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msfshome\pr002219$\MySettings\Desktop\"/>
    </mc:Choice>
  </mc:AlternateContent>
  <bookViews>
    <workbookView xWindow="-150" yWindow="-90" windowWidth="25350" windowHeight="6570" tabRatio="919"/>
  </bookViews>
  <sheets>
    <sheet name="General Info" sheetId="1" r:id="rId1"/>
    <sheet name="Requirements" sheetId="39" r:id="rId2"/>
    <sheet name="DefCap" sheetId="56" r:id="rId3"/>
    <sheet name="DefCap-MI" sheetId="66" r:id="rId4"/>
    <sheet name="DefCap-Provisioning" sheetId="83" r:id="rId5"/>
    <sheet name="Leverage Ratio" sheetId="32" r:id="rId6"/>
    <sheet name="LCR" sheetId="8" r:id="rId7"/>
    <sheet name="NSFR" sheetId="30" r:id="rId8"/>
    <sheet name="TB IMA General" sheetId="86" r:id="rId9"/>
    <sheet name="TB IMA Backtesting-P&amp;L" sheetId="87" r:id="rId10"/>
    <sheet name="LE-CCP" sheetId="75" r:id="rId11"/>
    <sheet name="LE-Banks" sheetId="85" r:id="rId12"/>
    <sheet name="OpRisk" sheetId="81" r:id="rId13"/>
    <sheet name="BB SA general" sheetId="91" r:id="rId14"/>
    <sheet name="BB SA additional" sheetId="90" r:id="rId15"/>
    <sheet name="Sovereign exposures" sheetId="84" r:id="rId16"/>
    <sheet name="Step-in risk" sheetId="88" r:id="rId17"/>
    <sheet name="Checks" sheetId="22" r:id="rId18"/>
    <sheet name="Parameters" sheetId="20" r:id="rId19"/>
  </sheets>
  <definedNames>
    <definedName name="Accounting">Parameters!$D$193:$D$195</definedName>
    <definedName name="BankType">Parameters!$D$196:$D$198</definedName>
    <definedName name="BankTypeNumeric">Parameters!$C$199:$C$205</definedName>
    <definedName name="Basel12">Parameters!$D$191:$D$192</definedName>
    <definedName name="CCROTC">Parameters!$D$176:$D$178</definedName>
    <definedName name="CCRSFT">Parameters!$D$179:$D$182</definedName>
    <definedName name="ConnectedCounterparties">Parameters!$D$206:$D$208</definedName>
    <definedName name="CreditRisk">Parameters!$D$183:$D$184</definedName>
    <definedName name="CreditRiskEquity">Parameters!$D$185:$D$186</definedName>
    <definedName name="CRMApproach">Parameters!$D$340:$D$343</definedName>
    <definedName name="CurrencyMismatch">Parameters!$D$352:$D$353</definedName>
    <definedName name="Group">Parameters!$D$171:$D$172</definedName>
    <definedName name="IndividualGroup">Parameters!$D$336:$D$337</definedName>
    <definedName name="Jurisdiction">Parameters!$D$354:$D$355</definedName>
    <definedName name="LECounterparty">Parameters!$D$209:$D$210</definedName>
    <definedName name="MethodTradeExposures">Parameters!$D$344:$D$347</definedName>
    <definedName name="ObservedBestEstimates">Parameters!$D$338:$D$339</definedName>
    <definedName name="OpRisk">Parameters!$D$187:$D$190</definedName>
    <definedName name="_xlnm.Print_Area" localSheetId="14">'BB SA additional'!$A$1:$I$42,'BB SA additional'!$43:$67,'BB SA additional'!$A$68:$K$1048576</definedName>
    <definedName name="_xlnm.Print_Area" localSheetId="13">'BB SA general'!$A$1:$AH$929</definedName>
    <definedName name="_xlnm.Print_Area" localSheetId="17">Checks!$A:$O</definedName>
    <definedName name="_xlnm.Print_Area" localSheetId="2">DefCap!$A$1:$G$113</definedName>
    <definedName name="_xlnm.Print_Area" localSheetId="3">'DefCap-MI'!$A$1:$AI$32</definedName>
    <definedName name="_xlnm.Print_Area" localSheetId="0">'General Info'!$A$1:$G$93</definedName>
    <definedName name="_xlnm.Print_Area" localSheetId="6">LCR!$A$1:$K$444</definedName>
    <definedName name="_xlnm.Print_Area" localSheetId="11">'LE-Banks'!$A$1:$CY$151</definedName>
    <definedName name="_xlnm.Print_Area" localSheetId="10">'LE-CCP'!$A$1:$CY$77</definedName>
    <definedName name="_xlnm.Print_Area" localSheetId="5">'Leverage Ratio'!$A$1:$O$218</definedName>
    <definedName name="_xlnm.Print_Area" localSheetId="7">NSFR!$A$1:$P$379</definedName>
    <definedName name="_xlnm.Print_Area" localSheetId="12">OpRisk!$A$1:$N$188</definedName>
    <definedName name="_xlnm.Print_Area" localSheetId="18">Parameters!$A:$I</definedName>
    <definedName name="_xlnm.Print_Area" localSheetId="1">Requirements!$A$1:$I$43</definedName>
    <definedName name="_xlnm.Print_Area" localSheetId="15">'Sovereign exposures'!$A$1:$O$134,'Sovereign exposures'!$135:$159</definedName>
    <definedName name="_xlnm.Print_Area" localSheetId="9">'TB IMA Backtesting-P&amp;L'!$A$1:$ER$1355</definedName>
    <definedName name="_xlnm.Print_Area" localSheetId="8">'TB IMA General'!$A$1:$E$127</definedName>
    <definedName name="_xlnm.Print_Titles" localSheetId="14">'BB SA additional'!$A:$B</definedName>
    <definedName name="_xlnm.Print_Titles" localSheetId="13">'BB SA general'!$A:$F,'BB SA general'!$1:$5</definedName>
    <definedName name="_xlnm.Print_Titles" localSheetId="17">Checks!$1:$1</definedName>
    <definedName name="_xlnm.Print_Titles" localSheetId="0">'General Info'!$A:$B</definedName>
    <definedName name="_xlnm.Print_Titles" localSheetId="11">'LE-Banks'!$A:$B,'LE-Banks'!$1:$3</definedName>
    <definedName name="_xlnm.Print_Titles" localSheetId="10">'LE-CCP'!$A:$B,'LE-CCP'!$1:$3</definedName>
    <definedName name="_xlnm.Print_Titles" localSheetId="12">OpRisk!$B:$C,OpRisk!$3:$3</definedName>
    <definedName name="_xlnm.Print_Titles" localSheetId="18">Parameters!$1:$1</definedName>
    <definedName name="_xlnm.Print_Titles" localSheetId="1">Requirements!$A:$B</definedName>
    <definedName name="_xlnm.Print_Titles" localSheetId="15">'Sovereign exposures'!$A:$C</definedName>
    <definedName name="_xlnm.Print_Titles" localSheetId="16">'Step-in risk'!$A:$B,'Step-in risk'!$1:$7</definedName>
    <definedName name="_xlnm.Print_Titles" localSheetId="9">'TB IMA Backtesting-P&amp;L'!$B:$C</definedName>
    <definedName name="QNumeric100">Parameters!$C$233:$C$332</definedName>
    <definedName name="QNumeric3">Parameters!$C$233:$C$235</definedName>
    <definedName name="QNumeric5">Parameters!$C$233:$C$237</definedName>
    <definedName name="QNumeric6">Parameters!$C$233:$C$238</definedName>
    <definedName name="QNumericZ10">Parameters!$C$232:$C$242</definedName>
    <definedName name="QNumericZ100">Parameters!$C$232:$C$332</definedName>
    <definedName name="RegDesks">Parameters!$D$211:$D$231</definedName>
    <definedName name="SACCRCEM">Parameters!$D$344:$D$345</definedName>
    <definedName name="SlottingUsage">Parameters!$D$348:$D$351</definedName>
    <definedName name="UnitT">Parameters!$E$173:$F$175</definedName>
    <definedName name="UnitW">Parameters!$D$173:$D$175</definedName>
    <definedName name="YesNo">Parameters!$D$168:$D$169</definedName>
    <definedName name="YesNoDontKnow">Parameters!$D$167:$D$169</definedName>
    <definedName name="YesNoNA">Parameters!$D$168:$D$170</definedName>
    <definedName name="Z_15489521_78C1_4B59_8BC9_AACD7EBC6362_.wvu.PrintArea" localSheetId="17" hidden="1">Checks!$A$1:$N$201</definedName>
    <definedName name="Z_15489521_78C1_4B59_8BC9_AACD7EBC6362_.wvu.PrintArea" localSheetId="2" hidden="1">DefCap!#REF!</definedName>
    <definedName name="Z_15489521_78C1_4B59_8BC9_AACD7EBC6362_.wvu.PrintArea" localSheetId="3" hidden="1">'DefCap-MI'!#REF!</definedName>
    <definedName name="Z_15489521_78C1_4B59_8BC9_AACD7EBC6362_.wvu.PrintArea" localSheetId="4" hidden="1">'DefCap-Provisioning'!#REF!</definedName>
    <definedName name="Z_15489521_78C1_4B59_8BC9_AACD7EBC6362_.wvu.PrintArea" localSheetId="5" hidden="1">'Leverage Ratio'!#REF!</definedName>
    <definedName name="Z_15489521_78C1_4B59_8BC9_AACD7EBC6362_.wvu.PrintArea" localSheetId="7" hidden="1">NSFR!#REF!</definedName>
    <definedName name="Z_15489521_78C1_4B59_8BC9_AACD7EBC6362_.wvu.PrintArea" localSheetId="1" hidden="1">Requirements!$A$1:$C$43,Requirements!#REF!</definedName>
    <definedName name="Z_15489521_78C1_4B59_8BC9_AACD7EBC6362_.wvu.PrintTitles" localSheetId="17" hidden="1">Checks!$1:$1</definedName>
    <definedName name="Z_15489521_78C1_4B59_8BC9_AACD7EBC6362_.wvu.PrintTitles" localSheetId="2" hidden="1">DefCap!#REF!</definedName>
    <definedName name="Z_15489521_78C1_4B59_8BC9_AACD7EBC6362_.wvu.PrintTitles" localSheetId="3" hidden="1">'DefCap-MI'!#REF!</definedName>
    <definedName name="Z_15489521_78C1_4B59_8BC9_AACD7EBC6362_.wvu.PrintTitles" localSheetId="4" hidden="1">'DefCap-Provisioning'!#REF!</definedName>
    <definedName name="Z_15489521_78C1_4B59_8BC9_AACD7EBC6362_.wvu.PrintTitles" localSheetId="5" hidden="1">'Leverage Ratio'!#REF!</definedName>
    <definedName name="Z_15489521_78C1_4B59_8BC9_AACD7EBC6362_.wvu.PrintTitles" localSheetId="1" hidden="1">Requirements!$A:$B</definedName>
    <definedName name="Z_53E8D147_A870_4F3F_BF63_24587CEF7636_.wvu.PrintArea" localSheetId="17" hidden="1">Checks!$A$1:$N$201</definedName>
    <definedName name="Z_53E8D147_A870_4F3F_BF63_24587CEF7636_.wvu.PrintArea" localSheetId="2" hidden="1">DefCap!#REF!</definedName>
    <definedName name="Z_53E8D147_A870_4F3F_BF63_24587CEF7636_.wvu.PrintArea" localSheetId="3" hidden="1">'DefCap-MI'!#REF!</definedName>
    <definedName name="Z_53E8D147_A870_4F3F_BF63_24587CEF7636_.wvu.PrintArea" localSheetId="4" hidden="1">'DefCap-Provisioning'!#REF!</definedName>
    <definedName name="Z_53E8D147_A870_4F3F_BF63_24587CEF7636_.wvu.PrintArea" localSheetId="6" hidden="1">LCR!#REF!</definedName>
    <definedName name="Z_53E8D147_A870_4F3F_BF63_24587CEF7636_.wvu.PrintArea" localSheetId="5" hidden="1">'Leverage Ratio'!#REF!</definedName>
    <definedName name="Z_53E8D147_A870_4F3F_BF63_24587CEF7636_.wvu.PrintArea" localSheetId="7" hidden="1">NSFR!#REF!</definedName>
    <definedName name="Z_53E8D147_A870_4F3F_BF63_24587CEF7636_.wvu.PrintArea" localSheetId="1" hidden="1">Requirements!$A$1:$C$43,Requirements!#REF!</definedName>
    <definedName name="Z_53E8D147_A870_4F3F_BF63_24587CEF7636_.wvu.PrintArea" localSheetId="15" hidden="1">'Sovereign exposures'!#REF!</definedName>
    <definedName name="Z_53E8D147_A870_4F3F_BF63_24587CEF7636_.wvu.PrintTitles" localSheetId="17" hidden="1">Checks!$1:$1</definedName>
    <definedName name="Z_53E8D147_A870_4F3F_BF63_24587CEF7636_.wvu.PrintTitles" localSheetId="2" hidden="1">DefCap!#REF!</definedName>
    <definedName name="Z_53E8D147_A870_4F3F_BF63_24587CEF7636_.wvu.PrintTitles" localSheetId="3" hidden="1">'DefCap-MI'!#REF!</definedName>
    <definedName name="Z_53E8D147_A870_4F3F_BF63_24587CEF7636_.wvu.PrintTitles" localSheetId="4" hidden="1">'DefCap-Provisioning'!#REF!</definedName>
    <definedName name="Z_53E8D147_A870_4F3F_BF63_24587CEF7636_.wvu.PrintTitles" localSheetId="6" hidden="1">LCR!#REF!</definedName>
    <definedName name="Z_53E8D147_A870_4F3F_BF63_24587CEF7636_.wvu.PrintTitles" localSheetId="5" hidden="1">'Leverage Ratio'!#REF!</definedName>
    <definedName name="Z_53E8D147_A870_4F3F_BF63_24587CEF7636_.wvu.PrintTitles" localSheetId="7" hidden="1">NSFR!#REF!</definedName>
    <definedName name="Z_53E8D147_A870_4F3F_BF63_24587CEF7636_.wvu.PrintTitles" localSheetId="1" hidden="1">Requirements!$A:$B</definedName>
    <definedName name="Z_53E8D147_A870_4F3F_BF63_24587CEF7636_.wvu.PrintTitles" localSheetId="15" hidden="1">'Sovereign exposures'!#REF!</definedName>
    <definedName name="Z_7608A575_AD39_4DFE_B654_965E0A886A86_.wvu.PrintArea" localSheetId="17" hidden="1">Checks!$A$1:$N$201</definedName>
    <definedName name="Z_7608A575_AD39_4DFE_B654_965E0A886A86_.wvu.PrintArea" localSheetId="2" hidden="1">DefCap!#REF!</definedName>
    <definedName name="Z_7608A575_AD39_4DFE_B654_965E0A886A86_.wvu.PrintArea" localSheetId="3" hidden="1">'DefCap-MI'!#REF!</definedName>
    <definedName name="Z_7608A575_AD39_4DFE_B654_965E0A886A86_.wvu.PrintArea" localSheetId="4" hidden="1">'DefCap-Provisioning'!#REF!</definedName>
    <definedName name="Z_7608A575_AD39_4DFE_B654_965E0A886A86_.wvu.PrintArea" localSheetId="5" hidden="1">'Leverage Ratio'!#REF!</definedName>
    <definedName name="Z_7608A575_AD39_4DFE_B654_965E0A886A86_.wvu.PrintArea" localSheetId="7" hidden="1">NSFR!#REF!</definedName>
    <definedName name="Z_7608A575_AD39_4DFE_B654_965E0A886A86_.wvu.PrintArea" localSheetId="1" hidden="1">Requirements!$A$1:$C$43,Requirements!#REF!</definedName>
    <definedName name="Z_7608A575_AD39_4DFE_B654_965E0A886A86_.wvu.PrintTitles" localSheetId="17" hidden="1">Checks!$1:$1</definedName>
    <definedName name="Z_7608A575_AD39_4DFE_B654_965E0A886A86_.wvu.PrintTitles" localSheetId="2" hidden="1">DefCap!#REF!</definedName>
    <definedName name="Z_7608A575_AD39_4DFE_B654_965E0A886A86_.wvu.PrintTitles" localSheetId="3" hidden="1">'DefCap-MI'!#REF!</definedName>
    <definedName name="Z_7608A575_AD39_4DFE_B654_965E0A886A86_.wvu.PrintTitles" localSheetId="4" hidden="1">'DefCap-Provisioning'!#REF!</definedName>
    <definedName name="Z_7608A575_AD39_4DFE_B654_965E0A886A86_.wvu.PrintTitles" localSheetId="5" hidden="1">'Leverage Ratio'!#REF!</definedName>
    <definedName name="Z_7608A575_AD39_4DFE_B654_965E0A886A86_.wvu.PrintTitles" localSheetId="1" hidden="1">Requirements!$A:$B</definedName>
  </definedNames>
  <calcPr calcId="152511"/>
</workbook>
</file>

<file path=xl/calcChain.xml><?xml version="1.0" encoding="utf-8"?>
<calcChain xmlns="http://schemas.openxmlformats.org/spreadsheetml/2006/main">
  <c r="CX30" i="85" l="1"/>
  <c r="CW30" i="85"/>
  <c r="CV30" i="85"/>
  <c r="CU30" i="85"/>
  <c r="CT30" i="85"/>
  <c r="CS30" i="85"/>
  <c r="CR30" i="85"/>
  <c r="CQ30" i="85"/>
  <c r="CP30" i="85"/>
  <c r="CO30" i="85"/>
  <c r="CN30" i="85"/>
  <c r="CM30" i="85"/>
  <c r="CL30" i="85"/>
  <c r="CK30" i="85"/>
  <c r="CJ30" i="85"/>
  <c r="CI30" i="85"/>
  <c r="CH30" i="85"/>
  <c r="CG30" i="85"/>
  <c r="CF30" i="85"/>
  <c r="CE30" i="85"/>
  <c r="CD30" i="85"/>
  <c r="CC30" i="85"/>
  <c r="CB30" i="85"/>
  <c r="CA30" i="85"/>
  <c r="BZ30" i="85"/>
  <c r="BY30" i="85"/>
  <c r="BX30" i="85"/>
  <c r="BW30" i="85"/>
  <c r="BV30" i="85"/>
  <c r="BU30" i="85"/>
  <c r="BT30" i="85"/>
  <c r="BS30" i="85"/>
  <c r="BR30" i="85"/>
  <c r="BQ30" i="85"/>
  <c r="BP30" i="85"/>
  <c r="BO30" i="85"/>
  <c r="BN30" i="85"/>
  <c r="BM30" i="85"/>
  <c r="BL30" i="85"/>
  <c r="BK30" i="85"/>
  <c r="BJ30" i="85"/>
  <c r="BI30" i="85"/>
  <c r="BH30" i="85"/>
  <c r="BG30" i="85"/>
  <c r="BF30" i="85"/>
  <c r="BE30" i="85"/>
  <c r="BD30" i="85"/>
  <c r="BC30" i="85"/>
  <c r="BB30" i="85"/>
  <c r="BA30" i="85"/>
  <c r="AZ30" i="85"/>
  <c r="AY30" i="85"/>
  <c r="AX30" i="85"/>
  <c r="AW30" i="85"/>
  <c r="AV30" i="85"/>
  <c r="AU30" i="85"/>
  <c r="AT30" i="85"/>
  <c r="AS30" i="85"/>
  <c r="AR30" i="85"/>
  <c r="AQ30" i="85"/>
  <c r="AP30" i="85"/>
  <c r="AO30" i="85"/>
  <c r="AN30" i="85"/>
  <c r="AM30" i="85"/>
  <c r="AL30" i="85"/>
  <c r="AK30" i="85"/>
  <c r="AJ30" i="85"/>
  <c r="AI30" i="85"/>
  <c r="AH30" i="85"/>
  <c r="AG30" i="85"/>
  <c r="AF30" i="85"/>
  <c r="AE30" i="85"/>
  <c r="AD30" i="85"/>
  <c r="AC30" i="85"/>
  <c r="AB30" i="85"/>
  <c r="AA30" i="85"/>
  <c r="Z30" i="85"/>
  <c r="Y30" i="85"/>
  <c r="X30" i="85"/>
  <c r="W30" i="85"/>
  <c r="V30" i="85"/>
  <c r="U30" i="85"/>
  <c r="T30" i="85"/>
  <c r="S30" i="85"/>
  <c r="R30" i="85"/>
  <c r="Q30" i="85"/>
  <c r="P30" i="85"/>
  <c r="O30" i="85"/>
  <c r="N30" i="85"/>
  <c r="M30" i="85"/>
  <c r="L30" i="85"/>
  <c r="K30" i="85"/>
  <c r="J30" i="85"/>
  <c r="I30" i="85"/>
  <c r="H30" i="85"/>
  <c r="G30" i="85"/>
  <c r="F30" i="85"/>
  <c r="E30" i="85"/>
  <c r="D30" i="85"/>
  <c r="C30" i="85"/>
  <c r="C42" i="85" l="1"/>
  <c r="C50" i="85"/>
  <c r="C41" i="85" l="1"/>
  <c r="X363" i="91"/>
  <c r="X362" i="91"/>
  <c r="X361" i="91"/>
  <c r="X360" i="91"/>
  <c r="B86" i="91" l="1"/>
  <c r="CX34" i="75" l="1"/>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V34" i="75"/>
  <c r="U34" i="75"/>
  <c r="T34" i="75"/>
  <c r="S34" i="75"/>
  <c r="R34" i="75"/>
  <c r="Q34" i="75"/>
  <c r="P34" i="75"/>
  <c r="O34" i="75"/>
  <c r="N34" i="75"/>
  <c r="M34" i="75"/>
  <c r="L34" i="75"/>
  <c r="K34" i="75"/>
  <c r="J34" i="75"/>
  <c r="I34" i="75"/>
  <c r="H34" i="75"/>
  <c r="G34" i="75"/>
  <c r="F34" i="75"/>
  <c r="E34" i="75"/>
  <c r="D34" i="75"/>
  <c r="C34"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V15" i="75"/>
  <c r="U15" i="75"/>
  <c r="T15" i="75"/>
  <c r="S15" i="75"/>
  <c r="R15" i="75"/>
  <c r="Q15" i="75"/>
  <c r="P15" i="75"/>
  <c r="O15" i="75"/>
  <c r="N15" i="75"/>
  <c r="M15" i="75"/>
  <c r="L15" i="75"/>
  <c r="K15" i="75"/>
  <c r="J15" i="75"/>
  <c r="I15" i="75"/>
  <c r="H15" i="75"/>
  <c r="G15" i="75"/>
  <c r="F15" i="75"/>
  <c r="E15" i="75"/>
  <c r="D15" i="75"/>
  <c r="C15" i="75"/>
  <c r="AK157" i="84" l="1"/>
  <c r="AK155" i="84"/>
  <c r="AW44" i="88" l="1"/>
  <c r="CX42" i="85"/>
  <c r="CW42" i="85"/>
  <c r="CV42" i="85"/>
  <c r="CU42" i="85"/>
  <c r="CT42" i="85"/>
  <c r="CS42" i="85"/>
  <c r="CR42" i="85"/>
  <c r="CQ42" i="85"/>
  <c r="CP42" i="85"/>
  <c r="CO42" i="85"/>
  <c r="CN42" i="85"/>
  <c r="CM42" i="85"/>
  <c r="CL42" i="85"/>
  <c r="CK42" i="85"/>
  <c r="CJ42" i="85"/>
  <c r="CI42" i="85"/>
  <c r="CH42" i="85"/>
  <c r="CG42" i="85"/>
  <c r="CF42" i="85"/>
  <c r="CE42" i="85"/>
  <c r="CD42" i="85"/>
  <c r="CC42" i="85"/>
  <c r="CB42" i="85"/>
  <c r="CA42" i="85"/>
  <c r="BZ42" i="85"/>
  <c r="BY42" i="85"/>
  <c r="BX42" i="85"/>
  <c r="BW42" i="85"/>
  <c r="BV42" i="85"/>
  <c r="BU42" i="85"/>
  <c r="BT42" i="85"/>
  <c r="BS42" i="85"/>
  <c r="BR42" i="85"/>
  <c r="BQ42" i="85"/>
  <c r="BP42" i="85"/>
  <c r="BO42" i="85"/>
  <c r="BN42" i="85"/>
  <c r="BM42" i="85"/>
  <c r="BL42" i="85"/>
  <c r="BK42" i="85"/>
  <c r="BJ42" i="85"/>
  <c r="BI42" i="85"/>
  <c r="BH42" i="85"/>
  <c r="BG42" i="85"/>
  <c r="BF42" i="85"/>
  <c r="BE42" i="85"/>
  <c r="BD42" i="85"/>
  <c r="BC42" i="85"/>
  <c r="BB42" i="85"/>
  <c r="BA42" i="85"/>
  <c r="AZ42" i="85"/>
  <c r="AY42" i="85"/>
  <c r="AX42" i="85"/>
  <c r="AW42" i="85"/>
  <c r="AV42" i="85"/>
  <c r="AU42" i="85"/>
  <c r="AT42" i="85"/>
  <c r="AS42" i="85"/>
  <c r="AR42" i="85"/>
  <c r="AQ42" i="85"/>
  <c r="AP42" i="85"/>
  <c r="AO42" i="85"/>
  <c r="AN42" i="85"/>
  <c r="AM42" i="85"/>
  <c r="AL42" i="85"/>
  <c r="AK42" i="85"/>
  <c r="AJ42" i="85"/>
  <c r="AI42" i="85"/>
  <c r="AH42" i="85"/>
  <c r="AG42" i="85"/>
  <c r="AF42" i="85"/>
  <c r="AE42" i="85"/>
  <c r="AD42" i="85"/>
  <c r="AC42" i="85"/>
  <c r="AB42" i="85"/>
  <c r="AA42" i="85"/>
  <c r="Z42" i="85"/>
  <c r="Y42" i="85"/>
  <c r="X42" i="85"/>
  <c r="W42" i="85"/>
  <c r="V42" i="85"/>
  <c r="U42" i="85"/>
  <c r="T42" i="85"/>
  <c r="S42" i="85"/>
  <c r="R42" i="85"/>
  <c r="Q42" i="85"/>
  <c r="P42" i="85"/>
  <c r="O42" i="85"/>
  <c r="N42" i="85"/>
  <c r="M42" i="85"/>
  <c r="L42" i="85"/>
  <c r="K42" i="85"/>
  <c r="J42" i="85"/>
  <c r="I42" i="85"/>
  <c r="H42" i="85"/>
  <c r="G42" i="85"/>
  <c r="F42" i="85"/>
  <c r="E42" i="85"/>
  <c r="D42" i="85"/>
  <c r="AV35" i="88" l="1"/>
  <c r="AW35" i="88"/>
  <c r="D1" i="81" l="1"/>
  <c r="F1353" i="87" l="1"/>
  <c r="F1352" i="87"/>
  <c r="F1351" i="87"/>
  <c r="F1350" i="87"/>
  <c r="F1349" i="87"/>
  <c r="F1348" i="87"/>
  <c r="F1347" i="87"/>
  <c r="F1346" i="87"/>
  <c r="F1345" i="87"/>
  <c r="F1344" i="87"/>
  <c r="F1343" i="87"/>
  <c r="F1342" i="87"/>
  <c r="F1341" i="87"/>
  <c r="F1340" i="87"/>
  <c r="F1339" i="87"/>
  <c r="F1338" i="87"/>
  <c r="F1337" i="87"/>
  <c r="F1336" i="87"/>
  <c r="F1335" i="87"/>
  <c r="F1334" i="87"/>
  <c r="F1333" i="87"/>
  <c r="F1332" i="87"/>
  <c r="F1331" i="87"/>
  <c r="F1330" i="87"/>
  <c r="F1329" i="87"/>
  <c r="F1328" i="87"/>
  <c r="F1327" i="87"/>
  <c r="F1326" i="87"/>
  <c r="F1325" i="87"/>
  <c r="F1324" i="87"/>
  <c r="F1323" i="87"/>
  <c r="F1322" i="87"/>
  <c r="F1321" i="87"/>
  <c r="F1320" i="87"/>
  <c r="F1319" i="87"/>
  <c r="F1318" i="87"/>
  <c r="F1317" i="87"/>
  <c r="F1316" i="87"/>
  <c r="F1315" i="87"/>
  <c r="F1314" i="87"/>
  <c r="F1313" i="87"/>
  <c r="F1312" i="87"/>
  <c r="F1311" i="87"/>
  <c r="F1310" i="87"/>
  <c r="F1309" i="87"/>
  <c r="F1308" i="87"/>
  <c r="F1307" i="87"/>
  <c r="F1306" i="87"/>
  <c r="F1305" i="87"/>
  <c r="F1304" i="87"/>
  <c r="F1303" i="87"/>
  <c r="F1302" i="87"/>
  <c r="F1301" i="87"/>
  <c r="F1300" i="87"/>
  <c r="F1299" i="87"/>
  <c r="F1298" i="87"/>
  <c r="F1297" i="87"/>
  <c r="F1296" i="87"/>
  <c r="F1295" i="87"/>
  <c r="F1294" i="87"/>
  <c r="F1293" i="87"/>
  <c r="F1292" i="87"/>
  <c r="F1291" i="87"/>
  <c r="F1290" i="87"/>
  <c r="F1289" i="87"/>
  <c r="F1288" i="87"/>
  <c r="F1287" i="87"/>
  <c r="F1286" i="87"/>
  <c r="F1285" i="87"/>
  <c r="F1284" i="87"/>
  <c r="F1283" i="87"/>
  <c r="F1282" i="87"/>
  <c r="F1281" i="87"/>
  <c r="F1280" i="87"/>
  <c r="F1279" i="87"/>
  <c r="F1278" i="87"/>
  <c r="F1277" i="87"/>
  <c r="F1276" i="87"/>
  <c r="F1275" i="87"/>
  <c r="F1274" i="87"/>
  <c r="F1273" i="87"/>
  <c r="F1272" i="87"/>
  <c r="F1271" i="87"/>
  <c r="F1270" i="87"/>
  <c r="F1269" i="87"/>
  <c r="F1268" i="87"/>
  <c r="F1267" i="87"/>
  <c r="F1266" i="87"/>
  <c r="F1265" i="87"/>
  <c r="F1264" i="87"/>
  <c r="F1263" i="87"/>
  <c r="F1262" i="87"/>
  <c r="F1261" i="87"/>
  <c r="F1260" i="87"/>
  <c r="F1259" i="87"/>
  <c r="F1258" i="87"/>
  <c r="F1257" i="87"/>
  <c r="F1256" i="87"/>
  <c r="F1255" i="87"/>
  <c r="F1254" i="87"/>
  <c r="F1250" i="87"/>
  <c r="F1249" i="87"/>
  <c r="F1248" i="87"/>
  <c r="F1247" i="87"/>
  <c r="F1246" i="87"/>
  <c r="F1245" i="87"/>
  <c r="F1244" i="87"/>
  <c r="F1243" i="87"/>
  <c r="F1242" i="87"/>
  <c r="F1241" i="87"/>
  <c r="F1240" i="87"/>
  <c r="F1239" i="87"/>
  <c r="F1238" i="87"/>
  <c r="F1237" i="87"/>
  <c r="F1236" i="87"/>
  <c r="F1235" i="87"/>
  <c r="F1234" i="87"/>
  <c r="F1233" i="87"/>
  <c r="F1232" i="87"/>
  <c r="F1231" i="87"/>
  <c r="F1230" i="87"/>
  <c r="F1229" i="87"/>
  <c r="F1228" i="87"/>
  <c r="F1227" i="87"/>
  <c r="F1226" i="87"/>
  <c r="F1225" i="87"/>
  <c r="F1224" i="87"/>
  <c r="F1223" i="87"/>
  <c r="F1222" i="87"/>
  <c r="F1221" i="87"/>
  <c r="F1220" i="87"/>
  <c r="F1219" i="87"/>
  <c r="F1218" i="87"/>
  <c r="F1217" i="87"/>
  <c r="F1216" i="87"/>
  <c r="F1215" i="87"/>
  <c r="F1214" i="87"/>
  <c r="F1213" i="87"/>
  <c r="F1212" i="87"/>
  <c r="F1211" i="87"/>
  <c r="F1210" i="87"/>
  <c r="F1209" i="87"/>
  <c r="F1208" i="87"/>
  <c r="F1207" i="87"/>
  <c r="F1206" i="87"/>
  <c r="F1205" i="87"/>
  <c r="F1204" i="87"/>
  <c r="F1203" i="87"/>
  <c r="F1202" i="87"/>
  <c r="F1201" i="87"/>
  <c r="F1200" i="87"/>
  <c r="F1199" i="87"/>
  <c r="F1198" i="87"/>
  <c r="F1197" i="87"/>
  <c r="F1196" i="87"/>
  <c r="F1195" i="87"/>
  <c r="F1194" i="87"/>
  <c r="F1193" i="87"/>
  <c r="F1192" i="87"/>
  <c r="F1191" i="87"/>
  <c r="F1190" i="87"/>
  <c r="F1189" i="87"/>
  <c r="F1188" i="87"/>
  <c r="F1187" i="87"/>
  <c r="F1186" i="87"/>
  <c r="F1185" i="87"/>
  <c r="F1184" i="87"/>
  <c r="F1183" i="87"/>
  <c r="F1182" i="87"/>
  <c r="F1181" i="87"/>
  <c r="F1180" i="87"/>
  <c r="F1179" i="87"/>
  <c r="F1178" i="87"/>
  <c r="F1177" i="87"/>
  <c r="F1176" i="87"/>
  <c r="F1175" i="87"/>
  <c r="F1174" i="87"/>
  <c r="F1173" i="87"/>
  <c r="F1172" i="87"/>
  <c r="F1171" i="87"/>
  <c r="F1170" i="87"/>
  <c r="F1169" i="87"/>
  <c r="F1168" i="87"/>
  <c r="F1167" i="87"/>
  <c r="F1166" i="87"/>
  <c r="F1165" i="87"/>
  <c r="F1164" i="87"/>
  <c r="F1163" i="87"/>
  <c r="F1162" i="87"/>
  <c r="F1161" i="87"/>
  <c r="F1160" i="87"/>
  <c r="F1159" i="87"/>
  <c r="F1158" i="87"/>
  <c r="F1157" i="87"/>
  <c r="F1156" i="87"/>
  <c r="F1155" i="87"/>
  <c r="F1154" i="87"/>
  <c r="F1153" i="87"/>
  <c r="F1152" i="87"/>
  <c r="F1151" i="87"/>
  <c r="F1147" i="87"/>
  <c r="F1146" i="87"/>
  <c r="F1145" i="87"/>
  <c r="F1144" i="87"/>
  <c r="F1143" i="87"/>
  <c r="F1142" i="87"/>
  <c r="F1141" i="87"/>
  <c r="F1140" i="87"/>
  <c r="F1139" i="87"/>
  <c r="F1138" i="87"/>
  <c r="F1137" i="87"/>
  <c r="F1136" i="87"/>
  <c r="F1135" i="87"/>
  <c r="F1134" i="87"/>
  <c r="F1133" i="87"/>
  <c r="F1132" i="87"/>
  <c r="F1131" i="87"/>
  <c r="F1130" i="87"/>
  <c r="F1129" i="87"/>
  <c r="F1128" i="87"/>
  <c r="F1127" i="87"/>
  <c r="F1126" i="87"/>
  <c r="F1125" i="87"/>
  <c r="F1124" i="87"/>
  <c r="F1123" i="87"/>
  <c r="F1122" i="87"/>
  <c r="F1121" i="87"/>
  <c r="F1120" i="87"/>
  <c r="F1119" i="87"/>
  <c r="F1118" i="87"/>
  <c r="F1117" i="87"/>
  <c r="F1116" i="87"/>
  <c r="F1115" i="87"/>
  <c r="F1114" i="87"/>
  <c r="F1113" i="87"/>
  <c r="F1112" i="87"/>
  <c r="F1111" i="87"/>
  <c r="F1110" i="87"/>
  <c r="F1109" i="87"/>
  <c r="F1108" i="87"/>
  <c r="F1107" i="87"/>
  <c r="F1106" i="87"/>
  <c r="F1105" i="87"/>
  <c r="F1104" i="87"/>
  <c r="F1103" i="87"/>
  <c r="F1102" i="87"/>
  <c r="F1101" i="87"/>
  <c r="F1100" i="87"/>
  <c r="F1099" i="87"/>
  <c r="F1098" i="87"/>
  <c r="F1097" i="87"/>
  <c r="F1096" i="87"/>
  <c r="F1095" i="87"/>
  <c r="F1094" i="87"/>
  <c r="F1093" i="87"/>
  <c r="F1092" i="87"/>
  <c r="F1091" i="87"/>
  <c r="F1090" i="87"/>
  <c r="F1089" i="87"/>
  <c r="F1088" i="87"/>
  <c r="F1087" i="87"/>
  <c r="F1086" i="87"/>
  <c r="F1085" i="87"/>
  <c r="F1084" i="87"/>
  <c r="F1083" i="87"/>
  <c r="F1082" i="87"/>
  <c r="F1081" i="87"/>
  <c r="F1080" i="87"/>
  <c r="F1079" i="87"/>
  <c r="F1078" i="87"/>
  <c r="F1077" i="87"/>
  <c r="F1076" i="87"/>
  <c r="F1075" i="87"/>
  <c r="F1074" i="87"/>
  <c r="F1073" i="87"/>
  <c r="F1072" i="87"/>
  <c r="F1071" i="87"/>
  <c r="F1070" i="87"/>
  <c r="F1069" i="87"/>
  <c r="F1068" i="87"/>
  <c r="F1067" i="87"/>
  <c r="F1066" i="87"/>
  <c r="F1065" i="87"/>
  <c r="F1064" i="87"/>
  <c r="F1063" i="87"/>
  <c r="F1062" i="87"/>
  <c r="F1061" i="87"/>
  <c r="F1060" i="87"/>
  <c r="F1059" i="87"/>
  <c r="F1058" i="87"/>
  <c r="F1057" i="87"/>
  <c r="F1056" i="87"/>
  <c r="F1055" i="87"/>
  <c r="F1054" i="87"/>
  <c r="F1053" i="87"/>
  <c r="F1052" i="87"/>
  <c r="F1051" i="87"/>
  <c r="F1050" i="87"/>
  <c r="F1049" i="87"/>
  <c r="F1048" i="87"/>
  <c r="F1043" i="87"/>
  <c r="F1042" i="87"/>
  <c r="F1041" i="87"/>
  <c r="F1040" i="87"/>
  <c r="F1039" i="87"/>
  <c r="F1038" i="87"/>
  <c r="F1037" i="87"/>
  <c r="F1036" i="87"/>
  <c r="F1035" i="87"/>
  <c r="F1034" i="87"/>
  <c r="F1033" i="87"/>
  <c r="F1032" i="87"/>
  <c r="F1031" i="87"/>
  <c r="F1030" i="87"/>
  <c r="F1029" i="87"/>
  <c r="F1028" i="87"/>
  <c r="F1027" i="87"/>
  <c r="F1026" i="87"/>
  <c r="F1025" i="87"/>
  <c r="F1024" i="87"/>
  <c r="F1023" i="87"/>
  <c r="F1022" i="87"/>
  <c r="F1021" i="87"/>
  <c r="F1020" i="87"/>
  <c r="F1019" i="87"/>
  <c r="F1018" i="87"/>
  <c r="F1017" i="87"/>
  <c r="F1016" i="87"/>
  <c r="F1015" i="87"/>
  <c r="F1014" i="87"/>
  <c r="F1013" i="87"/>
  <c r="F1012" i="87"/>
  <c r="F1011" i="87"/>
  <c r="F1010" i="87"/>
  <c r="F1009" i="87"/>
  <c r="F1008" i="87"/>
  <c r="F1007" i="87"/>
  <c r="F1006" i="87"/>
  <c r="F1005" i="87"/>
  <c r="F1004" i="87"/>
  <c r="F1003" i="87"/>
  <c r="F1002" i="87"/>
  <c r="F1001" i="87"/>
  <c r="F1000" i="87"/>
  <c r="F999" i="87"/>
  <c r="F998" i="87"/>
  <c r="F997" i="87"/>
  <c r="F996" i="87"/>
  <c r="F995" i="87"/>
  <c r="F994" i="87"/>
  <c r="F993" i="87"/>
  <c r="F992" i="87"/>
  <c r="F991" i="87"/>
  <c r="F990" i="87"/>
  <c r="F989" i="87"/>
  <c r="F988" i="87"/>
  <c r="F987" i="87"/>
  <c r="F986" i="87"/>
  <c r="F985" i="87"/>
  <c r="F984" i="87"/>
  <c r="F983" i="87"/>
  <c r="F982" i="87"/>
  <c r="F981" i="87"/>
  <c r="F980" i="87"/>
  <c r="F979" i="87"/>
  <c r="F978" i="87"/>
  <c r="F977" i="87"/>
  <c r="F976" i="87"/>
  <c r="F975" i="87"/>
  <c r="F974" i="87"/>
  <c r="F973" i="87"/>
  <c r="F972" i="87"/>
  <c r="F971" i="87"/>
  <c r="F970" i="87"/>
  <c r="F969" i="87"/>
  <c r="F968" i="87"/>
  <c r="F967" i="87"/>
  <c r="F966" i="87"/>
  <c r="F965" i="87"/>
  <c r="F964" i="87"/>
  <c r="F963" i="87"/>
  <c r="F962" i="87"/>
  <c r="F961" i="87"/>
  <c r="F960" i="87"/>
  <c r="F959" i="87"/>
  <c r="F958" i="87"/>
  <c r="F957" i="87"/>
  <c r="F956" i="87"/>
  <c r="F955" i="87"/>
  <c r="F954" i="87"/>
  <c r="F953" i="87"/>
  <c r="F952" i="87"/>
  <c r="F951" i="87"/>
  <c r="F950" i="87"/>
  <c r="F949" i="87"/>
  <c r="F948" i="87"/>
  <c r="F947" i="87"/>
  <c r="F946" i="87"/>
  <c r="F945" i="87"/>
  <c r="F944" i="87"/>
  <c r="F940" i="87"/>
  <c r="F939" i="87"/>
  <c r="F938" i="87"/>
  <c r="F937" i="87"/>
  <c r="F936" i="87"/>
  <c r="F935" i="87"/>
  <c r="F934" i="87"/>
  <c r="F933" i="87"/>
  <c r="F932" i="87"/>
  <c r="F931" i="87"/>
  <c r="F930" i="87"/>
  <c r="F929" i="87"/>
  <c r="F928" i="87"/>
  <c r="F927" i="87"/>
  <c r="F926" i="87"/>
  <c r="F925" i="87"/>
  <c r="F924" i="87"/>
  <c r="F923" i="87"/>
  <c r="F922" i="87"/>
  <c r="F921" i="87"/>
  <c r="F920" i="87"/>
  <c r="F919" i="87"/>
  <c r="F918" i="87"/>
  <c r="F917" i="87"/>
  <c r="F916" i="87"/>
  <c r="F915" i="87"/>
  <c r="F914" i="87"/>
  <c r="F913" i="87"/>
  <c r="F912" i="87"/>
  <c r="F911" i="87"/>
  <c r="F910" i="87"/>
  <c r="F909" i="87"/>
  <c r="F908" i="87"/>
  <c r="F907" i="87"/>
  <c r="F906" i="87"/>
  <c r="F905" i="87"/>
  <c r="F904" i="87"/>
  <c r="F903" i="87"/>
  <c r="F902" i="87"/>
  <c r="F901" i="87"/>
  <c r="F900" i="87"/>
  <c r="F899" i="87"/>
  <c r="F898" i="87"/>
  <c r="F897" i="87"/>
  <c r="F896" i="87"/>
  <c r="F895" i="87"/>
  <c r="F894" i="87"/>
  <c r="F893" i="87"/>
  <c r="F892" i="87"/>
  <c r="F891" i="87"/>
  <c r="F890" i="87"/>
  <c r="F889" i="87"/>
  <c r="F888" i="87"/>
  <c r="F887" i="87"/>
  <c r="F886" i="87"/>
  <c r="F885" i="87"/>
  <c r="F884" i="87"/>
  <c r="F883" i="87"/>
  <c r="F882" i="87"/>
  <c r="F881" i="87"/>
  <c r="F880" i="87"/>
  <c r="F879" i="87"/>
  <c r="F878" i="87"/>
  <c r="F877" i="87"/>
  <c r="F876" i="87"/>
  <c r="F875" i="87"/>
  <c r="F874" i="87"/>
  <c r="F873" i="87"/>
  <c r="F872" i="87"/>
  <c r="F871" i="87"/>
  <c r="F870" i="87"/>
  <c r="F869" i="87"/>
  <c r="F868" i="87"/>
  <c r="F867" i="87"/>
  <c r="F866" i="87"/>
  <c r="F865" i="87"/>
  <c r="F864" i="87"/>
  <c r="F863" i="87"/>
  <c r="F862" i="87"/>
  <c r="F861" i="87"/>
  <c r="F860" i="87"/>
  <c r="F859" i="87"/>
  <c r="F858" i="87"/>
  <c r="F857" i="87"/>
  <c r="F856" i="87"/>
  <c r="F855" i="87"/>
  <c r="F854" i="87"/>
  <c r="F853" i="87"/>
  <c r="F852" i="87"/>
  <c r="F851" i="87"/>
  <c r="F850" i="87"/>
  <c r="F849" i="87"/>
  <c r="F848" i="87"/>
  <c r="F847" i="87"/>
  <c r="F846" i="87"/>
  <c r="F845" i="87"/>
  <c r="F844" i="87"/>
  <c r="F843" i="87"/>
  <c r="F842" i="87"/>
  <c r="F841" i="87"/>
  <c r="F837" i="87"/>
  <c r="F836" i="87"/>
  <c r="F835" i="87"/>
  <c r="F834" i="87"/>
  <c r="F833" i="87"/>
  <c r="F832" i="87"/>
  <c r="F831" i="87"/>
  <c r="F830" i="87"/>
  <c r="F829" i="87"/>
  <c r="F828" i="87"/>
  <c r="F827" i="87"/>
  <c r="F826" i="87"/>
  <c r="F825" i="87"/>
  <c r="F824" i="87"/>
  <c r="F823" i="87"/>
  <c r="F822" i="87"/>
  <c r="F821" i="87"/>
  <c r="F820" i="87"/>
  <c r="F819" i="87"/>
  <c r="F818" i="87"/>
  <c r="F817" i="87"/>
  <c r="F816" i="87"/>
  <c r="F815" i="87"/>
  <c r="F814" i="87"/>
  <c r="F813" i="87"/>
  <c r="F812" i="87"/>
  <c r="F811" i="87"/>
  <c r="F810" i="87"/>
  <c r="F809" i="87"/>
  <c r="F808" i="87"/>
  <c r="F807" i="87"/>
  <c r="F806" i="87"/>
  <c r="F805" i="87"/>
  <c r="F804" i="87"/>
  <c r="F803" i="87"/>
  <c r="F802" i="87"/>
  <c r="F801" i="87"/>
  <c r="F800" i="87"/>
  <c r="F799" i="87"/>
  <c r="F798" i="87"/>
  <c r="F797" i="87"/>
  <c r="F796" i="87"/>
  <c r="F795" i="87"/>
  <c r="F794" i="87"/>
  <c r="F793" i="87"/>
  <c r="F792" i="87"/>
  <c r="F791" i="87"/>
  <c r="F790" i="87"/>
  <c r="F789" i="87"/>
  <c r="F788" i="87"/>
  <c r="F787" i="87"/>
  <c r="F786" i="87"/>
  <c r="F785" i="87"/>
  <c r="F784" i="87"/>
  <c r="F783" i="87"/>
  <c r="F782" i="87"/>
  <c r="F781" i="87"/>
  <c r="F780" i="87"/>
  <c r="F779" i="87"/>
  <c r="F778" i="87"/>
  <c r="F777" i="87"/>
  <c r="F776" i="87"/>
  <c r="F775" i="87"/>
  <c r="F774" i="87"/>
  <c r="F773" i="87"/>
  <c r="F772" i="87"/>
  <c r="F771" i="87"/>
  <c r="F770" i="87"/>
  <c r="F769" i="87"/>
  <c r="F768" i="87"/>
  <c r="F767" i="87"/>
  <c r="F766" i="87"/>
  <c r="F765" i="87"/>
  <c r="F764" i="87"/>
  <c r="F763" i="87"/>
  <c r="F762" i="87"/>
  <c r="F761" i="87"/>
  <c r="F760" i="87"/>
  <c r="F759" i="87"/>
  <c r="F758" i="87"/>
  <c r="F757" i="87"/>
  <c r="F756" i="87"/>
  <c r="F755" i="87"/>
  <c r="F754" i="87"/>
  <c r="F753" i="87"/>
  <c r="F752" i="87"/>
  <c r="F751" i="87"/>
  <c r="F750" i="87"/>
  <c r="F749" i="87"/>
  <c r="F748" i="87"/>
  <c r="F747" i="87"/>
  <c r="F746" i="87"/>
  <c r="F745" i="87"/>
  <c r="F744" i="87"/>
  <c r="F743" i="87"/>
  <c r="F742" i="87"/>
  <c r="F741" i="87"/>
  <c r="F740" i="87"/>
  <c r="F739" i="87"/>
  <c r="F738" i="87"/>
  <c r="F731" i="87"/>
  <c r="F730" i="87"/>
  <c r="F729" i="87"/>
  <c r="F728" i="87"/>
  <c r="F727" i="87"/>
  <c r="F726" i="87"/>
  <c r="F725" i="87"/>
  <c r="F724" i="87"/>
  <c r="F723" i="87"/>
  <c r="F722" i="87"/>
  <c r="F721" i="87"/>
  <c r="F720" i="87"/>
  <c r="F719" i="87"/>
  <c r="F718" i="87"/>
  <c r="F717" i="87"/>
  <c r="F716" i="87"/>
  <c r="F715" i="87"/>
  <c r="F714" i="87"/>
  <c r="F713" i="87"/>
  <c r="F712" i="87"/>
  <c r="F711" i="87"/>
  <c r="F710" i="87"/>
  <c r="F709" i="87"/>
  <c r="F708" i="87"/>
  <c r="F707" i="87"/>
  <c r="F706" i="87"/>
  <c r="F705" i="87"/>
  <c r="F704" i="87"/>
  <c r="F703" i="87"/>
  <c r="F702" i="87"/>
  <c r="F701" i="87"/>
  <c r="F700" i="87"/>
  <c r="F699" i="87"/>
  <c r="F698" i="87"/>
  <c r="F697" i="87"/>
  <c r="F696" i="87"/>
  <c r="F695" i="87"/>
  <c r="F694" i="87"/>
  <c r="F693" i="87"/>
  <c r="F692" i="87"/>
  <c r="F691" i="87"/>
  <c r="F690" i="87"/>
  <c r="F689" i="87"/>
  <c r="F688" i="87"/>
  <c r="F687" i="87"/>
  <c r="F686" i="87"/>
  <c r="F685" i="87"/>
  <c r="F684" i="87"/>
  <c r="F683" i="87"/>
  <c r="F682" i="87"/>
  <c r="F681" i="87"/>
  <c r="F680" i="87"/>
  <c r="F679" i="87"/>
  <c r="F678" i="87"/>
  <c r="F677" i="87"/>
  <c r="F676" i="87"/>
  <c r="F675" i="87"/>
  <c r="F674" i="87"/>
  <c r="F673" i="87"/>
  <c r="F672" i="87"/>
  <c r="F671" i="87"/>
  <c r="F670" i="87"/>
  <c r="F669" i="87"/>
  <c r="F668" i="87"/>
  <c r="F667" i="87"/>
  <c r="F666" i="87"/>
  <c r="F665" i="87"/>
  <c r="F664" i="87"/>
  <c r="F663" i="87"/>
  <c r="F662" i="87"/>
  <c r="F661" i="87"/>
  <c r="F660" i="87"/>
  <c r="F659" i="87"/>
  <c r="F658" i="87"/>
  <c r="F657" i="87"/>
  <c r="F656" i="87"/>
  <c r="F655" i="87"/>
  <c r="F654" i="87"/>
  <c r="F653" i="87"/>
  <c r="F652" i="87"/>
  <c r="F651" i="87"/>
  <c r="F650" i="87"/>
  <c r="F649" i="87"/>
  <c r="F648" i="87"/>
  <c r="F647" i="87"/>
  <c r="F646" i="87"/>
  <c r="F645" i="87"/>
  <c r="F644" i="87"/>
  <c r="F643" i="87"/>
  <c r="F642" i="87"/>
  <c r="F641" i="87"/>
  <c r="F640" i="87"/>
  <c r="F639" i="87"/>
  <c r="F638" i="87"/>
  <c r="F637" i="87"/>
  <c r="F636" i="87"/>
  <c r="F635" i="87"/>
  <c r="F634" i="87"/>
  <c r="F633" i="87"/>
  <c r="F632" i="87"/>
  <c r="F628" i="87"/>
  <c r="F627" i="87"/>
  <c r="F626" i="87"/>
  <c r="F625" i="87"/>
  <c r="F624" i="87"/>
  <c r="F623" i="87"/>
  <c r="F622" i="87"/>
  <c r="F621" i="87"/>
  <c r="F620" i="87"/>
  <c r="F619" i="87"/>
  <c r="F618" i="87"/>
  <c r="F617" i="87"/>
  <c r="F616" i="87"/>
  <c r="F615" i="87"/>
  <c r="F614" i="87"/>
  <c r="F613" i="87"/>
  <c r="F612" i="87"/>
  <c r="F611" i="87"/>
  <c r="F610" i="87"/>
  <c r="F609" i="87"/>
  <c r="F608" i="87"/>
  <c r="F607" i="87"/>
  <c r="F606" i="87"/>
  <c r="F605" i="87"/>
  <c r="F604" i="87"/>
  <c r="F603" i="87"/>
  <c r="F602" i="87"/>
  <c r="F601" i="87"/>
  <c r="F600" i="87"/>
  <c r="F599" i="87"/>
  <c r="F598" i="87"/>
  <c r="F597" i="87"/>
  <c r="F596" i="87"/>
  <c r="F595" i="87"/>
  <c r="F594" i="87"/>
  <c r="F593" i="87"/>
  <c r="F592" i="87"/>
  <c r="F591" i="87"/>
  <c r="F590" i="87"/>
  <c r="F589" i="87"/>
  <c r="F588" i="87"/>
  <c r="F587" i="87"/>
  <c r="F586" i="87"/>
  <c r="F585" i="87"/>
  <c r="F584" i="87"/>
  <c r="F583" i="87"/>
  <c r="F582" i="87"/>
  <c r="F581" i="87"/>
  <c r="F580" i="87"/>
  <c r="F579" i="87"/>
  <c r="F578" i="87"/>
  <c r="F577" i="87"/>
  <c r="F576" i="87"/>
  <c r="F575" i="87"/>
  <c r="F574" i="87"/>
  <c r="F573" i="87"/>
  <c r="F572" i="87"/>
  <c r="F571" i="87"/>
  <c r="F570" i="87"/>
  <c r="F569" i="87"/>
  <c r="F568" i="87"/>
  <c r="F567" i="87"/>
  <c r="F566" i="87"/>
  <c r="F565" i="87"/>
  <c r="F564" i="87"/>
  <c r="F563" i="87"/>
  <c r="F562" i="87"/>
  <c r="F561" i="87"/>
  <c r="F560" i="87"/>
  <c r="F559" i="87"/>
  <c r="F558" i="87"/>
  <c r="F557" i="87"/>
  <c r="F556" i="87"/>
  <c r="F555" i="87"/>
  <c r="F554" i="87"/>
  <c r="F553" i="87"/>
  <c r="F552" i="87"/>
  <c r="F551" i="87"/>
  <c r="F550" i="87"/>
  <c r="F549" i="87"/>
  <c r="F548" i="87"/>
  <c r="F547" i="87"/>
  <c r="F546" i="87"/>
  <c r="F545" i="87"/>
  <c r="F544" i="87"/>
  <c r="F543" i="87"/>
  <c r="F542" i="87"/>
  <c r="F541" i="87"/>
  <c r="F540" i="87"/>
  <c r="F539" i="87"/>
  <c r="F538" i="87"/>
  <c r="F537" i="87"/>
  <c r="F536" i="87"/>
  <c r="F535" i="87"/>
  <c r="F534" i="87"/>
  <c r="F533" i="87"/>
  <c r="F532" i="87"/>
  <c r="F531" i="87"/>
  <c r="F530" i="87"/>
  <c r="F529" i="87"/>
  <c r="F525" i="87"/>
  <c r="F524" i="87"/>
  <c r="F523" i="87"/>
  <c r="F522" i="87"/>
  <c r="F521" i="87"/>
  <c r="F520" i="87"/>
  <c r="F519" i="87"/>
  <c r="F518" i="87"/>
  <c r="F517" i="87"/>
  <c r="F516" i="87"/>
  <c r="F515" i="87"/>
  <c r="F514" i="87"/>
  <c r="F513" i="87"/>
  <c r="F512" i="87"/>
  <c r="F511" i="87"/>
  <c r="F510" i="87"/>
  <c r="F509" i="87"/>
  <c r="F508" i="87"/>
  <c r="F507" i="87"/>
  <c r="F506" i="87"/>
  <c r="F505" i="87"/>
  <c r="F504" i="87"/>
  <c r="F503" i="87"/>
  <c r="F502" i="87"/>
  <c r="F501" i="87"/>
  <c r="F500" i="87"/>
  <c r="F499" i="87"/>
  <c r="F498" i="87"/>
  <c r="F497" i="87"/>
  <c r="F496" i="87"/>
  <c r="F495" i="87"/>
  <c r="F494" i="87"/>
  <c r="F493" i="87"/>
  <c r="F492" i="87"/>
  <c r="F491" i="87"/>
  <c r="F490" i="87"/>
  <c r="F489" i="87"/>
  <c r="F488" i="87"/>
  <c r="F487" i="87"/>
  <c r="F486" i="87"/>
  <c r="F485" i="87"/>
  <c r="F484" i="87"/>
  <c r="F483" i="87"/>
  <c r="F482" i="87"/>
  <c r="F481" i="87"/>
  <c r="F480" i="87"/>
  <c r="F479" i="87"/>
  <c r="F478" i="87"/>
  <c r="F477" i="87"/>
  <c r="F476" i="87"/>
  <c r="F475" i="87"/>
  <c r="F474" i="87"/>
  <c r="F473" i="87"/>
  <c r="F472" i="87"/>
  <c r="F471" i="87"/>
  <c r="F470" i="87"/>
  <c r="F469" i="87"/>
  <c r="F468" i="87"/>
  <c r="F467" i="87"/>
  <c r="F466" i="87"/>
  <c r="F465" i="87"/>
  <c r="F464" i="87"/>
  <c r="F463" i="87"/>
  <c r="F462" i="87"/>
  <c r="F461" i="87"/>
  <c r="F460" i="87"/>
  <c r="F459" i="87"/>
  <c r="F458" i="87"/>
  <c r="F457" i="87"/>
  <c r="F456" i="87"/>
  <c r="F455" i="87"/>
  <c r="F454" i="87"/>
  <c r="F453" i="87"/>
  <c r="F452" i="87"/>
  <c r="F451" i="87"/>
  <c r="F450" i="87"/>
  <c r="F449" i="87"/>
  <c r="F448" i="87"/>
  <c r="F447" i="87"/>
  <c r="F446" i="87"/>
  <c r="F445" i="87"/>
  <c r="F444" i="87"/>
  <c r="F443" i="87"/>
  <c r="F442" i="87"/>
  <c r="F441" i="87"/>
  <c r="F440" i="87"/>
  <c r="F439" i="87"/>
  <c r="F438" i="87"/>
  <c r="F437" i="87"/>
  <c r="F436" i="87"/>
  <c r="F435" i="87"/>
  <c r="F434" i="87"/>
  <c r="F433" i="87"/>
  <c r="F432" i="87"/>
  <c r="F431" i="87"/>
  <c r="F430" i="87"/>
  <c r="F429" i="87"/>
  <c r="F428" i="87"/>
  <c r="F427" i="87"/>
  <c r="F426" i="87"/>
  <c r="F420" i="87"/>
  <c r="F419" i="87"/>
  <c r="F418" i="87"/>
  <c r="F417" i="87"/>
  <c r="F416" i="87"/>
  <c r="F415" i="87"/>
  <c r="F414" i="87"/>
  <c r="F413" i="87"/>
  <c r="F412" i="87"/>
  <c r="F411" i="87"/>
  <c r="F410" i="87"/>
  <c r="F409" i="87"/>
  <c r="F408" i="87"/>
  <c r="F407" i="87"/>
  <c r="F406" i="87"/>
  <c r="F405" i="87"/>
  <c r="F404" i="87"/>
  <c r="F403" i="87"/>
  <c r="F402" i="87"/>
  <c r="F401" i="87"/>
  <c r="F400" i="87"/>
  <c r="F399" i="87"/>
  <c r="F398" i="87"/>
  <c r="F397" i="87"/>
  <c r="F396" i="87"/>
  <c r="F395" i="87"/>
  <c r="F394" i="87"/>
  <c r="F393" i="87"/>
  <c r="F392" i="87"/>
  <c r="F391" i="87"/>
  <c r="F390" i="87"/>
  <c r="F389" i="87"/>
  <c r="F388" i="87"/>
  <c r="F387" i="87"/>
  <c r="F386" i="87"/>
  <c r="F385" i="87"/>
  <c r="F384" i="87"/>
  <c r="F383" i="87"/>
  <c r="F382" i="87"/>
  <c r="F381" i="87"/>
  <c r="F380" i="87"/>
  <c r="F379" i="87"/>
  <c r="F378" i="87"/>
  <c r="F377" i="87"/>
  <c r="F376" i="87"/>
  <c r="F375" i="87"/>
  <c r="F374" i="87"/>
  <c r="F373" i="87"/>
  <c r="F372" i="87"/>
  <c r="F371" i="87"/>
  <c r="F370" i="87"/>
  <c r="F369" i="87"/>
  <c r="F368" i="87"/>
  <c r="F367" i="87"/>
  <c r="F366" i="87"/>
  <c r="F365" i="87"/>
  <c r="F364" i="87"/>
  <c r="F363" i="87"/>
  <c r="F362" i="87"/>
  <c r="F361" i="87"/>
  <c r="F360" i="87"/>
  <c r="F359" i="87"/>
  <c r="F358" i="87"/>
  <c r="F357" i="87"/>
  <c r="F356" i="87"/>
  <c r="F355" i="87"/>
  <c r="F354" i="87"/>
  <c r="F353" i="87"/>
  <c r="F352" i="87"/>
  <c r="F351" i="87"/>
  <c r="F350" i="87"/>
  <c r="F349" i="87"/>
  <c r="F348" i="87"/>
  <c r="F347" i="87"/>
  <c r="F346" i="87"/>
  <c r="F345" i="87"/>
  <c r="F344" i="87"/>
  <c r="F343" i="87"/>
  <c r="F342" i="87"/>
  <c r="F341" i="87"/>
  <c r="F340" i="87"/>
  <c r="F339" i="87"/>
  <c r="F338" i="87"/>
  <c r="F337" i="87"/>
  <c r="F336" i="87"/>
  <c r="F335" i="87"/>
  <c r="F334" i="87"/>
  <c r="F333" i="87"/>
  <c r="F332" i="87"/>
  <c r="F331" i="87"/>
  <c r="F330" i="87"/>
  <c r="F329" i="87"/>
  <c r="F328" i="87"/>
  <c r="F327" i="87"/>
  <c r="F326" i="87"/>
  <c r="F325" i="87"/>
  <c r="F324" i="87"/>
  <c r="F323" i="87"/>
  <c r="F322" i="87"/>
  <c r="F321" i="87"/>
  <c r="F317" i="87"/>
  <c r="F316" i="87"/>
  <c r="F315" i="87"/>
  <c r="F314" i="87"/>
  <c r="F313" i="87"/>
  <c r="F312" i="87"/>
  <c r="F311" i="87"/>
  <c r="F310" i="87"/>
  <c r="F309" i="87"/>
  <c r="F308" i="87"/>
  <c r="F307" i="87"/>
  <c r="F306" i="87"/>
  <c r="F305" i="87"/>
  <c r="F304" i="87"/>
  <c r="F303" i="87"/>
  <c r="F302" i="87"/>
  <c r="F301" i="87"/>
  <c r="F300" i="87"/>
  <c r="F299" i="87"/>
  <c r="F298" i="87"/>
  <c r="F297" i="87"/>
  <c r="F296" i="87"/>
  <c r="F295" i="87"/>
  <c r="F294" i="87"/>
  <c r="F293" i="87"/>
  <c r="F292" i="87"/>
  <c r="F291" i="87"/>
  <c r="F290" i="87"/>
  <c r="F289" i="87"/>
  <c r="F288" i="87"/>
  <c r="F287" i="87"/>
  <c r="F286" i="87"/>
  <c r="F285" i="87"/>
  <c r="F284" i="87"/>
  <c r="F283" i="87"/>
  <c r="F282" i="87"/>
  <c r="F281" i="87"/>
  <c r="F280" i="87"/>
  <c r="F279" i="87"/>
  <c r="F278" i="87"/>
  <c r="F277" i="87"/>
  <c r="F276" i="87"/>
  <c r="F275" i="87"/>
  <c r="F274" i="87"/>
  <c r="F273" i="87"/>
  <c r="F272" i="87"/>
  <c r="F271" i="87"/>
  <c r="F270" i="87"/>
  <c r="F269" i="87"/>
  <c r="F268" i="87"/>
  <c r="F267" i="87"/>
  <c r="F266" i="87"/>
  <c r="F265" i="87"/>
  <c r="F264" i="87"/>
  <c r="F263" i="87"/>
  <c r="F262" i="87"/>
  <c r="F261" i="87"/>
  <c r="F260" i="87"/>
  <c r="F259" i="87"/>
  <c r="F258" i="87"/>
  <c r="F257" i="87"/>
  <c r="F256" i="87"/>
  <c r="F255" i="87"/>
  <c r="F254" i="87"/>
  <c r="F253" i="87"/>
  <c r="F252" i="87"/>
  <c r="F251" i="87"/>
  <c r="F250" i="87"/>
  <c r="F249" i="87"/>
  <c r="F248" i="87"/>
  <c r="F247" i="87"/>
  <c r="F246" i="87"/>
  <c r="F245" i="87"/>
  <c r="F244" i="87"/>
  <c r="F243" i="87"/>
  <c r="F242" i="87"/>
  <c r="F241" i="87"/>
  <c r="F240" i="87"/>
  <c r="F239" i="87"/>
  <c r="F238" i="87"/>
  <c r="F237" i="87"/>
  <c r="F236" i="87"/>
  <c r="F235" i="87"/>
  <c r="F234" i="87"/>
  <c r="F233" i="87"/>
  <c r="F232" i="87"/>
  <c r="F231" i="87"/>
  <c r="F230" i="87"/>
  <c r="F229" i="87"/>
  <c r="F228" i="87"/>
  <c r="F227" i="87"/>
  <c r="F226" i="87"/>
  <c r="F225" i="87"/>
  <c r="F224" i="87"/>
  <c r="F223" i="87"/>
  <c r="F222" i="87"/>
  <c r="F221" i="87"/>
  <c r="F220" i="87"/>
  <c r="F219" i="87"/>
  <c r="F218" i="87"/>
  <c r="AW13" i="88" l="1"/>
  <c r="AV29" i="88" l="1"/>
  <c r="D14" i="22" l="1"/>
  <c r="C14" i="22"/>
  <c r="D10" i="22"/>
  <c r="D13" i="22"/>
  <c r="C13" i="22"/>
  <c r="D12" i="22"/>
  <c r="C12" i="22"/>
  <c r="D11" i="22"/>
  <c r="C11" i="22"/>
  <c r="AT39" i="88" l="1"/>
  <c r="AS39" i="88"/>
  <c r="AR39" i="88"/>
  <c r="AQ39" i="88"/>
  <c r="AO39" i="88"/>
  <c r="AN39" i="88"/>
  <c r="AM39" i="88"/>
  <c r="AL39" i="88"/>
  <c r="U39" i="88"/>
  <c r="T39" i="88"/>
  <c r="S39" i="88"/>
  <c r="R39" i="88"/>
  <c r="P39" i="88"/>
  <c r="O39" i="88"/>
  <c r="N39" i="88"/>
  <c r="M39" i="88"/>
  <c r="K39" i="88"/>
  <c r="J39" i="88"/>
  <c r="I39" i="88"/>
  <c r="H39" i="88"/>
  <c r="D39" i="88"/>
  <c r="E39" i="88"/>
  <c r="F39" i="88"/>
  <c r="C39" i="88"/>
  <c r="D102" i="32"/>
  <c r="C8" i="83"/>
  <c r="C18" i="83"/>
  <c r="V51" i="88"/>
  <c r="V53" i="88"/>
  <c r="AV31" i="88"/>
  <c r="AV30" i="88"/>
  <c r="AV28" i="88"/>
  <c r="AV25" i="88"/>
  <c r="H922" i="91"/>
  <c r="X22" i="91"/>
  <c r="W22" i="91"/>
  <c r="V22" i="91"/>
  <c r="X20" i="91"/>
  <c r="W20" i="91"/>
  <c r="T20" i="91"/>
  <c r="V20" i="91"/>
  <c r="V462" i="91"/>
  <c r="W462" i="91"/>
  <c r="X462" i="91"/>
  <c r="V44" i="91"/>
  <c r="G44" i="91"/>
  <c r="G9" i="91"/>
  <c r="AW47" i="88"/>
  <c r="AW48" i="88"/>
  <c r="AW49" i="88"/>
  <c r="AW50" i="88"/>
  <c r="AW51" i="88"/>
  <c r="AW52" i="88"/>
  <c r="AW46" i="88"/>
  <c r="G40" i="88"/>
  <c r="AU40" i="88"/>
  <c r="AW40" i="88"/>
  <c r="AU41" i="88"/>
  <c r="AW41" i="88"/>
  <c r="AU42" i="88"/>
  <c r="AW42" i="88"/>
  <c r="G43" i="88"/>
  <c r="AU43" i="88"/>
  <c r="AW43" i="88"/>
  <c r="G39" i="88"/>
  <c r="L39" i="88"/>
  <c r="Q39" i="88"/>
  <c r="V39" i="88"/>
  <c r="AP39" i="88"/>
  <c r="AU39" i="88"/>
  <c r="AW39" i="88"/>
  <c r="AW29" i="88"/>
  <c r="AW30" i="88"/>
  <c r="AW31" i="88"/>
  <c r="AW28" i="88"/>
  <c r="AV14" i="88"/>
  <c r="AW14" i="88"/>
  <c r="AW24" i="88"/>
  <c r="AW26" i="88"/>
  <c r="AW25" i="88"/>
  <c r="AK44" i="88"/>
  <c r="AF44" i="88"/>
  <c r="AA44" i="88"/>
  <c r="AU52" i="88"/>
  <c r="AU51" i="88"/>
  <c r="AU50" i="88"/>
  <c r="AU49" i="88"/>
  <c r="AU48" i="88"/>
  <c r="AU47" i="88"/>
  <c r="AQ46" i="88"/>
  <c r="AR46" i="88"/>
  <c r="AS46" i="88"/>
  <c r="AT46" i="88"/>
  <c r="AU46" i="88"/>
  <c r="AP52" i="88"/>
  <c r="AP51" i="88"/>
  <c r="AP50" i="88"/>
  <c r="AP49" i="88"/>
  <c r="AP48" i="88"/>
  <c r="AP47" i="88"/>
  <c r="AL46" i="88"/>
  <c r="AM46" i="88"/>
  <c r="AN46" i="88"/>
  <c r="AO46" i="88"/>
  <c r="AP46" i="88"/>
  <c r="AP43" i="88"/>
  <c r="AP42" i="88"/>
  <c r="AP41" i="88"/>
  <c r="AP40" i="88"/>
  <c r="AK52" i="88"/>
  <c r="AK51" i="88"/>
  <c r="AK50" i="88"/>
  <c r="AK49" i="88"/>
  <c r="AK48" i="88"/>
  <c r="AK47" i="88"/>
  <c r="AG46" i="88"/>
  <c r="AH46" i="88"/>
  <c r="AI46" i="88"/>
  <c r="AJ46" i="88"/>
  <c r="AK46" i="88"/>
  <c r="AF52" i="88"/>
  <c r="AF51" i="88"/>
  <c r="AF50" i="88"/>
  <c r="AF49" i="88"/>
  <c r="AF48" i="88"/>
  <c r="AF47" i="88"/>
  <c r="AB46" i="88"/>
  <c r="AC46" i="88"/>
  <c r="AD46" i="88"/>
  <c r="AE46" i="88"/>
  <c r="AF46" i="88"/>
  <c r="AA52" i="88"/>
  <c r="AA51" i="88"/>
  <c r="AA50" i="88"/>
  <c r="AA49" i="88"/>
  <c r="AA48" i="88"/>
  <c r="AA47" i="88"/>
  <c r="W46" i="88"/>
  <c r="X46" i="88"/>
  <c r="Y46" i="88"/>
  <c r="Z46" i="88"/>
  <c r="AA46" i="88"/>
  <c r="V52" i="88"/>
  <c r="V50" i="88"/>
  <c r="V49" i="88"/>
  <c r="V48" i="88"/>
  <c r="V47" i="88"/>
  <c r="R46" i="88"/>
  <c r="S46" i="88"/>
  <c r="T46" i="88"/>
  <c r="U46" i="88"/>
  <c r="V46" i="88"/>
  <c r="V43" i="88"/>
  <c r="V42" i="88"/>
  <c r="V41" i="88"/>
  <c r="V40" i="88"/>
  <c r="Q52" i="88"/>
  <c r="Q51" i="88"/>
  <c r="Q50" i="88"/>
  <c r="Q49" i="88"/>
  <c r="Q48" i="88"/>
  <c r="Q47" i="88"/>
  <c r="M46" i="88"/>
  <c r="N46" i="88"/>
  <c r="O46" i="88"/>
  <c r="P46" i="88"/>
  <c r="Q46" i="88"/>
  <c r="Q43" i="88"/>
  <c r="Q42" i="88"/>
  <c r="Q41" i="88"/>
  <c r="Q40" i="88"/>
  <c r="L52" i="88"/>
  <c r="L51" i="88"/>
  <c r="L50" i="88"/>
  <c r="L49" i="88"/>
  <c r="L48" i="88"/>
  <c r="L47" i="88"/>
  <c r="H46" i="88"/>
  <c r="I46" i="88"/>
  <c r="J46" i="88"/>
  <c r="K46" i="88"/>
  <c r="L46" i="88"/>
  <c r="L43" i="88"/>
  <c r="L42" i="88"/>
  <c r="L41" i="88"/>
  <c r="L40" i="88"/>
  <c r="G47" i="88"/>
  <c r="G48" i="88"/>
  <c r="G49" i="88"/>
  <c r="G50" i="88"/>
  <c r="G51" i="88"/>
  <c r="G52" i="88"/>
  <c r="G46" i="88"/>
  <c r="G41" i="88"/>
  <c r="G42" i="88"/>
  <c r="AV26" i="88"/>
  <c r="AW15" i="88"/>
  <c r="AW16" i="88"/>
  <c r="AW17" i="88"/>
  <c r="AW18" i="88"/>
  <c r="AW19" i="88"/>
  <c r="AW20" i="88"/>
  <c r="AW21" i="88"/>
  <c r="AW22" i="88"/>
  <c r="AW23" i="88"/>
  <c r="AG877" i="91"/>
  <c r="AG846" i="91"/>
  <c r="AG847" i="91"/>
  <c r="Z846" i="91"/>
  <c r="Z847" i="91"/>
  <c r="Z848" i="91"/>
  <c r="G868" i="91"/>
  <c r="X755" i="91"/>
  <c r="W755" i="91"/>
  <c r="V755" i="91"/>
  <c r="X699" i="91"/>
  <c r="W699" i="91"/>
  <c r="V699" i="91"/>
  <c r="X566" i="91"/>
  <c r="W566" i="91"/>
  <c r="V566" i="91"/>
  <c r="S33" i="91"/>
  <c r="N33" i="91"/>
  <c r="Z33" i="91"/>
  <c r="Z22" i="91"/>
  <c r="Z20" i="91"/>
  <c r="AD27" i="91"/>
  <c r="AD26" i="91"/>
  <c r="AD25" i="91"/>
  <c r="AD24" i="91"/>
  <c r="AD23" i="91"/>
  <c r="AD22" i="91"/>
  <c r="AD21" i="91"/>
  <c r="AD20" i="91"/>
  <c r="AD18" i="91"/>
  <c r="AD17" i="91"/>
  <c r="AD16" i="91"/>
  <c r="AD15" i="91"/>
  <c r="AD13" i="91"/>
  <c r="AD12" i="91"/>
  <c r="AD11" i="91"/>
  <c r="AD9" i="91"/>
  <c r="H9" i="91"/>
  <c r="D18" i="83"/>
  <c r="D12" i="83"/>
  <c r="C12" i="83"/>
  <c r="B12" i="84"/>
  <c r="F214" i="87"/>
  <c r="F213" i="87"/>
  <c r="F212" i="87"/>
  <c r="F211" i="87"/>
  <c r="F210" i="87"/>
  <c r="F209" i="87"/>
  <c r="F208" i="87"/>
  <c r="F207" i="87"/>
  <c r="F206" i="87"/>
  <c r="F205" i="87"/>
  <c r="F204" i="87"/>
  <c r="F203" i="87"/>
  <c r="F202" i="87"/>
  <c r="F201" i="87"/>
  <c r="F200" i="87"/>
  <c r="F199" i="87"/>
  <c r="F198" i="87"/>
  <c r="F197" i="87"/>
  <c r="F196" i="87"/>
  <c r="F195" i="87"/>
  <c r="F194" i="87"/>
  <c r="F193" i="87"/>
  <c r="F192" i="87"/>
  <c r="F191" i="87"/>
  <c r="F190" i="87"/>
  <c r="F189" i="87"/>
  <c r="F188" i="87"/>
  <c r="F187" i="87"/>
  <c r="F186" i="87"/>
  <c r="F185" i="87"/>
  <c r="F184" i="87"/>
  <c r="F183" i="87"/>
  <c r="F182" i="87"/>
  <c r="F181" i="87"/>
  <c r="F180" i="87"/>
  <c r="F179" i="87"/>
  <c r="F178" i="87"/>
  <c r="F177" i="87"/>
  <c r="F176" i="87"/>
  <c r="F175" i="87"/>
  <c r="F174" i="87"/>
  <c r="F173" i="87"/>
  <c r="F172" i="87"/>
  <c r="F171" i="87"/>
  <c r="F170" i="87"/>
  <c r="F169" i="87"/>
  <c r="F168" i="87"/>
  <c r="F167" i="87"/>
  <c r="F166" i="87"/>
  <c r="F165" i="87"/>
  <c r="F164" i="87"/>
  <c r="F163" i="87"/>
  <c r="F162" i="87"/>
  <c r="F161" i="87"/>
  <c r="F160" i="87"/>
  <c r="F159" i="87"/>
  <c r="F158" i="87"/>
  <c r="F157" i="87"/>
  <c r="F156" i="87"/>
  <c r="F155" i="87"/>
  <c r="F154" i="87"/>
  <c r="F153" i="87"/>
  <c r="F152" i="87"/>
  <c r="F151" i="87"/>
  <c r="F150" i="87"/>
  <c r="F149" i="87"/>
  <c r="F148" i="87"/>
  <c r="F147" i="87"/>
  <c r="F146" i="87"/>
  <c r="F145" i="87"/>
  <c r="F144" i="87"/>
  <c r="F143" i="87"/>
  <c r="F142" i="87"/>
  <c r="F141" i="87"/>
  <c r="F140" i="87"/>
  <c r="F139" i="87"/>
  <c r="F138" i="87"/>
  <c r="F137" i="87"/>
  <c r="F136" i="87"/>
  <c r="F135" i="87"/>
  <c r="F134" i="87"/>
  <c r="F133" i="87"/>
  <c r="F132" i="87"/>
  <c r="F131" i="87"/>
  <c r="F130" i="87"/>
  <c r="F129" i="87"/>
  <c r="F128" i="87"/>
  <c r="F127" i="87"/>
  <c r="F126" i="87"/>
  <c r="F125" i="87"/>
  <c r="F124" i="87"/>
  <c r="F123" i="87"/>
  <c r="F122" i="87"/>
  <c r="F121" i="87"/>
  <c r="F120" i="87"/>
  <c r="F119" i="87"/>
  <c r="F118" i="87"/>
  <c r="F117" i="87"/>
  <c r="F116" i="87"/>
  <c r="F115" i="87"/>
  <c r="B126" i="86"/>
  <c r="B125" i="86"/>
  <c r="B124" i="86"/>
  <c r="B123" i="86"/>
  <c r="B122" i="86"/>
  <c r="B121" i="86"/>
  <c r="B120" i="86"/>
  <c r="B119" i="86"/>
  <c r="B118" i="86"/>
  <c r="B117" i="86"/>
  <c r="B116" i="86"/>
  <c r="B115" i="86"/>
  <c r="B114" i="86"/>
  <c r="B113" i="86"/>
  <c r="B112" i="86"/>
  <c r="B111" i="86"/>
  <c r="B110" i="86"/>
  <c r="B109" i="86"/>
  <c r="B108" i="86"/>
  <c r="B107" i="86"/>
  <c r="B106" i="86"/>
  <c r="B105" i="86"/>
  <c r="B104" i="86"/>
  <c r="B103" i="86"/>
  <c r="B102" i="86"/>
  <c r="B101" i="86"/>
  <c r="B100" i="86"/>
  <c r="B99" i="86"/>
  <c r="B98" i="86"/>
  <c r="B97" i="86"/>
  <c r="B96" i="86"/>
  <c r="B95" i="86"/>
  <c r="B94" i="86"/>
  <c r="B93" i="86"/>
  <c r="B92" i="86"/>
  <c r="B91" i="86"/>
  <c r="B90" i="86"/>
  <c r="B89" i="86"/>
  <c r="B88" i="86"/>
  <c r="B87" i="86"/>
  <c r="B86" i="86"/>
  <c r="B85" i="86"/>
  <c r="B84" i="86"/>
  <c r="B83" i="86"/>
  <c r="B82" i="86"/>
  <c r="B81" i="86"/>
  <c r="B80" i="86"/>
  <c r="B79" i="86"/>
  <c r="B78" i="86"/>
  <c r="B77" i="86"/>
  <c r="B76" i="86"/>
  <c r="B75" i="86"/>
  <c r="B74" i="86"/>
  <c r="B73" i="86"/>
  <c r="B72" i="86"/>
  <c r="B71" i="86"/>
  <c r="B70" i="86"/>
  <c r="B69" i="86"/>
  <c r="B68" i="86"/>
  <c r="B67" i="86"/>
  <c r="B66" i="86"/>
  <c r="B65" i="86"/>
  <c r="B64" i="86"/>
  <c r="B63" i="86"/>
  <c r="B62" i="86"/>
  <c r="B61" i="86"/>
  <c r="B60" i="86"/>
  <c r="B59" i="86"/>
  <c r="B58" i="86"/>
  <c r="B57" i="86"/>
  <c r="B56" i="86"/>
  <c r="B55" i="86"/>
  <c r="B54" i="86"/>
  <c r="B53" i="86"/>
  <c r="B52" i="86"/>
  <c r="B51" i="86"/>
  <c r="B50" i="86"/>
  <c r="B49" i="86"/>
  <c r="B48" i="86"/>
  <c r="B47" i="86"/>
  <c r="B46" i="86"/>
  <c r="B45" i="86"/>
  <c r="B44" i="86"/>
  <c r="B43" i="86"/>
  <c r="B42" i="86"/>
  <c r="B41" i="86"/>
  <c r="B40" i="86"/>
  <c r="B39" i="86"/>
  <c r="B38" i="86"/>
  <c r="B37" i="86"/>
  <c r="B36" i="86"/>
  <c r="B35" i="86"/>
  <c r="B34" i="86"/>
  <c r="B33" i="86"/>
  <c r="B32" i="86"/>
  <c r="B31" i="86"/>
  <c r="N200" i="22"/>
  <c r="M200" i="22"/>
  <c r="L200" i="22"/>
  <c r="K200" i="22"/>
  <c r="J200" i="22"/>
  <c r="I200" i="22"/>
  <c r="H200" i="22"/>
  <c r="G200" i="22"/>
  <c r="F200" i="22"/>
  <c r="E200" i="22"/>
  <c r="L199" i="22"/>
  <c r="K199" i="22"/>
  <c r="J199" i="22"/>
  <c r="I199" i="22"/>
  <c r="H199" i="22"/>
  <c r="G199" i="22"/>
  <c r="F199" i="22"/>
  <c r="E199" i="22"/>
  <c r="N198" i="22"/>
  <c r="M198" i="22"/>
  <c r="L198" i="22"/>
  <c r="K198" i="22"/>
  <c r="J198" i="22"/>
  <c r="I198" i="22"/>
  <c r="H198" i="22"/>
  <c r="G198" i="22"/>
  <c r="F198" i="22"/>
  <c r="E198" i="22"/>
  <c r="L197" i="22"/>
  <c r="K197" i="22"/>
  <c r="J197" i="22"/>
  <c r="I197" i="22"/>
  <c r="H197" i="22"/>
  <c r="G197" i="22"/>
  <c r="F197" i="22"/>
  <c r="E197" i="22"/>
  <c r="L196" i="22"/>
  <c r="K196" i="22"/>
  <c r="J196" i="22"/>
  <c r="I196" i="22"/>
  <c r="H196" i="22"/>
  <c r="G196" i="22"/>
  <c r="F196" i="22"/>
  <c r="E196" i="22"/>
  <c r="L195" i="22"/>
  <c r="K195" i="22"/>
  <c r="J195" i="22"/>
  <c r="I195" i="22"/>
  <c r="H195" i="22"/>
  <c r="G195" i="22"/>
  <c r="F195" i="22"/>
  <c r="E195" i="22"/>
  <c r="M194" i="22"/>
  <c r="L194" i="22"/>
  <c r="K194" i="22"/>
  <c r="J194" i="22"/>
  <c r="I194" i="22"/>
  <c r="H194" i="22"/>
  <c r="G194" i="22"/>
  <c r="F194" i="22"/>
  <c r="E194" i="22"/>
  <c r="L193" i="22"/>
  <c r="K193" i="22"/>
  <c r="J193" i="22"/>
  <c r="I193" i="22"/>
  <c r="H193" i="22"/>
  <c r="G193" i="22"/>
  <c r="F193" i="22"/>
  <c r="E193" i="22"/>
  <c r="M192" i="22"/>
  <c r="L192" i="22"/>
  <c r="K192" i="22"/>
  <c r="J192" i="22"/>
  <c r="I192" i="22"/>
  <c r="H192" i="22"/>
  <c r="G192" i="22"/>
  <c r="F192" i="22"/>
  <c r="E192" i="22"/>
  <c r="L191" i="22"/>
  <c r="K191" i="22"/>
  <c r="J191" i="22"/>
  <c r="I191" i="22"/>
  <c r="H191" i="22"/>
  <c r="G191" i="22"/>
  <c r="F191" i="22"/>
  <c r="E191" i="22"/>
  <c r="L190" i="22"/>
  <c r="K190" i="22"/>
  <c r="J190" i="22"/>
  <c r="I190" i="22"/>
  <c r="H190" i="22"/>
  <c r="G190" i="22"/>
  <c r="F190" i="22"/>
  <c r="E190" i="22"/>
  <c r="L189" i="22"/>
  <c r="K189" i="22"/>
  <c r="J189" i="22"/>
  <c r="I189" i="22"/>
  <c r="H189" i="22"/>
  <c r="G189" i="22"/>
  <c r="F189" i="22"/>
  <c r="E189" i="22"/>
  <c r="D200" i="22"/>
  <c r="C200" i="22"/>
  <c r="D199" i="22"/>
  <c r="C199" i="22"/>
  <c r="D198" i="22"/>
  <c r="C198" i="22"/>
  <c r="D197" i="22"/>
  <c r="C197" i="22"/>
  <c r="D196" i="22"/>
  <c r="D195" i="22"/>
  <c r="C196" i="22"/>
  <c r="C195" i="22"/>
  <c r="D194" i="22"/>
  <c r="D193" i="22"/>
  <c r="C194" i="22"/>
  <c r="C193" i="22"/>
  <c r="D192" i="22"/>
  <c r="D191" i="22"/>
  <c r="C192" i="22"/>
  <c r="C191" i="22"/>
  <c r="D190" i="22"/>
  <c r="C190" i="22"/>
  <c r="D189" i="22"/>
  <c r="N188" i="22"/>
  <c r="M188" i="22"/>
  <c r="L188" i="22"/>
  <c r="K188" i="22"/>
  <c r="J188" i="22"/>
  <c r="I188" i="22"/>
  <c r="H188" i="22"/>
  <c r="G188" i="22"/>
  <c r="F188" i="22"/>
  <c r="E188" i="22"/>
  <c r="D188" i="22"/>
  <c r="C189" i="22"/>
  <c r="D105" i="90"/>
  <c r="C105" i="90"/>
  <c r="Z877" i="91"/>
  <c r="S57" i="91"/>
  <c r="S56" i="91"/>
  <c r="S55" i="91"/>
  <c r="S54" i="91"/>
  <c r="S53" i="91"/>
  <c r="S52" i="91"/>
  <c r="S51" i="91"/>
  <c r="S50" i="91"/>
  <c r="S49" i="91"/>
  <c r="S48" i="91"/>
  <c r="S47" i="91"/>
  <c r="S46" i="91"/>
  <c r="R57" i="91"/>
  <c r="Q57" i="91"/>
  <c r="P57" i="91"/>
  <c r="O57" i="91"/>
  <c r="R56" i="91"/>
  <c r="Q56" i="91"/>
  <c r="P56" i="91"/>
  <c r="O56" i="91"/>
  <c r="R55" i="91"/>
  <c r="Q55" i="91"/>
  <c r="P55" i="91"/>
  <c r="O55" i="91"/>
  <c r="R54" i="91"/>
  <c r="Q54" i="91"/>
  <c r="P54" i="91"/>
  <c r="O54" i="91"/>
  <c r="R53" i="91"/>
  <c r="Q53" i="91"/>
  <c r="P53" i="91"/>
  <c r="O53" i="91"/>
  <c r="R52" i="91"/>
  <c r="Q52" i="91"/>
  <c r="P52" i="91"/>
  <c r="O52" i="91"/>
  <c r="R51" i="91"/>
  <c r="Q51" i="91"/>
  <c r="P51" i="91"/>
  <c r="O51" i="91"/>
  <c r="R50" i="91"/>
  <c r="Q50" i="91"/>
  <c r="P50" i="91"/>
  <c r="O50" i="91"/>
  <c r="R49" i="91"/>
  <c r="Q49" i="91"/>
  <c r="P49" i="91"/>
  <c r="O49" i="91"/>
  <c r="R48" i="91"/>
  <c r="Q48" i="91"/>
  <c r="P48" i="91"/>
  <c r="O48" i="91"/>
  <c r="R47" i="91"/>
  <c r="Q47" i="91"/>
  <c r="P47" i="91"/>
  <c r="O47" i="91"/>
  <c r="R46" i="91"/>
  <c r="Q46" i="91"/>
  <c r="P46" i="91"/>
  <c r="O46" i="91"/>
  <c r="E184" i="22"/>
  <c r="D184" i="22"/>
  <c r="E183" i="22"/>
  <c r="D183" i="22"/>
  <c r="E182" i="22"/>
  <c r="D182" i="22"/>
  <c r="E181" i="22"/>
  <c r="D181" i="22"/>
  <c r="E180" i="22"/>
  <c r="D180" i="22"/>
  <c r="E179" i="22"/>
  <c r="D179" i="22"/>
  <c r="E178" i="22"/>
  <c r="D178" i="22"/>
  <c r="E176" i="22"/>
  <c r="D176" i="22"/>
  <c r="E175" i="22"/>
  <c r="D175" i="22"/>
  <c r="E174" i="22"/>
  <c r="D174" i="22"/>
  <c r="E173" i="22"/>
  <c r="D173" i="22"/>
  <c r="E171" i="22"/>
  <c r="G286" i="91"/>
  <c r="G915" i="91"/>
  <c r="D171" i="22"/>
  <c r="E170" i="22"/>
  <c r="D170" i="22"/>
  <c r="E169" i="22"/>
  <c r="D169" i="22"/>
  <c r="H911" i="91"/>
  <c r="E167" i="22"/>
  <c r="D167" i="22"/>
  <c r="C184" i="22"/>
  <c r="C183" i="22"/>
  <c r="C182" i="22"/>
  <c r="C181" i="22"/>
  <c r="C180" i="22"/>
  <c r="C179" i="22"/>
  <c r="C178" i="22"/>
  <c r="C177" i="22"/>
  <c r="C176" i="22"/>
  <c r="C175" i="22"/>
  <c r="C174" i="22"/>
  <c r="C173" i="22"/>
  <c r="C172" i="22"/>
  <c r="C171" i="22"/>
  <c r="C170" i="22"/>
  <c r="C169" i="22"/>
  <c r="C168" i="22"/>
  <c r="C167" i="22"/>
  <c r="E165" i="22"/>
  <c r="D165" i="22"/>
  <c r="C166" i="22"/>
  <c r="B837" i="91"/>
  <c r="B365" i="91"/>
  <c r="P907" i="91"/>
  <c r="S907" i="91"/>
  <c r="S906" i="91"/>
  <c r="S905" i="91"/>
  <c r="S904" i="91"/>
  <c r="S903" i="91"/>
  <c r="S902" i="91"/>
  <c r="S901" i="91"/>
  <c r="S900" i="91"/>
  <c r="S898" i="91"/>
  <c r="S897" i="91"/>
  <c r="S896" i="91"/>
  <c r="S895" i="91"/>
  <c r="S893" i="91"/>
  <c r="S892" i="91"/>
  <c r="S891" i="91"/>
  <c r="S890" i="91"/>
  <c r="S889" i="91"/>
  <c r="P886" i="91"/>
  <c r="S886" i="91"/>
  <c r="S885" i="91"/>
  <c r="S884" i="91"/>
  <c r="S883" i="91"/>
  <c r="S882" i="91"/>
  <c r="S881" i="91"/>
  <c r="S880" i="91"/>
  <c r="S879" i="91"/>
  <c r="S877" i="91"/>
  <c r="S876" i="91"/>
  <c r="S875" i="91"/>
  <c r="S874" i="91"/>
  <c r="S872" i="91"/>
  <c r="S871" i="91"/>
  <c r="S870" i="91"/>
  <c r="S869" i="91"/>
  <c r="S868" i="91"/>
  <c r="S864" i="91"/>
  <c r="S862" i="91"/>
  <c r="P859" i="91"/>
  <c r="S859" i="91"/>
  <c r="S858" i="91"/>
  <c r="S857" i="91"/>
  <c r="S856" i="91"/>
  <c r="S855" i="91"/>
  <c r="S854" i="91"/>
  <c r="S853" i="91"/>
  <c r="P850" i="91"/>
  <c r="S850" i="91"/>
  <c r="S849" i="91"/>
  <c r="S848" i="91"/>
  <c r="S847" i="91"/>
  <c r="S846" i="91"/>
  <c r="S845" i="91"/>
  <c r="S844" i="91"/>
  <c r="S839" i="91"/>
  <c r="S836" i="91"/>
  <c r="P833" i="91"/>
  <c r="S833" i="91"/>
  <c r="S832" i="91"/>
  <c r="S831" i="91"/>
  <c r="S830" i="91"/>
  <c r="S829" i="91"/>
  <c r="S828" i="91"/>
  <c r="S827" i="91"/>
  <c r="S826" i="91"/>
  <c r="S825" i="91"/>
  <c r="S824" i="91"/>
  <c r="S823" i="91"/>
  <c r="S822" i="91"/>
  <c r="S821" i="91"/>
  <c r="S820" i="91"/>
  <c r="S819" i="91"/>
  <c r="S818" i="91"/>
  <c r="S817" i="91"/>
  <c r="S816" i="91"/>
  <c r="S815" i="91"/>
  <c r="S814" i="91"/>
  <c r="S813" i="91"/>
  <c r="S812" i="91"/>
  <c r="P808" i="91"/>
  <c r="S808" i="91"/>
  <c r="S807" i="91"/>
  <c r="S806" i="91"/>
  <c r="S805" i="91"/>
  <c r="S804" i="91"/>
  <c r="S803" i="91"/>
  <c r="S802" i="91"/>
  <c r="S801" i="91"/>
  <c r="S800" i="91"/>
  <c r="S799" i="91"/>
  <c r="S798" i="91"/>
  <c r="S797" i="91"/>
  <c r="S796" i="91"/>
  <c r="S795" i="91"/>
  <c r="S794" i="91"/>
  <c r="S793" i="91"/>
  <c r="S792" i="91"/>
  <c r="S791" i="91"/>
  <c r="S790" i="91"/>
  <c r="S789" i="91"/>
  <c r="S788" i="91"/>
  <c r="S787" i="91"/>
  <c r="P783" i="91"/>
  <c r="S783" i="91"/>
  <c r="S782" i="91"/>
  <c r="S781" i="91"/>
  <c r="S780" i="91"/>
  <c r="S779" i="91"/>
  <c r="S778" i="91"/>
  <c r="S777" i="91"/>
  <c r="S776" i="91"/>
  <c r="S775" i="91"/>
  <c r="S774" i="91"/>
  <c r="S773" i="91"/>
  <c r="S772" i="91"/>
  <c r="S771" i="91"/>
  <c r="S770" i="91"/>
  <c r="S769" i="91"/>
  <c r="S768" i="91"/>
  <c r="S767" i="91"/>
  <c r="S766" i="91"/>
  <c r="S765" i="91"/>
  <c r="S764" i="91"/>
  <c r="S763" i="91"/>
  <c r="S762" i="91"/>
  <c r="S761" i="91"/>
  <c r="S760" i="91"/>
  <c r="S759" i="91"/>
  <c r="S758" i="91"/>
  <c r="P755" i="91"/>
  <c r="S755" i="91"/>
  <c r="S754" i="91"/>
  <c r="S753" i="91"/>
  <c r="S752" i="91"/>
  <c r="S751" i="91"/>
  <c r="S750" i="91"/>
  <c r="S749" i="91"/>
  <c r="S748" i="91"/>
  <c r="S747" i="91"/>
  <c r="S746" i="91"/>
  <c r="S745" i="91"/>
  <c r="S744" i="91"/>
  <c r="S743" i="91"/>
  <c r="S742" i="91"/>
  <c r="S741" i="91"/>
  <c r="S740" i="91"/>
  <c r="S739" i="91"/>
  <c r="S738" i="91"/>
  <c r="S737" i="91"/>
  <c r="S736" i="91"/>
  <c r="S735" i="91"/>
  <c r="S734" i="91"/>
  <c r="S733" i="91"/>
  <c r="S732" i="91"/>
  <c r="S731" i="91"/>
  <c r="S730" i="91"/>
  <c r="P727" i="91"/>
  <c r="S727" i="91"/>
  <c r="S726" i="91"/>
  <c r="S725" i="91"/>
  <c r="S724" i="91"/>
  <c r="S723" i="91"/>
  <c r="S722" i="91"/>
  <c r="S721" i="91"/>
  <c r="S720" i="91"/>
  <c r="S719" i="91"/>
  <c r="S718" i="91"/>
  <c r="S717" i="91"/>
  <c r="S716" i="91"/>
  <c r="S715" i="91"/>
  <c r="S714" i="91"/>
  <c r="S713" i="91"/>
  <c r="S712" i="91"/>
  <c r="S711" i="91"/>
  <c r="S710" i="91"/>
  <c r="S709" i="91"/>
  <c r="S708" i="91"/>
  <c r="S707" i="91"/>
  <c r="S706" i="91"/>
  <c r="S705" i="91"/>
  <c r="S704" i="91"/>
  <c r="S703" i="91"/>
  <c r="S702" i="91"/>
  <c r="P699" i="91"/>
  <c r="S699" i="91"/>
  <c r="S698" i="91"/>
  <c r="S697" i="91"/>
  <c r="S696" i="91"/>
  <c r="S695" i="91"/>
  <c r="S694" i="91"/>
  <c r="S693" i="91"/>
  <c r="S692" i="91"/>
  <c r="S691" i="91"/>
  <c r="S690" i="91"/>
  <c r="S689" i="91"/>
  <c r="S688" i="91"/>
  <c r="S687" i="91"/>
  <c r="S686" i="91"/>
  <c r="S685" i="91"/>
  <c r="S684" i="91"/>
  <c r="S683" i="91"/>
  <c r="S682" i="91"/>
  <c r="S681" i="91"/>
  <c r="S680" i="91"/>
  <c r="S679" i="91"/>
  <c r="S678" i="91"/>
  <c r="S677" i="91"/>
  <c r="S676" i="91"/>
  <c r="S675" i="91"/>
  <c r="S674" i="91"/>
  <c r="P668" i="91"/>
  <c r="S668" i="91"/>
  <c r="S667" i="91"/>
  <c r="S666" i="91"/>
  <c r="S665" i="91"/>
  <c r="S664" i="91"/>
  <c r="S663" i="91"/>
  <c r="S662" i="91"/>
  <c r="S661" i="91"/>
  <c r="S660" i="91"/>
  <c r="S659" i="91"/>
  <c r="S658" i="91"/>
  <c r="S657" i="91"/>
  <c r="S656" i="91"/>
  <c r="S655" i="91"/>
  <c r="S654" i="91"/>
  <c r="S653" i="91"/>
  <c r="S652" i="91"/>
  <c r="S651" i="91"/>
  <c r="S650" i="91"/>
  <c r="S649" i="91"/>
  <c r="S648" i="91"/>
  <c r="S647" i="91"/>
  <c r="P643" i="91"/>
  <c r="S643" i="91"/>
  <c r="S642" i="91"/>
  <c r="S641" i="91"/>
  <c r="S640" i="91"/>
  <c r="S639" i="91"/>
  <c r="S638" i="91"/>
  <c r="S637" i="91"/>
  <c r="S636" i="91"/>
  <c r="S635" i="91"/>
  <c r="S634" i="91"/>
  <c r="S633" i="91"/>
  <c r="S632" i="91"/>
  <c r="S631" i="91"/>
  <c r="S630" i="91"/>
  <c r="S629" i="91"/>
  <c r="S628" i="91"/>
  <c r="S627" i="91"/>
  <c r="S626" i="91"/>
  <c r="S625" i="91"/>
  <c r="S624" i="91"/>
  <c r="S623" i="91"/>
  <c r="S622" i="91"/>
  <c r="P618" i="91"/>
  <c r="S618" i="91"/>
  <c r="S617" i="91"/>
  <c r="S616" i="91"/>
  <c r="S615" i="91"/>
  <c r="S614" i="91"/>
  <c r="S613" i="91"/>
  <c r="S612" i="91"/>
  <c r="S611" i="91"/>
  <c r="S610" i="91"/>
  <c r="S609" i="91"/>
  <c r="S608" i="91"/>
  <c r="S607" i="91"/>
  <c r="S606" i="91"/>
  <c r="S605" i="91"/>
  <c r="S604" i="91"/>
  <c r="S603" i="91"/>
  <c r="S602" i="91"/>
  <c r="S601" i="91"/>
  <c r="S600" i="91"/>
  <c r="S599" i="91"/>
  <c r="S598" i="91"/>
  <c r="S597" i="91"/>
  <c r="S596" i="91"/>
  <c r="S595" i="91"/>
  <c r="S594" i="91"/>
  <c r="S593" i="91"/>
  <c r="S592" i="91"/>
  <c r="S591" i="91"/>
  <c r="S590" i="91"/>
  <c r="S589" i="91"/>
  <c r="S588" i="91"/>
  <c r="S587" i="91"/>
  <c r="S586" i="91"/>
  <c r="S585" i="91"/>
  <c r="S584" i="91"/>
  <c r="S583" i="91"/>
  <c r="S582" i="91"/>
  <c r="S581" i="91"/>
  <c r="S580" i="91"/>
  <c r="S579" i="91"/>
  <c r="S578" i="91"/>
  <c r="S577" i="91"/>
  <c r="S576" i="91"/>
  <c r="S575" i="91"/>
  <c r="S574" i="91"/>
  <c r="S573" i="91"/>
  <c r="S572" i="91"/>
  <c r="S571" i="91"/>
  <c r="S570" i="91"/>
  <c r="S569" i="91"/>
  <c r="P566" i="91"/>
  <c r="S566" i="91"/>
  <c r="S565" i="91"/>
  <c r="S564" i="91"/>
  <c r="S563" i="91"/>
  <c r="S562" i="91"/>
  <c r="S561" i="91"/>
  <c r="S560" i="91"/>
  <c r="S559" i="91"/>
  <c r="S558" i="91"/>
  <c r="S557" i="91"/>
  <c r="S556" i="91"/>
  <c r="S555" i="91"/>
  <c r="S554" i="91"/>
  <c r="S553" i="91"/>
  <c r="S552" i="91"/>
  <c r="S551" i="91"/>
  <c r="S550" i="91"/>
  <c r="S549" i="91"/>
  <c r="S548" i="91"/>
  <c r="S547" i="91"/>
  <c r="S546" i="91"/>
  <c r="S545" i="91"/>
  <c r="S544" i="91"/>
  <c r="S543" i="91"/>
  <c r="S542" i="91"/>
  <c r="S541" i="91"/>
  <c r="S540" i="91"/>
  <c r="S539" i="91"/>
  <c r="S538" i="91"/>
  <c r="S537" i="91"/>
  <c r="S536" i="91"/>
  <c r="S535" i="91"/>
  <c r="S534" i="91"/>
  <c r="S533" i="91"/>
  <c r="S532" i="91"/>
  <c r="S531" i="91"/>
  <c r="S530" i="91"/>
  <c r="S529" i="91"/>
  <c r="S528" i="91"/>
  <c r="S527" i="91"/>
  <c r="S526" i="91"/>
  <c r="S525" i="91"/>
  <c r="S524" i="91"/>
  <c r="S523" i="91"/>
  <c r="S522" i="91"/>
  <c r="S521" i="91"/>
  <c r="S520" i="91"/>
  <c r="S519" i="91"/>
  <c r="S518" i="91"/>
  <c r="S517" i="91"/>
  <c r="P514" i="91"/>
  <c r="S514" i="91"/>
  <c r="S513" i="91"/>
  <c r="S512" i="91"/>
  <c r="S511" i="91"/>
  <c r="S510" i="91"/>
  <c r="S509" i="91"/>
  <c r="S508" i="91"/>
  <c r="S507" i="91"/>
  <c r="S506" i="91"/>
  <c r="S505" i="91"/>
  <c r="S504" i="91"/>
  <c r="S503" i="91"/>
  <c r="S502" i="91"/>
  <c r="S501" i="91"/>
  <c r="S500" i="91"/>
  <c r="S499" i="91"/>
  <c r="S498" i="91"/>
  <c r="S497" i="91"/>
  <c r="S496" i="91"/>
  <c r="S495" i="91"/>
  <c r="S494" i="91"/>
  <c r="S493" i="91"/>
  <c r="S492" i="91"/>
  <c r="S491" i="91"/>
  <c r="S490" i="91"/>
  <c r="S489" i="91"/>
  <c r="S488" i="91"/>
  <c r="S487" i="91"/>
  <c r="S486" i="91"/>
  <c r="S485" i="91"/>
  <c r="S484" i="91"/>
  <c r="S483" i="91"/>
  <c r="S482" i="91"/>
  <c r="S481" i="91"/>
  <c r="S480" i="91"/>
  <c r="S479" i="91"/>
  <c r="S478" i="91"/>
  <c r="S477" i="91"/>
  <c r="S476" i="91"/>
  <c r="S475" i="91"/>
  <c r="S474" i="91"/>
  <c r="S473" i="91"/>
  <c r="S472" i="91"/>
  <c r="S471" i="91"/>
  <c r="S470" i="91"/>
  <c r="S469" i="91"/>
  <c r="S468" i="91"/>
  <c r="S467" i="91"/>
  <c r="S466" i="91"/>
  <c r="S465" i="91"/>
  <c r="P462" i="91"/>
  <c r="S462" i="91"/>
  <c r="S461" i="91"/>
  <c r="S460" i="91"/>
  <c r="S459" i="91"/>
  <c r="S458" i="91"/>
  <c r="S457" i="91"/>
  <c r="S456" i="91"/>
  <c r="S455" i="91"/>
  <c r="S454" i="91"/>
  <c r="S453" i="91"/>
  <c r="S452" i="91"/>
  <c r="S451" i="91"/>
  <c r="S450" i="91"/>
  <c r="S449" i="91"/>
  <c r="S448" i="91"/>
  <c r="S447" i="91"/>
  <c r="S446" i="91"/>
  <c r="S445" i="91"/>
  <c r="S444" i="91"/>
  <c r="S443" i="91"/>
  <c r="S442" i="91"/>
  <c r="S441" i="91"/>
  <c r="S440" i="91"/>
  <c r="S439" i="91"/>
  <c r="S438" i="91"/>
  <c r="S437" i="91"/>
  <c r="S436" i="91"/>
  <c r="S435" i="91"/>
  <c r="S434" i="91"/>
  <c r="S433" i="91"/>
  <c r="S432" i="91"/>
  <c r="S431" i="91"/>
  <c r="S430" i="91"/>
  <c r="S429" i="91"/>
  <c r="S428" i="91"/>
  <c r="S427" i="91"/>
  <c r="S426" i="91"/>
  <c r="S425" i="91"/>
  <c r="S424" i="91"/>
  <c r="S423" i="91"/>
  <c r="S422" i="91"/>
  <c r="S421" i="91"/>
  <c r="S420" i="91"/>
  <c r="S419" i="91"/>
  <c r="S418" i="91"/>
  <c r="S417" i="91"/>
  <c r="S416" i="91"/>
  <c r="S415" i="91"/>
  <c r="S414" i="91"/>
  <c r="S413" i="91"/>
  <c r="P406" i="91"/>
  <c r="S406" i="91"/>
  <c r="S405" i="91"/>
  <c r="S404" i="91"/>
  <c r="S403" i="91"/>
  <c r="P401" i="91"/>
  <c r="S401" i="91"/>
  <c r="S400" i="91"/>
  <c r="S399" i="91"/>
  <c r="S398" i="91"/>
  <c r="P391" i="91"/>
  <c r="P392" i="91"/>
  <c r="P393" i="91"/>
  <c r="P394" i="91"/>
  <c r="P395" i="91"/>
  <c r="S395" i="91"/>
  <c r="S394" i="91"/>
  <c r="S393" i="91"/>
  <c r="S392" i="91"/>
  <c r="S391" i="91"/>
  <c r="S390" i="91"/>
  <c r="S389" i="91"/>
  <c r="S388" i="91"/>
  <c r="S387" i="91"/>
  <c r="S386" i="91"/>
  <c r="S385" i="91"/>
  <c r="S384" i="91"/>
  <c r="S383" i="91"/>
  <c r="S382" i="91"/>
  <c r="S381" i="91"/>
  <c r="S380" i="91"/>
  <c r="S379" i="91"/>
  <c r="S378" i="91"/>
  <c r="S377" i="91"/>
  <c r="S376" i="91"/>
  <c r="S375" i="91"/>
  <c r="S374" i="91"/>
  <c r="S373" i="91"/>
  <c r="S372" i="91"/>
  <c r="S371" i="91"/>
  <c r="S370" i="91"/>
  <c r="S369" i="91"/>
  <c r="S368" i="91"/>
  <c r="S367" i="91"/>
  <c r="P360" i="91"/>
  <c r="P361" i="91"/>
  <c r="P362" i="91"/>
  <c r="P363" i="91"/>
  <c r="P364" i="91"/>
  <c r="S364" i="91"/>
  <c r="S363" i="91"/>
  <c r="S362" i="91"/>
  <c r="S361" i="91"/>
  <c r="S360" i="91"/>
  <c r="S359" i="91"/>
  <c r="S358" i="91"/>
  <c r="S357" i="91"/>
  <c r="S356" i="91"/>
  <c r="S355" i="91"/>
  <c r="S354" i="91"/>
  <c r="S353" i="91"/>
  <c r="S352" i="91"/>
  <c r="S351" i="91"/>
  <c r="S350" i="91"/>
  <c r="S349" i="91"/>
  <c r="S348" i="91"/>
  <c r="S347" i="91"/>
  <c r="S346" i="91"/>
  <c r="S345" i="91"/>
  <c r="S344" i="91"/>
  <c r="S343" i="91"/>
  <c r="S342" i="91"/>
  <c r="S341" i="91"/>
  <c r="S340" i="91"/>
  <c r="S339" i="91"/>
  <c r="S338" i="91"/>
  <c r="S337" i="91"/>
  <c r="S336" i="91"/>
  <c r="P333" i="91"/>
  <c r="S333" i="91"/>
  <c r="S332" i="91"/>
  <c r="S331" i="91"/>
  <c r="S330" i="91"/>
  <c r="S329" i="91"/>
  <c r="S328" i="91"/>
  <c r="S327" i="91"/>
  <c r="P325" i="91"/>
  <c r="S325" i="91"/>
  <c r="S324" i="91"/>
  <c r="S323" i="91"/>
  <c r="S322" i="91"/>
  <c r="S321" i="91"/>
  <c r="S320" i="91"/>
  <c r="S319" i="91"/>
  <c r="P316" i="91"/>
  <c r="S316" i="91"/>
  <c r="S315" i="91"/>
  <c r="S314" i="91"/>
  <c r="S313" i="91"/>
  <c r="S312" i="91"/>
  <c r="S311" i="91"/>
  <c r="S310" i="91"/>
  <c r="S309" i="91"/>
  <c r="S308" i="91"/>
  <c r="S307" i="91"/>
  <c r="S306" i="91"/>
  <c r="S305" i="91"/>
  <c r="S304" i="91"/>
  <c r="P302" i="91"/>
  <c r="S302" i="91"/>
  <c r="S301" i="91"/>
  <c r="S300" i="91"/>
  <c r="S299" i="91"/>
  <c r="S298" i="91"/>
  <c r="S297" i="91"/>
  <c r="S296" i="91"/>
  <c r="S295" i="91"/>
  <c r="S294" i="91"/>
  <c r="S293" i="91"/>
  <c r="S292" i="91"/>
  <c r="S291" i="91"/>
  <c r="S290" i="91"/>
  <c r="P286" i="91"/>
  <c r="S286" i="91"/>
  <c r="S285" i="91"/>
  <c r="S284" i="91"/>
  <c r="S283" i="91"/>
  <c r="S282" i="91"/>
  <c r="S281" i="91"/>
  <c r="S280" i="91"/>
  <c r="S279" i="91"/>
  <c r="S278" i="91"/>
  <c r="S277" i="91"/>
  <c r="S276" i="91"/>
  <c r="S275" i="91"/>
  <c r="S274" i="91"/>
  <c r="S273" i="91"/>
  <c r="S272" i="91"/>
  <c r="S271" i="91"/>
  <c r="S270" i="91"/>
  <c r="S269" i="91"/>
  <c r="S268" i="91"/>
  <c r="S267" i="91"/>
  <c r="S266" i="91"/>
  <c r="S265" i="91"/>
  <c r="S264" i="91"/>
  <c r="S263" i="91"/>
  <c r="S262" i="91"/>
  <c r="S261" i="91"/>
  <c r="S260" i="91"/>
  <c r="S259" i="91"/>
  <c r="S258" i="91"/>
  <c r="S257" i="91"/>
  <c r="S256" i="91"/>
  <c r="S255" i="91"/>
  <c r="S254" i="91"/>
  <c r="S253" i="91"/>
  <c r="S252" i="91"/>
  <c r="S251" i="91"/>
  <c r="S250" i="91"/>
  <c r="S249" i="91"/>
  <c r="S248" i="91"/>
  <c r="S247" i="91"/>
  <c r="S246" i="91"/>
  <c r="S245" i="91"/>
  <c r="S244" i="91"/>
  <c r="S243" i="91"/>
  <c r="S242" i="91"/>
  <c r="S241" i="91"/>
  <c r="S240" i="91"/>
  <c r="S239" i="91"/>
  <c r="S238" i="91"/>
  <c r="S237" i="91"/>
  <c r="S236" i="91"/>
  <c r="S235" i="91"/>
  <c r="S234" i="91"/>
  <c r="S233" i="91"/>
  <c r="S232" i="91"/>
  <c r="S231" i="91"/>
  <c r="S230" i="91"/>
  <c r="S229" i="91"/>
  <c r="S228" i="91"/>
  <c r="S227" i="91"/>
  <c r="S226" i="91"/>
  <c r="S225" i="91"/>
  <c r="S224" i="91"/>
  <c r="S223" i="91"/>
  <c r="S222" i="91"/>
  <c r="S221" i="91"/>
  <c r="S220" i="91"/>
  <c r="S219" i="91"/>
  <c r="S218" i="91"/>
  <c r="S217" i="91"/>
  <c r="S216" i="91"/>
  <c r="S215" i="91"/>
  <c r="S214" i="91"/>
  <c r="P211" i="91"/>
  <c r="S211" i="91"/>
  <c r="S210" i="91"/>
  <c r="S209" i="91"/>
  <c r="S208" i="91"/>
  <c r="S207" i="91"/>
  <c r="S206" i="91"/>
  <c r="S205" i="91"/>
  <c r="S204" i="91"/>
  <c r="S203" i="91"/>
  <c r="S202" i="91"/>
  <c r="S201" i="91"/>
  <c r="S200" i="91"/>
  <c r="S199" i="91"/>
  <c r="S198" i="91"/>
  <c r="S197" i="91"/>
  <c r="S196" i="91"/>
  <c r="S195" i="91"/>
  <c r="S194" i="91"/>
  <c r="S193" i="91"/>
  <c r="S192" i="91"/>
  <c r="S191" i="91"/>
  <c r="S190" i="91"/>
  <c r="S189" i="91"/>
  <c r="S188" i="91"/>
  <c r="S187" i="91"/>
  <c r="S186" i="91"/>
  <c r="S185" i="91"/>
  <c r="S184" i="91"/>
  <c r="S183" i="91"/>
  <c r="S182" i="91"/>
  <c r="S181" i="91"/>
  <c r="S180" i="91"/>
  <c r="S179" i="91"/>
  <c r="S178" i="91"/>
  <c r="S177" i="91"/>
  <c r="S176" i="91"/>
  <c r="S175" i="91"/>
  <c r="S174" i="91"/>
  <c r="S173" i="91"/>
  <c r="S172" i="91"/>
  <c r="S171" i="91"/>
  <c r="S170" i="91"/>
  <c r="S169" i="91"/>
  <c r="S168" i="91"/>
  <c r="S167" i="91"/>
  <c r="S166" i="91"/>
  <c r="S165" i="91"/>
  <c r="S164" i="91"/>
  <c r="S163" i="91"/>
  <c r="S162" i="91"/>
  <c r="S161" i="91"/>
  <c r="S160" i="91"/>
  <c r="S159" i="91"/>
  <c r="S158" i="91"/>
  <c r="S157" i="91"/>
  <c r="S156" i="91"/>
  <c r="S155" i="91"/>
  <c r="S154" i="91"/>
  <c r="S153" i="91"/>
  <c r="S152" i="91"/>
  <c r="S151" i="91"/>
  <c r="S150" i="91"/>
  <c r="S149" i="91"/>
  <c r="S148" i="91"/>
  <c r="S147" i="91"/>
  <c r="S146" i="91"/>
  <c r="S145" i="91"/>
  <c r="S144" i="91"/>
  <c r="S143" i="91"/>
  <c r="S142" i="91"/>
  <c r="S141" i="91"/>
  <c r="S140" i="91"/>
  <c r="S139" i="91"/>
  <c r="P135" i="91"/>
  <c r="S135" i="91"/>
  <c r="S134" i="91"/>
  <c r="S133" i="91"/>
  <c r="S132" i="91"/>
  <c r="S131" i="91"/>
  <c r="S130" i="91"/>
  <c r="S129" i="91"/>
  <c r="S128" i="91"/>
  <c r="P126" i="91"/>
  <c r="S126" i="91"/>
  <c r="S125" i="91"/>
  <c r="S124" i="91"/>
  <c r="S123" i="91"/>
  <c r="S122" i="91"/>
  <c r="S121" i="91"/>
  <c r="S120" i="91"/>
  <c r="S119" i="91"/>
  <c r="P116" i="91"/>
  <c r="S116" i="91"/>
  <c r="S115" i="91"/>
  <c r="S114" i="91"/>
  <c r="S113" i="91"/>
  <c r="S112" i="91"/>
  <c r="S111" i="91"/>
  <c r="S110" i="91"/>
  <c r="S109" i="91"/>
  <c r="S108" i="91"/>
  <c r="S107" i="91"/>
  <c r="S106" i="91"/>
  <c r="S105" i="91"/>
  <c r="S104" i="91"/>
  <c r="P102" i="91"/>
  <c r="S102" i="91"/>
  <c r="S101" i="91"/>
  <c r="S100" i="91"/>
  <c r="S99" i="91"/>
  <c r="S98" i="91"/>
  <c r="S97" i="91"/>
  <c r="S96" i="91"/>
  <c r="S95" i="91"/>
  <c r="S94" i="91"/>
  <c r="S93" i="91"/>
  <c r="S92" i="91"/>
  <c r="S91" i="91"/>
  <c r="S90" i="91"/>
  <c r="P87" i="91"/>
  <c r="S87" i="91" s="1"/>
  <c r="S86" i="91"/>
  <c r="S85" i="91"/>
  <c r="S84" i="91"/>
  <c r="S83" i="91"/>
  <c r="S82" i="91"/>
  <c r="S81" i="91"/>
  <c r="S80" i="91"/>
  <c r="S79" i="91"/>
  <c r="S78" i="91"/>
  <c r="S77" i="91"/>
  <c r="S76" i="91"/>
  <c r="S75" i="91"/>
  <c r="P73" i="91"/>
  <c r="S73" i="91"/>
  <c r="S72" i="91"/>
  <c r="S71" i="91"/>
  <c r="S70" i="91"/>
  <c r="S69" i="91"/>
  <c r="S68" i="91"/>
  <c r="S67" i="91"/>
  <c r="S66" i="91"/>
  <c r="S65" i="91"/>
  <c r="S64" i="91"/>
  <c r="S63" i="91"/>
  <c r="S62" i="91"/>
  <c r="S61" i="91"/>
  <c r="P58" i="91"/>
  <c r="S58" i="91"/>
  <c r="P44" i="91"/>
  <c r="S44" i="91"/>
  <c r="S43" i="91"/>
  <c r="S42" i="91"/>
  <c r="S41" i="91"/>
  <c r="S40" i="91"/>
  <c r="S39" i="91"/>
  <c r="S38" i="91"/>
  <c r="S37" i="91"/>
  <c r="S36" i="91"/>
  <c r="S35" i="91"/>
  <c r="S34" i="91"/>
  <c r="S32" i="91"/>
  <c r="R44" i="91"/>
  <c r="R58" i="91"/>
  <c r="R9" i="91"/>
  <c r="R73" i="91"/>
  <c r="R87" i="91"/>
  <c r="R10" i="91" s="1"/>
  <c r="R102" i="91"/>
  <c r="R116" i="91"/>
  <c r="R11" i="91"/>
  <c r="R126" i="91"/>
  <c r="R135" i="91"/>
  <c r="R12" i="91"/>
  <c r="R211" i="91"/>
  <c r="R286" i="91"/>
  <c r="R13" i="91"/>
  <c r="R302" i="91"/>
  <c r="R316" i="91"/>
  <c r="R15" i="91"/>
  <c r="R325" i="91"/>
  <c r="R333" i="91"/>
  <c r="R16" i="91"/>
  <c r="R360" i="91"/>
  <c r="R361" i="91"/>
  <c r="R362" i="91"/>
  <c r="R363" i="91"/>
  <c r="R364" i="91"/>
  <c r="R391" i="91"/>
  <c r="R392" i="91"/>
  <c r="R393" i="91"/>
  <c r="R394" i="91"/>
  <c r="R395" i="91"/>
  <c r="R17" i="91"/>
  <c r="R401" i="91"/>
  <c r="R406" i="91"/>
  <c r="R18" i="91"/>
  <c r="R462" i="91"/>
  <c r="R514" i="91"/>
  <c r="R566" i="91"/>
  <c r="R618" i="91"/>
  <c r="R20" i="91"/>
  <c r="R643" i="91"/>
  <c r="R668" i="91"/>
  <c r="R21" i="91"/>
  <c r="R699" i="91"/>
  <c r="R727" i="91"/>
  <c r="R755" i="91"/>
  <c r="R783" i="91"/>
  <c r="R22" i="91"/>
  <c r="R808" i="91"/>
  <c r="R833" i="91"/>
  <c r="R23" i="91"/>
  <c r="R24" i="91"/>
  <c r="R850" i="91"/>
  <c r="R859" i="91"/>
  <c r="R25" i="91"/>
  <c r="R26" i="91"/>
  <c r="R886" i="91"/>
  <c r="R907" i="91"/>
  <c r="R27" i="91"/>
  <c r="S27" i="91"/>
  <c r="S26" i="91"/>
  <c r="S25" i="91"/>
  <c r="S24" i="91"/>
  <c r="S23" i="91"/>
  <c r="S22" i="91"/>
  <c r="S21" i="91"/>
  <c r="S20" i="91"/>
  <c r="S18" i="91"/>
  <c r="S17" i="91"/>
  <c r="S16" i="91"/>
  <c r="S15" i="91"/>
  <c r="S13" i="91"/>
  <c r="S12" i="91"/>
  <c r="S11" i="91"/>
  <c r="S9" i="91"/>
  <c r="K907" i="91"/>
  <c r="N907" i="91"/>
  <c r="N906" i="91"/>
  <c r="N905" i="91"/>
  <c r="N904" i="91"/>
  <c r="N903" i="91"/>
  <c r="N902" i="91"/>
  <c r="N901" i="91"/>
  <c r="N900" i="91"/>
  <c r="N898" i="91"/>
  <c r="N897" i="91"/>
  <c r="N896" i="91"/>
  <c r="N895" i="91"/>
  <c r="N893" i="91"/>
  <c r="N892" i="91"/>
  <c r="N891" i="91"/>
  <c r="N890" i="91"/>
  <c r="N889" i="91"/>
  <c r="K886" i="91"/>
  <c r="N886" i="91"/>
  <c r="N885" i="91"/>
  <c r="N884" i="91"/>
  <c r="N883" i="91"/>
  <c r="N882" i="91"/>
  <c r="N881" i="91"/>
  <c r="N880" i="91"/>
  <c r="N879" i="91"/>
  <c r="N877" i="91"/>
  <c r="N876" i="91"/>
  <c r="N875" i="91"/>
  <c r="N874" i="91"/>
  <c r="N872" i="91"/>
  <c r="N871" i="91"/>
  <c r="N870" i="91"/>
  <c r="N869" i="91"/>
  <c r="N868" i="91"/>
  <c r="N864" i="91"/>
  <c r="N862" i="91"/>
  <c r="K859" i="91"/>
  <c r="N859" i="91"/>
  <c r="N858" i="91"/>
  <c r="N857" i="91"/>
  <c r="N856" i="91"/>
  <c r="N855" i="91"/>
  <c r="N854" i="91"/>
  <c r="N853" i="91"/>
  <c r="K850" i="91"/>
  <c r="N850" i="91"/>
  <c r="N849" i="91"/>
  <c r="N848" i="91"/>
  <c r="N847" i="91"/>
  <c r="N846" i="91"/>
  <c r="N845" i="91"/>
  <c r="N844" i="91"/>
  <c r="N839" i="91"/>
  <c r="N836" i="91"/>
  <c r="K833" i="91"/>
  <c r="N833" i="91"/>
  <c r="N832" i="91"/>
  <c r="N831" i="91"/>
  <c r="N830" i="91"/>
  <c r="N829" i="91"/>
  <c r="N828" i="91"/>
  <c r="N827" i="91"/>
  <c r="N826" i="91"/>
  <c r="N825" i="91"/>
  <c r="N824" i="91"/>
  <c r="N823" i="91"/>
  <c r="N822" i="91"/>
  <c r="N821" i="91"/>
  <c r="N820" i="91"/>
  <c r="N819" i="91"/>
  <c r="N818" i="91"/>
  <c r="N817" i="91"/>
  <c r="N816" i="91"/>
  <c r="N815" i="91"/>
  <c r="N814" i="91"/>
  <c r="N813" i="91"/>
  <c r="N812" i="91"/>
  <c r="K808" i="91"/>
  <c r="N808" i="91"/>
  <c r="N807" i="91"/>
  <c r="N806" i="91"/>
  <c r="N805" i="91"/>
  <c r="N804" i="91"/>
  <c r="N803" i="91"/>
  <c r="N802" i="91"/>
  <c r="N801" i="91"/>
  <c r="N800" i="91"/>
  <c r="N799" i="91"/>
  <c r="N798" i="91"/>
  <c r="N797" i="91"/>
  <c r="N796" i="91"/>
  <c r="N795" i="91"/>
  <c r="N794" i="91"/>
  <c r="N793" i="91"/>
  <c r="N792" i="91"/>
  <c r="N791" i="91"/>
  <c r="N790" i="91"/>
  <c r="N789" i="91"/>
  <c r="N788" i="91"/>
  <c r="N787" i="91"/>
  <c r="K783" i="91"/>
  <c r="N783" i="91"/>
  <c r="N782" i="91"/>
  <c r="N781" i="91"/>
  <c r="N780" i="91"/>
  <c r="N779" i="91"/>
  <c r="N778" i="91"/>
  <c r="N777" i="91"/>
  <c r="N776" i="91"/>
  <c r="N775" i="91"/>
  <c r="N774" i="91"/>
  <c r="N773" i="91"/>
  <c r="N772" i="91"/>
  <c r="N771" i="91"/>
  <c r="N770" i="91"/>
  <c r="N769" i="91"/>
  <c r="N768" i="91"/>
  <c r="N767" i="91"/>
  <c r="N766" i="91"/>
  <c r="N765" i="91"/>
  <c r="N764" i="91"/>
  <c r="N763" i="91"/>
  <c r="N762" i="91"/>
  <c r="N761" i="91"/>
  <c r="N760" i="91"/>
  <c r="N759" i="91"/>
  <c r="N758" i="91"/>
  <c r="K755" i="91"/>
  <c r="N755" i="91"/>
  <c r="N754" i="91"/>
  <c r="N753" i="91"/>
  <c r="N752" i="91"/>
  <c r="N751" i="91"/>
  <c r="N750" i="91"/>
  <c r="N749" i="91"/>
  <c r="N748" i="91"/>
  <c r="N747" i="91"/>
  <c r="N746" i="91"/>
  <c r="N745" i="91"/>
  <c r="N744" i="91"/>
  <c r="N743" i="91"/>
  <c r="N742" i="91"/>
  <c r="N741" i="91"/>
  <c r="N740" i="91"/>
  <c r="N739" i="91"/>
  <c r="N738" i="91"/>
  <c r="N737" i="91"/>
  <c r="N736" i="91"/>
  <c r="N735" i="91"/>
  <c r="N734" i="91"/>
  <c r="N733" i="91"/>
  <c r="N732" i="91"/>
  <c r="N731" i="91"/>
  <c r="N730" i="91"/>
  <c r="K727" i="91"/>
  <c r="N727" i="91"/>
  <c r="N726" i="91"/>
  <c r="N725" i="91"/>
  <c r="N724" i="91"/>
  <c r="N723" i="91"/>
  <c r="N722" i="91"/>
  <c r="N721" i="91"/>
  <c r="N720" i="91"/>
  <c r="N719" i="91"/>
  <c r="N718" i="91"/>
  <c r="N717" i="91"/>
  <c r="N716" i="91"/>
  <c r="N715" i="91"/>
  <c r="N714" i="91"/>
  <c r="N713" i="91"/>
  <c r="N712" i="91"/>
  <c r="N711" i="91"/>
  <c r="N710" i="91"/>
  <c r="N709" i="91"/>
  <c r="N708" i="91"/>
  <c r="N707" i="91"/>
  <c r="N706" i="91"/>
  <c r="N705" i="91"/>
  <c r="N704" i="91"/>
  <c r="N703" i="91"/>
  <c r="N702" i="91"/>
  <c r="K699" i="91"/>
  <c r="N699" i="91"/>
  <c r="N698" i="91"/>
  <c r="N697" i="91"/>
  <c r="N696" i="91"/>
  <c r="N695" i="91"/>
  <c r="N694" i="91"/>
  <c r="N693" i="91"/>
  <c r="N692" i="91"/>
  <c r="N691" i="91"/>
  <c r="N690" i="91"/>
  <c r="N689" i="91"/>
  <c r="N688" i="91"/>
  <c r="N687" i="91"/>
  <c r="N686" i="91"/>
  <c r="N685" i="91"/>
  <c r="N684" i="91"/>
  <c r="N683" i="91"/>
  <c r="N682" i="91"/>
  <c r="N681" i="91"/>
  <c r="N680" i="91"/>
  <c r="N679" i="91"/>
  <c r="N678" i="91"/>
  <c r="N677" i="91"/>
  <c r="N676" i="91"/>
  <c r="N675" i="91"/>
  <c r="N674" i="91"/>
  <c r="K668" i="91"/>
  <c r="N668" i="91"/>
  <c r="N667" i="91"/>
  <c r="N666" i="91"/>
  <c r="N665" i="91"/>
  <c r="N664" i="91"/>
  <c r="N663" i="91"/>
  <c r="N662" i="91"/>
  <c r="N661" i="91"/>
  <c r="N660" i="91"/>
  <c r="N659" i="91"/>
  <c r="N658" i="91"/>
  <c r="N657" i="91"/>
  <c r="N656" i="91"/>
  <c r="N655" i="91"/>
  <c r="N654" i="91"/>
  <c r="N653" i="91"/>
  <c r="N652" i="91"/>
  <c r="N651" i="91"/>
  <c r="N650" i="91"/>
  <c r="N649" i="91"/>
  <c r="N648" i="91"/>
  <c r="N647" i="91"/>
  <c r="K643" i="91"/>
  <c r="N643" i="91"/>
  <c r="N642" i="91"/>
  <c r="N641" i="91"/>
  <c r="N640" i="91"/>
  <c r="N639" i="91"/>
  <c r="N638" i="91"/>
  <c r="N637" i="91"/>
  <c r="N636" i="91"/>
  <c r="N635" i="91"/>
  <c r="N634" i="91"/>
  <c r="N633" i="91"/>
  <c r="N632" i="91"/>
  <c r="N631" i="91"/>
  <c r="N630" i="91"/>
  <c r="N629" i="91"/>
  <c r="N628" i="91"/>
  <c r="N627" i="91"/>
  <c r="N626" i="91"/>
  <c r="N625" i="91"/>
  <c r="N624" i="91"/>
  <c r="N623" i="91"/>
  <c r="N622" i="91"/>
  <c r="K618" i="91"/>
  <c r="N618" i="91"/>
  <c r="N617" i="91"/>
  <c r="N616" i="91"/>
  <c r="N615" i="91"/>
  <c r="N614" i="91"/>
  <c r="N613" i="91"/>
  <c r="N612" i="91"/>
  <c r="N611" i="91"/>
  <c r="N610" i="91"/>
  <c r="N609" i="91"/>
  <c r="N608" i="91"/>
  <c r="N607" i="91"/>
  <c r="N606" i="91"/>
  <c r="N605" i="91"/>
  <c r="N604" i="91"/>
  <c r="N603" i="91"/>
  <c r="N602" i="91"/>
  <c r="N601" i="91"/>
  <c r="N600" i="91"/>
  <c r="N599" i="91"/>
  <c r="N598" i="91"/>
  <c r="N597" i="91"/>
  <c r="N596" i="91"/>
  <c r="N595" i="91"/>
  <c r="N594" i="91"/>
  <c r="N593" i="91"/>
  <c r="N592" i="91"/>
  <c r="N591" i="91"/>
  <c r="N590" i="91"/>
  <c r="N589" i="91"/>
  <c r="N588" i="91"/>
  <c r="N587" i="91"/>
  <c r="N586" i="91"/>
  <c r="N585" i="91"/>
  <c r="N584" i="91"/>
  <c r="N583" i="91"/>
  <c r="N582" i="91"/>
  <c r="N581" i="91"/>
  <c r="N580" i="91"/>
  <c r="N579" i="91"/>
  <c r="N578" i="91"/>
  <c r="N577" i="91"/>
  <c r="N576" i="91"/>
  <c r="N575" i="91"/>
  <c r="N574" i="91"/>
  <c r="N573" i="91"/>
  <c r="N572" i="91"/>
  <c r="N571" i="91"/>
  <c r="N570" i="91"/>
  <c r="N569" i="91"/>
  <c r="K566" i="91"/>
  <c r="N566" i="91"/>
  <c r="N565" i="91"/>
  <c r="N564" i="91"/>
  <c r="N563" i="91"/>
  <c r="N562" i="91"/>
  <c r="N561" i="91"/>
  <c r="N560" i="91"/>
  <c r="N559" i="91"/>
  <c r="N558" i="91"/>
  <c r="N557" i="91"/>
  <c r="N556" i="91"/>
  <c r="N555" i="91"/>
  <c r="N554" i="91"/>
  <c r="N553" i="91"/>
  <c r="N552" i="91"/>
  <c r="N551" i="91"/>
  <c r="N550" i="91"/>
  <c r="N549" i="91"/>
  <c r="N548" i="91"/>
  <c r="N547" i="91"/>
  <c r="N546" i="91"/>
  <c r="N545" i="91"/>
  <c r="N544" i="91"/>
  <c r="N543" i="91"/>
  <c r="N542" i="91"/>
  <c r="N541" i="91"/>
  <c r="N540" i="91"/>
  <c r="N539" i="91"/>
  <c r="N538" i="91"/>
  <c r="N537" i="91"/>
  <c r="N536" i="91"/>
  <c r="N535" i="91"/>
  <c r="N534" i="91"/>
  <c r="N533" i="91"/>
  <c r="N532" i="91"/>
  <c r="N531" i="91"/>
  <c r="N530" i="91"/>
  <c r="N529" i="91"/>
  <c r="N528" i="91"/>
  <c r="N527" i="91"/>
  <c r="N526" i="91"/>
  <c r="N525" i="91"/>
  <c r="N524" i="91"/>
  <c r="N523" i="91"/>
  <c r="N522" i="91"/>
  <c r="N521" i="91"/>
  <c r="N520" i="91"/>
  <c r="N519" i="91"/>
  <c r="N518" i="91"/>
  <c r="N517" i="91"/>
  <c r="K514" i="91"/>
  <c r="N514" i="91"/>
  <c r="N513" i="91"/>
  <c r="N512" i="91"/>
  <c r="N511" i="91"/>
  <c r="N510" i="91"/>
  <c r="N509" i="91"/>
  <c r="N508" i="91"/>
  <c r="N507" i="91"/>
  <c r="N506" i="91"/>
  <c r="N505" i="91"/>
  <c r="N504" i="91"/>
  <c r="N503" i="91"/>
  <c r="N502" i="91"/>
  <c r="N501" i="91"/>
  <c r="N500" i="91"/>
  <c r="N499" i="91"/>
  <c r="N498" i="91"/>
  <c r="N497" i="91"/>
  <c r="N496" i="91"/>
  <c r="N495" i="91"/>
  <c r="N494" i="91"/>
  <c r="N493" i="91"/>
  <c r="N492" i="91"/>
  <c r="N491" i="91"/>
  <c r="N490" i="91"/>
  <c r="N489" i="91"/>
  <c r="N488" i="91"/>
  <c r="N487" i="91"/>
  <c r="N486" i="91"/>
  <c r="N485" i="91"/>
  <c r="N484" i="91"/>
  <c r="N483" i="91"/>
  <c r="N482" i="91"/>
  <c r="N481" i="91"/>
  <c r="N480" i="91"/>
  <c r="N479" i="91"/>
  <c r="N478" i="91"/>
  <c r="N477" i="91"/>
  <c r="N476" i="91"/>
  <c r="N475" i="91"/>
  <c r="N474" i="91"/>
  <c r="N473" i="91"/>
  <c r="N472" i="91"/>
  <c r="N471" i="91"/>
  <c r="N470" i="91"/>
  <c r="N469" i="91"/>
  <c r="N468" i="91"/>
  <c r="N467" i="91"/>
  <c r="N466" i="91"/>
  <c r="N465" i="91"/>
  <c r="K462" i="91"/>
  <c r="N462" i="91"/>
  <c r="N461" i="91"/>
  <c r="N460" i="91"/>
  <c r="N459" i="91"/>
  <c r="N458" i="91"/>
  <c r="N457" i="91"/>
  <c r="N456" i="91"/>
  <c r="N455" i="91"/>
  <c r="N454" i="91"/>
  <c r="N453" i="91"/>
  <c r="N452" i="91"/>
  <c r="N451" i="91"/>
  <c r="N450" i="91"/>
  <c r="N449" i="91"/>
  <c r="N448" i="91"/>
  <c r="N447" i="91"/>
  <c r="N446" i="91"/>
  <c r="N445" i="91"/>
  <c r="N444" i="91"/>
  <c r="N443" i="91"/>
  <c r="N442" i="91"/>
  <c r="N441" i="91"/>
  <c r="N440" i="91"/>
  <c r="N439" i="91"/>
  <c r="N438" i="91"/>
  <c r="N437" i="91"/>
  <c r="N436" i="91"/>
  <c r="N435" i="91"/>
  <c r="N434" i="91"/>
  <c r="N433" i="91"/>
  <c r="N432" i="91"/>
  <c r="N431" i="91"/>
  <c r="N430" i="91"/>
  <c r="N429" i="91"/>
  <c r="N428" i="91"/>
  <c r="N427" i="91"/>
  <c r="N426" i="91"/>
  <c r="N425" i="91"/>
  <c r="N424" i="91"/>
  <c r="N423" i="91"/>
  <c r="N422" i="91"/>
  <c r="N421" i="91"/>
  <c r="N420" i="91"/>
  <c r="N419" i="91"/>
  <c r="N418" i="91"/>
  <c r="N417" i="91"/>
  <c r="N416" i="91"/>
  <c r="N415" i="91"/>
  <c r="N414" i="91"/>
  <c r="N413" i="91"/>
  <c r="K406" i="91"/>
  <c r="N406" i="91"/>
  <c r="N405" i="91"/>
  <c r="N404" i="91"/>
  <c r="N403" i="91"/>
  <c r="K401" i="91"/>
  <c r="N401" i="91"/>
  <c r="N400" i="91"/>
  <c r="N399" i="91"/>
  <c r="N398" i="91"/>
  <c r="K391" i="91"/>
  <c r="K392" i="91"/>
  <c r="K393" i="91"/>
  <c r="K394" i="91"/>
  <c r="K395" i="91"/>
  <c r="N395" i="91"/>
  <c r="N394" i="91"/>
  <c r="N393" i="91"/>
  <c r="N392" i="91"/>
  <c r="N391" i="91"/>
  <c r="N390" i="91"/>
  <c r="N389" i="91"/>
  <c r="N388" i="91"/>
  <c r="N387" i="91"/>
  <c r="N386" i="91"/>
  <c r="N385" i="91"/>
  <c r="N384" i="91"/>
  <c r="N383" i="91"/>
  <c r="N382" i="91"/>
  <c r="N381" i="91"/>
  <c r="N380" i="91"/>
  <c r="N379" i="91"/>
  <c r="N378" i="91"/>
  <c r="N377" i="91"/>
  <c r="N376" i="91"/>
  <c r="N375" i="91"/>
  <c r="N374" i="91"/>
  <c r="N373" i="91"/>
  <c r="N372" i="91"/>
  <c r="N371" i="91"/>
  <c r="N370" i="91"/>
  <c r="N369" i="91"/>
  <c r="N368" i="91"/>
  <c r="N367" i="91"/>
  <c r="K360" i="91"/>
  <c r="K361" i="91"/>
  <c r="K362" i="91"/>
  <c r="K363" i="91"/>
  <c r="K364" i="91"/>
  <c r="N364" i="91"/>
  <c r="N363" i="91"/>
  <c r="N362" i="91"/>
  <c r="N361" i="91"/>
  <c r="N360" i="91"/>
  <c r="N359" i="91"/>
  <c r="N358" i="91"/>
  <c r="N357" i="91"/>
  <c r="N356" i="91"/>
  <c r="N355" i="91"/>
  <c r="N354" i="91"/>
  <c r="N353" i="91"/>
  <c r="N352" i="91"/>
  <c r="N351" i="91"/>
  <c r="N350" i="91"/>
  <c r="N349" i="91"/>
  <c r="N348" i="91"/>
  <c r="N347" i="91"/>
  <c r="N346" i="91"/>
  <c r="N345" i="91"/>
  <c r="N344" i="91"/>
  <c r="N343" i="91"/>
  <c r="N342" i="91"/>
  <c r="N341" i="91"/>
  <c r="N340" i="91"/>
  <c r="N339" i="91"/>
  <c r="N338" i="91"/>
  <c r="N337" i="91"/>
  <c r="N336" i="91"/>
  <c r="K333" i="91"/>
  <c r="N333" i="91"/>
  <c r="N332" i="91"/>
  <c r="N331" i="91"/>
  <c r="N330" i="91"/>
  <c r="N329" i="91"/>
  <c r="N328" i="91"/>
  <c r="N327" i="91"/>
  <c r="K325" i="91"/>
  <c r="N325" i="91"/>
  <c r="N324" i="91"/>
  <c r="N323" i="91"/>
  <c r="N322" i="91"/>
  <c r="N321" i="91"/>
  <c r="N320" i="91"/>
  <c r="N319" i="91"/>
  <c r="K316" i="91"/>
  <c r="N316" i="91"/>
  <c r="N315" i="91"/>
  <c r="N314" i="91"/>
  <c r="N313" i="91"/>
  <c r="N312" i="91"/>
  <c r="N311" i="91"/>
  <c r="N310" i="91"/>
  <c r="N309" i="91"/>
  <c r="N308" i="91"/>
  <c r="N307" i="91"/>
  <c r="N306" i="91"/>
  <c r="N305" i="91"/>
  <c r="N304" i="91"/>
  <c r="K302" i="91"/>
  <c r="N302" i="91"/>
  <c r="N301" i="91"/>
  <c r="N300" i="91"/>
  <c r="N299" i="91"/>
  <c r="N298" i="91"/>
  <c r="N297" i="91"/>
  <c r="N296" i="91"/>
  <c r="N295" i="91"/>
  <c r="N294" i="91"/>
  <c r="N293" i="91"/>
  <c r="N292" i="91"/>
  <c r="N291" i="91"/>
  <c r="N290" i="91"/>
  <c r="K286" i="91"/>
  <c r="N286" i="91"/>
  <c r="N285" i="91"/>
  <c r="N284" i="91"/>
  <c r="N283" i="91"/>
  <c r="N282" i="91"/>
  <c r="N281" i="91"/>
  <c r="N280" i="91"/>
  <c r="N279" i="91"/>
  <c r="N278" i="91"/>
  <c r="N277" i="91"/>
  <c r="N276" i="91"/>
  <c r="N275" i="91"/>
  <c r="N274" i="91"/>
  <c r="N273" i="91"/>
  <c r="N272" i="91"/>
  <c r="N271" i="91"/>
  <c r="N270" i="91"/>
  <c r="N269" i="91"/>
  <c r="N268" i="91"/>
  <c r="N267" i="91"/>
  <c r="N266" i="91"/>
  <c r="N265" i="91"/>
  <c r="N264" i="91"/>
  <c r="N263" i="91"/>
  <c r="N262" i="91"/>
  <c r="N261" i="91"/>
  <c r="N260" i="91"/>
  <c r="N259" i="91"/>
  <c r="N258" i="91"/>
  <c r="N257" i="91"/>
  <c r="N256" i="91"/>
  <c r="N255" i="91"/>
  <c r="N254" i="91"/>
  <c r="N253" i="91"/>
  <c r="N252" i="91"/>
  <c r="N251" i="91"/>
  <c r="N250" i="91"/>
  <c r="N249" i="91"/>
  <c r="N248" i="91"/>
  <c r="N247" i="91"/>
  <c r="N246" i="91"/>
  <c r="N245" i="91"/>
  <c r="N244" i="91"/>
  <c r="N243" i="91"/>
  <c r="N242" i="91"/>
  <c r="N241" i="91"/>
  <c r="N240" i="91"/>
  <c r="N239" i="91"/>
  <c r="N238" i="91"/>
  <c r="N237" i="91"/>
  <c r="N236" i="91"/>
  <c r="N235" i="91"/>
  <c r="N234" i="91"/>
  <c r="N233" i="91"/>
  <c r="N232" i="91"/>
  <c r="N231" i="91"/>
  <c r="N230" i="91"/>
  <c r="N229" i="91"/>
  <c r="N228" i="91"/>
  <c r="N227" i="91"/>
  <c r="N226" i="91"/>
  <c r="N225" i="91"/>
  <c r="N224" i="91"/>
  <c r="N223" i="91"/>
  <c r="N222" i="91"/>
  <c r="N221" i="91"/>
  <c r="N220" i="91"/>
  <c r="N219" i="91"/>
  <c r="N218" i="91"/>
  <c r="N217" i="91"/>
  <c r="N216" i="91"/>
  <c r="N215" i="91"/>
  <c r="N214" i="91"/>
  <c r="K211" i="91"/>
  <c r="N211" i="91"/>
  <c r="N210" i="91"/>
  <c r="N209" i="91"/>
  <c r="N208" i="91"/>
  <c r="N207" i="91"/>
  <c r="N206" i="91"/>
  <c r="N205" i="91"/>
  <c r="N204" i="91"/>
  <c r="N203" i="91"/>
  <c r="N202" i="91"/>
  <c r="N201" i="91"/>
  <c r="N200" i="91"/>
  <c r="N199" i="91"/>
  <c r="N198" i="91"/>
  <c r="N197" i="91"/>
  <c r="N196" i="91"/>
  <c r="N195" i="91"/>
  <c r="N194" i="91"/>
  <c r="N193" i="91"/>
  <c r="N192" i="91"/>
  <c r="N191" i="91"/>
  <c r="N190" i="91"/>
  <c r="N189" i="91"/>
  <c r="N188" i="91"/>
  <c r="N187" i="91"/>
  <c r="N186" i="91"/>
  <c r="N185" i="91"/>
  <c r="N184" i="91"/>
  <c r="N183" i="91"/>
  <c r="N182" i="91"/>
  <c r="N181" i="91"/>
  <c r="N180" i="91"/>
  <c r="N179" i="91"/>
  <c r="N178" i="91"/>
  <c r="N177" i="91"/>
  <c r="N176" i="91"/>
  <c r="N175" i="91"/>
  <c r="N174" i="91"/>
  <c r="N173" i="91"/>
  <c r="N172" i="91"/>
  <c r="N171" i="91"/>
  <c r="N170" i="91"/>
  <c r="N169" i="91"/>
  <c r="N168" i="91"/>
  <c r="N167" i="91"/>
  <c r="N166" i="91"/>
  <c r="N165" i="91"/>
  <c r="N164" i="91"/>
  <c r="N163" i="91"/>
  <c r="N162" i="91"/>
  <c r="N161" i="91"/>
  <c r="N160" i="91"/>
  <c r="N159" i="91"/>
  <c r="N158" i="91"/>
  <c r="N157" i="91"/>
  <c r="N156" i="91"/>
  <c r="N155" i="91"/>
  <c r="N154" i="91"/>
  <c r="N153" i="91"/>
  <c r="N152" i="91"/>
  <c r="N151" i="91"/>
  <c r="N150" i="91"/>
  <c r="N149" i="91"/>
  <c r="N148" i="91"/>
  <c r="N147" i="91"/>
  <c r="N146" i="91"/>
  <c r="N145" i="91"/>
  <c r="N144" i="91"/>
  <c r="N143" i="91"/>
  <c r="N142" i="91"/>
  <c r="N141" i="91"/>
  <c r="N140" i="91"/>
  <c r="N139" i="91"/>
  <c r="K135" i="91"/>
  <c r="N135" i="91"/>
  <c r="N134" i="91"/>
  <c r="N133" i="91"/>
  <c r="N132" i="91"/>
  <c r="N131" i="91"/>
  <c r="N130" i="91"/>
  <c r="N129" i="91"/>
  <c r="N128" i="91"/>
  <c r="K126" i="91"/>
  <c r="N126" i="91"/>
  <c r="N125" i="91"/>
  <c r="N124" i="91"/>
  <c r="N123" i="91"/>
  <c r="N122" i="91"/>
  <c r="N121" i="91"/>
  <c r="N120" i="91"/>
  <c r="N119" i="91"/>
  <c r="K116" i="91"/>
  <c r="N116" i="91"/>
  <c r="N115" i="91"/>
  <c r="N114" i="91"/>
  <c r="N113" i="91"/>
  <c r="N112" i="91"/>
  <c r="N111" i="91"/>
  <c r="N110" i="91"/>
  <c r="N109" i="91"/>
  <c r="N108" i="91"/>
  <c r="N107" i="91"/>
  <c r="N106" i="91"/>
  <c r="N105" i="91"/>
  <c r="N104" i="91"/>
  <c r="K102" i="91"/>
  <c r="N102" i="91"/>
  <c r="N101" i="91"/>
  <c r="N100" i="91"/>
  <c r="N99" i="91"/>
  <c r="N98" i="91"/>
  <c r="N97" i="91"/>
  <c r="N96" i="91"/>
  <c r="N95" i="91"/>
  <c r="N94" i="91"/>
  <c r="N93" i="91"/>
  <c r="N92" i="91"/>
  <c r="N91" i="91"/>
  <c r="N90" i="91"/>
  <c r="K87" i="91"/>
  <c r="N87" i="91"/>
  <c r="AE10" i="91" s="1"/>
  <c r="N86" i="91"/>
  <c r="N85" i="91"/>
  <c r="N84" i="91"/>
  <c r="N83" i="91"/>
  <c r="N82" i="91"/>
  <c r="N81" i="91"/>
  <c r="N80" i="91"/>
  <c r="N79" i="91"/>
  <c r="N78" i="91"/>
  <c r="N77" i="91"/>
  <c r="N76" i="91"/>
  <c r="N75" i="91"/>
  <c r="K73" i="91"/>
  <c r="K10" i="91" s="1"/>
  <c r="K28" i="91" s="1"/>
  <c r="N72" i="91"/>
  <c r="N71" i="91"/>
  <c r="N70" i="91"/>
  <c r="N69" i="91"/>
  <c r="N68" i="91"/>
  <c r="N67" i="91"/>
  <c r="N66" i="91"/>
  <c r="N65" i="91"/>
  <c r="N64" i="91"/>
  <c r="N63" i="91"/>
  <c r="N62" i="91"/>
  <c r="N61" i="91"/>
  <c r="K58" i="91"/>
  <c r="N58" i="91"/>
  <c r="N57" i="91"/>
  <c r="N56" i="91"/>
  <c r="N55" i="91"/>
  <c r="N54" i="91"/>
  <c r="N53" i="91"/>
  <c r="N52" i="91"/>
  <c r="N51" i="91"/>
  <c r="N50" i="91"/>
  <c r="N49" i="91"/>
  <c r="N48" i="91"/>
  <c r="N47" i="91"/>
  <c r="N46" i="91"/>
  <c r="K44" i="91"/>
  <c r="N44" i="91"/>
  <c r="N43" i="91"/>
  <c r="N42" i="91"/>
  <c r="N41" i="91"/>
  <c r="N40" i="91"/>
  <c r="N39" i="91"/>
  <c r="N38" i="91"/>
  <c r="N37" i="91"/>
  <c r="N36" i="91"/>
  <c r="N35" i="91"/>
  <c r="N34" i="91"/>
  <c r="N32" i="91"/>
  <c r="G885" i="91"/>
  <c r="H928" i="91"/>
  <c r="G850" i="91"/>
  <c r="G884" i="91"/>
  <c r="H927" i="91"/>
  <c r="G883" i="91"/>
  <c r="H926" i="91"/>
  <c r="G808" i="91"/>
  <c r="G882" i="91"/>
  <c r="H925" i="91"/>
  <c r="G699" i="91"/>
  <c r="G755" i="91"/>
  <c r="G881" i="91"/>
  <c r="H924" i="91"/>
  <c r="G643" i="91"/>
  <c r="G880" i="91"/>
  <c r="H923" i="91"/>
  <c r="G462" i="91"/>
  <c r="G566" i="91"/>
  <c r="G879" i="91"/>
  <c r="G401" i="91"/>
  <c r="G877" i="91"/>
  <c r="H920" i="91"/>
  <c r="G360" i="91"/>
  <c r="G361" i="91"/>
  <c r="G362" i="91"/>
  <c r="G363" i="91"/>
  <c r="G364" i="91"/>
  <c r="G876" i="91"/>
  <c r="H919" i="91"/>
  <c r="G325" i="91"/>
  <c r="G875" i="91"/>
  <c r="H918" i="91"/>
  <c r="G302" i="91"/>
  <c r="G874" i="91"/>
  <c r="H917" i="91"/>
  <c r="G211" i="91"/>
  <c r="G872" i="91"/>
  <c r="H915" i="91"/>
  <c r="G126" i="91"/>
  <c r="G871" i="91"/>
  <c r="H914" i="91"/>
  <c r="G102" i="91"/>
  <c r="G870" i="91"/>
  <c r="H913" i="91"/>
  <c r="G73" i="91"/>
  <c r="G869" i="91"/>
  <c r="H912" i="91"/>
  <c r="E168" i="22" s="1"/>
  <c r="G906" i="91"/>
  <c r="G928" i="91"/>
  <c r="G859" i="91"/>
  <c r="G905" i="91"/>
  <c r="G927" i="91"/>
  <c r="G904" i="91"/>
  <c r="G926" i="91"/>
  <c r="G833" i="91"/>
  <c r="G903" i="91"/>
  <c r="G925" i="91"/>
  <c r="G727" i="91"/>
  <c r="G783" i="91"/>
  <c r="G902" i="91"/>
  <c r="G924" i="91"/>
  <c r="G668" i="91"/>
  <c r="G901" i="91"/>
  <c r="G923" i="91"/>
  <c r="G514" i="91"/>
  <c r="G618" i="91"/>
  <c r="G900" i="91"/>
  <c r="G922" i="91"/>
  <c r="G406" i="91"/>
  <c r="G898" i="91"/>
  <c r="G920" i="91"/>
  <c r="G391" i="91"/>
  <c r="G392" i="91"/>
  <c r="G393" i="91"/>
  <c r="G394" i="91"/>
  <c r="G395" i="91"/>
  <c r="G897" i="91"/>
  <c r="G919" i="91"/>
  <c r="G333" i="91"/>
  <c r="G896" i="91"/>
  <c r="G918" i="91"/>
  <c r="G316" i="91"/>
  <c r="G895" i="91"/>
  <c r="G917" i="91"/>
  <c r="G893" i="91"/>
  <c r="G135" i="91"/>
  <c r="G892" i="91"/>
  <c r="G914" i="91"/>
  <c r="G116" i="91"/>
  <c r="G891" i="91"/>
  <c r="G913" i="91"/>
  <c r="G87" i="91"/>
  <c r="G912" i="91" s="1"/>
  <c r="D168" i="22" s="1"/>
  <c r="G890" i="91"/>
  <c r="G58" i="91"/>
  <c r="G889" i="91"/>
  <c r="G911" i="91"/>
  <c r="U360" i="91"/>
  <c r="U361" i="91"/>
  <c r="U362" i="91"/>
  <c r="U363" i="91"/>
  <c r="U364" i="91"/>
  <c r="X364" i="91"/>
  <c r="X17" i="91" s="1"/>
  <c r="U699" i="91"/>
  <c r="T44" i="91"/>
  <c r="U44" i="91"/>
  <c r="AG44" i="91"/>
  <c r="W44" i="91"/>
  <c r="W9" i="91"/>
  <c r="EQ1253" i="87"/>
  <c r="EP1253" i="87"/>
  <c r="EO1253" i="87"/>
  <c r="EN1253" i="87"/>
  <c r="EM1253" i="87"/>
  <c r="EL1253" i="87"/>
  <c r="EK1253" i="87"/>
  <c r="EJ1253" i="87"/>
  <c r="EI1253" i="87"/>
  <c r="EH1253" i="87"/>
  <c r="EG1253" i="87"/>
  <c r="EF1253" i="87"/>
  <c r="EE1253" i="87"/>
  <c r="ED1253" i="87"/>
  <c r="EC1253" i="87"/>
  <c r="EB1253" i="87"/>
  <c r="EA1253" i="87"/>
  <c r="DZ1253" i="87"/>
  <c r="DY1253" i="87"/>
  <c r="DX1253" i="87"/>
  <c r="DW1253" i="87"/>
  <c r="EQ1150" i="87"/>
  <c r="EP1150" i="87"/>
  <c r="EO1150" i="87"/>
  <c r="EN1150" i="87"/>
  <c r="EM1150" i="87"/>
  <c r="EL1150" i="87"/>
  <c r="EK1150" i="87"/>
  <c r="EJ1150" i="87"/>
  <c r="EI1150" i="87"/>
  <c r="EH1150" i="87"/>
  <c r="EG1150" i="87"/>
  <c r="EF1150" i="87"/>
  <c r="EE1150" i="87"/>
  <c r="ED1150" i="87"/>
  <c r="EC1150" i="87"/>
  <c r="EB1150" i="87"/>
  <c r="EA1150" i="87"/>
  <c r="DZ1150" i="87"/>
  <c r="DY1150" i="87"/>
  <c r="DX1150" i="87"/>
  <c r="DW1150" i="87"/>
  <c r="EQ1047" i="87"/>
  <c r="EP1047" i="87"/>
  <c r="EO1047" i="87"/>
  <c r="EN1047" i="87"/>
  <c r="EM1047" i="87"/>
  <c r="EL1047" i="87"/>
  <c r="EK1047" i="87"/>
  <c r="EJ1047" i="87"/>
  <c r="EI1047" i="87"/>
  <c r="EH1047" i="87"/>
  <c r="EG1047" i="87"/>
  <c r="EF1047" i="87"/>
  <c r="EE1047" i="87"/>
  <c r="ED1047" i="87"/>
  <c r="EC1047" i="87"/>
  <c r="EB1047" i="87"/>
  <c r="EA1047" i="87"/>
  <c r="DZ1047" i="87"/>
  <c r="DY1047" i="87"/>
  <c r="DX1047" i="87"/>
  <c r="DW1047" i="87"/>
  <c r="EQ943" i="87"/>
  <c r="EP943" i="87"/>
  <c r="EO943" i="87"/>
  <c r="EN943" i="87"/>
  <c r="EM943" i="87"/>
  <c r="EL943" i="87"/>
  <c r="EK943" i="87"/>
  <c r="EJ943" i="87"/>
  <c r="EI943" i="87"/>
  <c r="EH943" i="87"/>
  <c r="EG943" i="87"/>
  <c r="EF943" i="87"/>
  <c r="EE943" i="87"/>
  <c r="ED943" i="87"/>
  <c r="EC943" i="87"/>
  <c r="EB943" i="87"/>
  <c r="EA943" i="87"/>
  <c r="DZ943" i="87"/>
  <c r="DY943" i="87"/>
  <c r="DX943" i="87"/>
  <c r="DW943" i="87"/>
  <c r="EQ840" i="87"/>
  <c r="EP840" i="87"/>
  <c r="EO840" i="87"/>
  <c r="EN840" i="87"/>
  <c r="EM840" i="87"/>
  <c r="EL840" i="87"/>
  <c r="EK840" i="87"/>
  <c r="EJ840" i="87"/>
  <c r="EI840" i="87"/>
  <c r="EH840" i="87"/>
  <c r="EG840" i="87"/>
  <c r="EF840" i="87"/>
  <c r="EE840" i="87"/>
  <c r="ED840" i="87"/>
  <c r="EC840" i="87"/>
  <c r="EB840" i="87"/>
  <c r="EA840" i="87"/>
  <c r="DZ840" i="87"/>
  <c r="DY840" i="87"/>
  <c r="DX840" i="87"/>
  <c r="DW840" i="87"/>
  <c r="EQ737" i="87"/>
  <c r="EP737" i="87"/>
  <c r="EO737" i="87"/>
  <c r="EN737" i="87"/>
  <c r="EM737" i="87"/>
  <c r="EL737" i="87"/>
  <c r="EK737" i="87"/>
  <c r="EJ737" i="87"/>
  <c r="EI737" i="87"/>
  <c r="EH737" i="87"/>
  <c r="EG737" i="87"/>
  <c r="EF737" i="87"/>
  <c r="EE737" i="87"/>
  <c r="ED737" i="87"/>
  <c r="EC737" i="87"/>
  <c r="EB737" i="87"/>
  <c r="EA737" i="87"/>
  <c r="DZ737" i="87"/>
  <c r="DY737" i="87"/>
  <c r="DX737" i="87"/>
  <c r="DW737" i="87"/>
  <c r="EQ631" i="87"/>
  <c r="EP631" i="87"/>
  <c r="EO631" i="87"/>
  <c r="EN631" i="87"/>
  <c r="EM631" i="87"/>
  <c r="EL631" i="87"/>
  <c r="EK631" i="87"/>
  <c r="EJ631" i="87"/>
  <c r="EI631" i="87"/>
  <c r="EH631" i="87"/>
  <c r="EG631" i="87"/>
  <c r="EF631" i="87"/>
  <c r="EE631" i="87"/>
  <c r="ED631" i="87"/>
  <c r="EC631" i="87"/>
  <c r="EB631" i="87"/>
  <c r="EA631" i="87"/>
  <c r="DZ631" i="87"/>
  <c r="DY631" i="87"/>
  <c r="DX631" i="87"/>
  <c r="DW631" i="87"/>
  <c r="EQ528" i="87"/>
  <c r="EP528" i="87"/>
  <c r="EO528" i="87"/>
  <c r="EN528" i="87"/>
  <c r="EM528" i="87"/>
  <c r="EL528" i="87"/>
  <c r="EK528" i="87"/>
  <c r="EJ528" i="87"/>
  <c r="EI528" i="87"/>
  <c r="EH528" i="87"/>
  <c r="EG528" i="87"/>
  <c r="EF528" i="87"/>
  <c r="EE528" i="87"/>
  <c r="ED528" i="87"/>
  <c r="EC528" i="87"/>
  <c r="EB528" i="87"/>
  <c r="EA528" i="87"/>
  <c r="DZ528" i="87"/>
  <c r="DY528" i="87"/>
  <c r="DX528" i="87"/>
  <c r="DW528" i="87"/>
  <c r="EQ425" i="87"/>
  <c r="EP425" i="87"/>
  <c r="EO425" i="87"/>
  <c r="EN425" i="87"/>
  <c r="EM425" i="87"/>
  <c r="EL425" i="87"/>
  <c r="EK425" i="87"/>
  <c r="EJ425" i="87"/>
  <c r="EI425" i="87"/>
  <c r="EH425" i="87"/>
  <c r="EG425" i="87"/>
  <c r="EF425" i="87"/>
  <c r="EE425" i="87"/>
  <c r="ED425" i="87"/>
  <c r="EC425" i="87"/>
  <c r="EB425" i="87"/>
  <c r="EA425" i="87"/>
  <c r="DZ425" i="87"/>
  <c r="DY425" i="87"/>
  <c r="DX425" i="87"/>
  <c r="DW425" i="87"/>
  <c r="EQ320" i="87"/>
  <c r="EP320" i="87"/>
  <c r="EO320" i="87"/>
  <c r="EN320" i="87"/>
  <c r="EM320" i="87"/>
  <c r="EL320" i="87"/>
  <c r="EK320" i="87"/>
  <c r="EJ320" i="87"/>
  <c r="EI320" i="87"/>
  <c r="EH320" i="87"/>
  <c r="EG320" i="87"/>
  <c r="EF320" i="87"/>
  <c r="EE320" i="87"/>
  <c r="ED320" i="87"/>
  <c r="EC320" i="87"/>
  <c r="EB320" i="87"/>
  <c r="EA320" i="87"/>
  <c r="DZ320" i="87"/>
  <c r="DY320" i="87"/>
  <c r="DX320" i="87"/>
  <c r="DW320" i="87"/>
  <c r="EQ217" i="87"/>
  <c r="EP217" i="87"/>
  <c r="EO217" i="87"/>
  <c r="EN217" i="87"/>
  <c r="EM217" i="87"/>
  <c r="EL217" i="87"/>
  <c r="EK217" i="87"/>
  <c r="EJ217" i="87"/>
  <c r="EI217" i="87"/>
  <c r="EH217" i="87"/>
  <c r="EG217" i="87"/>
  <c r="EF217" i="87"/>
  <c r="EE217" i="87"/>
  <c r="ED217" i="87"/>
  <c r="EC217" i="87"/>
  <c r="EB217" i="87"/>
  <c r="EA217" i="87"/>
  <c r="DZ217" i="87"/>
  <c r="DY217" i="87"/>
  <c r="DX217" i="87"/>
  <c r="DW217" i="87"/>
  <c r="EQ114" i="87"/>
  <c r="EP114" i="87"/>
  <c r="EO114" i="87"/>
  <c r="EN114" i="87"/>
  <c r="EM114" i="87"/>
  <c r="EL114" i="87"/>
  <c r="EK114" i="87"/>
  <c r="EJ114" i="87"/>
  <c r="EI114" i="87"/>
  <c r="EH114" i="87"/>
  <c r="EG114" i="87"/>
  <c r="EF114" i="87"/>
  <c r="EE114" i="87"/>
  <c r="ED114" i="87"/>
  <c r="EC114" i="87"/>
  <c r="EB114" i="87"/>
  <c r="EA114" i="87"/>
  <c r="DZ114" i="87"/>
  <c r="DY114" i="87"/>
  <c r="DX114" i="87"/>
  <c r="DW114" i="87"/>
  <c r="EQ11" i="87"/>
  <c r="EP11" i="87"/>
  <c r="EO11" i="87"/>
  <c r="EN11" i="87"/>
  <c r="EM11" i="87"/>
  <c r="EL11" i="87"/>
  <c r="EK11" i="87"/>
  <c r="EJ11" i="87"/>
  <c r="EI11" i="87"/>
  <c r="EH11" i="87"/>
  <c r="EG11" i="87"/>
  <c r="EF11" i="87"/>
  <c r="EE11" i="87"/>
  <c r="ED11" i="87"/>
  <c r="EC11" i="87"/>
  <c r="EB11" i="87"/>
  <c r="EA11" i="87"/>
  <c r="DZ11" i="87"/>
  <c r="DY11" i="87"/>
  <c r="DX11" i="87"/>
  <c r="DW11" i="87"/>
  <c r="EQ6" i="87"/>
  <c r="EP6" i="87"/>
  <c r="EO6" i="87"/>
  <c r="EN6" i="87"/>
  <c r="EM6" i="87"/>
  <c r="EL6" i="87"/>
  <c r="EK6" i="87"/>
  <c r="EJ6" i="87"/>
  <c r="EI6" i="87"/>
  <c r="EH6" i="87"/>
  <c r="EG6" i="87"/>
  <c r="EF6" i="87"/>
  <c r="EE6" i="87"/>
  <c r="ED6" i="87"/>
  <c r="EC6" i="87"/>
  <c r="EB6" i="87"/>
  <c r="EA6" i="87"/>
  <c r="DZ6" i="87"/>
  <c r="DY6" i="87"/>
  <c r="DX6" i="87"/>
  <c r="DW6" i="87"/>
  <c r="AW12" i="88"/>
  <c r="AV13" i="88"/>
  <c r="AV15" i="88"/>
  <c r="AV16" i="88"/>
  <c r="AV17" i="88"/>
  <c r="AV18" i="88"/>
  <c r="AV19" i="88"/>
  <c r="AV20" i="88"/>
  <c r="AV21" i="88"/>
  <c r="AV22" i="88"/>
  <c r="AV23" i="88"/>
  <c r="AV24" i="88"/>
  <c r="AV12" i="88"/>
  <c r="AV10" i="88"/>
  <c r="L112" i="84"/>
  <c r="K112" i="84"/>
  <c r="J112" i="84"/>
  <c r="I112" i="84"/>
  <c r="H112" i="84"/>
  <c r="G112" i="84"/>
  <c r="F112" i="84"/>
  <c r="E112" i="84"/>
  <c r="D112" i="84"/>
  <c r="L93" i="84"/>
  <c r="K93" i="84"/>
  <c r="J93" i="84"/>
  <c r="I93" i="84"/>
  <c r="H93" i="84"/>
  <c r="G93" i="84"/>
  <c r="F93" i="84"/>
  <c r="E93" i="84"/>
  <c r="D93" i="84"/>
  <c r="L85" i="84"/>
  <c r="K85" i="84"/>
  <c r="J85" i="84"/>
  <c r="I85" i="84"/>
  <c r="H85" i="84"/>
  <c r="G85" i="84"/>
  <c r="F85" i="84"/>
  <c r="E85" i="84"/>
  <c r="D85" i="84"/>
  <c r="L78" i="84"/>
  <c r="K78" i="84"/>
  <c r="J78" i="84"/>
  <c r="I78" i="84"/>
  <c r="H78" i="84"/>
  <c r="G78" i="84"/>
  <c r="F78" i="84"/>
  <c r="E78" i="84"/>
  <c r="D78" i="84"/>
  <c r="L49" i="84"/>
  <c r="K49" i="84"/>
  <c r="J49" i="84"/>
  <c r="I49" i="84"/>
  <c r="H49" i="84"/>
  <c r="G49" i="84"/>
  <c r="F49" i="84"/>
  <c r="E49" i="84"/>
  <c r="D49" i="84"/>
  <c r="L23" i="84"/>
  <c r="K23" i="84"/>
  <c r="J23" i="84"/>
  <c r="I23" i="84"/>
  <c r="H23" i="84"/>
  <c r="G23" i="84"/>
  <c r="F23" i="84"/>
  <c r="E23" i="84"/>
  <c r="D23" i="84"/>
  <c r="L15" i="84"/>
  <c r="K15" i="84"/>
  <c r="J15" i="84"/>
  <c r="I15" i="84"/>
  <c r="H15" i="84"/>
  <c r="G15" i="84"/>
  <c r="F15" i="84"/>
  <c r="E15" i="84"/>
  <c r="D15" i="84"/>
  <c r="L8" i="84"/>
  <c r="K8" i="84"/>
  <c r="J8" i="84"/>
  <c r="I8" i="84"/>
  <c r="H8" i="84"/>
  <c r="G8" i="84"/>
  <c r="F8" i="84"/>
  <c r="E8" i="84"/>
  <c r="D8" i="84"/>
  <c r="B116" i="84"/>
  <c r="L109" i="84"/>
  <c r="L46" i="84"/>
  <c r="L69" i="84"/>
  <c r="L113" i="84"/>
  <c r="L94" i="84"/>
  <c r="L50" i="84"/>
  <c r="L24" i="84"/>
  <c r="C1353" i="87"/>
  <c r="C1352" i="87"/>
  <c r="C1351" i="87"/>
  <c r="C1350" i="87"/>
  <c r="C1349" i="87"/>
  <c r="C1348" i="87"/>
  <c r="C1347" i="87"/>
  <c r="C1346" i="87"/>
  <c r="C1345" i="87"/>
  <c r="C1344" i="87"/>
  <c r="C1343" i="87"/>
  <c r="C1342" i="87"/>
  <c r="C1341" i="87"/>
  <c r="C1340" i="87"/>
  <c r="C1339" i="87"/>
  <c r="C1338" i="87"/>
  <c r="C1337" i="87"/>
  <c r="C1336" i="87"/>
  <c r="C1335" i="87"/>
  <c r="C1334" i="87"/>
  <c r="C1333" i="87"/>
  <c r="C1332" i="87"/>
  <c r="C1331" i="87"/>
  <c r="C1330" i="87"/>
  <c r="C1329" i="87"/>
  <c r="C1328" i="87"/>
  <c r="C1327" i="87"/>
  <c r="C1326" i="87"/>
  <c r="C1325" i="87"/>
  <c r="C1324" i="87"/>
  <c r="C1323" i="87"/>
  <c r="C1322" i="87"/>
  <c r="C1321" i="87"/>
  <c r="C1320" i="87"/>
  <c r="C1319" i="87"/>
  <c r="C1318" i="87"/>
  <c r="C1317" i="87"/>
  <c r="C1316" i="87"/>
  <c r="C1315" i="87"/>
  <c r="C1314" i="87"/>
  <c r="C1313" i="87"/>
  <c r="C1312" i="87"/>
  <c r="C1311" i="87"/>
  <c r="C1310" i="87"/>
  <c r="C1309" i="87"/>
  <c r="C1308" i="87"/>
  <c r="C1307" i="87"/>
  <c r="C1306" i="87"/>
  <c r="C1305" i="87"/>
  <c r="C1304" i="87"/>
  <c r="C1303" i="87"/>
  <c r="C1302" i="87"/>
  <c r="C1301" i="87"/>
  <c r="C1300" i="87"/>
  <c r="C1299" i="87"/>
  <c r="C1298" i="87"/>
  <c r="C1297" i="87"/>
  <c r="C1296" i="87"/>
  <c r="C1295" i="87"/>
  <c r="C1294" i="87"/>
  <c r="C1293" i="87"/>
  <c r="C1292" i="87"/>
  <c r="C1291" i="87"/>
  <c r="C1290" i="87"/>
  <c r="C1289" i="87"/>
  <c r="C1288" i="87"/>
  <c r="C1287" i="87"/>
  <c r="C1286" i="87"/>
  <c r="C1285" i="87"/>
  <c r="C1284" i="87"/>
  <c r="C1283" i="87"/>
  <c r="C1282" i="87"/>
  <c r="C1281" i="87"/>
  <c r="C1280" i="87"/>
  <c r="C1279" i="87"/>
  <c r="C1278" i="87"/>
  <c r="C1277" i="87"/>
  <c r="C1276" i="87"/>
  <c r="C1275" i="87"/>
  <c r="C1274" i="87"/>
  <c r="C1273" i="87"/>
  <c r="C1272" i="87"/>
  <c r="C1271" i="87"/>
  <c r="C1270" i="87"/>
  <c r="C1269" i="87"/>
  <c r="C1268" i="87"/>
  <c r="C1267" i="87"/>
  <c r="C1266" i="87"/>
  <c r="C1265" i="87"/>
  <c r="C1264" i="87"/>
  <c r="C1263" i="87"/>
  <c r="C1262" i="87"/>
  <c r="C1261" i="87"/>
  <c r="C1260" i="87"/>
  <c r="C1259" i="87"/>
  <c r="C1258" i="87"/>
  <c r="C1257" i="87"/>
  <c r="C1256" i="87"/>
  <c r="C1255" i="87"/>
  <c r="C1254" i="87"/>
  <c r="C1250" i="87"/>
  <c r="C1249" i="87"/>
  <c r="C1248" i="87"/>
  <c r="C1247" i="87"/>
  <c r="C1246" i="87"/>
  <c r="C1245" i="87"/>
  <c r="C1244" i="87"/>
  <c r="C1243" i="87"/>
  <c r="C1242" i="87"/>
  <c r="C1241" i="87"/>
  <c r="C1240" i="87"/>
  <c r="C1239" i="87"/>
  <c r="C1238" i="87"/>
  <c r="C1237" i="87"/>
  <c r="C1236" i="87"/>
  <c r="C1235" i="87"/>
  <c r="C1234" i="87"/>
  <c r="C1233" i="87"/>
  <c r="C1232" i="87"/>
  <c r="C1231" i="87"/>
  <c r="C1230" i="87"/>
  <c r="C1229" i="87"/>
  <c r="C1228" i="87"/>
  <c r="C1227" i="87"/>
  <c r="C1226" i="87"/>
  <c r="C1225" i="87"/>
  <c r="C1224" i="87"/>
  <c r="C1223" i="87"/>
  <c r="C1222" i="87"/>
  <c r="C1221" i="87"/>
  <c r="C1220" i="87"/>
  <c r="C1219" i="87"/>
  <c r="C1218" i="87"/>
  <c r="C1217" i="87"/>
  <c r="C1216" i="87"/>
  <c r="C1215" i="87"/>
  <c r="C1214" i="87"/>
  <c r="C1213" i="87"/>
  <c r="C1212" i="87"/>
  <c r="C1211" i="87"/>
  <c r="C1210" i="87"/>
  <c r="C1209" i="87"/>
  <c r="C1208" i="87"/>
  <c r="C1207" i="87"/>
  <c r="C1206" i="87"/>
  <c r="C1205" i="87"/>
  <c r="C1204" i="87"/>
  <c r="C1203" i="87"/>
  <c r="C1202" i="87"/>
  <c r="C1201" i="87"/>
  <c r="C1200" i="87"/>
  <c r="C1199" i="87"/>
  <c r="C1198" i="87"/>
  <c r="C1197" i="87"/>
  <c r="C1196" i="87"/>
  <c r="C1195" i="87"/>
  <c r="C1194" i="87"/>
  <c r="C1193" i="87"/>
  <c r="C1192" i="87"/>
  <c r="C1191" i="87"/>
  <c r="C1190" i="87"/>
  <c r="C1189" i="87"/>
  <c r="C1188" i="87"/>
  <c r="C1187" i="87"/>
  <c r="C1186" i="87"/>
  <c r="C1185" i="87"/>
  <c r="C1184" i="87"/>
  <c r="C1183" i="87"/>
  <c r="C1182" i="87"/>
  <c r="C1181" i="87"/>
  <c r="C1180" i="87"/>
  <c r="C1179" i="87"/>
  <c r="C1178" i="87"/>
  <c r="C1177" i="87"/>
  <c r="C1176" i="87"/>
  <c r="C1175" i="87"/>
  <c r="C1174" i="87"/>
  <c r="C1173" i="87"/>
  <c r="C1172" i="87"/>
  <c r="C1171" i="87"/>
  <c r="C1170" i="87"/>
  <c r="C1169" i="87"/>
  <c r="C1168" i="87"/>
  <c r="C1167" i="87"/>
  <c r="C1166" i="87"/>
  <c r="C1165" i="87"/>
  <c r="C1164" i="87"/>
  <c r="C1163" i="87"/>
  <c r="C1162" i="87"/>
  <c r="C1161" i="87"/>
  <c r="C1160" i="87"/>
  <c r="C1159" i="87"/>
  <c r="C1158" i="87"/>
  <c r="C1157" i="87"/>
  <c r="C1156" i="87"/>
  <c r="C1155" i="87"/>
  <c r="C1154" i="87"/>
  <c r="C1153" i="87"/>
  <c r="C1152" i="87"/>
  <c r="C1151" i="87"/>
  <c r="C1147" i="87"/>
  <c r="C1146" i="87"/>
  <c r="C1145" i="87"/>
  <c r="C1144" i="87"/>
  <c r="C1143" i="87"/>
  <c r="C1142" i="87"/>
  <c r="C1141" i="87"/>
  <c r="C1140" i="87"/>
  <c r="C1139" i="87"/>
  <c r="C1138" i="87"/>
  <c r="C1137" i="87"/>
  <c r="C1136" i="87"/>
  <c r="C1135" i="87"/>
  <c r="C1134" i="87"/>
  <c r="C1133" i="87"/>
  <c r="C1132" i="87"/>
  <c r="C1131" i="87"/>
  <c r="C1130" i="87"/>
  <c r="C1129" i="87"/>
  <c r="C1128" i="87"/>
  <c r="C1127" i="87"/>
  <c r="C1126" i="87"/>
  <c r="C1125" i="87"/>
  <c r="C1124" i="87"/>
  <c r="C1123" i="87"/>
  <c r="C1122" i="87"/>
  <c r="C1121" i="87"/>
  <c r="C1120" i="87"/>
  <c r="C1119" i="87"/>
  <c r="C1118" i="87"/>
  <c r="C1117" i="87"/>
  <c r="C1116" i="87"/>
  <c r="C1115" i="87"/>
  <c r="C1114" i="87"/>
  <c r="C1113" i="87"/>
  <c r="C1112" i="87"/>
  <c r="C1111" i="87"/>
  <c r="C1110" i="87"/>
  <c r="C1109" i="87"/>
  <c r="C1108" i="87"/>
  <c r="C1107" i="87"/>
  <c r="C1106" i="87"/>
  <c r="C1105" i="87"/>
  <c r="C1104" i="87"/>
  <c r="C1103" i="87"/>
  <c r="C1102" i="87"/>
  <c r="C1101" i="87"/>
  <c r="C1100" i="87"/>
  <c r="C1099" i="87"/>
  <c r="C1098" i="87"/>
  <c r="C1097" i="87"/>
  <c r="C1096" i="87"/>
  <c r="C1095" i="87"/>
  <c r="C1094" i="87"/>
  <c r="C1093" i="87"/>
  <c r="C1092" i="87"/>
  <c r="C1091" i="87"/>
  <c r="C1090" i="87"/>
  <c r="C1089" i="87"/>
  <c r="C1088" i="87"/>
  <c r="C1087" i="87"/>
  <c r="C1086" i="87"/>
  <c r="C1085" i="87"/>
  <c r="C1084" i="87"/>
  <c r="C1083" i="87"/>
  <c r="C1082" i="87"/>
  <c r="C1081" i="87"/>
  <c r="C1080" i="87"/>
  <c r="C1079" i="87"/>
  <c r="C1078" i="87"/>
  <c r="C1077" i="87"/>
  <c r="C1076" i="87"/>
  <c r="C1075" i="87"/>
  <c r="C1074" i="87"/>
  <c r="C1073" i="87"/>
  <c r="C1072" i="87"/>
  <c r="C1071" i="87"/>
  <c r="C1070" i="87"/>
  <c r="C1069" i="87"/>
  <c r="C1068" i="87"/>
  <c r="C1067" i="87"/>
  <c r="C1066" i="87"/>
  <c r="C1065" i="87"/>
  <c r="C1064" i="87"/>
  <c r="C1063" i="87"/>
  <c r="C1062" i="87"/>
  <c r="C1061" i="87"/>
  <c r="C1060" i="87"/>
  <c r="C1059" i="87"/>
  <c r="C1058" i="87"/>
  <c r="C1057" i="87"/>
  <c r="C1056" i="87"/>
  <c r="C1055" i="87"/>
  <c r="C1054" i="87"/>
  <c r="C1053" i="87"/>
  <c r="C1052" i="87"/>
  <c r="C1051" i="87"/>
  <c r="C1050" i="87"/>
  <c r="C1049" i="87"/>
  <c r="C1048" i="87"/>
  <c r="C1043" i="87"/>
  <c r="C1042" i="87"/>
  <c r="C1041" i="87"/>
  <c r="C1040" i="87"/>
  <c r="C1039" i="87"/>
  <c r="C1038" i="87"/>
  <c r="C1037" i="87"/>
  <c r="C1036" i="87"/>
  <c r="C1035" i="87"/>
  <c r="C1034" i="87"/>
  <c r="C1033" i="87"/>
  <c r="C1032" i="87"/>
  <c r="C1031" i="87"/>
  <c r="C1030" i="87"/>
  <c r="C1029" i="87"/>
  <c r="C1028" i="87"/>
  <c r="C1027" i="87"/>
  <c r="C1026" i="87"/>
  <c r="C1025" i="87"/>
  <c r="C1024" i="87"/>
  <c r="C1023" i="87"/>
  <c r="C1022" i="87"/>
  <c r="C1021" i="87"/>
  <c r="C1020" i="87"/>
  <c r="C1019" i="87"/>
  <c r="C1018" i="87"/>
  <c r="C1017" i="87"/>
  <c r="C1016" i="87"/>
  <c r="C1015" i="87"/>
  <c r="C1014" i="87"/>
  <c r="C1013" i="87"/>
  <c r="C1012" i="87"/>
  <c r="C1011" i="87"/>
  <c r="C1010" i="87"/>
  <c r="C1009" i="87"/>
  <c r="C1008" i="87"/>
  <c r="C1007" i="87"/>
  <c r="C1006" i="87"/>
  <c r="C1005" i="87"/>
  <c r="C1004" i="87"/>
  <c r="C1003" i="87"/>
  <c r="C1002" i="87"/>
  <c r="C1001" i="87"/>
  <c r="C1000" i="87"/>
  <c r="C999" i="87"/>
  <c r="C998" i="87"/>
  <c r="C997" i="87"/>
  <c r="C996" i="87"/>
  <c r="C995" i="87"/>
  <c r="C994" i="87"/>
  <c r="C993" i="87"/>
  <c r="C992" i="87"/>
  <c r="C991" i="87"/>
  <c r="C990" i="87"/>
  <c r="C989" i="87"/>
  <c r="C988" i="87"/>
  <c r="C987" i="87"/>
  <c r="C986" i="87"/>
  <c r="C985" i="87"/>
  <c r="C984" i="87"/>
  <c r="C983" i="87"/>
  <c r="C982" i="87"/>
  <c r="C981" i="87"/>
  <c r="C980" i="87"/>
  <c r="C979" i="87"/>
  <c r="C978" i="87"/>
  <c r="C977" i="87"/>
  <c r="C976" i="87"/>
  <c r="C975" i="87"/>
  <c r="C974" i="87"/>
  <c r="C973" i="87"/>
  <c r="C972" i="87"/>
  <c r="C971" i="87"/>
  <c r="C970" i="87"/>
  <c r="C969" i="87"/>
  <c r="C968" i="87"/>
  <c r="C967" i="87"/>
  <c r="C966" i="87"/>
  <c r="C965" i="87"/>
  <c r="C964" i="87"/>
  <c r="C963" i="87"/>
  <c r="C962" i="87"/>
  <c r="C961" i="87"/>
  <c r="C960" i="87"/>
  <c r="C959" i="87"/>
  <c r="C958" i="87"/>
  <c r="C957" i="87"/>
  <c r="C956" i="87"/>
  <c r="C955" i="87"/>
  <c r="C954" i="87"/>
  <c r="C953" i="87"/>
  <c r="C952" i="87"/>
  <c r="C951" i="87"/>
  <c r="C950" i="87"/>
  <c r="C949" i="87"/>
  <c r="C948" i="87"/>
  <c r="C947" i="87"/>
  <c r="C946" i="87"/>
  <c r="C945" i="87"/>
  <c r="C944" i="87"/>
  <c r="C940" i="87"/>
  <c r="C939" i="87"/>
  <c r="C938" i="87"/>
  <c r="C937" i="87"/>
  <c r="C936" i="87"/>
  <c r="C935" i="87"/>
  <c r="C934" i="87"/>
  <c r="C933" i="87"/>
  <c r="C932" i="87"/>
  <c r="C931" i="87"/>
  <c r="C930" i="87"/>
  <c r="C929" i="87"/>
  <c r="C928" i="87"/>
  <c r="C927" i="87"/>
  <c r="C926" i="87"/>
  <c r="C925" i="87"/>
  <c r="C924" i="87"/>
  <c r="C923" i="87"/>
  <c r="C922" i="87"/>
  <c r="C921" i="87"/>
  <c r="C920" i="87"/>
  <c r="C919" i="87"/>
  <c r="C918" i="87"/>
  <c r="C917" i="87"/>
  <c r="C916" i="87"/>
  <c r="C915" i="87"/>
  <c r="C914" i="87"/>
  <c r="C913" i="87"/>
  <c r="C912" i="87"/>
  <c r="C911" i="87"/>
  <c r="C910" i="87"/>
  <c r="C909" i="87"/>
  <c r="C908" i="87"/>
  <c r="C907" i="87"/>
  <c r="C906" i="87"/>
  <c r="C905" i="87"/>
  <c r="C904" i="87"/>
  <c r="C903" i="87"/>
  <c r="C902" i="87"/>
  <c r="C901" i="87"/>
  <c r="C900" i="87"/>
  <c r="C899" i="87"/>
  <c r="C898" i="87"/>
  <c r="C897" i="87"/>
  <c r="C896" i="87"/>
  <c r="C895" i="87"/>
  <c r="C894" i="87"/>
  <c r="C893" i="87"/>
  <c r="C892" i="87"/>
  <c r="C891" i="87"/>
  <c r="C890" i="87"/>
  <c r="C889" i="87"/>
  <c r="C888" i="87"/>
  <c r="C887" i="87"/>
  <c r="C886" i="87"/>
  <c r="C885" i="87"/>
  <c r="C884" i="87"/>
  <c r="C883" i="87"/>
  <c r="C882" i="87"/>
  <c r="C881" i="87"/>
  <c r="C880" i="87"/>
  <c r="C879" i="87"/>
  <c r="C878" i="87"/>
  <c r="C877" i="87"/>
  <c r="C876" i="87"/>
  <c r="C875" i="87"/>
  <c r="C874" i="87"/>
  <c r="C873" i="87"/>
  <c r="C872" i="87"/>
  <c r="C871" i="87"/>
  <c r="C870" i="87"/>
  <c r="C869" i="87"/>
  <c r="C868" i="87"/>
  <c r="C867" i="87"/>
  <c r="C866" i="87"/>
  <c r="C865" i="87"/>
  <c r="C864" i="87"/>
  <c r="C863" i="87"/>
  <c r="C862" i="87"/>
  <c r="C861" i="87"/>
  <c r="C860" i="87"/>
  <c r="C859" i="87"/>
  <c r="C858" i="87"/>
  <c r="C857" i="87"/>
  <c r="C856" i="87"/>
  <c r="C855" i="87"/>
  <c r="C854" i="87"/>
  <c r="C853" i="87"/>
  <c r="C852" i="87"/>
  <c r="C851" i="87"/>
  <c r="C850" i="87"/>
  <c r="C849" i="87"/>
  <c r="C848" i="87"/>
  <c r="C847" i="87"/>
  <c r="C846" i="87"/>
  <c r="C845" i="87"/>
  <c r="C844" i="87"/>
  <c r="C843" i="87"/>
  <c r="C842" i="87"/>
  <c r="C841" i="87"/>
  <c r="C837" i="87"/>
  <c r="C836" i="87"/>
  <c r="C835" i="87"/>
  <c r="C834" i="87"/>
  <c r="C833" i="87"/>
  <c r="C832" i="87"/>
  <c r="C831" i="87"/>
  <c r="C830" i="87"/>
  <c r="C829" i="87"/>
  <c r="C828" i="87"/>
  <c r="C827" i="87"/>
  <c r="C826" i="87"/>
  <c r="C825" i="87"/>
  <c r="C824" i="87"/>
  <c r="C823" i="87"/>
  <c r="C822" i="87"/>
  <c r="C821" i="87"/>
  <c r="C820" i="87"/>
  <c r="C819" i="87"/>
  <c r="C818" i="87"/>
  <c r="C817" i="87"/>
  <c r="C816" i="87"/>
  <c r="C815" i="87"/>
  <c r="C814" i="87"/>
  <c r="C813" i="87"/>
  <c r="C812" i="87"/>
  <c r="C811" i="87"/>
  <c r="C810" i="87"/>
  <c r="C809" i="87"/>
  <c r="C808" i="87"/>
  <c r="C807" i="87"/>
  <c r="C806" i="87"/>
  <c r="C805" i="87"/>
  <c r="C804" i="87"/>
  <c r="C803" i="87"/>
  <c r="C802" i="87"/>
  <c r="C801" i="87"/>
  <c r="C800" i="87"/>
  <c r="C799" i="87"/>
  <c r="C798" i="87"/>
  <c r="C797" i="87"/>
  <c r="C796" i="87"/>
  <c r="C795" i="87"/>
  <c r="C794" i="87"/>
  <c r="C793" i="87"/>
  <c r="C792" i="87"/>
  <c r="C791" i="87"/>
  <c r="C790" i="87"/>
  <c r="C789" i="87"/>
  <c r="C788" i="87"/>
  <c r="C787" i="87"/>
  <c r="C786" i="87"/>
  <c r="C785" i="87"/>
  <c r="C784" i="87"/>
  <c r="C783" i="87"/>
  <c r="C782" i="87"/>
  <c r="C781" i="87"/>
  <c r="C780" i="87"/>
  <c r="C779" i="87"/>
  <c r="C778" i="87"/>
  <c r="C777" i="87"/>
  <c r="C776" i="87"/>
  <c r="C775" i="87"/>
  <c r="C774" i="87"/>
  <c r="C773" i="87"/>
  <c r="C772" i="87"/>
  <c r="C771" i="87"/>
  <c r="C770" i="87"/>
  <c r="C769" i="87"/>
  <c r="C768" i="87"/>
  <c r="C767" i="87"/>
  <c r="C766" i="87"/>
  <c r="C765" i="87"/>
  <c r="C764" i="87"/>
  <c r="C763" i="87"/>
  <c r="C762" i="87"/>
  <c r="C761" i="87"/>
  <c r="C760" i="87"/>
  <c r="C759" i="87"/>
  <c r="C758" i="87"/>
  <c r="C757" i="87"/>
  <c r="C756" i="87"/>
  <c r="C755" i="87"/>
  <c r="C754" i="87"/>
  <c r="C753" i="87"/>
  <c r="C752" i="87"/>
  <c r="C751" i="87"/>
  <c r="C750" i="87"/>
  <c r="C749" i="87"/>
  <c r="C748" i="87"/>
  <c r="C747" i="87"/>
  <c r="C746" i="87"/>
  <c r="C745" i="87"/>
  <c r="C744" i="87"/>
  <c r="C743" i="87"/>
  <c r="C742" i="87"/>
  <c r="C741" i="87"/>
  <c r="C740" i="87"/>
  <c r="C739" i="87"/>
  <c r="C738" i="87"/>
  <c r="C731" i="87"/>
  <c r="C730" i="87"/>
  <c r="C729" i="87"/>
  <c r="C728" i="87"/>
  <c r="C727" i="87"/>
  <c r="C726" i="87"/>
  <c r="C725" i="87"/>
  <c r="C724" i="87"/>
  <c r="C723" i="87"/>
  <c r="C722" i="87"/>
  <c r="C721" i="87"/>
  <c r="C720" i="87"/>
  <c r="C719" i="87"/>
  <c r="C718" i="87"/>
  <c r="C717" i="87"/>
  <c r="C716" i="87"/>
  <c r="C715" i="87"/>
  <c r="C714" i="87"/>
  <c r="C713" i="87"/>
  <c r="C712" i="87"/>
  <c r="C711" i="87"/>
  <c r="C710" i="87"/>
  <c r="C709" i="87"/>
  <c r="C708" i="87"/>
  <c r="C707" i="87"/>
  <c r="C706" i="87"/>
  <c r="C705" i="87"/>
  <c r="C704" i="87"/>
  <c r="C703" i="87"/>
  <c r="C702" i="87"/>
  <c r="C701" i="87"/>
  <c r="C700" i="87"/>
  <c r="C699" i="87"/>
  <c r="C698" i="87"/>
  <c r="C697" i="87"/>
  <c r="C696" i="87"/>
  <c r="C695" i="87"/>
  <c r="C694" i="87"/>
  <c r="C693" i="87"/>
  <c r="C692" i="87"/>
  <c r="C691" i="87"/>
  <c r="C690" i="87"/>
  <c r="C689" i="87"/>
  <c r="C688" i="87"/>
  <c r="C687" i="87"/>
  <c r="C686" i="87"/>
  <c r="C685" i="87"/>
  <c r="C684" i="87"/>
  <c r="C683" i="87"/>
  <c r="C682" i="87"/>
  <c r="C681" i="87"/>
  <c r="C680" i="87"/>
  <c r="C679" i="87"/>
  <c r="C678" i="87"/>
  <c r="C677" i="87"/>
  <c r="C676" i="87"/>
  <c r="C675" i="87"/>
  <c r="C674" i="87"/>
  <c r="C673" i="87"/>
  <c r="C672" i="87"/>
  <c r="C671" i="87"/>
  <c r="C670" i="87"/>
  <c r="C669" i="87"/>
  <c r="C668" i="87"/>
  <c r="C667" i="87"/>
  <c r="C666" i="87"/>
  <c r="C665" i="87"/>
  <c r="C664" i="87"/>
  <c r="C663" i="87"/>
  <c r="C662" i="87"/>
  <c r="C661" i="87"/>
  <c r="C660" i="87"/>
  <c r="C659" i="87"/>
  <c r="C658" i="87"/>
  <c r="C657" i="87"/>
  <c r="C656" i="87"/>
  <c r="C655" i="87"/>
  <c r="C654" i="87"/>
  <c r="C653" i="87"/>
  <c r="C652" i="87"/>
  <c r="C651" i="87"/>
  <c r="C650" i="87"/>
  <c r="C649" i="87"/>
  <c r="C648" i="87"/>
  <c r="C647" i="87"/>
  <c r="C646" i="87"/>
  <c r="C645" i="87"/>
  <c r="C644" i="87"/>
  <c r="C643" i="87"/>
  <c r="C642" i="87"/>
  <c r="C641" i="87"/>
  <c r="C640" i="87"/>
  <c r="C639" i="87"/>
  <c r="C638" i="87"/>
  <c r="C637" i="87"/>
  <c r="C636" i="87"/>
  <c r="C635" i="87"/>
  <c r="C634" i="87"/>
  <c r="C633" i="87"/>
  <c r="C632" i="87"/>
  <c r="C628" i="87"/>
  <c r="C627" i="87"/>
  <c r="C626" i="87"/>
  <c r="C625" i="87"/>
  <c r="C624" i="87"/>
  <c r="C623" i="87"/>
  <c r="C622" i="87"/>
  <c r="C621" i="87"/>
  <c r="C620" i="87"/>
  <c r="C619" i="87"/>
  <c r="C618" i="87"/>
  <c r="C617" i="87"/>
  <c r="C616" i="87"/>
  <c r="C615" i="87"/>
  <c r="C614" i="87"/>
  <c r="C613" i="87"/>
  <c r="C612" i="87"/>
  <c r="C611" i="87"/>
  <c r="C610" i="87"/>
  <c r="C609" i="87"/>
  <c r="C608" i="87"/>
  <c r="C607" i="87"/>
  <c r="C606" i="87"/>
  <c r="C605" i="87"/>
  <c r="C604" i="87"/>
  <c r="C603" i="87"/>
  <c r="C602" i="87"/>
  <c r="C601" i="87"/>
  <c r="C600" i="87"/>
  <c r="C599" i="87"/>
  <c r="C598" i="87"/>
  <c r="C597" i="87"/>
  <c r="C596" i="87"/>
  <c r="C595" i="87"/>
  <c r="C594" i="87"/>
  <c r="C593" i="87"/>
  <c r="C592" i="87"/>
  <c r="C591" i="87"/>
  <c r="C590" i="87"/>
  <c r="C589" i="87"/>
  <c r="C588" i="87"/>
  <c r="C587" i="87"/>
  <c r="C586" i="87"/>
  <c r="C585" i="87"/>
  <c r="C584" i="87"/>
  <c r="C583" i="87"/>
  <c r="C582" i="87"/>
  <c r="C581" i="87"/>
  <c r="C580" i="87"/>
  <c r="C579" i="87"/>
  <c r="C578" i="87"/>
  <c r="C577" i="87"/>
  <c r="C576" i="87"/>
  <c r="C575" i="87"/>
  <c r="C574" i="87"/>
  <c r="C573" i="87"/>
  <c r="C572" i="87"/>
  <c r="C571" i="87"/>
  <c r="C570" i="87"/>
  <c r="C569" i="87"/>
  <c r="C568" i="87"/>
  <c r="C567" i="87"/>
  <c r="C566" i="87"/>
  <c r="C565" i="87"/>
  <c r="C564" i="87"/>
  <c r="C563" i="87"/>
  <c r="C562" i="87"/>
  <c r="C561" i="87"/>
  <c r="C560" i="87"/>
  <c r="C559" i="87"/>
  <c r="C558" i="87"/>
  <c r="C557" i="87"/>
  <c r="C556" i="87"/>
  <c r="C555" i="87"/>
  <c r="C554" i="87"/>
  <c r="C553" i="87"/>
  <c r="C552" i="87"/>
  <c r="C551" i="87"/>
  <c r="C550" i="87"/>
  <c r="C549" i="87"/>
  <c r="C548" i="87"/>
  <c r="C547" i="87"/>
  <c r="C546" i="87"/>
  <c r="C545" i="87"/>
  <c r="C544" i="87"/>
  <c r="C543" i="87"/>
  <c r="C542" i="87"/>
  <c r="C541" i="87"/>
  <c r="C540" i="87"/>
  <c r="C539" i="87"/>
  <c r="C538" i="87"/>
  <c r="C537" i="87"/>
  <c r="C536" i="87"/>
  <c r="C535" i="87"/>
  <c r="C534" i="87"/>
  <c r="C533" i="87"/>
  <c r="C532" i="87"/>
  <c r="C531" i="87"/>
  <c r="C530" i="87"/>
  <c r="C529" i="87"/>
  <c r="C525" i="87"/>
  <c r="C524" i="87"/>
  <c r="C523" i="87"/>
  <c r="C522" i="87"/>
  <c r="C521" i="87"/>
  <c r="C520" i="87"/>
  <c r="C519" i="87"/>
  <c r="C518" i="87"/>
  <c r="C517" i="87"/>
  <c r="C516" i="87"/>
  <c r="C515" i="87"/>
  <c r="C514" i="87"/>
  <c r="C513" i="87"/>
  <c r="C512" i="87"/>
  <c r="C511" i="87"/>
  <c r="C510" i="87"/>
  <c r="C509" i="87"/>
  <c r="C508" i="87"/>
  <c r="C507" i="87"/>
  <c r="C506" i="87"/>
  <c r="C505" i="87"/>
  <c r="C504" i="87"/>
  <c r="C503" i="87"/>
  <c r="C502" i="87"/>
  <c r="C501" i="87"/>
  <c r="C500" i="87"/>
  <c r="C499" i="87"/>
  <c r="C498" i="87"/>
  <c r="C497" i="87"/>
  <c r="C496" i="87"/>
  <c r="C495" i="87"/>
  <c r="C494" i="87"/>
  <c r="C493" i="87"/>
  <c r="C492" i="87"/>
  <c r="C491" i="87"/>
  <c r="C490" i="87"/>
  <c r="C489" i="87"/>
  <c r="C488" i="87"/>
  <c r="C487" i="87"/>
  <c r="C486" i="87"/>
  <c r="C485" i="87"/>
  <c r="C484" i="87"/>
  <c r="C483" i="87"/>
  <c r="C482" i="87"/>
  <c r="C481" i="87"/>
  <c r="C480" i="87"/>
  <c r="C479" i="87"/>
  <c r="C478" i="87"/>
  <c r="C477" i="87"/>
  <c r="C476" i="87"/>
  <c r="C475" i="87"/>
  <c r="C474" i="87"/>
  <c r="C473" i="87"/>
  <c r="C472" i="87"/>
  <c r="C471" i="87"/>
  <c r="C470" i="87"/>
  <c r="C469" i="87"/>
  <c r="C468" i="87"/>
  <c r="C467" i="87"/>
  <c r="C466" i="87"/>
  <c r="C465" i="87"/>
  <c r="C464" i="87"/>
  <c r="C463" i="87"/>
  <c r="C462" i="87"/>
  <c r="C461" i="87"/>
  <c r="C460" i="87"/>
  <c r="C459" i="87"/>
  <c r="C458" i="87"/>
  <c r="C457" i="87"/>
  <c r="C456" i="87"/>
  <c r="C455" i="87"/>
  <c r="C454" i="87"/>
  <c r="C453" i="87"/>
  <c r="C452" i="87"/>
  <c r="C451" i="87"/>
  <c r="C450" i="87"/>
  <c r="C449" i="87"/>
  <c r="C448" i="87"/>
  <c r="C447" i="87"/>
  <c r="C446" i="87"/>
  <c r="C445" i="87"/>
  <c r="C444" i="87"/>
  <c r="C443" i="87"/>
  <c r="C442" i="87"/>
  <c r="C441" i="87"/>
  <c r="C440" i="87"/>
  <c r="C439" i="87"/>
  <c r="C438" i="87"/>
  <c r="C437" i="87"/>
  <c r="C436" i="87"/>
  <c r="C435" i="87"/>
  <c r="C434" i="87"/>
  <c r="C433" i="87"/>
  <c r="C432" i="87"/>
  <c r="C431" i="87"/>
  <c r="C430" i="87"/>
  <c r="C429" i="87"/>
  <c r="C428" i="87"/>
  <c r="C427" i="87"/>
  <c r="C426" i="87"/>
  <c r="C420" i="87"/>
  <c r="C419" i="87"/>
  <c r="C418" i="87"/>
  <c r="C417" i="87"/>
  <c r="C416" i="87"/>
  <c r="C415" i="87"/>
  <c r="C414" i="87"/>
  <c r="C413" i="87"/>
  <c r="C412" i="87"/>
  <c r="C411" i="87"/>
  <c r="C410" i="87"/>
  <c r="C409" i="87"/>
  <c r="C408" i="87"/>
  <c r="C407" i="87"/>
  <c r="C406" i="87"/>
  <c r="C405" i="87"/>
  <c r="C404" i="87"/>
  <c r="C403" i="87"/>
  <c r="C402" i="87"/>
  <c r="C401" i="87"/>
  <c r="C400" i="87"/>
  <c r="C399" i="87"/>
  <c r="C398" i="87"/>
  <c r="C397" i="87"/>
  <c r="C396" i="87"/>
  <c r="C395" i="87"/>
  <c r="C394" i="87"/>
  <c r="C393" i="87"/>
  <c r="C392" i="87"/>
  <c r="C391" i="87"/>
  <c r="C390" i="87"/>
  <c r="C389" i="87"/>
  <c r="C388" i="87"/>
  <c r="C387" i="87"/>
  <c r="C386" i="87"/>
  <c r="C385" i="87"/>
  <c r="C384" i="87"/>
  <c r="C383" i="87"/>
  <c r="C382" i="87"/>
  <c r="C381" i="87"/>
  <c r="C380" i="87"/>
  <c r="C379" i="87"/>
  <c r="C378" i="87"/>
  <c r="C377" i="87"/>
  <c r="C376" i="87"/>
  <c r="C375" i="87"/>
  <c r="C374" i="87"/>
  <c r="C373" i="87"/>
  <c r="C372" i="87"/>
  <c r="C371" i="87"/>
  <c r="C370" i="87"/>
  <c r="C369" i="87"/>
  <c r="C368" i="87"/>
  <c r="C367" i="87"/>
  <c r="C366" i="87"/>
  <c r="C365" i="87"/>
  <c r="C364" i="87"/>
  <c r="C363" i="87"/>
  <c r="C362" i="87"/>
  <c r="C361" i="87"/>
  <c r="C360" i="87"/>
  <c r="C359" i="87"/>
  <c r="C358" i="87"/>
  <c r="C357" i="87"/>
  <c r="C356" i="87"/>
  <c r="C355" i="87"/>
  <c r="C354" i="87"/>
  <c r="C353" i="87"/>
  <c r="C352" i="87"/>
  <c r="C351" i="87"/>
  <c r="C350" i="87"/>
  <c r="C349" i="87"/>
  <c r="C348" i="87"/>
  <c r="C347" i="87"/>
  <c r="C346" i="87"/>
  <c r="C345" i="87"/>
  <c r="C344" i="87"/>
  <c r="C343" i="87"/>
  <c r="C342" i="87"/>
  <c r="C341" i="87"/>
  <c r="C340" i="87"/>
  <c r="C339" i="87"/>
  <c r="C338" i="87"/>
  <c r="C337" i="87"/>
  <c r="C336" i="87"/>
  <c r="C335" i="87"/>
  <c r="C334" i="87"/>
  <c r="C333" i="87"/>
  <c r="C332" i="87"/>
  <c r="C331" i="87"/>
  <c r="C330" i="87"/>
  <c r="C329" i="87"/>
  <c r="C328" i="87"/>
  <c r="C327" i="87"/>
  <c r="C326" i="87"/>
  <c r="C325" i="87"/>
  <c r="C324" i="87"/>
  <c r="C323" i="87"/>
  <c r="C322" i="87"/>
  <c r="C321" i="87"/>
  <c r="C317" i="87"/>
  <c r="C316" i="87"/>
  <c r="C315" i="87"/>
  <c r="C314" i="87"/>
  <c r="C313" i="87"/>
  <c r="C312" i="87"/>
  <c r="C311" i="87"/>
  <c r="C310" i="87"/>
  <c r="C309" i="87"/>
  <c r="C308" i="87"/>
  <c r="C307" i="87"/>
  <c r="C306" i="87"/>
  <c r="C305" i="87"/>
  <c r="C304" i="87"/>
  <c r="C303" i="87"/>
  <c r="C302" i="87"/>
  <c r="C301" i="87"/>
  <c r="C300" i="87"/>
  <c r="C299" i="87"/>
  <c r="C298" i="87"/>
  <c r="C297" i="87"/>
  <c r="C296" i="87"/>
  <c r="C295" i="87"/>
  <c r="C294" i="87"/>
  <c r="C293" i="87"/>
  <c r="C292" i="87"/>
  <c r="C291" i="87"/>
  <c r="C290" i="87"/>
  <c r="C289" i="87"/>
  <c r="C288" i="87"/>
  <c r="C287" i="87"/>
  <c r="C286" i="87"/>
  <c r="C285" i="87"/>
  <c r="C284" i="87"/>
  <c r="C283" i="87"/>
  <c r="C282" i="87"/>
  <c r="C281" i="87"/>
  <c r="C280" i="87"/>
  <c r="C279" i="87"/>
  <c r="C278" i="87"/>
  <c r="C277" i="87"/>
  <c r="C276" i="87"/>
  <c r="C275" i="87"/>
  <c r="C274" i="87"/>
  <c r="C273" i="87"/>
  <c r="C272" i="87"/>
  <c r="C271" i="87"/>
  <c r="C270" i="87"/>
  <c r="C269" i="87"/>
  <c r="C268" i="87"/>
  <c r="C267" i="87"/>
  <c r="C266" i="87"/>
  <c r="C265" i="87"/>
  <c r="C264" i="87"/>
  <c r="C263" i="87"/>
  <c r="C262" i="87"/>
  <c r="C261" i="87"/>
  <c r="C260" i="87"/>
  <c r="C259" i="87"/>
  <c r="C258" i="87"/>
  <c r="C257" i="87"/>
  <c r="C256" i="87"/>
  <c r="C255" i="87"/>
  <c r="C254" i="87"/>
  <c r="C253" i="87"/>
  <c r="C252" i="87"/>
  <c r="C251" i="87"/>
  <c r="C250" i="87"/>
  <c r="C249" i="87"/>
  <c r="C248" i="87"/>
  <c r="C247" i="87"/>
  <c r="C246" i="87"/>
  <c r="C245" i="87"/>
  <c r="C244" i="87"/>
  <c r="C243" i="87"/>
  <c r="C242" i="87"/>
  <c r="C241" i="87"/>
  <c r="C240" i="87"/>
  <c r="C239" i="87"/>
  <c r="C238" i="87"/>
  <c r="C237" i="87"/>
  <c r="C236" i="87"/>
  <c r="C235" i="87"/>
  <c r="C234" i="87"/>
  <c r="C233" i="87"/>
  <c r="C232" i="87"/>
  <c r="C231" i="87"/>
  <c r="C230" i="87"/>
  <c r="C229" i="87"/>
  <c r="C228" i="87"/>
  <c r="C227" i="87"/>
  <c r="C226" i="87"/>
  <c r="C225" i="87"/>
  <c r="C224" i="87"/>
  <c r="C223" i="87"/>
  <c r="C222" i="87"/>
  <c r="C221" i="87"/>
  <c r="C220" i="87"/>
  <c r="C219" i="87"/>
  <c r="C218" i="87"/>
  <c r="C214" i="87"/>
  <c r="C213" i="87"/>
  <c r="C212" i="87"/>
  <c r="C211" i="87"/>
  <c r="C210" i="87"/>
  <c r="C209" i="87"/>
  <c r="C208" i="87"/>
  <c r="C207" i="87"/>
  <c r="C206" i="87"/>
  <c r="C205" i="87"/>
  <c r="C204" i="87"/>
  <c r="C203" i="87"/>
  <c r="C202" i="87"/>
  <c r="C201" i="87"/>
  <c r="C200" i="87"/>
  <c r="C199" i="87"/>
  <c r="C198" i="87"/>
  <c r="C197" i="87"/>
  <c r="C196" i="87"/>
  <c r="C195" i="87"/>
  <c r="C194" i="87"/>
  <c r="C193" i="87"/>
  <c r="C192" i="87"/>
  <c r="C191" i="87"/>
  <c r="C190" i="87"/>
  <c r="C189" i="87"/>
  <c r="C188" i="87"/>
  <c r="C187" i="87"/>
  <c r="C186" i="87"/>
  <c r="C185" i="87"/>
  <c r="C184" i="87"/>
  <c r="C183" i="87"/>
  <c r="C182" i="87"/>
  <c r="C181" i="87"/>
  <c r="C180" i="87"/>
  <c r="C179" i="87"/>
  <c r="C178" i="87"/>
  <c r="C177" i="87"/>
  <c r="C176" i="87"/>
  <c r="C175" i="87"/>
  <c r="C174" i="87"/>
  <c r="C173" i="87"/>
  <c r="C172" i="87"/>
  <c r="C171" i="87"/>
  <c r="C170" i="87"/>
  <c r="C169" i="87"/>
  <c r="C168" i="87"/>
  <c r="C167" i="87"/>
  <c r="C166" i="87"/>
  <c r="C165" i="87"/>
  <c r="C164" i="87"/>
  <c r="C163" i="87"/>
  <c r="C162" i="87"/>
  <c r="C161" i="87"/>
  <c r="C160" i="87"/>
  <c r="C159" i="87"/>
  <c r="C158" i="87"/>
  <c r="C157" i="87"/>
  <c r="C156" i="87"/>
  <c r="C155" i="87"/>
  <c r="C154" i="87"/>
  <c r="C153" i="87"/>
  <c r="C152" i="87"/>
  <c r="C151" i="87"/>
  <c r="C150" i="87"/>
  <c r="C149" i="87"/>
  <c r="C148" i="87"/>
  <c r="C147" i="87"/>
  <c r="C146" i="87"/>
  <c r="C145" i="87"/>
  <c r="C144" i="87"/>
  <c r="C143" i="87"/>
  <c r="C142" i="87"/>
  <c r="C141" i="87"/>
  <c r="C140" i="87"/>
  <c r="C139" i="87"/>
  <c r="C138" i="87"/>
  <c r="C137" i="87"/>
  <c r="C136" i="87"/>
  <c r="C135" i="87"/>
  <c r="C134" i="87"/>
  <c r="C133" i="87"/>
  <c r="C132" i="87"/>
  <c r="C131" i="87"/>
  <c r="C130" i="87"/>
  <c r="C129" i="87"/>
  <c r="C128" i="87"/>
  <c r="C127" i="87"/>
  <c r="C126" i="87"/>
  <c r="C125" i="87"/>
  <c r="C124" i="87"/>
  <c r="C123" i="87"/>
  <c r="C122" i="87"/>
  <c r="C121" i="87"/>
  <c r="C120" i="87"/>
  <c r="C119" i="87"/>
  <c r="C118" i="87"/>
  <c r="C117" i="87"/>
  <c r="C116" i="87"/>
  <c r="C115" i="87"/>
  <c r="D23" i="86"/>
  <c r="D22" i="86"/>
  <c r="D21" i="86"/>
  <c r="D19" i="86"/>
  <c r="D18" i="86"/>
  <c r="D17" i="86"/>
  <c r="D14" i="86"/>
  <c r="D13" i="86"/>
  <c r="D12" i="86"/>
  <c r="D10" i="86"/>
  <c r="D9" i="86"/>
  <c r="D8" i="86"/>
  <c r="D7" i="86"/>
  <c r="D5" i="86"/>
  <c r="D4" i="86"/>
  <c r="B23" i="86"/>
  <c r="B22" i="86"/>
  <c r="B21" i="86"/>
  <c r="B20" i="86"/>
  <c r="B19" i="86"/>
  <c r="B18" i="86"/>
  <c r="B17" i="86"/>
  <c r="B16" i="86"/>
  <c r="B15" i="86"/>
  <c r="B14" i="86"/>
  <c r="B13" i="86"/>
  <c r="B12" i="86"/>
  <c r="B11" i="86"/>
  <c r="B10" i="86"/>
  <c r="B9" i="86"/>
  <c r="B8" i="86"/>
  <c r="B7" i="86"/>
  <c r="B6" i="86"/>
  <c r="B854" i="91"/>
  <c r="B855" i="91"/>
  <c r="B856" i="91"/>
  <c r="B857" i="91"/>
  <c r="B858" i="91"/>
  <c r="B845" i="91"/>
  <c r="B846" i="91"/>
  <c r="B847" i="91"/>
  <c r="B848" i="91"/>
  <c r="B291" i="91"/>
  <c r="B292" i="91"/>
  <c r="B293" i="91"/>
  <c r="B294" i="91"/>
  <c r="B295" i="91"/>
  <c r="B296" i="91"/>
  <c r="B297" i="91"/>
  <c r="B298" i="91"/>
  <c r="B299" i="91"/>
  <c r="B300" i="91"/>
  <c r="B301" i="91"/>
  <c r="Z296" i="91"/>
  <c r="AG296" i="91"/>
  <c r="Z297" i="91"/>
  <c r="AG297" i="91"/>
  <c r="B302" i="91"/>
  <c r="B305" i="91"/>
  <c r="B306" i="91"/>
  <c r="B307" i="91"/>
  <c r="B308" i="91"/>
  <c r="B309" i="91"/>
  <c r="B310" i="91"/>
  <c r="B311" i="91"/>
  <c r="B312" i="91"/>
  <c r="B313" i="91"/>
  <c r="B314" i="91"/>
  <c r="B315" i="91"/>
  <c r="B316" i="91"/>
  <c r="B320" i="91"/>
  <c r="B321" i="91"/>
  <c r="B322" i="91"/>
  <c r="Z322" i="91"/>
  <c r="AG322" i="91"/>
  <c r="B323" i="91"/>
  <c r="B324" i="91"/>
  <c r="B325" i="91"/>
  <c r="B328" i="91"/>
  <c r="B329" i="91"/>
  <c r="B330" i="91"/>
  <c r="B331" i="91"/>
  <c r="B332" i="91"/>
  <c r="B333" i="91"/>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V16" i="75"/>
  <c r="U16" i="75"/>
  <c r="T16" i="75"/>
  <c r="S16" i="75"/>
  <c r="R16" i="75"/>
  <c r="Q16" i="75"/>
  <c r="P16" i="75"/>
  <c r="O16" i="75"/>
  <c r="N16" i="75"/>
  <c r="M16" i="75"/>
  <c r="L16" i="75"/>
  <c r="K16" i="75"/>
  <c r="J16" i="75"/>
  <c r="I16" i="75"/>
  <c r="H16" i="75"/>
  <c r="G16" i="75"/>
  <c r="F16" i="75"/>
  <c r="E16" i="75"/>
  <c r="D16" i="75"/>
  <c r="C16" i="75"/>
  <c r="I44" i="91"/>
  <c r="I58" i="91"/>
  <c r="I9" i="91"/>
  <c r="I73" i="91"/>
  <c r="I10" i="91" s="1"/>
  <c r="I28" i="91" s="1"/>
  <c r="I87" i="91"/>
  <c r="I102" i="91"/>
  <c r="I116" i="91"/>
  <c r="I11" i="91"/>
  <c r="I126" i="91"/>
  <c r="I135" i="91"/>
  <c r="I12" i="91"/>
  <c r="I211" i="91"/>
  <c r="I286" i="91"/>
  <c r="I13" i="91"/>
  <c r="I302" i="91"/>
  <c r="I316" i="91"/>
  <c r="I15" i="91"/>
  <c r="I325" i="91"/>
  <c r="I333" i="91"/>
  <c r="I16" i="91"/>
  <c r="I360" i="91"/>
  <c r="I361" i="91"/>
  <c r="I362" i="91"/>
  <c r="I363" i="91"/>
  <c r="I364" i="91"/>
  <c r="I391" i="91"/>
  <c r="I392" i="91"/>
  <c r="I393" i="91"/>
  <c r="I394" i="91"/>
  <c r="I395" i="91"/>
  <c r="I17" i="91"/>
  <c r="I401" i="91"/>
  <c r="I406" i="91"/>
  <c r="I18" i="91"/>
  <c r="I462" i="91"/>
  <c r="I514" i="91"/>
  <c r="I566" i="91"/>
  <c r="I618" i="91"/>
  <c r="I643" i="91"/>
  <c r="I668" i="91"/>
  <c r="I21" i="91"/>
  <c r="I699" i="91"/>
  <c r="I727" i="91"/>
  <c r="I755" i="91"/>
  <c r="I783" i="91"/>
  <c r="I808" i="91"/>
  <c r="I833" i="91"/>
  <c r="I23" i="91"/>
  <c r="I24" i="91"/>
  <c r="I850" i="91"/>
  <c r="I859" i="91"/>
  <c r="I25" i="91"/>
  <c r="I26" i="91"/>
  <c r="I886" i="91"/>
  <c r="I907" i="91"/>
  <c r="I27" i="91"/>
  <c r="H44" i="91"/>
  <c r="H58" i="91"/>
  <c r="H73" i="91"/>
  <c r="H10" i="91" s="1"/>
  <c r="H28" i="91" s="1"/>
  <c r="H87" i="91"/>
  <c r="H102" i="91"/>
  <c r="H116" i="91"/>
  <c r="H11" i="91"/>
  <c r="H126" i="91"/>
  <c r="H135" i="91"/>
  <c r="H12" i="91"/>
  <c r="H211" i="91"/>
  <c r="H286" i="91"/>
  <c r="H13" i="91"/>
  <c r="H302" i="91"/>
  <c r="H316" i="91"/>
  <c r="H15" i="91"/>
  <c r="H325" i="91"/>
  <c r="H333" i="91"/>
  <c r="H16" i="91"/>
  <c r="H360" i="91"/>
  <c r="H361" i="91"/>
  <c r="H362" i="91"/>
  <c r="H363" i="91"/>
  <c r="H364" i="91"/>
  <c r="H391" i="91"/>
  <c r="H392" i="91"/>
  <c r="H393" i="91"/>
  <c r="H394" i="91"/>
  <c r="H395" i="91"/>
  <c r="H401" i="91"/>
  <c r="H406" i="91"/>
  <c r="H18" i="91"/>
  <c r="H462" i="91"/>
  <c r="H514" i="91"/>
  <c r="H566" i="91"/>
  <c r="H618" i="91"/>
  <c r="H20" i="91"/>
  <c r="H643" i="91"/>
  <c r="H668" i="91"/>
  <c r="H21" i="91"/>
  <c r="H699" i="91"/>
  <c r="H727" i="91"/>
  <c r="H755" i="91"/>
  <c r="H783" i="91"/>
  <c r="H22" i="91"/>
  <c r="H808" i="91"/>
  <c r="H833" i="91"/>
  <c r="H23" i="91"/>
  <c r="H24" i="91"/>
  <c r="H850" i="91"/>
  <c r="H859" i="91"/>
  <c r="H25" i="91"/>
  <c r="H26" i="91"/>
  <c r="H886" i="91"/>
  <c r="H907" i="91"/>
  <c r="H27" i="91"/>
  <c r="G10" i="91"/>
  <c r="G28" i="91" s="1"/>
  <c r="G11" i="91"/>
  <c r="G12" i="91"/>
  <c r="G13" i="91"/>
  <c r="G15" i="91"/>
  <c r="G16" i="91"/>
  <c r="G17" i="91"/>
  <c r="G18" i="91"/>
  <c r="G21" i="91"/>
  <c r="G23" i="91"/>
  <c r="G24" i="91"/>
  <c r="G25" i="91"/>
  <c r="G26" i="91"/>
  <c r="G886" i="91"/>
  <c r="G907" i="91"/>
  <c r="G27" i="91"/>
  <c r="M44" i="91"/>
  <c r="M58" i="91"/>
  <c r="M9" i="91"/>
  <c r="M73" i="91"/>
  <c r="M10" i="91" s="1"/>
  <c r="M87" i="91"/>
  <c r="AD10" i="91" s="1"/>
  <c r="AD28" i="91" s="1"/>
  <c r="M102" i="91"/>
  <c r="M116" i="91"/>
  <c r="M11" i="91"/>
  <c r="M126" i="91"/>
  <c r="M135" i="91"/>
  <c r="M211" i="91"/>
  <c r="M286" i="91"/>
  <c r="M13" i="91"/>
  <c r="M302" i="91"/>
  <c r="M316" i="91"/>
  <c r="M15" i="91"/>
  <c r="N15" i="91"/>
  <c r="M325" i="91"/>
  <c r="M333" i="91"/>
  <c r="M16" i="91"/>
  <c r="M360" i="91"/>
  <c r="M361" i="91"/>
  <c r="M362" i="91"/>
  <c r="M363" i="91"/>
  <c r="M364" i="91"/>
  <c r="M391" i="91"/>
  <c r="M392" i="91"/>
  <c r="M393" i="91"/>
  <c r="M394" i="91"/>
  <c r="M395" i="91"/>
  <c r="AE17" i="91"/>
  <c r="M401" i="91"/>
  <c r="M406" i="91"/>
  <c r="M18" i="91"/>
  <c r="M462" i="91"/>
  <c r="M514" i="91"/>
  <c r="M566" i="91"/>
  <c r="M618" i="91"/>
  <c r="M20" i="91"/>
  <c r="N20" i="91"/>
  <c r="M643" i="91"/>
  <c r="M668" i="91"/>
  <c r="M21" i="91"/>
  <c r="M699" i="91"/>
  <c r="M727" i="91"/>
  <c r="M755" i="91"/>
  <c r="M783" i="91"/>
  <c r="M22" i="91"/>
  <c r="M808" i="91"/>
  <c r="M833" i="91"/>
  <c r="M23" i="91"/>
  <c r="M24" i="91"/>
  <c r="M850" i="91"/>
  <c r="M859" i="91"/>
  <c r="M25" i="91"/>
  <c r="N25" i="91"/>
  <c r="M26" i="91"/>
  <c r="M886" i="91"/>
  <c r="M907" i="91"/>
  <c r="M27" i="91"/>
  <c r="L44" i="91"/>
  <c r="L58" i="91"/>
  <c r="L9" i="91"/>
  <c r="L73" i="91"/>
  <c r="L10" i="91" s="1"/>
  <c r="L28" i="91" s="1"/>
  <c r="L87" i="91"/>
  <c r="L102" i="91"/>
  <c r="L116" i="91"/>
  <c r="L11" i="91"/>
  <c r="L126" i="91"/>
  <c r="L135" i="91"/>
  <c r="L12" i="91"/>
  <c r="L211" i="91"/>
  <c r="L286" i="91"/>
  <c r="L13" i="91"/>
  <c r="L302" i="91"/>
  <c r="L316" i="91"/>
  <c r="L15" i="91"/>
  <c r="L325" i="91"/>
  <c r="L333" i="91"/>
  <c r="L16" i="91"/>
  <c r="L360" i="91"/>
  <c r="L361" i="91"/>
  <c r="L362" i="91"/>
  <c r="L363" i="91"/>
  <c r="L364" i="91"/>
  <c r="L391" i="91"/>
  <c r="L392" i="91"/>
  <c r="L393" i="91"/>
  <c r="L394" i="91"/>
  <c r="L395" i="91"/>
  <c r="L17" i="91"/>
  <c r="L401" i="91"/>
  <c r="L406" i="91"/>
  <c r="L18" i="91"/>
  <c r="L462" i="91"/>
  <c r="L514" i="91"/>
  <c r="L566" i="91"/>
  <c r="L618" i="91"/>
  <c r="L643" i="91"/>
  <c r="L668" i="91"/>
  <c r="L21" i="91"/>
  <c r="L699" i="91"/>
  <c r="L727" i="91"/>
  <c r="L755" i="91"/>
  <c r="L783" i="91"/>
  <c r="L808" i="91"/>
  <c r="L833" i="91"/>
  <c r="L23" i="91"/>
  <c r="L24" i="91"/>
  <c r="L850" i="91"/>
  <c r="L859" i="91"/>
  <c r="L25" i="91"/>
  <c r="L26" i="91"/>
  <c r="L886" i="91"/>
  <c r="L907" i="91"/>
  <c r="L27" i="91"/>
  <c r="K9" i="91"/>
  <c r="K11" i="91"/>
  <c r="K13" i="91"/>
  <c r="K15" i="91"/>
  <c r="K16" i="91"/>
  <c r="AC17" i="91"/>
  <c r="K18" i="91"/>
  <c r="K20" i="91"/>
  <c r="AC20" i="91"/>
  <c r="AE20" i="91"/>
  <c r="K21" i="91"/>
  <c r="K22" i="91"/>
  <c r="AC22" i="91"/>
  <c r="AE22" i="91"/>
  <c r="K23" i="91"/>
  <c r="K24" i="91"/>
  <c r="K25" i="91"/>
  <c r="K26" i="91"/>
  <c r="K27" i="91"/>
  <c r="J44" i="91"/>
  <c r="J58" i="91"/>
  <c r="J9" i="91"/>
  <c r="J73" i="91"/>
  <c r="J10" i="91" s="1"/>
  <c r="J28" i="91" s="1"/>
  <c r="J87" i="91"/>
  <c r="J102" i="91"/>
  <c r="J116" i="91"/>
  <c r="J11" i="91"/>
  <c r="J126" i="91"/>
  <c r="J135" i="91"/>
  <c r="J12" i="91"/>
  <c r="J211" i="91"/>
  <c r="J286" i="91"/>
  <c r="J13" i="91"/>
  <c r="J302" i="91"/>
  <c r="J316" i="91"/>
  <c r="J15" i="91"/>
  <c r="J325" i="91"/>
  <c r="J333" i="91"/>
  <c r="J16" i="91"/>
  <c r="J360" i="91"/>
  <c r="J361" i="91"/>
  <c r="J362" i="91"/>
  <c r="J363" i="91"/>
  <c r="J364" i="91"/>
  <c r="J391" i="91"/>
  <c r="J392" i="91"/>
  <c r="J393" i="91"/>
  <c r="J394" i="91"/>
  <c r="J395" i="91"/>
  <c r="J17" i="91"/>
  <c r="J401" i="91"/>
  <c r="J406" i="91"/>
  <c r="J18" i="91"/>
  <c r="J462" i="91"/>
  <c r="J514" i="91"/>
  <c r="J566" i="91"/>
  <c r="J618" i="91"/>
  <c r="J643" i="91"/>
  <c r="J668" i="91"/>
  <c r="J21" i="91"/>
  <c r="J699" i="91"/>
  <c r="J727" i="91"/>
  <c r="J755" i="91"/>
  <c r="J783" i="91"/>
  <c r="J808" i="91"/>
  <c r="J833" i="91"/>
  <c r="J23" i="91"/>
  <c r="J24" i="91"/>
  <c r="J850" i="91"/>
  <c r="J859" i="91"/>
  <c r="J25" i="91"/>
  <c r="J26" i="91"/>
  <c r="J886" i="91"/>
  <c r="J907" i="91"/>
  <c r="J27" i="91"/>
  <c r="Q44" i="91"/>
  <c r="Q58" i="91"/>
  <c r="Q9" i="91"/>
  <c r="Q73" i="91"/>
  <c r="Q87" i="91"/>
  <c r="Q10" i="91" s="1"/>
  <c r="Q28" i="91" s="1"/>
  <c r="Q102" i="91"/>
  <c r="Q116" i="91"/>
  <c r="Q11" i="91"/>
  <c r="Q126" i="91"/>
  <c r="Q135" i="91"/>
  <c r="Q12" i="91"/>
  <c r="Q211" i="91"/>
  <c r="Q286" i="91"/>
  <c r="Q13" i="91"/>
  <c r="Q302" i="91"/>
  <c r="Q316" i="91"/>
  <c r="Q15" i="91"/>
  <c r="Q325" i="91"/>
  <c r="Q333" i="91"/>
  <c r="Q16" i="91"/>
  <c r="Q360" i="91"/>
  <c r="Q361" i="91"/>
  <c r="Q362" i="91"/>
  <c r="Q363" i="91"/>
  <c r="Q364" i="91"/>
  <c r="Q391" i="91"/>
  <c r="Q392" i="91"/>
  <c r="Q393" i="91"/>
  <c r="Q394" i="91"/>
  <c r="Q395" i="91"/>
  <c r="Q17" i="91"/>
  <c r="Q401" i="91"/>
  <c r="Q406" i="91"/>
  <c r="Q18" i="91"/>
  <c r="Q462" i="91"/>
  <c r="Q514" i="91"/>
  <c r="Q566" i="91"/>
  <c r="Q618" i="91"/>
  <c r="Q643" i="91"/>
  <c r="Q668" i="91"/>
  <c r="Q21" i="91"/>
  <c r="Q699" i="91"/>
  <c r="Q727" i="91"/>
  <c r="Q755" i="91"/>
  <c r="Q783" i="91"/>
  <c r="Q808" i="91"/>
  <c r="Q833" i="91"/>
  <c r="Q23" i="91"/>
  <c r="Q24" i="91"/>
  <c r="Q850" i="91"/>
  <c r="Q859" i="91"/>
  <c r="Q25" i="91"/>
  <c r="Q26" i="91"/>
  <c r="Q886" i="91"/>
  <c r="Q907" i="91"/>
  <c r="Q27" i="91"/>
  <c r="P9" i="91"/>
  <c r="P10" i="91"/>
  <c r="P11" i="91"/>
  <c r="P12" i="91"/>
  <c r="P13" i="91"/>
  <c r="P15" i="91"/>
  <c r="P16" i="91"/>
  <c r="P18" i="91"/>
  <c r="P20" i="91"/>
  <c r="P21" i="91"/>
  <c r="P22" i="91"/>
  <c r="P23" i="91"/>
  <c r="P24" i="91"/>
  <c r="P25" i="91"/>
  <c r="P26" i="91"/>
  <c r="P27" i="91"/>
  <c r="O44" i="91"/>
  <c r="O58" i="91"/>
  <c r="O9" i="91"/>
  <c r="O73" i="91"/>
  <c r="O10" i="91" s="1"/>
  <c r="O28" i="91" s="1"/>
  <c r="O87" i="91"/>
  <c r="O102" i="91"/>
  <c r="O116" i="91"/>
  <c r="O11" i="91"/>
  <c r="O126" i="91"/>
  <c r="O135" i="91"/>
  <c r="O12" i="91"/>
  <c r="O211" i="91"/>
  <c r="O286" i="91"/>
  <c r="O13" i="91"/>
  <c r="O302" i="91"/>
  <c r="O316" i="91"/>
  <c r="O15" i="91"/>
  <c r="O325" i="91"/>
  <c r="O333" i="91"/>
  <c r="O16" i="91"/>
  <c r="O360" i="91"/>
  <c r="O361" i="91"/>
  <c r="O362" i="91"/>
  <c r="O363" i="91"/>
  <c r="O364" i="91"/>
  <c r="O391" i="91"/>
  <c r="O392" i="91"/>
  <c r="O393" i="91"/>
  <c r="O394" i="91"/>
  <c r="O395" i="91"/>
  <c r="O17" i="91"/>
  <c r="O401" i="91"/>
  <c r="O406" i="91"/>
  <c r="O18" i="91"/>
  <c r="O462" i="91"/>
  <c r="O514" i="91"/>
  <c r="O566" i="91"/>
  <c r="O618" i="91"/>
  <c r="O643" i="91"/>
  <c r="O668" i="91"/>
  <c r="O21" i="91"/>
  <c r="O699" i="91"/>
  <c r="O727" i="91"/>
  <c r="O755" i="91"/>
  <c r="O783" i="91"/>
  <c r="O808" i="91"/>
  <c r="O833" i="91"/>
  <c r="O23" i="91"/>
  <c r="O24" i="91"/>
  <c r="O850" i="91"/>
  <c r="O859" i="91"/>
  <c r="O25" i="91"/>
  <c r="O26" i="91"/>
  <c r="O886" i="91"/>
  <c r="O907" i="91"/>
  <c r="O27" i="91"/>
  <c r="U9" i="91"/>
  <c r="U73" i="91"/>
  <c r="U10" i="91" s="1"/>
  <c r="U102" i="91"/>
  <c r="U11" i="91"/>
  <c r="U126" i="91"/>
  <c r="U12" i="91"/>
  <c r="U211" i="91"/>
  <c r="U13" i="91"/>
  <c r="U302" i="91"/>
  <c r="U15" i="91"/>
  <c r="U325" i="91"/>
  <c r="U16" i="91"/>
  <c r="U17" i="91"/>
  <c r="U401" i="91"/>
  <c r="U18" i="91"/>
  <c r="U462" i="91"/>
  <c r="U566" i="91"/>
  <c r="U20" i="91"/>
  <c r="U643" i="91"/>
  <c r="U21" i="91"/>
  <c r="T643" i="91"/>
  <c r="T21" i="91"/>
  <c r="AG21" i="91"/>
  <c r="U755" i="91"/>
  <c r="U22" i="91"/>
  <c r="U808" i="91"/>
  <c r="U23" i="91"/>
  <c r="U24" i="91"/>
  <c r="U850" i="91"/>
  <c r="U25" i="91"/>
  <c r="U26" i="91"/>
  <c r="U886" i="91"/>
  <c r="U27" i="91"/>
  <c r="AE27" i="91"/>
  <c r="AE26" i="91"/>
  <c r="AE25" i="91"/>
  <c r="AE24" i="91"/>
  <c r="AE23" i="91"/>
  <c r="AE21" i="91"/>
  <c r="AE18" i="91"/>
  <c r="AE16" i="91"/>
  <c r="AE15" i="91"/>
  <c r="AE13" i="91"/>
  <c r="AE11" i="91"/>
  <c r="AE9" i="91"/>
  <c r="AC27" i="91"/>
  <c r="AC26" i="91"/>
  <c r="AC25" i="91"/>
  <c r="AC24" i="91"/>
  <c r="AC23" i="91"/>
  <c r="AC21" i="91"/>
  <c r="AC18" i="91"/>
  <c r="AC16" i="91"/>
  <c r="AC15" i="91"/>
  <c r="AC13" i="91"/>
  <c r="AC11" i="91"/>
  <c r="AC10" i="91"/>
  <c r="AC9" i="91"/>
  <c r="Y886" i="91"/>
  <c r="Y27" i="91"/>
  <c r="AF27" i="91"/>
  <c r="Y26" i="91"/>
  <c r="AF26" i="91"/>
  <c r="Y850" i="91"/>
  <c r="Y25" i="91"/>
  <c r="Y24" i="91"/>
  <c r="AF24" i="91"/>
  <c r="Y808" i="91"/>
  <c r="Y23" i="91"/>
  <c r="AF23" i="91"/>
  <c r="Y699" i="91"/>
  <c r="Y755" i="91"/>
  <c r="Y643" i="91"/>
  <c r="Y21" i="91"/>
  <c r="Y462" i="91"/>
  <c r="Y566" i="91"/>
  <c r="Y20" i="91"/>
  <c r="AF20" i="91"/>
  <c r="Y401" i="91"/>
  <c r="Y18" i="91"/>
  <c r="AF18" i="91"/>
  <c r="Y360" i="91"/>
  <c r="Y361" i="91"/>
  <c r="Y362" i="91"/>
  <c r="Y363" i="91"/>
  <c r="Y364" i="91"/>
  <c r="Y17" i="91"/>
  <c r="Y325" i="91"/>
  <c r="Y16" i="91"/>
  <c r="AF16" i="91"/>
  <c r="Y302" i="91"/>
  <c r="Y15" i="91"/>
  <c r="AF15" i="91"/>
  <c r="Y211" i="91"/>
  <c r="Y13" i="91"/>
  <c r="AF13" i="91"/>
  <c r="Y126" i="91"/>
  <c r="Y12" i="91"/>
  <c r="Y102" i="91"/>
  <c r="Y11" i="91"/>
  <c r="AF11" i="91"/>
  <c r="Y73" i="91"/>
  <c r="Y10" i="91" s="1"/>
  <c r="Y44" i="91"/>
  <c r="Y9" i="91"/>
  <c r="B870" i="91"/>
  <c r="B871" i="91"/>
  <c r="B872" i="91"/>
  <c r="B873" i="91"/>
  <c r="B874" i="91"/>
  <c r="B875" i="91"/>
  <c r="B876" i="91"/>
  <c r="B877" i="91"/>
  <c r="B878" i="91"/>
  <c r="T886" i="91"/>
  <c r="T27" i="91"/>
  <c r="T9" i="91"/>
  <c r="T73" i="91"/>
  <c r="T10" i="91"/>
  <c r="T102" i="91"/>
  <c r="T11" i="91"/>
  <c r="AG11" i="91"/>
  <c r="T126" i="91"/>
  <c r="T12" i="91"/>
  <c r="AG12" i="91"/>
  <c r="T211" i="91"/>
  <c r="T13" i="91"/>
  <c r="T302" i="91"/>
  <c r="T15" i="91"/>
  <c r="T325" i="91"/>
  <c r="T16" i="91"/>
  <c r="AG16" i="91"/>
  <c r="T360" i="91"/>
  <c r="T361" i="91"/>
  <c r="T362" i="91"/>
  <c r="T363" i="91"/>
  <c r="T401" i="91"/>
  <c r="T18" i="91"/>
  <c r="T462" i="91"/>
  <c r="T566" i="91"/>
  <c r="T699" i="91"/>
  <c r="T755" i="91"/>
  <c r="AG755" i="91"/>
  <c r="T808" i="91"/>
  <c r="T23" i="91"/>
  <c r="AG23" i="91"/>
  <c r="T24" i="91"/>
  <c r="T850" i="91"/>
  <c r="T25" i="91"/>
  <c r="T26" i="91"/>
  <c r="AG26" i="91"/>
  <c r="AG25" i="91"/>
  <c r="AG24" i="91"/>
  <c r="AG15" i="91"/>
  <c r="AB28" i="91"/>
  <c r="AA886" i="91"/>
  <c r="AA27" i="91"/>
  <c r="AA44" i="91"/>
  <c r="AA9" i="91"/>
  <c r="AA73" i="91"/>
  <c r="AA10" i="91" s="1"/>
  <c r="AA28" i="91" s="1"/>
  <c r="AA102" i="91"/>
  <c r="AA11" i="91"/>
  <c r="AA126" i="91"/>
  <c r="AA12" i="91"/>
  <c r="AA211" i="91"/>
  <c r="AA13" i="91"/>
  <c r="AA302" i="91"/>
  <c r="AA15" i="91"/>
  <c r="AA325" i="91"/>
  <c r="AA16" i="91"/>
  <c r="AA360" i="91"/>
  <c r="AA361" i="91"/>
  <c r="AA362" i="91"/>
  <c r="AA363" i="91"/>
  <c r="AA364" i="91"/>
  <c r="AA17" i="91"/>
  <c r="AA401" i="91"/>
  <c r="AA18" i="91"/>
  <c r="AA462" i="91"/>
  <c r="AA566" i="91"/>
  <c r="AA20" i="91"/>
  <c r="AA643" i="91"/>
  <c r="AA21" i="91"/>
  <c r="AA699" i="91"/>
  <c r="AA755" i="91"/>
  <c r="AA22" i="91"/>
  <c r="AA808" i="91"/>
  <c r="AA23" i="91"/>
  <c r="AA24" i="91"/>
  <c r="AA850" i="91"/>
  <c r="AA25" i="91"/>
  <c r="AA26" i="91"/>
  <c r="Z886" i="91"/>
  <c r="Z27" i="91"/>
  <c r="X886" i="91"/>
  <c r="X27" i="91"/>
  <c r="Z862" i="91"/>
  <c r="Z26" i="91"/>
  <c r="X26" i="91"/>
  <c r="W26" i="91"/>
  <c r="V26" i="91"/>
  <c r="X850" i="91"/>
  <c r="X25" i="91"/>
  <c r="AG850" i="91"/>
  <c r="W850" i="91"/>
  <c r="W25" i="91"/>
  <c r="V850" i="91"/>
  <c r="V25" i="91"/>
  <c r="Z836" i="91"/>
  <c r="Z24" i="91"/>
  <c r="X24" i="91"/>
  <c r="W24" i="91"/>
  <c r="V24" i="91"/>
  <c r="X808" i="91"/>
  <c r="X23" i="91"/>
  <c r="AG808" i="91"/>
  <c r="W808" i="91"/>
  <c r="W23" i="91"/>
  <c r="X643" i="91"/>
  <c r="X21" i="91"/>
  <c r="Z302" i="91"/>
  <c r="Z15" i="91"/>
  <c r="X401" i="91"/>
  <c r="X18" i="91"/>
  <c r="X325" i="91"/>
  <c r="X16" i="91"/>
  <c r="X302" i="91"/>
  <c r="X15" i="91"/>
  <c r="V401" i="91"/>
  <c r="V18" i="91"/>
  <c r="X211" i="91"/>
  <c r="X13" i="91"/>
  <c r="X126" i="91"/>
  <c r="X12" i="91"/>
  <c r="X102" i="91"/>
  <c r="X11" i="91"/>
  <c r="X44" i="91"/>
  <c r="X9" i="91"/>
  <c r="N22" i="91"/>
  <c r="N9" i="91"/>
  <c r="N27" i="91"/>
  <c r="N26" i="91"/>
  <c r="N24" i="91"/>
  <c r="N23" i="91"/>
  <c r="N21" i="91"/>
  <c r="N18" i="91"/>
  <c r="N16" i="91"/>
  <c r="N13" i="91"/>
  <c r="N11" i="91"/>
  <c r="AG886" i="91"/>
  <c r="AG885" i="91"/>
  <c r="AG884" i="91"/>
  <c r="AG883" i="91"/>
  <c r="AG882" i="91"/>
  <c r="AG881" i="91"/>
  <c r="AG880" i="91"/>
  <c r="AG879" i="91"/>
  <c r="AG876" i="91"/>
  <c r="AG875" i="91"/>
  <c r="AG874" i="91"/>
  <c r="AG872" i="91"/>
  <c r="AG871" i="91"/>
  <c r="AG870" i="91"/>
  <c r="AG869" i="91"/>
  <c r="AG868" i="91"/>
  <c r="AG849" i="91"/>
  <c r="AG848" i="91"/>
  <c r="AG845" i="91"/>
  <c r="AG844" i="91"/>
  <c r="AG862" i="91"/>
  <c r="AG836" i="91"/>
  <c r="AG807" i="91"/>
  <c r="AG806" i="91"/>
  <c r="AG805" i="91"/>
  <c r="AG804" i="91"/>
  <c r="AG803" i="91"/>
  <c r="AG802" i="91"/>
  <c r="AG801" i="91"/>
  <c r="AG800" i="91"/>
  <c r="AG799" i="91"/>
  <c r="AG798" i="91"/>
  <c r="AG797" i="91"/>
  <c r="AG796" i="91"/>
  <c r="AG795" i="91"/>
  <c r="AG794" i="91"/>
  <c r="AG793" i="91"/>
  <c r="AG792" i="91"/>
  <c r="AG791" i="91"/>
  <c r="AG790" i="91"/>
  <c r="AG789" i="91"/>
  <c r="AG788" i="91"/>
  <c r="AG787" i="91"/>
  <c r="AG754" i="91"/>
  <c r="AG753" i="91"/>
  <c r="AG752" i="91"/>
  <c r="AG751" i="91"/>
  <c r="AG750" i="91"/>
  <c r="AG749" i="91"/>
  <c r="AG748" i="91"/>
  <c r="AG747" i="91"/>
  <c r="AG746" i="91"/>
  <c r="AG745" i="91"/>
  <c r="AG744" i="91"/>
  <c r="AG743" i="91"/>
  <c r="AG742" i="91"/>
  <c r="AG741" i="91"/>
  <c r="AG740" i="91"/>
  <c r="AG739" i="91"/>
  <c r="AG738" i="91"/>
  <c r="AG737" i="91"/>
  <c r="AG736" i="91"/>
  <c r="AG735" i="91"/>
  <c r="AG734" i="91"/>
  <c r="AG733" i="91"/>
  <c r="AG732" i="91"/>
  <c r="AG731" i="91"/>
  <c r="AG730" i="91"/>
  <c r="AG699" i="91"/>
  <c r="AG698" i="91"/>
  <c r="AG697" i="91"/>
  <c r="AG696" i="91"/>
  <c r="AG695" i="91"/>
  <c r="AG694" i="91"/>
  <c r="AG693" i="91"/>
  <c r="AG692" i="91"/>
  <c r="AG691" i="91"/>
  <c r="AG690" i="91"/>
  <c r="AG689" i="91"/>
  <c r="AG688" i="91"/>
  <c r="AG687" i="91"/>
  <c r="AG686" i="91"/>
  <c r="AG685" i="91"/>
  <c r="AG684" i="91"/>
  <c r="AG683" i="91"/>
  <c r="AG682" i="91"/>
  <c r="AG681" i="91"/>
  <c r="AG680" i="91"/>
  <c r="AG679" i="91"/>
  <c r="AG678" i="91"/>
  <c r="AG677" i="91"/>
  <c r="AG676" i="91"/>
  <c r="AG675" i="91"/>
  <c r="AG674" i="91"/>
  <c r="AG643" i="91"/>
  <c r="AG642" i="91"/>
  <c r="AG641" i="91"/>
  <c r="AG640" i="91"/>
  <c r="AG639" i="91"/>
  <c r="AG638" i="91"/>
  <c r="AG637" i="91"/>
  <c r="AG636" i="91"/>
  <c r="AG635" i="91"/>
  <c r="AG634" i="91"/>
  <c r="AG633" i="91"/>
  <c r="AG632" i="91"/>
  <c r="AG631" i="91"/>
  <c r="AG630" i="91"/>
  <c r="AG629" i="91"/>
  <c r="AG628" i="91"/>
  <c r="AG627" i="91"/>
  <c r="AG626" i="91"/>
  <c r="AG625" i="91"/>
  <c r="AG624" i="91"/>
  <c r="AG623" i="91"/>
  <c r="AG622" i="91"/>
  <c r="AG566" i="91"/>
  <c r="AG565" i="91"/>
  <c r="AG564" i="91"/>
  <c r="AG563" i="91"/>
  <c r="AG562" i="91"/>
  <c r="AG561" i="91"/>
  <c r="AG560" i="91"/>
  <c r="AG559" i="91"/>
  <c r="AG558" i="91"/>
  <c r="AG557" i="91"/>
  <c r="AG556" i="91"/>
  <c r="AG555" i="91"/>
  <c r="AG554" i="91"/>
  <c r="AG553" i="91"/>
  <c r="AG552" i="91"/>
  <c r="AG551" i="91"/>
  <c r="AG550" i="91"/>
  <c r="AG549" i="91"/>
  <c r="AG548" i="91"/>
  <c r="AG547" i="91"/>
  <c r="AG546" i="91"/>
  <c r="AG545" i="91"/>
  <c r="AG544" i="91"/>
  <c r="AG543" i="91"/>
  <c r="AG542" i="91"/>
  <c r="AG541" i="91"/>
  <c r="AG540" i="91"/>
  <c r="AG539" i="91"/>
  <c r="AG538" i="91"/>
  <c r="AG537" i="91"/>
  <c r="AG536" i="91"/>
  <c r="AG535" i="91"/>
  <c r="AG534" i="91"/>
  <c r="AG533" i="91"/>
  <c r="AG532" i="91"/>
  <c r="AG531" i="91"/>
  <c r="AG530" i="91"/>
  <c r="AG529" i="91"/>
  <c r="AG528" i="91"/>
  <c r="AG527" i="91"/>
  <c r="AG526" i="91"/>
  <c r="AG525" i="91"/>
  <c r="AG524" i="91"/>
  <c r="AG523" i="91"/>
  <c r="AG522" i="91"/>
  <c r="AG521" i="91"/>
  <c r="AG520" i="91"/>
  <c r="AG519" i="91"/>
  <c r="AG518" i="91"/>
  <c r="AG517" i="91"/>
  <c r="AG461" i="91"/>
  <c r="AG460" i="91"/>
  <c r="AG459" i="91"/>
  <c r="AG458" i="91"/>
  <c r="AG457" i="91"/>
  <c r="AG456" i="91"/>
  <c r="AG455" i="91"/>
  <c r="AG454" i="91"/>
  <c r="AG453" i="91"/>
  <c r="AG452" i="91"/>
  <c r="AG451" i="91"/>
  <c r="AG450" i="91"/>
  <c r="AG449" i="91"/>
  <c r="AG448" i="91"/>
  <c r="AG447" i="91"/>
  <c r="AG446" i="91"/>
  <c r="AG445" i="91"/>
  <c r="AG444" i="91"/>
  <c r="AG443" i="91"/>
  <c r="AG442" i="91"/>
  <c r="AG441" i="91"/>
  <c r="AG440" i="91"/>
  <c r="AG439" i="91"/>
  <c r="AG438" i="91"/>
  <c r="AG437" i="91"/>
  <c r="AG436" i="91"/>
  <c r="AG435" i="91"/>
  <c r="AG434" i="91"/>
  <c r="AG433" i="91"/>
  <c r="AG432" i="91"/>
  <c r="AG431" i="91"/>
  <c r="AG430" i="91"/>
  <c r="AG429" i="91"/>
  <c r="AG428" i="91"/>
  <c r="AG427" i="91"/>
  <c r="AG426" i="91"/>
  <c r="AG425" i="91"/>
  <c r="AG424" i="91"/>
  <c r="AG423" i="91"/>
  <c r="AG422" i="91"/>
  <c r="AG421" i="91"/>
  <c r="AG420" i="91"/>
  <c r="AG419" i="91"/>
  <c r="AG418" i="91"/>
  <c r="AG417" i="91"/>
  <c r="AG416" i="91"/>
  <c r="AG415" i="91"/>
  <c r="AG414" i="91"/>
  <c r="AG413" i="91"/>
  <c r="AG400" i="91"/>
  <c r="AG399" i="91"/>
  <c r="AG398" i="91"/>
  <c r="AG363" i="91"/>
  <c r="AG362" i="91"/>
  <c r="W362" i="91"/>
  <c r="AG360" i="91"/>
  <c r="AG359" i="91"/>
  <c r="AG358" i="91"/>
  <c r="AG357" i="91"/>
  <c r="AG356" i="91"/>
  <c r="AG355" i="91"/>
  <c r="AG354" i="91"/>
  <c r="AG353" i="91"/>
  <c r="AG352" i="91"/>
  <c r="AG351" i="91"/>
  <c r="AG350" i="91"/>
  <c r="AG349" i="91"/>
  <c r="AG348" i="91"/>
  <c r="AG347" i="91"/>
  <c r="AG346" i="91"/>
  <c r="AG345" i="91"/>
  <c r="AG344" i="91"/>
  <c r="AG343" i="91"/>
  <c r="AG342" i="91"/>
  <c r="AG341" i="91"/>
  <c r="AG340" i="91"/>
  <c r="AG339" i="91"/>
  <c r="AG338" i="91"/>
  <c r="AG337" i="91"/>
  <c r="AG336" i="91"/>
  <c r="AG325" i="91"/>
  <c r="AG324" i="91"/>
  <c r="AG323" i="91"/>
  <c r="AG321" i="91"/>
  <c r="AG320" i="91"/>
  <c r="AG319" i="91"/>
  <c r="AG301" i="91"/>
  <c r="AG300" i="91"/>
  <c r="AG299" i="91"/>
  <c r="AG298" i="91"/>
  <c r="AG295" i="91"/>
  <c r="AG294" i="91"/>
  <c r="AG293" i="91"/>
  <c r="AG292" i="91"/>
  <c r="AG291" i="91"/>
  <c r="AG290" i="91"/>
  <c r="W363" i="91"/>
  <c r="W360" i="91"/>
  <c r="V363" i="91"/>
  <c r="V362" i="91"/>
  <c r="V360" i="91"/>
  <c r="AB360" i="91"/>
  <c r="AB361" i="91"/>
  <c r="AB362" i="91"/>
  <c r="AB363" i="91"/>
  <c r="AB364" i="91"/>
  <c r="AB886" i="91"/>
  <c r="W886" i="91"/>
  <c r="V886" i="91"/>
  <c r="AB850" i="91"/>
  <c r="Z850" i="91"/>
  <c r="AB808" i="91"/>
  <c r="V808" i="91"/>
  <c r="Z808" i="91"/>
  <c r="AB755" i="91"/>
  <c r="Z755" i="91"/>
  <c r="AB699" i="91"/>
  <c r="AB643" i="91"/>
  <c r="W643" i="91"/>
  <c r="V643" i="91"/>
  <c r="Z643" i="91"/>
  <c r="AB566" i="91"/>
  <c r="AB462" i="91"/>
  <c r="Z462" i="91"/>
  <c r="AB401" i="91"/>
  <c r="AB325" i="91"/>
  <c r="W325" i="91"/>
  <c r="V325" i="91"/>
  <c r="AB302" i="91"/>
  <c r="V302" i="91"/>
  <c r="AB211" i="91"/>
  <c r="AG211" i="91"/>
  <c r="W211" i="91"/>
  <c r="AB126" i="91"/>
  <c r="AG126" i="91"/>
  <c r="W126" i="91"/>
  <c r="V126" i="91"/>
  <c r="Z126" i="91"/>
  <c r="AG210" i="91"/>
  <c r="AG209" i="91"/>
  <c r="AG208" i="91"/>
  <c r="AG207" i="91"/>
  <c r="AG206" i="91"/>
  <c r="AG205" i="91"/>
  <c r="AG204" i="91"/>
  <c r="AG203" i="91"/>
  <c r="AG202" i="91"/>
  <c r="AG201" i="91"/>
  <c r="AG200" i="91"/>
  <c r="AG199" i="91"/>
  <c r="AG198" i="91"/>
  <c r="AG197" i="91"/>
  <c r="AG196" i="91"/>
  <c r="AG195" i="91"/>
  <c r="AG194" i="91"/>
  <c r="AG193" i="91"/>
  <c r="AG192" i="91"/>
  <c r="AG191" i="91"/>
  <c r="AG190" i="91"/>
  <c r="AG189" i="91"/>
  <c r="AG188" i="91"/>
  <c r="AG187" i="91"/>
  <c r="AG186" i="91"/>
  <c r="AG185" i="91"/>
  <c r="AG184" i="91"/>
  <c r="AG183" i="91"/>
  <c r="AG182" i="91"/>
  <c r="AG181" i="91"/>
  <c r="AG180" i="91"/>
  <c r="AG179" i="91"/>
  <c r="AG178" i="91"/>
  <c r="AG177" i="91"/>
  <c r="AG176" i="91"/>
  <c r="AG175" i="91"/>
  <c r="AG174" i="91"/>
  <c r="AG173" i="91"/>
  <c r="AG172" i="91"/>
  <c r="AG171" i="91"/>
  <c r="AG170" i="91"/>
  <c r="AG169" i="91"/>
  <c r="AG168" i="91"/>
  <c r="AG167" i="91"/>
  <c r="AG166" i="91"/>
  <c r="AG165" i="91"/>
  <c r="AG164" i="91"/>
  <c r="AG163" i="91"/>
  <c r="AG162" i="91"/>
  <c r="AG161" i="91"/>
  <c r="AG160" i="91"/>
  <c r="AG159" i="91"/>
  <c r="AG158" i="91"/>
  <c r="AG157" i="91"/>
  <c r="AG156" i="91"/>
  <c r="AG155" i="91"/>
  <c r="AG154" i="91"/>
  <c r="AG153" i="91"/>
  <c r="AG152" i="91"/>
  <c r="AG151" i="91"/>
  <c r="AG150" i="91"/>
  <c r="AG149" i="91"/>
  <c r="AG148" i="91"/>
  <c r="AG147" i="91"/>
  <c r="AG146" i="91"/>
  <c r="AG145" i="91"/>
  <c r="AG144" i="91"/>
  <c r="AG143" i="91"/>
  <c r="AG142" i="91"/>
  <c r="AG141" i="91"/>
  <c r="AG140" i="91"/>
  <c r="AG139" i="91"/>
  <c r="AG125" i="91"/>
  <c r="AG124" i="91"/>
  <c r="AG123" i="91"/>
  <c r="AG122" i="91"/>
  <c r="AG121" i="91"/>
  <c r="AG120" i="91"/>
  <c r="AG119" i="91"/>
  <c r="AB102" i="91"/>
  <c r="V102" i="91"/>
  <c r="AB73" i="91"/>
  <c r="Z73" i="91"/>
  <c r="AG73" i="91"/>
  <c r="W73" i="91" s="1"/>
  <c r="W10" i="91" s="1"/>
  <c r="V73" i="91"/>
  <c r="AG101" i="91"/>
  <c r="AG100" i="91"/>
  <c r="AG99" i="91"/>
  <c r="AG98" i="91"/>
  <c r="AG97" i="91"/>
  <c r="AG96" i="91"/>
  <c r="AG95" i="91"/>
  <c r="AG94" i="91"/>
  <c r="AG93" i="91"/>
  <c r="AG92" i="91"/>
  <c r="AG91" i="91"/>
  <c r="AG90" i="91"/>
  <c r="AG72" i="91"/>
  <c r="AG71" i="91"/>
  <c r="AG70" i="91"/>
  <c r="AG69" i="91"/>
  <c r="AG68" i="91"/>
  <c r="AG67" i="91"/>
  <c r="AG66" i="91"/>
  <c r="AG65" i="91"/>
  <c r="AG64" i="91"/>
  <c r="AG63" i="91"/>
  <c r="AG62" i="91"/>
  <c r="AG61" i="91"/>
  <c r="AG43" i="91"/>
  <c r="AG42" i="91"/>
  <c r="AG41" i="91"/>
  <c r="AG40" i="91"/>
  <c r="AG39" i="91"/>
  <c r="AG38" i="91"/>
  <c r="AG37" i="91"/>
  <c r="AG36" i="91"/>
  <c r="AG35" i="91"/>
  <c r="AG34" i="91"/>
  <c r="AG33" i="91"/>
  <c r="AG32" i="91"/>
  <c r="B911" i="91"/>
  <c r="B912" i="91"/>
  <c r="B913" i="91"/>
  <c r="B914" i="91"/>
  <c r="B915" i="91"/>
  <c r="B916" i="91"/>
  <c r="B917" i="91"/>
  <c r="B918" i="91"/>
  <c r="B919" i="91"/>
  <c r="B920" i="91"/>
  <c r="B921" i="91"/>
  <c r="B891" i="91"/>
  <c r="B892" i="91"/>
  <c r="B893" i="91"/>
  <c r="B894" i="91"/>
  <c r="B895" i="91"/>
  <c r="B896" i="91"/>
  <c r="B897" i="91"/>
  <c r="B898" i="91"/>
  <c r="Z400" i="91"/>
  <c r="Z399" i="91"/>
  <c r="Z398" i="91"/>
  <c r="CX29" i="85"/>
  <c r="CX51" i="85"/>
  <c r="CX50" i="85" s="1"/>
  <c r="CX41" i="85" s="1"/>
  <c r="CX67" i="85"/>
  <c r="CX75" i="85"/>
  <c r="CW29" i="85"/>
  <c r="CW51" i="85"/>
  <c r="CW50" i="85" s="1"/>
  <c r="CW41" i="85" s="1"/>
  <c r="CW67" i="85"/>
  <c r="CW75" i="85"/>
  <c r="CV29" i="85"/>
  <c r="CV51" i="85"/>
  <c r="CV50" i="85" s="1"/>
  <c r="CV41" i="85" s="1"/>
  <c r="CV67" i="85"/>
  <c r="CV75" i="85"/>
  <c r="CU29" i="85"/>
  <c r="CU51" i="85"/>
  <c r="CU50" i="85" s="1"/>
  <c r="CU41" i="85" s="1"/>
  <c r="CU67" i="85"/>
  <c r="CU75" i="85"/>
  <c r="CT29" i="85"/>
  <c r="CT51" i="85"/>
  <c r="CT50" i="85" s="1"/>
  <c r="CT41" i="85" s="1"/>
  <c r="CT67" i="85"/>
  <c r="CT75" i="85"/>
  <c r="CS29" i="85"/>
  <c r="CS51" i="85"/>
  <c r="CS50" i="85"/>
  <c r="CS41" i="85" s="1"/>
  <c r="CS67" i="85"/>
  <c r="CS75" i="85"/>
  <c r="CR29" i="85"/>
  <c r="CR51" i="85"/>
  <c r="CR50" i="85" s="1"/>
  <c r="CR41" i="85" s="1"/>
  <c r="CR67" i="85"/>
  <c r="CR75" i="85"/>
  <c r="CQ29" i="85"/>
  <c r="CQ51" i="85"/>
  <c r="CQ50" i="85" s="1"/>
  <c r="CQ41" i="85" s="1"/>
  <c r="CQ67" i="85"/>
  <c r="CQ75" i="85"/>
  <c r="CP29" i="85"/>
  <c r="CP51" i="85"/>
  <c r="CP50" i="85" s="1"/>
  <c r="CP41" i="85" s="1"/>
  <c r="CP67" i="85"/>
  <c r="CP75" i="85"/>
  <c r="CO29" i="85"/>
  <c r="CO51" i="85"/>
  <c r="CO50" i="85" s="1"/>
  <c r="CO41" i="85" s="1"/>
  <c r="CO67" i="85"/>
  <c r="CO75" i="85"/>
  <c r="CN29" i="85"/>
  <c r="CN51" i="85"/>
  <c r="CN50" i="85" s="1"/>
  <c r="CN41" i="85" s="1"/>
  <c r="CN67" i="85"/>
  <c r="CN75" i="85"/>
  <c r="CM29" i="85"/>
  <c r="CM51" i="85"/>
  <c r="CM50" i="85" s="1"/>
  <c r="CM41" i="85" s="1"/>
  <c r="CM67" i="85"/>
  <c r="CM75" i="85"/>
  <c r="CL29" i="85"/>
  <c r="CL51" i="85"/>
  <c r="CL50" i="85"/>
  <c r="CL41" i="85" s="1"/>
  <c r="CL67" i="85"/>
  <c r="CL75" i="85"/>
  <c r="CK29" i="85"/>
  <c r="CK51" i="85"/>
  <c r="CK50" i="85"/>
  <c r="CK41" i="85" s="1"/>
  <c r="CK67" i="85"/>
  <c r="CK75" i="85"/>
  <c r="CJ29" i="85"/>
  <c r="CJ51" i="85"/>
  <c r="CJ50" i="85" s="1"/>
  <c r="CJ41" i="85" s="1"/>
  <c r="CJ67" i="85"/>
  <c r="CJ75" i="85"/>
  <c r="CI29" i="85"/>
  <c r="CI51" i="85"/>
  <c r="CI50" i="85" s="1"/>
  <c r="CI41" i="85" s="1"/>
  <c r="CI67" i="85"/>
  <c r="CI75" i="85"/>
  <c r="CH29" i="85"/>
  <c r="CH51" i="85"/>
  <c r="CH50" i="85" s="1"/>
  <c r="CH41" i="85" s="1"/>
  <c r="CH67" i="85"/>
  <c r="CH75" i="85"/>
  <c r="CG29" i="85"/>
  <c r="CG51" i="85"/>
  <c r="CG50" i="85" s="1"/>
  <c r="CG41" i="85" s="1"/>
  <c r="CG67" i="85"/>
  <c r="CG75" i="85"/>
  <c r="CF29" i="85"/>
  <c r="CF51" i="85"/>
  <c r="CF50" i="85" s="1"/>
  <c r="CF41" i="85" s="1"/>
  <c r="CF67" i="85"/>
  <c r="CF75" i="85"/>
  <c r="CE29" i="85"/>
  <c r="CE51" i="85"/>
  <c r="CE50" i="85" s="1"/>
  <c r="CE41" i="85" s="1"/>
  <c r="CE67" i="85"/>
  <c r="CE75" i="85"/>
  <c r="CD29" i="85"/>
  <c r="CD51" i="85"/>
  <c r="CD50" i="85" s="1"/>
  <c r="CD41" i="85" s="1"/>
  <c r="CD67" i="85"/>
  <c r="CD75" i="85"/>
  <c r="CC29" i="85"/>
  <c r="CC51" i="85"/>
  <c r="CC50" i="85" s="1"/>
  <c r="CC41" i="85" s="1"/>
  <c r="CC67" i="85"/>
  <c r="CC75" i="85"/>
  <c r="CB29" i="85"/>
  <c r="CB51" i="85"/>
  <c r="CB50" i="85"/>
  <c r="CB41" i="85" s="1"/>
  <c r="CB67" i="85"/>
  <c r="CB75" i="85"/>
  <c r="CA29" i="85"/>
  <c r="CA51" i="85"/>
  <c r="CA50" i="85" s="1"/>
  <c r="CA41" i="85" s="1"/>
  <c r="CA67" i="85"/>
  <c r="CA75" i="85"/>
  <c r="BZ29" i="85"/>
  <c r="BZ51" i="85"/>
  <c r="BZ50" i="85" s="1"/>
  <c r="BZ41" i="85" s="1"/>
  <c r="BZ67" i="85"/>
  <c r="BZ75" i="85"/>
  <c r="BY29" i="85"/>
  <c r="BY51" i="85"/>
  <c r="BY50" i="85" s="1"/>
  <c r="BY41" i="85" s="1"/>
  <c r="BY67" i="85"/>
  <c r="BY75" i="85"/>
  <c r="BX29" i="85"/>
  <c r="BX51" i="85"/>
  <c r="BX50" i="85" s="1"/>
  <c r="BX41" i="85" s="1"/>
  <c r="BX67" i="85"/>
  <c r="BX75" i="85"/>
  <c r="BW29" i="85"/>
  <c r="BW51" i="85"/>
  <c r="BW50" i="85"/>
  <c r="BW41" i="85" s="1"/>
  <c r="BW67" i="85"/>
  <c r="BW75" i="85"/>
  <c r="BV29" i="85"/>
  <c r="BV51" i="85"/>
  <c r="BV50" i="85" s="1"/>
  <c r="BV41" i="85" s="1"/>
  <c r="BV67" i="85"/>
  <c r="BV75" i="85"/>
  <c r="BU29" i="85"/>
  <c r="BU51" i="85"/>
  <c r="BU50" i="85" s="1"/>
  <c r="BU41" i="85" s="1"/>
  <c r="BU67" i="85"/>
  <c r="BU75" i="85"/>
  <c r="BT29" i="85"/>
  <c r="BT51" i="85"/>
  <c r="BT50" i="85" s="1"/>
  <c r="BT41" i="85" s="1"/>
  <c r="BT67" i="85"/>
  <c r="BT75" i="85"/>
  <c r="BS29" i="85"/>
  <c r="BS51" i="85"/>
  <c r="BS50" i="85"/>
  <c r="BS41" i="85" s="1"/>
  <c r="BS67" i="85"/>
  <c r="BS75" i="85"/>
  <c r="BR29" i="85"/>
  <c r="BR51" i="85"/>
  <c r="BR50" i="85" s="1"/>
  <c r="BR41" i="85" s="1"/>
  <c r="BR67" i="85"/>
  <c r="BR75" i="85"/>
  <c r="BQ29" i="85"/>
  <c r="BQ51" i="85"/>
  <c r="BQ50" i="85" s="1"/>
  <c r="BQ41" i="85" s="1"/>
  <c r="BQ67" i="85"/>
  <c r="BQ75" i="85"/>
  <c r="BP29" i="85"/>
  <c r="BP51" i="85"/>
  <c r="BP50" i="85" s="1"/>
  <c r="BP41" i="85" s="1"/>
  <c r="BP67" i="85"/>
  <c r="BP75" i="85"/>
  <c r="BO29" i="85"/>
  <c r="BO51" i="85"/>
  <c r="BO50" i="85"/>
  <c r="BO41" i="85" s="1"/>
  <c r="BO67" i="85"/>
  <c r="BO75" i="85"/>
  <c r="BN29" i="85"/>
  <c r="BN51" i="85"/>
  <c r="BN50" i="85" s="1"/>
  <c r="BN41" i="85" s="1"/>
  <c r="BN67" i="85"/>
  <c r="BN75" i="85"/>
  <c r="BM29" i="85"/>
  <c r="BM51" i="85"/>
  <c r="BM50" i="85" s="1"/>
  <c r="BM41" i="85" s="1"/>
  <c r="BM67" i="85"/>
  <c r="BM75" i="85"/>
  <c r="BL29" i="85"/>
  <c r="BL51" i="85"/>
  <c r="BL50" i="85" s="1"/>
  <c r="BL41" i="85" s="1"/>
  <c r="BL67" i="85"/>
  <c r="BL75" i="85"/>
  <c r="BK29" i="85"/>
  <c r="BK51" i="85"/>
  <c r="BK50" i="85"/>
  <c r="BK41" i="85" s="1"/>
  <c r="BK67" i="85"/>
  <c r="BK75" i="85"/>
  <c r="BJ29" i="85"/>
  <c r="BJ51" i="85"/>
  <c r="BJ50" i="85" s="1"/>
  <c r="BJ41" i="85" s="1"/>
  <c r="BJ67" i="85"/>
  <c r="BJ75" i="85"/>
  <c r="BI29" i="85"/>
  <c r="BI51" i="85"/>
  <c r="BI50" i="85"/>
  <c r="BI41" i="85" s="1"/>
  <c r="BI67" i="85"/>
  <c r="BI75" i="85"/>
  <c r="BH29" i="85"/>
  <c r="BH51" i="85"/>
  <c r="BH50" i="85" s="1"/>
  <c r="BH41" i="85" s="1"/>
  <c r="BH67" i="85"/>
  <c r="BH75" i="85"/>
  <c r="BG29" i="85"/>
  <c r="BG51" i="85"/>
  <c r="BG50" i="85" s="1"/>
  <c r="BG41" i="85" s="1"/>
  <c r="BG67" i="85"/>
  <c r="BG75" i="85"/>
  <c r="BF29" i="85"/>
  <c r="BF51" i="85"/>
  <c r="BF50" i="85" s="1"/>
  <c r="BF41" i="85" s="1"/>
  <c r="BF67" i="85"/>
  <c r="BF75" i="85"/>
  <c r="BE29" i="85"/>
  <c r="BE51" i="85"/>
  <c r="BE50" i="85"/>
  <c r="BE41" i="85" s="1"/>
  <c r="BE67" i="85"/>
  <c r="BE75" i="85"/>
  <c r="BD29" i="85"/>
  <c r="BD51" i="85"/>
  <c r="BD50" i="85" s="1"/>
  <c r="BD41" i="85" s="1"/>
  <c r="BD67" i="85"/>
  <c r="BD75" i="85"/>
  <c r="BC29" i="85"/>
  <c r="BC51" i="85"/>
  <c r="BC50" i="85" s="1"/>
  <c r="BC41" i="85" s="1"/>
  <c r="BC67" i="85"/>
  <c r="BC75" i="85"/>
  <c r="BB29" i="85"/>
  <c r="BB51" i="85"/>
  <c r="BB50" i="85" s="1"/>
  <c r="BB41" i="85" s="1"/>
  <c r="BB67" i="85"/>
  <c r="BB75" i="85"/>
  <c r="BA29" i="85"/>
  <c r="BA51" i="85"/>
  <c r="BA50" i="85" s="1"/>
  <c r="BA41" i="85" s="1"/>
  <c r="BA67" i="85"/>
  <c r="BA75" i="85"/>
  <c r="AZ29" i="85"/>
  <c r="AZ51" i="85"/>
  <c r="AZ50" i="85"/>
  <c r="AZ41" i="85" s="1"/>
  <c r="AZ67" i="85"/>
  <c r="AZ75" i="85"/>
  <c r="AY29" i="85"/>
  <c r="AY51" i="85"/>
  <c r="AY50" i="85" s="1"/>
  <c r="AY41" i="85" s="1"/>
  <c r="AY67" i="85"/>
  <c r="AY75" i="85"/>
  <c r="AX29" i="85"/>
  <c r="AX51" i="85"/>
  <c r="AX50" i="85" s="1"/>
  <c r="AX41" i="85" s="1"/>
  <c r="AX67" i="85"/>
  <c r="AX75" i="85"/>
  <c r="AW29" i="85"/>
  <c r="AW51" i="85"/>
  <c r="AW50" i="85" s="1"/>
  <c r="AW41" i="85" s="1"/>
  <c r="AW67" i="85"/>
  <c r="AW75" i="85"/>
  <c r="AV29" i="85"/>
  <c r="AV51" i="85"/>
  <c r="AV50" i="85"/>
  <c r="AV41" i="85" s="1"/>
  <c r="AV67" i="85"/>
  <c r="AV75" i="85"/>
  <c r="AU29" i="85"/>
  <c r="AU51" i="85"/>
  <c r="AU50" i="85" s="1"/>
  <c r="AU41" i="85" s="1"/>
  <c r="AU67" i="85"/>
  <c r="AU75" i="85"/>
  <c r="AT29" i="85"/>
  <c r="AT51" i="85"/>
  <c r="AT50" i="85" s="1"/>
  <c r="AT41" i="85" s="1"/>
  <c r="AT67" i="85"/>
  <c r="AT75" i="85"/>
  <c r="AS29" i="85"/>
  <c r="AS51" i="85"/>
  <c r="AS50" i="85" s="1"/>
  <c r="AS41" i="85" s="1"/>
  <c r="AS67" i="85"/>
  <c r="AS75" i="85"/>
  <c r="AR29" i="85"/>
  <c r="AR51" i="85"/>
  <c r="AR50" i="85" s="1"/>
  <c r="AR41" i="85" s="1"/>
  <c r="AR67" i="85"/>
  <c r="AR75" i="85"/>
  <c r="AQ29" i="85"/>
  <c r="AQ51" i="85"/>
  <c r="AQ50" i="85" s="1"/>
  <c r="AQ41" i="85" s="1"/>
  <c r="AQ67" i="85"/>
  <c r="AQ75" i="85"/>
  <c r="AP29" i="85"/>
  <c r="AP51" i="85"/>
  <c r="AP50" i="85" s="1"/>
  <c r="AP41" i="85" s="1"/>
  <c r="AP67" i="85"/>
  <c r="AP75" i="85"/>
  <c r="AO29" i="85"/>
  <c r="AO51" i="85"/>
  <c r="AO50" i="85" s="1"/>
  <c r="AO41" i="85" s="1"/>
  <c r="AO67" i="85"/>
  <c r="AO75" i="85"/>
  <c r="AN29" i="85"/>
  <c r="AN51" i="85"/>
  <c r="AN50" i="85"/>
  <c r="AN41" i="85" s="1"/>
  <c r="AN67" i="85"/>
  <c r="AN75" i="85"/>
  <c r="AM29" i="85"/>
  <c r="AM51" i="85"/>
  <c r="AM50" i="85" s="1"/>
  <c r="AM41" i="85" s="1"/>
  <c r="AM67" i="85"/>
  <c r="AM75" i="85"/>
  <c r="AL29" i="85"/>
  <c r="AL51" i="85"/>
  <c r="AL50" i="85"/>
  <c r="AL41" i="85" s="1"/>
  <c r="AL67" i="85"/>
  <c r="AL75" i="85"/>
  <c r="AK29" i="85"/>
  <c r="AK51" i="85"/>
  <c r="AK50" i="85" s="1"/>
  <c r="AK41" i="85" s="1"/>
  <c r="AK67" i="85"/>
  <c r="AK75" i="85"/>
  <c r="AJ29" i="85"/>
  <c r="AJ51" i="85"/>
  <c r="AJ50" i="85" s="1"/>
  <c r="AJ41" i="85" s="1"/>
  <c r="AJ67" i="85"/>
  <c r="AJ75" i="85"/>
  <c r="AI29" i="85"/>
  <c r="AI51" i="85"/>
  <c r="AI50" i="85" s="1"/>
  <c r="AI41" i="85" s="1"/>
  <c r="AI67" i="85"/>
  <c r="AI75" i="85"/>
  <c r="AH29" i="85"/>
  <c r="AH51" i="85"/>
  <c r="AH50" i="85" s="1"/>
  <c r="AH41" i="85" s="1"/>
  <c r="AH67" i="85"/>
  <c r="AH75" i="85"/>
  <c r="AG29" i="85"/>
  <c r="AG51" i="85"/>
  <c r="AG50" i="85"/>
  <c r="AG41" i="85" s="1"/>
  <c r="AG67" i="85"/>
  <c r="AG75" i="85"/>
  <c r="AF29" i="85"/>
  <c r="AF51" i="85"/>
  <c r="AF50" i="85" s="1"/>
  <c r="AF41" i="85" s="1"/>
  <c r="AF67" i="85"/>
  <c r="AF75" i="85"/>
  <c r="AE29" i="85"/>
  <c r="AE51" i="85"/>
  <c r="AE50" i="85" s="1"/>
  <c r="AE41" i="85" s="1"/>
  <c r="AE67" i="85"/>
  <c r="AE75" i="85"/>
  <c r="AD29" i="85"/>
  <c r="AD51" i="85"/>
  <c r="AD50" i="85" s="1"/>
  <c r="AD41" i="85" s="1"/>
  <c r="AD67" i="85"/>
  <c r="AD75" i="85"/>
  <c r="AC29" i="85"/>
  <c r="AC51" i="85"/>
  <c r="AC50" i="85" s="1"/>
  <c r="AC41" i="85" s="1"/>
  <c r="AC67" i="85"/>
  <c r="AC75" i="85"/>
  <c r="AB29" i="85"/>
  <c r="AB51" i="85"/>
  <c r="AB50" i="85"/>
  <c r="AB41" i="85" s="1"/>
  <c r="AB67" i="85"/>
  <c r="AB75" i="85"/>
  <c r="AA29" i="85"/>
  <c r="AA51" i="85"/>
  <c r="AA50" i="85" s="1"/>
  <c r="AA41" i="85" s="1"/>
  <c r="AA67" i="85"/>
  <c r="AA75" i="85"/>
  <c r="Z29" i="85"/>
  <c r="Z51" i="85"/>
  <c r="Z50" i="85" s="1"/>
  <c r="Z41" i="85" s="1"/>
  <c r="Z67" i="85"/>
  <c r="Z75" i="85"/>
  <c r="Y29" i="85"/>
  <c r="Y51" i="85"/>
  <c r="Y50" i="85" s="1"/>
  <c r="Y41" i="85" s="1"/>
  <c r="Y67" i="85"/>
  <c r="Y75" i="85"/>
  <c r="X29" i="85"/>
  <c r="X51" i="85"/>
  <c r="X50" i="85" s="1"/>
  <c r="X41" i="85" s="1"/>
  <c r="X67" i="85"/>
  <c r="X75" i="85"/>
  <c r="W29" i="85"/>
  <c r="W51" i="85"/>
  <c r="W50" i="85" s="1"/>
  <c r="W41" i="85" s="1"/>
  <c r="W67" i="85"/>
  <c r="W75" i="85"/>
  <c r="V29" i="85"/>
  <c r="V51" i="85"/>
  <c r="V50" i="85"/>
  <c r="V41" i="85" s="1"/>
  <c r="V67" i="85"/>
  <c r="V75" i="85"/>
  <c r="U29" i="85"/>
  <c r="U51" i="85"/>
  <c r="U50" i="85" s="1"/>
  <c r="U41" i="85" s="1"/>
  <c r="U67" i="85"/>
  <c r="U75" i="85"/>
  <c r="T29" i="85"/>
  <c r="T51" i="85"/>
  <c r="T50" i="85" s="1"/>
  <c r="T41" i="85" s="1"/>
  <c r="T67" i="85"/>
  <c r="T75" i="85"/>
  <c r="S29" i="85"/>
  <c r="S51" i="85"/>
  <c r="S50" i="85" s="1"/>
  <c r="S41" i="85" s="1"/>
  <c r="S67" i="85"/>
  <c r="S75" i="85"/>
  <c r="R29" i="85"/>
  <c r="R51" i="85"/>
  <c r="R50" i="85"/>
  <c r="R41" i="85" s="1"/>
  <c r="R67" i="85"/>
  <c r="R75" i="85"/>
  <c r="Q29" i="85"/>
  <c r="Q51" i="85"/>
  <c r="Q50" i="85" s="1"/>
  <c r="Q41" i="85" s="1"/>
  <c r="Q67" i="85"/>
  <c r="Q75" i="85"/>
  <c r="P29" i="85"/>
  <c r="P51" i="85"/>
  <c r="P50" i="85" s="1"/>
  <c r="P41" i="85" s="1"/>
  <c r="P67" i="85"/>
  <c r="P75" i="85"/>
  <c r="O29" i="85"/>
  <c r="O51" i="85"/>
  <c r="O50" i="85"/>
  <c r="O41" i="85" s="1"/>
  <c r="O67" i="85"/>
  <c r="O75" i="85"/>
  <c r="N29" i="85"/>
  <c r="N51" i="85"/>
  <c r="N50" i="85" s="1"/>
  <c r="N41" i="85" s="1"/>
  <c r="N67" i="85"/>
  <c r="N75" i="85"/>
  <c r="M29" i="85"/>
  <c r="M51" i="85"/>
  <c r="M50" i="85" s="1"/>
  <c r="M41" i="85" s="1"/>
  <c r="M67" i="85"/>
  <c r="M75" i="85"/>
  <c r="L29" i="85"/>
  <c r="L51" i="85"/>
  <c r="L50" i="85" s="1"/>
  <c r="L41" i="85" s="1"/>
  <c r="L67" i="85"/>
  <c r="L75" i="85"/>
  <c r="K29" i="85"/>
  <c r="K51" i="85"/>
  <c r="K50" i="85"/>
  <c r="K41" i="85" s="1"/>
  <c r="K67" i="85"/>
  <c r="K75" i="85"/>
  <c r="J29" i="85"/>
  <c r="J51" i="85"/>
  <c r="J50" i="85" s="1"/>
  <c r="J41" i="85" s="1"/>
  <c r="J67" i="85"/>
  <c r="J75" i="85"/>
  <c r="I29" i="85"/>
  <c r="I51" i="85"/>
  <c r="I50" i="85" s="1"/>
  <c r="I41" i="85" s="1"/>
  <c r="I67" i="85"/>
  <c r="I75" i="85"/>
  <c r="H29" i="85"/>
  <c r="H51" i="85"/>
  <c r="H50" i="85" s="1"/>
  <c r="H41" i="85" s="1"/>
  <c r="H67" i="85"/>
  <c r="H75" i="85"/>
  <c r="G29" i="85"/>
  <c r="G51" i="85"/>
  <c r="G50" i="85"/>
  <c r="G41" i="85" s="1"/>
  <c r="G67" i="85"/>
  <c r="G75" i="85"/>
  <c r="F29" i="85"/>
  <c r="F51" i="85"/>
  <c r="F50" i="85" s="1"/>
  <c r="F41" i="85" s="1"/>
  <c r="F67" i="85"/>
  <c r="F75" i="85"/>
  <c r="E29" i="85"/>
  <c r="E51" i="85"/>
  <c r="E50" i="85" s="1"/>
  <c r="E41" i="85" s="1"/>
  <c r="E67" i="85"/>
  <c r="E75" i="85"/>
  <c r="D29" i="85"/>
  <c r="D51" i="85"/>
  <c r="D50" i="85" s="1"/>
  <c r="D41" i="85" s="1"/>
  <c r="D67" i="85"/>
  <c r="D75" i="85"/>
  <c r="C29" i="85"/>
  <c r="C67" i="85"/>
  <c r="C75" i="85"/>
  <c r="C51" i="85"/>
  <c r="B77" i="85"/>
  <c r="B47" i="91"/>
  <c r="B48" i="91"/>
  <c r="B49" i="91"/>
  <c r="B50" i="91"/>
  <c r="B51" i="91"/>
  <c r="B52" i="91"/>
  <c r="B53" i="91"/>
  <c r="B54" i="91"/>
  <c r="B55" i="91"/>
  <c r="B56" i="91"/>
  <c r="B57" i="91"/>
  <c r="B58" i="91"/>
  <c r="B703" i="91"/>
  <c r="B704" i="91"/>
  <c r="B705" i="91"/>
  <c r="B706" i="91"/>
  <c r="B707" i="91"/>
  <c r="B708" i="91"/>
  <c r="B709" i="91"/>
  <c r="B710" i="91"/>
  <c r="B711" i="91"/>
  <c r="B712" i="91"/>
  <c r="B713" i="91"/>
  <c r="B714" i="91"/>
  <c r="B715" i="91"/>
  <c r="B716" i="91"/>
  <c r="B717" i="91"/>
  <c r="B718" i="91"/>
  <c r="B719" i="91"/>
  <c r="B720" i="91"/>
  <c r="B721" i="91"/>
  <c r="B722" i="91"/>
  <c r="B723" i="91"/>
  <c r="B724" i="91"/>
  <c r="B725" i="91"/>
  <c r="B726" i="91"/>
  <c r="B727" i="91"/>
  <c r="B675" i="91"/>
  <c r="B676" i="91"/>
  <c r="B677" i="91"/>
  <c r="B678" i="91"/>
  <c r="B679" i="91"/>
  <c r="B680" i="91"/>
  <c r="B681" i="91"/>
  <c r="B682" i="91"/>
  <c r="B683" i="91"/>
  <c r="B684" i="91"/>
  <c r="B685" i="91"/>
  <c r="B686" i="91"/>
  <c r="B687" i="91"/>
  <c r="B688" i="91"/>
  <c r="B689" i="91"/>
  <c r="B690" i="91"/>
  <c r="B691" i="91"/>
  <c r="B692" i="91"/>
  <c r="B693" i="91"/>
  <c r="B694" i="91"/>
  <c r="B695" i="91"/>
  <c r="B696" i="91"/>
  <c r="B697" i="91"/>
  <c r="B698" i="91"/>
  <c r="B699" i="91"/>
  <c r="Z698" i="91"/>
  <c r="Z697" i="91"/>
  <c r="Z696" i="91"/>
  <c r="Z695" i="91"/>
  <c r="Z694" i="91"/>
  <c r="Z693" i="91"/>
  <c r="Z692" i="91"/>
  <c r="Z691" i="91"/>
  <c r="Z690" i="91"/>
  <c r="Z689" i="91"/>
  <c r="Z688" i="91"/>
  <c r="Z687" i="91"/>
  <c r="Z686" i="91"/>
  <c r="Z685" i="91"/>
  <c r="Z684" i="91"/>
  <c r="Z683" i="91"/>
  <c r="Z682" i="91"/>
  <c r="Z681" i="91"/>
  <c r="Z680" i="91"/>
  <c r="Z679" i="91"/>
  <c r="Z678" i="91"/>
  <c r="Z677" i="91"/>
  <c r="Z676" i="91"/>
  <c r="Z675" i="91"/>
  <c r="Z674" i="91"/>
  <c r="B759" i="91"/>
  <c r="B760" i="91"/>
  <c r="B761" i="91"/>
  <c r="B762" i="91"/>
  <c r="B763" i="91"/>
  <c r="B764" i="91"/>
  <c r="B765" i="91"/>
  <c r="B766" i="91"/>
  <c r="B767" i="91"/>
  <c r="B768" i="91"/>
  <c r="B769" i="91"/>
  <c r="B770" i="91"/>
  <c r="B771" i="91"/>
  <c r="B772" i="91"/>
  <c r="B773" i="91"/>
  <c r="B774" i="91"/>
  <c r="B775" i="91"/>
  <c r="B776" i="91"/>
  <c r="B777" i="91"/>
  <c r="B778" i="91"/>
  <c r="B779" i="91"/>
  <c r="B780" i="91"/>
  <c r="B781" i="91"/>
  <c r="B782" i="91"/>
  <c r="B783" i="91"/>
  <c r="B731" i="91"/>
  <c r="B732" i="91"/>
  <c r="B733" i="91"/>
  <c r="B734" i="91"/>
  <c r="B735" i="91"/>
  <c r="B736" i="91"/>
  <c r="B737" i="91"/>
  <c r="B738" i="91"/>
  <c r="B739" i="91"/>
  <c r="B740" i="91"/>
  <c r="B741" i="91"/>
  <c r="B742" i="91"/>
  <c r="B743" i="91"/>
  <c r="B744" i="91"/>
  <c r="B745" i="91"/>
  <c r="B746" i="91"/>
  <c r="B747" i="91"/>
  <c r="B748" i="91"/>
  <c r="B749" i="91"/>
  <c r="B750" i="91"/>
  <c r="B751" i="91"/>
  <c r="B752" i="91"/>
  <c r="B753" i="91"/>
  <c r="B754" i="91"/>
  <c r="B755" i="91"/>
  <c r="B399" i="91"/>
  <c r="B400" i="91"/>
  <c r="B401" i="91"/>
  <c r="B404" i="91"/>
  <c r="B405" i="91"/>
  <c r="B406" i="91"/>
  <c r="Z754" i="91"/>
  <c r="Z753" i="91"/>
  <c r="Z752" i="91"/>
  <c r="Z751" i="91"/>
  <c r="Z750" i="91"/>
  <c r="Z749" i="91"/>
  <c r="Z748" i="91"/>
  <c r="Z747" i="91"/>
  <c r="Z746" i="91"/>
  <c r="Z745" i="91"/>
  <c r="Z744" i="91"/>
  <c r="Z743" i="91"/>
  <c r="Z742" i="91"/>
  <c r="Z741" i="91"/>
  <c r="Z740" i="91"/>
  <c r="Z739" i="91"/>
  <c r="Z738" i="91"/>
  <c r="Z737" i="91"/>
  <c r="Z736" i="91"/>
  <c r="Z735" i="91"/>
  <c r="Z734" i="91"/>
  <c r="Z733" i="91"/>
  <c r="Z732" i="91"/>
  <c r="Z731" i="91"/>
  <c r="Z730" i="91"/>
  <c r="B140" i="91"/>
  <c r="B141" i="91"/>
  <c r="B142" i="91"/>
  <c r="B143" i="91"/>
  <c r="B144" i="91"/>
  <c r="B145" i="91"/>
  <c r="B146" i="91"/>
  <c r="B147" i="91"/>
  <c r="B148" i="91"/>
  <c r="B149" i="91"/>
  <c r="B150" i="91"/>
  <c r="B151" i="91"/>
  <c r="B152" i="91"/>
  <c r="B153" i="91"/>
  <c r="B154" i="91"/>
  <c r="B155" i="91"/>
  <c r="B156" i="91"/>
  <c r="B157" i="91"/>
  <c r="B158" i="91"/>
  <c r="B159" i="91"/>
  <c r="B160" i="91"/>
  <c r="B161" i="91"/>
  <c r="B162" i="91"/>
  <c r="B163" i="91"/>
  <c r="B164" i="91"/>
  <c r="B165" i="91"/>
  <c r="B166" i="91"/>
  <c r="B167" i="91"/>
  <c r="B168" i="91"/>
  <c r="B169" i="91"/>
  <c r="B170" i="91"/>
  <c r="B171" i="91"/>
  <c r="B172" i="91"/>
  <c r="B173" i="91"/>
  <c r="B174" i="91"/>
  <c r="B175" i="91"/>
  <c r="B176" i="91"/>
  <c r="B177" i="91"/>
  <c r="B178" i="91"/>
  <c r="B179" i="91"/>
  <c r="B180" i="91"/>
  <c r="B181" i="91"/>
  <c r="B182" i="91"/>
  <c r="B183" i="91"/>
  <c r="B184" i="91"/>
  <c r="B185" i="91"/>
  <c r="B186" i="91"/>
  <c r="B187" i="91"/>
  <c r="B188" i="91"/>
  <c r="B189" i="91"/>
  <c r="B190" i="91"/>
  <c r="B191" i="91"/>
  <c r="B192" i="91"/>
  <c r="B193" i="91"/>
  <c r="B194" i="91"/>
  <c r="B195" i="91"/>
  <c r="B196" i="91"/>
  <c r="B197" i="91"/>
  <c r="B198" i="91"/>
  <c r="B199" i="91"/>
  <c r="B200" i="91"/>
  <c r="B201" i="91"/>
  <c r="B202" i="91"/>
  <c r="B203" i="91"/>
  <c r="B204" i="91"/>
  <c r="B205" i="91"/>
  <c r="B206" i="91"/>
  <c r="B207" i="91"/>
  <c r="B208" i="91"/>
  <c r="B209" i="91"/>
  <c r="B210" i="91"/>
  <c r="B211" i="91"/>
  <c r="B215" i="91"/>
  <c r="B216" i="91"/>
  <c r="B217" i="91"/>
  <c r="B218" i="91"/>
  <c r="B219" i="91"/>
  <c r="B220" i="91"/>
  <c r="B221" i="91"/>
  <c r="B222" i="91"/>
  <c r="B223" i="91"/>
  <c r="B224" i="91"/>
  <c r="B225" i="91"/>
  <c r="B226" i="91"/>
  <c r="B227" i="91"/>
  <c r="B228" i="91"/>
  <c r="B229" i="91"/>
  <c r="B230" i="91"/>
  <c r="B231" i="91"/>
  <c r="B232" i="91"/>
  <c r="B233" i="91"/>
  <c r="B234" i="91"/>
  <c r="B235" i="91"/>
  <c r="B236" i="91"/>
  <c r="B237" i="91"/>
  <c r="B238" i="91"/>
  <c r="B239" i="91"/>
  <c r="B240" i="91"/>
  <c r="B241" i="91"/>
  <c r="B242" i="91"/>
  <c r="B243" i="91"/>
  <c r="B244" i="91"/>
  <c r="B245" i="91"/>
  <c r="B246" i="91"/>
  <c r="B247" i="91"/>
  <c r="B248" i="91"/>
  <c r="B249" i="91"/>
  <c r="B250" i="91"/>
  <c r="B251" i="91"/>
  <c r="B252" i="91"/>
  <c r="B253" i="91"/>
  <c r="B254" i="91"/>
  <c r="B255" i="91"/>
  <c r="B256" i="91"/>
  <c r="B257" i="91"/>
  <c r="B258" i="91"/>
  <c r="B259" i="91"/>
  <c r="B260" i="91"/>
  <c r="B261" i="91"/>
  <c r="B262" i="91"/>
  <c r="B263" i="91"/>
  <c r="B264" i="91"/>
  <c r="B265" i="91"/>
  <c r="B266" i="91"/>
  <c r="B267" i="91"/>
  <c r="B268" i="91"/>
  <c r="B269" i="91"/>
  <c r="B270" i="91"/>
  <c r="B271" i="91"/>
  <c r="B272" i="91"/>
  <c r="B273" i="91"/>
  <c r="B274" i="91"/>
  <c r="B275" i="91"/>
  <c r="B276" i="91"/>
  <c r="B277" i="91"/>
  <c r="B278" i="91"/>
  <c r="B279" i="91"/>
  <c r="B280" i="91"/>
  <c r="B281" i="91"/>
  <c r="B282" i="91"/>
  <c r="B283" i="91"/>
  <c r="B284" i="91"/>
  <c r="B285" i="91"/>
  <c r="B286" i="91"/>
  <c r="J170" i="81"/>
  <c r="J159" i="22"/>
  <c r="J187" i="81"/>
  <c r="J161" i="22"/>
  <c r="K187" i="81"/>
  <c r="K161" i="22"/>
  <c r="J182" i="81"/>
  <c r="J160" i="22"/>
  <c r="K182" i="81"/>
  <c r="K160" i="22"/>
  <c r="D34" i="81"/>
  <c r="E3" i="81"/>
  <c r="F3" i="81"/>
  <c r="G3" i="81"/>
  <c r="H3" i="81"/>
  <c r="I3" i="81"/>
  <c r="J3" i="81"/>
  <c r="K3" i="81"/>
  <c r="L3" i="81"/>
  <c r="Z849" i="91"/>
  <c r="Z845" i="91"/>
  <c r="Z844" i="91"/>
  <c r="E31" i="56"/>
  <c r="E33" i="56"/>
  <c r="E41" i="56"/>
  <c r="E99" i="56"/>
  <c r="D23" i="56"/>
  <c r="E89" i="56"/>
  <c r="E91" i="56"/>
  <c r="E100" i="56"/>
  <c r="E71" i="56"/>
  <c r="Z885" i="91"/>
  <c r="Z884" i="91"/>
  <c r="Z883" i="91"/>
  <c r="Z882" i="91"/>
  <c r="Z881" i="91"/>
  <c r="Z880" i="91"/>
  <c r="Z879" i="91"/>
  <c r="Z876" i="91"/>
  <c r="Z875" i="91"/>
  <c r="Z874" i="91"/>
  <c r="Z872" i="91"/>
  <c r="Z871" i="91"/>
  <c r="Z870" i="91"/>
  <c r="Z869" i="91"/>
  <c r="Z868" i="91"/>
  <c r="Z807" i="91"/>
  <c r="Z806" i="91"/>
  <c r="Z805" i="91"/>
  <c r="Z804" i="91"/>
  <c r="Z803" i="91"/>
  <c r="Z802" i="91"/>
  <c r="Z801" i="91"/>
  <c r="Z800" i="91"/>
  <c r="Z799" i="91"/>
  <c r="Z798" i="91"/>
  <c r="Z797" i="91"/>
  <c r="Z796" i="91"/>
  <c r="Z795" i="91"/>
  <c r="Z794" i="91"/>
  <c r="Z793" i="91"/>
  <c r="Z792" i="91"/>
  <c r="Z791" i="91"/>
  <c r="Z790" i="91"/>
  <c r="Z789" i="91"/>
  <c r="Z788" i="91"/>
  <c r="Z787" i="91"/>
  <c r="Z642" i="91"/>
  <c r="Z641" i="91"/>
  <c r="Z640" i="91"/>
  <c r="Z639" i="91"/>
  <c r="Z638" i="91"/>
  <c r="Z637" i="91"/>
  <c r="Z636" i="91"/>
  <c r="Z635" i="91"/>
  <c r="Z634" i="91"/>
  <c r="Z633" i="91"/>
  <c r="Z632" i="91"/>
  <c r="Z631" i="91"/>
  <c r="Z630" i="91"/>
  <c r="Z629" i="91"/>
  <c r="Z628" i="91"/>
  <c r="Z627" i="91"/>
  <c r="Z626" i="91"/>
  <c r="Z625" i="91"/>
  <c r="Z624" i="91"/>
  <c r="Z623" i="91"/>
  <c r="Z622" i="91"/>
  <c r="CX72" i="75"/>
  <c r="CW72" i="75"/>
  <c r="CV72" i="75"/>
  <c r="CU72" i="75"/>
  <c r="CT72" i="75"/>
  <c r="CS72" i="75"/>
  <c r="CR72" i="75"/>
  <c r="CQ72" i="75"/>
  <c r="CP72" i="75"/>
  <c r="CO72" i="75"/>
  <c r="CN72" i="75"/>
  <c r="CM72" i="75"/>
  <c r="CL72" i="75"/>
  <c r="CK72" i="75"/>
  <c r="CJ72" i="75"/>
  <c r="CI72" i="75"/>
  <c r="CH72" i="75"/>
  <c r="CG72" i="75"/>
  <c r="CF72" i="75"/>
  <c r="CE72" i="75"/>
  <c r="CD72" i="75"/>
  <c r="CC72" i="75"/>
  <c r="CB72" i="75"/>
  <c r="CA72" i="75"/>
  <c r="BZ72" i="75"/>
  <c r="BY72" i="75"/>
  <c r="BX72" i="75"/>
  <c r="BW72" i="75"/>
  <c r="BV72" i="75"/>
  <c r="BU72" i="75"/>
  <c r="BT72" i="75"/>
  <c r="BS72" i="75"/>
  <c r="BR72" i="75"/>
  <c r="BQ72" i="75"/>
  <c r="BP72" i="75"/>
  <c r="BO72" i="75"/>
  <c r="BN72" i="75"/>
  <c r="BM72" i="75"/>
  <c r="BL72" i="75"/>
  <c r="BK72" i="75"/>
  <c r="BJ72" i="75"/>
  <c r="BI72" i="75"/>
  <c r="BH72" i="75"/>
  <c r="BG72" i="75"/>
  <c r="BF72" i="75"/>
  <c r="BE72" i="75"/>
  <c r="BD72" i="75"/>
  <c r="BC72" i="75"/>
  <c r="BB72" i="75"/>
  <c r="BA72" i="75"/>
  <c r="AZ72" i="75"/>
  <c r="AY72" i="75"/>
  <c r="AX72" i="75"/>
  <c r="AW72" i="75"/>
  <c r="AV72" i="75"/>
  <c r="AU72" i="75"/>
  <c r="AT72" i="75"/>
  <c r="AS72" i="75"/>
  <c r="AR72" i="75"/>
  <c r="AQ72" i="75"/>
  <c r="AP72" i="75"/>
  <c r="AO72" i="75"/>
  <c r="AN72" i="75"/>
  <c r="AM72" i="75"/>
  <c r="AL72" i="75"/>
  <c r="AK72" i="75"/>
  <c r="AJ72" i="75"/>
  <c r="AI72" i="75"/>
  <c r="AH72" i="75"/>
  <c r="AG72" i="75"/>
  <c r="AF72" i="75"/>
  <c r="AE72" i="75"/>
  <c r="AD72" i="75"/>
  <c r="AC72" i="75"/>
  <c r="AB72" i="75"/>
  <c r="AA72" i="75"/>
  <c r="Z72" i="75"/>
  <c r="Y72" i="75"/>
  <c r="X72" i="75"/>
  <c r="W72" i="75"/>
  <c r="V72" i="75"/>
  <c r="U72" i="75"/>
  <c r="T72" i="75"/>
  <c r="S72" i="75"/>
  <c r="R72" i="75"/>
  <c r="Q72" i="75"/>
  <c r="P72" i="75"/>
  <c r="O72" i="75"/>
  <c r="N72" i="75"/>
  <c r="M72" i="75"/>
  <c r="L72" i="75"/>
  <c r="K72" i="75"/>
  <c r="J72" i="75"/>
  <c r="I72" i="75"/>
  <c r="H72" i="75"/>
  <c r="G72" i="75"/>
  <c r="F72" i="75"/>
  <c r="E72" i="75"/>
  <c r="CX69" i="75"/>
  <c r="CW69" i="75"/>
  <c r="CV69" i="75"/>
  <c r="CU69" i="75"/>
  <c r="CT69" i="75"/>
  <c r="CS69" i="75"/>
  <c r="CR69" i="75"/>
  <c r="CQ69" i="75"/>
  <c r="CP69" i="75"/>
  <c r="CO69" i="75"/>
  <c r="CN69" i="75"/>
  <c r="CM69" i="75"/>
  <c r="CL69" i="75"/>
  <c r="CK69" i="75"/>
  <c r="CJ69" i="75"/>
  <c r="CI69" i="75"/>
  <c r="CH69" i="75"/>
  <c r="CG69" i="75"/>
  <c r="CF69" i="75"/>
  <c r="CE69" i="75"/>
  <c r="CD69" i="75"/>
  <c r="CC69" i="75"/>
  <c r="CB69" i="75"/>
  <c r="CA69" i="75"/>
  <c r="BZ69" i="75"/>
  <c r="BY69" i="75"/>
  <c r="BX69" i="75"/>
  <c r="BW69" i="75"/>
  <c r="BV69" i="75"/>
  <c r="BU69" i="75"/>
  <c r="BT69" i="75"/>
  <c r="BS69" i="75"/>
  <c r="BR69" i="75"/>
  <c r="BQ69" i="75"/>
  <c r="BP69" i="75"/>
  <c r="BO69" i="75"/>
  <c r="BN69" i="75"/>
  <c r="BM69" i="75"/>
  <c r="BL69" i="75"/>
  <c r="BK69" i="75"/>
  <c r="BJ69" i="75"/>
  <c r="BI69" i="75"/>
  <c r="BH69" i="75"/>
  <c r="BG69" i="75"/>
  <c r="BF69" i="75"/>
  <c r="BE69" i="75"/>
  <c r="BD69" i="75"/>
  <c r="BC69" i="75"/>
  <c r="BB69" i="75"/>
  <c r="BA69" i="75"/>
  <c r="AZ69" i="75"/>
  <c r="AY69" i="75"/>
  <c r="AX69" i="75"/>
  <c r="AW69" i="75"/>
  <c r="AV69" i="75"/>
  <c r="AU69" i="75"/>
  <c r="AT69" i="75"/>
  <c r="AS69" i="75"/>
  <c r="AR69" i="75"/>
  <c r="AQ69" i="75"/>
  <c r="AP69" i="75"/>
  <c r="AO69" i="75"/>
  <c r="AN69" i="75"/>
  <c r="AM69" i="75"/>
  <c r="AL69" i="75"/>
  <c r="AK69" i="75"/>
  <c r="AJ69" i="75"/>
  <c r="AI69" i="75"/>
  <c r="AH69" i="75"/>
  <c r="AG69" i="75"/>
  <c r="AF69" i="75"/>
  <c r="AE69" i="75"/>
  <c r="AD69" i="75"/>
  <c r="AC69" i="75"/>
  <c r="AB69" i="75"/>
  <c r="AA69" i="75"/>
  <c r="Z69" i="75"/>
  <c r="Y69" i="75"/>
  <c r="X69" i="75"/>
  <c r="W69" i="75"/>
  <c r="V69" i="75"/>
  <c r="U69" i="75"/>
  <c r="T69" i="75"/>
  <c r="S69" i="75"/>
  <c r="R69" i="75"/>
  <c r="Q69" i="75"/>
  <c r="P69" i="75"/>
  <c r="O69" i="75"/>
  <c r="N69" i="75"/>
  <c r="M69" i="75"/>
  <c r="L69" i="75"/>
  <c r="K69" i="75"/>
  <c r="J69" i="75"/>
  <c r="I69" i="75"/>
  <c r="H69" i="75"/>
  <c r="G69" i="75"/>
  <c r="F69" i="75"/>
  <c r="E69" i="75"/>
  <c r="CX68" i="75"/>
  <c r="CW68" i="75"/>
  <c r="CV68" i="75"/>
  <c r="CU68" i="75"/>
  <c r="CT68" i="75"/>
  <c r="CS68" i="75"/>
  <c r="CR68" i="75"/>
  <c r="CQ68" i="75"/>
  <c r="CP68" i="75"/>
  <c r="CO68" i="75"/>
  <c r="CN68" i="75"/>
  <c r="CM68" i="75"/>
  <c r="CL68" i="75"/>
  <c r="CK68" i="75"/>
  <c r="CJ68" i="75"/>
  <c r="CI68" i="75"/>
  <c r="CH68" i="75"/>
  <c r="CG68" i="75"/>
  <c r="CF68" i="75"/>
  <c r="CE68" i="75"/>
  <c r="CD68" i="75"/>
  <c r="CC68" i="75"/>
  <c r="CB68" i="75"/>
  <c r="CA68" i="75"/>
  <c r="BZ68" i="75"/>
  <c r="BY68" i="75"/>
  <c r="BX68" i="75"/>
  <c r="BW68" i="75"/>
  <c r="BV68" i="75"/>
  <c r="BU68" i="75"/>
  <c r="BT68" i="75"/>
  <c r="BS68" i="75"/>
  <c r="BR68" i="75"/>
  <c r="BQ68" i="75"/>
  <c r="BP68" i="75"/>
  <c r="BO68" i="75"/>
  <c r="BN68" i="75"/>
  <c r="BM68" i="75"/>
  <c r="BL68" i="75"/>
  <c r="BK68" i="75"/>
  <c r="BJ68" i="75"/>
  <c r="BI68" i="75"/>
  <c r="BH68" i="75"/>
  <c r="BG68" i="75"/>
  <c r="BF68" i="75"/>
  <c r="BE68" i="75"/>
  <c r="BD68" i="75"/>
  <c r="BC68" i="75"/>
  <c r="BB68" i="75"/>
  <c r="BA68" i="75"/>
  <c r="AZ68" i="75"/>
  <c r="AY68" i="75"/>
  <c r="AX68" i="75"/>
  <c r="AW68" i="75"/>
  <c r="AV68" i="75"/>
  <c r="AU68" i="75"/>
  <c r="AT68" i="75"/>
  <c r="AS68" i="75"/>
  <c r="AR68" i="75"/>
  <c r="AQ68" i="75"/>
  <c r="AP68" i="75"/>
  <c r="AO68" i="75"/>
  <c r="AN68" i="75"/>
  <c r="AM68" i="75"/>
  <c r="AL68" i="75"/>
  <c r="AK68" i="75"/>
  <c r="AJ68" i="75"/>
  <c r="AI68" i="75"/>
  <c r="AH68" i="75"/>
  <c r="AG68" i="75"/>
  <c r="AF68" i="75"/>
  <c r="AE68" i="75"/>
  <c r="AD68" i="75"/>
  <c r="AC68" i="75"/>
  <c r="AB68" i="75"/>
  <c r="AA68" i="75"/>
  <c r="Z68" i="75"/>
  <c r="Y68" i="75"/>
  <c r="X68" i="75"/>
  <c r="W68" i="75"/>
  <c r="V68" i="75"/>
  <c r="U68" i="75"/>
  <c r="T68" i="75"/>
  <c r="S68" i="75"/>
  <c r="R68" i="75"/>
  <c r="Q68" i="75"/>
  <c r="P68" i="75"/>
  <c r="O68" i="75"/>
  <c r="N68" i="75"/>
  <c r="M68" i="75"/>
  <c r="L68" i="75"/>
  <c r="K68" i="75"/>
  <c r="J68" i="75"/>
  <c r="I68" i="75"/>
  <c r="H68" i="75"/>
  <c r="G68" i="75"/>
  <c r="F68" i="75"/>
  <c r="E68" i="75"/>
  <c r="CX64" i="75"/>
  <c r="CW64" i="75"/>
  <c r="CV64" i="75"/>
  <c r="CU64" i="75"/>
  <c r="CT64" i="75"/>
  <c r="CS64" i="75"/>
  <c r="CR64" i="75"/>
  <c r="CQ64" i="75"/>
  <c r="CP64" i="75"/>
  <c r="CO64" i="75"/>
  <c r="CN64" i="75"/>
  <c r="CM64" i="75"/>
  <c r="CL64" i="75"/>
  <c r="CK64" i="75"/>
  <c r="CJ64" i="75"/>
  <c r="CI64" i="75"/>
  <c r="CH64" i="75"/>
  <c r="CG64" i="75"/>
  <c r="CF64" i="75"/>
  <c r="CE64" i="75"/>
  <c r="CD64" i="75"/>
  <c r="CC64" i="75"/>
  <c r="CB64" i="75"/>
  <c r="CA64" i="75"/>
  <c r="BZ64" i="75"/>
  <c r="BY64" i="75"/>
  <c r="BX64" i="75"/>
  <c r="BW64" i="75"/>
  <c r="BV64" i="75"/>
  <c r="BU64" i="75"/>
  <c r="BT64" i="75"/>
  <c r="BS64" i="75"/>
  <c r="BR64" i="75"/>
  <c r="BQ64" i="75"/>
  <c r="BP64" i="75"/>
  <c r="BO64" i="75"/>
  <c r="BN64" i="75"/>
  <c r="BM64" i="75"/>
  <c r="BL64" i="75"/>
  <c r="BK64" i="75"/>
  <c r="BJ64" i="75"/>
  <c r="BI64" i="75"/>
  <c r="BH64" i="75"/>
  <c r="BG64" i="75"/>
  <c r="BF64" i="75"/>
  <c r="BE64" i="75"/>
  <c r="BD64" i="75"/>
  <c r="BC64"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CX61" i="75"/>
  <c r="CW61" i="75"/>
  <c r="CV61" i="75"/>
  <c r="CU61" i="75"/>
  <c r="CT61" i="75"/>
  <c r="CS61" i="75"/>
  <c r="CR61" i="75"/>
  <c r="CQ61" i="75"/>
  <c r="CP61" i="75"/>
  <c r="CO61" i="75"/>
  <c r="CN61" i="75"/>
  <c r="CM61" i="75"/>
  <c r="CL61" i="75"/>
  <c r="CK61" i="75"/>
  <c r="CJ61" i="75"/>
  <c r="CI61" i="75"/>
  <c r="CH61" i="75"/>
  <c r="CG61" i="75"/>
  <c r="CF61" i="75"/>
  <c r="CE61" i="75"/>
  <c r="CD61" i="75"/>
  <c r="CC61" i="75"/>
  <c r="CB61" i="75"/>
  <c r="CA61" i="75"/>
  <c r="BZ61" i="75"/>
  <c r="BY61" i="75"/>
  <c r="BX61" i="75"/>
  <c r="BW61" i="75"/>
  <c r="BV61" i="75"/>
  <c r="BU61" i="75"/>
  <c r="BT61" i="75"/>
  <c r="BS61" i="75"/>
  <c r="BR61" i="75"/>
  <c r="BQ61" i="75"/>
  <c r="BP61" i="75"/>
  <c r="BO61" i="75"/>
  <c r="BN61" i="75"/>
  <c r="BM61" i="75"/>
  <c r="BL61" i="75"/>
  <c r="BK61" i="75"/>
  <c r="BJ61" i="75"/>
  <c r="BI61" i="75"/>
  <c r="BH61" i="75"/>
  <c r="BG61" i="75"/>
  <c r="BF61" i="75"/>
  <c r="BE61" i="75"/>
  <c r="BD61" i="75"/>
  <c r="BC61" i="75"/>
  <c r="BB61" i="75"/>
  <c r="BA61" i="75"/>
  <c r="AZ61" i="75"/>
  <c r="AY61" i="75"/>
  <c r="AX61" i="75"/>
  <c r="AW61" i="75"/>
  <c r="AV61" i="75"/>
  <c r="AU61" i="75"/>
  <c r="AT61" i="75"/>
  <c r="AS61" i="75"/>
  <c r="AR61" i="75"/>
  <c r="AQ61" i="75"/>
  <c r="AP61" i="75"/>
  <c r="AO61" i="75"/>
  <c r="AN61" i="75"/>
  <c r="AM61" i="75"/>
  <c r="AL61" i="75"/>
  <c r="AK61" i="75"/>
  <c r="AJ61" i="75"/>
  <c r="AI61" i="75"/>
  <c r="AH61" i="75"/>
  <c r="AG61" i="75"/>
  <c r="AF61" i="75"/>
  <c r="AE61" i="75"/>
  <c r="AD61" i="75"/>
  <c r="AC61" i="75"/>
  <c r="AB61" i="75"/>
  <c r="AA61" i="75"/>
  <c r="Z61" i="75"/>
  <c r="Y61" i="75"/>
  <c r="X61" i="75"/>
  <c r="W61" i="75"/>
  <c r="V61" i="75"/>
  <c r="U61" i="75"/>
  <c r="T61" i="75"/>
  <c r="S61" i="75"/>
  <c r="R61" i="75"/>
  <c r="Q61" i="75"/>
  <c r="P61" i="75"/>
  <c r="O61" i="75"/>
  <c r="N61" i="75"/>
  <c r="M61" i="75"/>
  <c r="L61" i="75"/>
  <c r="K61" i="75"/>
  <c r="J61" i="75"/>
  <c r="I61" i="75"/>
  <c r="H61" i="75"/>
  <c r="G61" i="75"/>
  <c r="F61" i="75"/>
  <c r="E61" i="75"/>
  <c r="CX60" i="75"/>
  <c r="CW60" i="75"/>
  <c r="CV60" i="75"/>
  <c r="CU60" i="75"/>
  <c r="CT60" i="75"/>
  <c r="CS60" i="75"/>
  <c r="CR60" i="75"/>
  <c r="CQ60" i="75"/>
  <c r="CP60" i="75"/>
  <c r="CO60" i="75"/>
  <c r="CN60" i="75"/>
  <c r="CM60" i="75"/>
  <c r="CL60" i="75"/>
  <c r="CK60" i="75"/>
  <c r="CJ60" i="75"/>
  <c r="CI60" i="75"/>
  <c r="CH60" i="75"/>
  <c r="CG60" i="75"/>
  <c r="CF60" i="75"/>
  <c r="CE60" i="75"/>
  <c r="CD60" i="75"/>
  <c r="CC60" i="75"/>
  <c r="CB60" i="75"/>
  <c r="CA60" i="75"/>
  <c r="BZ60" i="75"/>
  <c r="BY60" i="75"/>
  <c r="BX60" i="75"/>
  <c r="BW60" i="75"/>
  <c r="BV60" i="75"/>
  <c r="BU60" i="75"/>
  <c r="BT60" i="75"/>
  <c r="BS60" i="75"/>
  <c r="BR60" i="75"/>
  <c r="BQ60" i="75"/>
  <c r="BP60" i="75"/>
  <c r="BO60" i="75"/>
  <c r="BN60" i="75"/>
  <c r="BM60" i="75"/>
  <c r="BL60" i="75"/>
  <c r="BK60" i="75"/>
  <c r="BJ60" i="75"/>
  <c r="BI60" i="75"/>
  <c r="BH60" i="75"/>
  <c r="BG60" i="75"/>
  <c r="BF60" i="75"/>
  <c r="BE60" i="75"/>
  <c r="BD60" i="75"/>
  <c r="BC60" i="75"/>
  <c r="BB60" i="75"/>
  <c r="BA60" i="75"/>
  <c r="AZ60" i="75"/>
  <c r="AY60" i="75"/>
  <c r="AX60" i="75"/>
  <c r="AW60" i="75"/>
  <c r="AV60" i="75"/>
  <c r="AU60" i="75"/>
  <c r="AT60" i="75"/>
  <c r="AS60" i="75"/>
  <c r="AR60" i="75"/>
  <c r="AQ60" i="75"/>
  <c r="AP60" i="75"/>
  <c r="AO60" i="75"/>
  <c r="AN60" i="75"/>
  <c r="AM60" i="75"/>
  <c r="AL60" i="75"/>
  <c r="AK60" i="75"/>
  <c r="AJ60" i="75"/>
  <c r="AI60" i="75"/>
  <c r="AH60" i="75"/>
  <c r="AG60" i="75"/>
  <c r="AF60" i="75"/>
  <c r="AE60" i="75"/>
  <c r="AD60" i="75"/>
  <c r="AC60" i="75"/>
  <c r="AB60" i="75"/>
  <c r="AA60" i="75"/>
  <c r="Z60" i="75"/>
  <c r="Y60" i="75"/>
  <c r="X60" i="75"/>
  <c r="W60" i="75"/>
  <c r="V60" i="75"/>
  <c r="U60" i="75"/>
  <c r="T60" i="75"/>
  <c r="S60" i="75"/>
  <c r="R60" i="75"/>
  <c r="Q60" i="75"/>
  <c r="P60" i="75"/>
  <c r="O60" i="75"/>
  <c r="N60" i="75"/>
  <c r="M60" i="75"/>
  <c r="L60" i="75"/>
  <c r="K60" i="75"/>
  <c r="J60" i="75"/>
  <c r="I60" i="75"/>
  <c r="H60" i="75"/>
  <c r="G60" i="75"/>
  <c r="F60" i="75"/>
  <c r="E60" i="75"/>
  <c r="CX55" i="75"/>
  <c r="CW55" i="75"/>
  <c r="CV55" i="75"/>
  <c r="CU55" i="75"/>
  <c r="CT55" i="75"/>
  <c r="CS55" i="75"/>
  <c r="CR55" i="75"/>
  <c r="CQ55" i="75"/>
  <c r="CP55" i="75"/>
  <c r="CO55" i="75"/>
  <c r="CN55" i="75"/>
  <c r="CM55" i="75"/>
  <c r="CL55" i="75"/>
  <c r="CK55" i="75"/>
  <c r="CJ55" i="75"/>
  <c r="CI55" i="75"/>
  <c r="CH55" i="75"/>
  <c r="CG55" i="75"/>
  <c r="CF55" i="75"/>
  <c r="CE55" i="75"/>
  <c r="CD55" i="75"/>
  <c r="CC55" i="75"/>
  <c r="CB55" i="75"/>
  <c r="CA55" i="75"/>
  <c r="BZ55" i="75"/>
  <c r="BY55" i="75"/>
  <c r="BX55" i="75"/>
  <c r="BW55" i="75"/>
  <c r="BV55" i="75"/>
  <c r="BU55" i="75"/>
  <c r="BT55" i="75"/>
  <c r="BS55" i="75"/>
  <c r="BR55" i="75"/>
  <c r="BQ55" i="75"/>
  <c r="BP55" i="75"/>
  <c r="BO55" i="75"/>
  <c r="BN55" i="75"/>
  <c r="BM55" i="75"/>
  <c r="BL55" i="75"/>
  <c r="BK55" i="75"/>
  <c r="BJ55" i="75"/>
  <c r="BI55" i="75"/>
  <c r="BH55" i="75"/>
  <c r="BG55" i="75"/>
  <c r="BF55" i="75"/>
  <c r="BE55" i="75"/>
  <c r="BD55" i="75"/>
  <c r="BC55" i="75"/>
  <c r="BB55" i="75"/>
  <c r="BA55" i="75"/>
  <c r="AZ55" i="75"/>
  <c r="AY55" i="75"/>
  <c r="AX55" i="75"/>
  <c r="AW55" i="75"/>
  <c r="AV55" i="75"/>
  <c r="AU55" i="75"/>
  <c r="AT55" i="75"/>
  <c r="AS55" i="75"/>
  <c r="AR55" i="75"/>
  <c r="AQ55" i="75"/>
  <c r="AP55" i="75"/>
  <c r="AO55" i="75"/>
  <c r="AN55" i="75"/>
  <c r="AM55" i="75"/>
  <c r="AL55" i="75"/>
  <c r="AK55" i="75"/>
  <c r="AJ55" i="75"/>
  <c r="AI55" i="75"/>
  <c r="AH55" i="75"/>
  <c r="AG55" i="75"/>
  <c r="AF55" i="75"/>
  <c r="AE55" i="75"/>
  <c r="AD55" i="75"/>
  <c r="AC55" i="75"/>
  <c r="AB55" i="75"/>
  <c r="AA55" i="75"/>
  <c r="Z55" i="75"/>
  <c r="Y55" i="75"/>
  <c r="X55" i="75"/>
  <c r="W55" i="75"/>
  <c r="V55" i="75"/>
  <c r="U55" i="75"/>
  <c r="T55" i="75"/>
  <c r="S55" i="75"/>
  <c r="R55" i="75"/>
  <c r="Q55" i="75"/>
  <c r="P55" i="75"/>
  <c r="O55" i="75"/>
  <c r="N55" i="75"/>
  <c r="M55" i="75"/>
  <c r="L55" i="75"/>
  <c r="K55" i="75"/>
  <c r="J55" i="75"/>
  <c r="I55" i="75"/>
  <c r="H55" i="75"/>
  <c r="G55" i="75"/>
  <c r="F55" i="75"/>
  <c r="E55" i="75"/>
  <c r="CX48" i="75"/>
  <c r="CW48" i="75"/>
  <c r="CV48" i="75"/>
  <c r="CU48" i="75"/>
  <c r="CT48" i="75"/>
  <c r="CS48" i="75"/>
  <c r="CR48" i="75"/>
  <c r="CQ48" i="75"/>
  <c r="CP48" i="75"/>
  <c r="CO48" i="75"/>
  <c r="CN48" i="75"/>
  <c r="CM48" i="75"/>
  <c r="CL48" i="75"/>
  <c r="CK48" i="75"/>
  <c r="CJ48" i="75"/>
  <c r="CI48" i="75"/>
  <c r="CH48" i="75"/>
  <c r="CG48" i="75"/>
  <c r="CF48" i="75"/>
  <c r="CE48" i="75"/>
  <c r="CD48" i="75"/>
  <c r="CC48" i="75"/>
  <c r="CB48" i="75"/>
  <c r="CA48" i="75"/>
  <c r="BZ48" i="75"/>
  <c r="BY48" i="75"/>
  <c r="BX48" i="75"/>
  <c r="BW48" i="75"/>
  <c r="BV48" i="75"/>
  <c r="BU48" i="75"/>
  <c r="BT48" i="75"/>
  <c r="BS48" i="75"/>
  <c r="BR48" i="75"/>
  <c r="BQ48" i="75"/>
  <c r="BP48" i="75"/>
  <c r="BO48" i="75"/>
  <c r="BN48" i="75"/>
  <c r="BM48" i="75"/>
  <c r="BL48" i="75"/>
  <c r="BK48" i="75"/>
  <c r="BJ48" i="75"/>
  <c r="BI48" i="75"/>
  <c r="BH48" i="75"/>
  <c r="BG48" i="75"/>
  <c r="BF48" i="75"/>
  <c r="BE48" i="75"/>
  <c r="BD48" i="75"/>
  <c r="BC48" i="75"/>
  <c r="BB48" i="75"/>
  <c r="BA48" i="75"/>
  <c r="AZ48" i="75"/>
  <c r="AY48" i="75"/>
  <c r="AX48" i="75"/>
  <c r="AW48" i="75"/>
  <c r="AV48" i="75"/>
  <c r="AU48" i="75"/>
  <c r="AT48" i="75"/>
  <c r="AS48" i="75"/>
  <c r="AR48" i="75"/>
  <c r="AQ48" i="75"/>
  <c r="AP48" i="75"/>
  <c r="AO48" i="75"/>
  <c r="AN48" i="75"/>
  <c r="AM48" i="75"/>
  <c r="AL48" i="75"/>
  <c r="AK48" i="75"/>
  <c r="AJ48" i="75"/>
  <c r="AI48" i="75"/>
  <c r="AH48" i="75"/>
  <c r="AG48" i="75"/>
  <c r="AF48" i="75"/>
  <c r="AE48" i="75"/>
  <c r="AD48" i="75"/>
  <c r="AC48" i="75"/>
  <c r="AB48" i="75"/>
  <c r="AA48" i="75"/>
  <c r="Z48" i="75"/>
  <c r="Y48" i="75"/>
  <c r="X48" i="75"/>
  <c r="W48" i="75"/>
  <c r="V48" i="75"/>
  <c r="U48" i="75"/>
  <c r="T48" i="75"/>
  <c r="S48" i="75"/>
  <c r="R48" i="75"/>
  <c r="Q48" i="75"/>
  <c r="P48" i="75"/>
  <c r="O48" i="75"/>
  <c r="N48" i="75"/>
  <c r="M48" i="75"/>
  <c r="L48" i="75"/>
  <c r="K48" i="75"/>
  <c r="J48" i="75"/>
  <c r="I48" i="75"/>
  <c r="H48" i="75"/>
  <c r="G48" i="75"/>
  <c r="F48" i="75"/>
  <c r="E48"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V36" i="75"/>
  <c r="U36" i="75"/>
  <c r="T36" i="75"/>
  <c r="S36" i="75"/>
  <c r="R36" i="75"/>
  <c r="Q36" i="75"/>
  <c r="P36" i="75"/>
  <c r="O36" i="75"/>
  <c r="N36" i="75"/>
  <c r="M36" i="75"/>
  <c r="L36" i="75"/>
  <c r="K36" i="75"/>
  <c r="J36" i="75"/>
  <c r="I36" i="75"/>
  <c r="H36" i="75"/>
  <c r="G36" i="75"/>
  <c r="F36" i="75"/>
  <c r="E36"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V31" i="75"/>
  <c r="U31" i="75"/>
  <c r="T31" i="75"/>
  <c r="S31" i="75"/>
  <c r="R31" i="75"/>
  <c r="Q31" i="75"/>
  <c r="P31" i="75"/>
  <c r="O31" i="75"/>
  <c r="N31" i="75"/>
  <c r="M31" i="75"/>
  <c r="L31" i="75"/>
  <c r="K31" i="75"/>
  <c r="J31" i="75"/>
  <c r="I31" i="75"/>
  <c r="H31" i="75"/>
  <c r="G31" i="75"/>
  <c r="F31" i="75"/>
  <c r="E31"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V28" i="75"/>
  <c r="U28" i="75"/>
  <c r="T28" i="75"/>
  <c r="S28" i="75"/>
  <c r="R28" i="75"/>
  <c r="Q28" i="75"/>
  <c r="P28" i="75"/>
  <c r="O28" i="75"/>
  <c r="N28" i="75"/>
  <c r="M28" i="75"/>
  <c r="L28" i="75"/>
  <c r="K28" i="75"/>
  <c r="J28" i="75"/>
  <c r="I28" i="75"/>
  <c r="H28" i="75"/>
  <c r="G28" i="75"/>
  <c r="F28" i="75"/>
  <c r="E28"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V27" i="75"/>
  <c r="U27" i="75"/>
  <c r="T27" i="75"/>
  <c r="S27" i="75"/>
  <c r="R27" i="75"/>
  <c r="Q27" i="75"/>
  <c r="P27" i="75"/>
  <c r="O27" i="75"/>
  <c r="N27" i="75"/>
  <c r="M27" i="75"/>
  <c r="L27" i="75"/>
  <c r="K27" i="75"/>
  <c r="J27" i="75"/>
  <c r="I27" i="75"/>
  <c r="H27" i="75"/>
  <c r="G27" i="75"/>
  <c r="F27" i="75"/>
  <c r="E27" i="75"/>
  <c r="C72" i="75"/>
  <c r="C68" i="75"/>
  <c r="C69" i="75"/>
  <c r="C64" i="75"/>
  <c r="C61" i="75"/>
  <c r="C60" i="75"/>
  <c r="C55" i="75"/>
  <c r="C48" i="75"/>
  <c r="C36" i="75"/>
  <c r="C31" i="75"/>
  <c r="C28" i="75"/>
  <c r="C27" i="75"/>
  <c r="D28" i="75"/>
  <c r="D31" i="75"/>
  <c r="D27" i="75"/>
  <c r="D36" i="75"/>
  <c r="D55" i="75"/>
  <c r="D69" i="75"/>
  <c r="D68" i="75"/>
  <c r="D72" i="75"/>
  <c r="D61" i="75"/>
  <c r="D64" i="75"/>
  <c r="D60" i="75"/>
  <c r="Z565" i="91"/>
  <c r="Z564" i="91"/>
  <c r="Z563" i="91"/>
  <c r="Z562" i="91"/>
  <c r="Z561" i="91"/>
  <c r="Z560" i="91"/>
  <c r="Z559" i="91"/>
  <c r="Z558" i="91"/>
  <c r="Z557" i="91"/>
  <c r="Z556" i="91"/>
  <c r="Z555" i="91"/>
  <c r="Z554" i="91"/>
  <c r="Z553" i="91"/>
  <c r="Z552" i="91"/>
  <c r="Z551" i="91"/>
  <c r="Z550" i="91"/>
  <c r="Z549" i="91"/>
  <c r="Z548" i="91"/>
  <c r="Z547" i="91"/>
  <c r="Z546" i="91"/>
  <c r="Z545" i="91"/>
  <c r="Z544" i="91"/>
  <c r="Z543" i="91"/>
  <c r="Z542" i="91"/>
  <c r="Z541" i="91"/>
  <c r="Z540" i="91"/>
  <c r="Z539" i="91"/>
  <c r="Z538" i="91"/>
  <c r="Z537" i="91"/>
  <c r="Z536" i="91"/>
  <c r="Z535" i="91"/>
  <c r="Z534" i="91"/>
  <c r="Z533" i="91"/>
  <c r="Z532" i="91"/>
  <c r="Z531" i="91"/>
  <c r="Z530" i="91"/>
  <c r="Z529" i="91"/>
  <c r="Z528" i="91"/>
  <c r="Z527" i="91"/>
  <c r="Z526" i="91"/>
  <c r="Z525" i="91"/>
  <c r="Z524" i="91"/>
  <c r="Z523" i="91"/>
  <c r="Z522" i="91"/>
  <c r="Z521" i="91"/>
  <c r="Z520" i="91"/>
  <c r="Z519" i="91"/>
  <c r="Z518" i="91"/>
  <c r="Z517" i="91"/>
  <c r="J1" i="91"/>
  <c r="Z461" i="91"/>
  <c r="Z460" i="91"/>
  <c r="Z459" i="91"/>
  <c r="Z458" i="91"/>
  <c r="Z457" i="91"/>
  <c r="Z456" i="91"/>
  <c r="Z455" i="91"/>
  <c r="Z454" i="91"/>
  <c r="Z453" i="91"/>
  <c r="Z452" i="91"/>
  <c r="Z451" i="91"/>
  <c r="Z450" i="91"/>
  <c r="Z449" i="91"/>
  <c r="Z448" i="91"/>
  <c r="Z447" i="91"/>
  <c r="Z446" i="91"/>
  <c r="Z445" i="91"/>
  <c r="Z444" i="91"/>
  <c r="Z443" i="91"/>
  <c r="Z442" i="91"/>
  <c r="Z441" i="91"/>
  <c r="Z440" i="91"/>
  <c r="Z439" i="91"/>
  <c r="Z438" i="91"/>
  <c r="Z437" i="91"/>
  <c r="Z436" i="91"/>
  <c r="Z435" i="91"/>
  <c r="Z434" i="91"/>
  <c r="Z433" i="91"/>
  <c r="Z432" i="91"/>
  <c r="Z431" i="91"/>
  <c r="Z430" i="91"/>
  <c r="Z429" i="91"/>
  <c r="Z428" i="91"/>
  <c r="Z427" i="91"/>
  <c r="Z426" i="91"/>
  <c r="Z425" i="91"/>
  <c r="Z424" i="91"/>
  <c r="Z423" i="91"/>
  <c r="Z422" i="91"/>
  <c r="Z421" i="91"/>
  <c r="Z420" i="91"/>
  <c r="Z419" i="91"/>
  <c r="Z418" i="91"/>
  <c r="Z417" i="91"/>
  <c r="Z416" i="91"/>
  <c r="Z415" i="91"/>
  <c r="Z414" i="91"/>
  <c r="Z413" i="91"/>
  <c r="Z363" i="91"/>
  <c r="Z362" i="91"/>
  <c r="Z361" i="91"/>
  <c r="Z360" i="91"/>
  <c r="Z359" i="91"/>
  <c r="Z358" i="91"/>
  <c r="Z357" i="91"/>
  <c r="Z356" i="91"/>
  <c r="Z355" i="91"/>
  <c r="Z354" i="91"/>
  <c r="Z353" i="91"/>
  <c r="Z352" i="91"/>
  <c r="Z351" i="91"/>
  <c r="Z350" i="91"/>
  <c r="Z349" i="91"/>
  <c r="Z348" i="91"/>
  <c r="Z347" i="91"/>
  <c r="Z346" i="91"/>
  <c r="Z345" i="91"/>
  <c r="Z344" i="91"/>
  <c r="Z343" i="91"/>
  <c r="Z342" i="91"/>
  <c r="Z341" i="91"/>
  <c r="Z340" i="91"/>
  <c r="Z339" i="91"/>
  <c r="Z338" i="91"/>
  <c r="Z337" i="91"/>
  <c r="Z336" i="91"/>
  <c r="Z324" i="91"/>
  <c r="Z323" i="91"/>
  <c r="Z321" i="91"/>
  <c r="Z320" i="91"/>
  <c r="Z319" i="91"/>
  <c r="Z301" i="91"/>
  <c r="Z300" i="91"/>
  <c r="Z299" i="91"/>
  <c r="Z298" i="91"/>
  <c r="Z295" i="91"/>
  <c r="Z294" i="91"/>
  <c r="Z293" i="91"/>
  <c r="Z292" i="91"/>
  <c r="Z291" i="91"/>
  <c r="Z290" i="91"/>
  <c r="AB44" i="91"/>
  <c r="Z210" i="91"/>
  <c r="Z209" i="91"/>
  <c r="Z208" i="91"/>
  <c r="Z207" i="91"/>
  <c r="Z206" i="91"/>
  <c r="Z205" i="91"/>
  <c r="Z204" i="91"/>
  <c r="Z203" i="91"/>
  <c r="Z202" i="91"/>
  <c r="Z201" i="91"/>
  <c r="Z200" i="91"/>
  <c r="Z199" i="91"/>
  <c r="Z198" i="91"/>
  <c r="Z197" i="91"/>
  <c r="Z196" i="91"/>
  <c r="Z195" i="91"/>
  <c r="Z194" i="91"/>
  <c r="Z193" i="91"/>
  <c r="Z192" i="91"/>
  <c r="Z191" i="91"/>
  <c r="Z190" i="91"/>
  <c r="Z189" i="91"/>
  <c r="Z188" i="91"/>
  <c r="Z187" i="91"/>
  <c r="Z186" i="91"/>
  <c r="Z185" i="91"/>
  <c r="Z184" i="91"/>
  <c r="Z183" i="91"/>
  <c r="Z182" i="91"/>
  <c r="Z181" i="91"/>
  <c r="Z180" i="91"/>
  <c r="Z179" i="91"/>
  <c r="Z178" i="91"/>
  <c r="Z177" i="91"/>
  <c r="Z176" i="91"/>
  <c r="Z175" i="91"/>
  <c r="Z174" i="91"/>
  <c r="Z173" i="91"/>
  <c r="Z172" i="91"/>
  <c r="Z171" i="91"/>
  <c r="Z170" i="91"/>
  <c r="Z169" i="91"/>
  <c r="Z168" i="91"/>
  <c r="Z167" i="91"/>
  <c r="Z166" i="91"/>
  <c r="Z165" i="91"/>
  <c r="Z164" i="91"/>
  <c r="Z163" i="91"/>
  <c r="Z162" i="91"/>
  <c r="Z161" i="91"/>
  <c r="Z160" i="91"/>
  <c r="Z159" i="91"/>
  <c r="Z158" i="91"/>
  <c r="Z157" i="91"/>
  <c r="Z156" i="91"/>
  <c r="Z155" i="91"/>
  <c r="Z154" i="91"/>
  <c r="Z153" i="91"/>
  <c r="Z152" i="91"/>
  <c r="Z151" i="91"/>
  <c r="Z150" i="91"/>
  <c r="Z149" i="91"/>
  <c r="Z148" i="91"/>
  <c r="Z147" i="91"/>
  <c r="Z146" i="91"/>
  <c r="Z145" i="91"/>
  <c r="Z144" i="91"/>
  <c r="Z143" i="91"/>
  <c r="Z142" i="91"/>
  <c r="Z141" i="91"/>
  <c r="Z140" i="91"/>
  <c r="Z139" i="91"/>
  <c r="Z125" i="91"/>
  <c r="Z124" i="91"/>
  <c r="Z123" i="91"/>
  <c r="Z122" i="91"/>
  <c r="Z121" i="91"/>
  <c r="Z120" i="91"/>
  <c r="Z119" i="91"/>
  <c r="Z101" i="91"/>
  <c r="Z100" i="91"/>
  <c r="Z99" i="91"/>
  <c r="Z98" i="91"/>
  <c r="Z97" i="91"/>
  <c r="Z96" i="91"/>
  <c r="Z95" i="91"/>
  <c r="Z94" i="91"/>
  <c r="Z93" i="91"/>
  <c r="Z92" i="91"/>
  <c r="Z91" i="91"/>
  <c r="Z90" i="91"/>
  <c r="Z72" i="91"/>
  <c r="Z71" i="91"/>
  <c r="Z70" i="91"/>
  <c r="Z69" i="91"/>
  <c r="Z68" i="91"/>
  <c r="Z67" i="91"/>
  <c r="Z66" i="91"/>
  <c r="Z65" i="91"/>
  <c r="Z64" i="91"/>
  <c r="Z63" i="91"/>
  <c r="Z62" i="91"/>
  <c r="Z61" i="91"/>
  <c r="Z44" i="91"/>
  <c r="Z43" i="91"/>
  <c r="Z42" i="91"/>
  <c r="Z41" i="91"/>
  <c r="Z40" i="91"/>
  <c r="Z39" i="91"/>
  <c r="Z38" i="91"/>
  <c r="Z37" i="91"/>
  <c r="Z36" i="91"/>
  <c r="Z35" i="91"/>
  <c r="Z34" i="91"/>
  <c r="Z32" i="91"/>
  <c r="E30" i="83"/>
  <c r="F30" i="83"/>
  <c r="F35" i="83"/>
  <c r="E33" i="83"/>
  <c r="F33" i="83"/>
  <c r="E29" i="83"/>
  <c r="F29" i="83"/>
  <c r="E32" i="83"/>
  <c r="F32" i="83"/>
  <c r="F31" i="83"/>
  <c r="B922" i="91"/>
  <c r="B923" i="91"/>
  <c r="B924" i="91"/>
  <c r="B925" i="91"/>
  <c r="B926" i="91"/>
  <c r="B927" i="91"/>
  <c r="B928" i="91"/>
  <c r="B899" i="91"/>
  <c r="B900" i="91"/>
  <c r="B901" i="91"/>
  <c r="B902" i="91"/>
  <c r="B903" i="91"/>
  <c r="B904" i="91"/>
  <c r="B905" i="91"/>
  <c r="B906" i="91"/>
  <c r="B907" i="91"/>
  <c r="B879" i="91"/>
  <c r="B880" i="91"/>
  <c r="B881" i="91"/>
  <c r="B882" i="91"/>
  <c r="B883" i="91"/>
  <c r="B884" i="91"/>
  <c r="B885" i="91"/>
  <c r="B886" i="91"/>
  <c r="B859" i="91"/>
  <c r="B849" i="91"/>
  <c r="B850" i="91"/>
  <c r="B813" i="91"/>
  <c r="B814" i="91"/>
  <c r="B815" i="91"/>
  <c r="B816" i="91"/>
  <c r="B817" i="91"/>
  <c r="B818" i="91"/>
  <c r="B819" i="91"/>
  <c r="B820" i="91"/>
  <c r="B821" i="91"/>
  <c r="B822" i="91"/>
  <c r="B823" i="91"/>
  <c r="B824" i="91"/>
  <c r="B825" i="91"/>
  <c r="B826" i="91"/>
  <c r="B827" i="91"/>
  <c r="B828" i="91"/>
  <c r="B829" i="91"/>
  <c r="B830" i="91"/>
  <c r="B831" i="91"/>
  <c r="B832" i="91"/>
  <c r="B833" i="91"/>
  <c r="B788" i="91"/>
  <c r="B789" i="91"/>
  <c r="B790" i="91"/>
  <c r="B791" i="91"/>
  <c r="B792" i="91"/>
  <c r="B793" i="91"/>
  <c r="B794" i="91"/>
  <c r="B795" i="91"/>
  <c r="B796" i="91"/>
  <c r="B797" i="91"/>
  <c r="B798" i="91"/>
  <c r="B799" i="91"/>
  <c r="B800" i="91"/>
  <c r="B801" i="91"/>
  <c r="B802" i="91"/>
  <c r="B803" i="91"/>
  <c r="B804" i="91"/>
  <c r="B805" i="91"/>
  <c r="B806" i="91"/>
  <c r="B807" i="91"/>
  <c r="B808" i="91"/>
  <c r="B809" i="91"/>
  <c r="B648" i="91"/>
  <c r="B649" i="91"/>
  <c r="B650" i="91"/>
  <c r="B651" i="91"/>
  <c r="B652" i="91"/>
  <c r="B653" i="91"/>
  <c r="B654" i="91"/>
  <c r="B655" i="91"/>
  <c r="B656" i="91"/>
  <c r="B657" i="91"/>
  <c r="B658" i="91"/>
  <c r="B659" i="91"/>
  <c r="B660" i="91"/>
  <c r="B661" i="91"/>
  <c r="B662" i="91"/>
  <c r="B663" i="91"/>
  <c r="B664" i="91"/>
  <c r="B665" i="91"/>
  <c r="B666" i="91"/>
  <c r="B667" i="91"/>
  <c r="B668" i="91"/>
  <c r="B623" i="91"/>
  <c r="B624" i="91"/>
  <c r="B625" i="91"/>
  <c r="B626" i="91"/>
  <c r="B627" i="91"/>
  <c r="B628" i="91"/>
  <c r="B629" i="91"/>
  <c r="B630" i="91"/>
  <c r="B631" i="91"/>
  <c r="B632" i="91"/>
  <c r="B633" i="91"/>
  <c r="B634" i="91"/>
  <c r="B635" i="91"/>
  <c r="B636" i="91"/>
  <c r="B637" i="91"/>
  <c r="B638" i="91"/>
  <c r="B639" i="91"/>
  <c r="B640" i="91"/>
  <c r="B641" i="91"/>
  <c r="B642" i="91"/>
  <c r="B643" i="91"/>
  <c r="B644" i="91"/>
  <c r="B570" i="91"/>
  <c r="B571" i="91"/>
  <c r="B572" i="91"/>
  <c r="B573" i="91"/>
  <c r="B574" i="91"/>
  <c r="B575" i="91"/>
  <c r="B576" i="91"/>
  <c r="B577" i="91"/>
  <c r="B578" i="91"/>
  <c r="B579" i="91"/>
  <c r="B580" i="91"/>
  <c r="B581" i="91"/>
  <c r="B582" i="91"/>
  <c r="B583" i="91"/>
  <c r="B584" i="91"/>
  <c r="B585" i="91"/>
  <c r="B586" i="91"/>
  <c r="B587" i="91"/>
  <c r="B588" i="91"/>
  <c r="B589" i="91"/>
  <c r="B590" i="91"/>
  <c r="B591" i="91"/>
  <c r="B592" i="91"/>
  <c r="B593" i="91"/>
  <c r="B594" i="91"/>
  <c r="B595" i="91"/>
  <c r="B596" i="91"/>
  <c r="B597" i="91"/>
  <c r="B598" i="91"/>
  <c r="B599" i="91"/>
  <c r="B600" i="91"/>
  <c r="B601" i="91"/>
  <c r="B602" i="91"/>
  <c r="B603" i="91"/>
  <c r="B604" i="91"/>
  <c r="B605" i="91"/>
  <c r="B606" i="91"/>
  <c r="B607" i="91"/>
  <c r="B608" i="91"/>
  <c r="B609" i="91"/>
  <c r="B610" i="91"/>
  <c r="B611" i="91"/>
  <c r="B612" i="91"/>
  <c r="B613" i="91"/>
  <c r="B614" i="91"/>
  <c r="B615" i="91"/>
  <c r="B616" i="91"/>
  <c r="B617" i="91"/>
  <c r="B618" i="91"/>
  <c r="B518" i="91"/>
  <c r="B519" i="91"/>
  <c r="B520" i="91"/>
  <c r="B521" i="91"/>
  <c r="B522" i="91"/>
  <c r="B523" i="91"/>
  <c r="B524" i="91"/>
  <c r="B525" i="91"/>
  <c r="B526" i="91"/>
  <c r="B527" i="91"/>
  <c r="B528" i="91"/>
  <c r="B529" i="91"/>
  <c r="B530" i="91"/>
  <c r="B531" i="91"/>
  <c r="B532" i="91"/>
  <c r="B533" i="91"/>
  <c r="B534" i="91"/>
  <c r="B535" i="91"/>
  <c r="B536" i="91"/>
  <c r="B537" i="91"/>
  <c r="B538" i="91"/>
  <c r="B539" i="91"/>
  <c r="B540" i="91"/>
  <c r="B541" i="91"/>
  <c r="B542" i="91"/>
  <c r="B543" i="91"/>
  <c r="B544" i="91"/>
  <c r="B545" i="91"/>
  <c r="B546" i="91"/>
  <c r="B547" i="91"/>
  <c r="B548" i="91"/>
  <c r="B549" i="91"/>
  <c r="B550" i="91"/>
  <c r="B551" i="91"/>
  <c r="B552" i="91"/>
  <c r="B553" i="91"/>
  <c r="B554" i="91"/>
  <c r="B555" i="91"/>
  <c r="B556" i="91"/>
  <c r="B557" i="91"/>
  <c r="B558" i="91"/>
  <c r="B559" i="91"/>
  <c r="B560" i="91"/>
  <c r="B561" i="91"/>
  <c r="B562" i="91"/>
  <c r="B563" i="91"/>
  <c r="B564" i="91"/>
  <c r="B565" i="91"/>
  <c r="B566" i="91"/>
  <c r="B466" i="91"/>
  <c r="B467" i="91"/>
  <c r="B468" i="91"/>
  <c r="B469" i="91"/>
  <c r="B470" i="91"/>
  <c r="B471" i="91"/>
  <c r="B472" i="91"/>
  <c r="B473" i="91"/>
  <c r="B474" i="91"/>
  <c r="B475" i="91"/>
  <c r="B476" i="91"/>
  <c r="B477" i="91"/>
  <c r="B478" i="91"/>
  <c r="B479" i="91"/>
  <c r="B480" i="91"/>
  <c r="B481" i="91"/>
  <c r="B482" i="91"/>
  <c r="B483" i="91"/>
  <c r="B484" i="91"/>
  <c r="B485" i="91"/>
  <c r="B486" i="91"/>
  <c r="B487" i="91"/>
  <c r="B488" i="91"/>
  <c r="B489" i="91"/>
  <c r="B490" i="91"/>
  <c r="B491" i="91"/>
  <c r="B492" i="91"/>
  <c r="B493" i="91"/>
  <c r="B494" i="91"/>
  <c r="B495" i="91"/>
  <c r="B496" i="91"/>
  <c r="B497" i="91"/>
  <c r="B498" i="91"/>
  <c r="B499" i="91"/>
  <c r="B500" i="91"/>
  <c r="B501" i="91"/>
  <c r="B502" i="91"/>
  <c r="B503" i="91"/>
  <c r="B504" i="91"/>
  <c r="B505" i="91"/>
  <c r="B506" i="91"/>
  <c r="B507" i="91"/>
  <c r="B508" i="91"/>
  <c r="B509" i="91"/>
  <c r="B510" i="91"/>
  <c r="B511" i="91"/>
  <c r="B512" i="91"/>
  <c r="B513" i="91"/>
  <c r="B514" i="91"/>
  <c r="B414" i="91"/>
  <c r="B415" i="91"/>
  <c r="B416" i="91"/>
  <c r="B417" i="91"/>
  <c r="B418" i="91"/>
  <c r="B419" i="91"/>
  <c r="B420" i="91"/>
  <c r="B421" i="91"/>
  <c r="B422" i="91"/>
  <c r="B423" i="91"/>
  <c r="B424" i="91"/>
  <c r="B425" i="91"/>
  <c r="B426" i="91"/>
  <c r="B427" i="91"/>
  <c r="B428" i="91"/>
  <c r="B429" i="91"/>
  <c r="B430" i="91"/>
  <c r="B431" i="91"/>
  <c r="B432" i="91"/>
  <c r="B433" i="91"/>
  <c r="B434" i="91"/>
  <c r="B435" i="91"/>
  <c r="B436" i="91"/>
  <c r="B437" i="91"/>
  <c r="B438" i="91"/>
  <c r="B439" i="91"/>
  <c r="B440" i="91"/>
  <c r="B441" i="91"/>
  <c r="B442" i="91"/>
  <c r="B443" i="91"/>
  <c r="B444" i="91"/>
  <c r="B445" i="91"/>
  <c r="B446" i="91"/>
  <c r="B447" i="91"/>
  <c r="B448" i="91"/>
  <c r="B449" i="91"/>
  <c r="B450" i="91"/>
  <c r="B451" i="91"/>
  <c r="B452" i="91"/>
  <c r="B453" i="91"/>
  <c r="B454" i="91"/>
  <c r="B455" i="91"/>
  <c r="B456" i="91"/>
  <c r="B457" i="91"/>
  <c r="B458" i="91"/>
  <c r="B459" i="91"/>
  <c r="B460" i="91"/>
  <c r="B461" i="91"/>
  <c r="B462" i="91"/>
  <c r="B129" i="91"/>
  <c r="B130" i="91"/>
  <c r="B131" i="91"/>
  <c r="B132" i="91"/>
  <c r="B133" i="91"/>
  <c r="B134" i="91"/>
  <c r="B135" i="91"/>
  <c r="B120" i="91"/>
  <c r="B121" i="91"/>
  <c r="B122" i="91"/>
  <c r="B123" i="91"/>
  <c r="B124" i="91"/>
  <c r="B125" i="91"/>
  <c r="B126" i="91"/>
  <c r="B105" i="91"/>
  <c r="B106" i="91"/>
  <c r="B107" i="91"/>
  <c r="B108" i="91"/>
  <c r="B109" i="91"/>
  <c r="B110" i="91"/>
  <c r="B111" i="91"/>
  <c r="B112" i="91"/>
  <c r="B113" i="91"/>
  <c r="B114" i="91"/>
  <c r="B115" i="91"/>
  <c r="B116" i="91"/>
  <c r="B91" i="91"/>
  <c r="B92" i="91"/>
  <c r="B93" i="91"/>
  <c r="B94" i="91"/>
  <c r="B95" i="91"/>
  <c r="B96" i="91"/>
  <c r="B97" i="91"/>
  <c r="B98" i="91"/>
  <c r="B99" i="91"/>
  <c r="B100" i="91"/>
  <c r="B101" i="91"/>
  <c r="B102" i="91"/>
  <c r="B76" i="91"/>
  <c r="B77" i="91"/>
  <c r="B78" i="91"/>
  <c r="B79" i="91"/>
  <c r="B80" i="91"/>
  <c r="B81" i="91"/>
  <c r="B82" i="91"/>
  <c r="B83" i="91"/>
  <c r="B84" i="91"/>
  <c r="B85" i="91"/>
  <c r="B87" i="91"/>
  <c r="B62" i="91"/>
  <c r="B63" i="91"/>
  <c r="B64" i="91"/>
  <c r="B65" i="91"/>
  <c r="B66" i="91"/>
  <c r="B67" i="91"/>
  <c r="B68" i="91"/>
  <c r="B69" i="91"/>
  <c r="B70" i="91"/>
  <c r="B71" i="91"/>
  <c r="B72" i="91"/>
  <c r="B73" i="91"/>
  <c r="B33" i="91"/>
  <c r="B34" i="91"/>
  <c r="B35" i="91"/>
  <c r="B36" i="91"/>
  <c r="B37" i="91"/>
  <c r="B38" i="91"/>
  <c r="B39" i="91"/>
  <c r="B40" i="91"/>
  <c r="B41" i="91"/>
  <c r="B42" i="91"/>
  <c r="B43" i="91"/>
  <c r="B44" i="91"/>
  <c r="V9" i="91"/>
  <c r="V10" i="91"/>
  <c r="V11" i="91"/>
  <c r="V12" i="91"/>
  <c r="V15" i="91"/>
  <c r="V16" i="91"/>
  <c r="V21" i="91"/>
  <c r="V23" i="91"/>
  <c r="V27" i="91"/>
  <c r="W12" i="91"/>
  <c r="W13" i="91"/>
  <c r="W16" i="91"/>
  <c r="W21" i="91"/>
  <c r="W27" i="91"/>
  <c r="Z9" i="91"/>
  <c r="Z10" i="91"/>
  <c r="Z12" i="91"/>
  <c r="Z21" i="91"/>
  <c r="Z23" i="91"/>
  <c r="Z25" i="91"/>
  <c r="C67" i="90"/>
  <c r="F1" i="90"/>
  <c r="F88" i="90"/>
  <c r="E88" i="90"/>
  <c r="D88" i="90"/>
  <c r="C88" i="90"/>
  <c r="P67" i="90"/>
  <c r="O67" i="90"/>
  <c r="N67" i="90"/>
  <c r="M67" i="90"/>
  <c r="L67" i="90"/>
  <c r="K67" i="90"/>
  <c r="J67" i="90"/>
  <c r="I67" i="90"/>
  <c r="H67" i="90"/>
  <c r="G67" i="90"/>
  <c r="F67" i="90"/>
  <c r="E67" i="90"/>
  <c r="D67" i="90"/>
  <c r="H1047" i="87"/>
  <c r="I1047" i="87"/>
  <c r="J1047" i="87"/>
  <c r="K1047" i="87"/>
  <c r="L1047" i="87"/>
  <c r="M1047" i="87"/>
  <c r="N1047" i="87"/>
  <c r="O1047" i="87"/>
  <c r="P1047" i="87"/>
  <c r="Q1047" i="87"/>
  <c r="R1047" i="87"/>
  <c r="S1047" i="87"/>
  <c r="T1047" i="87"/>
  <c r="U1047" i="87"/>
  <c r="V1047" i="87"/>
  <c r="W1047" i="87"/>
  <c r="X1047" i="87"/>
  <c r="Y1047" i="87"/>
  <c r="Z1047" i="87"/>
  <c r="AA1047" i="87"/>
  <c r="AB1047" i="87"/>
  <c r="AC1047" i="87"/>
  <c r="AD1047" i="87"/>
  <c r="AE1047" i="87"/>
  <c r="AF1047" i="87"/>
  <c r="AG1047" i="87"/>
  <c r="AH1047" i="87"/>
  <c r="AI1047" i="87"/>
  <c r="AJ1047" i="87"/>
  <c r="AK1047" i="87"/>
  <c r="AL1047" i="87"/>
  <c r="AM1047" i="87"/>
  <c r="AN1047" i="87"/>
  <c r="AO1047" i="87"/>
  <c r="AP1047" i="87"/>
  <c r="AQ1047" i="87"/>
  <c r="AR1047" i="87"/>
  <c r="AS1047" i="87"/>
  <c r="AT1047" i="87"/>
  <c r="AU1047" i="87"/>
  <c r="AV1047" i="87"/>
  <c r="AW1047" i="87"/>
  <c r="AX1047" i="87"/>
  <c r="AY1047" i="87"/>
  <c r="AZ1047" i="87"/>
  <c r="BA1047" i="87"/>
  <c r="BB1047" i="87"/>
  <c r="BC1047" i="87"/>
  <c r="BD1047" i="87"/>
  <c r="BE1047" i="87"/>
  <c r="BF1047" i="87"/>
  <c r="BG1047" i="87"/>
  <c r="BH1047" i="87"/>
  <c r="BI1047" i="87"/>
  <c r="BJ1047" i="87"/>
  <c r="BK1047" i="87"/>
  <c r="BL1047" i="87"/>
  <c r="BM1047" i="87"/>
  <c r="BN1047" i="87"/>
  <c r="BO1047" i="87"/>
  <c r="BP1047" i="87"/>
  <c r="BQ1047" i="87"/>
  <c r="BR1047" i="87"/>
  <c r="BS1047" i="87"/>
  <c r="BT1047" i="87"/>
  <c r="BU1047" i="87"/>
  <c r="BV1047" i="87"/>
  <c r="BW1047" i="87"/>
  <c r="BX1047" i="87"/>
  <c r="BY1047" i="87"/>
  <c r="BZ1047" i="87"/>
  <c r="CA1047" i="87"/>
  <c r="CB1047" i="87"/>
  <c r="CC1047" i="87"/>
  <c r="CD1047" i="87"/>
  <c r="CE1047" i="87"/>
  <c r="CF1047" i="87"/>
  <c r="CG1047" i="87"/>
  <c r="CH1047" i="87"/>
  <c r="CI1047" i="87"/>
  <c r="CJ1047" i="87"/>
  <c r="CK1047" i="87"/>
  <c r="CL1047" i="87"/>
  <c r="CM1047" i="87"/>
  <c r="CN1047" i="87"/>
  <c r="CO1047" i="87"/>
  <c r="CP1047" i="87"/>
  <c r="CQ1047" i="87"/>
  <c r="CR1047" i="87"/>
  <c r="CS1047" i="87"/>
  <c r="CT1047" i="87"/>
  <c r="CU1047" i="87"/>
  <c r="CV1047" i="87"/>
  <c r="CW1047" i="87"/>
  <c r="CX1047" i="87"/>
  <c r="CY1047" i="87"/>
  <c r="CZ1047" i="87"/>
  <c r="DA1047" i="87"/>
  <c r="DB1047" i="87"/>
  <c r="DC1047" i="87"/>
  <c r="DD1047" i="87"/>
  <c r="DE1047" i="87"/>
  <c r="DF1047" i="87"/>
  <c r="DG1047" i="87"/>
  <c r="DH1047" i="87"/>
  <c r="DI1047" i="87"/>
  <c r="DJ1047" i="87"/>
  <c r="DK1047" i="87"/>
  <c r="DL1047" i="87"/>
  <c r="DM1047" i="87"/>
  <c r="DN1047" i="87"/>
  <c r="DO1047" i="87"/>
  <c r="DP1047" i="87"/>
  <c r="DQ1047" i="87"/>
  <c r="DR1047" i="87"/>
  <c r="DS1047" i="87"/>
  <c r="DT1047" i="87"/>
  <c r="DU1047" i="87"/>
  <c r="DV1047" i="87"/>
  <c r="DV1253" i="87"/>
  <c r="DU1253" i="87"/>
  <c r="DT1253" i="87"/>
  <c r="DS1253" i="87"/>
  <c r="DR1253" i="87"/>
  <c r="DQ1253" i="87"/>
  <c r="DP1253" i="87"/>
  <c r="DO1253" i="87"/>
  <c r="DN1253" i="87"/>
  <c r="DM1253" i="87"/>
  <c r="DL1253" i="87"/>
  <c r="DK1253" i="87"/>
  <c r="DJ1253" i="87"/>
  <c r="DI1253" i="87"/>
  <c r="DH1253" i="87"/>
  <c r="DG1253" i="87"/>
  <c r="DF1253" i="87"/>
  <c r="DE1253" i="87"/>
  <c r="DD1253" i="87"/>
  <c r="DC1253" i="87"/>
  <c r="DB1253" i="87"/>
  <c r="DA1253" i="87"/>
  <c r="CZ1253" i="87"/>
  <c r="CY1253" i="87"/>
  <c r="CX1253" i="87"/>
  <c r="CW1253" i="87"/>
  <c r="CV1253" i="87"/>
  <c r="CU1253" i="87"/>
  <c r="CT1253" i="87"/>
  <c r="CS1253" i="87"/>
  <c r="CR1253" i="87"/>
  <c r="CQ1253" i="87"/>
  <c r="CP1253" i="87"/>
  <c r="CO1253" i="87"/>
  <c r="CN1253" i="87"/>
  <c r="CM1253" i="87"/>
  <c r="CL1253" i="87"/>
  <c r="CK1253" i="87"/>
  <c r="CJ1253" i="87"/>
  <c r="CI1253" i="87"/>
  <c r="CH1253" i="87"/>
  <c r="CG1253" i="87"/>
  <c r="CF1253" i="87"/>
  <c r="CE1253" i="87"/>
  <c r="CD1253" i="87"/>
  <c r="CC1253" i="87"/>
  <c r="CB1253" i="87"/>
  <c r="CA1253" i="87"/>
  <c r="BZ1253" i="87"/>
  <c r="BY1253" i="87"/>
  <c r="BX1253" i="87"/>
  <c r="BW1253" i="87"/>
  <c r="BV1253" i="87"/>
  <c r="BU1253" i="87"/>
  <c r="BT1253" i="87"/>
  <c r="BS1253" i="87"/>
  <c r="BR1253" i="87"/>
  <c r="BQ1253" i="87"/>
  <c r="BP1253" i="87"/>
  <c r="BO1253" i="87"/>
  <c r="BN1253" i="87"/>
  <c r="BM1253" i="87"/>
  <c r="BL1253" i="87"/>
  <c r="BK1253" i="87"/>
  <c r="BJ1253" i="87"/>
  <c r="BI1253" i="87"/>
  <c r="BH1253" i="87"/>
  <c r="BG1253" i="87"/>
  <c r="BF1253" i="87"/>
  <c r="BE1253" i="87"/>
  <c r="BD1253" i="87"/>
  <c r="BC1253" i="87"/>
  <c r="BB1253" i="87"/>
  <c r="BA1253" i="87"/>
  <c r="AZ1253" i="87"/>
  <c r="AY1253" i="87"/>
  <c r="AX1253" i="87"/>
  <c r="AW1253" i="87"/>
  <c r="AV1253" i="87"/>
  <c r="AU1253" i="87"/>
  <c r="AT1253" i="87"/>
  <c r="AS1253" i="87"/>
  <c r="AR1253" i="87"/>
  <c r="AQ1253" i="87"/>
  <c r="AP1253" i="87"/>
  <c r="AO1253" i="87"/>
  <c r="AN1253" i="87"/>
  <c r="AM1253" i="87"/>
  <c r="AL1253" i="87"/>
  <c r="AK1253" i="87"/>
  <c r="AJ1253" i="87"/>
  <c r="AI1253" i="87"/>
  <c r="AH1253" i="87"/>
  <c r="AG1253" i="87"/>
  <c r="AF1253" i="87"/>
  <c r="AE1253" i="87"/>
  <c r="AD1253" i="87"/>
  <c r="AC1253" i="87"/>
  <c r="AB1253" i="87"/>
  <c r="AA1253" i="87"/>
  <c r="Z1253" i="87"/>
  <c r="Y1253" i="87"/>
  <c r="X1253" i="87"/>
  <c r="W1253" i="87"/>
  <c r="V1253" i="87"/>
  <c r="U1253" i="87"/>
  <c r="T1253" i="87"/>
  <c r="S1253" i="87"/>
  <c r="R1253" i="87"/>
  <c r="Q1253" i="87"/>
  <c r="P1253" i="87"/>
  <c r="O1253" i="87"/>
  <c r="N1253" i="87"/>
  <c r="M1253" i="87"/>
  <c r="L1253" i="87"/>
  <c r="K1253" i="87"/>
  <c r="J1253" i="87"/>
  <c r="I1253" i="87"/>
  <c r="H1253" i="87"/>
  <c r="DV1150" i="87"/>
  <c r="DU1150" i="87"/>
  <c r="DT1150" i="87"/>
  <c r="DS1150" i="87"/>
  <c r="DR1150" i="87"/>
  <c r="DQ1150" i="87"/>
  <c r="DP1150" i="87"/>
  <c r="DO1150" i="87"/>
  <c r="DN1150" i="87"/>
  <c r="DM1150" i="87"/>
  <c r="DL1150" i="87"/>
  <c r="DK1150" i="87"/>
  <c r="DJ1150" i="87"/>
  <c r="DI1150" i="87"/>
  <c r="DH1150" i="87"/>
  <c r="DG1150" i="87"/>
  <c r="DF1150" i="87"/>
  <c r="DE1150" i="87"/>
  <c r="DD1150" i="87"/>
  <c r="DC1150" i="87"/>
  <c r="DB1150" i="87"/>
  <c r="DA1150" i="87"/>
  <c r="CZ1150" i="87"/>
  <c r="CY1150" i="87"/>
  <c r="CX1150" i="87"/>
  <c r="CW1150" i="87"/>
  <c r="CV1150" i="87"/>
  <c r="CU1150" i="87"/>
  <c r="CT1150" i="87"/>
  <c r="CS1150" i="87"/>
  <c r="CR1150" i="87"/>
  <c r="CQ1150" i="87"/>
  <c r="CP1150" i="87"/>
  <c r="CO1150" i="87"/>
  <c r="CN1150" i="87"/>
  <c r="CM1150" i="87"/>
  <c r="CL1150" i="87"/>
  <c r="CK1150" i="87"/>
  <c r="CJ1150" i="87"/>
  <c r="CI1150" i="87"/>
  <c r="CH1150" i="87"/>
  <c r="CG1150" i="87"/>
  <c r="CF1150" i="87"/>
  <c r="CE1150" i="87"/>
  <c r="CD1150" i="87"/>
  <c r="CC1150" i="87"/>
  <c r="CB1150" i="87"/>
  <c r="CA1150" i="87"/>
  <c r="BZ1150" i="87"/>
  <c r="BY1150" i="87"/>
  <c r="BX1150" i="87"/>
  <c r="BW1150" i="87"/>
  <c r="BV1150" i="87"/>
  <c r="BU1150" i="87"/>
  <c r="BT1150" i="87"/>
  <c r="BS1150" i="87"/>
  <c r="BR1150" i="87"/>
  <c r="BQ1150" i="87"/>
  <c r="BP1150" i="87"/>
  <c r="BO1150" i="87"/>
  <c r="BN1150" i="87"/>
  <c r="BM1150" i="87"/>
  <c r="BL1150" i="87"/>
  <c r="BK1150" i="87"/>
  <c r="BJ1150" i="87"/>
  <c r="BI1150" i="87"/>
  <c r="BH1150" i="87"/>
  <c r="BG1150" i="87"/>
  <c r="BF1150" i="87"/>
  <c r="BE1150" i="87"/>
  <c r="BD1150" i="87"/>
  <c r="BC1150" i="87"/>
  <c r="BB1150" i="87"/>
  <c r="BA1150" i="87"/>
  <c r="AZ1150" i="87"/>
  <c r="AY1150" i="87"/>
  <c r="AX1150" i="87"/>
  <c r="AW1150" i="87"/>
  <c r="AV1150" i="87"/>
  <c r="AU1150" i="87"/>
  <c r="AT1150" i="87"/>
  <c r="AS1150" i="87"/>
  <c r="AR1150" i="87"/>
  <c r="AQ1150" i="87"/>
  <c r="AP1150" i="87"/>
  <c r="AO1150" i="87"/>
  <c r="AN1150" i="87"/>
  <c r="AM1150" i="87"/>
  <c r="AL1150" i="87"/>
  <c r="AK1150" i="87"/>
  <c r="AJ1150" i="87"/>
  <c r="AI1150" i="87"/>
  <c r="AH1150" i="87"/>
  <c r="AG1150" i="87"/>
  <c r="AF1150" i="87"/>
  <c r="AE1150" i="87"/>
  <c r="AD1150" i="87"/>
  <c r="AC1150" i="87"/>
  <c r="AB1150" i="87"/>
  <c r="AA1150" i="87"/>
  <c r="Z1150" i="87"/>
  <c r="Y1150" i="87"/>
  <c r="X1150" i="87"/>
  <c r="W1150" i="87"/>
  <c r="V1150" i="87"/>
  <c r="U1150" i="87"/>
  <c r="T1150" i="87"/>
  <c r="S1150" i="87"/>
  <c r="R1150" i="87"/>
  <c r="Q1150" i="87"/>
  <c r="P1150" i="87"/>
  <c r="O1150" i="87"/>
  <c r="N1150" i="87"/>
  <c r="M1150" i="87"/>
  <c r="L1150" i="87"/>
  <c r="K1150" i="87"/>
  <c r="J1150" i="87"/>
  <c r="I1150" i="87"/>
  <c r="H1150" i="87"/>
  <c r="DV943" i="87"/>
  <c r="DU943" i="87"/>
  <c r="DT943" i="87"/>
  <c r="DS943" i="87"/>
  <c r="DR943" i="87"/>
  <c r="DQ943" i="87"/>
  <c r="DP943" i="87"/>
  <c r="DO943" i="87"/>
  <c r="DN943" i="87"/>
  <c r="DM943" i="87"/>
  <c r="DL943" i="87"/>
  <c r="DK943" i="87"/>
  <c r="DJ943" i="87"/>
  <c r="DI943" i="87"/>
  <c r="DH943" i="87"/>
  <c r="DG943" i="87"/>
  <c r="DF943" i="87"/>
  <c r="DE943" i="87"/>
  <c r="DD943" i="87"/>
  <c r="DC943" i="87"/>
  <c r="DB943" i="87"/>
  <c r="DA943" i="87"/>
  <c r="CZ943" i="87"/>
  <c r="CY943" i="87"/>
  <c r="CX943" i="87"/>
  <c r="CW943" i="87"/>
  <c r="CV943" i="87"/>
  <c r="CU943" i="87"/>
  <c r="CT943" i="87"/>
  <c r="CS943" i="87"/>
  <c r="CR943" i="87"/>
  <c r="CQ943" i="87"/>
  <c r="CP943" i="87"/>
  <c r="CO943" i="87"/>
  <c r="CN943" i="87"/>
  <c r="CM943" i="87"/>
  <c r="CL943" i="87"/>
  <c r="CK943" i="87"/>
  <c r="CJ943" i="87"/>
  <c r="CI943" i="87"/>
  <c r="CH943" i="87"/>
  <c r="CG943" i="87"/>
  <c r="CF943" i="87"/>
  <c r="CE943" i="87"/>
  <c r="CD943" i="87"/>
  <c r="CC943" i="87"/>
  <c r="CB943" i="87"/>
  <c r="CA943" i="87"/>
  <c r="BZ943" i="87"/>
  <c r="BY943" i="87"/>
  <c r="BX943" i="87"/>
  <c r="BW943" i="87"/>
  <c r="BV943" i="87"/>
  <c r="BU943" i="87"/>
  <c r="BT943" i="87"/>
  <c r="BS943" i="87"/>
  <c r="BR943" i="87"/>
  <c r="BQ943" i="87"/>
  <c r="BP943" i="87"/>
  <c r="BO943" i="87"/>
  <c r="BN943" i="87"/>
  <c r="BM943" i="87"/>
  <c r="BL943" i="87"/>
  <c r="BK943" i="87"/>
  <c r="BJ943" i="87"/>
  <c r="BI943" i="87"/>
  <c r="BH943" i="87"/>
  <c r="BG943" i="87"/>
  <c r="BF943" i="87"/>
  <c r="BE943" i="87"/>
  <c r="BD943" i="87"/>
  <c r="BC943" i="87"/>
  <c r="BB943" i="87"/>
  <c r="BA943" i="87"/>
  <c r="AZ943" i="87"/>
  <c r="AY943" i="87"/>
  <c r="AX943" i="87"/>
  <c r="AW943" i="87"/>
  <c r="AV943" i="87"/>
  <c r="AU943" i="87"/>
  <c r="AT943" i="87"/>
  <c r="AS943" i="87"/>
  <c r="AR943" i="87"/>
  <c r="AQ943" i="87"/>
  <c r="AP943" i="87"/>
  <c r="AO943" i="87"/>
  <c r="AN943" i="87"/>
  <c r="AM943" i="87"/>
  <c r="AL943" i="87"/>
  <c r="AK943" i="87"/>
  <c r="AJ943" i="87"/>
  <c r="AI943" i="87"/>
  <c r="AH943" i="87"/>
  <c r="AG943" i="87"/>
  <c r="AF943" i="87"/>
  <c r="AE943" i="87"/>
  <c r="AD943" i="87"/>
  <c r="AC943" i="87"/>
  <c r="AB943" i="87"/>
  <c r="AA943" i="87"/>
  <c r="Z943" i="87"/>
  <c r="Y943" i="87"/>
  <c r="X943" i="87"/>
  <c r="W943" i="87"/>
  <c r="V943" i="87"/>
  <c r="U943" i="87"/>
  <c r="T943" i="87"/>
  <c r="S943" i="87"/>
  <c r="R943" i="87"/>
  <c r="Q943" i="87"/>
  <c r="P943" i="87"/>
  <c r="O943" i="87"/>
  <c r="N943" i="87"/>
  <c r="M943" i="87"/>
  <c r="L943" i="87"/>
  <c r="K943" i="87"/>
  <c r="J943" i="87"/>
  <c r="I943" i="87"/>
  <c r="H943" i="87"/>
  <c r="DV840" i="87"/>
  <c r="DU840" i="87"/>
  <c r="DT840" i="87"/>
  <c r="DS840" i="87"/>
  <c r="DR840" i="87"/>
  <c r="DQ840" i="87"/>
  <c r="DP840" i="87"/>
  <c r="DO840" i="87"/>
  <c r="DN840" i="87"/>
  <c r="DM840" i="87"/>
  <c r="DL840" i="87"/>
  <c r="DK840" i="87"/>
  <c r="DJ840" i="87"/>
  <c r="DI840" i="87"/>
  <c r="DH840" i="87"/>
  <c r="DG840" i="87"/>
  <c r="DF840" i="87"/>
  <c r="DE840" i="87"/>
  <c r="DD840" i="87"/>
  <c r="DC840" i="87"/>
  <c r="DB840" i="87"/>
  <c r="DA840" i="87"/>
  <c r="CZ840" i="87"/>
  <c r="CY840" i="87"/>
  <c r="CX840" i="87"/>
  <c r="CW840" i="87"/>
  <c r="CV840" i="87"/>
  <c r="CU840" i="87"/>
  <c r="CT840" i="87"/>
  <c r="CS840" i="87"/>
  <c r="CR840" i="87"/>
  <c r="CQ840" i="87"/>
  <c r="CP840" i="87"/>
  <c r="CO840" i="87"/>
  <c r="CN840" i="87"/>
  <c r="CM840" i="87"/>
  <c r="CL840" i="87"/>
  <c r="CK840" i="87"/>
  <c r="CJ840" i="87"/>
  <c r="CI840" i="87"/>
  <c r="CH840" i="87"/>
  <c r="CG840" i="87"/>
  <c r="CF840" i="87"/>
  <c r="CE840" i="87"/>
  <c r="CD840" i="87"/>
  <c r="CC840" i="87"/>
  <c r="CB840" i="87"/>
  <c r="CA840" i="87"/>
  <c r="BZ840" i="87"/>
  <c r="BY840" i="87"/>
  <c r="BX840" i="87"/>
  <c r="BW840" i="87"/>
  <c r="BV840" i="87"/>
  <c r="BU840" i="87"/>
  <c r="BT840" i="87"/>
  <c r="BS840" i="87"/>
  <c r="BR840" i="87"/>
  <c r="BQ840" i="87"/>
  <c r="BP840" i="87"/>
  <c r="BO840" i="87"/>
  <c r="BN840" i="87"/>
  <c r="BM840" i="87"/>
  <c r="BL840" i="87"/>
  <c r="BK840" i="87"/>
  <c r="BJ840" i="87"/>
  <c r="BI840" i="87"/>
  <c r="BH840" i="87"/>
  <c r="BG840" i="87"/>
  <c r="BF840" i="87"/>
  <c r="BE840" i="87"/>
  <c r="BD840" i="87"/>
  <c r="BC840" i="87"/>
  <c r="BB840" i="87"/>
  <c r="BA840" i="87"/>
  <c r="AZ840" i="87"/>
  <c r="AY840" i="87"/>
  <c r="AX840" i="87"/>
  <c r="AW840" i="87"/>
  <c r="AV840" i="87"/>
  <c r="AU840" i="87"/>
  <c r="AT840" i="87"/>
  <c r="AS840" i="87"/>
  <c r="AR840" i="87"/>
  <c r="AQ840" i="87"/>
  <c r="AP840" i="87"/>
  <c r="AO840" i="87"/>
  <c r="AN840" i="87"/>
  <c r="AM840" i="87"/>
  <c r="AL840" i="87"/>
  <c r="AK840" i="87"/>
  <c r="AJ840" i="87"/>
  <c r="AI840" i="87"/>
  <c r="AH840" i="87"/>
  <c r="AG840" i="87"/>
  <c r="AF840" i="87"/>
  <c r="AE840" i="87"/>
  <c r="AD840" i="87"/>
  <c r="AC840" i="87"/>
  <c r="AB840" i="87"/>
  <c r="AA840" i="87"/>
  <c r="Z840" i="87"/>
  <c r="Y840" i="87"/>
  <c r="X840" i="87"/>
  <c r="W840" i="87"/>
  <c r="V840" i="87"/>
  <c r="U840" i="87"/>
  <c r="T840" i="87"/>
  <c r="S840" i="87"/>
  <c r="R840" i="87"/>
  <c r="Q840" i="87"/>
  <c r="P840" i="87"/>
  <c r="O840" i="87"/>
  <c r="N840" i="87"/>
  <c r="M840" i="87"/>
  <c r="L840" i="87"/>
  <c r="K840" i="87"/>
  <c r="J840" i="87"/>
  <c r="I840" i="87"/>
  <c r="H840" i="87"/>
  <c r="DV737" i="87"/>
  <c r="DU737" i="87"/>
  <c r="DT737" i="87"/>
  <c r="DS737" i="87"/>
  <c r="DR737" i="87"/>
  <c r="DQ737" i="87"/>
  <c r="DP737" i="87"/>
  <c r="DO737" i="87"/>
  <c r="DN737" i="87"/>
  <c r="DM737" i="87"/>
  <c r="DL737" i="87"/>
  <c r="DK737" i="87"/>
  <c r="DJ737" i="87"/>
  <c r="DI737" i="87"/>
  <c r="DH737" i="87"/>
  <c r="DG737" i="87"/>
  <c r="DF737" i="87"/>
  <c r="DE737" i="87"/>
  <c r="DD737" i="87"/>
  <c r="DC737" i="87"/>
  <c r="DB737" i="87"/>
  <c r="DA737" i="87"/>
  <c r="CZ737" i="87"/>
  <c r="CY737" i="87"/>
  <c r="CX737" i="87"/>
  <c r="CW737" i="87"/>
  <c r="CV737" i="87"/>
  <c r="CU737" i="87"/>
  <c r="CT737" i="87"/>
  <c r="CS737" i="87"/>
  <c r="CR737" i="87"/>
  <c r="CQ737" i="87"/>
  <c r="CP737" i="87"/>
  <c r="CO737" i="87"/>
  <c r="CN737" i="87"/>
  <c r="CM737" i="87"/>
  <c r="CL737" i="87"/>
  <c r="CK737" i="87"/>
  <c r="CJ737" i="87"/>
  <c r="CI737" i="87"/>
  <c r="CH737" i="87"/>
  <c r="CG737" i="87"/>
  <c r="CF737" i="87"/>
  <c r="CE737" i="87"/>
  <c r="CD737" i="87"/>
  <c r="CC737" i="87"/>
  <c r="CB737" i="87"/>
  <c r="CA737" i="87"/>
  <c r="BZ737" i="87"/>
  <c r="BY737" i="87"/>
  <c r="BX737" i="87"/>
  <c r="BW737" i="87"/>
  <c r="BV737" i="87"/>
  <c r="BU737" i="87"/>
  <c r="BT737" i="87"/>
  <c r="BS737" i="87"/>
  <c r="BR737" i="87"/>
  <c r="BQ737" i="87"/>
  <c r="BP737" i="87"/>
  <c r="BO737" i="87"/>
  <c r="BN737" i="87"/>
  <c r="BM737" i="87"/>
  <c r="BL737" i="87"/>
  <c r="BK737" i="87"/>
  <c r="BJ737" i="87"/>
  <c r="BI737" i="87"/>
  <c r="BH737" i="87"/>
  <c r="BG737" i="87"/>
  <c r="BF737" i="87"/>
  <c r="BE737" i="87"/>
  <c r="BD737" i="87"/>
  <c r="BC737" i="87"/>
  <c r="BB737" i="87"/>
  <c r="BA737" i="87"/>
  <c r="AZ737" i="87"/>
  <c r="AY737" i="87"/>
  <c r="AX737" i="87"/>
  <c r="AW737" i="87"/>
  <c r="AV737" i="87"/>
  <c r="AU737" i="87"/>
  <c r="AT737" i="87"/>
  <c r="AS737" i="87"/>
  <c r="AR737" i="87"/>
  <c r="AQ737" i="87"/>
  <c r="AP737" i="87"/>
  <c r="AO737" i="87"/>
  <c r="AN737" i="87"/>
  <c r="AM737" i="87"/>
  <c r="AL737" i="87"/>
  <c r="AK737" i="87"/>
  <c r="AJ737" i="87"/>
  <c r="AI737" i="87"/>
  <c r="AH737" i="87"/>
  <c r="AG737" i="87"/>
  <c r="AF737" i="87"/>
  <c r="AE737" i="87"/>
  <c r="AD737" i="87"/>
  <c r="AC737" i="87"/>
  <c r="AB737" i="87"/>
  <c r="AA737" i="87"/>
  <c r="Z737" i="87"/>
  <c r="Y737" i="87"/>
  <c r="X737" i="87"/>
  <c r="W737" i="87"/>
  <c r="V737" i="87"/>
  <c r="U737" i="87"/>
  <c r="T737" i="87"/>
  <c r="S737" i="87"/>
  <c r="R737" i="87"/>
  <c r="Q737" i="87"/>
  <c r="P737" i="87"/>
  <c r="O737" i="87"/>
  <c r="N737" i="87"/>
  <c r="M737" i="87"/>
  <c r="L737" i="87"/>
  <c r="K737" i="87"/>
  <c r="J737" i="87"/>
  <c r="I737" i="87"/>
  <c r="H737" i="87"/>
  <c r="DV631" i="87"/>
  <c r="DU631" i="87"/>
  <c r="DT631" i="87"/>
  <c r="DS631" i="87"/>
  <c r="DR631" i="87"/>
  <c r="DQ631" i="87"/>
  <c r="DP631" i="87"/>
  <c r="DO631" i="87"/>
  <c r="DN631" i="87"/>
  <c r="DM631" i="87"/>
  <c r="DL631" i="87"/>
  <c r="DK631" i="87"/>
  <c r="DJ631" i="87"/>
  <c r="DI631" i="87"/>
  <c r="DH631" i="87"/>
  <c r="DG631" i="87"/>
  <c r="DF631" i="87"/>
  <c r="DE631" i="87"/>
  <c r="DD631" i="87"/>
  <c r="DC631" i="87"/>
  <c r="DB631" i="87"/>
  <c r="DA631" i="87"/>
  <c r="CZ631" i="87"/>
  <c r="CY631" i="87"/>
  <c r="CX631" i="87"/>
  <c r="CW631" i="87"/>
  <c r="CV631" i="87"/>
  <c r="CU631" i="87"/>
  <c r="CT631" i="87"/>
  <c r="CS631" i="87"/>
  <c r="CR631" i="87"/>
  <c r="CQ631" i="87"/>
  <c r="CP631" i="87"/>
  <c r="CO631" i="87"/>
  <c r="CN631" i="87"/>
  <c r="CM631" i="87"/>
  <c r="CL631" i="87"/>
  <c r="CK631" i="87"/>
  <c r="CJ631" i="87"/>
  <c r="CI631" i="87"/>
  <c r="CH631" i="87"/>
  <c r="CG631" i="87"/>
  <c r="CF631" i="87"/>
  <c r="CE631" i="87"/>
  <c r="CD631" i="87"/>
  <c r="CC631" i="87"/>
  <c r="CB631" i="87"/>
  <c r="CA631" i="87"/>
  <c r="BZ631" i="87"/>
  <c r="BY631" i="87"/>
  <c r="BX631" i="87"/>
  <c r="BW631" i="87"/>
  <c r="BV631" i="87"/>
  <c r="BU631" i="87"/>
  <c r="BT631" i="87"/>
  <c r="BS631" i="87"/>
  <c r="BR631" i="87"/>
  <c r="BQ631" i="87"/>
  <c r="BP631" i="87"/>
  <c r="BO631" i="87"/>
  <c r="BN631" i="87"/>
  <c r="BM631" i="87"/>
  <c r="BL631" i="87"/>
  <c r="BK631" i="87"/>
  <c r="BJ631" i="87"/>
  <c r="BI631" i="87"/>
  <c r="BH631" i="87"/>
  <c r="BG631" i="87"/>
  <c r="BF631" i="87"/>
  <c r="BE631" i="87"/>
  <c r="BD631" i="87"/>
  <c r="BC631" i="87"/>
  <c r="BB631" i="87"/>
  <c r="BA631" i="87"/>
  <c r="AZ631" i="87"/>
  <c r="AY631" i="87"/>
  <c r="AX631" i="87"/>
  <c r="AW631" i="87"/>
  <c r="AV631" i="87"/>
  <c r="AU631" i="87"/>
  <c r="AT631" i="87"/>
  <c r="AS631" i="87"/>
  <c r="AR631" i="87"/>
  <c r="AQ631" i="87"/>
  <c r="AP631" i="87"/>
  <c r="AO631" i="87"/>
  <c r="AN631" i="87"/>
  <c r="AM631" i="87"/>
  <c r="AL631" i="87"/>
  <c r="AK631" i="87"/>
  <c r="AJ631" i="87"/>
  <c r="AI631" i="87"/>
  <c r="AH631" i="87"/>
  <c r="AG631" i="87"/>
  <c r="AF631" i="87"/>
  <c r="AE631" i="87"/>
  <c r="AD631" i="87"/>
  <c r="AC631" i="87"/>
  <c r="AB631" i="87"/>
  <c r="AA631" i="87"/>
  <c r="Z631" i="87"/>
  <c r="Y631" i="87"/>
  <c r="X631" i="87"/>
  <c r="W631" i="87"/>
  <c r="V631" i="87"/>
  <c r="U631" i="87"/>
  <c r="T631" i="87"/>
  <c r="S631" i="87"/>
  <c r="R631" i="87"/>
  <c r="Q631" i="87"/>
  <c r="P631" i="87"/>
  <c r="O631" i="87"/>
  <c r="N631" i="87"/>
  <c r="M631" i="87"/>
  <c r="L631" i="87"/>
  <c r="K631" i="87"/>
  <c r="J631" i="87"/>
  <c r="I631" i="87"/>
  <c r="H631" i="87"/>
  <c r="DV528" i="87"/>
  <c r="DU528" i="87"/>
  <c r="DT528" i="87"/>
  <c r="DS528" i="87"/>
  <c r="DR528" i="87"/>
  <c r="DQ528" i="87"/>
  <c r="DP528" i="87"/>
  <c r="DO528" i="87"/>
  <c r="DN528" i="87"/>
  <c r="DM528" i="87"/>
  <c r="DL528" i="87"/>
  <c r="DK528" i="87"/>
  <c r="DJ528" i="87"/>
  <c r="DI528" i="87"/>
  <c r="DH528" i="87"/>
  <c r="DG528" i="87"/>
  <c r="DF528" i="87"/>
  <c r="DE528" i="87"/>
  <c r="DD528" i="87"/>
  <c r="DC528" i="87"/>
  <c r="DB528" i="87"/>
  <c r="DA528" i="87"/>
  <c r="CZ528" i="87"/>
  <c r="CY528" i="87"/>
  <c r="CX528" i="87"/>
  <c r="CW528" i="87"/>
  <c r="CV528" i="87"/>
  <c r="CU528" i="87"/>
  <c r="CT528" i="87"/>
  <c r="CS528" i="87"/>
  <c r="CR528" i="87"/>
  <c r="CQ528" i="87"/>
  <c r="CP528" i="87"/>
  <c r="CO528" i="87"/>
  <c r="CN528" i="87"/>
  <c r="CM528" i="87"/>
  <c r="CL528" i="87"/>
  <c r="CK528" i="87"/>
  <c r="CJ528" i="87"/>
  <c r="CI528" i="87"/>
  <c r="CH528" i="87"/>
  <c r="CG528" i="87"/>
  <c r="CF528" i="87"/>
  <c r="CE528" i="87"/>
  <c r="CD528" i="87"/>
  <c r="CC528" i="87"/>
  <c r="CB528" i="87"/>
  <c r="CA528" i="87"/>
  <c r="BZ528" i="87"/>
  <c r="BY528" i="87"/>
  <c r="BX528" i="87"/>
  <c r="BW528" i="87"/>
  <c r="BV528" i="87"/>
  <c r="BU528" i="87"/>
  <c r="BT528" i="87"/>
  <c r="BS528" i="87"/>
  <c r="BR528" i="87"/>
  <c r="BQ528" i="87"/>
  <c r="BP528" i="87"/>
  <c r="BO528" i="87"/>
  <c r="BN528" i="87"/>
  <c r="BM528" i="87"/>
  <c r="BL528" i="87"/>
  <c r="BK528" i="87"/>
  <c r="BJ528" i="87"/>
  <c r="BI528" i="87"/>
  <c r="BH528" i="87"/>
  <c r="BG528" i="87"/>
  <c r="BF528" i="87"/>
  <c r="BE528" i="87"/>
  <c r="BD528" i="87"/>
  <c r="BC528" i="87"/>
  <c r="BB528" i="87"/>
  <c r="BA528" i="87"/>
  <c r="AZ528" i="87"/>
  <c r="AY528" i="87"/>
  <c r="AX528" i="87"/>
  <c r="AW528" i="87"/>
  <c r="AV528" i="87"/>
  <c r="AU528" i="87"/>
  <c r="AT528" i="87"/>
  <c r="AS528" i="87"/>
  <c r="AR528" i="87"/>
  <c r="AQ528" i="87"/>
  <c r="AP528" i="87"/>
  <c r="AO528" i="87"/>
  <c r="AN528" i="87"/>
  <c r="AM528" i="87"/>
  <c r="AL528" i="87"/>
  <c r="AK528" i="87"/>
  <c r="AJ528" i="87"/>
  <c r="AI528" i="87"/>
  <c r="AH528" i="87"/>
  <c r="AG528" i="87"/>
  <c r="AF528" i="87"/>
  <c r="AE528" i="87"/>
  <c r="AD528" i="87"/>
  <c r="AC528" i="87"/>
  <c r="AB528" i="87"/>
  <c r="AA528" i="87"/>
  <c r="Z528" i="87"/>
  <c r="Y528" i="87"/>
  <c r="X528" i="87"/>
  <c r="W528" i="87"/>
  <c r="V528" i="87"/>
  <c r="U528" i="87"/>
  <c r="T528" i="87"/>
  <c r="S528" i="87"/>
  <c r="R528" i="87"/>
  <c r="Q528" i="87"/>
  <c r="P528" i="87"/>
  <c r="O528" i="87"/>
  <c r="N528" i="87"/>
  <c r="M528" i="87"/>
  <c r="L528" i="87"/>
  <c r="K528" i="87"/>
  <c r="J528" i="87"/>
  <c r="I528" i="87"/>
  <c r="H528" i="87"/>
  <c r="DV425" i="87"/>
  <c r="DU425" i="87"/>
  <c r="DT425" i="87"/>
  <c r="DS425" i="87"/>
  <c r="DR425" i="87"/>
  <c r="DQ425" i="87"/>
  <c r="DP425" i="87"/>
  <c r="DO425" i="87"/>
  <c r="DN425" i="87"/>
  <c r="DM425" i="87"/>
  <c r="DL425" i="87"/>
  <c r="DK425" i="87"/>
  <c r="DJ425" i="87"/>
  <c r="DI425" i="87"/>
  <c r="DH425" i="87"/>
  <c r="DG425" i="87"/>
  <c r="DF425" i="87"/>
  <c r="DE425" i="87"/>
  <c r="DD425" i="87"/>
  <c r="DC425" i="87"/>
  <c r="DB425" i="87"/>
  <c r="DA425" i="87"/>
  <c r="CZ425" i="87"/>
  <c r="CY425" i="87"/>
  <c r="CX425" i="87"/>
  <c r="CW425" i="87"/>
  <c r="CV425" i="87"/>
  <c r="CU425" i="87"/>
  <c r="CT425" i="87"/>
  <c r="CS425" i="87"/>
  <c r="CR425" i="87"/>
  <c r="CQ425" i="87"/>
  <c r="CP425" i="87"/>
  <c r="CO425" i="87"/>
  <c r="CN425" i="87"/>
  <c r="CM425" i="87"/>
  <c r="CL425" i="87"/>
  <c r="CK425" i="87"/>
  <c r="CJ425" i="87"/>
  <c r="CI425" i="87"/>
  <c r="CH425" i="87"/>
  <c r="CG425" i="87"/>
  <c r="CF425" i="87"/>
  <c r="CE425" i="87"/>
  <c r="CD425" i="87"/>
  <c r="CC425" i="87"/>
  <c r="CB425" i="87"/>
  <c r="CA425" i="87"/>
  <c r="BZ425" i="87"/>
  <c r="BY425" i="87"/>
  <c r="BX425" i="87"/>
  <c r="BW425" i="87"/>
  <c r="BV425" i="87"/>
  <c r="BU425" i="87"/>
  <c r="BT425" i="87"/>
  <c r="BS425" i="87"/>
  <c r="BR425" i="87"/>
  <c r="BQ425" i="87"/>
  <c r="BP425" i="87"/>
  <c r="BO425" i="87"/>
  <c r="BN425" i="87"/>
  <c r="BM425" i="87"/>
  <c r="BL425" i="87"/>
  <c r="BK425" i="87"/>
  <c r="BJ425" i="87"/>
  <c r="BI425" i="87"/>
  <c r="BH425" i="87"/>
  <c r="BG425" i="87"/>
  <c r="BF425" i="87"/>
  <c r="BE425" i="87"/>
  <c r="BD425" i="87"/>
  <c r="BC425" i="87"/>
  <c r="BB425" i="87"/>
  <c r="BA425" i="87"/>
  <c r="AZ425" i="87"/>
  <c r="AY425" i="87"/>
  <c r="AX425" i="87"/>
  <c r="AW425" i="87"/>
  <c r="AV425" i="87"/>
  <c r="AU425" i="87"/>
  <c r="AT425" i="87"/>
  <c r="AS425" i="87"/>
  <c r="AR425" i="87"/>
  <c r="AQ425" i="87"/>
  <c r="AP425" i="87"/>
  <c r="AO425" i="87"/>
  <c r="AN425" i="87"/>
  <c r="AM425" i="87"/>
  <c r="AL425" i="87"/>
  <c r="AK425" i="87"/>
  <c r="AJ425" i="87"/>
  <c r="AI425" i="87"/>
  <c r="AH425" i="87"/>
  <c r="AG425" i="87"/>
  <c r="AF425" i="87"/>
  <c r="AE425" i="87"/>
  <c r="AD425" i="87"/>
  <c r="AC425" i="87"/>
  <c r="AB425" i="87"/>
  <c r="AA425" i="87"/>
  <c r="Z425" i="87"/>
  <c r="Y425" i="87"/>
  <c r="X425" i="87"/>
  <c r="W425" i="87"/>
  <c r="V425" i="87"/>
  <c r="U425" i="87"/>
  <c r="T425" i="87"/>
  <c r="S425" i="87"/>
  <c r="R425" i="87"/>
  <c r="Q425" i="87"/>
  <c r="P425" i="87"/>
  <c r="O425" i="87"/>
  <c r="N425" i="87"/>
  <c r="M425" i="87"/>
  <c r="L425" i="87"/>
  <c r="K425" i="87"/>
  <c r="J425" i="87"/>
  <c r="I425" i="87"/>
  <c r="H425" i="87"/>
  <c r="DV320" i="87"/>
  <c r="DU320" i="87"/>
  <c r="DT320" i="87"/>
  <c r="DS320" i="87"/>
  <c r="DR320" i="87"/>
  <c r="DQ320" i="87"/>
  <c r="DP320" i="87"/>
  <c r="DO320" i="87"/>
  <c r="DN320" i="87"/>
  <c r="DM320" i="87"/>
  <c r="DL320" i="87"/>
  <c r="DK320" i="87"/>
  <c r="DJ320" i="87"/>
  <c r="DI320" i="87"/>
  <c r="DH320" i="87"/>
  <c r="DG320" i="87"/>
  <c r="DF320" i="87"/>
  <c r="DE320" i="87"/>
  <c r="DD320" i="87"/>
  <c r="DC320" i="87"/>
  <c r="DB320" i="87"/>
  <c r="DA320" i="87"/>
  <c r="CZ320" i="87"/>
  <c r="CY320" i="87"/>
  <c r="CX320" i="87"/>
  <c r="CW320" i="87"/>
  <c r="CV320" i="87"/>
  <c r="CU320" i="87"/>
  <c r="CT320" i="87"/>
  <c r="CS320" i="87"/>
  <c r="CR320" i="87"/>
  <c r="CQ320" i="87"/>
  <c r="CP320" i="87"/>
  <c r="CO320" i="87"/>
  <c r="CN320" i="87"/>
  <c r="CM320" i="87"/>
  <c r="CL320" i="87"/>
  <c r="CK320" i="87"/>
  <c r="CJ320" i="87"/>
  <c r="CI320" i="87"/>
  <c r="CH320" i="87"/>
  <c r="CG320" i="87"/>
  <c r="CF320" i="87"/>
  <c r="CE320" i="87"/>
  <c r="CD320" i="87"/>
  <c r="CC320" i="87"/>
  <c r="CB320" i="87"/>
  <c r="CA320" i="87"/>
  <c r="BZ320" i="87"/>
  <c r="BY320" i="87"/>
  <c r="BX320" i="87"/>
  <c r="BW320" i="87"/>
  <c r="BV320" i="87"/>
  <c r="BU320" i="87"/>
  <c r="BT320" i="87"/>
  <c r="BS320" i="87"/>
  <c r="BR320" i="87"/>
  <c r="BQ320" i="87"/>
  <c r="BP320" i="87"/>
  <c r="BO320" i="87"/>
  <c r="BN320" i="87"/>
  <c r="BM320" i="87"/>
  <c r="BL320" i="87"/>
  <c r="BK320" i="87"/>
  <c r="BJ320" i="87"/>
  <c r="BI320" i="87"/>
  <c r="BH320" i="87"/>
  <c r="BG320" i="87"/>
  <c r="BF320" i="87"/>
  <c r="BE320" i="87"/>
  <c r="BD320" i="87"/>
  <c r="BC320" i="87"/>
  <c r="BB320" i="87"/>
  <c r="BA320" i="87"/>
  <c r="AZ320" i="87"/>
  <c r="AY320" i="87"/>
  <c r="AX320" i="87"/>
  <c r="AW320" i="87"/>
  <c r="AV320" i="87"/>
  <c r="AU320" i="87"/>
  <c r="AT320" i="87"/>
  <c r="AS320" i="87"/>
  <c r="AR320" i="87"/>
  <c r="AQ320" i="87"/>
  <c r="AP320" i="87"/>
  <c r="AO320" i="87"/>
  <c r="AN320" i="87"/>
  <c r="AM320" i="87"/>
  <c r="AL320" i="87"/>
  <c r="AK320" i="87"/>
  <c r="AJ320" i="87"/>
  <c r="AI320" i="87"/>
  <c r="AH320" i="87"/>
  <c r="AG320" i="87"/>
  <c r="AF320" i="87"/>
  <c r="AE320" i="87"/>
  <c r="AD320" i="87"/>
  <c r="AC320" i="87"/>
  <c r="AB320" i="87"/>
  <c r="AA320" i="87"/>
  <c r="Z320" i="87"/>
  <c r="Y320" i="87"/>
  <c r="X320" i="87"/>
  <c r="W320" i="87"/>
  <c r="V320" i="87"/>
  <c r="U320" i="87"/>
  <c r="T320" i="87"/>
  <c r="S320" i="87"/>
  <c r="R320" i="87"/>
  <c r="Q320" i="87"/>
  <c r="P320" i="87"/>
  <c r="O320" i="87"/>
  <c r="N320" i="87"/>
  <c r="M320" i="87"/>
  <c r="L320" i="87"/>
  <c r="K320" i="87"/>
  <c r="J320" i="87"/>
  <c r="I320" i="87"/>
  <c r="H320" i="87"/>
  <c r="DV217" i="87"/>
  <c r="DU217" i="87"/>
  <c r="DT217" i="87"/>
  <c r="DS217" i="87"/>
  <c r="DR217" i="87"/>
  <c r="DQ217" i="87"/>
  <c r="DP217" i="87"/>
  <c r="DO217" i="87"/>
  <c r="DN217" i="87"/>
  <c r="DM217" i="87"/>
  <c r="DL217" i="87"/>
  <c r="DK217" i="87"/>
  <c r="DJ217" i="87"/>
  <c r="DI217" i="87"/>
  <c r="DH217" i="87"/>
  <c r="DG217" i="87"/>
  <c r="DF217" i="87"/>
  <c r="DE217" i="87"/>
  <c r="DD217" i="87"/>
  <c r="DC217" i="87"/>
  <c r="DB217" i="87"/>
  <c r="DA217" i="87"/>
  <c r="CZ217" i="87"/>
  <c r="CY217" i="87"/>
  <c r="CX217" i="87"/>
  <c r="CW217" i="87"/>
  <c r="CV217" i="87"/>
  <c r="CU217" i="87"/>
  <c r="CT217" i="87"/>
  <c r="CS217" i="87"/>
  <c r="CR217" i="87"/>
  <c r="CQ217" i="87"/>
  <c r="CP217" i="87"/>
  <c r="CO217" i="87"/>
  <c r="CN217" i="87"/>
  <c r="CM217" i="87"/>
  <c r="CL217" i="87"/>
  <c r="CK217" i="87"/>
  <c r="CJ217" i="87"/>
  <c r="CI217" i="87"/>
  <c r="CH217" i="87"/>
  <c r="CG217" i="87"/>
  <c r="CF217" i="87"/>
  <c r="CE217" i="87"/>
  <c r="CD217" i="87"/>
  <c r="CC217" i="87"/>
  <c r="CB217" i="87"/>
  <c r="CA217" i="87"/>
  <c r="BZ217" i="87"/>
  <c r="BY217" i="87"/>
  <c r="BX217" i="87"/>
  <c r="BW217" i="87"/>
  <c r="BV217" i="87"/>
  <c r="BU217" i="87"/>
  <c r="BT217" i="87"/>
  <c r="BS217" i="87"/>
  <c r="BR217" i="87"/>
  <c r="BQ217" i="87"/>
  <c r="BP217" i="87"/>
  <c r="BO217" i="87"/>
  <c r="BN217" i="87"/>
  <c r="BM217" i="87"/>
  <c r="BL217" i="87"/>
  <c r="BK217" i="87"/>
  <c r="BJ217" i="87"/>
  <c r="BI217" i="87"/>
  <c r="BH217" i="87"/>
  <c r="BG217" i="87"/>
  <c r="BF217" i="87"/>
  <c r="BE217" i="87"/>
  <c r="BD217" i="87"/>
  <c r="BC217" i="87"/>
  <c r="BB217" i="87"/>
  <c r="BA217" i="87"/>
  <c r="AZ217" i="87"/>
  <c r="AY217" i="87"/>
  <c r="AX217" i="87"/>
  <c r="AW217" i="87"/>
  <c r="AV217" i="87"/>
  <c r="AU217" i="87"/>
  <c r="AT217" i="87"/>
  <c r="AS217" i="87"/>
  <c r="AR217" i="87"/>
  <c r="AQ217" i="87"/>
  <c r="AP217" i="87"/>
  <c r="AO217" i="87"/>
  <c r="AN217" i="87"/>
  <c r="AM217" i="87"/>
  <c r="AL217" i="87"/>
  <c r="AK217" i="87"/>
  <c r="AJ217" i="87"/>
  <c r="AI217" i="87"/>
  <c r="AH217" i="87"/>
  <c r="AG217" i="87"/>
  <c r="AF217" i="87"/>
  <c r="AE217" i="87"/>
  <c r="AD217" i="87"/>
  <c r="AC217" i="87"/>
  <c r="AB217" i="87"/>
  <c r="AA217" i="87"/>
  <c r="Z217" i="87"/>
  <c r="Y217" i="87"/>
  <c r="X217" i="87"/>
  <c r="W217" i="87"/>
  <c r="V217" i="87"/>
  <c r="U217" i="87"/>
  <c r="T217" i="87"/>
  <c r="S217" i="87"/>
  <c r="R217" i="87"/>
  <c r="Q217" i="87"/>
  <c r="P217" i="87"/>
  <c r="O217" i="87"/>
  <c r="N217" i="87"/>
  <c r="M217" i="87"/>
  <c r="L217" i="87"/>
  <c r="K217" i="87"/>
  <c r="J217" i="87"/>
  <c r="I217" i="87"/>
  <c r="H217" i="87"/>
  <c r="DV114" i="87"/>
  <c r="DU114" i="87"/>
  <c r="DT114" i="87"/>
  <c r="DS114" i="87"/>
  <c r="DR114" i="87"/>
  <c r="DQ114" i="87"/>
  <c r="DP114" i="87"/>
  <c r="DO114" i="87"/>
  <c r="DN114" i="87"/>
  <c r="DM114" i="87"/>
  <c r="DL114" i="87"/>
  <c r="DK114" i="87"/>
  <c r="DJ114" i="87"/>
  <c r="DI114" i="87"/>
  <c r="DH114" i="87"/>
  <c r="DG114" i="87"/>
  <c r="DF114" i="87"/>
  <c r="DE114" i="87"/>
  <c r="DD114" i="87"/>
  <c r="DC114" i="87"/>
  <c r="DB114" i="87"/>
  <c r="DA114" i="87"/>
  <c r="CZ114" i="87"/>
  <c r="CY114" i="87"/>
  <c r="CX114" i="87"/>
  <c r="CW114" i="87"/>
  <c r="CV114" i="87"/>
  <c r="CU114" i="87"/>
  <c r="CT114" i="87"/>
  <c r="CS114" i="87"/>
  <c r="CR114" i="87"/>
  <c r="CQ114" i="87"/>
  <c r="CP114" i="87"/>
  <c r="CO114" i="87"/>
  <c r="CN114" i="87"/>
  <c r="CM114" i="87"/>
  <c r="CL114" i="87"/>
  <c r="CK114" i="87"/>
  <c r="CJ114" i="87"/>
  <c r="CI114" i="87"/>
  <c r="CH114" i="87"/>
  <c r="CG114" i="87"/>
  <c r="CF114" i="87"/>
  <c r="CE114" i="87"/>
  <c r="CD114" i="87"/>
  <c r="CC114" i="87"/>
  <c r="CB114" i="87"/>
  <c r="CA114" i="87"/>
  <c r="BZ114" i="87"/>
  <c r="BY114" i="87"/>
  <c r="BX114" i="87"/>
  <c r="BW114" i="87"/>
  <c r="BV114" i="87"/>
  <c r="BU114" i="87"/>
  <c r="BT114" i="87"/>
  <c r="BS114" i="87"/>
  <c r="BR114" i="87"/>
  <c r="BQ114" i="87"/>
  <c r="BP114" i="87"/>
  <c r="BO114" i="87"/>
  <c r="BN114" i="87"/>
  <c r="BM114" i="87"/>
  <c r="BL114" i="87"/>
  <c r="BK114" i="87"/>
  <c r="BJ114" i="87"/>
  <c r="BI114" i="87"/>
  <c r="BH114" i="87"/>
  <c r="BG114" i="87"/>
  <c r="BF114" i="87"/>
  <c r="BE114" i="87"/>
  <c r="BD114" i="87"/>
  <c r="BC114" i="87"/>
  <c r="BB114" i="87"/>
  <c r="BA114" i="87"/>
  <c r="AZ114" i="87"/>
  <c r="AY114" i="87"/>
  <c r="AX114" i="87"/>
  <c r="AW114" i="87"/>
  <c r="AV114" i="87"/>
  <c r="AU114" i="87"/>
  <c r="AT114" i="87"/>
  <c r="AS114" i="87"/>
  <c r="AR114" i="87"/>
  <c r="AQ114" i="87"/>
  <c r="AP114" i="87"/>
  <c r="AO114" i="87"/>
  <c r="AN114" i="87"/>
  <c r="AM114" i="87"/>
  <c r="AL114" i="87"/>
  <c r="AK114" i="87"/>
  <c r="AJ114" i="87"/>
  <c r="AI114" i="87"/>
  <c r="AH114" i="87"/>
  <c r="AG114" i="87"/>
  <c r="AF114" i="87"/>
  <c r="AE114" i="87"/>
  <c r="AD114" i="87"/>
  <c r="AC114" i="87"/>
  <c r="AB114" i="87"/>
  <c r="AA114" i="87"/>
  <c r="Z114" i="87"/>
  <c r="Y114" i="87"/>
  <c r="X114" i="87"/>
  <c r="W114" i="87"/>
  <c r="V114" i="87"/>
  <c r="U114" i="87"/>
  <c r="T114" i="87"/>
  <c r="S114" i="87"/>
  <c r="R114" i="87"/>
  <c r="Q114" i="87"/>
  <c r="P114" i="87"/>
  <c r="O114" i="87"/>
  <c r="N114" i="87"/>
  <c r="M114" i="87"/>
  <c r="L114" i="87"/>
  <c r="K114" i="87"/>
  <c r="J114" i="87"/>
  <c r="I114" i="87"/>
  <c r="H114" i="87"/>
  <c r="F46" i="88"/>
  <c r="E46" i="88"/>
  <c r="D46" i="88"/>
  <c r="C46" i="88"/>
  <c r="E1353" i="87"/>
  <c r="D1353" i="87"/>
  <c r="E1352" i="87"/>
  <c r="D1352" i="87"/>
  <c r="E1351" i="87"/>
  <c r="D1351" i="87"/>
  <c r="E1350" i="87"/>
  <c r="D1350" i="87"/>
  <c r="E1349" i="87"/>
  <c r="D1349" i="87"/>
  <c r="E1348" i="87"/>
  <c r="D1348" i="87"/>
  <c r="E1347" i="87"/>
  <c r="D1347" i="87"/>
  <c r="E1346" i="87"/>
  <c r="D1346" i="87"/>
  <c r="E1345" i="87"/>
  <c r="D1345" i="87"/>
  <c r="E1344" i="87"/>
  <c r="D1344" i="87"/>
  <c r="E1343" i="87"/>
  <c r="D1343" i="87"/>
  <c r="E1342" i="87"/>
  <c r="D1342" i="87"/>
  <c r="E1341" i="87"/>
  <c r="D1341" i="87"/>
  <c r="E1340" i="87"/>
  <c r="D1340" i="87"/>
  <c r="E1339" i="87"/>
  <c r="D1339" i="87"/>
  <c r="E1338" i="87"/>
  <c r="D1338" i="87"/>
  <c r="E1337" i="87"/>
  <c r="D1337" i="87"/>
  <c r="E1336" i="87"/>
  <c r="D1336" i="87"/>
  <c r="E1335" i="87"/>
  <c r="D1335" i="87"/>
  <c r="E1334" i="87"/>
  <c r="D1334" i="87"/>
  <c r="E1333" i="87"/>
  <c r="D1333" i="87"/>
  <c r="E1332" i="87"/>
  <c r="D1332" i="87"/>
  <c r="E1331" i="87"/>
  <c r="D1331" i="87"/>
  <c r="E1330" i="87"/>
  <c r="D1330" i="87"/>
  <c r="E1329" i="87"/>
  <c r="D1329" i="87"/>
  <c r="E1328" i="87"/>
  <c r="D1328" i="87"/>
  <c r="E1327" i="87"/>
  <c r="D1327" i="87"/>
  <c r="E1326" i="87"/>
  <c r="D1326" i="87"/>
  <c r="E1325" i="87"/>
  <c r="D1325" i="87"/>
  <c r="E1324" i="87"/>
  <c r="D1324" i="87"/>
  <c r="E1323" i="87"/>
  <c r="D1323" i="87"/>
  <c r="E1322" i="87"/>
  <c r="D1322" i="87"/>
  <c r="E1321" i="87"/>
  <c r="D1321" i="87"/>
  <c r="E1320" i="87"/>
  <c r="D1320" i="87"/>
  <c r="E1319" i="87"/>
  <c r="D1319" i="87"/>
  <c r="E1318" i="87"/>
  <c r="D1318" i="87"/>
  <c r="E1317" i="87"/>
  <c r="D1317" i="87"/>
  <c r="E1316" i="87"/>
  <c r="D1316" i="87"/>
  <c r="E1315" i="87"/>
  <c r="D1315" i="87"/>
  <c r="E1314" i="87"/>
  <c r="D1314" i="87"/>
  <c r="E1313" i="87"/>
  <c r="D1313" i="87"/>
  <c r="E1312" i="87"/>
  <c r="D1312" i="87"/>
  <c r="E1311" i="87"/>
  <c r="D1311" i="87"/>
  <c r="E1310" i="87"/>
  <c r="D1310" i="87"/>
  <c r="E1309" i="87"/>
  <c r="D1309" i="87"/>
  <c r="E1308" i="87"/>
  <c r="D1308" i="87"/>
  <c r="E1307" i="87"/>
  <c r="D1307" i="87"/>
  <c r="E1306" i="87"/>
  <c r="D1306" i="87"/>
  <c r="E1305" i="87"/>
  <c r="D1305" i="87"/>
  <c r="E1304" i="87"/>
  <c r="D1304" i="87"/>
  <c r="E1303" i="87"/>
  <c r="D1303" i="87"/>
  <c r="E1302" i="87"/>
  <c r="D1302" i="87"/>
  <c r="E1301" i="87"/>
  <c r="D1301" i="87"/>
  <c r="E1300" i="87"/>
  <c r="D1300" i="87"/>
  <c r="E1299" i="87"/>
  <c r="D1299" i="87"/>
  <c r="E1298" i="87"/>
  <c r="D1298" i="87"/>
  <c r="E1297" i="87"/>
  <c r="D1297" i="87"/>
  <c r="E1296" i="87"/>
  <c r="D1296" i="87"/>
  <c r="E1295" i="87"/>
  <c r="D1295" i="87"/>
  <c r="E1294" i="87"/>
  <c r="D1294" i="87"/>
  <c r="E1293" i="87"/>
  <c r="D1293" i="87"/>
  <c r="E1292" i="87"/>
  <c r="D1292" i="87"/>
  <c r="E1291" i="87"/>
  <c r="D1291" i="87"/>
  <c r="E1290" i="87"/>
  <c r="D1290" i="87"/>
  <c r="E1289" i="87"/>
  <c r="D1289" i="87"/>
  <c r="E1288" i="87"/>
  <c r="D1288" i="87"/>
  <c r="E1287" i="87"/>
  <c r="D1287" i="87"/>
  <c r="E1286" i="87"/>
  <c r="D1286" i="87"/>
  <c r="E1285" i="87"/>
  <c r="D1285" i="87"/>
  <c r="E1284" i="87"/>
  <c r="D1284" i="87"/>
  <c r="E1283" i="87"/>
  <c r="D1283" i="87"/>
  <c r="E1282" i="87"/>
  <c r="D1282" i="87"/>
  <c r="E1281" i="87"/>
  <c r="D1281" i="87"/>
  <c r="E1280" i="87"/>
  <c r="D1280" i="87"/>
  <c r="E1279" i="87"/>
  <c r="D1279" i="87"/>
  <c r="E1278" i="87"/>
  <c r="D1278" i="87"/>
  <c r="E1277" i="87"/>
  <c r="D1277" i="87"/>
  <c r="E1276" i="87"/>
  <c r="D1276" i="87"/>
  <c r="E1275" i="87"/>
  <c r="D1275" i="87"/>
  <c r="E1274" i="87"/>
  <c r="D1274" i="87"/>
  <c r="E1273" i="87"/>
  <c r="D1273" i="87"/>
  <c r="E1272" i="87"/>
  <c r="D1272" i="87"/>
  <c r="E1271" i="87"/>
  <c r="D1271" i="87"/>
  <c r="E1270" i="87"/>
  <c r="D1270" i="87"/>
  <c r="E1269" i="87"/>
  <c r="D1269" i="87"/>
  <c r="E1268" i="87"/>
  <c r="D1268" i="87"/>
  <c r="E1267" i="87"/>
  <c r="D1267" i="87"/>
  <c r="E1266" i="87"/>
  <c r="D1266" i="87"/>
  <c r="E1265" i="87"/>
  <c r="D1265" i="87"/>
  <c r="E1264" i="87"/>
  <c r="D1264" i="87"/>
  <c r="E1263" i="87"/>
  <c r="D1263" i="87"/>
  <c r="E1262" i="87"/>
  <c r="D1262" i="87"/>
  <c r="E1261" i="87"/>
  <c r="D1261" i="87"/>
  <c r="E1260" i="87"/>
  <c r="D1260" i="87"/>
  <c r="E1259" i="87"/>
  <c r="D1259" i="87"/>
  <c r="E1258" i="87"/>
  <c r="D1258" i="87"/>
  <c r="E1257" i="87"/>
  <c r="D1257" i="87"/>
  <c r="E1256" i="87"/>
  <c r="D1256" i="87"/>
  <c r="E1255" i="87"/>
  <c r="D1255" i="87"/>
  <c r="E1254" i="87"/>
  <c r="E1250" i="87"/>
  <c r="D1250" i="87"/>
  <c r="E1249" i="87"/>
  <c r="D1249" i="87"/>
  <c r="E1248" i="87"/>
  <c r="D1248" i="87"/>
  <c r="E1247" i="87"/>
  <c r="D1247" i="87"/>
  <c r="E1246" i="87"/>
  <c r="D1246" i="87"/>
  <c r="E1245" i="87"/>
  <c r="D1245" i="87"/>
  <c r="E1244" i="87"/>
  <c r="D1244" i="87"/>
  <c r="E1243" i="87"/>
  <c r="D1243" i="87"/>
  <c r="E1242" i="87"/>
  <c r="D1242" i="87"/>
  <c r="E1241" i="87"/>
  <c r="D1241" i="87"/>
  <c r="E1240" i="87"/>
  <c r="D1240" i="87"/>
  <c r="E1239" i="87"/>
  <c r="D1239" i="87"/>
  <c r="E1238" i="87"/>
  <c r="D1238" i="87"/>
  <c r="E1237" i="87"/>
  <c r="D1237" i="87"/>
  <c r="E1236" i="87"/>
  <c r="D1236" i="87"/>
  <c r="E1235" i="87"/>
  <c r="D1235" i="87"/>
  <c r="E1234" i="87"/>
  <c r="D1234" i="87"/>
  <c r="E1233" i="87"/>
  <c r="D1233" i="87"/>
  <c r="E1232" i="87"/>
  <c r="D1232" i="87"/>
  <c r="E1231" i="87"/>
  <c r="D1231" i="87"/>
  <c r="E1230" i="87"/>
  <c r="D1230" i="87"/>
  <c r="E1229" i="87"/>
  <c r="D1229" i="87"/>
  <c r="E1228" i="87"/>
  <c r="D1228" i="87"/>
  <c r="E1227" i="87"/>
  <c r="D1227" i="87"/>
  <c r="E1226" i="87"/>
  <c r="D1226" i="87"/>
  <c r="E1225" i="87"/>
  <c r="D1225" i="87"/>
  <c r="E1224" i="87"/>
  <c r="D1224" i="87"/>
  <c r="E1223" i="87"/>
  <c r="D1223" i="87"/>
  <c r="E1222" i="87"/>
  <c r="D1222" i="87"/>
  <c r="E1221" i="87"/>
  <c r="D1221" i="87"/>
  <c r="E1220" i="87"/>
  <c r="D1220" i="87"/>
  <c r="E1219" i="87"/>
  <c r="D1219" i="87"/>
  <c r="E1218" i="87"/>
  <c r="D1218" i="87"/>
  <c r="E1217" i="87"/>
  <c r="D1217" i="87"/>
  <c r="E1216" i="87"/>
  <c r="D1216" i="87"/>
  <c r="E1215" i="87"/>
  <c r="D1215" i="87"/>
  <c r="E1214" i="87"/>
  <c r="D1214" i="87"/>
  <c r="E1213" i="87"/>
  <c r="D1213" i="87"/>
  <c r="E1212" i="87"/>
  <c r="D1212" i="87"/>
  <c r="E1211" i="87"/>
  <c r="D1211" i="87"/>
  <c r="E1210" i="87"/>
  <c r="D1210" i="87"/>
  <c r="E1209" i="87"/>
  <c r="D1209" i="87"/>
  <c r="E1208" i="87"/>
  <c r="D1208" i="87"/>
  <c r="E1207" i="87"/>
  <c r="D1207" i="87"/>
  <c r="E1206" i="87"/>
  <c r="D1206" i="87"/>
  <c r="E1205" i="87"/>
  <c r="D1205" i="87"/>
  <c r="E1204" i="87"/>
  <c r="D1204" i="87"/>
  <c r="E1203" i="87"/>
  <c r="D1203" i="87"/>
  <c r="E1202" i="87"/>
  <c r="D1202" i="87"/>
  <c r="E1201" i="87"/>
  <c r="D1201" i="87"/>
  <c r="E1200" i="87"/>
  <c r="D1200" i="87"/>
  <c r="E1199" i="87"/>
  <c r="D1199" i="87"/>
  <c r="E1198" i="87"/>
  <c r="D1198" i="87"/>
  <c r="E1197" i="87"/>
  <c r="D1197" i="87"/>
  <c r="E1196" i="87"/>
  <c r="D1196" i="87"/>
  <c r="E1195" i="87"/>
  <c r="D1195" i="87"/>
  <c r="E1194" i="87"/>
  <c r="D1194" i="87"/>
  <c r="E1193" i="87"/>
  <c r="D1193" i="87"/>
  <c r="E1192" i="87"/>
  <c r="D1192" i="87"/>
  <c r="E1191" i="87"/>
  <c r="D1191" i="87"/>
  <c r="E1190" i="87"/>
  <c r="D1190" i="87"/>
  <c r="E1189" i="87"/>
  <c r="D1189" i="87"/>
  <c r="E1188" i="87"/>
  <c r="D1188" i="87"/>
  <c r="E1187" i="87"/>
  <c r="D1187" i="87"/>
  <c r="E1186" i="87"/>
  <c r="D1186" i="87"/>
  <c r="E1185" i="87"/>
  <c r="D1185" i="87"/>
  <c r="E1184" i="87"/>
  <c r="D1184" i="87"/>
  <c r="E1183" i="87"/>
  <c r="D1183" i="87"/>
  <c r="E1182" i="87"/>
  <c r="D1182" i="87"/>
  <c r="E1181" i="87"/>
  <c r="D1181" i="87"/>
  <c r="E1180" i="87"/>
  <c r="D1180" i="87"/>
  <c r="E1179" i="87"/>
  <c r="D1179" i="87"/>
  <c r="E1178" i="87"/>
  <c r="D1178" i="87"/>
  <c r="E1177" i="87"/>
  <c r="D1177" i="87"/>
  <c r="E1176" i="87"/>
  <c r="D1176" i="87"/>
  <c r="E1175" i="87"/>
  <c r="D1175" i="87"/>
  <c r="E1174" i="87"/>
  <c r="D1174" i="87"/>
  <c r="E1173" i="87"/>
  <c r="D1173" i="87"/>
  <c r="E1172" i="87"/>
  <c r="D1172" i="87"/>
  <c r="E1171" i="87"/>
  <c r="D1171" i="87"/>
  <c r="E1170" i="87"/>
  <c r="D1170" i="87"/>
  <c r="E1169" i="87"/>
  <c r="D1169" i="87"/>
  <c r="E1168" i="87"/>
  <c r="D1168" i="87"/>
  <c r="E1167" i="87"/>
  <c r="D1167" i="87"/>
  <c r="E1166" i="87"/>
  <c r="D1166" i="87"/>
  <c r="E1165" i="87"/>
  <c r="D1165" i="87"/>
  <c r="E1164" i="87"/>
  <c r="D1164" i="87"/>
  <c r="E1163" i="87"/>
  <c r="D1163" i="87"/>
  <c r="E1162" i="87"/>
  <c r="D1162" i="87"/>
  <c r="E1161" i="87"/>
  <c r="D1161" i="87"/>
  <c r="E1160" i="87"/>
  <c r="D1160" i="87"/>
  <c r="E1159" i="87"/>
  <c r="D1159" i="87"/>
  <c r="E1158" i="87"/>
  <c r="D1158" i="87"/>
  <c r="E1157" i="87"/>
  <c r="D1157" i="87"/>
  <c r="E1156" i="87"/>
  <c r="D1156" i="87"/>
  <c r="E1155" i="87"/>
  <c r="D1155" i="87"/>
  <c r="E1154" i="87"/>
  <c r="D1154" i="87"/>
  <c r="E1153" i="87"/>
  <c r="D1153" i="87"/>
  <c r="E1152" i="87"/>
  <c r="D1152" i="87"/>
  <c r="E1151" i="87"/>
  <c r="E1147" i="87"/>
  <c r="D1147" i="87"/>
  <c r="E1146" i="87"/>
  <c r="D1146" i="87"/>
  <c r="E1145" i="87"/>
  <c r="D1145" i="87"/>
  <c r="E1144" i="87"/>
  <c r="D1144" i="87"/>
  <c r="E1143" i="87"/>
  <c r="D1143" i="87"/>
  <c r="E1142" i="87"/>
  <c r="D1142" i="87"/>
  <c r="E1141" i="87"/>
  <c r="D1141" i="87"/>
  <c r="E1140" i="87"/>
  <c r="D1140" i="87"/>
  <c r="E1139" i="87"/>
  <c r="D1139" i="87"/>
  <c r="E1138" i="87"/>
  <c r="D1138" i="87"/>
  <c r="E1137" i="87"/>
  <c r="D1137" i="87"/>
  <c r="E1136" i="87"/>
  <c r="D1136" i="87"/>
  <c r="E1135" i="87"/>
  <c r="D1135" i="87"/>
  <c r="E1134" i="87"/>
  <c r="D1134" i="87"/>
  <c r="E1133" i="87"/>
  <c r="D1133" i="87"/>
  <c r="E1132" i="87"/>
  <c r="D1132" i="87"/>
  <c r="E1131" i="87"/>
  <c r="D1131" i="87"/>
  <c r="E1130" i="87"/>
  <c r="D1130" i="87"/>
  <c r="E1129" i="87"/>
  <c r="D1129" i="87"/>
  <c r="E1128" i="87"/>
  <c r="D1128" i="87"/>
  <c r="E1127" i="87"/>
  <c r="D1127" i="87"/>
  <c r="E1126" i="87"/>
  <c r="D1126" i="87"/>
  <c r="E1125" i="87"/>
  <c r="D1125" i="87"/>
  <c r="E1124" i="87"/>
  <c r="D1124" i="87"/>
  <c r="E1123" i="87"/>
  <c r="D1123" i="87"/>
  <c r="E1122" i="87"/>
  <c r="D1122" i="87"/>
  <c r="E1121" i="87"/>
  <c r="D1121" i="87"/>
  <c r="E1120" i="87"/>
  <c r="D1120" i="87"/>
  <c r="E1119" i="87"/>
  <c r="D1119" i="87"/>
  <c r="E1118" i="87"/>
  <c r="D1118" i="87"/>
  <c r="E1117" i="87"/>
  <c r="D1117" i="87"/>
  <c r="E1116" i="87"/>
  <c r="D1116" i="87"/>
  <c r="E1115" i="87"/>
  <c r="D1115" i="87"/>
  <c r="E1114" i="87"/>
  <c r="D1114" i="87"/>
  <c r="E1113" i="87"/>
  <c r="D1113" i="87"/>
  <c r="E1112" i="87"/>
  <c r="D1112" i="87"/>
  <c r="E1111" i="87"/>
  <c r="D1111" i="87"/>
  <c r="E1110" i="87"/>
  <c r="D1110" i="87"/>
  <c r="E1109" i="87"/>
  <c r="D1109" i="87"/>
  <c r="E1108" i="87"/>
  <c r="D1108" i="87"/>
  <c r="E1107" i="87"/>
  <c r="D1107" i="87"/>
  <c r="E1106" i="87"/>
  <c r="D1106" i="87"/>
  <c r="E1105" i="87"/>
  <c r="D1105" i="87"/>
  <c r="E1104" i="87"/>
  <c r="D1104" i="87"/>
  <c r="E1103" i="87"/>
  <c r="D1103" i="87"/>
  <c r="E1102" i="87"/>
  <c r="D1102" i="87"/>
  <c r="E1101" i="87"/>
  <c r="D1101" i="87"/>
  <c r="E1100" i="87"/>
  <c r="D1100" i="87"/>
  <c r="E1099" i="87"/>
  <c r="D1099" i="87"/>
  <c r="E1098" i="87"/>
  <c r="D1098" i="87"/>
  <c r="E1097" i="87"/>
  <c r="D1097" i="87"/>
  <c r="E1096" i="87"/>
  <c r="D1096" i="87"/>
  <c r="E1095" i="87"/>
  <c r="D1095" i="87"/>
  <c r="E1094" i="87"/>
  <c r="D1094" i="87"/>
  <c r="E1093" i="87"/>
  <c r="D1093" i="87"/>
  <c r="E1092" i="87"/>
  <c r="D1092" i="87"/>
  <c r="E1091" i="87"/>
  <c r="D1091" i="87"/>
  <c r="E1090" i="87"/>
  <c r="D1090" i="87"/>
  <c r="E1089" i="87"/>
  <c r="D1089" i="87"/>
  <c r="E1088" i="87"/>
  <c r="D1088" i="87"/>
  <c r="E1087" i="87"/>
  <c r="D1087" i="87"/>
  <c r="E1086" i="87"/>
  <c r="D1086" i="87"/>
  <c r="E1085" i="87"/>
  <c r="D1085" i="87"/>
  <c r="E1084" i="87"/>
  <c r="D1084" i="87"/>
  <c r="E1083" i="87"/>
  <c r="D1083" i="87"/>
  <c r="E1082" i="87"/>
  <c r="D1082" i="87"/>
  <c r="E1081" i="87"/>
  <c r="D1081" i="87"/>
  <c r="E1080" i="87"/>
  <c r="D1080" i="87"/>
  <c r="E1079" i="87"/>
  <c r="D1079" i="87"/>
  <c r="E1078" i="87"/>
  <c r="D1078" i="87"/>
  <c r="E1077" i="87"/>
  <c r="D1077" i="87"/>
  <c r="E1076" i="87"/>
  <c r="D1076" i="87"/>
  <c r="E1075" i="87"/>
  <c r="D1075" i="87"/>
  <c r="E1074" i="87"/>
  <c r="D1074" i="87"/>
  <c r="E1073" i="87"/>
  <c r="D1073" i="87"/>
  <c r="E1072" i="87"/>
  <c r="D1072" i="87"/>
  <c r="E1071" i="87"/>
  <c r="D1071" i="87"/>
  <c r="E1070" i="87"/>
  <c r="D1070" i="87"/>
  <c r="E1069" i="87"/>
  <c r="D1069" i="87"/>
  <c r="E1068" i="87"/>
  <c r="D1068" i="87"/>
  <c r="E1067" i="87"/>
  <c r="D1067" i="87"/>
  <c r="E1066" i="87"/>
  <c r="D1066" i="87"/>
  <c r="E1065" i="87"/>
  <c r="D1065" i="87"/>
  <c r="E1064" i="87"/>
  <c r="D1064" i="87"/>
  <c r="E1063" i="87"/>
  <c r="D1063" i="87"/>
  <c r="E1062" i="87"/>
  <c r="D1062" i="87"/>
  <c r="E1061" i="87"/>
  <c r="D1061" i="87"/>
  <c r="E1060" i="87"/>
  <c r="D1060" i="87"/>
  <c r="E1059" i="87"/>
  <c r="D1059" i="87"/>
  <c r="E1058" i="87"/>
  <c r="D1058" i="87"/>
  <c r="E1057" i="87"/>
  <c r="D1057" i="87"/>
  <c r="E1056" i="87"/>
  <c r="D1056" i="87"/>
  <c r="E1055" i="87"/>
  <c r="D1055" i="87"/>
  <c r="E1054" i="87"/>
  <c r="D1054" i="87"/>
  <c r="E1053" i="87"/>
  <c r="D1053" i="87"/>
  <c r="E1052" i="87"/>
  <c r="D1052" i="87"/>
  <c r="E1051" i="87"/>
  <c r="D1051" i="87"/>
  <c r="E1050" i="87"/>
  <c r="D1050" i="87"/>
  <c r="E1049" i="87"/>
  <c r="D1049" i="87"/>
  <c r="E1048" i="87"/>
  <c r="E1043" i="87"/>
  <c r="D1043" i="87"/>
  <c r="E1042" i="87"/>
  <c r="D1042" i="87"/>
  <c r="E1041" i="87"/>
  <c r="D1041" i="87"/>
  <c r="E1040" i="87"/>
  <c r="D1040" i="87"/>
  <c r="E1039" i="87"/>
  <c r="D1039" i="87"/>
  <c r="E1038" i="87"/>
  <c r="D1038" i="87"/>
  <c r="E1037" i="87"/>
  <c r="D1037" i="87"/>
  <c r="E1036" i="87"/>
  <c r="D1036" i="87"/>
  <c r="E1035" i="87"/>
  <c r="D1035" i="87"/>
  <c r="E1034" i="87"/>
  <c r="D1034" i="87"/>
  <c r="E1033" i="87"/>
  <c r="D1033" i="87"/>
  <c r="E1032" i="87"/>
  <c r="D1032" i="87"/>
  <c r="E1031" i="87"/>
  <c r="D1031" i="87"/>
  <c r="E1030" i="87"/>
  <c r="D1030" i="87"/>
  <c r="E1029" i="87"/>
  <c r="D1029" i="87"/>
  <c r="E1028" i="87"/>
  <c r="D1028" i="87"/>
  <c r="E1027" i="87"/>
  <c r="D1027" i="87"/>
  <c r="E1026" i="87"/>
  <c r="D1026" i="87"/>
  <c r="E1025" i="87"/>
  <c r="D1025" i="87"/>
  <c r="E1024" i="87"/>
  <c r="D1024" i="87"/>
  <c r="E1023" i="87"/>
  <c r="D1023" i="87"/>
  <c r="E1022" i="87"/>
  <c r="D1022" i="87"/>
  <c r="E1021" i="87"/>
  <c r="D1021" i="87"/>
  <c r="E1020" i="87"/>
  <c r="D1020" i="87"/>
  <c r="E1019" i="87"/>
  <c r="D1019" i="87"/>
  <c r="E1018" i="87"/>
  <c r="D1018" i="87"/>
  <c r="E1017" i="87"/>
  <c r="D1017" i="87"/>
  <c r="E1016" i="87"/>
  <c r="D1016" i="87"/>
  <c r="E1015" i="87"/>
  <c r="D1015" i="87"/>
  <c r="E1014" i="87"/>
  <c r="D1014" i="87"/>
  <c r="E1013" i="87"/>
  <c r="D1013" i="87"/>
  <c r="E1012" i="87"/>
  <c r="D1012" i="87"/>
  <c r="E1011" i="87"/>
  <c r="D1011" i="87"/>
  <c r="E1010" i="87"/>
  <c r="D1010" i="87"/>
  <c r="E1009" i="87"/>
  <c r="D1009" i="87"/>
  <c r="E1008" i="87"/>
  <c r="D1008" i="87"/>
  <c r="E1007" i="87"/>
  <c r="D1007" i="87"/>
  <c r="E1006" i="87"/>
  <c r="D1006" i="87"/>
  <c r="E1005" i="87"/>
  <c r="D1005" i="87"/>
  <c r="E1004" i="87"/>
  <c r="D1004" i="87"/>
  <c r="E1003" i="87"/>
  <c r="D1003" i="87"/>
  <c r="E1002" i="87"/>
  <c r="D1002" i="87"/>
  <c r="E1001" i="87"/>
  <c r="D1001" i="87"/>
  <c r="E1000" i="87"/>
  <c r="D1000" i="87"/>
  <c r="E999" i="87"/>
  <c r="D999" i="87"/>
  <c r="E998" i="87"/>
  <c r="D998" i="87"/>
  <c r="E997" i="87"/>
  <c r="D997" i="87"/>
  <c r="E996" i="87"/>
  <c r="D996" i="87"/>
  <c r="E995" i="87"/>
  <c r="D995" i="87"/>
  <c r="E994" i="87"/>
  <c r="D994" i="87"/>
  <c r="E993" i="87"/>
  <c r="D993" i="87"/>
  <c r="E992" i="87"/>
  <c r="D992" i="87"/>
  <c r="E991" i="87"/>
  <c r="D991" i="87"/>
  <c r="E990" i="87"/>
  <c r="D990" i="87"/>
  <c r="E989" i="87"/>
  <c r="D989" i="87"/>
  <c r="E988" i="87"/>
  <c r="D988" i="87"/>
  <c r="E987" i="87"/>
  <c r="D987" i="87"/>
  <c r="E986" i="87"/>
  <c r="D986" i="87"/>
  <c r="E985" i="87"/>
  <c r="D985" i="87"/>
  <c r="E984" i="87"/>
  <c r="D984" i="87"/>
  <c r="E983" i="87"/>
  <c r="D983" i="87"/>
  <c r="E982" i="87"/>
  <c r="D982" i="87"/>
  <c r="E981" i="87"/>
  <c r="D981" i="87"/>
  <c r="E980" i="87"/>
  <c r="D980" i="87"/>
  <c r="E979" i="87"/>
  <c r="D979" i="87"/>
  <c r="E978" i="87"/>
  <c r="D978" i="87"/>
  <c r="E977" i="87"/>
  <c r="D977" i="87"/>
  <c r="E976" i="87"/>
  <c r="D976" i="87"/>
  <c r="E975" i="87"/>
  <c r="D975" i="87"/>
  <c r="E974" i="87"/>
  <c r="D974" i="87"/>
  <c r="E973" i="87"/>
  <c r="D973" i="87"/>
  <c r="E972" i="87"/>
  <c r="D972" i="87"/>
  <c r="E971" i="87"/>
  <c r="D971" i="87"/>
  <c r="E970" i="87"/>
  <c r="D970" i="87"/>
  <c r="E969" i="87"/>
  <c r="D969" i="87"/>
  <c r="E968" i="87"/>
  <c r="D968" i="87"/>
  <c r="E967" i="87"/>
  <c r="D967" i="87"/>
  <c r="E966" i="87"/>
  <c r="D966" i="87"/>
  <c r="E965" i="87"/>
  <c r="D965" i="87"/>
  <c r="E964" i="87"/>
  <c r="D964" i="87"/>
  <c r="E963" i="87"/>
  <c r="D963" i="87"/>
  <c r="E962" i="87"/>
  <c r="D962" i="87"/>
  <c r="E961" i="87"/>
  <c r="D961" i="87"/>
  <c r="E960" i="87"/>
  <c r="D960" i="87"/>
  <c r="E959" i="87"/>
  <c r="D959" i="87"/>
  <c r="E958" i="87"/>
  <c r="D958" i="87"/>
  <c r="E957" i="87"/>
  <c r="D957" i="87"/>
  <c r="E956" i="87"/>
  <c r="D956" i="87"/>
  <c r="E955" i="87"/>
  <c r="D955" i="87"/>
  <c r="E954" i="87"/>
  <c r="D954" i="87"/>
  <c r="E953" i="87"/>
  <c r="D953" i="87"/>
  <c r="E952" i="87"/>
  <c r="D952" i="87"/>
  <c r="E951" i="87"/>
  <c r="D951" i="87"/>
  <c r="E950" i="87"/>
  <c r="D950" i="87"/>
  <c r="E949" i="87"/>
  <c r="D949" i="87"/>
  <c r="E948" i="87"/>
  <c r="D948" i="87"/>
  <c r="E947" i="87"/>
  <c r="D947" i="87"/>
  <c r="E946" i="87"/>
  <c r="D946" i="87"/>
  <c r="E945" i="87"/>
  <c r="D945" i="87"/>
  <c r="E944" i="87"/>
  <c r="E940" i="87"/>
  <c r="D940" i="87"/>
  <c r="E939" i="87"/>
  <c r="D939" i="87"/>
  <c r="E938" i="87"/>
  <c r="D938" i="87"/>
  <c r="E937" i="87"/>
  <c r="D937" i="87"/>
  <c r="E936" i="87"/>
  <c r="D936" i="87"/>
  <c r="E935" i="87"/>
  <c r="D935" i="87"/>
  <c r="E934" i="87"/>
  <c r="D934" i="87"/>
  <c r="E933" i="87"/>
  <c r="D933" i="87"/>
  <c r="E932" i="87"/>
  <c r="D932" i="87"/>
  <c r="E931" i="87"/>
  <c r="D931" i="87"/>
  <c r="E930" i="87"/>
  <c r="D930" i="87"/>
  <c r="E929" i="87"/>
  <c r="D929" i="87"/>
  <c r="E928" i="87"/>
  <c r="D928" i="87"/>
  <c r="E927" i="87"/>
  <c r="D927" i="87"/>
  <c r="E926" i="87"/>
  <c r="D926" i="87"/>
  <c r="E925" i="87"/>
  <c r="D925" i="87"/>
  <c r="E924" i="87"/>
  <c r="D924" i="87"/>
  <c r="E923" i="87"/>
  <c r="D923" i="87"/>
  <c r="E922" i="87"/>
  <c r="D922" i="87"/>
  <c r="E921" i="87"/>
  <c r="D921" i="87"/>
  <c r="E920" i="87"/>
  <c r="D920" i="87"/>
  <c r="E919" i="87"/>
  <c r="D919" i="87"/>
  <c r="E918" i="87"/>
  <c r="D918" i="87"/>
  <c r="E917" i="87"/>
  <c r="D917" i="87"/>
  <c r="E916" i="87"/>
  <c r="D916" i="87"/>
  <c r="E915" i="87"/>
  <c r="D915" i="87"/>
  <c r="E914" i="87"/>
  <c r="D914" i="87"/>
  <c r="E913" i="87"/>
  <c r="D913" i="87"/>
  <c r="E912" i="87"/>
  <c r="D912" i="87"/>
  <c r="E911" i="87"/>
  <c r="D911" i="87"/>
  <c r="E910" i="87"/>
  <c r="D910" i="87"/>
  <c r="E909" i="87"/>
  <c r="D909" i="87"/>
  <c r="E908" i="87"/>
  <c r="D908" i="87"/>
  <c r="E907" i="87"/>
  <c r="D907" i="87"/>
  <c r="E906" i="87"/>
  <c r="D906" i="87"/>
  <c r="E905" i="87"/>
  <c r="D905" i="87"/>
  <c r="E904" i="87"/>
  <c r="D904" i="87"/>
  <c r="E903" i="87"/>
  <c r="D903" i="87"/>
  <c r="E902" i="87"/>
  <c r="D902" i="87"/>
  <c r="E901" i="87"/>
  <c r="D901" i="87"/>
  <c r="E900" i="87"/>
  <c r="D900" i="87"/>
  <c r="E899" i="87"/>
  <c r="D899" i="87"/>
  <c r="E898" i="87"/>
  <c r="D898" i="87"/>
  <c r="E897" i="87"/>
  <c r="D897" i="87"/>
  <c r="E896" i="87"/>
  <c r="D896" i="87"/>
  <c r="E895" i="87"/>
  <c r="D895" i="87"/>
  <c r="E894" i="87"/>
  <c r="D894" i="87"/>
  <c r="E893" i="87"/>
  <c r="D893" i="87"/>
  <c r="E892" i="87"/>
  <c r="D892" i="87"/>
  <c r="E891" i="87"/>
  <c r="D891" i="87"/>
  <c r="E890" i="87"/>
  <c r="D890" i="87"/>
  <c r="E889" i="87"/>
  <c r="D889" i="87"/>
  <c r="E888" i="87"/>
  <c r="D888" i="87"/>
  <c r="E887" i="87"/>
  <c r="D887" i="87"/>
  <c r="E886" i="87"/>
  <c r="D886" i="87"/>
  <c r="E885" i="87"/>
  <c r="D885" i="87"/>
  <c r="E884" i="87"/>
  <c r="D884" i="87"/>
  <c r="E883" i="87"/>
  <c r="D883" i="87"/>
  <c r="E882" i="87"/>
  <c r="D882" i="87"/>
  <c r="E881" i="87"/>
  <c r="D881" i="87"/>
  <c r="E880" i="87"/>
  <c r="D880" i="87"/>
  <c r="E879" i="87"/>
  <c r="D879" i="87"/>
  <c r="E878" i="87"/>
  <c r="D878" i="87"/>
  <c r="E877" i="87"/>
  <c r="D877" i="87"/>
  <c r="E876" i="87"/>
  <c r="D876" i="87"/>
  <c r="E875" i="87"/>
  <c r="D875" i="87"/>
  <c r="E874" i="87"/>
  <c r="D874" i="87"/>
  <c r="E873" i="87"/>
  <c r="D873" i="87"/>
  <c r="E872" i="87"/>
  <c r="D872" i="87"/>
  <c r="E871" i="87"/>
  <c r="D871" i="87"/>
  <c r="E870" i="87"/>
  <c r="D870" i="87"/>
  <c r="E869" i="87"/>
  <c r="D869" i="87"/>
  <c r="E868" i="87"/>
  <c r="D868" i="87"/>
  <c r="E867" i="87"/>
  <c r="D867" i="87"/>
  <c r="E866" i="87"/>
  <c r="D866" i="87"/>
  <c r="E865" i="87"/>
  <c r="D865" i="87"/>
  <c r="E864" i="87"/>
  <c r="D864" i="87"/>
  <c r="E863" i="87"/>
  <c r="D863" i="87"/>
  <c r="E862" i="87"/>
  <c r="D862" i="87"/>
  <c r="E861" i="87"/>
  <c r="D861" i="87"/>
  <c r="E860" i="87"/>
  <c r="D860" i="87"/>
  <c r="E859" i="87"/>
  <c r="D859" i="87"/>
  <c r="E858" i="87"/>
  <c r="D858" i="87"/>
  <c r="E857" i="87"/>
  <c r="D857" i="87"/>
  <c r="E856" i="87"/>
  <c r="D856" i="87"/>
  <c r="E855" i="87"/>
  <c r="D855" i="87"/>
  <c r="E854" i="87"/>
  <c r="D854" i="87"/>
  <c r="E853" i="87"/>
  <c r="D853" i="87"/>
  <c r="E852" i="87"/>
  <c r="D852" i="87"/>
  <c r="E851" i="87"/>
  <c r="D851" i="87"/>
  <c r="E850" i="87"/>
  <c r="D850" i="87"/>
  <c r="E849" i="87"/>
  <c r="D849" i="87"/>
  <c r="E848" i="87"/>
  <c r="D848" i="87"/>
  <c r="E847" i="87"/>
  <c r="D847" i="87"/>
  <c r="E846" i="87"/>
  <c r="D846" i="87"/>
  <c r="E845" i="87"/>
  <c r="D845" i="87"/>
  <c r="E844" i="87"/>
  <c r="D844" i="87"/>
  <c r="E843" i="87"/>
  <c r="D843" i="87"/>
  <c r="E842" i="87"/>
  <c r="D842" i="87"/>
  <c r="E841" i="87"/>
  <c r="E837" i="87"/>
  <c r="D837" i="87"/>
  <c r="E836" i="87"/>
  <c r="D836" i="87"/>
  <c r="E835" i="87"/>
  <c r="D835" i="87"/>
  <c r="E834" i="87"/>
  <c r="D834" i="87"/>
  <c r="E833" i="87"/>
  <c r="D833" i="87"/>
  <c r="E832" i="87"/>
  <c r="D832" i="87"/>
  <c r="E831" i="87"/>
  <c r="D831" i="87"/>
  <c r="E830" i="87"/>
  <c r="D830" i="87"/>
  <c r="E829" i="87"/>
  <c r="D829" i="87"/>
  <c r="E828" i="87"/>
  <c r="D828" i="87"/>
  <c r="E827" i="87"/>
  <c r="D827" i="87"/>
  <c r="E826" i="87"/>
  <c r="D826" i="87"/>
  <c r="E825" i="87"/>
  <c r="D825" i="87"/>
  <c r="E824" i="87"/>
  <c r="D824" i="87"/>
  <c r="E823" i="87"/>
  <c r="D823" i="87"/>
  <c r="E822" i="87"/>
  <c r="D822" i="87"/>
  <c r="E821" i="87"/>
  <c r="D821" i="87"/>
  <c r="E820" i="87"/>
  <c r="D820" i="87"/>
  <c r="E819" i="87"/>
  <c r="D819" i="87"/>
  <c r="E818" i="87"/>
  <c r="D818" i="87"/>
  <c r="E817" i="87"/>
  <c r="D817" i="87"/>
  <c r="E816" i="87"/>
  <c r="D816" i="87"/>
  <c r="E815" i="87"/>
  <c r="D815" i="87"/>
  <c r="E814" i="87"/>
  <c r="D814" i="87"/>
  <c r="E813" i="87"/>
  <c r="D813" i="87"/>
  <c r="E812" i="87"/>
  <c r="D812" i="87"/>
  <c r="E811" i="87"/>
  <c r="D811" i="87"/>
  <c r="E810" i="87"/>
  <c r="D810" i="87"/>
  <c r="E809" i="87"/>
  <c r="D809" i="87"/>
  <c r="E808" i="87"/>
  <c r="D808" i="87"/>
  <c r="E807" i="87"/>
  <c r="D807" i="87"/>
  <c r="E806" i="87"/>
  <c r="D806" i="87"/>
  <c r="E805" i="87"/>
  <c r="D805" i="87"/>
  <c r="E804" i="87"/>
  <c r="D804" i="87"/>
  <c r="E803" i="87"/>
  <c r="D803" i="87"/>
  <c r="E802" i="87"/>
  <c r="D802" i="87"/>
  <c r="E801" i="87"/>
  <c r="D801" i="87"/>
  <c r="E800" i="87"/>
  <c r="D800" i="87"/>
  <c r="E799" i="87"/>
  <c r="D799" i="87"/>
  <c r="E798" i="87"/>
  <c r="D798" i="87"/>
  <c r="E797" i="87"/>
  <c r="D797" i="87"/>
  <c r="E796" i="87"/>
  <c r="D796" i="87"/>
  <c r="E795" i="87"/>
  <c r="D795" i="87"/>
  <c r="E794" i="87"/>
  <c r="D794" i="87"/>
  <c r="E793" i="87"/>
  <c r="D793" i="87"/>
  <c r="E792" i="87"/>
  <c r="D792" i="87"/>
  <c r="E791" i="87"/>
  <c r="D791" i="87"/>
  <c r="E790" i="87"/>
  <c r="D790" i="87"/>
  <c r="E789" i="87"/>
  <c r="D789" i="87"/>
  <c r="E788" i="87"/>
  <c r="D788" i="87"/>
  <c r="E787" i="87"/>
  <c r="D787" i="87"/>
  <c r="E786" i="87"/>
  <c r="D786" i="87"/>
  <c r="E785" i="87"/>
  <c r="D785" i="87"/>
  <c r="E784" i="87"/>
  <c r="D784" i="87"/>
  <c r="E783" i="87"/>
  <c r="D783" i="87"/>
  <c r="E782" i="87"/>
  <c r="D782" i="87"/>
  <c r="E781" i="87"/>
  <c r="D781" i="87"/>
  <c r="E780" i="87"/>
  <c r="D780" i="87"/>
  <c r="E779" i="87"/>
  <c r="D779" i="87"/>
  <c r="E778" i="87"/>
  <c r="D778" i="87"/>
  <c r="E777" i="87"/>
  <c r="D777" i="87"/>
  <c r="E776" i="87"/>
  <c r="D776" i="87"/>
  <c r="E775" i="87"/>
  <c r="D775" i="87"/>
  <c r="E774" i="87"/>
  <c r="D774" i="87"/>
  <c r="E773" i="87"/>
  <c r="D773" i="87"/>
  <c r="E772" i="87"/>
  <c r="D772" i="87"/>
  <c r="E771" i="87"/>
  <c r="D771" i="87"/>
  <c r="E770" i="87"/>
  <c r="D770" i="87"/>
  <c r="E769" i="87"/>
  <c r="D769" i="87"/>
  <c r="E768" i="87"/>
  <c r="D768" i="87"/>
  <c r="E767" i="87"/>
  <c r="D767" i="87"/>
  <c r="E766" i="87"/>
  <c r="D766" i="87"/>
  <c r="E765" i="87"/>
  <c r="D765" i="87"/>
  <c r="E764" i="87"/>
  <c r="D764" i="87"/>
  <c r="E763" i="87"/>
  <c r="D763" i="87"/>
  <c r="E762" i="87"/>
  <c r="D762" i="87"/>
  <c r="E761" i="87"/>
  <c r="D761" i="87"/>
  <c r="E760" i="87"/>
  <c r="D760" i="87"/>
  <c r="E759" i="87"/>
  <c r="D759" i="87"/>
  <c r="E758" i="87"/>
  <c r="D758" i="87"/>
  <c r="E757" i="87"/>
  <c r="D757" i="87"/>
  <c r="E756" i="87"/>
  <c r="D756" i="87"/>
  <c r="E755" i="87"/>
  <c r="D755" i="87"/>
  <c r="E754" i="87"/>
  <c r="D754" i="87"/>
  <c r="E753" i="87"/>
  <c r="D753" i="87"/>
  <c r="E752" i="87"/>
  <c r="D752" i="87"/>
  <c r="E751" i="87"/>
  <c r="D751" i="87"/>
  <c r="E750" i="87"/>
  <c r="D750" i="87"/>
  <c r="E749" i="87"/>
  <c r="D749" i="87"/>
  <c r="E748" i="87"/>
  <c r="D748" i="87"/>
  <c r="E747" i="87"/>
  <c r="D747" i="87"/>
  <c r="E746" i="87"/>
  <c r="D746" i="87"/>
  <c r="E745" i="87"/>
  <c r="D745" i="87"/>
  <c r="E744" i="87"/>
  <c r="D744" i="87"/>
  <c r="E743" i="87"/>
  <c r="D743" i="87"/>
  <c r="E742" i="87"/>
  <c r="D742" i="87"/>
  <c r="E741" i="87"/>
  <c r="D741" i="87"/>
  <c r="E740" i="87"/>
  <c r="D740" i="87"/>
  <c r="E739" i="87"/>
  <c r="D739" i="87"/>
  <c r="E738" i="87"/>
  <c r="E731" i="87"/>
  <c r="D731" i="87"/>
  <c r="E730" i="87"/>
  <c r="D730" i="87"/>
  <c r="E729" i="87"/>
  <c r="D729" i="87"/>
  <c r="E728" i="87"/>
  <c r="D728" i="87"/>
  <c r="E727" i="87"/>
  <c r="D727" i="87"/>
  <c r="E726" i="87"/>
  <c r="D726" i="87"/>
  <c r="E725" i="87"/>
  <c r="D725" i="87"/>
  <c r="E724" i="87"/>
  <c r="D724" i="87"/>
  <c r="E723" i="87"/>
  <c r="D723" i="87"/>
  <c r="E722" i="87"/>
  <c r="D722" i="87"/>
  <c r="E721" i="87"/>
  <c r="D721" i="87"/>
  <c r="E720" i="87"/>
  <c r="D720" i="87"/>
  <c r="E719" i="87"/>
  <c r="D719" i="87"/>
  <c r="E718" i="87"/>
  <c r="D718" i="87"/>
  <c r="E717" i="87"/>
  <c r="D717" i="87"/>
  <c r="E716" i="87"/>
  <c r="D716" i="87"/>
  <c r="E715" i="87"/>
  <c r="D715" i="87"/>
  <c r="E714" i="87"/>
  <c r="D714" i="87"/>
  <c r="E713" i="87"/>
  <c r="D713" i="87"/>
  <c r="E712" i="87"/>
  <c r="D712" i="87"/>
  <c r="E711" i="87"/>
  <c r="D711" i="87"/>
  <c r="E710" i="87"/>
  <c r="D710" i="87"/>
  <c r="E709" i="87"/>
  <c r="D709" i="87"/>
  <c r="E708" i="87"/>
  <c r="D708" i="87"/>
  <c r="E707" i="87"/>
  <c r="D707" i="87"/>
  <c r="E706" i="87"/>
  <c r="D706" i="87"/>
  <c r="E705" i="87"/>
  <c r="D705" i="87"/>
  <c r="E704" i="87"/>
  <c r="D704" i="87"/>
  <c r="E703" i="87"/>
  <c r="D703" i="87"/>
  <c r="E702" i="87"/>
  <c r="D702" i="87"/>
  <c r="E701" i="87"/>
  <c r="D701" i="87"/>
  <c r="E700" i="87"/>
  <c r="D700" i="87"/>
  <c r="E699" i="87"/>
  <c r="D699" i="87"/>
  <c r="E698" i="87"/>
  <c r="D698" i="87"/>
  <c r="E697" i="87"/>
  <c r="D697" i="87"/>
  <c r="E696" i="87"/>
  <c r="D696" i="87"/>
  <c r="E695" i="87"/>
  <c r="D695" i="87"/>
  <c r="E694" i="87"/>
  <c r="D694" i="87"/>
  <c r="E693" i="87"/>
  <c r="D693" i="87"/>
  <c r="E692" i="87"/>
  <c r="D692" i="87"/>
  <c r="E691" i="87"/>
  <c r="D691" i="87"/>
  <c r="E690" i="87"/>
  <c r="D690" i="87"/>
  <c r="E689" i="87"/>
  <c r="D689" i="87"/>
  <c r="E688" i="87"/>
  <c r="D688" i="87"/>
  <c r="E687" i="87"/>
  <c r="D687" i="87"/>
  <c r="E686" i="87"/>
  <c r="D686" i="87"/>
  <c r="E685" i="87"/>
  <c r="D685" i="87"/>
  <c r="E684" i="87"/>
  <c r="D684" i="87"/>
  <c r="E683" i="87"/>
  <c r="D683" i="87"/>
  <c r="E682" i="87"/>
  <c r="D682" i="87"/>
  <c r="E681" i="87"/>
  <c r="D681" i="87"/>
  <c r="E680" i="87"/>
  <c r="D680" i="87"/>
  <c r="E679" i="87"/>
  <c r="D679" i="87"/>
  <c r="E678" i="87"/>
  <c r="D678" i="87"/>
  <c r="E677" i="87"/>
  <c r="D677" i="87"/>
  <c r="E676" i="87"/>
  <c r="D676" i="87"/>
  <c r="E675" i="87"/>
  <c r="D675" i="87"/>
  <c r="E674" i="87"/>
  <c r="D674" i="87"/>
  <c r="E673" i="87"/>
  <c r="D673" i="87"/>
  <c r="E672" i="87"/>
  <c r="D672" i="87"/>
  <c r="E671" i="87"/>
  <c r="D671" i="87"/>
  <c r="E670" i="87"/>
  <c r="D670" i="87"/>
  <c r="E669" i="87"/>
  <c r="D669" i="87"/>
  <c r="E668" i="87"/>
  <c r="D668" i="87"/>
  <c r="E667" i="87"/>
  <c r="D667" i="87"/>
  <c r="E666" i="87"/>
  <c r="D666" i="87"/>
  <c r="E665" i="87"/>
  <c r="D665" i="87"/>
  <c r="E664" i="87"/>
  <c r="D664" i="87"/>
  <c r="E663" i="87"/>
  <c r="D663" i="87"/>
  <c r="E662" i="87"/>
  <c r="D662" i="87"/>
  <c r="E661" i="87"/>
  <c r="D661" i="87"/>
  <c r="E660" i="87"/>
  <c r="D660" i="87"/>
  <c r="E659" i="87"/>
  <c r="D659" i="87"/>
  <c r="E658" i="87"/>
  <c r="D658" i="87"/>
  <c r="E657" i="87"/>
  <c r="D657" i="87"/>
  <c r="E656" i="87"/>
  <c r="D656" i="87"/>
  <c r="E655" i="87"/>
  <c r="D655" i="87"/>
  <c r="E654" i="87"/>
  <c r="D654" i="87"/>
  <c r="E653" i="87"/>
  <c r="D653" i="87"/>
  <c r="E652" i="87"/>
  <c r="D652" i="87"/>
  <c r="E651" i="87"/>
  <c r="D651" i="87"/>
  <c r="E650" i="87"/>
  <c r="D650" i="87"/>
  <c r="E649" i="87"/>
  <c r="D649" i="87"/>
  <c r="E648" i="87"/>
  <c r="D648" i="87"/>
  <c r="E647" i="87"/>
  <c r="D647" i="87"/>
  <c r="E646" i="87"/>
  <c r="D646" i="87"/>
  <c r="E645" i="87"/>
  <c r="D645" i="87"/>
  <c r="E644" i="87"/>
  <c r="D644" i="87"/>
  <c r="E643" i="87"/>
  <c r="D643" i="87"/>
  <c r="E642" i="87"/>
  <c r="D642" i="87"/>
  <c r="E641" i="87"/>
  <c r="D641" i="87"/>
  <c r="E640" i="87"/>
  <c r="D640" i="87"/>
  <c r="E639" i="87"/>
  <c r="D639" i="87"/>
  <c r="E638" i="87"/>
  <c r="D638" i="87"/>
  <c r="E637" i="87"/>
  <c r="D637" i="87"/>
  <c r="E636" i="87"/>
  <c r="D636" i="87"/>
  <c r="E635" i="87"/>
  <c r="D635" i="87"/>
  <c r="E634" i="87"/>
  <c r="D634" i="87"/>
  <c r="E633" i="87"/>
  <c r="D633" i="87"/>
  <c r="E632" i="87"/>
  <c r="E628" i="87"/>
  <c r="D628" i="87"/>
  <c r="E627" i="87"/>
  <c r="D627" i="87"/>
  <c r="E626" i="87"/>
  <c r="D626" i="87"/>
  <c r="E625" i="87"/>
  <c r="D625" i="87"/>
  <c r="E624" i="87"/>
  <c r="D624" i="87"/>
  <c r="E623" i="87"/>
  <c r="D623" i="87"/>
  <c r="E622" i="87"/>
  <c r="D622" i="87"/>
  <c r="E621" i="87"/>
  <c r="D621" i="87"/>
  <c r="E620" i="87"/>
  <c r="D620" i="87"/>
  <c r="E619" i="87"/>
  <c r="D619" i="87"/>
  <c r="E618" i="87"/>
  <c r="D618" i="87"/>
  <c r="E617" i="87"/>
  <c r="D617" i="87"/>
  <c r="E616" i="87"/>
  <c r="D616" i="87"/>
  <c r="E615" i="87"/>
  <c r="D615" i="87"/>
  <c r="E614" i="87"/>
  <c r="D614" i="87"/>
  <c r="E613" i="87"/>
  <c r="D613" i="87"/>
  <c r="E612" i="87"/>
  <c r="D612" i="87"/>
  <c r="E611" i="87"/>
  <c r="D611" i="87"/>
  <c r="E610" i="87"/>
  <c r="D610" i="87"/>
  <c r="E609" i="87"/>
  <c r="D609" i="87"/>
  <c r="E608" i="87"/>
  <c r="D608" i="87"/>
  <c r="E607" i="87"/>
  <c r="D607" i="87"/>
  <c r="E606" i="87"/>
  <c r="D606" i="87"/>
  <c r="E605" i="87"/>
  <c r="D605" i="87"/>
  <c r="E604" i="87"/>
  <c r="D604" i="87"/>
  <c r="E603" i="87"/>
  <c r="D603" i="87"/>
  <c r="E602" i="87"/>
  <c r="D602" i="87"/>
  <c r="E601" i="87"/>
  <c r="D601" i="87"/>
  <c r="E600" i="87"/>
  <c r="D600" i="87"/>
  <c r="E599" i="87"/>
  <c r="D599" i="87"/>
  <c r="E598" i="87"/>
  <c r="D598" i="87"/>
  <c r="E597" i="87"/>
  <c r="D597" i="87"/>
  <c r="E596" i="87"/>
  <c r="D596" i="87"/>
  <c r="E595" i="87"/>
  <c r="D595" i="87"/>
  <c r="E594" i="87"/>
  <c r="D594" i="87"/>
  <c r="E593" i="87"/>
  <c r="D593" i="87"/>
  <c r="E592" i="87"/>
  <c r="D592" i="87"/>
  <c r="E591" i="87"/>
  <c r="D591" i="87"/>
  <c r="E590" i="87"/>
  <c r="D590" i="87"/>
  <c r="E589" i="87"/>
  <c r="D589" i="87"/>
  <c r="E588" i="87"/>
  <c r="D588" i="87"/>
  <c r="E587" i="87"/>
  <c r="D587" i="87"/>
  <c r="E586" i="87"/>
  <c r="D586" i="87"/>
  <c r="E585" i="87"/>
  <c r="D585" i="87"/>
  <c r="E584" i="87"/>
  <c r="D584" i="87"/>
  <c r="E583" i="87"/>
  <c r="D583" i="87"/>
  <c r="E582" i="87"/>
  <c r="D582" i="87"/>
  <c r="E581" i="87"/>
  <c r="D581" i="87"/>
  <c r="E580" i="87"/>
  <c r="D580" i="87"/>
  <c r="E579" i="87"/>
  <c r="D579" i="87"/>
  <c r="E578" i="87"/>
  <c r="D578" i="87"/>
  <c r="E577" i="87"/>
  <c r="D577" i="87"/>
  <c r="E576" i="87"/>
  <c r="D576" i="87"/>
  <c r="E575" i="87"/>
  <c r="D575" i="87"/>
  <c r="E574" i="87"/>
  <c r="D574" i="87"/>
  <c r="E573" i="87"/>
  <c r="D573" i="87"/>
  <c r="E572" i="87"/>
  <c r="D572" i="87"/>
  <c r="E571" i="87"/>
  <c r="D571" i="87"/>
  <c r="E570" i="87"/>
  <c r="D570" i="87"/>
  <c r="E569" i="87"/>
  <c r="D569" i="87"/>
  <c r="E568" i="87"/>
  <c r="D568" i="87"/>
  <c r="E567" i="87"/>
  <c r="D567" i="87"/>
  <c r="E566" i="87"/>
  <c r="D566" i="87"/>
  <c r="E565" i="87"/>
  <c r="D565" i="87"/>
  <c r="E564" i="87"/>
  <c r="D564" i="87"/>
  <c r="E563" i="87"/>
  <c r="D563" i="87"/>
  <c r="E562" i="87"/>
  <c r="D562" i="87"/>
  <c r="E561" i="87"/>
  <c r="D561" i="87"/>
  <c r="E560" i="87"/>
  <c r="D560" i="87"/>
  <c r="E559" i="87"/>
  <c r="D559" i="87"/>
  <c r="E558" i="87"/>
  <c r="D558" i="87"/>
  <c r="E557" i="87"/>
  <c r="D557" i="87"/>
  <c r="E556" i="87"/>
  <c r="D556" i="87"/>
  <c r="E555" i="87"/>
  <c r="D555" i="87"/>
  <c r="E554" i="87"/>
  <c r="D554" i="87"/>
  <c r="E553" i="87"/>
  <c r="D553" i="87"/>
  <c r="E552" i="87"/>
  <c r="D552" i="87"/>
  <c r="E551" i="87"/>
  <c r="D551" i="87"/>
  <c r="E550" i="87"/>
  <c r="D550" i="87"/>
  <c r="E549" i="87"/>
  <c r="D549" i="87"/>
  <c r="E548" i="87"/>
  <c r="D548" i="87"/>
  <c r="E547" i="87"/>
  <c r="D547" i="87"/>
  <c r="E546" i="87"/>
  <c r="D546" i="87"/>
  <c r="E545" i="87"/>
  <c r="D545" i="87"/>
  <c r="E544" i="87"/>
  <c r="D544" i="87"/>
  <c r="E543" i="87"/>
  <c r="D543" i="87"/>
  <c r="E542" i="87"/>
  <c r="D542" i="87"/>
  <c r="E541" i="87"/>
  <c r="D541" i="87"/>
  <c r="E540" i="87"/>
  <c r="D540" i="87"/>
  <c r="E539" i="87"/>
  <c r="D539" i="87"/>
  <c r="E538" i="87"/>
  <c r="D538" i="87"/>
  <c r="E537" i="87"/>
  <c r="D537" i="87"/>
  <c r="E536" i="87"/>
  <c r="D536" i="87"/>
  <c r="E535" i="87"/>
  <c r="D535" i="87"/>
  <c r="E534" i="87"/>
  <c r="D534" i="87"/>
  <c r="E533" i="87"/>
  <c r="D533" i="87"/>
  <c r="E532" i="87"/>
  <c r="D532" i="87"/>
  <c r="E531" i="87"/>
  <c r="D531" i="87"/>
  <c r="E530" i="87"/>
  <c r="D530" i="87"/>
  <c r="E529" i="87"/>
  <c r="E525" i="87"/>
  <c r="D525" i="87"/>
  <c r="E524" i="87"/>
  <c r="D524" i="87"/>
  <c r="E523" i="87"/>
  <c r="D523" i="87"/>
  <c r="E522" i="87"/>
  <c r="D522" i="87"/>
  <c r="E521" i="87"/>
  <c r="D521" i="87"/>
  <c r="E520" i="87"/>
  <c r="D520" i="87"/>
  <c r="E519" i="87"/>
  <c r="D519" i="87"/>
  <c r="E518" i="87"/>
  <c r="D518" i="87"/>
  <c r="E517" i="87"/>
  <c r="D517" i="87"/>
  <c r="E516" i="87"/>
  <c r="D516" i="87"/>
  <c r="E515" i="87"/>
  <c r="D515" i="87"/>
  <c r="E514" i="87"/>
  <c r="D514" i="87"/>
  <c r="E513" i="87"/>
  <c r="D513" i="87"/>
  <c r="E512" i="87"/>
  <c r="D512" i="87"/>
  <c r="E511" i="87"/>
  <c r="D511" i="87"/>
  <c r="E510" i="87"/>
  <c r="D510" i="87"/>
  <c r="E509" i="87"/>
  <c r="D509" i="87"/>
  <c r="E508" i="87"/>
  <c r="D508" i="87"/>
  <c r="E507" i="87"/>
  <c r="D507" i="87"/>
  <c r="E506" i="87"/>
  <c r="D506" i="87"/>
  <c r="E505" i="87"/>
  <c r="D505" i="87"/>
  <c r="E504" i="87"/>
  <c r="D504" i="87"/>
  <c r="E503" i="87"/>
  <c r="D503" i="87"/>
  <c r="E502" i="87"/>
  <c r="D502" i="87"/>
  <c r="E501" i="87"/>
  <c r="D501" i="87"/>
  <c r="E500" i="87"/>
  <c r="D500" i="87"/>
  <c r="E499" i="87"/>
  <c r="D499" i="87"/>
  <c r="E498" i="87"/>
  <c r="D498" i="87"/>
  <c r="E497" i="87"/>
  <c r="D497" i="87"/>
  <c r="E496" i="87"/>
  <c r="D496" i="87"/>
  <c r="E495" i="87"/>
  <c r="D495" i="87"/>
  <c r="E494" i="87"/>
  <c r="D494" i="87"/>
  <c r="E493" i="87"/>
  <c r="D493" i="87"/>
  <c r="E492" i="87"/>
  <c r="D492" i="87"/>
  <c r="E491" i="87"/>
  <c r="D491" i="87"/>
  <c r="E490" i="87"/>
  <c r="D490" i="87"/>
  <c r="E489" i="87"/>
  <c r="D489" i="87"/>
  <c r="E488" i="87"/>
  <c r="D488" i="87"/>
  <c r="E487" i="87"/>
  <c r="D487" i="87"/>
  <c r="E486" i="87"/>
  <c r="D486" i="87"/>
  <c r="E485" i="87"/>
  <c r="D485" i="87"/>
  <c r="E484" i="87"/>
  <c r="D484" i="87"/>
  <c r="E483" i="87"/>
  <c r="D483" i="87"/>
  <c r="E482" i="87"/>
  <c r="D482" i="87"/>
  <c r="E481" i="87"/>
  <c r="D481" i="87"/>
  <c r="E480" i="87"/>
  <c r="D480" i="87"/>
  <c r="E479" i="87"/>
  <c r="D479" i="87"/>
  <c r="E478" i="87"/>
  <c r="D478" i="87"/>
  <c r="E477" i="87"/>
  <c r="D477" i="87"/>
  <c r="E476" i="87"/>
  <c r="D476" i="87"/>
  <c r="E475" i="87"/>
  <c r="D475" i="87"/>
  <c r="E474" i="87"/>
  <c r="D474" i="87"/>
  <c r="E473" i="87"/>
  <c r="D473" i="87"/>
  <c r="E472" i="87"/>
  <c r="D472" i="87"/>
  <c r="E471" i="87"/>
  <c r="D471" i="87"/>
  <c r="E470" i="87"/>
  <c r="D470" i="87"/>
  <c r="E469" i="87"/>
  <c r="D469" i="87"/>
  <c r="E468" i="87"/>
  <c r="D468" i="87"/>
  <c r="E467" i="87"/>
  <c r="D467" i="87"/>
  <c r="E466" i="87"/>
  <c r="D466" i="87"/>
  <c r="E465" i="87"/>
  <c r="D465" i="87"/>
  <c r="E464" i="87"/>
  <c r="D464" i="87"/>
  <c r="E463" i="87"/>
  <c r="D463" i="87"/>
  <c r="E462" i="87"/>
  <c r="D462" i="87"/>
  <c r="E461" i="87"/>
  <c r="D461" i="87"/>
  <c r="E460" i="87"/>
  <c r="D460" i="87"/>
  <c r="E459" i="87"/>
  <c r="D459" i="87"/>
  <c r="E458" i="87"/>
  <c r="D458" i="87"/>
  <c r="E457" i="87"/>
  <c r="D457" i="87"/>
  <c r="E456" i="87"/>
  <c r="D456" i="87"/>
  <c r="E455" i="87"/>
  <c r="D455" i="87"/>
  <c r="E454" i="87"/>
  <c r="D454" i="87"/>
  <c r="E453" i="87"/>
  <c r="D453" i="87"/>
  <c r="E452" i="87"/>
  <c r="D452" i="87"/>
  <c r="E451" i="87"/>
  <c r="D451" i="87"/>
  <c r="E450" i="87"/>
  <c r="D450" i="87"/>
  <c r="E449" i="87"/>
  <c r="D449" i="87"/>
  <c r="E448" i="87"/>
  <c r="D448" i="87"/>
  <c r="E447" i="87"/>
  <c r="D447" i="87"/>
  <c r="E446" i="87"/>
  <c r="D446" i="87"/>
  <c r="E445" i="87"/>
  <c r="D445" i="87"/>
  <c r="E444" i="87"/>
  <c r="D444" i="87"/>
  <c r="E443" i="87"/>
  <c r="D443" i="87"/>
  <c r="E442" i="87"/>
  <c r="D442" i="87"/>
  <c r="E441" i="87"/>
  <c r="D441" i="87"/>
  <c r="E440" i="87"/>
  <c r="D440" i="87"/>
  <c r="E439" i="87"/>
  <c r="D439" i="87"/>
  <c r="E438" i="87"/>
  <c r="D438" i="87"/>
  <c r="E437" i="87"/>
  <c r="D437" i="87"/>
  <c r="E436" i="87"/>
  <c r="D436" i="87"/>
  <c r="E435" i="87"/>
  <c r="D435" i="87"/>
  <c r="E434" i="87"/>
  <c r="D434" i="87"/>
  <c r="E433" i="87"/>
  <c r="D433" i="87"/>
  <c r="E432" i="87"/>
  <c r="D432" i="87"/>
  <c r="E431" i="87"/>
  <c r="D431" i="87"/>
  <c r="E430" i="87"/>
  <c r="D430" i="87"/>
  <c r="E429" i="87"/>
  <c r="D429" i="87"/>
  <c r="E428" i="87"/>
  <c r="D428" i="87"/>
  <c r="E427" i="87"/>
  <c r="D427" i="87"/>
  <c r="E426" i="87"/>
  <c r="E420" i="87"/>
  <c r="D420" i="87"/>
  <c r="E419" i="87"/>
  <c r="D419" i="87"/>
  <c r="E418" i="87"/>
  <c r="D418" i="87"/>
  <c r="E417" i="87"/>
  <c r="D417" i="87"/>
  <c r="E416" i="87"/>
  <c r="D416" i="87"/>
  <c r="E415" i="87"/>
  <c r="D415" i="87"/>
  <c r="E414" i="87"/>
  <c r="D414" i="87"/>
  <c r="E413" i="87"/>
  <c r="D413" i="87"/>
  <c r="E412" i="87"/>
  <c r="D412" i="87"/>
  <c r="E411" i="87"/>
  <c r="D411" i="87"/>
  <c r="E410" i="87"/>
  <c r="D410" i="87"/>
  <c r="E409" i="87"/>
  <c r="D409" i="87"/>
  <c r="E408" i="87"/>
  <c r="D408" i="87"/>
  <c r="E407" i="87"/>
  <c r="D407" i="87"/>
  <c r="E406" i="87"/>
  <c r="D406" i="87"/>
  <c r="E405" i="87"/>
  <c r="D405" i="87"/>
  <c r="E404" i="87"/>
  <c r="D404" i="87"/>
  <c r="E403" i="87"/>
  <c r="D403" i="87"/>
  <c r="E402" i="87"/>
  <c r="D402" i="87"/>
  <c r="E401" i="87"/>
  <c r="D401" i="87"/>
  <c r="E400" i="87"/>
  <c r="D400" i="87"/>
  <c r="E399" i="87"/>
  <c r="D399" i="87"/>
  <c r="E398" i="87"/>
  <c r="D398" i="87"/>
  <c r="E397" i="87"/>
  <c r="D397" i="87"/>
  <c r="E396" i="87"/>
  <c r="D396" i="87"/>
  <c r="E395" i="87"/>
  <c r="D395" i="87"/>
  <c r="E394" i="87"/>
  <c r="D394" i="87"/>
  <c r="E393" i="87"/>
  <c r="D393" i="87"/>
  <c r="E392" i="87"/>
  <c r="D392" i="87"/>
  <c r="E391" i="87"/>
  <c r="D391" i="87"/>
  <c r="E390" i="87"/>
  <c r="D390" i="87"/>
  <c r="E389" i="87"/>
  <c r="D389" i="87"/>
  <c r="E388" i="87"/>
  <c r="D388" i="87"/>
  <c r="E387" i="87"/>
  <c r="D387" i="87"/>
  <c r="E386" i="87"/>
  <c r="D386" i="87"/>
  <c r="E385" i="87"/>
  <c r="D385" i="87"/>
  <c r="E384" i="87"/>
  <c r="D384" i="87"/>
  <c r="E383" i="87"/>
  <c r="D383" i="87"/>
  <c r="E382" i="87"/>
  <c r="D382" i="87"/>
  <c r="E381" i="87"/>
  <c r="D381" i="87"/>
  <c r="E380" i="87"/>
  <c r="D380" i="87"/>
  <c r="E379" i="87"/>
  <c r="D379" i="87"/>
  <c r="E378" i="87"/>
  <c r="D378" i="87"/>
  <c r="E377" i="87"/>
  <c r="D377" i="87"/>
  <c r="E376" i="87"/>
  <c r="D376" i="87"/>
  <c r="E375" i="87"/>
  <c r="D375" i="87"/>
  <c r="E374" i="87"/>
  <c r="D374" i="87"/>
  <c r="E373" i="87"/>
  <c r="D373" i="87"/>
  <c r="E372" i="87"/>
  <c r="D372" i="87"/>
  <c r="E371" i="87"/>
  <c r="D371" i="87"/>
  <c r="E370" i="87"/>
  <c r="D370" i="87"/>
  <c r="E369" i="87"/>
  <c r="D369" i="87"/>
  <c r="E368" i="87"/>
  <c r="D368" i="87"/>
  <c r="E367" i="87"/>
  <c r="D367" i="87"/>
  <c r="E366" i="87"/>
  <c r="D366" i="87"/>
  <c r="E365" i="87"/>
  <c r="D365" i="87"/>
  <c r="E364" i="87"/>
  <c r="D364" i="87"/>
  <c r="E363" i="87"/>
  <c r="D363" i="87"/>
  <c r="E362" i="87"/>
  <c r="D362" i="87"/>
  <c r="E361" i="87"/>
  <c r="D361" i="87"/>
  <c r="E360" i="87"/>
  <c r="D360" i="87"/>
  <c r="E359" i="87"/>
  <c r="D359" i="87"/>
  <c r="E358" i="87"/>
  <c r="D358" i="87"/>
  <c r="E357" i="87"/>
  <c r="D357" i="87"/>
  <c r="E356" i="87"/>
  <c r="D356" i="87"/>
  <c r="E355" i="87"/>
  <c r="D355" i="87"/>
  <c r="E354" i="87"/>
  <c r="D354" i="87"/>
  <c r="E353" i="87"/>
  <c r="D353" i="87"/>
  <c r="E352" i="87"/>
  <c r="D352" i="87"/>
  <c r="E351" i="87"/>
  <c r="D351" i="87"/>
  <c r="E350" i="87"/>
  <c r="D350" i="87"/>
  <c r="E349" i="87"/>
  <c r="D349" i="87"/>
  <c r="E348" i="87"/>
  <c r="D348" i="87"/>
  <c r="E347" i="87"/>
  <c r="D347" i="87"/>
  <c r="E346" i="87"/>
  <c r="D346" i="87"/>
  <c r="E345" i="87"/>
  <c r="D345" i="87"/>
  <c r="E344" i="87"/>
  <c r="D344" i="87"/>
  <c r="E343" i="87"/>
  <c r="D343" i="87"/>
  <c r="E342" i="87"/>
  <c r="D342" i="87"/>
  <c r="E341" i="87"/>
  <c r="D341" i="87"/>
  <c r="E340" i="87"/>
  <c r="D340" i="87"/>
  <c r="E339" i="87"/>
  <c r="D339" i="87"/>
  <c r="E338" i="87"/>
  <c r="D338" i="87"/>
  <c r="E337" i="87"/>
  <c r="D337" i="87"/>
  <c r="E336" i="87"/>
  <c r="D336" i="87"/>
  <c r="E335" i="87"/>
  <c r="D335" i="87"/>
  <c r="E334" i="87"/>
  <c r="D334" i="87"/>
  <c r="E333" i="87"/>
  <c r="D333" i="87"/>
  <c r="E332" i="87"/>
  <c r="D332" i="87"/>
  <c r="E331" i="87"/>
  <c r="D331" i="87"/>
  <c r="E330" i="87"/>
  <c r="D330" i="87"/>
  <c r="E329" i="87"/>
  <c r="D329" i="87"/>
  <c r="E328" i="87"/>
  <c r="D328" i="87"/>
  <c r="E327" i="87"/>
  <c r="D327" i="87"/>
  <c r="E326" i="87"/>
  <c r="D326" i="87"/>
  <c r="E325" i="87"/>
  <c r="D325" i="87"/>
  <c r="E324" i="87"/>
  <c r="D324" i="87"/>
  <c r="E323" i="87"/>
  <c r="D323" i="87"/>
  <c r="E322" i="87"/>
  <c r="D322" i="87"/>
  <c r="E321" i="87"/>
  <c r="D1254" i="87"/>
  <c r="D1151" i="87"/>
  <c r="D1048" i="87"/>
  <c r="D944" i="87"/>
  <c r="D841" i="87"/>
  <c r="D738" i="87"/>
  <c r="D632" i="87"/>
  <c r="D529" i="87"/>
  <c r="D426" i="87"/>
  <c r="D321" i="87"/>
  <c r="E317" i="87"/>
  <c r="D317" i="87"/>
  <c r="E316" i="87"/>
  <c r="D316" i="87"/>
  <c r="E315" i="87"/>
  <c r="D315" i="87"/>
  <c r="E314" i="87"/>
  <c r="D314" i="87"/>
  <c r="E313" i="87"/>
  <c r="D313" i="87"/>
  <c r="E312" i="87"/>
  <c r="D312" i="87"/>
  <c r="E311" i="87"/>
  <c r="D311" i="87"/>
  <c r="E310" i="87"/>
  <c r="D310" i="87"/>
  <c r="E309" i="87"/>
  <c r="D309" i="87"/>
  <c r="E308" i="87"/>
  <c r="D308" i="87"/>
  <c r="E307" i="87"/>
  <c r="D307" i="87"/>
  <c r="E306" i="87"/>
  <c r="D306" i="87"/>
  <c r="E305" i="87"/>
  <c r="D305" i="87"/>
  <c r="E304" i="87"/>
  <c r="D304" i="87"/>
  <c r="E303" i="87"/>
  <c r="D303" i="87"/>
  <c r="E302" i="87"/>
  <c r="D302" i="87"/>
  <c r="E301" i="87"/>
  <c r="D301" i="87"/>
  <c r="E300" i="87"/>
  <c r="D300" i="87"/>
  <c r="E299" i="87"/>
  <c r="D299" i="87"/>
  <c r="E298" i="87"/>
  <c r="D298" i="87"/>
  <c r="E297" i="87"/>
  <c r="D297" i="87"/>
  <c r="E296" i="87"/>
  <c r="D296" i="87"/>
  <c r="E295" i="87"/>
  <c r="D295" i="87"/>
  <c r="E294" i="87"/>
  <c r="D294" i="87"/>
  <c r="E293" i="87"/>
  <c r="D293" i="87"/>
  <c r="E292" i="87"/>
  <c r="D292" i="87"/>
  <c r="E291" i="87"/>
  <c r="D291" i="87"/>
  <c r="E290" i="87"/>
  <c r="D290" i="87"/>
  <c r="E289" i="87"/>
  <c r="D289" i="87"/>
  <c r="E288" i="87"/>
  <c r="D288" i="87"/>
  <c r="E287" i="87"/>
  <c r="D287" i="87"/>
  <c r="E286" i="87"/>
  <c r="D286" i="87"/>
  <c r="E285" i="87"/>
  <c r="D285" i="87"/>
  <c r="E284" i="87"/>
  <c r="D284" i="87"/>
  <c r="E283" i="87"/>
  <c r="D283" i="87"/>
  <c r="E282" i="87"/>
  <c r="D282" i="87"/>
  <c r="E281" i="87"/>
  <c r="D281" i="87"/>
  <c r="E280" i="87"/>
  <c r="D280" i="87"/>
  <c r="E279" i="87"/>
  <c r="D279" i="87"/>
  <c r="E278" i="87"/>
  <c r="D278" i="87"/>
  <c r="E277" i="87"/>
  <c r="D277" i="87"/>
  <c r="E276" i="87"/>
  <c r="D276" i="87"/>
  <c r="E275" i="87"/>
  <c r="D275" i="87"/>
  <c r="E274" i="87"/>
  <c r="D274" i="87"/>
  <c r="E273" i="87"/>
  <c r="D273" i="87"/>
  <c r="E272" i="87"/>
  <c r="D272" i="87"/>
  <c r="E271" i="87"/>
  <c r="D271" i="87"/>
  <c r="E270" i="87"/>
  <c r="D270" i="87"/>
  <c r="E269" i="87"/>
  <c r="D269" i="87"/>
  <c r="E268" i="87"/>
  <c r="D268" i="87"/>
  <c r="E267" i="87"/>
  <c r="D267" i="87"/>
  <c r="E266" i="87"/>
  <c r="D266" i="87"/>
  <c r="E265" i="87"/>
  <c r="D265" i="87"/>
  <c r="E264" i="87"/>
  <c r="D264" i="87"/>
  <c r="E263" i="87"/>
  <c r="D263" i="87"/>
  <c r="E262" i="87"/>
  <c r="D262" i="87"/>
  <c r="E261" i="87"/>
  <c r="D261" i="87"/>
  <c r="E260" i="87"/>
  <c r="D260" i="87"/>
  <c r="E259" i="87"/>
  <c r="D259" i="87"/>
  <c r="E258" i="87"/>
  <c r="D258" i="87"/>
  <c r="E257" i="87"/>
  <c r="D257" i="87"/>
  <c r="E256" i="87"/>
  <c r="D256" i="87"/>
  <c r="E255" i="87"/>
  <c r="D255" i="87"/>
  <c r="E254" i="87"/>
  <c r="D254" i="87"/>
  <c r="E253" i="87"/>
  <c r="D253" i="87"/>
  <c r="E252" i="87"/>
  <c r="D252" i="87"/>
  <c r="E251" i="87"/>
  <c r="D251" i="87"/>
  <c r="E250" i="87"/>
  <c r="D250" i="87"/>
  <c r="E249" i="87"/>
  <c r="D249" i="87"/>
  <c r="E248" i="87"/>
  <c r="D248" i="87"/>
  <c r="E247" i="87"/>
  <c r="D247" i="87"/>
  <c r="E246" i="87"/>
  <c r="D246" i="87"/>
  <c r="E245" i="87"/>
  <c r="D245" i="87"/>
  <c r="E244" i="87"/>
  <c r="D244" i="87"/>
  <c r="E243" i="87"/>
  <c r="D243" i="87"/>
  <c r="E242" i="87"/>
  <c r="D242" i="87"/>
  <c r="E241" i="87"/>
  <c r="D241" i="87"/>
  <c r="E240" i="87"/>
  <c r="D240" i="87"/>
  <c r="E239" i="87"/>
  <c r="D239" i="87"/>
  <c r="E238" i="87"/>
  <c r="D238" i="87"/>
  <c r="E237" i="87"/>
  <c r="D237" i="87"/>
  <c r="E236" i="87"/>
  <c r="D236" i="87"/>
  <c r="E235" i="87"/>
  <c r="D235" i="87"/>
  <c r="E234" i="87"/>
  <c r="D234" i="87"/>
  <c r="E233" i="87"/>
  <c r="D233" i="87"/>
  <c r="E232" i="87"/>
  <c r="D232" i="87"/>
  <c r="E231" i="87"/>
  <c r="D231" i="87"/>
  <c r="E230" i="87"/>
  <c r="D230" i="87"/>
  <c r="E229" i="87"/>
  <c r="D229" i="87"/>
  <c r="E228" i="87"/>
  <c r="D228" i="87"/>
  <c r="E227" i="87"/>
  <c r="D227" i="87"/>
  <c r="E226" i="87"/>
  <c r="D226" i="87"/>
  <c r="E225" i="87"/>
  <c r="D225" i="87"/>
  <c r="E224" i="87"/>
  <c r="D224" i="87"/>
  <c r="E223" i="87"/>
  <c r="D223" i="87"/>
  <c r="E222" i="87"/>
  <c r="D222" i="87"/>
  <c r="E221" i="87"/>
  <c r="D221" i="87"/>
  <c r="E220" i="87"/>
  <c r="D220" i="87"/>
  <c r="E219" i="87"/>
  <c r="D219" i="87"/>
  <c r="E218" i="87"/>
  <c r="D218" i="87"/>
  <c r="E214" i="87"/>
  <c r="D214" i="87"/>
  <c r="E213" i="87"/>
  <c r="D213" i="87"/>
  <c r="E212" i="87"/>
  <c r="D212" i="87"/>
  <c r="E211" i="87"/>
  <c r="D211" i="87"/>
  <c r="E210" i="87"/>
  <c r="D210" i="87"/>
  <c r="E209" i="87"/>
  <c r="D209" i="87"/>
  <c r="E208" i="87"/>
  <c r="D208" i="87"/>
  <c r="E207" i="87"/>
  <c r="D207" i="87"/>
  <c r="E206" i="87"/>
  <c r="D206" i="87"/>
  <c r="E205" i="87"/>
  <c r="D205" i="87"/>
  <c r="E204" i="87"/>
  <c r="D204" i="87"/>
  <c r="E203" i="87"/>
  <c r="D203" i="87"/>
  <c r="E202" i="87"/>
  <c r="D202" i="87"/>
  <c r="E201" i="87"/>
  <c r="D201" i="87"/>
  <c r="E200" i="87"/>
  <c r="D200" i="87"/>
  <c r="E199" i="87"/>
  <c r="D199" i="87"/>
  <c r="E198" i="87"/>
  <c r="D198" i="87"/>
  <c r="E197" i="87"/>
  <c r="D197" i="87"/>
  <c r="E196" i="87"/>
  <c r="D196" i="87"/>
  <c r="E195" i="87"/>
  <c r="D195" i="87"/>
  <c r="E194" i="87"/>
  <c r="D194" i="87"/>
  <c r="E193" i="87"/>
  <c r="D193" i="87"/>
  <c r="E192" i="87"/>
  <c r="D192" i="87"/>
  <c r="E191" i="87"/>
  <c r="D191" i="87"/>
  <c r="E190" i="87"/>
  <c r="D190" i="87"/>
  <c r="E189" i="87"/>
  <c r="D189" i="87"/>
  <c r="E188" i="87"/>
  <c r="D188" i="87"/>
  <c r="E187" i="87"/>
  <c r="D187" i="87"/>
  <c r="E186" i="87"/>
  <c r="D186" i="87"/>
  <c r="E185" i="87"/>
  <c r="D185" i="87"/>
  <c r="E184" i="87"/>
  <c r="D184" i="87"/>
  <c r="E183" i="87"/>
  <c r="D183" i="87"/>
  <c r="E182" i="87"/>
  <c r="D182" i="87"/>
  <c r="E181" i="87"/>
  <c r="D181" i="87"/>
  <c r="E180" i="87"/>
  <c r="D180" i="87"/>
  <c r="E179" i="87"/>
  <c r="D179" i="87"/>
  <c r="E178" i="87"/>
  <c r="D178" i="87"/>
  <c r="E177" i="87"/>
  <c r="D177" i="87"/>
  <c r="E176" i="87"/>
  <c r="D176" i="87"/>
  <c r="E175" i="87"/>
  <c r="D175" i="87"/>
  <c r="E174" i="87"/>
  <c r="D174" i="87"/>
  <c r="E173" i="87"/>
  <c r="D173" i="87"/>
  <c r="E172" i="87"/>
  <c r="D172" i="87"/>
  <c r="E171" i="87"/>
  <c r="D171" i="87"/>
  <c r="E170" i="87"/>
  <c r="D170" i="87"/>
  <c r="E169" i="87"/>
  <c r="D169" i="87"/>
  <c r="E168" i="87"/>
  <c r="D168" i="87"/>
  <c r="E167" i="87"/>
  <c r="D167" i="87"/>
  <c r="E166" i="87"/>
  <c r="D166" i="87"/>
  <c r="E165" i="87"/>
  <c r="D165" i="87"/>
  <c r="E164" i="87"/>
  <c r="D164" i="87"/>
  <c r="E163" i="87"/>
  <c r="D163" i="87"/>
  <c r="E162" i="87"/>
  <c r="D162" i="87"/>
  <c r="E161" i="87"/>
  <c r="D161" i="87"/>
  <c r="E160" i="87"/>
  <c r="D160" i="87"/>
  <c r="E159" i="87"/>
  <c r="D159" i="87"/>
  <c r="E158" i="87"/>
  <c r="D158" i="87"/>
  <c r="E157" i="87"/>
  <c r="D157" i="87"/>
  <c r="E156" i="87"/>
  <c r="D156" i="87"/>
  <c r="E155" i="87"/>
  <c r="D155" i="87"/>
  <c r="E154" i="87"/>
  <c r="D154" i="87"/>
  <c r="E153" i="87"/>
  <c r="D153" i="87"/>
  <c r="E152" i="87"/>
  <c r="D152" i="87"/>
  <c r="E151" i="87"/>
  <c r="D151" i="87"/>
  <c r="E150" i="87"/>
  <c r="D150" i="87"/>
  <c r="E149" i="87"/>
  <c r="D149" i="87"/>
  <c r="E148" i="87"/>
  <c r="D148" i="87"/>
  <c r="E147" i="87"/>
  <c r="D147" i="87"/>
  <c r="E146" i="87"/>
  <c r="D146" i="87"/>
  <c r="E145" i="87"/>
  <c r="D145" i="87"/>
  <c r="E144" i="87"/>
  <c r="D144" i="87"/>
  <c r="E143" i="87"/>
  <c r="D143" i="87"/>
  <c r="E142" i="87"/>
  <c r="D142" i="87"/>
  <c r="E141" i="87"/>
  <c r="D141" i="87"/>
  <c r="E140" i="87"/>
  <c r="D140" i="87"/>
  <c r="E139" i="87"/>
  <c r="D139" i="87"/>
  <c r="E138" i="87"/>
  <c r="D138" i="87"/>
  <c r="E137" i="87"/>
  <c r="D137" i="87"/>
  <c r="E136" i="87"/>
  <c r="D136" i="87"/>
  <c r="E135" i="87"/>
  <c r="D135" i="87"/>
  <c r="E134" i="87"/>
  <c r="D134" i="87"/>
  <c r="E133" i="87"/>
  <c r="D133" i="87"/>
  <c r="E132" i="87"/>
  <c r="D132" i="87"/>
  <c r="E131" i="87"/>
  <c r="D131" i="87"/>
  <c r="E130" i="87"/>
  <c r="D130" i="87"/>
  <c r="E129" i="87"/>
  <c r="D129" i="87"/>
  <c r="E128" i="87"/>
  <c r="D128" i="87"/>
  <c r="E127" i="87"/>
  <c r="D127" i="87"/>
  <c r="E126" i="87"/>
  <c r="D126" i="87"/>
  <c r="E125" i="87"/>
  <c r="D125" i="87"/>
  <c r="E124" i="87"/>
  <c r="D124" i="87"/>
  <c r="E123" i="87"/>
  <c r="D123" i="87"/>
  <c r="E122" i="87"/>
  <c r="D122" i="87"/>
  <c r="E121" i="87"/>
  <c r="D121" i="87"/>
  <c r="E120" i="87"/>
  <c r="D120" i="87"/>
  <c r="E119" i="87"/>
  <c r="D119" i="87"/>
  <c r="E118" i="87"/>
  <c r="D118" i="87"/>
  <c r="E117" i="87"/>
  <c r="D117" i="87"/>
  <c r="E116" i="87"/>
  <c r="D116" i="87"/>
  <c r="E115" i="87"/>
  <c r="D115" i="87"/>
  <c r="H1" i="87"/>
  <c r="C1" i="88"/>
  <c r="B30" i="86"/>
  <c r="B29" i="86"/>
  <c r="B28" i="86"/>
  <c r="B27" i="86"/>
  <c r="B1353" i="87"/>
  <c r="B1352" i="87"/>
  <c r="B1351" i="87"/>
  <c r="B1350" i="87"/>
  <c r="B1349" i="87"/>
  <c r="B1348" i="87"/>
  <c r="B1347" i="87"/>
  <c r="B1346" i="87"/>
  <c r="B1345" i="87"/>
  <c r="B1344" i="87"/>
  <c r="B1343" i="87"/>
  <c r="B1342" i="87"/>
  <c r="B1341" i="87"/>
  <c r="B1340" i="87"/>
  <c r="B1339" i="87"/>
  <c r="B1338" i="87"/>
  <c r="B1337" i="87"/>
  <c r="B1336" i="87"/>
  <c r="B1335" i="87"/>
  <c r="B1334" i="87"/>
  <c r="B1333" i="87"/>
  <c r="B1332" i="87"/>
  <c r="B1331" i="87"/>
  <c r="B1330" i="87"/>
  <c r="B1329" i="87"/>
  <c r="B1328" i="87"/>
  <c r="B1327" i="87"/>
  <c r="B1326" i="87"/>
  <c r="B1325" i="87"/>
  <c r="B1324" i="87"/>
  <c r="B1323" i="87"/>
  <c r="B1322" i="87"/>
  <c r="B1321" i="87"/>
  <c r="B1320" i="87"/>
  <c r="B1319" i="87"/>
  <c r="B1318" i="87"/>
  <c r="B1317" i="87"/>
  <c r="B1316" i="87"/>
  <c r="B1315" i="87"/>
  <c r="B1314" i="87"/>
  <c r="B1313" i="87"/>
  <c r="B1312" i="87"/>
  <c r="B1311" i="87"/>
  <c r="B1310" i="87"/>
  <c r="B1309" i="87"/>
  <c r="B1308" i="87"/>
  <c r="B1307" i="87"/>
  <c r="B1306" i="87"/>
  <c r="B1305" i="87"/>
  <c r="B1304" i="87"/>
  <c r="B1303" i="87"/>
  <c r="B1302" i="87"/>
  <c r="B1301" i="87"/>
  <c r="B1300" i="87"/>
  <c r="B1299" i="87"/>
  <c r="B1298" i="87"/>
  <c r="B1297" i="87"/>
  <c r="B1296" i="87"/>
  <c r="B1295" i="87"/>
  <c r="B1294" i="87"/>
  <c r="B1293" i="87"/>
  <c r="B1292" i="87"/>
  <c r="B1291" i="87"/>
  <c r="B1290" i="87"/>
  <c r="B1289" i="87"/>
  <c r="B1288" i="87"/>
  <c r="B1287" i="87"/>
  <c r="B1286" i="87"/>
  <c r="B1285" i="87"/>
  <c r="B1284" i="87"/>
  <c r="B1283" i="87"/>
  <c r="B1282" i="87"/>
  <c r="B1281" i="87"/>
  <c r="B1280" i="87"/>
  <c r="B1279" i="87"/>
  <c r="B1278" i="87"/>
  <c r="B1277" i="87"/>
  <c r="B1276" i="87"/>
  <c r="B1275" i="87"/>
  <c r="B1274" i="87"/>
  <c r="B1273" i="87"/>
  <c r="B1272" i="87"/>
  <c r="B1271" i="87"/>
  <c r="B1270" i="87"/>
  <c r="B1269" i="87"/>
  <c r="B1268" i="87"/>
  <c r="B1267" i="87"/>
  <c r="B1266" i="87"/>
  <c r="B1265" i="87"/>
  <c r="B1264" i="87"/>
  <c r="B1263" i="87"/>
  <c r="B1262" i="87"/>
  <c r="B1261" i="87"/>
  <c r="B1260" i="87"/>
  <c r="B1259" i="87"/>
  <c r="B1258" i="87"/>
  <c r="B1257" i="87"/>
  <c r="B1256" i="87"/>
  <c r="B1255" i="87"/>
  <c r="B1254" i="87"/>
  <c r="B1250" i="87"/>
  <c r="B1249" i="87"/>
  <c r="B1248" i="87"/>
  <c r="B1247" i="87"/>
  <c r="B1246" i="87"/>
  <c r="B1245" i="87"/>
  <c r="B1244" i="87"/>
  <c r="B1243" i="87"/>
  <c r="B1242" i="87"/>
  <c r="B1241" i="87"/>
  <c r="B1240" i="87"/>
  <c r="B1239" i="87"/>
  <c r="B1238" i="87"/>
  <c r="B1237" i="87"/>
  <c r="B1236" i="87"/>
  <c r="B1235" i="87"/>
  <c r="B1234" i="87"/>
  <c r="B1233" i="87"/>
  <c r="B1232" i="87"/>
  <c r="B1231" i="87"/>
  <c r="B1230" i="87"/>
  <c r="B1229" i="87"/>
  <c r="B1228" i="87"/>
  <c r="B1227" i="87"/>
  <c r="B1226" i="87"/>
  <c r="B1225" i="87"/>
  <c r="B1224" i="87"/>
  <c r="B1223" i="87"/>
  <c r="B1222" i="87"/>
  <c r="B1221" i="87"/>
  <c r="B1220" i="87"/>
  <c r="B1219" i="87"/>
  <c r="B1218" i="87"/>
  <c r="B1217" i="87"/>
  <c r="B1216" i="87"/>
  <c r="B1215" i="87"/>
  <c r="B1214" i="87"/>
  <c r="B1213" i="87"/>
  <c r="B1212" i="87"/>
  <c r="B1211" i="87"/>
  <c r="B1210" i="87"/>
  <c r="B1209" i="87"/>
  <c r="B1208" i="87"/>
  <c r="B1207" i="87"/>
  <c r="B1206" i="87"/>
  <c r="B1205" i="87"/>
  <c r="B1204" i="87"/>
  <c r="B1203" i="87"/>
  <c r="B1202" i="87"/>
  <c r="B1201" i="87"/>
  <c r="B1200" i="87"/>
  <c r="B1199" i="87"/>
  <c r="B1198" i="87"/>
  <c r="B1197" i="87"/>
  <c r="B1196" i="87"/>
  <c r="B1195" i="87"/>
  <c r="B1194" i="87"/>
  <c r="B1193" i="87"/>
  <c r="B1192" i="87"/>
  <c r="B1191" i="87"/>
  <c r="B1190" i="87"/>
  <c r="B1189" i="87"/>
  <c r="B1188" i="87"/>
  <c r="B1187" i="87"/>
  <c r="B1186" i="87"/>
  <c r="B1185" i="87"/>
  <c r="B1184" i="87"/>
  <c r="B1183" i="87"/>
  <c r="B1182" i="87"/>
  <c r="B1181" i="87"/>
  <c r="B1180" i="87"/>
  <c r="B1179" i="87"/>
  <c r="B1178" i="87"/>
  <c r="B1177" i="87"/>
  <c r="B1176" i="87"/>
  <c r="B1175" i="87"/>
  <c r="B1174" i="87"/>
  <c r="B1173" i="87"/>
  <c r="B1172" i="87"/>
  <c r="B1171" i="87"/>
  <c r="B1170" i="87"/>
  <c r="B1169" i="87"/>
  <c r="B1168" i="87"/>
  <c r="B1167" i="87"/>
  <c r="B1166" i="87"/>
  <c r="B1165" i="87"/>
  <c r="B1164" i="87"/>
  <c r="B1163" i="87"/>
  <c r="B1162" i="87"/>
  <c r="B1161" i="87"/>
  <c r="B1160" i="87"/>
  <c r="B1159" i="87"/>
  <c r="B1158" i="87"/>
  <c r="B1157" i="87"/>
  <c r="B1156" i="87"/>
  <c r="B1155" i="87"/>
  <c r="B1154" i="87"/>
  <c r="B1153" i="87"/>
  <c r="B1152" i="87"/>
  <c r="B1151" i="87"/>
  <c r="B1147" i="87"/>
  <c r="B1146" i="87"/>
  <c r="B1145" i="87"/>
  <c r="B1144" i="87"/>
  <c r="B1143" i="87"/>
  <c r="B1142" i="87"/>
  <c r="B1141" i="87"/>
  <c r="B1140" i="87"/>
  <c r="B1139" i="87"/>
  <c r="B1138" i="87"/>
  <c r="B1137" i="87"/>
  <c r="B1136" i="87"/>
  <c r="B1135" i="87"/>
  <c r="B1134" i="87"/>
  <c r="B1133" i="87"/>
  <c r="B1132" i="87"/>
  <c r="B1131" i="87"/>
  <c r="B1130" i="87"/>
  <c r="B1129" i="87"/>
  <c r="B1128" i="87"/>
  <c r="B1127" i="87"/>
  <c r="B1126" i="87"/>
  <c r="B1125" i="87"/>
  <c r="B1124" i="87"/>
  <c r="B1123" i="87"/>
  <c r="B1122" i="87"/>
  <c r="B1121" i="87"/>
  <c r="B1120" i="87"/>
  <c r="B1119" i="87"/>
  <c r="B1118" i="87"/>
  <c r="B1117" i="87"/>
  <c r="B1116" i="87"/>
  <c r="B1115" i="87"/>
  <c r="B1114" i="87"/>
  <c r="B1113" i="87"/>
  <c r="B1112" i="87"/>
  <c r="B1111" i="87"/>
  <c r="B1110" i="87"/>
  <c r="B1109" i="87"/>
  <c r="B1108" i="87"/>
  <c r="B1107" i="87"/>
  <c r="B1106" i="87"/>
  <c r="B1105" i="87"/>
  <c r="B1104" i="87"/>
  <c r="B1103" i="87"/>
  <c r="B1102" i="87"/>
  <c r="B1101" i="87"/>
  <c r="B1100" i="87"/>
  <c r="B1099" i="87"/>
  <c r="B1098" i="87"/>
  <c r="B1097" i="87"/>
  <c r="B1096" i="87"/>
  <c r="B1095" i="87"/>
  <c r="B1094" i="87"/>
  <c r="B1093" i="87"/>
  <c r="B1092" i="87"/>
  <c r="B1091" i="87"/>
  <c r="B1090" i="87"/>
  <c r="B1089" i="87"/>
  <c r="B1088" i="87"/>
  <c r="B1087" i="87"/>
  <c r="B1086" i="87"/>
  <c r="B1085" i="87"/>
  <c r="B1084" i="87"/>
  <c r="B1083" i="87"/>
  <c r="B1082" i="87"/>
  <c r="B1081" i="87"/>
  <c r="B1080" i="87"/>
  <c r="B1079" i="87"/>
  <c r="B1078" i="87"/>
  <c r="B1077" i="87"/>
  <c r="B1076" i="87"/>
  <c r="B1075" i="87"/>
  <c r="B1074" i="87"/>
  <c r="B1073" i="87"/>
  <c r="B1072" i="87"/>
  <c r="B1071" i="87"/>
  <c r="B1070" i="87"/>
  <c r="B1069" i="87"/>
  <c r="B1068" i="87"/>
  <c r="B1067" i="87"/>
  <c r="B1066" i="87"/>
  <c r="B1065" i="87"/>
  <c r="B1064" i="87"/>
  <c r="B1063" i="87"/>
  <c r="B1062" i="87"/>
  <c r="B1061" i="87"/>
  <c r="B1060" i="87"/>
  <c r="B1059" i="87"/>
  <c r="B1058" i="87"/>
  <c r="B1057" i="87"/>
  <c r="B1056" i="87"/>
  <c r="B1055" i="87"/>
  <c r="B1054" i="87"/>
  <c r="B1053" i="87"/>
  <c r="B1052" i="87"/>
  <c r="B1051" i="87"/>
  <c r="B1050" i="87"/>
  <c r="B1049" i="87"/>
  <c r="B1048" i="87"/>
  <c r="B837" i="87"/>
  <c r="B836" i="87"/>
  <c r="B835" i="87"/>
  <c r="B834" i="87"/>
  <c r="B833" i="87"/>
  <c r="B832" i="87"/>
  <c r="B831" i="87"/>
  <c r="B830" i="87"/>
  <c r="B829" i="87"/>
  <c r="B828" i="87"/>
  <c r="B827" i="87"/>
  <c r="B826" i="87"/>
  <c r="B825" i="87"/>
  <c r="B824" i="87"/>
  <c r="B823" i="87"/>
  <c r="B822" i="87"/>
  <c r="B821" i="87"/>
  <c r="B820" i="87"/>
  <c r="B819" i="87"/>
  <c r="B818" i="87"/>
  <c r="B817" i="87"/>
  <c r="B816" i="87"/>
  <c r="B815" i="87"/>
  <c r="B814" i="87"/>
  <c r="B813" i="87"/>
  <c r="B812" i="87"/>
  <c r="B811" i="87"/>
  <c r="B810" i="87"/>
  <c r="B809" i="87"/>
  <c r="B808" i="87"/>
  <c r="B807" i="87"/>
  <c r="B806" i="87"/>
  <c r="B805" i="87"/>
  <c r="B804" i="87"/>
  <c r="B803" i="87"/>
  <c r="B802" i="87"/>
  <c r="B801" i="87"/>
  <c r="B800" i="87"/>
  <c r="B799" i="87"/>
  <c r="B798" i="87"/>
  <c r="B797" i="87"/>
  <c r="B796" i="87"/>
  <c r="B795" i="87"/>
  <c r="B794" i="87"/>
  <c r="B793" i="87"/>
  <c r="B792" i="87"/>
  <c r="B791" i="87"/>
  <c r="B790" i="87"/>
  <c r="B789" i="87"/>
  <c r="B788" i="87"/>
  <c r="B787" i="87"/>
  <c r="B786" i="87"/>
  <c r="B785" i="87"/>
  <c r="B784" i="87"/>
  <c r="B783" i="87"/>
  <c r="B782" i="87"/>
  <c r="B781" i="87"/>
  <c r="B780" i="87"/>
  <c r="B779" i="87"/>
  <c r="B778" i="87"/>
  <c r="B777" i="87"/>
  <c r="B776" i="87"/>
  <c r="B775" i="87"/>
  <c r="B774" i="87"/>
  <c r="B773" i="87"/>
  <c r="B772" i="87"/>
  <c r="B771" i="87"/>
  <c r="B770" i="87"/>
  <c r="B769" i="87"/>
  <c r="B768" i="87"/>
  <c r="B767" i="87"/>
  <c r="B766" i="87"/>
  <c r="B765" i="87"/>
  <c r="B764" i="87"/>
  <c r="B763" i="87"/>
  <c r="B762" i="87"/>
  <c r="B761" i="87"/>
  <c r="B760" i="87"/>
  <c r="B759" i="87"/>
  <c r="B758" i="87"/>
  <c r="B757" i="87"/>
  <c r="B756" i="87"/>
  <c r="B755" i="87"/>
  <c r="B754" i="87"/>
  <c r="B753" i="87"/>
  <c r="B752" i="87"/>
  <c r="B751" i="87"/>
  <c r="B750" i="87"/>
  <c r="B749" i="87"/>
  <c r="B748" i="87"/>
  <c r="B747" i="87"/>
  <c r="B746" i="87"/>
  <c r="B745" i="87"/>
  <c r="B744" i="87"/>
  <c r="B743" i="87"/>
  <c r="B742" i="87"/>
  <c r="B741" i="87"/>
  <c r="B740" i="87"/>
  <c r="B739" i="87"/>
  <c r="B738" i="87"/>
  <c r="B731" i="87"/>
  <c r="B730" i="87"/>
  <c r="B729" i="87"/>
  <c r="B728" i="87"/>
  <c r="B727" i="87"/>
  <c r="B726" i="87"/>
  <c r="B725" i="87"/>
  <c r="B724" i="87"/>
  <c r="B723" i="87"/>
  <c r="B722" i="87"/>
  <c r="B721" i="87"/>
  <c r="B720" i="87"/>
  <c r="B719" i="87"/>
  <c r="B718" i="87"/>
  <c r="B717" i="87"/>
  <c r="B716" i="87"/>
  <c r="B715" i="87"/>
  <c r="B714" i="87"/>
  <c r="B713" i="87"/>
  <c r="B712" i="87"/>
  <c r="B711" i="87"/>
  <c r="B710" i="87"/>
  <c r="B709" i="87"/>
  <c r="B708" i="87"/>
  <c r="B707" i="87"/>
  <c r="B706" i="87"/>
  <c r="B705" i="87"/>
  <c r="B704" i="87"/>
  <c r="B703" i="87"/>
  <c r="B702" i="87"/>
  <c r="B701" i="87"/>
  <c r="B700" i="87"/>
  <c r="B699" i="87"/>
  <c r="B698" i="87"/>
  <c r="B697" i="87"/>
  <c r="B696" i="87"/>
  <c r="B695" i="87"/>
  <c r="B694" i="87"/>
  <c r="B693" i="87"/>
  <c r="B692" i="87"/>
  <c r="B691" i="87"/>
  <c r="B690" i="87"/>
  <c r="B689" i="87"/>
  <c r="B688" i="87"/>
  <c r="B687" i="87"/>
  <c r="B686" i="87"/>
  <c r="B685" i="87"/>
  <c r="B684" i="87"/>
  <c r="B683" i="87"/>
  <c r="B682" i="87"/>
  <c r="B681" i="87"/>
  <c r="B680" i="87"/>
  <c r="B679" i="87"/>
  <c r="B678" i="87"/>
  <c r="B677" i="87"/>
  <c r="B676" i="87"/>
  <c r="B675" i="87"/>
  <c r="B674" i="87"/>
  <c r="B673" i="87"/>
  <c r="B672" i="87"/>
  <c r="B671" i="87"/>
  <c r="B670" i="87"/>
  <c r="B669" i="87"/>
  <c r="B668" i="87"/>
  <c r="B667" i="87"/>
  <c r="B666" i="87"/>
  <c r="B665" i="87"/>
  <c r="B664" i="87"/>
  <c r="B663" i="87"/>
  <c r="B662" i="87"/>
  <c r="B661" i="87"/>
  <c r="B660" i="87"/>
  <c r="B659" i="87"/>
  <c r="B658" i="87"/>
  <c r="B657" i="87"/>
  <c r="B656" i="87"/>
  <c r="B655" i="87"/>
  <c r="B654" i="87"/>
  <c r="B653" i="87"/>
  <c r="B652" i="87"/>
  <c r="B651" i="87"/>
  <c r="B650" i="87"/>
  <c r="B649" i="87"/>
  <c r="B648" i="87"/>
  <c r="B647" i="87"/>
  <c r="B646" i="87"/>
  <c r="B645" i="87"/>
  <c r="B644" i="87"/>
  <c r="B643" i="87"/>
  <c r="B642" i="87"/>
  <c r="B641" i="87"/>
  <c r="B640" i="87"/>
  <c r="B639" i="87"/>
  <c r="B638" i="87"/>
  <c r="B637" i="87"/>
  <c r="B636" i="87"/>
  <c r="B635" i="87"/>
  <c r="B634" i="87"/>
  <c r="B633" i="87"/>
  <c r="B632" i="87"/>
  <c r="B628" i="87"/>
  <c r="B627" i="87"/>
  <c r="B626" i="87"/>
  <c r="B625" i="87"/>
  <c r="B624" i="87"/>
  <c r="B623" i="87"/>
  <c r="B622" i="87"/>
  <c r="B621" i="87"/>
  <c r="B620" i="87"/>
  <c r="B619" i="87"/>
  <c r="B618" i="87"/>
  <c r="B617" i="87"/>
  <c r="B616" i="87"/>
  <c r="B615" i="87"/>
  <c r="B614" i="87"/>
  <c r="B613" i="87"/>
  <c r="B612" i="87"/>
  <c r="B611" i="87"/>
  <c r="B610" i="87"/>
  <c r="B609" i="87"/>
  <c r="B608" i="87"/>
  <c r="B607" i="87"/>
  <c r="B606" i="87"/>
  <c r="B605" i="87"/>
  <c r="B604" i="87"/>
  <c r="B603" i="87"/>
  <c r="B602" i="87"/>
  <c r="B601" i="87"/>
  <c r="B600" i="87"/>
  <c r="B599" i="87"/>
  <c r="B598" i="87"/>
  <c r="B597" i="87"/>
  <c r="B596" i="87"/>
  <c r="B595" i="87"/>
  <c r="B594" i="87"/>
  <c r="B593" i="87"/>
  <c r="B592" i="87"/>
  <c r="B591" i="87"/>
  <c r="B590" i="87"/>
  <c r="B589" i="87"/>
  <c r="B588" i="87"/>
  <c r="B587" i="87"/>
  <c r="B586" i="87"/>
  <c r="B585" i="87"/>
  <c r="B584" i="87"/>
  <c r="B583" i="87"/>
  <c r="B582" i="87"/>
  <c r="B581" i="87"/>
  <c r="B580" i="87"/>
  <c r="B579" i="87"/>
  <c r="B578" i="87"/>
  <c r="B577" i="87"/>
  <c r="B576" i="87"/>
  <c r="B575" i="87"/>
  <c r="B574" i="87"/>
  <c r="B573" i="87"/>
  <c r="B572" i="87"/>
  <c r="B571" i="87"/>
  <c r="B570" i="87"/>
  <c r="B569" i="87"/>
  <c r="B568" i="87"/>
  <c r="B567" i="87"/>
  <c r="B566" i="87"/>
  <c r="B565" i="87"/>
  <c r="B564" i="87"/>
  <c r="B563" i="87"/>
  <c r="B562" i="87"/>
  <c r="B561" i="87"/>
  <c r="B560" i="87"/>
  <c r="B559" i="87"/>
  <c r="B558" i="87"/>
  <c r="B557" i="87"/>
  <c r="B556" i="87"/>
  <c r="B555" i="87"/>
  <c r="B554" i="87"/>
  <c r="B553" i="87"/>
  <c r="B552" i="87"/>
  <c r="B551" i="87"/>
  <c r="B550" i="87"/>
  <c r="B549" i="87"/>
  <c r="B548" i="87"/>
  <c r="B547" i="87"/>
  <c r="B546" i="87"/>
  <c r="B545" i="87"/>
  <c r="B544" i="87"/>
  <c r="B543" i="87"/>
  <c r="B542" i="87"/>
  <c r="B541" i="87"/>
  <c r="B540" i="87"/>
  <c r="B539" i="87"/>
  <c r="B538" i="87"/>
  <c r="B537" i="87"/>
  <c r="B536" i="87"/>
  <c r="B535" i="87"/>
  <c r="B534" i="87"/>
  <c r="B533" i="87"/>
  <c r="B532" i="87"/>
  <c r="B531" i="87"/>
  <c r="B530" i="87"/>
  <c r="B529" i="87"/>
  <c r="B525" i="87"/>
  <c r="B524" i="87"/>
  <c r="B523" i="87"/>
  <c r="B522" i="87"/>
  <c r="B521" i="87"/>
  <c r="B520" i="87"/>
  <c r="B519" i="87"/>
  <c r="B518" i="87"/>
  <c r="B517" i="87"/>
  <c r="B516" i="87"/>
  <c r="B515" i="87"/>
  <c r="B514" i="87"/>
  <c r="B513" i="87"/>
  <c r="B512" i="87"/>
  <c r="B511" i="87"/>
  <c r="B510" i="87"/>
  <c r="B509" i="87"/>
  <c r="B508" i="87"/>
  <c r="B507" i="87"/>
  <c r="B506" i="87"/>
  <c r="B505" i="87"/>
  <c r="B504" i="87"/>
  <c r="B503" i="87"/>
  <c r="B502" i="87"/>
  <c r="B501" i="87"/>
  <c r="B500" i="87"/>
  <c r="B499" i="87"/>
  <c r="B498" i="87"/>
  <c r="B497" i="87"/>
  <c r="B496" i="87"/>
  <c r="B495" i="87"/>
  <c r="B494" i="87"/>
  <c r="B493" i="87"/>
  <c r="B492" i="87"/>
  <c r="B491" i="87"/>
  <c r="B490" i="87"/>
  <c r="B489" i="87"/>
  <c r="B488" i="87"/>
  <c r="B487" i="87"/>
  <c r="B486" i="87"/>
  <c r="B485" i="87"/>
  <c r="B484" i="87"/>
  <c r="B483" i="87"/>
  <c r="B482" i="87"/>
  <c r="B481" i="87"/>
  <c r="B480" i="87"/>
  <c r="B479" i="87"/>
  <c r="B478" i="87"/>
  <c r="B477" i="87"/>
  <c r="B476" i="87"/>
  <c r="B475" i="87"/>
  <c r="B474" i="87"/>
  <c r="B473" i="87"/>
  <c r="B472" i="87"/>
  <c r="B471" i="87"/>
  <c r="B470" i="87"/>
  <c r="B469" i="87"/>
  <c r="B468" i="87"/>
  <c r="B467" i="87"/>
  <c r="B466" i="87"/>
  <c r="B465" i="87"/>
  <c r="B464" i="87"/>
  <c r="B463" i="87"/>
  <c r="B462" i="87"/>
  <c r="B461" i="87"/>
  <c r="B460" i="87"/>
  <c r="B459" i="87"/>
  <c r="B458" i="87"/>
  <c r="B457" i="87"/>
  <c r="B456" i="87"/>
  <c r="B455" i="87"/>
  <c r="B454" i="87"/>
  <c r="B453" i="87"/>
  <c r="B452" i="87"/>
  <c r="B451" i="87"/>
  <c r="B450" i="87"/>
  <c r="B449" i="87"/>
  <c r="B448" i="87"/>
  <c r="B447" i="87"/>
  <c r="B446" i="87"/>
  <c r="B445" i="87"/>
  <c r="B444" i="87"/>
  <c r="B443" i="87"/>
  <c r="B442" i="87"/>
  <c r="B441" i="87"/>
  <c r="B440" i="87"/>
  <c r="B439" i="87"/>
  <c r="B438" i="87"/>
  <c r="B437" i="87"/>
  <c r="B436" i="87"/>
  <c r="B435" i="87"/>
  <c r="B434" i="87"/>
  <c r="B433" i="87"/>
  <c r="B432" i="87"/>
  <c r="B431" i="87"/>
  <c r="B430" i="87"/>
  <c r="B429" i="87"/>
  <c r="B428" i="87"/>
  <c r="B427" i="87"/>
  <c r="B426" i="87"/>
  <c r="B420" i="87"/>
  <c r="B419" i="87"/>
  <c r="B418" i="87"/>
  <c r="B417" i="87"/>
  <c r="B416" i="87"/>
  <c r="B415" i="87"/>
  <c r="B414" i="87"/>
  <c r="B413" i="87"/>
  <c r="B412" i="87"/>
  <c r="B411" i="87"/>
  <c r="B410" i="87"/>
  <c r="B409" i="87"/>
  <c r="B408" i="87"/>
  <c r="B407" i="87"/>
  <c r="B406" i="87"/>
  <c r="B405" i="87"/>
  <c r="B404" i="87"/>
  <c r="B403" i="87"/>
  <c r="B402" i="87"/>
  <c r="B401" i="87"/>
  <c r="B400" i="87"/>
  <c r="B399" i="87"/>
  <c r="B398" i="87"/>
  <c r="B397" i="87"/>
  <c r="B396" i="87"/>
  <c r="B395" i="87"/>
  <c r="B394" i="87"/>
  <c r="B393" i="87"/>
  <c r="B392" i="87"/>
  <c r="B391" i="87"/>
  <c r="B390" i="87"/>
  <c r="B389" i="87"/>
  <c r="B388" i="87"/>
  <c r="B387" i="87"/>
  <c r="B386" i="87"/>
  <c r="B385" i="87"/>
  <c r="B384" i="87"/>
  <c r="B383" i="87"/>
  <c r="B382" i="87"/>
  <c r="B381" i="87"/>
  <c r="B380" i="87"/>
  <c r="B379" i="87"/>
  <c r="B378" i="87"/>
  <c r="B377" i="87"/>
  <c r="B376" i="87"/>
  <c r="B375" i="87"/>
  <c r="B374" i="87"/>
  <c r="B373" i="87"/>
  <c r="B372" i="87"/>
  <c r="B371" i="87"/>
  <c r="B370" i="87"/>
  <c r="B369" i="87"/>
  <c r="B368" i="87"/>
  <c r="B367" i="87"/>
  <c r="B366" i="87"/>
  <c r="B365" i="87"/>
  <c r="B364" i="87"/>
  <c r="B363" i="87"/>
  <c r="B362" i="87"/>
  <c r="B361" i="87"/>
  <c r="B360" i="87"/>
  <c r="B359" i="87"/>
  <c r="B358" i="87"/>
  <c r="B357" i="87"/>
  <c r="B356" i="87"/>
  <c r="B355" i="87"/>
  <c r="B354" i="87"/>
  <c r="B353" i="87"/>
  <c r="B352" i="87"/>
  <c r="B351" i="87"/>
  <c r="B350" i="87"/>
  <c r="B349" i="87"/>
  <c r="B348" i="87"/>
  <c r="B347" i="87"/>
  <c r="B346" i="87"/>
  <c r="B345" i="87"/>
  <c r="B344" i="87"/>
  <c r="B343" i="87"/>
  <c r="B342" i="87"/>
  <c r="B341" i="87"/>
  <c r="B340" i="87"/>
  <c r="B339" i="87"/>
  <c r="B338" i="87"/>
  <c r="B337" i="87"/>
  <c r="B336" i="87"/>
  <c r="B335" i="87"/>
  <c r="B334" i="87"/>
  <c r="B333" i="87"/>
  <c r="B332" i="87"/>
  <c r="B331" i="87"/>
  <c r="B330" i="87"/>
  <c r="B329" i="87"/>
  <c r="B328" i="87"/>
  <c r="B327" i="87"/>
  <c r="B326" i="87"/>
  <c r="B325" i="87"/>
  <c r="B324" i="87"/>
  <c r="B323" i="87"/>
  <c r="B322" i="87"/>
  <c r="B321" i="87"/>
  <c r="B317" i="87"/>
  <c r="B316" i="87"/>
  <c r="B315" i="87"/>
  <c r="B314" i="87"/>
  <c r="B313" i="87"/>
  <c r="B312" i="87"/>
  <c r="B311" i="87"/>
  <c r="B310" i="87"/>
  <c r="B309" i="87"/>
  <c r="B308" i="87"/>
  <c r="B307" i="87"/>
  <c r="B306" i="87"/>
  <c r="B305" i="87"/>
  <c r="B304" i="87"/>
  <c r="B303" i="87"/>
  <c r="B302" i="87"/>
  <c r="B301" i="87"/>
  <c r="B300" i="87"/>
  <c r="B299" i="87"/>
  <c r="B298" i="87"/>
  <c r="B297" i="87"/>
  <c r="B296" i="87"/>
  <c r="B295" i="87"/>
  <c r="B294" i="87"/>
  <c r="B293" i="87"/>
  <c r="B292" i="87"/>
  <c r="B291" i="87"/>
  <c r="B290" i="87"/>
  <c r="B289" i="87"/>
  <c r="B288" i="87"/>
  <c r="B287" i="87"/>
  <c r="B286" i="87"/>
  <c r="B285" i="87"/>
  <c r="B284" i="87"/>
  <c r="B283" i="87"/>
  <c r="B282" i="87"/>
  <c r="B281" i="87"/>
  <c r="B280" i="87"/>
  <c r="B279" i="87"/>
  <c r="B278" i="87"/>
  <c r="B277" i="87"/>
  <c r="B276" i="87"/>
  <c r="B275" i="87"/>
  <c r="B274" i="87"/>
  <c r="B273" i="87"/>
  <c r="B272" i="87"/>
  <c r="B271" i="87"/>
  <c r="B270" i="87"/>
  <c r="B269" i="87"/>
  <c r="B268" i="87"/>
  <c r="B267" i="87"/>
  <c r="B266" i="87"/>
  <c r="B265" i="87"/>
  <c r="B264" i="87"/>
  <c r="B263" i="87"/>
  <c r="B262" i="87"/>
  <c r="B261" i="87"/>
  <c r="B260" i="87"/>
  <c r="B259" i="87"/>
  <c r="B258" i="87"/>
  <c r="B257" i="87"/>
  <c r="B256" i="87"/>
  <c r="B255" i="87"/>
  <c r="B254" i="87"/>
  <c r="B253" i="87"/>
  <c r="B252" i="87"/>
  <c r="B251" i="87"/>
  <c r="B250" i="87"/>
  <c r="B249" i="87"/>
  <c r="B248" i="87"/>
  <c r="B247" i="87"/>
  <c r="B246" i="87"/>
  <c r="B245" i="87"/>
  <c r="B244" i="87"/>
  <c r="B243" i="87"/>
  <c r="B242" i="87"/>
  <c r="B241" i="87"/>
  <c r="B240" i="87"/>
  <c r="B239" i="87"/>
  <c r="B238" i="87"/>
  <c r="B237" i="87"/>
  <c r="B236" i="87"/>
  <c r="B235" i="87"/>
  <c r="B234" i="87"/>
  <c r="B233" i="87"/>
  <c r="B232" i="87"/>
  <c r="B231" i="87"/>
  <c r="B230" i="87"/>
  <c r="B229" i="87"/>
  <c r="B228" i="87"/>
  <c r="B227" i="87"/>
  <c r="B226" i="87"/>
  <c r="B225" i="87"/>
  <c r="B224" i="87"/>
  <c r="B223" i="87"/>
  <c r="B222" i="87"/>
  <c r="B221" i="87"/>
  <c r="B220" i="87"/>
  <c r="B219" i="87"/>
  <c r="B218" i="87"/>
  <c r="B214" i="87"/>
  <c r="B213" i="87"/>
  <c r="B212" i="87"/>
  <c r="B211" i="87"/>
  <c r="B210" i="87"/>
  <c r="B209" i="87"/>
  <c r="B208" i="87"/>
  <c r="B207" i="87"/>
  <c r="B206" i="87"/>
  <c r="B205" i="87"/>
  <c r="B204" i="87"/>
  <c r="B203" i="87"/>
  <c r="B202" i="87"/>
  <c r="B201" i="87"/>
  <c r="B200" i="87"/>
  <c r="B199" i="87"/>
  <c r="B198" i="87"/>
  <c r="B197" i="87"/>
  <c r="B196" i="87"/>
  <c r="B195" i="87"/>
  <c r="B194" i="87"/>
  <c r="B193" i="87"/>
  <c r="B192" i="87"/>
  <c r="B191" i="87"/>
  <c r="B190" i="87"/>
  <c r="B189" i="87"/>
  <c r="B188" i="87"/>
  <c r="B187" i="87"/>
  <c r="B186" i="87"/>
  <c r="B185" i="87"/>
  <c r="B184" i="87"/>
  <c r="B183" i="87"/>
  <c r="B182" i="87"/>
  <c r="B181" i="87"/>
  <c r="B180" i="87"/>
  <c r="B179" i="87"/>
  <c r="B178" i="87"/>
  <c r="B177" i="87"/>
  <c r="B176" i="87"/>
  <c r="B175" i="87"/>
  <c r="B174" i="87"/>
  <c r="B173" i="87"/>
  <c r="B172" i="87"/>
  <c r="B171" i="87"/>
  <c r="B170" i="87"/>
  <c r="B169" i="87"/>
  <c r="B168" i="87"/>
  <c r="B167" i="87"/>
  <c r="B166" i="87"/>
  <c r="B165" i="87"/>
  <c r="B164" i="87"/>
  <c r="B163" i="87"/>
  <c r="B162" i="87"/>
  <c r="B161" i="87"/>
  <c r="B160" i="87"/>
  <c r="B159" i="87"/>
  <c r="B158" i="87"/>
  <c r="B157" i="87"/>
  <c r="B156" i="87"/>
  <c r="B155" i="87"/>
  <c r="B154" i="87"/>
  <c r="B153" i="87"/>
  <c r="B152" i="87"/>
  <c r="B151" i="87"/>
  <c r="B150" i="87"/>
  <c r="B149" i="87"/>
  <c r="B148" i="87"/>
  <c r="B147" i="87"/>
  <c r="B146" i="87"/>
  <c r="B145" i="87"/>
  <c r="B144" i="87"/>
  <c r="B143" i="87"/>
  <c r="B142" i="87"/>
  <c r="B141" i="87"/>
  <c r="B140" i="87"/>
  <c r="B139" i="87"/>
  <c r="B138" i="87"/>
  <c r="B137" i="87"/>
  <c r="B136" i="87"/>
  <c r="B135" i="87"/>
  <c r="B134" i="87"/>
  <c r="B133" i="87"/>
  <c r="B132" i="87"/>
  <c r="B131" i="87"/>
  <c r="B130" i="87"/>
  <c r="B129" i="87"/>
  <c r="B128" i="87"/>
  <c r="B127" i="87"/>
  <c r="B126" i="87"/>
  <c r="B125" i="87"/>
  <c r="B124" i="87"/>
  <c r="B123" i="87"/>
  <c r="B122" i="87"/>
  <c r="B121" i="87"/>
  <c r="B120" i="87"/>
  <c r="B119" i="87"/>
  <c r="B118" i="87"/>
  <c r="B117" i="87"/>
  <c r="B116" i="87"/>
  <c r="B115" i="87"/>
  <c r="DV11" i="87"/>
  <c r="DU11" i="87"/>
  <c r="DT11" i="87"/>
  <c r="DS11" i="87"/>
  <c r="DR11" i="87"/>
  <c r="DQ11" i="87"/>
  <c r="DP11" i="87"/>
  <c r="DO11" i="87"/>
  <c r="DN11" i="87"/>
  <c r="DM11" i="87"/>
  <c r="DL11" i="87"/>
  <c r="DK11" i="87"/>
  <c r="DJ11" i="87"/>
  <c r="DI11" i="87"/>
  <c r="DH11" i="87"/>
  <c r="DG11" i="87"/>
  <c r="DF11" i="87"/>
  <c r="DE11" i="87"/>
  <c r="DD11" i="87"/>
  <c r="DC11" i="87"/>
  <c r="DB11" i="87"/>
  <c r="DA11" i="87"/>
  <c r="CZ11" i="87"/>
  <c r="CY11" i="87"/>
  <c r="CX11" i="87"/>
  <c r="CW11" i="87"/>
  <c r="CV11" i="87"/>
  <c r="CU11" i="87"/>
  <c r="CT11" i="87"/>
  <c r="CS11" i="87"/>
  <c r="CR11" i="87"/>
  <c r="CQ11" i="87"/>
  <c r="CP11" i="87"/>
  <c r="CO11" i="87"/>
  <c r="CN11" i="87"/>
  <c r="CM11" i="87"/>
  <c r="CL11" i="87"/>
  <c r="CK11" i="87"/>
  <c r="CJ11" i="87"/>
  <c r="CI11" i="87"/>
  <c r="CH11" i="87"/>
  <c r="CG11" i="87"/>
  <c r="CF11" i="87"/>
  <c r="CE11" i="87"/>
  <c r="CD11" i="87"/>
  <c r="CC11" i="87"/>
  <c r="CB11" i="87"/>
  <c r="CA11" i="87"/>
  <c r="BZ11" i="87"/>
  <c r="BY11" i="87"/>
  <c r="BX11" i="87"/>
  <c r="BW11" i="87"/>
  <c r="BV11" i="87"/>
  <c r="BU11" i="87"/>
  <c r="BT11" i="87"/>
  <c r="BS11" i="87"/>
  <c r="BR11" i="87"/>
  <c r="BQ11" i="87"/>
  <c r="BP11" i="87"/>
  <c r="BO11" i="87"/>
  <c r="BN11" i="87"/>
  <c r="BM11" i="87"/>
  <c r="BL11" i="87"/>
  <c r="BK11" i="87"/>
  <c r="BJ11" i="87"/>
  <c r="BI11" i="87"/>
  <c r="BH11" i="87"/>
  <c r="BG11" i="87"/>
  <c r="BF11" i="87"/>
  <c r="BE11" i="87"/>
  <c r="BD11" i="87"/>
  <c r="BC11" i="87"/>
  <c r="BB11" i="87"/>
  <c r="BA11" i="87"/>
  <c r="AZ11" i="87"/>
  <c r="AY11" i="87"/>
  <c r="AX11" i="87"/>
  <c r="AW11" i="87"/>
  <c r="AV11" i="87"/>
  <c r="AU11" i="87"/>
  <c r="AT11" i="87"/>
  <c r="AS11" i="87"/>
  <c r="AR11" i="87"/>
  <c r="AQ11" i="87"/>
  <c r="AP11" i="87"/>
  <c r="AO11" i="87"/>
  <c r="AN11" i="87"/>
  <c r="AM11" i="87"/>
  <c r="AL11" i="87"/>
  <c r="AK11" i="87"/>
  <c r="AJ11" i="87"/>
  <c r="AI11" i="87"/>
  <c r="AH11" i="87"/>
  <c r="AG11" i="87"/>
  <c r="AF11" i="87"/>
  <c r="AE11" i="87"/>
  <c r="AD11" i="87"/>
  <c r="AC11" i="87"/>
  <c r="AB11" i="87"/>
  <c r="AA11" i="87"/>
  <c r="Z11" i="87"/>
  <c r="Y11" i="87"/>
  <c r="X11" i="87"/>
  <c r="W11" i="87"/>
  <c r="V11" i="87"/>
  <c r="U11" i="87"/>
  <c r="T11" i="87"/>
  <c r="S11" i="87"/>
  <c r="R11" i="87"/>
  <c r="Q11" i="87"/>
  <c r="P11" i="87"/>
  <c r="O11" i="87"/>
  <c r="N11" i="87"/>
  <c r="M11" i="87"/>
  <c r="L11" i="87"/>
  <c r="K11" i="87"/>
  <c r="J11" i="87"/>
  <c r="I11" i="87"/>
  <c r="H11" i="87"/>
  <c r="DV6" i="87"/>
  <c r="DU6" i="87"/>
  <c r="DT6" i="87"/>
  <c r="DS6" i="87"/>
  <c r="DR6" i="87"/>
  <c r="DQ6" i="87"/>
  <c r="DP6" i="87"/>
  <c r="DO6" i="87"/>
  <c r="DN6" i="87"/>
  <c r="DM6" i="87"/>
  <c r="DL6" i="87"/>
  <c r="DK6" i="87"/>
  <c r="DJ6" i="87"/>
  <c r="DI6" i="87"/>
  <c r="DH6" i="87"/>
  <c r="DG6" i="87"/>
  <c r="DF6" i="87"/>
  <c r="DE6" i="87"/>
  <c r="DD6" i="87"/>
  <c r="DC6" i="87"/>
  <c r="DB6" i="87"/>
  <c r="DA6" i="87"/>
  <c r="CZ6" i="87"/>
  <c r="CY6" i="87"/>
  <c r="CX6" i="87"/>
  <c r="CW6" i="87"/>
  <c r="CV6" i="87"/>
  <c r="CU6" i="87"/>
  <c r="CT6" i="87"/>
  <c r="CS6" i="87"/>
  <c r="CR6" i="87"/>
  <c r="CQ6" i="87"/>
  <c r="CP6" i="87"/>
  <c r="CO6" i="87"/>
  <c r="CN6" i="87"/>
  <c r="CM6" i="87"/>
  <c r="CL6" i="87"/>
  <c r="CK6" i="87"/>
  <c r="CJ6" i="87"/>
  <c r="CI6" i="87"/>
  <c r="CH6" i="87"/>
  <c r="CG6" i="87"/>
  <c r="CF6" i="87"/>
  <c r="CE6" i="87"/>
  <c r="CD6" i="87"/>
  <c r="CC6" i="87"/>
  <c r="CB6" i="87"/>
  <c r="CA6" i="87"/>
  <c r="BZ6" i="87"/>
  <c r="BY6" i="87"/>
  <c r="BX6" i="87"/>
  <c r="BW6" i="87"/>
  <c r="BV6" i="87"/>
  <c r="BU6" i="87"/>
  <c r="BT6" i="87"/>
  <c r="BS6" i="87"/>
  <c r="BR6" i="87"/>
  <c r="BQ6" i="87"/>
  <c r="BP6" i="87"/>
  <c r="BO6" i="87"/>
  <c r="BN6" i="87"/>
  <c r="BM6" i="87"/>
  <c r="BL6" i="87"/>
  <c r="BK6" i="87"/>
  <c r="BJ6" i="87"/>
  <c r="BI6" i="87"/>
  <c r="BH6" i="87"/>
  <c r="BG6" i="87"/>
  <c r="BF6" i="87"/>
  <c r="BE6" i="87"/>
  <c r="BD6" i="87"/>
  <c r="BC6" i="87"/>
  <c r="BB6" i="87"/>
  <c r="BA6" i="87"/>
  <c r="AZ6" i="87"/>
  <c r="AY6" i="87"/>
  <c r="AX6" i="87"/>
  <c r="AW6" i="87"/>
  <c r="AV6" i="87"/>
  <c r="AU6" i="87"/>
  <c r="AT6" i="87"/>
  <c r="AS6" i="87"/>
  <c r="AR6" i="87"/>
  <c r="AQ6" i="87"/>
  <c r="AP6" i="87"/>
  <c r="AO6" i="87"/>
  <c r="AN6" i="87"/>
  <c r="AM6" i="87"/>
  <c r="AL6" i="87"/>
  <c r="AK6" i="87"/>
  <c r="AJ6" i="87"/>
  <c r="AI6" i="87"/>
  <c r="AH6" i="87"/>
  <c r="AG6" i="87"/>
  <c r="AF6" i="87"/>
  <c r="AE6" i="87"/>
  <c r="AD6" i="87"/>
  <c r="AC6" i="87"/>
  <c r="AB6" i="87"/>
  <c r="AA6" i="87"/>
  <c r="Z6" i="87"/>
  <c r="Y6" i="87"/>
  <c r="X6" i="87"/>
  <c r="W6" i="87"/>
  <c r="V6" i="87"/>
  <c r="U6" i="87"/>
  <c r="T6" i="87"/>
  <c r="S6" i="87"/>
  <c r="R6" i="87"/>
  <c r="Q6" i="87"/>
  <c r="P6" i="87"/>
  <c r="O6" i="87"/>
  <c r="N6" i="87"/>
  <c r="M6" i="87"/>
  <c r="L6" i="87"/>
  <c r="K6" i="87"/>
  <c r="J6" i="87"/>
  <c r="I6" i="87"/>
  <c r="H6" i="87"/>
  <c r="B58" i="30"/>
  <c r="C22" i="83"/>
  <c r="D1" i="83"/>
  <c r="C1" i="85"/>
  <c r="CZ65" i="85"/>
  <c r="CX17" i="85"/>
  <c r="CX16" i="85" s="1"/>
  <c r="CX15" i="85" s="1"/>
  <c r="CX14" i="85" s="1"/>
  <c r="CX8" i="85" s="1"/>
  <c r="CW17" i="85"/>
  <c r="CW16" i="85" s="1"/>
  <c r="CW15" i="85" s="1"/>
  <c r="CW14" i="85" s="1"/>
  <c r="CV17" i="85"/>
  <c r="CV16" i="85" s="1"/>
  <c r="CV15" i="85" s="1"/>
  <c r="CU17" i="85"/>
  <c r="CU16" i="85" s="1"/>
  <c r="CU15" i="85" s="1"/>
  <c r="CU14" i="85" s="1"/>
  <c r="CT17" i="85"/>
  <c r="CT16" i="85" s="1"/>
  <c r="CT15" i="85" s="1"/>
  <c r="CT14" i="85" s="1"/>
  <c r="CT8" i="85" s="1"/>
  <c r="CS17" i="85"/>
  <c r="CS16" i="85" s="1"/>
  <c r="CS15" i="85" s="1"/>
  <c r="CS14" i="85" s="1"/>
  <c r="CR17" i="85"/>
  <c r="CR16" i="85" s="1"/>
  <c r="CR15" i="85" s="1"/>
  <c r="CR14" i="85" s="1"/>
  <c r="CQ17" i="85"/>
  <c r="CQ16" i="85" s="1"/>
  <c r="CQ15" i="85" s="1"/>
  <c r="CQ14" i="85" s="1"/>
  <c r="CP17" i="85"/>
  <c r="CP16" i="85" s="1"/>
  <c r="CP15" i="85" s="1"/>
  <c r="CO17" i="85"/>
  <c r="CO16" i="85" s="1"/>
  <c r="CO15" i="85" s="1"/>
  <c r="CN17" i="85"/>
  <c r="CN16" i="85" s="1"/>
  <c r="CN15" i="85" s="1"/>
  <c r="CM17" i="85"/>
  <c r="CM16" i="85" s="1"/>
  <c r="CM15" i="85" s="1"/>
  <c r="CL17" i="85"/>
  <c r="CL16" i="85" s="1"/>
  <c r="CL15" i="85" s="1"/>
  <c r="CL14" i="85" s="1"/>
  <c r="CL8" i="85" s="1"/>
  <c r="CL7" i="85" s="1"/>
  <c r="CK17" i="85"/>
  <c r="CK16" i="85" s="1"/>
  <c r="CK15" i="85" s="1"/>
  <c r="CJ17" i="85"/>
  <c r="CJ16" i="85" s="1"/>
  <c r="CJ15" i="85" s="1"/>
  <c r="CJ14" i="85" s="1"/>
  <c r="CI17" i="85"/>
  <c r="CI16" i="85" s="1"/>
  <c r="CI15" i="85" s="1"/>
  <c r="CI14" i="85" s="1"/>
  <c r="CH17" i="85"/>
  <c r="CH16" i="85" s="1"/>
  <c r="CH15" i="85" s="1"/>
  <c r="CH14" i="85" s="1"/>
  <c r="CH8" i="85" s="1"/>
  <c r="CH7" i="85" s="1"/>
  <c r="CG17" i="85"/>
  <c r="CG16" i="85" s="1"/>
  <c r="CG15" i="85" s="1"/>
  <c r="CG14" i="85" s="1"/>
  <c r="CF17" i="85"/>
  <c r="CF16" i="85" s="1"/>
  <c r="CF15" i="85" s="1"/>
  <c r="CE17" i="85"/>
  <c r="CE16" i="85" s="1"/>
  <c r="CE15" i="85" s="1"/>
  <c r="CE14" i="85" s="1"/>
  <c r="CD17" i="85"/>
  <c r="CD16" i="85" s="1"/>
  <c r="CD15" i="85" s="1"/>
  <c r="CD14" i="85" s="1"/>
  <c r="CD8" i="85" s="1"/>
  <c r="CD7" i="85" s="1"/>
  <c r="CC17" i="85"/>
  <c r="CC16" i="85" s="1"/>
  <c r="CC15" i="85" s="1"/>
  <c r="CC14" i="85" s="1"/>
  <c r="CB17" i="85"/>
  <c r="CB16" i="85" s="1"/>
  <c r="CB15" i="85" s="1"/>
  <c r="CB14" i="85" s="1"/>
  <c r="CA17" i="85"/>
  <c r="CA16" i="85" s="1"/>
  <c r="CA15" i="85" s="1"/>
  <c r="CA14" i="85" s="1"/>
  <c r="BZ17" i="85"/>
  <c r="BZ16" i="85" s="1"/>
  <c r="BZ15" i="85" s="1"/>
  <c r="BZ14" i="85" s="1"/>
  <c r="BZ8" i="85" s="1"/>
  <c r="BZ7" i="85" s="1"/>
  <c r="BY17" i="85"/>
  <c r="BY16" i="85" s="1"/>
  <c r="BY15" i="85" s="1"/>
  <c r="BY14" i="85" s="1"/>
  <c r="BX17" i="85"/>
  <c r="BX16" i="85" s="1"/>
  <c r="BX15" i="85" s="1"/>
  <c r="BX14" i="85" s="1"/>
  <c r="BW17" i="85"/>
  <c r="BW16" i="85" s="1"/>
  <c r="BW15" i="85" s="1"/>
  <c r="BV17" i="85"/>
  <c r="BV16" i="85" s="1"/>
  <c r="BV15" i="85" s="1"/>
  <c r="BV14" i="85" s="1"/>
  <c r="BV8" i="85" s="1"/>
  <c r="BU17" i="85"/>
  <c r="BU16" i="85" s="1"/>
  <c r="BU15" i="85" s="1"/>
  <c r="BU14" i="85" s="1"/>
  <c r="BT17" i="85"/>
  <c r="BT16" i="85" s="1"/>
  <c r="BT15" i="85" s="1"/>
  <c r="BT14" i="85" s="1"/>
  <c r="BS17" i="85"/>
  <c r="BS16" i="85" s="1"/>
  <c r="BS15" i="85" s="1"/>
  <c r="BS14" i="85" s="1"/>
  <c r="BR17" i="85"/>
  <c r="BR16" i="85" s="1"/>
  <c r="BR15" i="85" s="1"/>
  <c r="BR14" i="85" s="1"/>
  <c r="BQ17" i="85"/>
  <c r="BQ16" i="85" s="1"/>
  <c r="BQ15" i="85" s="1"/>
  <c r="BP17" i="85"/>
  <c r="BP16" i="85" s="1"/>
  <c r="BP15" i="85" s="1"/>
  <c r="BO17" i="85"/>
  <c r="BO16" i="85" s="1"/>
  <c r="BO15" i="85" s="1"/>
  <c r="BN17" i="85"/>
  <c r="BN16" i="85" s="1"/>
  <c r="BN15" i="85" s="1"/>
  <c r="BN14" i="85" s="1"/>
  <c r="BM17" i="85"/>
  <c r="BM16" i="85" s="1"/>
  <c r="BM15" i="85" s="1"/>
  <c r="BM14" i="85" s="1"/>
  <c r="BL17" i="85"/>
  <c r="BL16" i="85" s="1"/>
  <c r="BL15" i="85" s="1"/>
  <c r="BL14" i="85" s="1"/>
  <c r="BK17" i="85"/>
  <c r="BK16" i="85" s="1"/>
  <c r="BK15" i="85" s="1"/>
  <c r="BK14" i="85" s="1"/>
  <c r="BJ17" i="85"/>
  <c r="BJ16" i="85" s="1"/>
  <c r="BJ15" i="85" s="1"/>
  <c r="BJ14" i="85" s="1"/>
  <c r="BI17" i="85"/>
  <c r="BI16" i="85" s="1"/>
  <c r="BI15" i="85" s="1"/>
  <c r="BH17" i="85"/>
  <c r="BH16" i="85" s="1"/>
  <c r="BH15" i="85" s="1"/>
  <c r="BH14" i="85" s="1"/>
  <c r="BG17" i="85"/>
  <c r="BG16" i="85" s="1"/>
  <c r="BG15" i="85" s="1"/>
  <c r="BG14" i="85" s="1"/>
  <c r="BF17" i="85"/>
  <c r="BF16" i="85" s="1"/>
  <c r="BF15" i="85" s="1"/>
  <c r="BF14" i="85" s="1"/>
  <c r="BE17" i="85"/>
  <c r="BE16" i="85" s="1"/>
  <c r="BE15" i="85" s="1"/>
  <c r="BE14" i="85" s="1"/>
  <c r="BD17" i="85"/>
  <c r="BD16" i="85" s="1"/>
  <c r="BD15" i="85" s="1"/>
  <c r="BC17" i="85"/>
  <c r="BC16" i="85" s="1"/>
  <c r="BC15" i="85" s="1"/>
  <c r="BC14" i="85" s="1"/>
  <c r="BB17" i="85"/>
  <c r="BB16" i="85" s="1"/>
  <c r="BB15" i="85" s="1"/>
  <c r="BB14" i="85" s="1"/>
  <c r="BB8" i="85" s="1"/>
  <c r="BA17" i="85"/>
  <c r="BA16" i="85" s="1"/>
  <c r="BA15" i="85" s="1"/>
  <c r="AZ17" i="85"/>
  <c r="AZ16" i="85" s="1"/>
  <c r="AZ15" i="85" s="1"/>
  <c r="AY17" i="85"/>
  <c r="AY16" i="85" s="1"/>
  <c r="AY15" i="85" s="1"/>
  <c r="AY14" i="85" s="1"/>
  <c r="AX17" i="85"/>
  <c r="AX16" i="85" s="1"/>
  <c r="AX15" i="85" s="1"/>
  <c r="AX14" i="85" s="1"/>
  <c r="AX8" i="85" s="1"/>
  <c r="AX7" i="85" s="1"/>
  <c r="AW17" i="85"/>
  <c r="AW16" i="85" s="1"/>
  <c r="AW15" i="85" s="1"/>
  <c r="AW14" i="85" s="1"/>
  <c r="AV17" i="85"/>
  <c r="AV16" i="85" s="1"/>
  <c r="AV15" i="85" s="1"/>
  <c r="AV14" i="85" s="1"/>
  <c r="AU17" i="85"/>
  <c r="AU16" i="85" s="1"/>
  <c r="AU15" i="85" s="1"/>
  <c r="AU14" i="85" s="1"/>
  <c r="AT17" i="85"/>
  <c r="AT16" i="85" s="1"/>
  <c r="AT15" i="85" s="1"/>
  <c r="AT14" i="85" s="1"/>
  <c r="AT8" i="85" s="1"/>
  <c r="AT7" i="85" s="1"/>
  <c r="AS17" i="85"/>
  <c r="AS16" i="85" s="1"/>
  <c r="AS15" i="85" s="1"/>
  <c r="AS14" i="85" s="1"/>
  <c r="AR17" i="85"/>
  <c r="AR16" i="85" s="1"/>
  <c r="AR15" i="85" s="1"/>
  <c r="AR14" i="85" s="1"/>
  <c r="AQ17" i="85"/>
  <c r="AQ16" i="85" s="1"/>
  <c r="AQ15" i="85" s="1"/>
  <c r="AQ14" i="85" s="1"/>
  <c r="AP17" i="85"/>
  <c r="AP16" i="85" s="1"/>
  <c r="AP15" i="85" s="1"/>
  <c r="AP14" i="85" s="1"/>
  <c r="AP8" i="85" s="1"/>
  <c r="AP7" i="85" s="1"/>
  <c r="AO17" i="85"/>
  <c r="AO16" i="85" s="1"/>
  <c r="AO15" i="85" s="1"/>
  <c r="AN17" i="85"/>
  <c r="AN16" i="85" s="1"/>
  <c r="AN15" i="85" s="1"/>
  <c r="AM17" i="85"/>
  <c r="AM16" i="85" s="1"/>
  <c r="AM15" i="85" s="1"/>
  <c r="AM14" i="85" s="1"/>
  <c r="AL17" i="85"/>
  <c r="AL16" i="85" s="1"/>
  <c r="AL15" i="85" s="1"/>
  <c r="AL14" i="85" s="1"/>
  <c r="AL8" i="85" s="1"/>
  <c r="AL7" i="85" s="1"/>
  <c r="AK17" i="85"/>
  <c r="AK16" i="85" s="1"/>
  <c r="AK15" i="85" s="1"/>
  <c r="AJ17" i="85"/>
  <c r="AJ16" i="85" s="1"/>
  <c r="AJ15" i="85" s="1"/>
  <c r="AI17" i="85"/>
  <c r="AI16" i="85" s="1"/>
  <c r="AI15" i="85" s="1"/>
  <c r="AI14" i="85" s="1"/>
  <c r="AH17" i="85"/>
  <c r="AH16" i="85" s="1"/>
  <c r="AH15" i="85" s="1"/>
  <c r="AH14" i="85" s="1"/>
  <c r="AG17" i="85"/>
  <c r="AG16" i="85" s="1"/>
  <c r="AG15" i="85" s="1"/>
  <c r="AF17" i="85"/>
  <c r="AF16" i="85" s="1"/>
  <c r="AF15" i="85" s="1"/>
  <c r="AF14" i="85" s="1"/>
  <c r="AE17" i="85"/>
  <c r="AE16" i="85" s="1"/>
  <c r="AE15" i="85" s="1"/>
  <c r="AE14" i="85" s="1"/>
  <c r="AD17" i="85"/>
  <c r="AD16" i="85" s="1"/>
  <c r="AD15" i="85" s="1"/>
  <c r="AD14" i="85" s="1"/>
  <c r="AD8" i="85" s="1"/>
  <c r="AD7" i="85" s="1"/>
  <c r="AC17" i="85"/>
  <c r="AC16" i="85" s="1"/>
  <c r="AC15" i="85" s="1"/>
  <c r="AC14" i="85" s="1"/>
  <c r="AB17" i="85"/>
  <c r="AB16" i="85" s="1"/>
  <c r="AB15" i="85" s="1"/>
  <c r="AB14" i="85" s="1"/>
  <c r="AA17" i="85"/>
  <c r="AA16" i="85" s="1"/>
  <c r="AA15" i="85" s="1"/>
  <c r="AA14" i="85" s="1"/>
  <c r="Z17" i="85"/>
  <c r="Z16" i="85" s="1"/>
  <c r="Z15" i="85" s="1"/>
  <c r="Z14" i="85" s="1"/>
  <c r="Z8" i="85" s="1"/>
  <c r="Z7" i="85" s="1"/>
  <c r="Y17" i="85"/>
  <c r="Y16" i="85" s="1"/>
  <c r="Y15" i="85" s="1"/>
  <c r="Y14" i="85" s="1"/>
  <c r="X17" i="85"/>
  <c r="X16" i="85" s="1"/>
  <c r="X15" i="85" s="1"/>
  <c r="X14" i="85" s="1"/>
  <c r="W17" i="85"/>
  <c r="W16" i="85" s="1"/>
  <c r="W15" i="85" s="1"/>
  <c r="W14" i="85" s="1"/>
  <c r="V17" i="85"/>
  <c r="V16" i="85" s="1"/>
  <c r="V15" i="85" s="1"/>
  <c r="V14" i="85" s="1"/>
  <c r="V8" i="85" s="1"/>
  <c r="V7" i="85" s="1"/>
  <c r="U17" i="85"/>
  <c r="U16" i="85" s="1"/>
  <c r="U15" i="85" s="1"/>
  <c r="U14" i="85" s="1"/>
  <c r="T17" i="85"/>
  <c r="T16" i="85" s="1"/>
  <c r="T15" i="85" s="1"/>
  <c r="T14" i="85" s="1"/>
  <c r="S17" i="85"/>
  <c r="S16" i="85" s="1"/>
  <c r="S15" i="85" s="1"/>
  <c r="S14" i="85" s="1"/>
  <c r="R17" i="85"/>
  <c r="R16" i="85" s="1"/>
  <c r="R15" i="85" s="1"/>
  <c r="R14" i="85" s="1"/>
  <c r="R8" i="85" s="1"/>
  <c r="Q17" i="85"/>
  <c r="Q16" i="85" s="1"/>
  <c r="Q15" i="85" s="1"/>
  <c r="P17" i="85"/>
  <c r="P16" i="85" s="1"/>
  <c r="P15" i="85" s="1"/>
  <c r="O17" i="85"/>
  <c r="O16" i="85" s="1"/>
  <c r="O15" i="85" s="1"/>
  <c r="N17" i="85"/>
  <c r="N16" i="85" s="1"/>
  <c r="N15" i="85" s="1"/>
  <c r="N14" i="85" s="1"/>
  <c r="N8" i="85" s="1"/>
  <c r="M17" i="85"/>
  <c r="M16" i="85" s="1"/>
  <c r="M15" i="85" s="1"/>
  <c r="M14" i="85" s="1"/>
  <c r="L17" i="85"/>
  <c r="L16" i="85" s="1"/>
  <c r="L15" i="85" s="1"/>
  <c r="L14" i="85" s="1"/>
  <c r="K17" i="85"/>
  <c r="K16" i="85" s="1"/>
  <c r="K15" i="85" s="1"/>
  <c r="K14" i="85" s="1"/>
  <c r="J17" i="85"/>
  <c r="J16" i="85" s="1"/>
  <c r="J15" i="85" s="1"/>
  <c r="J14" i="85" s="1"/>
  <c r="J8" i="85" s="1"/>
  <c r="I17" i="85"/>
  <c r="I16" i="85" s="1"/>
  <c r="I15" i="85" s="1"/>
  <c r="I14" i="85" s="1"/>
  <c r="H17" i="85"/>
  <c r="H16" i="85" s="1"/>
  <c r="H15" i="85" s="1"/>
  <c r="G17" i="85"/>
  <c r="G16" i="85" s="1"/>
  <c r="G15" i="85" s="1"/>
  <c r="F17" i="85"/>
  <c r="F16" i="85" s="1"/>
  <c r="F15" i="85" s="1"/>
  <c r="F14" i="85" s="1"/>
  <c r="F8" i="85" s="1"/>
  <c r="E17" i="85"/>
  <c r="E16" i="85" s="1"/>
  <c r="E15" i="85" s="1"/>
  <c r="E14" i="85" s="1"/>
  <c r="D17" i="85"/>
  <c r="D16" i="85" s="1"/>
  <c r="D15" i="85" s="1"/>
  <c r="D14" i="85" s="1"/>
  <c r="C17" i="85"/>
  <c r="C16" i="85" s="1"/>
  <c r="C15" i="85" s="1"/>
  <c r="B24" i="84"/>
  <c r="B129" i="84"/>
  <c r="B81" i="84"/>
  <c r="B100" i="84"/>
  <c r="B99" i="84"/>
  <c r="B98" i="84"/>
  <c r="B97" i="84"/>
  <c r="B90" i="84"/>
  <c r="B89" i="84"/>
  <c r="B88" i="84"/>
  <c r="B87" i="84"/>
  <c r="B83" i="84"/>
  <c r="B82" i="84"/>
  <c r="B80" i="84"/>
  <c r="E46" i="84"/>
  <c r="E69" i="84"/>
  <c r="H46" i="84"/>
  <c r="H69" i="84"/>
  <c r="B20" i="84"/>
  <c r="B18" i="84"/>
  <c r="B11" i="84"/>
  <c r="B130" i="84"/>
  <c r="B128" i="84"/>
  <c r="B125" i="84"/>
  <c r="B124" i="84"/>
  <c r="B123" i="84"/>
  <c r="B122" i="84"/>
  <c r="B119" i="84"/>
  <c r="B118" i="84"/>
  <c r="B117" i="84"/>
  <c r="B113" i="84"/>
  <c r="B108" i="84"/>
  <c r="B107" i="84"/>
  <c r="B106" i="84"/>
  <c r="B105" i="84"/>
  <c r="B104" i="84"/>
  <c r="B101" i="84"/>
  <c r="B68" i="84"/>
  <c r="B67" i="84"/>
  <c r="B66" i="84"/>
  <c r="B65" i="84"/>
  <c r="B62" i="84"/>
  <c r="B61" i="84"/>
  <c r="B60" i="84"/>
  <c r="B59" i="84"/>
  <c r="B56" i="84"/>
  <c r="B55" i="84"/>
  <c r="B54" i="84"/>
  <c r="B53" i="84"/>
  <c r="B45" i="84"/>
  <c r="B44" i="84"/>
  <c r="B43" i="84"/>
  <c r="B42" i="84"/>
  <c r="B41" i="84"/>
  <c r="B38" i="84"/>
  <c r="B37" i="84"/>
  <c r="B36" i="84"/>
  <c r="B35" i="84"/>
  <c r="B34" i="84"/>
  <c r="B31" i="84"/>
  <c r="B30" i="84"/>
  <c r="B29" i="84"/>
  <c r="B28" i="84"/>
  <c r="B27" i="84"/>
  <c r="B19" i="84"/>
  <c r="B17" i="84"/>
  <c r="B13" i="84"/>
  <c r="B10" i="84"/>
  <c r="B131" i="84"/>
  <c r="B157" i="84"/>
  <c r="B155" i="84"/>
  <c r="B153" i="84"/>
  <c r="B151" i="84"/>
  <c r="B146" i="84"/>
  <c r="B144" i="84"/>
  <c r="B142" i="84"/>
  <c r="B140" i="84"/>
  <c r="B127" i="84"/>
  <c r="B121" i="84"/>
  <c r="B115" i="84"/>
  <c r="B103" i="84"/>
  <c r="B96" i="84"/>
  <c r="B94" i="84"/>
  <c r="B86" i="84"/>
  <c r="B79" i="84"/>
  <c r="B50" i="84"/>
  <c r="B64" i="84"/>
  <c r="B58" i="84"/>
  <c r="B52" i="84"/>
  <c r="B40" i="84"/>
  <c r="B33" i="84"/>
  <c r="D1" i="84"/>
  <c r="B26" i="84"/>
  <c r="B16" i="84"/>
  <c r="B9" i="84"/>
  <c r="AI158" i="84"/>
  <c r="AH158" i="84"/>
  <c r="AG158" i="84"/>
  <c r="AF158" i="84"/>
  <c r="AE158" i="84"/>
  <c r="AD158" i="84"/>
  <c r="AC158" i="84"/>
  <c r="AB158" i="84"/>
  <c r="AA158" i="84"/>
  <c r="Z158" i="84"/>
  <c r="Y158" i="84"/>
  <c r="X158" i="84"/>
  <c r="W158" i="84"/>
  <c r="V158" i="84"/>
  <c r="U158" i="84"/>
  <c r="T158" i="84"/>
  <c r="S158" i="84"/>
  <c r="R158" i="84"/>
  <c r="Q158" i="84"/>
  <c r="P158" i="84"/>
  <c r="O158" i="84"/>
  <c r="N158" i="84"/>
  <c r="M158" i="84"/>
  <c r="L158" i="84"/>
  <c r="K158" i="84"/>
  <c r="J158" i="84"/>
  <c r="I158" i="84"/>
  <c r="H158" i="84"/>
  <c r="G158" i="84"/>
  <c r="F158" i="84"/>
  <c r="E158" i="84"/>
  <c r="AJ157" i="84"/>
  <c r="AJ156" i="84"/>
  <c r="AJ155" i="84"/>
  <c r="AJ154" i="84"/>
  <c r="AJ153" i="84"/>
  <c r="AK153" i="84"/>
  <c r="AJ152" i="84"/>
  <c r="AJ151" i="84"/>
  <c r="AK151" i="84"/>
  <c r="AJ150" i="84"/>
  <c r="AJ158" i="84"/>
  <c r="AI147" i="84"/>
  <c r="AH147" i="84"/>
  <c r="AG147" i="84"/>
  <c r="AF147" i="84"/>
  <c r="AE147" i="84"/>
  <c r="AD147" i="84"/>
  <c r="AC147" i="84"/>
  <c r="AB147" i="84"/>
  <c r="AA147" i="84"/>
  <c r="Z147" i="84"/>
  <c r="Y147" i="84"/>
  <c r="X147" i="84"/>
  <c r="W147" i="84"/>
  <c r="V147" i="84"/>
  <c r="U147" i="84"/>
  <c r="T147" i="84"/>
  <c r="S147" i="84"/>
  <c r="R147" i="84"/>
  <c r="Q147" i="84"/>
  <c r="P147" i="84"/>
  <c r="O147" i="84"/>
  <c r="N147" i="84"/>
  <c r="M147" i="84"/>
  <c r="L147" i="84"/>
  <c r="K147" i="84"/>
  <c r="J147" i="84"/>
  <c r="I147" i="84"/>
  <c r="H147" i="84"/>
  <c r="G147" i="84"/>
  <c r="F147" i="84"/>
  <c r="E147" i="84"/>
  <c r="AJ146" i="84"/>
  <c r="AJ145" i="84"/>
  <c r="AK145" i="84"/>
  <c r="AJ144" i="84"/>
  <c r="AJ143" i="84"/>
  <c r="AJ142" i="84"/>
  <c r="AJ141" i="84"/>
  <c r="AK141" i="84"/>
  <c r="AJ140" i="84"/>
  <c r="AJ139" i="84"/>
  <c r="N109" i="84"/>
  <c r="N132" i="84"/>
  <c r="L132" i="84"/>
  <c r="J109" i="84"/>
  <c r="J132" i="84"/>
  <c r="H109" i="84"/>
  <c r="H132" i="84"/>
  <c r="F109" i="84"/>
  <c r="F132" i="84"/>
  <c r="D109" i="84"/>
  <c r="D132" i="84"/>
  <c r="N113" i="84"/>
  <c r="M113" i="84"/>
  <c r="K113" i="84"/>
  <c r="J113" i="84"/>
  <c r="I113" i="84"/>
  <c r="H113" i="84"/>
  <c r="G113" i="84"/>
  <c r="F113" i="84"/>
  <c r="E113" i="84"/>
  <c r="D113" i="84"/>
  <c r="M109" i="84"/>
  <c r="M132" i="84"/>
  <c r="K109" i="84"/>
  <c r="K132" i="84"/>
  <c r="I109" i="84"/>
  <c r="I132" i="84"/>
  <c r="G109" i="84"/>
  <c r="G132" i="84"/>
  <c r="E109" i="84"/>
  <c r="E132" i="84"/>
  <c r="N94" i="84"/>
  <c r="M94" i="84"/>
  <c r="K94" i="84"/>
  <c r="J94" i="84"/>
  <c r="I94" i="84"/>
  <c r="H94" i="84"/>
  <c r="G94" i="84"/>
  <c r="F94" i="84"/>
  <c r="E94" i="84"/>
  <c r="D94" i="84"/>
  <c r="M50" i="84"/>
  <c r="K50" i="84"/>
  <c r="J50" i="84"/>
  <c r="I50" i="84"/>
  <c r="H50" i="84"/>
  <c r="G50" i="84"/>
  <c r="F50" i="84"/>
  <c r="E50" i="84"/>
  <c r="D50" i="84"/>
  <c r="N46" i="84"/>
  <c r="N69" i="84"/>
  <c r="M46" i="84"/>
  <c r="M69" i="84"/>
  <c r="K46" i="84"/>
  <c r="K69" i="84"/>
  <c r="J46" i="84"/>
  <c r="J69" i="84"/>
  <c r="I46" i="84"/>
  <c r="I69" i="84"/>
  <c r="G46" i="84"/>
  <c r="G69" i="84"/>
  <c r="F46" i="84"/>
  <c r="F69" i="84"/>
  <c r="D46" i="84"/>
  <c r="D69" i="84"/>
  <c r="M24" i="84"/>
  <c r="K24" i="84"/>
  <c r="J24" i="84"/>
  <c r="I24" i="84"/>
  <c r="H24" i="84"/>
  <c r="G24" i="84"/>
  <c r="F24" i="84"/>
  <c r="E24" i="84"/>
  <c r="D24" i="84"/>
  <c r="AK139" i="84"/>
  <c r="D8" i="83"/>
  <c r="E41" i="83"/>
  <c r="F41" i="83"/>
  <c r="E38" i="83"/>
  <c r="F38" i="83"/>
  <c r="D31" i="83"/>
  <c r="D28" i="83"/>
  <c r="D22" i="83"/>
  <c r="E28" i="83"/>
  <c r="E31" i="83"/>
  <c r="B187" i="81"/>
  <c r="F28" i="83"/>
  <c r="M187" i="81"/>
  <c r="M161" i="22"/>
  <c r="L187" i="81"/>
  <c r="L170" i="81"/>
  <c r="M170" i="81"/>
  <c r="K170" i="81"/>
  <c r="K159" i="22"/>
  <c r="M182" i="81"/>
  <c r="M160" i="22"/>
  <c r="M157" i="81"/>
  <c r="M153" i="81"/>
  <c r="M148" i="81"/>
  <c r="M142" i="81"/>
  <c r="M138" i="81"/>
  <c r="M133" i="81"/>
  <c r="M127" i="81"/>
  <c r="M123" i="81"/>
  <c r="M118" i="81"/>
  <c r="M112" i="81"/>
  <c r="M108" i="81"/>
  <c r="M103" i="81"/>
  <c r="M147" i="22"/>
  <c r="M97" i="81"/>
  <c r="M93" i="81"/>
  <c r="M88" i="81"/>
  <c r="M73" i="81"/>
  <c r="M141" i="22"/>
  <c r="M67" i="81"/>
  <c r="M63" i="81"/>
  <c r="M58" i="81"/>
  <c r="M138" i="22"/>
  <c r="M52" i="81"/>
  <c r="M137" i="22"/>
  <c r="M48" i="81"/>
  <c r="M41" i="81"/>
  <c r="D41" i="81"/>
  <c r="D340" i="8"/>
  <c r="D343" i="8"/>
  <c r="D403" i="8"/>
  <c r="D400" i="8"/>
  <c r="D397" i="8"/>
  <c r="D394" i="8"/>
  <c r="D391" i="8"/>
  <c r="D388" i="8"/>
  <c r="D385" i="8"/>
  <c r="D382" i="8"/>
  <c r="D379" i="8"/>
  <c r="D376" i="8"/>
  <c r="D373" i="8"/>
  <c r="D370" i="8"/>
  <c r="D367" i="8"/>
  <c r="D364" i="8"/>
  <c r="D361" i="8"/>
  <c r="D358" i="8"/>
  <c r="D355" i="8"/>
  <c r="D352" i="8"/>
  <c r="D349" i="8"/>
  <c r="D346" i="8"/>
  <c r="D337" i="8"/>
  <c r="D334" i="8"/>
  <c r="D287" i="8"/>
  <c r="D284" i="8"/>
  <c r="D281" i="8"/>
  <c r="D278" i="8"/>
  <c r="D204" i="8"/>
  <c r="D200" i="8"/>
  <c r="D197" i="8"/>
  <c r="D194" i="8"/>
  <c r="D190" i="8"/>
  <c r="D187" i="8"/>
  <c r="D184" i="8"/>
  <c r="E181" i="8"/>
  <c r="D181" i="8"/>
  <c r="D175" i="8"/>
  <c r="D173" i="8"/>
  <c r="D171" i="8"/>
  <c r="D62" i="8"/>
  <c r="E59" i="8"/>
  <c r="D59" i="8"/>
  <c r="D9" i="8"/>
  <c r="J126" i="32"/>
  <c r="M40" i="32"/>
  <c r="L53" i="32"/>
  <c r="G40" i="32"/>
  <c r="H10" i="32"/>
  <c r="B182" i="81"/>
  <c r="C48" i="81"/>
  <c r="C41" i="81"/>
  <c r="L48" i="81"/>
  <c r="K48" i="81"/>
  <c r="J48" i="81"/>
  <c r="I48" i="81"/>
  <c r="H48" i="81"/>
  <c r="G48" i="81"/>
  <c r="F48" i="81"/>
  <c r="E48" i="81"/>
  <c r="D48" i="81"/>
  <c r="L41" i="81"/>
  <c r="K41" i="81"/>
  <c r="J41" i="81"/>
  <c r="J135" i="22"/>
  <c r="I41" i="81"/>
  <c r="I135" i="22"/>
  <c r="H41" i="81"/>
  <c r="G41" i="81"/>
  <c r="F41" i="81"/>
  <c r="F135" i="22"/>
  <c r="E41" i="81"/>
  <c r="E135" i="22"/>
  <c r="L182" i="81"/>
  <c r="D82" i="81"/>
  <c r="E82" i="81"/>
  <c r="E143" i="22"/>
  <c r="F82" i="81"/>
  <c r="F143" i="22"/>
  <c r="G82" i="81"/>
  <c r="H82" i="81"/>
  <c r="I82" i="81"/>
  <c r="I143" i="22"/>
  <c r="J82" i="81"/>
  <c r="J143" i="22"/>
  <c r="K82" i="81"/>
  <c r="L82" i="81"/>
  <c r="M82" i="81"/>
  <c r="M143" i="22"/>
  <c r="D88" i="81"/>
  <c r="E88" i="81"/>
  <c r="F88" i="81"/>
  <c r="G88" i="81"/>
  <c r="G144" i="22"/>
  <c r="H88" i="81"/>
  <c r="I88" i="81"/>
  <c r="J88" i="81"/>
  <c r="K88" i="81"/>
  <c r="K144" i="22"/>
  <c r="L88" i="81"/>
  <c r="D93" i="81"/>
  <c r="E93" i="81"/>
  <c r="F93" i="81"/>
  <c r="G93" i="81"/>
  <c r="G145" i="22"/>
  <c r="H93" i="81"/>
  <c r="I93" i="81"/>
  <c r="J93" i="81"/>
  <c r="K93" i="81"/>
  <c r="K145" i="22"/>
  <c r="L93" i="81"/>
  <c r="D97" i="81"/>
  <c r="E97" i="81"/>
  <c r="E146" i="22"/>
  <c r="F97" i="81"/>
  <c r="G97" i="81"/>
  <c r="H97" i="81"/>
  <c r="I97" i="81"/>
  <c r="I146" i="22"/>
  <c r="J97" i="81"/>
  <c r="K97" i="81"/>
  <c r="L97" i="81"/>
  <c r="D103" i="81"/>
  <c r="E103" i="81"/>
  <c r="E147" i="22"/>
  <c r="F103" i="81"/>
  <c r="G103" i="81"/>
  <c r="H103" i="81"/>
  <c r="I103" i="81"/>
  <c r="I147" i="22"/>
  <c r="J103" i="81"/>
  <c r="K103" i="81"/>
  <c r="L103" i="81"/>
  <c r="D108" i="81"/>
  <c r="E108" i="81"/>
  <c r="F108" i="81"/>
  <c r="G108" i="81"/>
  <c r="G148" i="22"/>
  <c r="H108" i="81"/>
  <c r="I108" i="81"/>
  <c r="J108" i="81"/>
  <c r="J148" i="22"/>
  <c r="K108" i="81"/>
  <c r="K148" i="22"/>
  <c r="L108" i="81"/>
  <c r="D112" i="81"/>
  <c r="E112" i="81"/>
  <c r="F112" i="81"/>
  <c r="G112" i="81"/>
  <c r="G149" i="22"/>
  <c r="H112" i="81"/>
  <c r="I112" i="81"/>
  <c r="J112" i="81"/>
  <c r="K112" i="81"/>
  <c r="K149" i="22"/>
  <c r="L112" i="81"/>
  <c r="C38" i="22"/>
  <c r="C37" i="22"/>
  <c r="C36" i="22"/>
  <c r="J141" i="32"/>
  <c r="J142" i="32"/>
  <c r="D134" i="22"/>
  <c r="D142" i="32"/>
  <c r="D44" i="22" s="1"/>
  <c r="D141" i="32"/>
  <c r="D43" i="22" s="1"/>
  <c r="K125" i="32"/>
  <c r="J38" i="22"/>
  <c r="E125" i="32"/>
  <c r="E38" i="22"/>
  <c r="K122" i="32"/>
  <c r="J37" i="22"/>
  <c r="E122" i="32"/>
  <c r="E37" i="22"/>
  <c r="J119" i="32"/>
  <c r="I36" i="22"/>
  <c r="D119" i="32"/>
  <c r="D36" i="22"/>
  <c r="M149" i="22"/>
  <c r="M148" i="22"/>
  <c r="M146" i="22"/>
  <c r="M145" i="22"/>
  <c r="M144" i="22"/>
  <c r="L149" i="22"/>
  <c r="L148" i="22"/>
  <c r="L147" i="22"/>
  <c r="L146" i="22"/>
  <c r="L145" i="22"/>
  <c r="L144" i="22"/>
  <c r="L143" i="22"/>
  <c r="K147" i="22"/>
  <c r="K146" i="22"/>
  <c r="K143" i="22"/>
  <c r="J149" i="22"/>
  <c r="J147" i="22"/>
  <c r="J146" i="22"/>
  <c r="J145" i="22"/>
  <c r="J144" i="22"/>
  <c r="I149" i="22"/>
  <c r="I148" i="22"/>
  <c r="I145" i="22"/>
  <c r="I144" i="22"/>
  <c r="H149" i="22"/>
  <c r="H148" i="22"/>
  <c r="H147" i="22"/>
  <c r="H146" i="22"/>
  <c r="H145" i="22"/>
  <c r="H144" i="22"/>
  <c r="H143" i="22"/>
  <c r="G147" i="22"/>
  <c r="G146" i="22"/>
  <c r="G143" i="22"/>
  <c r="F149" i="22"/>
  <c r="F148" i="22"/>
  <c r="F147" i="22"/>
  <c r="F146" i="22"/>
  <c r="F145" i="22"/>
  <c r="F144" i="22"/>
  <c r="E149" i="22"/>
  <c r="E148" i="22"/>
  <c r="E145" i="22"/>
  <c r="E144" i="22"/>
  <c r="D149" i="22"/>
  <c r="D148" i="22"/>
  <c r="D147" i="22"/>
  <c r="D146" i="22"/>
  <c r="D145" i="22"/>
  <c r="D144" i="22"/>
  <c r="D143" i="22"/>
  <c r="M134" i="22"/>
  <c r="L134" i="22"/>
  <c r="K134" i="22"/>
  <c r="J134" i="22"/>
  <c r="I134" i="22"/>
  <c r="H134" i="22"/>
  <c r="G134" i="22"/>
  <c r="F134" i="22"/>
  <c r="E134" i="22"/>
  <c r="L161" i="22"/>
  <c r="C161" i="22"/>
  <c r="L160" i="22"/>
  <c r="C160" i="22"/>
  <c r="M159" i="22"/>
  <c r="L159" i="22"/>
  <c r="B170" i="81"/>
  <c r="C159" i="22" s="1"/>
  <c r="M158" i="22"/>
  <c r="L157" i="81"/>
  <c r="L158" i="22"/>
  <c r="K157" i="81"/>
  <c r="K158" i="22"/>
  <c r="J157" i="81"/>
  <c r="J158" i="22"/>
  <c r="I157" i="81"/>
  <c r="I158" i="22"/>
  <c r="H157" i="81"/>
  <c r="H158" i="22"/>
  <c r="G157" i="81"/>
  <c r="G158" i="22"/>
  <c r="F157" i="81"/>
  <c r="F158" i="22"/>
  <c r="E157" i="81"/>
  <c r="E158" i="22"/>
  <c r="D157" i="81"/>
  <c r="D158" i="22"/>
  <c r="C157" i="81"/>
  <c r="C158" i="22"/>
  <c r="M157" i="22"/>
  <c r="L153" i="81"/>
  <c r="L157" i="22"/>
  <c r="K153" i="81"/>
  <c r="K157" i="22"/>
  <c r="J153" i="81"/>
  <c r="J157" i="22"/>
  <c r="I153" i="81"/>
  <c r="I157" i="22"/>
  <c r="H153" i="81"/>
  <c r="H157" i="22"/>
  <c r="G153" i="81"/>
  <c r="G157" i="22"/>
  <c r="F153" i="81"/>
  <c r="F157" i="22"/>
  <c r="E153" i="81"/>
  <c r="E157" i="22"/>
  <c r="D153" i="81"/>
  <c r="D157" i="22"/>
  <c r="C153" i="81"/>
  <c r="C157" i="22"/>
  <c r="M156" i="22"/>
  <c r="L148" i="81"/>
  <c r="L156" i="22"/>
  <c r="K148" i="81"/>
  <c r="K156" i="22"/>
  <c r="J148" i="81"/>
  <c r="J156" i="22"/>
  <c r="I148" i="81"/>
  <c r="I156" i="22"/>
  <c r="H148" i="81"/>
  <c r="H156" i="22"/>
  <c r="G148" i="81"/>
  <c r="G156" i="22"/>
  <c r="F148" i="81"/>
  <c r="F156" i="22"/>
  <c r="E148" i="81"/>
  <c r="E156" i="22"/>
  <c r="D148" i="81"/>
  <c r="D156" i="22"/>
  <c r="C148" i="81"/>
  <c r="C156" i="22"/>
  <c r="M155" i="22"/>
  <c r="L142" i="81"/>
  <c r="L155" i="22"/>
  <c r="K142" i="81"/>
  <c r="K155" i="22"/>
  <c r="J142" i="81"/>
  <c r="J155" i="22"/>
  <c r="I142" i="81"/>
  <c r="I155" i="22"/>
  <c r="H142" i="81"/>
  <c r="H155" i="22"/>
  <c r="G142" i="81"/>
  <c r="G155" i="22"/>
  <c r="F142" i="81"/>
  <c r="F155" i="22"/>
  <c r="E142" i="81"/>
  <c r="E155" i="22"/>
  <c r="D142" i="81"/>
  <c r="D155" i="22"/>
  <c r="C142" i="81"/>
  <c r="C155" i="22"/>
  <c r="M154" i="22"/>
  <c r="L138" i="81"/>
  <c r="L154" i="22"/>
  <c r="K138" i="81"/>
  <c r="K154" i="22"/>
  <c r="J138" i="81"/>
  <c r="J154" i="22"/>
  <c r="I138" i="81"/>
  <c r="I154" i="22"/>
  <c r="H138" i="81"/>
  <c r="H154" i="22"/>
  <c r="G138" i="81"/>
  <c r="G154" i="22"/>
  <c r="F138" i="81"/>
  <c r="F154" i="22"/>
  <c r="E138" i="81"/>
  <c r="E154" i="22"/>
  <c r="D138" i="81"/>
  <c r="D154" i="22"/>
  <c r="C138" i="81"/>
  <c r="C154" i="22"/>
  <c r="M153" i="22"/>
  <c r="L133" i="81"/>
  <c r="L153" i="22"/>
  <c r="K133" i="81"/>
  <c r="K153" i="22"/>
  <c r="J133" i="81"/>
  <c r="J153" i="22"/>
  <c r="I133" i="81"/>
  <c r="I153" i="22"/>
  <c r="H133" i="81"/>
  <c r="H153" i="22"/>
  <c r="G133" i="81"/>
  <c r="G153" i="22"/>
  <c r="F133" i="81"/>
  <c r="F153" i="22"/>
  <c r="E133" i="81"/>
  <c r="E153" i="22"/>
  <c r="D133" i="81"/>
  <c r="D153" i="22"/>
  <c r="C133" i="81"/>
  <c r="C153" i="22"/>
  <c r="M152" i="22"/>
  <c r="L127" i="81"/>
  <c r="L152" i="22"/>
  <c r="K127" i="81"/>
  <c r="K152" i="22"/>
  <c r="J127" i="81"/>
  <c r="J152" i="22"/>
  <c r="I127" i="81"/>
  <c r="I152" i="22"/>
  <c r="H127" i="81"/>
  <c r="H152" i="22"/>
  <c r="G127" i="81"/>
  <c r="G152" i="22"/>
  <c r="F127" i="81"/>
  <c r="F152" i="22"/>
  <c r="E127" i="81"/>
  <c r="E152" i="22"/>
  <c r="D127" i="81"/>
  <c r="D152" i="22"/>
  <c r="C127" i="81"/>
  <c r="C152" i="22"/>
  <c r="M151" i="22"/>
  <c r="L123" i="81"/>
  <c r="L151" i="22"/>
  <c r="K123" i="81"/>
  <c r="K151" i="22"/>
  <c r="J123" i="81"/>
  <c r="J151" i="22"/>
  <c r="I123" i="81"/>
  <c r="I151" i="22"/>
  <c r="H123" i="81"/>
  <c r="H151" i="22"/>
  <c r="G123" i="81"/>
  <c r="G151" i="22"/>
  <c r="F123" i="81"/>
  <c r="F151" i="22"/>
  <c r="E123" i="81"/>
  <c r="E151" i="22"/>
  <c r="D123" i="81"/>
  <c r="D151" i="22"/>
  <c r="C123" i="81"/>
  <c r="C151" i="22"/>
  <c r="M150" i="22"/>
  <c r="L118" i="81"/>
  <c r="L150" i="22"/>
  <c r="K118" i="81"/>
  <c r="K150" i="22"/>
  <c r="J118" i="81"/>
  <c r="J150" i="22"/>
  <c r="I118" i="81"/>
  <c r="I150" i="22"/>
  <c r="H118" i="81"/>
  <c r="H150" i="22"/>
  <c r="G118" i="81"/>
  <c r="G150" i="22"/>
  <c r="F118" i="81"/>
  <c r="F150" i="22"/>
  <c r="E118" i="81"/>
  <c r="E150" i="22"/>
  <c r="D118" i="81"/>
  <c r="D150" i="22"/>
  <c r="C118" i="81"/>
  <c r="C150" i="22"/>
  <c r="C112" i="81"/>
  <c r="C149" i="22"/>
  <c r="C108" i="81"/>
  <c r="C148" i="22"/>
  <c r="C103" i="81"/>
  <c r="C147" i="22"/>
  <c r="C97" i="81"/>
  <c r="C146" i="22"/>
  <c r="C93" i="81"/>
  <c r="C145" i="22"/>
  <c r="C88" i="81"/>
  <c r="C144" i="22"/>
  <c r="C82" i="81"/>
  <c r="C143" i="22"/>
  <c r="M78" i="81"/>
  <c r="M142" i="22"/>
  <c r="L78" i="81"/>
  <c r="L142" i="22"/>
  <c r="K78" i="81"/>
  <c r="K142" i="22"/>
  <c r="J78" i="81"/>
  <c r="J142" i="22"/>
  <c r="I78" i="81"/>
  <c r="I142" i="22"/>
  <c r="H78" i="81"/>
  <c r="H142" i="22"/>
  <c r="G78" i="81"/>
  <c r="G142" i="22"/>
  <c r="F78" i="81"/>
  <c r="F142" i="22"/>
  <c r="E78" i="81"/>
  <c r="E142" i="22"/>
  <c r="D78" i="81"/>
  <c r="D142" i="22"/>
  <c r="C78" i="81"/>
  <c r="C142" i="22"/>
  <c r="L73" i="81"/>
  <c r="L141" i="22"/>
  <c r="K73" i="81"/>
  <c r="K141" i="22"/>
  <c r="J73" i="81"/>
  <c r="J141" i="22"/>
  <c r="I73" i="81"/>
  <c r="I141" i="22"/>
  <c r="H73" i="81"/>
  <c r="H141" i="22"/>
  <c r="G73" i="81"/>
  <c r="G141" i="22"/>
  <c r="F73" i="81"/>
  <c r="F141" i="22"/>
  <c r="E73" i="81"/>
  <c r="E141" i="22"/>
  <c r="D73" i="81"/>
  <c r="D141" i="22"/>
  <c r="C73" i="81"/>
  <c r="C141" i="22"/>
  <c r="M140" i="22"/>
  <c r="L67" i="81"/>
  <c r="L140" i="22"/>
  <c r="K67" i="81"/>
  <c r="K140" i="22"/>
  <c r="J67" i="81"/>
  <c r="J140" i="22"/>
  <c r="I67" i="81"/>
  <c r="I140" i="22"/>
  <c r="H67" i="81"/>
  <c r="H140" i="22"/>
  <c r="G67" i="81"/>
  <c r="G140" i="22"/>
  <c r="F67" i="81"/>
  <c r="F140" i="22"/>
  <c r="E67" i="81"/>
  <c r="E140" i="22"/>
  <c r="D67" i="81"/>
  <c r="D140" i="22"/>
  <c r="C67" i="81"/>
  <c r="C140" i="22"/>
  <c r="M139" i="22"/>
  <c r="L63" i="81"/>
  <c r="L139" i="22"/>
  <c r="K63" i="81"/>
  <c r="K139" i="22"/>
  <c r="J63" i="81"/>
  <c r="J139" i="22"/>
  <c r="I63" i="81"/>
  <c r="I139" i="22"/>
  <c r="H63" i="81"/>
  <c r="H139" i="22"/>
  <c r="G63" i="81"/>
  <c r="G139" i="22"/>
  <c r="F63" i="81"/>
  <c r="F139" i="22"/>
  <c r="E63" i="81"/>
  <c r="E139" i="22"/>
  <c r="D63" i="81"/>
  <c r="D139" i="22"/>
  <c r="C63" i="81"/>
  <c r="C139" i="22"/>
  <c r="L58" i="81"/>
  <c r="L138" i="22"/>
  <c r="K58" i="81"/>
  <c r="K138" i="22"/>
  <c r="J58" i="81"/>
  <c r="J138" i="22"/>
  <c r="I58" i="81"/>
  <c r="I138" i="22"/>
  <c r="H58" i="81"/>
  <c r="H138" i="22"/>
  <c r="G58" i="81"/>
  <c r="G138" i="22"/>
  <c r="F58" i="81"/>
  <c r="F138" i="22"/>
  <c r="E58" i="81"/>
  <c r="E138" i="22"/>
  <c r="D58" i="81"/>
  <c r="D138" i="22"/>
  <c r="C58" i="81"/>
  <c r="C138" i="22"/>
  <c r="L52" i="81"/>
  <c r="L137" i="22"/>
  <c r="K52" i="81"/>
  <c r="K137" i="22"/>
  <c r="J52" i="81"/>
  <c r="J137" i="22"/>
  <c r="I52" i="81"/>
  <c r="I137" i="22"/>
  <c r="H52" i="81"/>
  <c r="H137" i="22"/>
  <c r="G52" i="81"/>
  <c r="G137" i="22"/>
  <c r="F52" i="81"/>
  <c r="F137" i="22"/>
  <c r="E52" i="81"/>
  <c r="E137" i="22"/>
  <c r="D52" i="81"/>
  <c r="D137" i="22"/>
  <c r="C52" i="81"/>
  <c r="C137" i="22"/>
  <c r="M136" i="22"/>
  <c r="L136" i="22"/>
  <c r="K136" i="22"/>
  <c r="J136" i="22"/>
  <c r="I136" i="22"/>
  <c r="H136" i="22"/>
  <c r="G136" i="22"/>
  <c r="F136" i="22"/>
  <c r="E136" i="22"/>
  <c r="D136" i="22"/>
  <c r="C136" i="22"/>
  <c r="M135" i="22"/>
  <c r="L135" i="22"/>
  <c r="K135" i="22"/>
  <c r="H135" i="22"/>
  <c r="G135" i="22"/>
  <c r="D135" i="22"/>
  <c r="C135" i="22"/>
  <c r="E34" i="81"/>
  <c r="F34" i="81"/>
  <c r="G34" i="81"/>
  <c r="H34" i="81"/>
  <c r="I34" i="81"/>
  <c r="J34" i="81"/>
  <c r="K34" i="81"/>
  <c r="L34" i="81"/>
  <c r="M34" i="81"/>
  <c r="M3" i="81"/>
  <c r="D126" i="32"/>
  <c r="D39" i="22"/>
  <c r="F295" i="30"/>
  <c r="F130" i="22"/>
  <c r="E295" i="30"/>
  <c r="E130" i="22"/>
  <c r="D295" i="30"/>
  <c r="D130" i="22"/>
  <c r="D48" i="75"/>
  <c r="C1" i="75"/>
  <c r="C63" i="1"/>
  <c r="F52" i="56"/>
  <c r="F54" i="56"/>
  <c r="F58" i="56"/>
  <c r="F63" i="56"/>
  <c r="D28" i="39"/>
  <c r="F50" i="56"/>
  <c r="F49" i="56"/>
  <c r="F48" i="56"/>
  <c r="F47" i="56"/>
  <c r="L305" i="30"/>
  <c r="M305" i="30"/>
  <c r="N305" i="30"/>
  <c r="L164" i="30"/>
  <c r="M164" i="30"/>
  <c r="N164" i="30"/>
  <c r="L122" i="30"/>
  <c r="O122" i="30"/>
  <c r="M122" i="30"/>
  <c r="N122" i="30"/>
  <c r="Q122" i="30"/>
  <c r="D137" i="32"/>
  <c r="D42" i="22"/>
  <c r="J86" i="30"/>
  <c r="N86" i="30"/>
  <c r="I86" i="30"/>
  <c r="M86" i="30"/>
  <c r="H86" i="30"/>
  <c r="D89" i="56"/>
  <c r="D91" i="56"/>
  <c r="D100" i="56"/>
  <c r="D72" i="1"/>
  <c r="C1" i="30"/>
  <c r="C1" i="8"/>
  <c r="D1" i="32"/>
  <c r="D1" i="66"/>
  <c r="D1" i="56"/>
  <c r="F1" i="39"/>
  <c r="F3" i="56"/>
  <c r="E3" i="56"/>
  <c r="D3" i="56"/>
  <c r="D41" i="56"/>
  <c r="F80" i="56"/>
  <c r="L248" i="30"/>
  <c r="O248" i="30"/>
  <c r="Q248" i="30"/>
  <c r="F61" i="56"/>
  <c r="B240" i="30"/>
  <c r="C127" i="22"/>
  <c r="F99" i="56"/>
  <c r="AF27" i="66"/>
  <c r="AF28" i="66"/>
  <c r="X27" i="66"/>
  <c r="X28" i="66"/>
  <c r="P27" i="66"/>
  <c r="P28" i="66"/>
  <c r="H27" i="66"/>
  <c r="H28" i="66"/>
  <c r="H19" i="66"/>
  <c r="H20" i="66"/>
  <c r="H29" i="66"/>
  <c r="H23" i="66"/>
  <c r="H24" i="66"/>
  <c r="AH27" i="66"/>
  <c r="AH28" i="66"/>
  <c r="AG27" i="66"/>
  <c r="AG28" i="66"/>
  <c r="AG19" i="66"/>
  <c r="AG20" i="66"/>
  <c r="AG29" i="66"/>
  <c r="AG23" i="66"/>
  <c r="AG24" i="66"/>
  <c r="AE27" i="66"/>
  <c r="AE28" i="66"/>
  <c r="AD27" i="66"/>
  <c r="AD28" i="66"/>
  <c r="AC27" i="66"/>
  <c r="AC28" i="66"/>
  <c r="AB27" i="66"/>
  <c r="AB28" i="66"/>
  <c r="AB31" i="66"/>
  <c r="AA27" i="66"/>
  <c r="AA28" i="66"/>
  <c r="Z27" i="66"/>
  <c r="Z28" i="66"/>
  <c r="Y27" i="66"/>
  <c r="Y28" i="66"/>
  <c r="Y31" i="66"/>
  <c r="W27" i="66"/>
  <c r="W28" i="66"/>
  <c r="V27" i="66"/>
  <c r="V28" i="66"/>
  <c r="U27" i="66"/>
  <c r="U28" i="66"/>
  <c r="U31" i="66"/>
  <c r="T27" i="66"/>
  <c r="T28" i="66"/>
  <c r="T19" i="66"/>
  <c r="T20" i="66"/>
  <c r="T29" i="66"/>
  <c r="T23" i="66"/>
  <c r="T24" i="66"/>
  <c r="S27" i="66"/>
  <c r="S28" i="66"/>
  <c r="R27" i="66"/>
  <c r="R28" i="66"/>
  <c r="Q27" i="66"/>
  <c r="Q28" i="66"/>
  <c r="O27" i="66"/>
  <c r="O28" i="66"/>
  <c r="N27" i="66"/>
  <c r="N28" i="66"/>
  <c r="M27" i="66"/>
  <c r="M28" i="66"/>
  <c r="M31" i="66"/>
  <c r="L27" i="66"/>
  <c r="L28" i="66"/>
  <c r="L19" i="66"/>
  <c r="L20" i="66"/>
  <c r="L29" i="66"/>
  <c r="L23" i="66"/>
  <c r="L24" i="66"/>
  <c r="K27" i="66"/>
  <c r="K28" i="66"/>
  <c r="J27" i="66"/>
  <c r="J28" i="66"/>
  <c r="I27" i="66"/>
  <c r="I28" i="66"/>
  <c r="I31" i="66"/>
  <c r="G27" i="66"/>
  <c r="G28" i="66"/>
  <c r="F27" i="66"/>
  <c r="F28" i="66"/>
  <c r="Z23" i="66"/>
  <c r="Z24" i="66"/>
  <c r="Z30" i="66"/>
  <c r="Z31" i="66"/>
  <c r="R23" i="66"/>
  <c r="R24" i="66"/>
  <c r="AH23" i="66"/>
  <c r="AH24" i="66"/>
  <c r="AH30" i="66"/>
  <c r="AH19" i="66"/>
  <c r="AH20" i="66"/>
  <c r="AH29" i="66"/>
  <c r="AF23" i="66"/>
  <c r="AF24" i="66"/>
  <c r="AF30" i="66"/>
  <c r="AF31" i="66"/>
  <c r="AF19" i="66"/>
  <c r="AF20" i="66"/>
  <c r="AF29" i="66"/>
  <c r="AE23" i="66"/>
  <c r="AE24" i="66"/>
  <c r="AD23" i="66"/>
  <c r="AD24" i="66"/>
  <c r="AD30" i="66"/>
  <c r="AD31" i="66"/>
  <c r="AC23" i="66"/>
  <c r="AC24" i="66"/>
  <c r="AB23" i="66"/>
  <c r="AB24" i="66"/>
  <c r="AA23" i="66"/>
  <c r="AA24" i="66"/>
  <c r="Y23" i="66"/>
  <c r="Y24" i="66"/>
  <c r="Y19" i="66"/>
  <c r="Y20" i="66"/>
  <c r="Y29" i="66"/>
  <c r="Y30" i="66"/>
  <c r="X23" i="66"/>
  <c r="X24" i="66"/>
  <c r="X19" i="66"/>
  <c r="X20" i="66"/>
  <c r="X29" i="66"/>
  <c r="X30" i="66"/>
  <c r="W23" i="66"/>
  <c r="W24" i="66"/>
  <c r="W30" i="66"/>
  <c r="V23" i="66"/>
  <c r="V24" i="66"/>
  <c r="U23" i="66"/>
  <c r="U24" i="66"/>
  <c r="U30" i="66"/>
  <c r="S23" i="66"/>
  <c r="S24" i="66"/>
  <c r="S19" i="66"/>
  <c r="S20" i="66"/>
  <c r="S29" i="66"/>
  <c r="Q23" i="66"/>
  <c r="Q24" i="66"/>
  <c r="P23" i="66"/>
  <c r="P24" i="66"/>
  <c r="O23" i="66"/>
  <c r="O24" i="66"/>
  <c r="N23" i="66"/>
  <c r="N24" i="66"/>
  <c r="M23" i="66"/>
  <c r="M24" i="66"/>
  <c r="M30" i="66"/>
  <c r="K23" i="66"/>
  <c r="K24" i="66"/>
  <c r="K19" i="66"/>
  <c r="K20" i="66"/>
  <c r="K29" i="66"/>
  <c r="J23" i="66"/>
  <c r="J24" i="66"/>
  <c r="J30" i="66"/>
  <c r="I23" i="66"/>
  <c r="I24" i="66"/>
  <c r="G23" i="66"/>
  <c r="G24" i="66"/>
  <c r="G30" i="66"/>
  <c r="G31" i="66"/>
  <c r="F23" i="66"/>
  <c r="F24" i="66"/>
  <c r="AE19" i="66"/>
  <c r="AE20" i="66"/>
  <c r="AE29" i="66"/>
  <c r="AE30" i="66"/>
  <c r="AE31" i="66"/>
  <c r="AA19" i="66"/>
  <c r="AA20" i="66"/>
  <c r="AA29" i="66"/>
  <c r="W19" i="66"/>
  <c r="W20" i="66"/>
  <c r="W29" i="66"/>
  <c r="O19" i="66"/>
  <c r="O20" i="66"/>
  <c r="O29" i="66"/>
  <c r="G19" i="66"/>
  <c r="G20" i="66"/>
  <c r="G29" i="66"/>
  <c r="AD19" i="66"/>
  <c r="AD20" i="66"/>
  <c r="AD29" i="66"/>
  <c r="AC19" i="66"/>
  <c r="AC20" i="66"/>
  <c r="AC29" i="66"/>
  <c r="AB19" i="66"/>
  <c r="AB20" i="66"/>
  <c r="AB29" i="66"/>
  <c r="Z19" i="66"/>
  <c r="Z20" i="66"/>
  <c r="Z29" i="66"/>
  <c r="V19" i="66"/>
  <c r="V20" i="66"/>
  <c r="V29" i="66"/>
  <c r="U19" i="66"/>
  <c r="U20" i="66"/>
  <c r="U29" i="66"/>
  <c r="R19" i="66"/>
  <c r="R20" i="66"/>
  <c r="R29" i="66"/>
  <c r="Q19" i="66"/>
  <c r="Q20" i="66"/>
  <c r="Q29" i="66"/>
  <c r="P19" i="66"/>
  <c r="P20" i="66"/>
  <c r="P29" i="66"/>
  <c r="N19" i="66"/>
  <c r="N20" i="66"/>
  <c r="N29" i="66"/>
  <c r="M19" i="66"/>
  <c r="M20" i="66"/>
  <c r="M29" i="66"/>
  <c r="J19" i="66"/>
  <c r="J20" i="66"/>
  <c r="J29" i="66"/>
  <c r="J31" i="66"/>
  <c r="I19" i="66"/>
  <c r="I20" i="66"/>
  <c r="I29" i="66"/>
  <c r="I30" i="66"/>
  <c r="F19" i="66"/>
  <c r="F20" i="66"/>
  <c r="F29" i="66"/>
  <c r="AE16" i="66"/>
  <c r="AE18" i="66"/>
  <c r="AA16" i="66"/>
  <c r="AA18" i="66"/>
  <c r="W16" i="66"/>
  <c r="W18" i="66"/>
  <c r="S16" i="66"/>
  <c r="O16" i="66"/>
  <c r="O18" i="66"/>
  <c r="K16" i="66"/>
  <c r="G16" i="66"/>
  <c r="G18" i="66"/>
  <c r="AH16" i="66"/>
  <c r="AG16" i="66"/>
  <c r="AG22" i="66"/>
  <c r="AF16" i="66"/>
  <c r="AE26" i="66"/>
  <c r="AD16" i="66"/>
  <c r="AC16" i="66"/>
  <c r="AC22" i="66"/>
  <c r="AB16" i="66"/>
  <c r="AA26" i="66"/>
  <c r="Z16" i="66"/>
  <c r="Z26" i="66"/>
  <c r="Y16" i="66"/>
  <c r="Y22" i="66"/>
  <c r="X16" i="66"/>
  <c r="W26" i="66"/>
  <c r="V16" i="66"/>
  <c r="V26" i="66"/>
  <c r="U16" i="66"/>
  <c r="U22" i="66"/>
  <c r="T16" i="66"/>
  <c r="R16" i="66"/>
  <c r="Q16" i="66"/>
  <c r="Q22" i="66"/>
  <c r="P16" i="66"/>
  <c r="O26" i="66"/>
  <c r="N16" i="66"/>
  <c r="M16" i="66"/>
  <c r="M22" i="66"/>
  <c r="L16" i="66"/>
  <c r="K26" i="66"/>
  <c r="J16" i="66"/>
  <c r="J26" i="66"/>
  <c r="I16" i="66"/>
  <c r="I22" i="66"/>
  <c r="H16" i="66"/>
  <c r="G26" i="66"/>
  <c r="F16" i="66"/>
  <c r="F26" i="66"/>
  <c r="E16" i="66"/>
  <c r="E18" i="66"/>
  <c r="E19" i="66"/>
  <c r="E20" i="66"/>
  <c r="E29" i="66"/>
  <c r="E30" i="66"/>
  <c r="E22" i="66"/>
  <c r="E23" i="66"/>
  <c r="E24" i="66"/>
  <c r="F22" i="66"/>
  <c r="V22" i="66"/>
  <c r="Z22" i="66"/>
  <c r="L26" i="66"/>
  <c r="X26" i="66"/>
  <c r="AB26" i="66"/>
  <c r="M18" i="66"/>
  <c r="Y18" i="66"/>
  <c r="AG18" i="66"/>
  <c r="AA22" i="66"/>
  <c r="AE22" i="66"/>
  <c r="I26" i="66"/>
  <c r="M26" i="66"/>
  <c r="Q26" i="66"/>
  <c r="U26" i="66"/>
  <c r="Y26" i="66"/>
  <c r="AC26" i="66"/>
  <c r="AG26" i="66"/>
  <c r="I18" i="66"/>
  <c r="Q18" i="66"/>
  <c r="U18" i="66"/>
  <c r="AC18" i="66"/>
  <c r="G22" i="66"/>
  <c r="O22" i="66"/>
  <c r="W22" i="66"/>
  <c r="F18" i="66"/>
  <c r="V18" i="66"/>
  <c r="Z18" i="66"/>
  <c r="C112" i="32"/>
  <c r="D71" i="56"/>
  <c r="J159" i="32"/>
  <c r="D159" i="32"/>
  <c r="J156" i="32"/>
  <c r="D156" i="32"/>
  <c r="K117" i="32"/>
  <c r="K119" i="32"/>
  <c r="J36" i="22"/>
  <c r="E117" i="32"/>
  <c r="E119" i="32"/>
  <c r="E36" i="22"/>
  <c r="E126" i="32"/>
  <c r="E39" i="22"/>
  <c r="B250" i="30"/>
  <c r="C129" i="22"/>
  <c r="F244" i="30"/>
  <c r="F128" i="22"/>
  <c r="B244" i="30"/>
  <c r="C128" i="22"/>
  <c r="F240" i="30"/>
  <c r="F127" i="22"/>
  <c r="F59" i="30"/>
  <c r="I378" i="30"/>
  <c r="H378" i="30"/>
  <c r="L378" i="30"/>
  <c r="I377" i="30"/>
  <c r="H377" i="30"/>
  <c r="J374" i="30"/>
  <c r="N374" i="30"/>
  <c r="O374" i="30"/>
  <c r="J373" i="30"/>
  <c r="N373" i="30"/>
  <c r="O373" i="30"/>
  <c r="J370" i="30"/>
  <c r="N370" i="30"/>
  <c r="I370" i="30"/>
  <c r="M370" i="30"/>
  <c r="H370" i="30"/>
  <c r="L370" i="30"/>
  <c r="O370" i="30"/>
  <c r="J369" i="30"/>
  <c r="N369" i="30"/>
  <c r="I369" i="30"/>
  <c r="M369" i="30"/>
  <c r="H369" i="30"/>
  <c r="L369" i="30"/>
  <c r="O369" i="30"/>
  <c r="J366" i="30"/>
  <c r="N366" i="30"/>
  <c r="O366" i="30"/>
  <c r="J365" i="30"/>
  <c r="N365" i="30"/>
  <c r="O365" i="30"/>
  <c r="J362" i="30"/>
  <c r="N362" i="30"/>
  <c r="I362" i="30"/>
  <c r="M362" i="30"/>
  <c r="H362" i="30"/>
  <c r="L362" i="30"/>
  <c r="O362" i="30"/>
  <c r="J361" i="30"/>
  <c r="N361" i="30"/>
  <c r="H361" i="30"/>
  <c r="L361" i="30"/>
  <c r="I361" i="30"/>
  <c r="M361" i="30"/>
  <c r="O361" i="30"/>
  <c r="I358" i="30"/>
  <c r="M358" i="30"/>
  <c r="H358" i="30"/>
  <c r="L358" i="30"/>
  <c r="I357" i="30"/>
  <c r="M357" i="30"/>
  <c r="H357" i="30"/>
  <c r="J354" i="30"/>
  <c r="N354" i="30"/>
  <c r="O354" i="30"/>
  <c r="J353" i="30"/>
  <c r="N353" i="30"/>
  <c r="O353" i="30"/>
  <c r="J350" i="30"/>
  <c r="N350" i="30"/>
  <c r="I350" i="30"/>
  <c r="M350" i="30"/>
  <c r="H350" i="30"/>
  <c r="L350" i="30"/>
  <c r="O350" i="30"/>
  <c r="J349" i="30"/>
  <c r="N349" i="30"/>
  <c r="I349" i="30"/>
  <c r="M349" i="30"/>
  <c r="H349" i="30"/>
  <c r="L349" i="30"/>
  <c r="O349" i="30"/>
  <c r="I346" i="30"/>
  <c r="M346" i="30"/>
  <c r="H346" i="30"/>
  <c r="L346" i="30"/>
  <c r="O346" i="30"/>
  <c r="I345" i="30"/>
  <c r="M345" i="30"/>
  <c r="H345" i="30"/>
  <c r="L345" i="30"/>
  <c r="O345" i="30"/>
  <c r="I342" i="30"/>
  <c r="M342" i="30"/>
  <c r="I341" i="30"/>
  <c r="M341" i="30"/>
  <c r="H342" i="30"/>
  <c r="L342" i="30"/>
  <c r="H341" i="30"/>
  <c r="L341" i="30"/>
  <c r="I338" i="30"/>
  <c r="M338" i="30"/>
  <c r="H338" i="30"/>
  <c r="L338" i="30"/>
  <c r="O338" i="30"/>
  <c r="I337" i="30"/>
  <c r="M337" i="30"/>
  <c r="H337" i="30"/>
  <c r="L337" i="30"/>
  <c r="O337" i="30"/>
  <c r="J334" i="30"/>
  <c r="N334" i="30"/>
  <c r="I334" i="30"/>
  <c r="M334" i="30"/>
  <c r="H334" i="30"/>
  <c r="L334" i="30"/>
  <c r="O334" i="30"/>
  <c r="J333" i="30"/>
  <c r="N333" i="30"/>
  <c r="I333" i="30"/>
  <c r="M333" i="30"/>
  <c r="H333" i="30"/>
  <c r="L333" i="30"/>
  <c r="O333" i="30"/>
  <c r="J330" i="30"/>
  <c r="N330" i="30"/>
  <c r="I330" i="30"/>
  <c r="M330" i="30"/>
  <c r="H330" i="30"/>
  <c r="L330" i="30"/>
  <c r="J329" i="30"/>
  <c r="N329" i="30"/>
  <c r="I329" i="30"/>
  <c r="M329" i="30"/>
  <c r="H329" i="30"/>
  <c r="L329" i="30"/>
  <c r="J326" i="30"/>
  <c r="N326" i="30"/>
  <c r="I326" i="30"/>
  <c r="M326" i="30"/>
  <c r="H326" i="30"/>
  <c r="L326" i="30"/>
  <c r="J325" i="30"/>
  <c r="N325" i="30"/>
  <c r="I325" i="30"/>
  <c r="M325" i="30"/>
  <c r="H325" i="30"/>
  <c r="L325" i="30"/>
  <c r="O325" i="30"/>
  <c r="J322" i="30"/>
  <c r="N322" i="30"/>
  <c r="I322" i="30"/>
  <c r="M322" i="30"/>
  <c r="H322" i="30"/>
  <c r="L322" i="30"/>
  <c r="O322" i="30"/>
  <c r="J321" i="30"/>
  <c r="N321" i="30"/>
  <c r="I321" i="30"/>
  <c r="M321" i="30"/>
  <c r="H321" i="30"/>
  <c r="L321" i="30"/>
  <c r="O321" i="30"/>
  <c r="J310" i="30"/>
  <c r="N310" i="30"/>
  <c r="I310" i="30"/>
  <c r="M310" i="30"/>
  <c r="H310" i="30"/>
  <c r="L310" i="30"/>
  <c r="J309" i="30"/>
  <c r="I309" i="30"/>
  <c r="M309" i="30"/>
  <c r="H309" i="30"/>
  <c r="L309" i="30"/>
  <c r="J314" i="30"/>
  <c r="N314" i="30"/>
  <c r="I314" i="30"/>
  <c r="M314" i="30"/>
  <c r="H314" i="30"/>
  <c r="L314" i="30"/>
  <c r="J313" i="30"/>
  <c r="N313" i="30"/>
  <c r="I313" i="30"/>
  <c r="M313" i="30"/>
  <c r="H313" i="30"/>
  <c r="L313" i="30"/>
  <c r="O313" i="30"/>
  <c r="J318" i="30"/>
  <c r="N318" i="30"/>
  <c r="I318" i="30"/>
  <c r="M318" i="30"/>
  <c r="H318" i="30"/>
  <c r="L318" i="30"/>
  <c r="O318" i="30"/>
  <c r="J317" i="30"/>
  <c r="N317" i="30"/>
  <c r="I317" i="30"/>
  <c r="M317" i="30"/>
  <c r="H317" i="30"/>
  <c r="L317" i="30"/>
  <c r="O317" i="30"/>
  <c r="B161" i="20"/>
  <c r="B160" i="20"/>
  <c r="B159" i="20"/>
  <c r="B158" i="20"/>
  <c r="B157" i="20"/>
  <c r="B156" i="20"/>
  <c r="B155" i="20"/>
  <c r="B154"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B130" i="20"/>
  <c r="B129" i="20"/>
  <c r="B128" i="20"/>
  <c r="B127" i="20"/>
  <c r="B126" i="20"/>
  <c r="B125" i="20"/>
  <c r="B124" i="20"/>
  <c r="B123" i="20"/>
  <c r="B122" i="20"/>
  <c r="B121" i="20"/>
  <c r="B120" i="20"/>
  <c r="B119" i="20"/>
  <c r="B118" i="20"/>
  <c r="B117" i="20"/>
  <c r="B116" i="20"/>
  <c r="B115" i="20"/>
  <c r="B114" i="20"/>
  <c r="B113" i="20"/>
  <c r="B112" i="20"/>
  <c r="B111" i="20"/>
  <c r="B110" i="20"/>
  <c r="B109" i="20"/>
  <c r="B108" i="20"/>
  <c r="B107" i="20"/>
  <c r="B106" i="20"/>
  <c r="B105" i="20"/>
  <c r="B104" i="20"/>
  <c r="B103" i="20"/>
  <c r="B102" i="20"/>
  <c r="B101" i="20"/>
  <c r="B100" i="20"/>
  <c r="B99" i="20"/>
  <c r="B98" i="20"/>
  <c r="B97" i="20"/>
  <c r="B96" i="20"/>
  <c r="B95" i="20"/>
  <c r="B94" i="20"/>
  <c r="B93" i="20"/>
  <c r="B92" i="20"/>
  <c r="B91" i="20"/>
  <c r="B90" i="20"/>
  <c r="B89" i="20"/>
  <c r="L86" i="30"/>
  <c r="O86" i="30"/>
  <c r="Q86" i="30"/>
  <c r="M378" i="30"/>
  <c r="M377" i="30"/>
  <c r="L377" i="30"/>
  <c r="F229" i="30"/>
  <c r="F125" i="22"/>
  <c r="B229" i="30"/>
  <c r="C125" i="22"/>
  <c r="F224" i="30"/>
  <c r="F124" i="22"/>
  <c r="B224" i="30"/>
  <c r="C124" i="22"/>
  <c r="B217" i="30"/>
  <c r="C122" i="22"/>
  <c r="F217" i="30"/>
  <c r="F122" i="22"/>
  <c r="B95" i="30"/>
  <c r="C121" i="22"/>
  <c r="D87" i="30"/>
  <c r="D120" i="22"/>
  <c r="F70" i="30"/>
  <c r="F119" i="22"/>
  <c r="B70" i="30"/>
  <c r="C119" i="22"/>
  <c r="F66" i="30"/>
  <c r="F118" i="22"/>
  <c r="B66" i="30"/>
  <c r="C118" i="22"/>
  <c r="F64" i="30"/>
  <c r="F117" i="22"/>
  <c r="B64" i="30"/>
  <c r="C117" i="22"/>
  <c r="C116" i="22"/>
  <c r="B53" i="30"/>
  <c r="C115" i="22"/>
  <c r="N75" i="30"/>
  <c r="F58" i="30"/>
  <c r="F116" i="22"/>
  <c r="F53" i="30"/>
  <c r="F115" i="22"/>
  <c r="N101" i="30"/>
  <c r="M101" i="30"/>
  <c r="L101" i="30"/>
  <c r="N100" i="30"/>
  <c r="M100" i="30"/>
  <c r="O100" i="30"/>
  <c r="Q100" i="30"/>
  <c r="L100" i="30"/>
  <c r="N99" i="30"/>
  <c r="M99" i="30"/>
  <c r="L99" i="30"/>
  <c r="O99" i="30"/>
  <c r="Q99" i="30"/>
  <c r="N97" i="30"/>
  <c r="M97" i="30"/>
  <c r="L97" i="30"/>
  <c r="O97" i="30"/>
  <c r="Q97" i="30"/>
  <c r="N94" i="30"/>
  <c r="O94" i="30"/>
  <c r="Q94" i="30"/>
  <c r="L84" i="30"/>
  <c r="O84" i="30"/>
  <c r="Q84" i="30"/>
  <c r="M91" i="30"/>
  <c r="L91" i="30"/>
  <c r="M89" i="30"/>
  <c r="L89" i="30"/>
  <c r="N89" i="30"/>
  <c r="M85" i="30"/>
  <c r="O85" i="30"/>
  <c r="Q85" i="30"/>
  <c r="L85" i="30"/>
  <c r="M76" i="30"/>
  <c r="L76" i="30"/>
  <c r="O76" i="30"/>
  <c r="M75" i="30"/>
  <c r="L75" i="30"/>
  <c r="L74" i="30"/>
  <c r="O74" i="30"/>
  <c r="M73" i="30"/>
  <c r="L73" i="30"/>
  <c r="M72" i="30"/>
  <c r="L72" i="30"/>
  <c r="M47" i="30"/>
  <c r="L47" i="30"/>
  <c r="M46" i="30"/>
  <c r="L46" i="30"/>
  <c r="O46" i="30"/>
  <c r="M45" i="30"/>
  <c r="O45" i="30"/>
  <c r="L45" i="30"/>
  <c r="M44" i="30"/>
  <c r="L44" i="30"/>
  <c r="O44" i="30"/>
  <c r="M43" i="30"/>
  <c r="O43" i="30"/>
  <c r="L43" i="30"/>
  <c r="M41" i="30"/>
  <c r="L41" i="30"/>
  <c r="O41" i="30"/>
  <c r="M35" i="30"/>
  <c r="L35" i="30"/>
  <c r="M34" i="30"/>
  <c r="L34" i="30"/>
  <c r="O34" i="30"/>
  <c r="M33" i="30"/>
  <c r="O33" i="30"/>
  <c r="L33" i="30"/>
  <c r="M28" i="30"/>
  <c r="L28" i="30"/>
  <c r="O28" i="30"/>
  <c r="N28" i="30"/>
  <c r="M27" i="30"/>
  <c r="L27" i="30"/>
  <c r="O27" i="30"/>
  <c r="M26" i="30"/>
  <c r="L26" i="30"/>
  <c r="N26" i="30"/>
  <c r="O26" i="30"/>
  <c r="M23" i="30"/>
  <c r="L23" i="30"/>
  <c r="M22" i="30"/>
  <c r="L22" i="30"/>
  <c r="O22" i="30"/>
  <c r="M21" i="30"/>
  <c r="L21" i="30"/>
  <c r="M16" i="30"/>
  <c r="L16" i="30"/>
  <c r="O16" i="30"/>
  <c r="N16" i="30"/>
  <c r="M15" i="30"/>
  <c r="L15" i="30"/>
  <c r="O15" i="30"/>
  <c r="M14" i="30"/>
  <c r="L14" i="30"/>
  <c r="M11" i="30"/>
  <c r="L11" i="30"/>
  <c r="O11" i="30"/>
  <c r="M9" i="30"/>
  <c r="L9" i="30"/>
  <c r="N9" i="30"/>
  <c r="O9" i="30"/>
  <c r="L357" i="30"/>
  <c r="M304" i="30"/>
  <c r="O304" i="30"/>
  <c r="L304" i="30"/>
  <c r="M294" i="30"/>
  <c r="L294" i="30"/>
  <c r="M292" i="30"/>
  <c r="L292" i="30"/>
  <c r="M291" i="30"/>
  <c r="L291" i="30"/>
  <c r="M290" i="30"/>
  <c r="L290" i="30"/>
  <c r="O290" i="30"/>
  <c r="M289" i="30"/>
  <c r="L289" i="30"/>
  <c r="M288" i="30"/>
  <c r="L288" i="30"/>
  <c r="M284" i="30"/>
  <c r="L284" i="30"/>
  <c r="M283" i="30"/>
  <c r="L283" i="30"/>
  <c r="O283" i="30"/>
  <c r="M282" i="30"/>
  <c r="L282" i="30"/>
  <c r="M281" i="30"/>
  <c r="L281" i="30"/>
  <c r="M280" i="30"/>
  <c r="L280" i="30"/>
  <c r="M279" i="30"/>
  <c r="L279" i="30"/>
  <c r="O279" i="30"/>
  <c r="M251" i="30"/>
  <c r="L251" i="30"/>
  <c r="M249" i="30"/>
  <c r="L249" i="30"/>
  <c r="O249" i="30"/>
  <c r="Q249" i="30"/>
  <c r="M247" i="30"/>
  <c r="L247" i="30"/>
  <c r="M211" i="30"/>
  <c r="L211" i="30"/>
  <c r="O211" i="30"/>
  <c r="Q211" i="30"/>
  <c r="N211" i="30"/>
  <c r="M210" i="30"/>
  <c r="O210" i="30"/>
  <c r="L210" i="30"/>
  <c r="M209" i="30"/>
  <c r="L209" i="30"/>
  <c r="M208" i="30"/>
  <c r="O208" i="30"/>
  <c r="Q208" i="30"/>
  <c r="L208" i="30"/>
  <c r="M206" i="30"/>
  <c r="O206" i="30"/>
  <c r="Q206" i="30"/>
  <c r="L206" i="30"/>
  <c r="M198" i="30"/>
  <c r="L198" i="30"/>
  <c r="O198" i="30"/>
  <c r="Q198" i="30"/>
  <c r="M197" i="30"/>
  <c r="O197" i="30"/>
  <c r="Q197" i="30"/>
  <c r="L197" i="30"/>
  <c r="M196" i="30"/>
  <c r="L196" i="30"/>
  <c r="O196" i="30"/>
  <c r="Q196" i="30"/>
  <c r="M194" i="30"/>
  <c r="L194" i="30"/>
  <c r="N194" i="30"/>
  <c r="O194" i="30"/>
  <c r="Q194" i="30"/>
  <c r="M186" i="30"/>
  <c r="L186" i="30"/>
  <c r="M185" i="30"/>
  <c r="L185" i="30"/>
  <c r="M184" i="30"/>
  <c r="L184" i="30"/>
  <c r="M182" i="30"/>
  <c r="L182" i="30"/>
  <c r="O182" i="30"/>
  <c r="Q182" i="30"/>
  <c r="N182" i="30"/>
  <c r="M180" i="30"/>
  <c r="O180" i="30"/>
  <c r="Q180" i="30"/>
  <c r="L180" i="30"/>
  <c r="M179" i="30"/>
  <c r="L179" i="30"/>
  <c r="M178" i="30"/>
  <c r="L178" i="30"/>
  <c r="O178" i="30"/>
  <c r="Q178" i="30"/>
  <c r="M176" i="30"/>
  <c r="L176" i="30"/>
  <c r="M168" i="30"/>
  <c r="O168" i="30"/>
  <c r="Q168" i="30"/>
  <c r="L168" i="30"/>
  <c r="M167" i="30"/>
  <c r="L167" i="30"/>
  <c r="M166" i="30"/>
  <c r="L166" i="30"/>
  <c r="O166" i="30"/>
  <c r="Q166" i="30"/>
  <c r="M162" i="30"/>
  <c r="L162" i="30"/>
  <c r="O162" i="30"/>
  <c r="M161" i="30"/>
  <c r="L161" i="30"/>
  <c r="M160" i="30"/>
  <c r="L160" i="30"/>
  <c r="O160" i="30"/>
  <c r="Q160" i="30"/>
  <c r="M158" i="30"/>
  <c r="L158" i="30"/>
  <c r="M156" i="30"/>
  <c r="O156" i="30"/>
  <c r="Q156" i="30"/>
  <c r="L156" i="30"/>
  <c r="M155" i="30"/>
  <c r="L155" i="30"/>
  <c r="M154" i="30"/>
  <c r="L154" i="30"/>
  <c r="O154" i="30"/>
  <c r="Q154" i="30"/>
  <c r="M152" i="30"/>
  <c r="L152" i="30"/>
  <c r="M150" i="30"/>
  <c r="L150" i="30"/>
  <c r="O150" i="30"/>
  <c r="Q150" i="30"/>
  <c r="M149" i="30"/>
  <c r="L149" i="30"/>
  <c r="M148" i="30"/>
  <c r="L148" i="30"/>
  <c r="O148" i="30"/>
  <c r="Q148" i="30"/>
  <c r="M146" i="30"/>
  <c r="L146" i="30"/>
  <c r="M144" i="30"/>
  <c r="L144" i="30"/>
  <c r="M143" i="30"/>
  <c r="L143" i="30"/>
  <c r="M142" i="30"/>
  <c r="O142" i="30"/>
  <c r="Q142" i="30"/>
  <c r="L142" i="30"/>
  <c r="M140" i="30"/>
  <c r="O140" i="30"/>
  <c r="Q140" i="30"/>
  <c r="L140" i="30"/>
  <c r="N140" i="30"/>
  <c r="M138" i="30"/>
  <c r="L138" i="30"/>
  <c r="M137" i="30"/>
  <c r="L137" i="30"/>
  <c r="M136" i="30"/>
  <c r="L136" i="30"/>
  <c r="O136" i="30"/>
  <c r="Q136" i="30"/>
  <c r="M134" i="30"/>
  <c r="L134" i="30"/>
  <c r="N134" i="30"/>
  <c r="O134" i="30"/>
  <c r="Q134" i="30"/>
  <c r="M132" i="30"/>
  <c r="L132" i="30"/>
  <c r="M131" i="30"/>
  <c r="L131" i="30"/>
  <c r="M130" i="30"/>
  <c r="L130" i="30"/>
  <c r="M128" i="30"/>
  <c r="L128" i="30"/>
  <c r="N128" i="30"/>
  <c r="M126" i="30"/>
  <c r="L126" i="30"/>
  <c r="M125" i="30"/>
  <c r="L125" i="30"/>
  <c r="O125" i="30"/>
  <c r="Q125" i="30"/>
  <c r="M124" i="30"/>
  <c r="O124" i="30"/>
  <c r="Q124" i="30"/>
  <c r="L124" i="30"/>
  <c r="M120" i="30"/>
  <c r="L120" i="30"/>
  <c r="O120" i="30"/>
  <c r="Q120" i="30"/>
  <c r="M119" i="30"/>
  <c r="L119" i="30"/>
  <c r="M118" i="30"/>
  <c r="L118" i="30"/>
  <c r="O118" i="30"/>
  <c r="Q118" i="30"/>
  <c r="M116" i="30"/>
  <c r="L116" i="30"/>
  <c r="N116" i="30"/>
  <c r="O116" i="30"/>
  <c r="Q116" i="30"/>
  <c r="M114" i="30"/>
  <c r="L114" i="30"/>
  <c r="M113" i="30"/>
  <c r="L113" i="30"/>
  <c r="O113" i="30"/>
  <c r="Q113" i="30"/>
  <c r="M112" i="30"/>
  <c r="L112" i="30"/>
  <c r="M110" i="30"/>
  <c r="L110" i="30"/>
  <c r="N110" i="30"/>
  <c r="M108" i="30"/>
  <c r="O108" i="30"/>
  <c r="Q108" i="30"/>
  <c r="L108" i="30"/>
  <c r="M107" i="30"/>
  <c r="L107" i="30"/>
  <c r="M106" i="30"/>
  <c r="L106" i="30"/>
  <c r="O106" i="30"/>
  <c r="Q106" i="30"/>
  <c r="M104" i="30"/>
  <c r="L104" i="30"/>
  <c r="N104" i="30"/>
  <c r="O104" i="30"/>
  <c r="Q104" i="30"/>
  <c r="M93" i="30"/>
  <c r="L93" i="30"/>
  <c r="N93" i="30"/>
  <c r="M92" i="30"/>
  <c r="L92" i="30"/>
  <c r="N108" i="30"/>
  <c r="N107" i="30"/>
  <c r="N106" i="30"/>
  <c r="D95" i="30"/>
  <c r="D121" i="22"/>
  <c r="O75" i="30"/>
  <c r="O209" i="30"/>
  <c r="Q209" i="30"/>
  <c r="Q210" i="30"/>
  <c r="C111" i="32"/>
  <c r="C114" i="32"/>
  <c r="F250" i="30"/>
  <c r="F129" i="22"/>
  <c r="E250" i="30"/>
  <c r="E129" i="22"/>
  <c r="D250" i="30"/>
  <c r="D129" i="22"/>
  <c r="F246" i="30"/>
  <c r="N246" i="30"/>
  <c r="O246" i="30"/>
  <c r="B220" i="30"/>
  <c r="C123" i="22"/>
  <c r="B238" i="30"/>
  <c r="C126" i="22"/>
  <c r="F238" i="30"/>
  <c r="F126" i="22"/>
  <c r="F231" i="30"/>
  <c r="N231" i="30"/>
  <c r="O231" i="30"/>
  <c r="Q231" i="30"/>
  <c r="F230" i="30"/>
  <c r="N293" i="30"/>
  <c r="F220" i="30"/>
  <c r="F123" i="22"/>
  <c r="N309" i="30"/>
  <c r="N304" i="30"/>
  <c r="N247" i="30"/>
  <c r="Q246" i="30"/>
  <c r="N120" i="30"/>
  <c r="N119" i="30"/>
  <c r="N118" i="30"/>
  <c r="N114" i="30"/>
  <c r="N113" i="30"/>
  <c r="N112" i="30"/>
  <c r="C45" i="22"/>
  <c r="C44" i="22"/>
  <c r="C43" i="22"/>
  <c r="C42" i="22"/>
  <c r="C41" i="22"/>
  <c r="C40" i="22"/>
  <c r="C39" i="22"/>
  <c r="J143" i="32"/>
  <c r="I45" i="22"/>
  <c r="I44" i="22"/>
  <c r="I43" i="22"/>
  <c r="J137" i="32"/>
  <c r="I42" i="22"/>
  <c r="J136" i="32"/>
  <c r="I41" i="22"/>
  <c r="J135" i="32"/>
  <c r="I40" i="22"/>
  <c r="D136" i="32"/>
  <c r="D41" i="22"/>
  <c r="D143" i="32"/>
  <c r="D45" i="22"/>
  <c r="D135" i="32"/>
  <c r="D40" i="22"/>
  <c r="I39" i="22"/>
  <c r="C15" i="39"/>
  <c r="C12" i="39"/>
  <c r="D31" i="56"/>
  <c r="D33" i="56"/>
  <c r="D99" i="56"/>
  <c r="D67" i="1"/>
  <c r="E64" i="1"/>
  <c r="E73" i="1"/>
  <c r="D73" i="1"/>
  <c r="D79" i="56"/>
  <c r="D80" i="56"/>
  <c r="C49" i="22"/>
  <c r="D19" i="1"/>
  <c r="D44" i="8"/>
  <c r="H40" i="8"/>
  <c r="D47" i="1"/>
  <c r="H266" i="30"/>
  <c r="O266" i="30"/>
  <c r="Q266" i="30"/>
  <c r="H265" i="30"/>
  <c r="O265" i="30"/>
  <c r="Q265" i="30"/>
  <c r="H264" i="30"/>
  <c r="O264" i="30"/>
  <c r="Q264" i="30"/>
  <c r="H263" i="30"/>
  <c r="O263" i="30"/>
  <c r="Q263" i="30"/>
  <c r="H262" i="30"/>
  <c r="O262" i="30"/>
  <c r="Q262" i="30"/>
  <c r="H260" i="30"/>
  <c r="O260" i="30"/>
  <c r="Q260" i="30"/>
  <c r="H259" i="30"/>
  <c r="O259" i="30"/>
  <c r="Q259" i="30"/>
  <c r="H258" i="30"/>
  <c r="O258" i="30"/>
  <c r="Q258" i="30"/>
  <c r="H257" i="30"/>
  <c r="O257" i="30"/>
  <c r="Q257" i="30"/>
  <c r="C196" i="32"/>
  <c r="B38" i="30"/>
  <c r="C113" i="22"/>
  <c r="B29" i="30"/>
  <c r="C108" i="22"/>
  <c r="B24" i="30"/>
  <c r="C107" i="22"/>
  <c r="B7" i="30"/>
  <c r="C101" i="22" s="1"/>
  <c r="J74" i="32"/>
  <c r="J80" i="32"/>
  <c r="K8" i="32"/>
  <c r="K15" i="32"/>
  <c r="K18" i="32"/>
  <c r="C24" i="22"/>
  <c r="C23" i="22"/>
  <c r="C22" i="22"/>
  <c r="F38" i="30"/>
  <c r="F113" i="22"/>
  <c r="E38" i="30"/>
  <c r="E113" i="22"/>
  <c r="D38" i="30"/>
  <c r="D113" i="22"/>
  <c r="F29" i="30"/>
  <c r="F108" i="22"/>
  <c r="E29" i="30"/>
  <c r="E108" i="22"/>
  <c r="D29" i="30"/>
  <c r="D108" i="22"/>
  <c r="F24" i="30"/>
  <c r="F107" i="22"/>
  <c r="E24" i="30"/>
  <c r="E107" i="22"/>
  <c r="D24" i="30"/>
  <c r="D107" i="22"/>
  <c r="F19" i="30"/>
  <c r="F106" i="22"/>
  <c r="E19" i="30"/>
  <c r="E106" i="22"/>
  <c r="D19" i="30"/>
  <c r="D106" i="22"/>
  <c r="N35" i="30"/>
  <c r="O35" i="30"/>
  <c r="N192" i="30"/>
  <c r="O192" i="30"/>
  <c r="Q192" i="30"/>
  <c r="N191" i="30"/>
  <c r="O191" i="30"/>
  <c r="Q191" i="30"/>
  <c r="N190" i="30"/>
  <c r="O190" i="30"/>
  <c r="Q190" i="30"/>
  <c r="N188" i="30"/>
  <c r="O188" i="30"/>
  <c r="Q188" i="30"/>
  <c r="N168" i="30"/>
  <c r="N167" i="30"/>
  <c r="O167" i="30"/>
  <c r="Q167" i="30"/>
  <c r="N166" i="30"/>
  <c r="N126" i="30"/>
  <c r="N125" i="30"/>
  <c r="N124" i="30"/>
  <c r="N92" i="30"/>
  <c r="O92" i="30"/>
  <c r="Q92" i="30"/>
  <c r="N91" i="30"/>
  <c r="O91" i="30"/>
  <c r="Q91" i="30"/>
  <c r="N23" i="30"/>
  <c r="O23" i="30"/>
  <c r="D31" i="30"/>
  <c r="D110" i="22"/>
  <c r="D30" i="30"/>
  <c r="D109" i="22"/>
  <c r="B31" i="30"/>
  <c r="C110" i="22"/>
  <c r="B30" i="30"/>
  <c r="C109" i="22"/>
  <c r="B19" i="30"/>
  <c r="C106" i="22"/>
  <c r="K38" i="32"/>
  <c r="E38" i="32"/>
  <c r="K31" i="32"/>
  <c r="J25" i="22"/>
  <c r="E31" i="32"/>
  <c r="K20" i="32"/>
  <c r="E20" i="32"/>
  <c r="E18" i="32"/>
  <c r="E101" i="32"/>
  <c r="N19" i="32"/>
  <c r="M24" i="22"/>
  <c r="N17" i="32"/>
  <c r="M23" i="22"/>
  <c r="N16" i="32"/>
  <c r="M22" i="22"/>
  <c r="H19" i="32"/>
  <c r="H24" i="22"/>
  <c r="H17" i="32"/>
  <c r="H23" i="22"/>
  <c r="H16" i="32"/>
  <c r="H22" i="22"/>
  <c r="M15" i="32"/>
  <c r="L15" i="32"/>
  <c r="J15" i="32"/>
  <c r="J27" i="32"/>
  <c r="J75" i="32"/>
  <c r="I30" i="22"/>
  <c r="G15" i="32"/>
  <c r="F15" i="32"/>
  <c r="E15" i="32"/>
  <c r="D15" i="32"/>
  <c r="D27" i="32"/>
  <c r="D75" i="32"/>
  <c r="D30" i="22"/>
  <c r="D8" i="32"/>
  <c r="E8" i="32"/>
  <c r="E27" i="32"/>
  <c r="D81" i="32"/>
  <c r="D31" i="22"/>
  <c r="F8" i="32"/>
  <c r="E110" i="32"/>
  <c r="H11" i="32"/>
  <c r="H12" i="32"/>
  <c r="H21" i="22"/>
  <c r="L8" i="32"/>
  <c r="K110" i="32"/>
  <c r="D40" i="30"/>
  <c r="D114" i="22"/>
  <c r="D37" i="30"/>
  <c r="D112" i="22"/>
  <c r="D36" i="30"/>
  <c r="D111" i="22"/>
  <c r="D18" i="30"/>
  <c r="D105" i="22"/>
  <c r="D17" i="30"/>
  <c r="D104" i="22"/>
  <c r="D12" i="30"/>
  <c r="D103" i="22"/>
  <c r="D10" i="30"/>
  <c r="D102" i="22"/>
  <c r="L90" i="32"/>
  <c r="K101" i="32"/>
  <c r="F90" i="32"/>
  <c r="K90" i="32"/>
  <c r="E90" i="32"/>
  <c r="M27" i="32"/>
  <c r="G27" i="32"/>
  <c r="N8" i="30"/>
  <c r="O8" i="30"/>
  <c r="B295" i="30"/>
  <c r="C130" i="22"/>
  <c r="N294" i="30"/>
  <c r="O293" i="30"/>
  <c r="N292" i="30"/>
  <c r="O292" i="30"/>
  <c r="N291" i="30"/>
  <c r="N290" i="30"/>
  <c r="N289" i="30"/>
  <c r="N288" i="30"/>
  <c r="N284" i="30"/>
  <c r="N283" i="30"/>
  <c r="N282" i="30"/>
  <c r="O282" i="30"/>
  <c r="N281" i="30"/>
  <c r="N280" i="30"/>
  <c r="N279" i="30"/>
  <c r="N278" i="30"/>
  <c r="O278" i="30"/>
  <c r="N277" i="30"/>
  <c r="O277" i="30"/>
  <c r="O256" i="30"/>
  <c r="Q256" i="30"/>
  <c r="O255" i="30"/>
  <c r="Q255" i="30"/>
  <c r="N251" i="30"/>
  <c r="N249" i="30"/>
  <c r="N204" i="30"/>
  <c r="O204" i="30"/>
  <c r="Q204" i="30"/>
  <c r="N203" i="30"/>
  <c r="O203" i="30"/>
  <c r="Q203" i="30"/>
  <c r="N202" i="30"/>
  <c r="O202" i="30"/>
  <c r="Q202" i="30"/>
  <c r="N200" i="30"/>
  <c r="O200" i="30"/>
  <c r="Q200" i="30"/>
  <c r="N198" i="30"/>
  <c r="N197" i="30"/>
  <c r="N196" i="30"/>
  <c r="N186" i="30"/>
  <c r="N185" i="30"/>
  <c r="N184" i="30"/>
  <c r="N174" i="30"/>
  <c r="O174" i="30"/>
  <c r="Q174" i="30"/>
  <c r="N173" i="30"/>
  <c r="O173" i="30"/>
  <c r="Q173" i="30"/>
  <c r="N172" i="30"/>
  <c r="O172" i="30"/>
  <c r="Q172" i="30"/>
  <c r="N170" i="30"/>
  <c r="O170" i="30"/>
  <c r="Q170" i="30"/>
  <c r="N144" i="30"/>
  <c r="N143" i="30"/>
  <c r="N142" i="30"/>
  <c r="N138" i="30"/>
  <c r="N137" i="30"/>
  <c r="N136" i="30"/>
  <c r="N132" i="30"/>
  <c r="O132" i="30"/>
  <c r="Q132" i="30"/>
  <c r="N131" i="30"/>
  <c r="N130" i="30"/>
  <c r="B87" i="30"/>
  <c r="C120" i="22"/>
  <c r="N85" i="30"/>
  <c r="N76" i="30"/>
  <c r="N73" i="30"/>
  <c r="O73" i="30"/>
  <c r="N72" i="30"/>
  <c r="N47" i="30"/>
  <c r="O47" i="30"/>
  <c r="N46" i="30"/>
  <c r="N45" i="30"/>
  <c r="N44" i="30"/>
  <c r="N43" i="30"/>
  <c r="N41" i="30"/>
  <c r="B40" i="30"/>
  <c r="C114" i="22"/>
  <c r="N39" i="30"/>
  <c r="O39" i="30"/>
  <c r="B37" i="30"/>
  <c r="C112" i="22"/>
  <c r="B36" i="30"/>
  <c r="C111" i="22"/>
  <c r="N34" i="30"/>
  <c r="N33" i="30"/>
  <c r="N27" i="30"/>
  <c r="N22" i="30"/>
  <c r="N21" i="30"/>
  <c r="O21" i="30"/>
  <c r="B18" i="30"/>
  <c r="C105" i="22"/>
  <c r="B17" i="30"/>
  <c r="C104" i="22"/>
  <c r="N15" i="30"/>
  <c r="N14" i="30"/>
  <c r="O14" i="30"/>
  <c r="B12" i="30"/>
  <c r="C103" i="22"/>
  <c r="N11" i="30"/>
  <c r="B10" i="30"/>
  <c r="C102" i="22"/>
  <c r="N6" i="30"/>
  <c r="O6" i="30"/>
  <c r="O146" i="30"/>
  <c r="Q146" i="30"/>
  <c r="O149" i="30"/>
  <c r="Q149" i="30"/>
  <c r="O152" i="30"/>
  <c r="Q152" i="30"/>
  <c r="O155" i="30"/>
  <c r="Q155" i="30"/>
  <c r="O158" i="30"/>
  <c r="Q158" i="30"/>
  <c r="O161" i="30"/>
  <c r="Q161" i="30"/>
  <c r="Q162" i="30"/>
  <c r="O176" i="30"/>
  <c r="Q176" i="30"/>
  <c r="O179" i="30"/>
  <c r="Q179" i="30"/>
  <c r="O291" i="30"/>
  <c r="O281" i="30"/>
  <c r="O284" i="30"/>
  <c r="O280" i="30"/>
  <c r="O289" i="30"/>
  <c r="O294" i="30"/>
  <c r="J93" i="32"/>
  <c r="J92" i="32"/>
  <c r="D93" i="32"/>
  <c r="D92" i="32"/>
  <c r="D32" i="22"/>
  <c r="C28" i="22"/>
  <c r="C27" i="22"/>
  <c r="C26" i="22"/>
  <c r="C21" i="22"/>
  <c r="C20" i="22"/>
  <c r="C19" i="22"/>
  <c r="L94" i="32"/>
  <c r="K94" i="32"/>
  <c r="J94" i="32"/>
  <c r="I34" i="22"/>
  <c r="J87" i="32"/>
  <c r="K59" i="32"/>
  <c r="J59" i="32"/>
  <c r="L51" i="32"/>
  <c r="M42" i="32"/>
  <c r="L28" i="22"/>
  <c r="M41" i="32"/>
  <c r="L27" i="22"/>
  <c r="L26" i="22"/>
  <c r="L39" i="32"/>
  <c r="J217" i="32"/>
  <c r="I49" i="22"/>
  <c r="J39" i="32"/>
  <c r="N12" i="32"/>
  <c r="N11" i="32"/>
  <c r="N10" i="32"/>
  <c r="M19" i="22"/>
  <c r="J8" i="32"/>
  <c r="K29" i="22"/>
  <c r="F94" i="32"/>
  <c r="F39" i="32"/>
  <c r="D39" i="32"/>
  <c r="E437" i="8"/>
  <c r="D437" i="8"/>
  <c r="D45" i="8"/>
  <c r="D46" i="8"/>
  <c r="G46" i="8"/>
  <c r="H46" i="8"/>
  <c r="E436" i="8"/>
  <c r="D436" i="8"/>
  <c r="E435" i="8"/>
  <c r="D435" i="8"/>
  <c r="D33" i="8"/>
  <c r="D34" i="8"/>
  <c r="G34" i="8"/>
  <c r="H34" i="8"/>
  <c r="E434" i="8"/>
  <c r="D434" i="8"/>
  <c r="D20" i="8"/>
  <c r="J188" i="32"/>
  <c r="J186" i="32"/>
  <c r="J181" i="32"/>
  <c r="J173" i="32"/>
  <c r="J166" i="32"/>
  <c r="D80" i="32"/>
  <c r="E59" i="32"/>
  <c r="D59" i="32"/>
  <c r="D87" i="32"/>
  <c r="H418" i="8"/>
  <c r="H424" i="8"/>
  <c r="G68" i="8"/>
  <c r="H68" i="8"/>
  <c r="H152" i="8"/>
  <c r="H148" i="8"/>
  <c r="H144" i="8"/>
  <c r="H140" i="8"/>
  <c r="G53" i="22"/>
  <c r="F53" i="22"/>
  <c r="B403" i="8"/>
  <c r="C96" i="22"/>
  <c r="B400" i="8"/>
  <c r="C95" i="22"/>
  <c r="B397" i="8"/>
  <c r="C94" i="22"/>
  <c r="B394" i="8"/>
  <c r="C93" i="22"/>
  <c r="B391" i="8"/>
  <c r="C92" i="22"/>
  <c r="B388" i="8"/>
  <c r="C91" i="22"/>
  <c r="B385" i="8"/>
  <c r="C90" i="22"/>
  <c r="B382" i="8"/>
  <c r="C89" i="22"/>
  <c r="B379" i="8"/>
  <c r="B376" i="8"/>
  <c r="C87" i="22"/>
  <c r="B373" i="8"/>
  <c r="C86" i="22"/>
  <c r="B370" i="8"/>
  <c r="C85" i="22"/>
  <c r="B367" i="8"/>
  <c r="C84" i="22"/>
  <c r="B364" i="8"/>
  <c r="C83" i="22"/>
  <c r="B361" i="8"/>
  <c r="C82" i="22"/>
  <c r="B358" i="8"/>
  <c r="C81" i="22"/>
  <c r="B355" i="8"/>
  <c r="C80" i="22"/>
  <c r="B352" i="8"/>
  <c r="C79" i="22"/>
  <c r="B349" i="8"/>
  <c r="C78" i="22"/>
  <c r="B346" i="8"/>
  <c r="C77" i="22"/>
  <c r="B343" i="8"/>
  <c r="C76" i="22"/>
  <c r="B340" i="8"/>
  <c r="C75" i="22"/>
  <c r="B337" i="8"/>
  <c r="C74" i="22"/>
  <c r="B334" i="8"/>
  <c r="C73" i="22"/>
  <c r="B287" i="8"/>
  <c r="B284" i="8"/>
  <c r="C71" i="22"/>
  <c r="B281" i="8"/>
  <c r="C70" i="22"/>
  <c r="B278" i="8"/>
  <c r="C69" i="22"/>
  <c r="B207" i="8"/>
  <c r="C68" i="22"/>
  <c r="B204" i="8"/>
  <c r="C67" i="22"/>
  <c r="B200" i="8"/>
  <c r="C66" i="22"/>
  <c r="B197" i="8"/>
  <c r="C65" i="22"/>
  <c r="B194" i="8"/>
  <c r="C64" i="22"/>
  <c r="B190" i="8"/>
  <c r="C63" i="22"/>
  <c r="B187" i="8"/>
  <c r="C62" i="22"/>
  <c r="B184" i="8"/>
  <c r="C61" i="22"/>
  <c r="B181" i="8"/>
  <c r="C60" i="22"/>
  <c r="G318" i="8"/>
  <c r="H318" i="8"/>
  <c r="H319" i="8"/>
  <c r="G264" i="8"/>
  <c r="H264" i="8"/>
  <c r="G263" i="8"/>
  <c r="H263" i="8"/>
  <c r="G262" i="8"/>
  <c r="H262" i="8"/>
  <c r="G261" i="8"/>
  <c r="H261" i="8"/>
  <c r="G260" i="8"/>
  <c r="H260" i="8"/>
  <c r="G259" i="8"/>
  <c r="H259" i="8"/>
  <c r="G257" i="8"/>
  <c r="H257" i="8"/>
  <c r="G256" i="8"/>
  <c r="H256" i="8"/>
  <c r="G255" i="8"/>
  <c r="H255" i="8"/>
  <c r="G254" i="8"/>
  <c r="H254" i="8"/>
  <c r="G136" i="8"/>
  <c r="H136" i="8"/>
  <c r="G134" i="8"/>
  <c r="H134" i="8"/>
  <c r="B134" i="8"/>
  <c r="G133" i="8"/>
  <c r="H133" i="8"/>
  <c r="B133" i="8"/>
  <c r="G132" i="8"/>
  <c r="H132" i="8"/>
  <c r="B132" i="8"/>
  <c r="G107" i="8"/>
  <c r="H107" i="8"/>
  <c r="G105" i="8"/>
  <c r="H105" i="8"/>
  <c r="B105" i="8"/>
  <c r="G104" i="8"/>
  <c r="H104" i="8"/>
  <c r="B104" i="8"/>
  <c r="G103" i="8"/>
  <c r="H103" i="8"/>
  <c r="B103" i="8"/>
  <c r="G72" i="8"/>
  <c r="H72" i="8"/>
  <c r="G71" i="8"/>
  <c r="H71" i="8"/>
  <c r="G70" i="8"/>
  <c r="H70" i="8"/>
  <c r="C65" i="8"/>
  <c r="G43" i="8"/>
  <c r="G39" i="8"/>
  <c r="H39" i="8"/>
  <c r="G38" i="8"/>
  <c r="H38" i="8"/>
  <c r="G37" i="8"/>
  <c r="H37" i="8"/>
  <c r="H41" i="8"/>
  <c r="G31" i="8"/>
  <c r="H31" i="8"/>
  <c r="G30" i="8"/>
  <c r="H30" i="8"/>
  <c r="G29" i="8"/>
  <c r="H29" i="8"/>
  <c r="G28" i="8"/>
  <c r="H28" i="8"/>
  <c r="G27" i="8"/>
  <c r="H27" i="8"/>
  <c r="G26" i="8"/>
  <c r="H26" i="8"/>
  <c r="G25" i="8"/>
  <c r="H25" i="8"/>
  <c r="G18" i="8"/>
  <c r="H18" i="8"/>
  <c r="G17" i="8"/>
  <c r="H17" i="8"/>
  <c r="G15" i="8"/>
  <c r="H15" i="8"/>
  <c r="G14" i="8"/>
  <c r="H14" i="8"/>
  <c r="G13" i="8"/>
  <c r="H13" i="8"/>
  <c r="G12" i="8"/>
  <c r="H12" i="8"/>
  <c r="G11" i="8"/>
  <c r="H11" i="8"/>
  <c r="E403" i="8"/>
  <c r="E96" i="22"/>
  <c r="D96" i="22"/>
  <c r="C88" i="22"/>
  <c r="C72" i="22"/>
  <c r="J430" i="8"/>
  <c r="H430" i="8"/>
  <c r="H429" i="8"/>
  <c r="H428" i="8"/>
  <c r="H427" i="8"/>
  <c r="H426" i="8"/>
  <c r="J425" i="8"/>
  <c r="J424" i="8"/>
  <c r="H423" i="8"/>
  <c r="H422" i="8"/>
  <c r="H421" i="8"/>
  <c r="J420" i="8"/>
  <c r="J419" i="8"/>
  <c r="J418" i="8"/>
  <c r="H417" i="8"/>
  <c r="H416" i="8"/>
  <c r="J415" i="8"/>
  <c r="J414" i="8"/>
  <c r="J413" i="8"/>
  <c r="J412" i="8"/>
  <c r="H412" i="8"/>
  <c r="H411" i="8"/>
  <c r="J410" i="8"/>
  <c r="J409" i="8"/>
  <c r="J408" i="8"/>
  <c r="J407" i="8"/>
  <c r="J406" i="8"/>
  <c r="J431" i="8"/>
  <c r="H406" i="8"/>
  <c r="J404" i="8"/>
  <c r="H404" i="8"/>
  <c r="H401" i="8"/>
  <c r="E400" i="8"/>
  <c r="E95" i="22"/>
  <c r="D95" i="22"/>
  <c r="H398" i="8"/>
  <c r="E397" i="8"/>
  <c r="E94" i="22"/>
  <c r="D94" i="22"/>
  <c r="H395" i="8"/>
  <c r="E394" i="8"/>
  <c r="E93" i="22"/>
  <c r="D93" i="22"/>
  <c r="H392" i="8"/>
  <c r="E391" i="8"/>
  <c r="E92" i="22"/>
  <c r="D92" i="22"/>
  <c r="J389" i="8"/>
  <c r="E388" i="8"/>
  <c r="E91" i="22"/>
  <c r="D91" i="22"/>
  <c r="J386" i="8"/>
  <c r="H386" i="8"/>
  <c r="E385" i="8"/>
  <c r="E90" i="22"/>
  <c r="D90" i="22"/>
  <c r="H383" i="8"/>
  <c r="E382" i="8"/>
  <c r="E89" i="22"/>
  <c r="D89" i="22"/>
  <c r="H380" i="8"/>
  <c r="E379" i="8"/>
  <c r="E88" i="22"/>
  <c r="D88" i="22"/>
  <c r="H377" i="8"/>
  <c r="E376" i="8"/>
  <c r="E87" i="22"/>
  <c r="D87" i="22"/>
  <c r="J374" i="8"/>
  <c r="E373" i="8"/>
  <c r="E86" i="22"/>
  <c r="D86" i="22"/>
  <c r="J371" i="8"/>
  <c r="E370" i="8"/>
  <c r="E85" i="22"/>
  <c r="D85" i="22"/>
  <c r="J368" i="8"/>
  <c r="H368" i="8"/>
  <c r="E367" i="8"/>
  <c r="E84" i="22"/>
  <c r="D84" i="22"/>
  <c r="H365" i="8"/>
  <c r="E364" i="8"/>
  <c r="E83" i="22"/>
  <c r="D83" i="22"/>
  <c r="H362" i="8"/>
  <c r="E361" i="8"/>
  <c r="E82" i="22"/>
  <c r="D82" i="22"/>
  <c r="J359" i="8"/>
  <c r="E358" i="8"/>
  <c r="E81" i="22"/>
  <c r="D81" i="22"/>
  <c r="J356" i="8"/>
  <c r="E355" i="8"/>
  <c r="E80" i="22"/>
  <c r="D80" i="22"/>
  <c r="J353" i="8"/>
  <c r="E352" i="8"/>
  <c r="E79" i="22"/>
  <c r="D79" i="22"/>
  <c r="J350" i="8"/>
  <c r="H350" i="8"/>
  <c r="E349" i="8"/>
  <c r="E78" i="22"/>
  <c r="D78" i="22"/>
  <c r="H347" i="8"/>
  <c r="E346" i="8"/>
  <c r="E77" i="22"/>
  <c r="D77" i="22"/>
  <c r="J344" i="8"/>
  <c r="E343" i="8"/>
  <c r="E76" i="22"/>
  <c r="D76" i="22"/>
  <c r="J341" i="8"/>
  <c r="E340" i="8"/>
  <c r="E75" i="22"/>
  <c r="D75" i="22"/>
  <c r="J338" i="8"/>
  <c r="E337" i="8"/>
  <c r="E74" i="22"/>
  <c r="D74" i="22"/>
  <c r="J335" i="8"/>
  <c r="E334" i="8"/>
  <c r="D73" i="22"/>
  <c r="J332" i="8"/>
  <c r="H332" i="8"/>
  <c r="H431" i="8"/>
  <c r="H317" i="8"/>
  <c r="H316" i="8"/>
  <c r="H310" i="8"/>
  <c r="H309" i="8"/>
  <c r="H308" i="8"/>
  <c r="H307" i="8"/>
  <c r="H305" i="8"/>
  <c r="E246" i="8"/>
  <c r="H304" i="8"/>
  <c r="E245" i="8"/>
  <c r="H303" i="8"/>
  <c r="E244" i="8"/>
  <c r="H302" i="8"/>
  <c r="H311" i="8"/>
  <c r="B301" i="8"/>
  <c r="H296" i="8"/>
  <c r="H295" i="8"/>
  <c r="H294" i="8"/>
  <c r="H293" i="8"/>
  <c r="H292" i="8"/>
  <c r="H291" i="8"/>
  <c r="H289" i="8"/>
  <c r="H288" i="8"/>
  <c r="E287" i="8"/>
  <c r="E72" i="22"/>
  <c r="D72" i="22"/>
  <c r="H285" i="8"/>
  <c r="E284" i="8"/>
  <c r="E71" i="22"/>
  <c r="D71" i="22"/>
  <c r="H282" i="8"/>
  <c r="E281" i="8"/>
  <c r="E70" i="22"/>
  <c r="H279" i="8"/>
  <c r="E278" i="8"/>
  <c r="E69" i="22"/>
  <c r="D69" i="22"/>
  <c r="H276" i="8"/>
  <c r="H266" i="8"/>
  <c r="H265" i="8"/>
  <c r="D247" i="8"/>
  <c r="H242" i="8"/>
  <c r="H239" i="8"/>
  <c r="H238" i="8"/>
  <c r="H237" i="8"/>
  <c r="H236" i="8"/>
  <c r="H235" i="8"/>
  <c r="H234" i="8"/>
  <c r="H232" i="8"/>
  <c r="H231" i="8"/>
  <c r="H229" i="8"/>
  <c r="H228" i="8"/>
  <c r="H227" i="8"/>
  <c r="H226" i="8"/>
  <c r="H225" i="8"/>
  <c r="H223" i="8"/>
  <c r="H222" i="8"/>
  <c r="H221" i="8"/>
  <c r="H220" i="8"/>
  <c r="H219" i="8"/>
  <c r="H218" i="8"/>
  <c r="H217" i="8"/>
  <c r="H215" i="8"/>
  <c r="H214" i="8"/>
  <c r="H210" i="8"/>
  <c r="H211" i="8"/>
  <c r="H209" i="8"/>
  <c r="E207" i="8"/>
  <c r="E68" i="22"/>
  <c r="D207" i="8"/>
  <c r="D68" i="22"/>
  <c r="H205" i="8"/>
  <c r="E204" i="8"/>
  <c r="E67" i="22"/>
  <c r="D67" i="22"/>
  <c r="H202" i="8"/>
  <c r="E200" i="8"/>
  <c r="E66" i="22"/>
  <c r="D66" i="22"/>
  <c r="H198" i="8"/>
  <c r="E197" i="8"/>
  <c r="E65" i="22"/>
  <c r="D65" i="22"/>
  <c r="H195" i="8"/>
  <c r="E194" i="8"/>
  <c r="E64" i="22"/>
  <c r="D64" i="22"/>
  <c r="H192" i="8"/>
  <c r="H191" i="8"/>
  <c r="E190" i="8"/>
  <c r="E63" i="22"/>
  <c r="D63" i="22"/>
  <c r="H188" i="8"/>
  <c r="E187" i="8"/>
  <c r="E62" i="22"/>
  <c r="D62" i="22"/>
  <c r="H185" i="8"/>
  <c r="E184" i="8"/>
  <c r="E61" i="22"/>
  <c r="D61" i="22"/>
  <c r="H182" i="8"/>
  <c r="E60" i="22"/>
  <c r="D60" i="22"/>
  <c r="H179" i="8"/>
  <c r="B175" i="8"/>
  <c r="C59" i="22"/>
  <c r="D58" i="22"/>
  <c r="B173" i="8"/>
  <c r="C58" i="22"/>
  <c r="D57" i="22"/>
  <c r="B171" i="8"/>
  <c r="C57" i="22"/>
  <c r="H166" i="8"/>
  <c r="H165" i="8"/>
  <c r="H164" i="8"/>
  <c r="H163" i="8"/>
  <c r="H162" i="8"/>
  <c r="H161" i="8"/>
  <c r="H160" i="8"/>
  <c r="H158" i="8"/>
  <c r="H157" i="8"/>
  <c r="H154" i="8"/>
  <c r="H153" i="8"/>
  <c r="H150" i="8"/>
  <c r="H149" i="8"/>
  <c r="H146" i="8"/>
  <c r="H145" i="8"/>
  <c r="H142" i="8"/>
  <c r="H141" i="8"/>
  <c r="H137" i="8"/>
  <c r="H130" i="8"/>
  <c r="H129" i="8"/>
  <c r="H128" i="8"/>
  <c r="H127" i="8"/>
  <c r="H125" i="8"/>
  <c r="H124" i="8"/>
  <c r="H121" i="8"/>
  <c r="H120" i="8"/>
  <c r="H167" i="8"/>
  <c r="H118" i="8"/>
  <c r="H117" i="8"/>
  <c r="H108" i="8"/>
  <c r="H101" i="8"/>
  <c r="H100" i="8"/>
  <c r="H99" i="8"/>
  <c r="H98" i="8"/>
  <c r="H96" i="8"/>
  <c r="H95" i="8"/>
  <c r="H92" i="8"/>
  <c r="H91" i="8"/>
  <c r="H89" i="8"/>
  <c r="H88" i="8"/>
  <c r="G62" i="8"/>
  <c r="G56" i="22"/>
  <c r="F62" i="8"/>
  <c r="F56" i="22"/>
  <c r="E62" i="8"/>
  <c r="E56" i="22"/>
  <c r="D56" i="22"/>
  <c r="B62" i="8"/>
  <c r="C56" i="22"/>
  <c r="G59" i="8"/>
  <c r="G55" i="22"/>
  <c r="F59" i="8"/>
  <c r="F55" i="22"/>
  <c r="E55" i="22"/>
  <c r="D55" i="22"/>
  <c r="B59" i="8"/>
  <c r="C55" i="22"/>
  <c r="D41" i="8"/>
  <c r="D43" i="8"/>
  <c r="D32" i="8"/>
  <c r="D54" i="22"/>
  <c r="B9" i="8"/>
  <c r="C54" i="22"/>
  <c r="H8" i="8"/>
  <c r="H6" i="8"/>
  <c r="B60" i="1"/>
  <c r="F34" i="22"/>
  <c r="C25" i="22"/>
  <c r="E25" i="22"/>
  <c r="E73" i="22"/>
  <c r="D70" i="22"/>
  <c r="D59" i="22"/>
  <c r="F53" i="32"/>
  <c r="F29" i="22"/>
  <c r="L18" i="22"/>
  <c r="G18" i="22"/>
  <c r="D33" i="22"/>
  <c r="G42" i="32"/>
  <c r="G28" i="22"/>
  <c r="G41" i="32"/>
  <c r="G27" i="22"/>
  <c r="F51" i="32"/>
  <c r="M21" i="22"/>
  <c r="M20" i="22"/>
  <c r="H20" i="22"/>
  <c r="H19" i="22"/>
  <c r="C74" i="1"/>
  <c r="D6" i="22"/>
  <c r="C6" i="22"/>
  <c r="D4" i="22"/>
  <c r="C69" i="1"/>
  <c r="D5" i="22"/>
  <c r="C5" i="22"/>
  <c r="M18" i="22"/>
  <c r="K18" i="22"/>
  <c r="J18" i="22"/>
  <c r="I18" i="22"/>
  <c r="H18" i="22"/>
  <c r="F18" i="22"/>
  <c r="E18" i="22"/>
  <c r="D18" i="22"/>
  <c r="E53" i="22"/>
  <c r="D53" i="22"/>
  <c r="C48" i="22"/>
  <c r="C177" i="32"/>
  <c r="C46" i="22"/>
  <c r="J177" i="32"/>
  <c r="I46" i="22"/>
  <c r="J194" i="32"/>
  <c r="I47" i="22"/>
  <c r="C47" i="22"/>
  <c r="C66" i="1"/>
  <c r="C62" i="1"/>
  <c r="C71" i="1"/>
  <c r="K34" i="22"/>
  <c r="J34" i="22"/>
  <c r="E94" i="32"/>
  <c r="E34" i="22"/>
  <c r="D94" i="32"/>
  <c r="D34" i="22"/>
  <c r="I33" i="22"/>
  <c r="C34" i="22"/>
  <c r="C33" i="22"/>
  <c r="C32" i="22"/>
  <c r="C31" i="22"/>
  <c r="C30" i="22"/>
  <c r="C29" i="22"/>
  <c r="F27" i="32"/>
  <c r="C1" i="1"/>
  <c r="I32" i="22"/>
  <c r="G26" i="22"/>
  <c r="E243" i="8"/>
  <c r="E247" i="8"/>
  <c r="D42" i="8"/>
  <c r="H297" i="8"/>
  <c r="H109" i="8"/>
  <c r="E67" i="1"/>
  <c r="O72" i="30"/>
  <c r="AC30" i="66"/>
  <c r="AC31" i="66"/>
  <c r="E72" i="1"/>
  <c r="F7" i="30"/>
  <c r="F101" i="22"/>
  <c r="D101" i="56"/>
  <c r="D71" i="1"/>
  <c r="O107" i="30"/>
  <c r="Q107" i="30"/>
  <c r="O119" i="30"/>
  <c r="Q119" i="30"/>
  <c r="O131" i="30"/>
  <c r="Q131" i="30"/>
  <c r="O137" i="30"/>
  <c r="Q137" i="30"/>
  <c r="O143" i="30"/>
  <c r="Q143" i="30"/>
  <c r="O185" i="30"/>
  <c r="Q185" i="30"/>
  <c r="O247" i="30"/>
  <c r="Q247" i="30"/>
  <c r="O251" i="30"/>
  <c r="Q251" i="30"/>
  <c r="F30" i="66"/>
  <c r="F31" i="66"/>
  <c r="E101" i="56"/>
  <c r="E71" i="1"/>
  <c r="AA30" i="66"/>
  <c r="AA31" i="66"/>
  <c r="AH31" i="66"/>
  <c r="O112" i="30"/>
  <c r="Q112" i="30"/>
  <c r="O114" i="30"/>
  <c r="Q114" i="30"/>
  <c r="O126" i="30"/>
  <c r="Q126" i="30"/>
  <c r="O130" i="30"/>
  <c r="Q130" i="30"/>
  <c r="O138" i="30"/>
  <c r="Q138" i="30"/>
  <c r="O144" i="30"/>
  <c r="Q144" i="30"/>
  <c r="O184" i="30"/>
  <c r="Q184" i="30"/>
  <c r="O186" i="30"/>
  <c r="Q186" i="30"/>
  <c r="AB30" i="66"/>
  <c r="N59" i="30"/>
  <c r="O59" i="30"/>
  <c r="O377" i="30"/>
  <c r="N230" i="30"/>
  <c r="O230" i="30"/>
  <c r="Q230" i="30"/>
  <c r="E26" i="66"/>
  <c r="E27" i="66"/>
  <c r="E28" i="66"/>
  <c r="L27" i="32"/>
  <c r="K126" i="32"/>
  <c r="J39" i="22"/>
  <c r="O357" i="30"/>
  <c r="O330" i="30"/>
  <c r="O358" i="30"/>
  <c r="O342" i="30"/>
  <c r="O378" i="30"/>
  <c r="O309" i="30"/>
  <c r="O310" i="30"/>
  <c r="O326" i="30"/>
  <c r="O341" i="30"/>
  <c r="C70" i="1"/>
  <c r="C22" i="39"/>
  <c r="D35" i="39"/>
  <c r="F247" i="8"/>
  <c r="H247" i="8"/>
  <c r="H248" i="8"/>
  <c r="H251" i="8"/>
  <c r="H267" i="8"/>
  <c r="H270" i="8"/>
  <c r="H19" i="8"/>
  <c r="H73" i="8"/>
  <c r="H75" i="8"/>
  <c r="J172" i="32"/>
  <c r="J169" i="32"/>
  <c r="J165" i="32"/>
  <c r="J196" i="32"/>
  <c r="I48" i="22"/>
  <c r="D101" i="32"/>
  <c r="E35" i="22"/>
  <c r="D52" i="56"/>
  <c r="D54" i="56"/>
  <c r="D58" i="56"/>
  <c r="D64" i="1"/>
  <c r="O30" i="66"/>
  <c r="O31" i="66"/>
  <c r="T30" i="66"/>
  <c r="T31" i="66"/>
  <c r="N30" i="66"/>
  <c r="N31" i="66"/>
  <c r="O77" i="30"/>
  <c r="O314" i="30"/>
  <c r="O329" i="30"/>
  <c r="L31" i="66"/>
  <c r="L30" i="66"/>
  <c r="H323" i="8"/>
  <c r="D47" i="8"/>
  <c r="H43" i="8"/>
  <c r="H47" i="8"/>
  <c r="H32" i="8"/>
  <c r="H44" i="8"/>
  <c r="J35" i="22"/>
  <c r="J101" i="32"/>
  <c r="E31" i="66"/>
  <c r="V30" i="66"/>
  <c r="V31" i="66"/>
  <c r="H30" i="66"/>
  <c r="H31" i="66"/>
  <c r="D29" i="66"/>
  <c r="O110" i="30"/>
  <c r="Q110" i="30"/>
  <c r="O288" i="30"/>
  <c r="T22" i="66"/>
  <c r="T26" i="66"/>
  <c r="T18" i="66"/>
  <c r="S22" i="66"/>
  <c r="S18" i="66"/>
  <c r="AG30" i="66"/>
  <c r="AG31" i="66"/>
  <c r="D70" i="84"/>
  <c r="H22" i="66"/>
  <c r="H18" i="66"/>
  <c r="N26" i="66"/>
  <c r="N22" i="66"/>
  <c r="N18" i="66"/>
  <c r="X22" i="66"/>
  <c r="X18" i="66"/>
  <c r="AD26" i="66"/>
  <c r="AD22" i="66"/>
  <c r="AD18" i="66"/>
  <c r="K18" i="66"/>
  <c r="K22" i="66"/>
  <c r="P30" i="66"/>
  <c r="P31" i="66"/>
  <c r="AJ147" i="84"/>
  <c r="AK143" i="84"/>
  <c r="Q30" i="66"/>
  <c r="Q31" i="66"/>
  <c r="K27" i="32"/>
  <c r="J81" i="32"/>
  <c r="I31" i="22"/>
  <c r="O93" i="30"/>
  <c r="Q93" i="30"/>
  <c r="J22" i="66"/>
  <c r="L22" i="66"/>
  <c r="L18" i="66"/>
  <c r="R22" i="66"/>
  <c r="R18" i="66"/>
  <c r="R26" i="66"/>
  <c r="AB22" i="66"/>
  <c r="AB18" i="66"/>
  <c r="AH22" i="66"/>
  <c r="AH18" i="66"/>
  <c r="AH26" i="66"/>
  <c r="S30" i="66"/>
  <c r="S31" i="66"/>
  <c r="R30" i="66"/>
  <c r="R31" i="66"/>
  <c r="O305" i="30"/>
  <c r="C35" i="39"/>
  <c r="C40" i="39"/>
  <c r="E35" i="39"/>
  <c r="X31" i="66"/>
  <c r="O128" i="30"/>
  <c r="Q128" i="30"/>
  <c r="O89" i="30"/>
  <c r="Q89" i="30"/>
  <c r="O267" i="30"/>
  <c r="O271" i="30"/>
  <c r="O101" i="30"/>
  <c r="Q101" i="30"/>
  <c r="D81" i="56"/>
  <c r="J18" i="66"/>
  <c r="H26" i="66"/>
  <c r="P22" i="66"/>
  <c r="P18" i="66"/>
  <c r="P26" i="66"/>
  <c r="S26" i="66"/>
  <c r="AF22" i="66"/>
  <c r="AF18" i="66"/>
  <c r="AF26" i="66"/>
  <c r="K30" i="66"/>
  <c r="K31" i="66"/>
  <c r="W31" i="66"/>
  <c r="O164" i="30"/>
  <c r="Q164" i="30"/>
  <c r="D110" i="84"/>
  <c r="D47" i="84"/>
  <c r="D133" i="84"/>
  <c r="F34" i="83"/>
  <c r="E52" i="56"/>
  <c r="E54" i="56"/>
  <c r="E58" i="56"/>
  <c r="E79" i="56"/>
  <c r="E80" i="56"/>
  <c r="CN14" i="85"/>
  <c r="CN8" i="85" s="1"/>
  <c r="CN7" i="85" s="1"/>
  <c r="CV14" i="85"/>
  <c r="T22" i="91"/>
  <c r="Z699" i="91"/>
  <c r="AG9" i="91"/>
  <c r="AG18" i="91"/>
  <c r="V361" i="91"/>
  <c r="T364" i="91"/>
  <c r="AG361" i="91"/>
  <c r="W361" i="91"/>
  <c r="AG27" i="91"/>
  <c r="AF9" i="91"/>
  <c r="CP14" i="85"/>
  <c r="AG13" i="91"/>
  <c r="AF12" i="91"/>
  <c r="Z566" i="91"/>
  <c r="AF17" i="91"/>
  <c r="AC12" i="91"/>
  <c r="AC28" i="91"/>
  <c r="AE28" i="91" s="1"/>
  <c r="K12" i="91"/>
  <c r="AE12" i="91"/>
  <c r="M12" i="91"/>
  <c r="N12" i="91"/>
  <c r="P17" i="91"/>
  <c r="K17" i="91"/>
  <c r="M17" i="91"/>
  <c r="N17" i="91"/>
  <c r="H17" i="91"/>
  <c r="AG102" i="91"/>
  <c r="W102" i="91"/>
  <c r="W11" i="91"/>
  <c r="Z211" i="91"/>
  <c r="Z13" i="91"/>
  <c r="AG302" i="91"/>
  <c r="W302" i="91"/>
  <c r="W15" i="91"/>
  <c r="X73" i="91"/>
  <c r="X10" i="91" s="1"/>
  <c r="AG401" i="91"/>
  <c r="W401" i="91"/>
  <c r="W18" i="91"/>
  <c r="Z325" i="91"/>
  <c r="Z16" i="91"/>
  <c r="Z401" i="91"/>
  <c r="Z18" i="91"/>
  <c r="Y22" i="91"/>
  <c r="AF22" i="91"/>
  <c r="O20" i="91"/>
  <c r="O22" i="91"/>
  <c r="Q20" i="91"/>
  <c r="Q22" i="91"/>
  <c r="J20" i="91"/>
  <c r="J22" i="91"/>
  <c r="L20" i="91"/>
  <c r="L22" i="91"/>
  <c r="G20" i="91"/>
  <c r="G22" i="91"/>
  <c r="I20" i="91"/>
  <c r="Z102" i="91"/>
  <c r="Z11" i="91"/>
  <c r="V211" i="91"/>
  <c r="V13" i="91"/>
  <c r="AG462" i="91"/>
  <c r="AF21" i="91"/>
  <c r="AF25" i="91"/>
  <c r="P28" i="91"/>
  <c r="I22" i="91"/>
  <c r="D324" i="8"/>
  <c r="H324" i="8"/>
  <c r="H325" i="8"/>
  <c r="H442" i="8"/>
  <c r="D30" i="66"/>
  <c r="AG364" i="91"/>
  <c r="W364" i="91"/>
  <c r="W17" i="91"/>
  <c r="V364" i="91"/>
  <c r="V17" i="91"/>
  <c r="Z364" i="91"/>
  <c r="Z17" i="91"/>
  <c r="T17" i="91"/>
  <c r="D31" i="66"/>
  <c r="C42" i="39"/>
  <c r="D82" i="56"/>
  <c r="D66" i="1"/>
  <c r="D68" i="1"/>
  <c r="D59" i="56"/>
  <c r="H21" i="8"/>
  <c r="H49" i="8"/>
  <c r="H50" i="8"/>
  <c r="C41" i="39"/>
  <c r="AG20" i="91"/>
  <c r="AG22" i="91"/>
  <c r="E81" i="56"/>
  <c r="E59" i="56"/>
  <c r="D64" i="56"/>
  <c r="D63" i="1"/>
  <c r="D63" i="56"/>
  <c r="D65" i="1"/>
  <c r="H53" i="8"/>
  <c r="H78" i="8"/>
  <c r="H441" i="8"/>
  <c r="D103" i="32"/>
  <c r="J102" i="32"/>
  <c r="J103" i="32"/>
  <c r="E82" i="56"/>
  <c r="E66" i="1"/>
  <c r="E68" i="1"/>
  <c r="AG17" i="91"/>
  <c r="T28" i="91"/>
  <c r="V28" i="91" s="1"/>
  <c r="E64" i="56"/>
  <c r="Z28" i="91"/>
  <c r="E63" i="1"/>
  <c r="E63" i="56"/>
  <c r="E65" i="1"/>
  <c r="D70" i="1"/>
  <c r="D41" i="39" s="1"/>
  <c r="H443" i="8"/>
  <c r="E40" i="39"/>
  <c r="E70" i="1" l="1"/>
  <c r="E62" i="1"/>
  <c r="E42" i="39" s="1"/>
  <c r="D40" i="39"/>
  <c r="D62" i="1"/>
  <c r="D42" i="39" s="1"/>
  <c r="V9" i="85"/>
  <c r="Z9" i="85"/>
  <c r="AD9" i="85"/>
  <c r="AL9" i="85"/>
  <c r="AP9" i="85"/>
  <c r="AT9" i="85"/>
  <c r="BZ9" i="85"/>
  <c r="CD9" i="85"/>
  <c r="CH9" i="85"/>
  <c r="CL9" i="85"/>
  <c r="CN9" i="85"/>
  <c r="AJ14" i="85"/>
  <c r="BD14" i="85"/>
  <c r="Q14" i="85"/>
  <c r="AK14" i="85"/>
  <c r="BA14" i="85"/>
  <c r="CK14" i="85"/>
  <c r="C14" i="85"/>
  <c r="C8" i="85" s="1"/>
  <c r="C7" i="85" s="1"/>
  <c r="C9" i="85" s="1"/>
  <c r="CT7" i="85"/>
  <c r="CT9" i="85" s="1"/>
  <c r="CT10" i="85"/>
  <c r="CX7" i="85"/>
  <c r="CX9" i="85" s="1"/>
  <c r="CX10" i="85"/>
  <c r="AH8" i="85"/>
  <c r="AH7" i="85" s="1"/>
  <c r="AH9" i="85" s="1"/>
  <c r="BN8" i="85"/>
  <c r="BN7" i="85" s="1"/>
  <c r="BN9" i="85" s="1"/>
  <c r="CV8" i="85"/>
  <c r="G14" i="85"/>
  <c r="G8" i="85" s="1"/>
  <c r="G7" i="85" s="1"/>
  <c r="G9" i="85" s="1"/>
  <c r="K8" i="85"/>
  <c r="K7" i="85" s="1"/>
  <c r="K9" i="85" s="1"/>
  <c r="O14" i="85"/>
  <c r="O8" i="85" s="1"/>
  <c r="O7" i="85" s="1"/>
  <c r="O9" i="85" s="1"/>
  <c r="S8" i="85"/>
  <c r="S7" i="85" s="1"/>
  <c r="S9" i="85" s="1"/>
  <c r="W8" i="85"/>
  <c r="AA8" i="85"/>
  <c r="AE8" i="85"/>
  <c r="AI8" i="85"/>
  <c r="AM8" i="85"/>
  <c r="AQ8" i="85"/>
  <c r="AQ7" i="85" s="1"/>
  <c r="AQ9" i="85" s="1"/>
  <c r="AU8" i="85"/>
  <c r="AY8" i="85"/>
  <c r="BC8" i="85"/>
  <c r="BG8" i="85"/>
  <c r="BK8" i="85"/>
  <c r="BO14" i="85"/>
  <c r="BO8" i="85" s="1"/>
  <c r="BS8" i="85"/>
  <c r="BW14" i="85"/>
  <c r="BW8" i="85" s="1"/>
  <c r="BW7" i="85" s="1"/>
  <c r="BW9" i="85" s="1"/>
  <c r="CA8" i="85"/>
  <c r="CE8" i="85"/>
  <c r="CI8" i="85"/>
  <c r="CI7" i="85" s="1"/>
  <c r="CI9" i="85" s="1"/>
  <c r="CM14" i="85"/>
  <c r="CM8" i="85" s="1"/>
  <c r="CM7" i="85" s="1"/>
  <c r="CM9" i="85" s="1"/>
  <c r="CQ8" i="85"/>
  <c r="CU8" i="85"/>
  <c r="BF8" i="85"/>
  <c r="BR8" i="85"/>
  <c r="BR7" i="85" s="1"/>
  <c r="BR9" i="85" s="1"/>
  <c r="D8" i="85"/>
  <c r="H14" i="85"/>
  <c r="H8" i="85" s="1"/>
  <c r="H7" i="85" s="1"/>
  <c r="H9" i="85" s="1"/>
  <c r="L8" i="85"/>
  <c r="P14" i="85"/>
  <c r="P8" i="85" s="1"/>
  <c r="P7" i="85" s="1"/>
  <c r="P9" i="85" s="1"/>
  <c r="T8" i="85"/>
  <c r="X8" i="85"/>
  <c r="AB8" i="85"/>
  <c r="AF8" i="85"/>
  <c r="AJ8" i="85"/>
  <c r="AN14" i="85"/>
  <c r="AN8" i="85" s="1"/>
  <c r="AR8" i="85"/>
  <c r="AV8" i="85"/>
  <c r="AZ14" i="85"/>
  <c r="AZ8" i="85" s="1"/>
  <c r="BD8" i="85"/>
  <c r="BH8" i="85"/>
  <c r="BL8" i="85"/>
  <c r="BP14" i="85"/>
  <c r="BP8" i="85" s="1"/>
  <c r="BT8" i="85"/>
  <c r="BX8" i="85"/>
  <c r="CB8" i="85"/>
  <c r="CF14" i="85"/>
  <c r="CF8" i="85" s="1"/>
  <c r="CJ8" i="85"/>
  <c r="CR8" i="85"/>
  <c r="CP8" i="85"/>
  <c r="BJ8" i="85"/>
  <c r="BJ7" i="85" s="1"/>
  <c r="BJ9" i="85" s="1"/>
  <c r="CD10" i="85"/>
  <c r="E8" i="85"/>
  <c r="I8" i="85"/>
  <c r="I7" i="85" s="1"/>
  <c r="I9" i="85" s="1"/>
  <c r="M8" i="85"/>
  <c r="Q8" i="85"/>
  <c r="Q7" i="85" s="1"/>
  <c r="Q9" i="85" s="1"/>
  <c r="U8" i="85"/>
  <c r="Y8" i="85"/>
  <c r="Y7" i="85" s="1"/>
  <c r="Y9" i="85" s="1"/>
  <c r="AC8" i="85"/>
  <c r="AG14" i="85"/>
  <c r="AG8" i="85" s="1"/>
  <c r="AG10" i="85" s="1"/>
  <c r="AK8" i="85"/>
  <c r="AK7" i="85" s="1"/>
  <c r="AK9" i="85" s="1"/>
  <c r="AO14" i="85"/>
  <c r="AO8" i="85" s="1"/>
  <c r="AO7" i="85" s="1"/>
  <c r="AO9" i="85" s="1"/>
  <c r="AS8" i="85"/>
  <c r="AW8" i="85"/>
  <c r="AW10" i="85" s="1"/>
  <c r="BA8" i="85"/>
  <c r="BE8" i="85"/>
  <c r="BE7" i="85" s="1"/>
  <c r="BE9" i="85" s="1"/>
  <c r="BI14" i="85"/>
  <c r="BI8" i="85" s="1"/>
  <c r="BM8" i="85"/>
  <c r="BQ14" i="85"/>
  <c r="BQ8" i="85" s="1"/>
  <c r="BU8" i="85"/>
  <c r="BY8" i="85"/>
  <c r="CC8" i="85"/>
  <c r="CC10" i="85" s="1"/>
  <c r="CG8" i="85"/>
  <c r="CG7" i="85" s="1"/>
  <c r="CG9" i="85" s="1"/>
  <c r="CK8" i="85"/>
  <c r="CK7" i="85" s="1"/>
  <c r="CK9" i="85" s="1"/>
  <c r="CO14" i="85"/>
  <c r="CO8" i="85" s="1"/>
  <c r="CS8" i="85"/>
  <c r="CW8" i="85"/>
  <c r="F7" i="85"/>
  <c r="F9" i="85" s="1"/>
  <c r="F10" i="85"/>
  <c r="J7" i="85"/>
  <c r="J9" i="85" s="1"/>
  <c r="J10" i="85"/>
  <c r="N7" i="85"/>
  <c r="N9" i="85" s="1"/>
  <c r="N10" i="85"/>
  <c r="R7" i="85"/>
  <c r="R9" i="85" s="1"/>
  <c r="R10" i="85"/>
  <c r="BB7" i="85"/>
  <c r="BB9" i="85" s="1"/>
  <c r="BB10" i="85"/>
  <c r="BF7" i="85"/>
  <c r="BF9" i="85" s="1"/>
  <c r="BF10" i="85"/>
  <c r="BV7" i="85"/>
  <c r="BV9" i="85" s="1"/>
  <c r="BV10" i="85"/>
  <c r="W7" i="85"/>
  <c r="W9" i="85" s="1"/>
  <c r="W10" i="85"/>
  <c r="AA7" i="85"/>
  <c r="AA9" i="85" s="1"/>
  <c r="AA10" i="85"/>
  <c r="AI7" i="85"/>
  <c r="AI9" i="85" s="1"/>
  <c r="AI10" i="85"/>
  <c r="AM7" i="85"/>
  <c r="AM9" i="85" s="1"/>
  <c r="AM10" i="85"/>
  <c r="BK7" i="85"/>
  <c r="BK9" i="85" s="1"/>
  <c r="BK10" i="85"/>
  <c r="BO7" i="85"/>
  <c r="BO9" i="85" s="1"/>
  <c r="BO10" i="85"/>
  <c r="BS7" i="85"/>
  <c r="BS9" i="85" s="1"/>
  <c r="BS10" i="85"/>
  <c r="D7" i="85"/>
  <c r="D9" i="85" s="1"/>
  <c r="D10" i="85"/>
  <c r="L7" i="85"/>
  <c r="L9" i="85" s="1"/>
  <c r="L10" i="85"/>
  <c r="T7" i="85"/>
  <c r="T9" i="85" s="1"/>
  <c r="T10" i="85"/>
  <c r="X7" i="85"/>
  <c r="X9" i="85" s="1"/>
  <c r="X10" i="85"/>
  <c r="AB7" i="85"/>
  <c r="AB9" i="85" s="1"/>
  <c r="AB10" i="85"/>
  <c r="AF7" i="85"/>
  <c r="AF9" i="85" s="1"/>
  <c r="AF10" i="85"/>
  <c r="AJ7" i="85"/>
  <c r="AJ9" i="85" s="1"/>
  <c r="AJ10" i="85"/>
  <c r="AN7" i="85"/>
  <c r="AN9" i="85" s="1"/>
  <c r="AN10" i="85"/>
  <c r="AR7" i="85"/>
  <c r="AR9" i="85" s="1"/>
  <c r="AR10" i="85"/>
  <c r="BD7" i="85"/>
  <c r="BD9" i="85" s="1"/>
  <c r="BD10" i="85"/>
  <c r="BH7" i="85"/>
  <c r="BH9" i="85" s="1"/>
  <c r="BH10" i="85"/>
  <c r="BT7" i="85"/>
  <c r="BT9" i="85" s="1"/>
  <c r="BT10" i="85"/>
  <c r="BX7" i="85"/>
  <c r="BX9" i="85" s="1"/>
  <c r="BX10" i="85"/>
  <c r="E7" i="85"/>
  <c r="E9" i="85" s="1"/>
  <c r="E10" i="85"/>
  <c r="M7" i="85"/>
  <c r="M9" i="85" s="1"/>
  <c r="M10" i="85"/>
  <c r="U7" i="85"/>
  <c r="U9" i="85" s="1"/>
  <c r="U10" i="85"/>
  <c r="AC7" i="85"/>
  <c r="AC9" i="85" s="1"/>
  <c r="AC10" i="85"/>
  <c r="AG7" i="85"/>
  <c r="AG9" i="85" s="1"/>
  <c r="AW7" i="85"/>
  <c r="AW9" i="85" s="1"/>
  <c r="BA7" i="85"/>
  <c r="BA9" i="85" s="1"/>
  <c r="BA10" i="85"/>
  <c r="BI7" i="85"/>
  <c r="BI9" i="85" s="1"/>
  <c r="BI10" i="85"/>
  <c r="CC7" i="85"/>
  <c r="CC9" i="85" s="1"/>
  <c r="S10" i="91"/>
  <c r="R28" i="91"/>
  <c r="S28" i="91" s="1"/>
  <c r="Y28" i="91"/>
  <c r="AF10" i="91"/>
  <c r="AF28" i="91" s="1"/>
  <c r="U28" i="91"/>
  <c r="AG10" i="91"/>
  <c r="N10" i="91"/>
  <c r="M28" i="91"/>
  <c r="N28" i="91" s="1"/>
  <c r="N73" i="91"/>
  <c r="BE10" i="85"/>
  <c r="P10" i="85"/>
  <c r="H10" i="85"/>
  <c r="BW10" i="85"/>
  <c r="CG10" i="85"/>
  <c r="AK10" i="85"/>
  <c r="CI10" i="85"/>
  <c r="AP10" i="85"/>
  <c r="AX10" i="85"/>
  <c r="BN10" i="85"/>
  <c r="BJ10" i="85"/>
  <c r="BZ10" i="85"/>
  <c r="I10" i="85"/>
  <c r="Z10" i="85"/>
  <c r="G10" i="85"/>
  <c r="Y10" i="85"/>
  <c r="V10" i="85"/>
  <c r="CM10" i="85"/>
  <c r="BR10" i="85"/>
  <c r="Q10" i="85"/>
  <c r="AT10" i="85"/>
  <c r="AD10" i="85"/>
  <c r="S10" i="85"/>
  <c r="AQ10" i="85"/>
  <c r="O10" i="85"/>
  <c r="K10" i="85"/>
  <c r="AO10" i="85"/>
  <c r="CN10" i="85"/>
  <c r="AL10" i="85"/>
  <c r="AH10" i="85"/>
  <c r="CH10" i="85"/>
  <c r="CL10" i="85"/>
  <c r="AX9" i="85" l="1"/>
  <c r="CL12" i="75"/>
  <c r="BV12" i="75"/>
  <c r="BF12" i="75"/>
  <c r="CN11" i="75"/>
  <c r="BX11" i="75"/>
  <c r="BH11" i="75"/>
  <c r="AR11" i="75"/>
  <c r="AB11" i="75"/>
  <c r="L11" i="75"/>
  <c r="CP10" i="75"/>
  <c r="BZ10" i="75"/>
  <c r="BJ10" i="75"/>
  <c r="AT10" i="75"/>
  <c r="AD10" i="75"/>
  <c r="N10" i="75"/>
  <c r="CR12" i="75"/>
  <c r="CB12" i="75"/>
  <c r="BL12" i="75"/>
  <c r="AV12" i="75"/>
  <c r="AF12" i="75"/>
  <c r="P12" i="75"/>
  <c r="CT11" i="75"/>
  <c r="CD11" i="75"/>
  <c r="BN11" i="75"/>
  <c r="AX11" i="75"/>
  <c r="AH11" i="75"/>
  <c r="R11" i="75"/>
  <c r="CV10" i="75"/>
  <c r="CF10" i="75"/>
  <c r="BP10" i="75"/>
  <c r="AZ10" i="75"/>
  <c r="AJ10" i="75"/>
  <c r="T10" i="75"/>
  <c r="CU12" i="75"/>
  <c r="CE12" i="75"/>
  <c r="BO12" i="75"/>
  <c r="CW11" i="75"/>
  <c r="CG11" i="75"/>
  <c r="BQ11" i="75"/>
  <c r="BA11" i="75"/>
  <c r="AK11" i="75"/>
  <c r="U11" i="75"/>
  <c r="E11" i="75"/>
  <c r="CI10" i="75"/>
  <c r="BS10" i="75"/>
  <c r="BC10" i="75"/>
  <c r="BA12" i="75"/>
  <c r="CI11" i="75"/>
  <c r="W11" i="75"/>
  <c r="BE10" i="75"/>
  <c r="CS12" i="75"/>
  <c r="AG12" i="75"/>
  <c r="BO11" i="75"/>
  <c r="CW10" i="75"/>
  <c r="AK10" i="75"/>
  <c r="BY12" i="75"/>
  <c r="M12" i="75"/>
  <c r="AU11" i="75"/>
  <c r="CC10" i="75"/>
  <c r="Q10" i="75"/>
  <c r="AO12" i="75"/>
  <c r="BW11" i="75"/>
  <c r="K11" i="75"/>
  <c r="AS10" i="75"/>
  <c r="F12" i="75"/>
  <c r="S10" i="75"/>
  <c r="AY10" i="75"/>
  <c r="D10" i="75"/>
  <c r="G12" i="75"/>
  <c r="AM12" i="75"/>
  <c r="AT12" i="75"/>
  <c r="R12" i="75"/>
  <c r="S12" i="75"/>
  <c r="AY12" i="75"/>
  <c r="D12" i="75"/>
  <c r="Q11" i="75"/>
  <c r="BO10" i="75"/>
  <c r="AK12" i="75"/>
  <c r="G11" i="75"/>
  <c r="CC12" i="75"/>
  <c r="CX12" i="75"/>
  <c r="CH12" i="75"/>
  <c r="BR12" i="75"/>
  <c r="BB12" i="75"/>
  <c r="CJ11" i="75"/>
  <c r="BT11" i="75"/>
  <c r="BD11" i="75"/>
  <c r="AN11" i="75"/>
  <c r="X11" i="75"/>
  <c r="H11" i="75"/>
  <c r="CL10" i="75"/>
  <c r="BV10" i="75"/>
  <c r="BF10" i="75"/>
  <c r="AP10" i="75"/>
  <c r="Z10" i="75"/>
  <c r="J10" i="75"/>
  <c r="CN12" i="75"/>
  <c r="BX12" i="75"/>
  <c r="BH12" i="75"/>
  <c r="AR12" i="75"/>
  <c r="AB12" i="75"/>
  <c r="L12" i="75"/>
  <c r="CP11" i="75"/>
  <c r="BZ11" i="75"/>
  <c r="BJ11" i="75"/>
  <c r="AT11" i="75"/>
  <c r="AD11" i="75"/>
  <c r="N11" i="75"/>
  <c r="CR10" i="75"/>
  <c r="CB10" i="75"/>
  <c r="BL10" i="75"/>
  <c r="AV10" i="75"/>
  <c r="AF10" i="75"/>
  <c r="P10" i="75"/>
  <c r="CQ12" i="75"/>
  <c r="CA12" i="75"/>
  <c r="BK12" i="75"/>
  <c r="CS11" i="75"/>
  <c r="CC11" i="75"/>
  <c r="BM11" i="75"/>
  <c r="AW11" i="75"/>
  <c r="AG11" i="75"/>
  <c r="CU10" i="75"/>
  <c r="CE10" i="75"/>
  <c r="CW12" i="75"/>
  <c r="BS11" i="75"/>
  <c r="AO10" i="75"/>
  <c r="Q12" i="75"/>
  <c r="BZ12" i="75"/>
  <c r="CR11" i="75"/>
  <c r="BL11" i="75"/>
  <c r="AF11" i="75"/>
  <c r="CT10" i="75"/>
  <c r="BN10" i="75"/>
  <c r="AH10" i="75"/>
  <c r="CV12" i="75"/>
  <c r="BP12" i="75"/>
  <c r="AJ12" i="75"/>
  <c r="CX11" i="75"/>
  <c r="BR11" i="75"/>
  <c r="AL11" i="75"/>
  <c r="F11" i="75"/>
  <c r="BT10" i="75"/>
  <c r="AN10" i="75"/>
  <c r="H10" i="75"/>
  <c r="BS12" i="75"/>
  <c r="CK11" i="75"/>
  <c r="BE11" i="75"/>
  <c r="Y11" i="75"/>
  <c r="CM10" i="75"/>
  <c r="BG10" i="75"/>
  <c r="E12" i="75"/>
  <c r="BU10" i="75"/>
  <c r="AW12" i="75"/>
  <c r="AI11" i="75"/>
  <c r="BA10" i="75"/>
  <c r="BI12" i="75"/>
  <c r="CA11" i="75"/>
  <c r="CS10" i="75"/>
  <c r="CK12" i="75"/>
  <c r="I12" i="75"/>
  <c r="AA11" i="75"/>
  <c r="AC10" i="75"/>
  <c r="J100" i="32"/>
  <c r="J104" i="32" s="1"/>
  <c r="K10" i="75"/>
  <c r="N12" i="75"/>
  <c r="Z12" i="75"/>
  <c r="AE12" i="75"/>
  <c r="W10" i="75"/>
  <c r="AX12" i="75"/>
  <c r="AQ12" i="75"/>
  <c r="C11" i="75"/>
  <c r="BJ12" i="75"/>
  <c r="CB11" i="75"/>
  <c r="P11" i="75"/>
  <c r="R10" i="75"/>
  <c r="AZ12" i="75"/>
  <c r="CH11" i="75"/>
  <c r="V11" i="75"/>
  <c r="CJ10" i="75"/>
  <c r="X10" i="75"/>
  <c r="BU11" i="75"/>
  <c r="I11" i="75"/>
  <c r="BQ12" i="75"/>
  <c r="CE11" i="75"/>
  <c r="E10" i="75"/>
  <c r="AE11" i="75"/>
  <c r="AW10" i="75"/>
  <c r="BY10" i="75"/>
  <c r="D100" i="32"/>
  <c r="D104" i="32" s="1"/>
  <c r="AI10" i="75"/>
  <c r="C12" i="75"/>
  <c r="AA12" i="75"/>
  <c r="CD12" i="75"/>
  <c r="CV11" i="75"/>
  <c r="BP11" i="75"/>
  <c r="AJ11" i="75"/>
  <c r="CX10" i="75"/>
  <c r="BR10" i="75"/>
  <c r="AL10" i="75"/>
  <c r="F10" i="75"/>
  <c r="BT12" i="75"/>
  <c r="AN12" i="75"/>
  <c r="H12" i="75"/>
  <c r="BV11" i="75"/>
  <c r="AP11" i="75"/>
  <c r="J11" i="75"/>
  <c r="BX10" i="75"/>
  <c r="AR10" i="75"/>
  <c r="L10" i="75"/>
  <c r="BW12" i="75"/>
  <c r="CO11" i="75"/>
  <c r="BI11" i="75"/>
  <c r="AC11" i="75"/>
  <c r="CQ10" i="75"/>
  <c r="BK10" i="75"/>
  <c r="U12" i="75"/>
  <c r="CK10" i="75"/>
  <c r="BM12" i="75"/>
  <c r="AY11" i="75"/>
  <c r="BQ10" i="75"/>
  <c r="CO12" i="75"/>
  <c r="CQ11" i="75"/>
  <c r="O11" i="75"/>
  <c r="AG10" i="75"/>
  <c r="AQ11" i="75"/>
  <c r="BI10" i="75"/>
  <c r="E41" i="39"/>
  <c r="AL12" i="75"/>
  <c r="AQ10" i="75"/>
  <c r="J12" i="75"/>
  <c r="AD12" i="75"/>
  <c r="AH12" i="75"/>
  <c r="AI12" i="75"/>
  <c r="D11" i="75"/>
  <c r="CT12" i="75"/>
  <c r="BN12" i="75"/>
  <c r="CF11" i="75"/>
  <c r="AZ11" i="75"/>
  <c r="T11" i="75"/>
  <c r="CH10" i="75"/>
  <c r="BB10" i="75"/>
  <c r="V10" i="75"/>
  <c r="CJ12" i="75"/>
  <c r="BD12" i="75"/>
  <c r="X12" i="75"/>
  <c r="CL11" i="75"/>
  <c r="BF11" i="75"/>
  <c r="Z11" i="75"/>
  <c r="CN10" i="75"/>
  <c r="BH10" i="75"/>
  <c r="AB10" i="75"/>
  <c r="CM12" i="75"/>
  <c r="BG12" i="75"/>
  <c r="BY11" i="75"/>
  <c r="AS11" i="75"/>
  <c r="M11" i="75"/>
  <c r="CA10" i="75"/>
  <c r="CG12" i="75"/>
  <c r="BC11" i="75"/>
  <c r="Y10" i="75"/>
  <c r="CU11" i="75"/>
  <c r="S11" i="75"/>
  <c r="U10" i="75"/>
  <c r="AS12" i="75"/>
  <c r="BK11" i="75"/>
  <c r="BM10" i="75"/>
  <c r="BU12" i="75"/>
  <c r="CM11" i="75"/>
  <c r="CO10" i="75"/>
  <c r="M10" i="75"/>
  <c r="AA10" i="75"/>
  <c r="G10" i="75"/>
  <c r="AP12" i="75"/>
  <c r="AU12" i="75"/>
  <c r="AU10" i="75"/>
  <c r="K12" i="75"/>
  <c r="O10" i="75"/>
  <c r="CP12" i="75"/>
  <c r="AV11" i="75"/>
  <c r="CD10" i="75"/>
  <c r="AX10" i="75"/>
  <c r="CF12" i="75"/>
  <c r="T12" i="75"/>
  <c r="BB11" i="75"/>
  <c r="BD10" i="75"/>
  <c r="CI12" i="75"/>
  <c r="BC12" i="75"/>
  <c r="AO11" i="75"/>
  <c r="BW10" i="75"/>
  <c r="AM11" i="75"/>
  <c r="I10" i="75"/>
  <c r="CG10" i="75"/>
  <c r="AC12" i="75"/>
  <c r="BE12" i="75"/>
  <c r="BG11" i="75"/>
  <c r="V12" i="75"/>
  <c r="AE10" i="75"/>
  <c r="O12" i="75"/>
  <c r="C10" i="75"/>
  <c r="AM10" i="75"/>
  <c r="W12" i="75"/>
  <c r="Y12" i="75"/>
  <c r="CK10" i="85"/>
  <c r="CW7" i="85"/>
  <c r="CW9" i="85" s="1"/>
  <c r="CW10" i="85"/>
  <c r="BQ7" i="85"/>
  <c r="BQ9" i="85" s="1"/>
  <c r="BQ10" i="85"/>
  <c r="CR7" i="85"/>
  <c r="CR9" i="85" s="1"/>
  <c r="CR10" i="85"/>
  <c r="BC7" i="85"/>
  <c r="BC9" i="85" s="1"/>
  <c r="BC10" i="85"/>
  <c r="CS7" i="85"/>
  <c r="CS9" i="85" s="1"/>
  <c r="CS10" i="85"/>
  <c r="BM7" i="85"/>
  <c r="BM9" i="85" s="1"/>
  <c r="BM10" i="85"/>
  <c r="CJ7" i="85"/>
  <c r="CJ9" i="85" s="1"/>
  <c r="CJ10" i="85"/>
  <c r="CU7" i="85"/>
  <c r="CU9" i="85" s="1"/>
  <c r="CU10" i="85"/>
  <c r="CE7" i="85"/>
  <c r="CE9" i="85" s="1"/>
  <c r="CE10" i="85"/>
  <c r="AY7" i="85"/>
  <c r="AY9" i="85" s="1"/>
  <c r="AY10" i="85"/>
  <c r="CV7" i="85"/>
  <c r="CV9" i="85" s="1"/>
  <c r="CV10" i="85"/>
  <c r="CO7" i="85"/>
  <c r="CO9" i="85" s="1"/>
  <c r="CO10" i="85"/>
  <c r="BY7" i="85"/>
  <c r="BY9" i="85" s="1"/>
  <c r="BY10" i="85"/>
  <c r="AS7" i="85"/>
  <c r="AS9" i="85" s="1"/>
  <c r="AS10" i="85"/>
  <c r="CF7" i="85"/>
  <c r="CF9" i="85" s="1"/>
  <c r="CF10" i="85"/>
  <c r="BP7" i="85"/>
  <c r="BP9" i="85" s="1"/>
  <c r="BP10" i="85"/>
  <c r="AZ7" i="85"/>
  <c r="AZ9" i="85" s="1"/>
  <c r="AZ10" i="85"/>
  <c r="CQ7" i="85"/>
  <c r="CQ9" i="85" s="1"/>
  <c r="CQ10" i="85"/>
  <c r="CA7" i="85"/>
  <c r="CA9" i="85" s="1"/>
  <c r="CA10" i="85"/>
  <c r="AU7" i="85"/>
  <c r="AU9" i="85" s="1"/>
  <c r="AU10" i="85"/>
  <c r="AE7" i="85"/>
  <c r="AE9" i="85" s="1"/>
  <c r="AE10" i="85"/>
  <c r="BU7" i="85"/>
  <c r="BU9" i="85" s="1"/>
  <c r="BU10" i="85"/>
  <c r="CP7" i="85"/>
  <c r="CP9" i="85" s="1"/>
  <c r="CP10" i="85"/>
  <c r="CB7" i="85"/>
  <c r="CB9" i="85" s="1"/>
  <c r="CB10" i="85"/>
  <c r="BL7" i="85"/>
  <c r="BL9" i="85" s="1"/>
  <c r="BL10" i="85"/>
  <c r="AV7" i="85"/>
  <c r="AV9" i="85" s="1"/>
  <c r="AV10" i="85"/>
  <c r="BG7" i="85"/>
  <c r="BG9" i="85" s="1"/>
  <c r="BG10" i="85"/>
  <c r="X28" i="91"/>
  <c r="AG28" i="91"/>
  <c r="W28" i="91" s="1"/>
  <c r="C10" i="85"/>
</calcChain>
</file>

<file path=xl/sharedStrings.xml><?xml version="1.0" encoding="utf-8"?>
<sst xmlns="http://schemas.openxmlformats.org/spreadsheetml/2006/main" count="5187" uniqueCount="1902">
  <si>
    <t>Loss of funding on covered bonds issued by the bank</t>
  </si>
  <si>
    <t>Undrawn committed credit and liquidity facilities to retail and small business customers</t>
  </si>
  <si>
    <t>Undrawn committed credit facilities to</t>
  </si>
  <si>
    <t>sovereigns, central banks, PSEs and MDBs</t>
  </si>
  <si>
    <t>Undrawn committed liquidity facilities to</t>
  </si>
  <si>
    <t>Other contractual obligations to extend funds to</t>
  </si>
  <si>
    <t>roll-over of inflows</t>
  </si>
  <si>
    <t>excess outflows</t>
  </si>
  <si>
    <t>small business customers</t>
  </si>
  <si>
    <t>other clients</t>
  </si>
  <si>
    <t>Total contractual obligations to extend funds in excess of 50% roll-over assumption</t>
  </si>
  <si>
    <t xml:space="preserve">Non-contractual obligations: </t>
  </si>
  <si>
    <t>Debt-buy back requests (incl. related conduits)</t>
  </si>
  <si>
    <t>Structured products</t>
  </si>
  <si>
    <t>Other non-contractual obligations</t>
  </si>
  <si>
    <t>Outstanding debt securities with remaining maturity &gt; 30 days</t>
  </si>
  <si>
    <t>Amount extended</t>
  </si>
  <si>
    <t>Market value of received colllateral</t>
  </si>
  <si>
    <t>Reverse repo and other secured lending or securities borrowing transactions maturing ≤ 30 days</t>
  </si>
  <si>
    <t>Total inflows on reverse repo and securities borrowing transactions</t>
  </si>
  <si>
    <t>Retail customers</t>
  </si>
  <si>
    <t>Small business customers</t>
  </si>
  <si>
    <t>Option 3 – Additional use of Level 2 assets at a higher haircut</t>
  </si>
  <si>
    <t>Option 1 – Contractual committed liquidity facilities from the relevant central bank</t>
  </si>
  <si>
    <t>Additional Tier 1</t>
  </si>
  <si>
    <t>Bank type numeric</t>
  </si>
  <si>
    <t>Without supervisory run-off rate</t>
  </si>
  <si>
    <t>Transactions backed by Level 1 assets</t>
  </si>
  <si>
    <t>Transactions backed by other collateral</t>
  </si>
  <si>
    <t>Retail deposit run-off weight</t>
  </si>
  <si>
    <t>Unsecured wholesale funding run-off weight</t>
  </si>
  <si>
    <t>Fixed-term deposits (treated as having &gt;30 day remaining maturity), with a supervisory run-off rate</t>
  </si>
  <si>
    <t>Allow treatment for jurisdictions with insufficient liquid assets</t>
  </si>
  <si>
    <t>CET1 (Basel II/III banks: before application of the transitional floor)</t>
  </si>
  <si>
    <t>Tier 1 (Basel II/III banks: before application of the transitional floor)</t>
  </si>
  <si>
    <t>Accounting</t>
  </si>
  <si>
    <t>IFRS</t>
  </si>
  <si>
    <t>US GAAP</t>
  </si>
  <si>
    <t>Other national accounting standard</t>
  </si>
  <si>
    <t>Non-financial corporates</t>
  </si>
  <si>
    <t>Financial institutions, of which</t>
  </si>
  <si>
    <t>deposits at the centralised institution of an institutional network that receive 25% run-off</t>
  </si>
  <si>
    <t>Other entities</t>
  </si>
  <si>
    <t>Total of other inflows by counterparty</t>
  </si>
  <si>
    <t>Other cash inflows</t>
  </si>
  <si>
    <t>Contractual inflows from securities maturing ≤ 30 days, not included anywhere above</t>
  </si>
  <si>
    <t>Other contractual cash inflows</t>
  </si>
  <si>
    <t xml:space="preserve">Total cash inflows before applying the cap </t>
  </si>
  <si>
    <t xml:space="preserve">Cap on cash inflows </t>
  </si>
  <si>
    <t>Total cash inflows after applying the cap</t>
  </si>
  <si>
    <t>Net cash outflows</t>
  </si>
  <si>
    <t>a) Level 1 assets</t>
  </si>
  <si>
    <t>B) Net cash outflows</t>
  </si>
  <si>
    <t>retail, small business customers, non-financials and other clients</t>
  </si>
  <si>
    <t>Total additional requirements run-off</t>
  </si>
  <si>
    <t>Total cash outlfows</t>
  </si>
  <si>
    <t>b) Other inflows by counterparty</t>
  </si>
  <si>
    <t>c) Other cash inflows</t>
  </si>
  <si>
    <t>Total of other cash inflows</t>
  </si>
  <si>
    <t>NSFR</t>
  </si>
  <si>
    <t>For portfolios subject to Basel I</t>
  </si>
  <si>
    <t>For other collateral (ie all non-Level 1 collateral)</t>
  </si>
  <si>
    <t>For standardised approach portfolios</t>
  </si>
  <si>
    <t>Panel</t>
  </si>
  <si>
    <t>Check</t>
  </si>
  <si>
    <t>Reporting date</t>
  </si>
  <si>
    <t>CET1</t>
  </si>
  <si>
    <t>Tier 2</t>
  </si>
  <si>
    <t>paid in amount plus related reserves/retained earnings owned by group gross of all deductions</t>
  </si>
  <si>
    <t>paid in amount plus related reserves/retained earnings owned by third parties gross of all deductions</t>
  </si>
  <si>
    <t>Public sector entities (PSEs); of which:</t>
  </si>
  <si>
    <t>Non-financial; of which:</t>
  </si>
  <si>
    <t>Bank type (numeric)</t>
  </si>
  <si>
    <t>Other exposures (eg equity and other non-credit obligation assets); of which:</t>
  </si>
  <si>
    <t>Securitisation exposures</t>
  </si>
  <si>
    <t>Common share dividends</t>
  </si>
  <si>
    <t>Own estimates</t>
  </si>
  <si>
    <t>Repo VaR</t>
  </si>
  <si>
    <t>CCR SFT</t>
  </si>
  <si>
    <t>Total (Basel II/III banks: before application of the transitional floor)</t>
  </si>
  <si>
    <t>Total Common Equity Tier 1 capital</t>
  </si>
  <si>
    <t>Additional Tier 1 capital</t>
  </si>
  <si>
    <t>Tier 2 capital</t>
  </si>
  <si>
    <t>Tier 3 capital</t>
  </si>
  <si>
    <t>Tier 1 capital</t>
  </si>
  <si>
    <t>Total Common Equity Tier 1 capital after the regulatory adjustments above</t>
  </si>
  <si>
    <t xml:space="preserve">Total Common Equity Tier 1 capital after the regulatory adjustments above </t>
  </si>
  <si>
    <t>Total regulatory adjustments to Additional Tier 1 capital; of which</t>
  </si>
  <si>
    <t>Conversion rate (in euros/reporting currency)</t>
  </si>
  <si>
    <t>financial institutions</t>
  </si>
  <si>
    <t>Yes/No/NA</t>
  </si>
  <si>
    <t>Transactions backed by Level 1 assets; of which:</t>
  </si>
  <si>
    <t>Transactions involving eligible liquid assets – see instructions for more detail</t>
  </si>
  <si>
    <t>Level 1 assets are lent and Level 1 assets are borrowed; of which:</t>
  </si>
  <si>
    <t>Level 1 assets are lent and other assets are borrowed; of which:</t>
  </si>
  <si>
    <t>Other assets are lent and Level 1 assets are borrowed; of which:</t>
  </si>
  <si>
    <t>Involving eligible liquid assets – see instructions for more detail</t>
  </si>
  <si>
    <t>Tier 2 buyback or repayment (gross)</t>
  </si>
  <si>
    <t>B1c</t>
  </si>
  <si>
    <t>B2a</t>
  </si>
  <si>
    <t>C</t>
  </si>
  <si>
    <t>Securitisations</t>
  </si>
  <si>
    <t>Other assets</t>
  </si>
  <si>
    <t>Reporting date (yyyy-mm-dd)</t>
  </si>
  <si>
    <t>Version</t>
  </si>
  <si>
    <t>Bank type</t>
  </si>
  <si>
    <t>RWA</t>
  </si>
  <si>
    <t>Yes</t>
  </si>
  <si>
    <t>No</t>
  </si>
  <si>
    <t>Basel I</t>
  </si>
  <si>
    <t>A) Version</t>
  </si>
  <si>
    <t>Region code</t>
  </si>
  <si>
    <t>Country code</t>
  </si>
  <si>
    <t>Bank number</t>
  </si>
  <si>
    <t>Yes/No</t>
  </si>
  <si>
    <t>Parameters</t>
  </si>
  <si>
    <t>Other Tier 1 buyback or repayment (gross)</t>
  </si>
  <si>
    <t>Accounting standard</t>
  </si>
  <si>
    <t>OpRisk</t>
  </si>
  <si>
    <t>Discretionary staff compensation/bonuses</t>
  </si>
  <si>
    <t>Use capital data</t>
  </si>
  <si>
    <t>Use leverage ratio data</t>
  </si>
  <si>
    <t>Item</t>
  </si>
  <si>
    <t>Basel III para ref</t>
  </si>
  <si>
    <t xml:space="preserve">Total group Common Equity Tier 1 capital prior to regulatory adjustments </t>
  </si>
  <si>
    <t>Regulatory adjustments to be applied to Common Equity Tier 1 due to insufficient Additional Tier 1 to cover deductions</t>
  </si>
  <si>
    <t>Total non-operational deposits; of which</t>
  </si>
  <si>
    <t>provided by other financial institutions and other legal entities</t>
  </si>
  <si>
    <t>C) Collateral swaps</t>
  </si>
  <si>
    <t>Market value of collateral lent</t>
  </si>
  <si>
    <t>Market value of collateral borrowed</t>
  </si>
  <si>
    <t>Weight outflows</t>
  </si>
  <si>
    <t>Weighted amount outflows</t>
  </si>
  <si>
    <t>Weight inflows</t>
  </si>
  <si>
    <t>Weighted amount inflows</t>
  </si>
  <si>
    <t>Level 1 assets are lent and Level 1 assets are borrowed</t>
  </si>
  <si>
    <t>Externally rated exposures</t>
  </si>
  <si>
    <t>Exposure amount</t>
  </si>
  <si>
    <t>All other off balance-sheet obligations not included in the above categories</t>
  </si>
  <si>
    <t>Check: accounting ≤ gross value</t>
  </si>
  <si>
    <t>A) General Info worksheet</t>
  </si>
  <si>
    <t>Check: notional ≥ accounting value</t>
  </si>
  <si>
    <t>Level 1 assets are lent and other assets are borrowed</t>
  </si>
  <si>
    <t>Defaulted exposures under the IRB approach</t>
  </si>
  <si>
    <t>Other assets are lent and Level 1 assets are borrowed</t>
  </si>
  <si>
    <t>Other assets are lent and other assets are borrowed</t>
  </si>
  <si>
    <t>Total outflows and total inflows from collateral swaps</t>
  </si>
  <si>
    <t>Addition</t>
  </si>
  <si>
    <t>Reduction</t>
  </si>
  <si>
    <t>Adjustments to Level 1 assets due to collateral swaps</t>
  </si>
  <si>
    <t>D) LCR</t>
  </si>
  <si>
    <t>Tier 2 regulatory adjustments which have to be deducted from Additional Tier 1 capital</t>
  </si>
  <si>
    <t>Regulatory adjustments actually made to Additional Tier 1 capital</t>
  </si>
  <si>
    <t>58, 59</t>
  </si>
  <si>
    <t>Capital raised (gross)</t>
  </si>
  <si>
    <t>Total gross provisions eligible for inclusion in Tier 2 capital</t>
  </si>
  <si>
    <t>RWA impact of applying future definition of capital rules</t>
  </si>
  <si>
    <t>Checks</t>
  </si>
  <si>
    <t>For IRB portfolios</t>
  </si>
  <si>
    <t>CVA capital charge (risk-weighted asset equivalent); of which:</t>
  </si>
  <si>
    <t>Total exposures; of which:</t>
  </si>
  <si>
    <t>Other retail exposures</t>
  </si>
  <si>
    <t>G</t>
  </si>
  <si>
    <t>Aa</t>
  </si>
  <si>
    <t>Ac</t>
  </si>
  <si>
    <t>B1b</t>
  </si>
  <si>
    <t>SME exposures</t>
  </si>
  <si>
    <t>Residential real estate exposures</t>
  </si>
  <si>
    <t>Commercial real estate</t>
  </si>
  <si>
    <t>Other corporate non-financial</t>
  </si>
  <si>
    <t>Total trading book exposures; of which:</t>
  </si>
  <si>
    <t>Total banking book exposures; of which:</t>
  </si>
  <si>
    <t>prime brokerage services</t>
  </si>
  <si>
    <t>Level 1</t>
  </si>
  <si>
    <t>correspondent banking activity</t>
  </si>
  <si>
    <t>d) Total cash inflows</t>
  </si>
  <si>
    <t>of which, can be included in the consolidated stock by the time the standard is implemented</t>
  </si>
  <si>
    <t>of which, can be brought back into the qualifying stock by the time the standard is implemented</t>
  </si>
  <si>
    <t>Amount/
market value</t>
  </si>
  <si>
    <t>Potential future exposure
(current exposure method; assume no netting or CRM)</t>
  </si>
  <si>
    <t>Comparable to the previous period</t>
  </si>
  <si>
    <t>2) LCR treatment for jurisdictions with insufficient liquid assets</t>
  </si>
  <si>
    <t>3) LCR cash outflows: additional deposit categories with higher run-off rates as specified by supervisor</t>
  </si>
  <si>
    <t>4) LCR cash outflows other contingent funding obligations</t>
  </si>
  <si>
    <t>5) LCR cash inflows</t>
  </si>
  <si>
    <t>1) LCR haircuts for high-quality liquid assets</t>
  </si>
  <si>
    <t>provided by sovereigns, central banks, PSEs and MDBs</t>
  </si>
  <si>
    <t>(A separate column should be completed for each subsidairy issuing capital to third parties)</t>
  </si>
  <si>
    <t>amount attributable to third parties</t>
  </si>
  <si>
    <t>Standardised approach</t>
  </si>
  <si>
    <t>Submission date (yyyy-mm-dd)</t>
  </si>
  <si>
    <t>Other contingent funding obligations</t>
  </si>
  <si>
    <t>2) Cash inflows</t>
  </si>
  <si>
    <t>Rules as at reporting date</t>
  </si>
  <si>
    <t>Income</t>
  </si>
  <si>
    <t>Profit after tax</t>
  </si>
  <si>
    <t>Profit after tax prior to the deduction of relevant (ie expensed) distributions below</t>
  </si>
  <si>
    <t>Distributions</t>
  </si>
  <si>
    <t>Other coupon/dividend payments on Tier 1 instruments</t>
  </si>
  <si>
    <t>Common stock share buybacks</t>
  </si>
  <si>
    <t>Total capital of the subsidiary held by third parties less surplus attributable to third party investors</t>
  </si>
  <si>
    <t xml:space="preserve">Prior to regulatory adjustments </t>
  </si>
  <si>
    <t>Regulatory adjustments</t>
  </si>
  <si>
    <t>C) Capital distribution data (for the six months period ending on the reporting date)</t>
  </si>
  <si>
    <t>Total Common Equity Tier 1 capital attributable to parent company common shareholders</t>
  </si>
  <si>
    <t>Counterparty credit risk exposures (not including CVA charges or charges for exposures to CCPs)</t>
  </si>
  <si>
    <t>Shortfall of provisions to expeced losses to be deducted from Common Equity Tier 1 capital (gross of any tax adjustement)</t>
  </si>
  <si>
    <t>Cap for inclusion of excess provisions in Tier 2 capital (0.6% of credit risk-weighted assets)</t>
  </si>
  <si>
    <t>Excess of provisions to expected losses related to IRB portfolios to be included in Tier 2 capital</t>
  </si>
  <si>
    <t>Cap for inclusion of provisions in Tier 2 capital (1.25% of credit risk-weighted assets)</t>
  </si>
  <si>
    <t>Total provisions related to standardised approach to be included in Tier 2 capital</t>
  </si>
  <si>
    <t>Total provisions related to Basel I portfolios to be included in Tier 2 capital</t>
  </si>
  <si>
    <t>Common Equity Tier 1 capital</t>
  </si>
  <si>
    <t>Total Common Equity Tier 1 capital of the subsidiary held by third parties less surplus attributable to third party investors</t>
  </si>
  <si>
    <t>Total Tier 1 capital</t>
  </si>
  <si>
    <t>Surplus Total Tier 1 capital of the subsidiary; of which</t>
  </si>
  <si>
    <t>Total Tier 1 capital of the subsidiary held by third parties less surplus attributable to third party investors</t>
  </si>
  <si>
    <t>Total capital</t>
  </si>
  <si>
    <t>Surplus Total capital of the subsidiary; of which</t>
  </si>
  <si>
    <t>Surplus Common Equity Tier 1 capital of the subsidiary; of which</t>
  </si>
  <si>
    <t>Amount of Common Equity Tier 1 capital held by third parties to be included in consolidated Common Equity Tier 1 capital</t>
  </si>
  <si>
    <t>Amount of Tier 1 capital held by third parties to be included in consolidated Additional Tier 1 capital</t>
  </si>
  <si>
    <t>Amount of Total capital held by third parties to be included in consolidated Tier 2 capital</t>
  </si>
  <si>
    <t>A) On-balance sheet items</t>
  </si>
  <si>
    <t>Amounts should be net of specific provisions and valuations adjustments.</t>
  </si>
  <si>
    <t xml:space="preserve">Accounting balance sheet value </t>
  </si>
  <si>
    <t>Derivatives:</t>
  </si>
  <si>
    <t>Credit derivatives (protection sold)</t>
  </si>
  <si>
    <t>Credit derivatives (protection bought)</t>
  </si>
  <si>
    <t>Financial derivatives</t>
  </si>
  <si>
    <t>Totals</t>
  </si>
  <si>
    <t>Notional amount</t>
  </si>
  <si>
    <t>B1 ) Derivatives</t>
  </si>
  <si>
    <t>B2) Off-balance sheet items</t>
  </si>
  <si>
    <t>Off-balance sheet items with a 0% CCF in the RSA; of which:</t>
  </si>
  <si>
    <t>Unconditionally cancellable credit cards commitments</t>
  </si>
  <si>
    <t>PSEs guaranteed by central government</t>
  </si>
  <si>
    <t xml:space="preserve">Other unconditionally cancellable commitments </t>
  </si>
  <si>
    <t>Off-balance sheet items with a 20% CCF in the RSA</t>
  </si>
  <si>
    <t>Total off-balance sheet items</t>
  </si>
  <si>
    <t>Accounting total assets</t>
  </si>
  <si>
    <t>Reverse out on-balance sheet netting</t>
  </si>
  <si>
    <t>Credit derivatives:</t>
  </si>
  <si>
    <t>Credit derivatives (protection sold less protection bought)</t>
  </si>
  <si>
    <t xml:space="preserve">Amount </t>
  </si>
  <si>
    <t>Total exposures</t>
  </si>
  <si>
    <t>Total exposures for the calculation of the leverage ratio</t>
  </si>
  <si>
    <t>Central banks</t>
  </si>
  <si>
    <t>Total risk-weighted assets of the subsidiary</t>
  </si>
  <si>
    <t>Other trading book exposures</t>
  </si>
  <si>
    <t>Investments in covered bonds</t>
  </si>
  <si>
    <t xml:space="preserve">Other banking book exposures; of which: </t>
  </si>
  <si>
    <t>Sovereigns; of which:</t>
  </si>
  <si>
    <t>MDBs</t>
  </si>
  <si>
    <t>Financial</t>
  </si>
  <si>
    <t>Qualifying revolving retail exposures</t>
  </si>
  <si>
    <t>Banks</t>
  </si>
  <si>
    <t>Securities with a 0% risk weight:</t>
  </si>
  <si>
    <t>Risk-weighted assets of the consolidated group that relate to the subsidiary (ie risk-weighted assets of the subsidiary excluding intra-group transactions)</t>
  </si>
  <si>
    <t>Lower of the risk-weighted assets of the subsidiary and the contribution to consolidated risk-weighted assets</t>
  </si>
  <si>
    <t>Unsecured debt issuance</t>
  </si>
  <si>
    <t>Debt-buy back requests (incl related conduits)</t>
  </si>
  <si>
    <t>Unconditionally revocable "uncommitted" credit and liquidity facilities</t>
  </si>
  <si>
    <t>Securities financing transactions</t>
  </si>
  <si>
    <t>B) Derivatives and off-balance sheet items</t>
  </si>
  <si>
    <t>Off-balance sheet items with a 50% CCF in the RSA</t>
  </si>
  <si>
    <t>Off-balance sheet items with a 100% CCF in the RSA</t>
  </si>
  <si>
    <t>C) On- and off-balance sheet items – additional breakdown of exposures</t>
  </si>
  <si>
    <t>On-balance sheet exposures: EAD/solvency-based value</t>
  </si>
  <si>
    <t>e) Total cash outflows</t>
  </si>
  <si>
    <t xml:space="preserve">Off-balance sheet exposures: notional x regulatory CCF </t>
  </si>
  <si>
    <t>Total on- and off-balance sheet exposures belonging to the banking book (breakdown according to the effective risk weight):</t>
  </si>
  <si>
    <t>= 0%</t>
  </si>
  <si>
    <t>&gt; 0 and ≤ 12%</t>
  </si>
  <si>
    <t>&gt; 12 and ≤ 20%</t>
  </si>
  <si>
    <t>&gt; 20 and ≤ 50%</t>
  </si>
  <si>
    <t>&gt; 50 and ≤ 75%</t>
  </si>
  <si>
    <t>&gt; 75 and ≤ 100%</t>
  </si>
  <si>
    <t>&gt; 100 and ≤ 425%</t>
  </si>
  <si>
    <t>&gt; 425 and ≤ 1250%</t>
  </si>
  <si>
    <t>D) Reconciliation (following relevant accounting standards)</t>
  </si>
  <si>
    <t>Reverse out SFT netting</t>
  </si>
  <si>
    <t>Reverse out other netting and other adjustments</t>
  </si>
  <si>
    <t>Previous quarter</t>
  </si>
  <si>
    <t>Bank group</t>
  </si>
  <si>
    <t>Unit (1, 1000, 1000000)</t>
  </si>
  <si>
    <t>D</t>
  </si>
  <si>
    <t>E</t>
  </si>
  <si>
    <t>Capital ratios (actual capital, rules as of the relevant date)</t>
  </si>
  <si>
    <t>B1</t>
  </si>
  <si>
    <t>Total</t>
  </si>
  <si>
    <t>1) Reporting data</t>
  </si>
  <si>
    <t>2) Approaches to credit risk</t>
  </si>
  <si>
    <t>Basel I/Basel II</t>
  </si>
  <si>
    <t>Basel II</t>
  </si>
  <si>
    <t>Settlement risk</t>
  </si>
  <si>
    <t>Other Pillar 1 requirements</t>
  </si>
  <si>
    <t>A</t>
  </si>
  <si>
    <t>B</t>
  </si>
  <si>
    <t>1) Cash outflows</t>
  </si>
  <si>
    <t>Provisions included in Tier 2 capital</t>
  </si>
  <si>
    <t>BIA</t>
  </si>
  <si>
    <t>TSA</t>
  </si>
  <si>
    <t>ASA</t>
  </si>
  <si>
    <t>AMA</t>
  </si>
  <si>
    <t>CCR OTC</t>
  </si>
  <si>
    <t>CEM</t>
  </si>
  <si>
    <t>Standardised</t>
  </si>
  <si>
    <t>IMM</t>
  </si>
  <si>
    <t>Supervisory haircuts</t>
  </si>
  <si>
    <t>Bank is a single legal entity</t>
  </si>
  <si>
    <t>issued by sovereigns</t>
  </si>
  <si>
    <t>guaranteed by sovereigns</t>
  </si>
  <si>
    <t>issued or guaranteed by central banks</t>
  </si>
  <si>
    <t>issued or guaranteed by non-central government PSEs</t>
  </si>
  <si>
    <t>Bank is a subsidiary of a banking group</t>
  </si>
  <si>
    <t>Bank is a subsidiary with a non-EU parent (EU only)</t>
  </si>
  <si>
    <t>Reporting currency (ISO code)</t>
  </si>
  <si>
    <t>retail clients</t>
  </si>
  <si>
    <t>non-financial corporates</t>
  </si>
  <si>
    <t>Total retail deposits; of which:</t>
  </si>
  <si>
    <t>A) General bank data</t>
  </si>
  <si>
    <t>Leverage ratio</t>
  </si>
  <si>
    <t>Amount</t>
  </si>
  <si>
    <t>52, 53</t>
  </si>
  <si>
    <t>62–64</t>
  </si>
  <si>
    <t>55, 56</t>
  </si>
  <si>
    <t>67–68</t>
  </si>
  <si>
    <t>[%]</t>
  </si>
  <si>
    <t>Advanced CVA risk capital charge</t>
  </si>
  <si>
    <t>Standardised CVA risk capital charge</t>
  </si>
  <si>
    <t>Basel II/III standardised approach</t>
  </si>
  <si>
    <t>Basel II/III FIRB approach</t>
  </si>
  <si>
    <t>Basel II/III AIRB approach</t>
  </si>
  <si>
    <t>LCR</t>
  </si>
  <si>
    <t>Weight</t>
  </si>
  <si>
    <t>Weighted amount</t>
  </si>
  <si>
    <t>part of central bank reserves that can be drawn in times of stress</t>
  </si>
  <si>
    <t>For non-0% risk-weighted sovereigns:</t>
  </si>
  <si>
    <t>sovereign or central bank debt securities issued in domestic currencies by the sovereign or central bank in the country in which the liquidity risk is being taken or in the bank’s home country</t>
  </si>
  <si>
    <t>Total stock of Level 1 assets</t>
  </si>
  <si>
    <t>Total run-off on other contingent funding obligations</t>
  </si>
  <si>
    <t>Adjustment to stock of Level 1 assets</t>
  </si>
  <si>
    <t>Adjusted amount of Level 1 assets</t>
  </si>
  <si>
    <t>Market value</t>
  </si>
  <si>
    <t>Securities with a 20% risk weight:</t>
  </si>
  <si>
    <t>issued or guaranteed by MDBs</t>
  </si>
  <si>
    <t>Non-financial corporate bonds, rated AA- or better</t>
  </si>
  <si>
    <t>Covered bonds, not self-issued, rated AA- or better</t>
  </si>
  <si>
    <t>Loss of funding on ABS and other structured financing instruments issued by the bank, excluding covered bonds</t>
  </si>
  <si>
    <t xml:space="preserve">Loss of funding on ABCP, conduits, SIVs and other such financing activities; of which: </t>
  </si>
  <si>
    <t>debt maturing ≤ 30 days</t>
  </si>
  <si>
    <t>Collateral swaps maturing ≤ 30 days:</t>
  </si>
  <si>
    <t>provided by members of the institutional networks of cooperative (or otherwise named) banks</t>
  </si>
  <si>
    <t>Level 1 assets</t>
  </si>
  <si>
    <t>Level 2 assets</t>
  </si>
  <si>
    <t>Total usage of alternative treatment (post-haircut) before applying the cap</t>
  </si>
  <si>
    <t>Cap on usage of alternative treatment</t>
  </si>
  <si>
    <t>Total usage of alternative treatment (post-haircut) after applying the cap</t>
  </si>
  <si>
    <t>Total stock of high quality liquid assets plus usage of alternative treatment</t>
  </si>
  <si>
    <t xml:space="preserve"> </t>
  </si>
  <si>
    <t>Insured deposits; of which:</t>
  </si>
  <si>
    <t>in non-transactional and non-relationship accounts</t>
  </si>
  <si>
    <t>Uninsured deposits</t>
  </si>
  <si>
    <t>Additional deposit categories with higher run-off rates as specified by supervisor</t>
  </si>
  <si>
    <t>Category 1</t>
  </si>
  <si>
    <t>Category 2</t>
  </si>
  <si>
    <t>Category 3</t>
  </si>
  <si>
    <t>With a supervisory run-off rate</t>
  </si>
  <si>
    <t>Without a supervisory run-off rate</t>
  </si>
  <si>
    <t>Total retail deposits run-off</t>
  </si>
  <si>
    <t xml:space="preserve">Total unsecured wholesale funding </t>
  </si>
  <si>
    <t>Total funding provided by small business customers; of which:</t>
  </si>
  <si>
    <t>Total operational deposits; of which:</t>
  </si>
  <si>
    <t>provided by non-financial corporates</t>
  </si>
  <si>
    <t>uninsured</t>
  </si>
  <si>
    <t>provided by banks</t>
  </si>
  <si>
    <t>≥1 year</t>
  </si>
  <si>
    <t>Derivatives, SFTs</t>
  </si>
  <si>
    <t>Other sovereign exposures</t>
  </si>
  <si>
    <t>Mutual / cooperative</t>
  </si>
  <si>
    <t>Joint stock company</t>
  </si>
  <si>
    <t>Other non-joint stock company</t>
  </si>
  <si>
    <t xml:space="preserve">Total Common Equity Tier 1 capital of the subsidiary net of deductions (if the subsidiary is not a bank, as defined in footnote 23 of the rules text, zero must be entered into this cell with the common equity to be included in the Total Tier 1 cell below); </t>
  </si>
  <si>
    <t>Total Tier 1 (CET1 + AT1) of the subsidiary net of deductions</t>
  </si>
  <si>
    <t>Total capital (CET1 + AT1 + T2) of the subsidiary net of deductions</t>
  </si>
  <si>
    <t>Additional Tier 1 instruments issued by parent company of group (and any related surplus), including any compliant capital issued via SPVs as determined by paragraph 65 of Basel III</t>
  </si>
  <si>
    <t>Tier 2 capital instruments issued by parent company of group (and any related surplus), including any compliant capital issued via SPVs as determined by paragraph 65 of Basel III</t>
  </si>
  <si>
    <t>Prior to regulatory adjustments</t>
  </si>
  <si>
    <t xml:space="preserve">Non-contractual obligations, such as: </t>
  </si>
  <si>
    <t>Managed funds</t>
  </si>
  <si>
    <t>provided by other banks</t>
  </si>
  <si>
    <t>Additional balances required to be installed in central bank reserves</t>
  </si>
  <si>
    <t>Total unsecured wholesale funding run-off</t>
  </si>
  <si>
    <t>Amount received</t>
  </si>
  <si>
    <t>Market value of extended collateral</t>
  </si>
  <si>
    <t>Total secured wholesale funding run-off</t>
  </si>
  <si>
    <t>Increased liquidity needs related to the potential for valuation changes on posted collateral securing derivative and other transactions:</t>
  </si>
  <si>
    <t>with embedded options in financing arrangements</t>
  </si>
  <si>
    <t>other potential loss of such funding</t>
  </si>
  <si>
    <t>B) Current capital applying…</t>
  </si>
  <si>
    <t>Coins and banknotes</t>
  </si>
  <si>
    <t>Total central bank reserves; of which:</t>
  </si>
  <si>
    <t>issued or guaranteed by BIS, IMF, ECB and European Community, or MDBs</t>
  </si>
  <si>
    <t>domestic sovereign or central bank debt securities issued in foreign currencies, up to the amount of the bank’s stressed net cash outflows in that specific foreign currency stemming from the bank’s operations in the jurisdiction where the bank’s liquidity risk is being taken</t>
  </si>
  <si>
    <t>Total stock of Level 2A assets</t>
  </si>
  <si>
    <t>Adjustment to stock of Level 2A assets</t>
  </si>
  <si>
    <t>Adjusted amount of Level 2A assets</t>
  </si>
  <si>
    <t>Residential mortgage-backed securities (RMBS), rated AA or better</t>
  </si>
  <si>
    <t>54 (a)</t>
  </si>
  <si>
    <t xml:space="preserve">Non-financial corporate bonds, rated BBB- to A+ </t>
  </si>
  <si>
    <t>54 (b)</t>
  </si>
  <si>
    <t xml:space="preserve">Non-financial common equity shares </t>
  </si>
  <si>
    <t xml:space="preserve">54 (c) </t>
  </si>
  <si>
    <t>Total stock of Level 2B RMBS assets</t>
  </si>
  <si>
    <t>Adjustment to stock of Level 2B RMBS assets</t>
  </si>
  <si>
    <t>Annex 1</t>
  </si>
  <si>
    <t>Adjusted amount of Level 2B RMBS assets</t>
  </si>
  <si>
    <t>Total stock of Level 2B non-RMBS assets</t>
  </si>
  <si>
    <t xml:space="preserve">54 (b),(c) </t>
  </si>
  <si>
    <t>Adjustment to stock of Level 2B non-RMBS assets</t>
  </si>
  <si>
    <t>Adjusted amount of Level 2B non-RMBS assets</t>
  </si>
  <si>
    <t>Adjusted amount of Level 2B (RMBS and non-RMBS) assets</t>
  </si>
  <si>
    <t>47, Annex 1</t>
  </si>
  <si>
    <t>51, Annex 1</t>
  </si>
  <si>
    <t>Level 2A</t>
  </si>
  <si>
    <t>Level 2B
RMBS</t>
  </si>
  <si>
    <t>Level 2B
non-RMBS</t>
  </si>
  <si>
    <t>Assets excluded from the stock of high quality liquid assets due to operational restrictions</t>
  </si>
  <si>
    <t xml:space="preserve">Option 2 – Foreign currency HQLA; of which: </t>
  </si>
  <si>
    <t>50 (a)</t>
  </si>
  <si>
    <t xml:space="preserve">50 (c) </t>
  </si>
  <si>
    <t xml:space="preserve">50 (d) </t>
  </si>
  <si>
    <t xml:space="preserve">50 (e) </t>
  </si>
  <si>
    <t>52 (a)</t>
  </si>
  <si>
    <t>52 (b)</t>
  </si>
  <si>
    <t>52 (a),(b)</t>
  </si>
  <si>
    <t>36-37, 171-172</t>
  </si>
  <si>
    <t>31-34, 38-40</t>
  </si>
  <si>
    <t>eligible for a 3% run-off rate; of which:</t>
  </si>
  <si>
    <t>are in the reporting bank's home jurisdiction</t>
  </si>
  <si>
    <t>are not in the reporting bank's home jurisdiction</t>
  </si>
  <si>
    <t>eligible for a 5% run-off rate; of which:</t>
  </si>
  <si>
    <t>Term deposits (treated as having &gt;30 day remaining maturity); of which:</t>
  </si>
  <si>
    <t>85-111</t>
  </si>
  <si>
    <t>89-92</t>
  </si>
  <si>
    <t>89, 75-78</t>
  </si>
  <si>
    <t>89, 75, 78</t>
  </si>
  <si>
    <t>89, 78</t>
  </si>
  <si>
    <t>89, 75</t>
  </si>
  <si>
    <t>89, 79</t>
  </si>
  <si>
    <t>92, 82-84</t>
  </si>
  <si>
    <t>92, 84</t>
  </si>
  <si>
    <t>92, 82</t>
  </si>
  <si>
    <t>93-104</t>
  </si>
  <si>
    <t>93-103</t>
  </si>
  <si>
    <t>107-108</t>
  </si>
  <si>
    <t>in transactional accounts; of which:</t>
  </si>
  <si>
    <t>in non-transactional accounts with established relationships that make deposit withdrawal highly unlikely; of which:</t>
  </si>
  <si>
    <t>Term deposits (treated as having &gt;30 day maturity); of which:</t>
  </si>
  <si>
    <t>provided by non-financial corporates; of which:</t>
  </si>
  <si>
    <t>where entire amount is fully covered by an effective deposit insurance scheme</t>
  </si>
  <si>
    <t>where entire amount is not fully covered by an effective deposit insurance scheme</t>
  </si>
  <si>
    <t>provided by sovereigns, central banks, PSEs and MDBs; of which:</t>
  </si>
  <si>
    <t>excess balances in operational accounts that could be withdrawn and would leave enough funds to fulfil the clearing, custody and cash management activities</t>
  </si>
  <si>
    <t>114-115</t>
  </si>
  <si>
    <t>Backed by Level 1 assets; of which:</t>
  </si>
  <si>
    <t>Backed by Level 2A assets; of which:</t>
  </si>
  <si>
    <t>Backed by Level 2B RMBS assets; of which:</t>
  </si>
  <si>
    <t>Backed by Level 2B non-RMBS assets; of which:</t>
  </si>
  <si>
    <t>Backed by other assets</t>
  </si>
  <si>
    <t>Transactions backed by Level 2A assets; of which:</t>
  </si>
  <si>
    <t>Transactions backed by Level 2B RMBS assets; of which:</t>
  </si>
  <si>
    <t>Transactions backed by Level 2B non-RMBS assets; of which:</t>
  </si>
  <si>
    <t>Derivatives cash outflow</t>
  </si>
  <si>
    <t>Cash and Level 1 assets</t>
  </si>
  <si>
    <t>Increased liquidity needs related to excess non-segregated collateral held by the bank that could contractually be called at any time by the counterparty</t>
  </si>
  <si>
    <t>Increased liquidity needs related to contractually required collateral on transactions for which the counterparty has not yet demanded the collateral be posted</t>
  </si>
  <si>
    <t>Increased liquidity needs related to contracts that allow collateral substitution to non-HQLA assets</t>
  </si>
  <si>
    <t>Increased liquidity needs related to market valuation changes on derivative or other transactions</t>
  </si>
  <si>
    <t>Undrawn committed credit and liquidity facilities provided to banks subject to prudential supervision</t>
  </si>
  <si>
    <t>131 (d)</t>
  </si>
  <si>
    <t>Undrawn committed credit facilities provided to other FIs</t>
  </si>
  <si>
    <t xml:space="preserve">131 (e) </t>
  </si>
  <si>
    <t>Undrawn committed liquidity facilities provided to other FIs</t>
  </si>
  <si>
    <t>131 (f)</t>
  </si>
  <si>
    <t>Non-contractual obligations related to potential liquidity draws from joint ventures or minority investments in entities</t>
  </si>
  <si>
    <t>Trade finance-related obligations (including guarantees and letters of credit)</t>
  </si>
  <si>
    <t>Guarantees and letters of credit unrelated to trade finance obligations</t>
  </si>
  <si>
    <t>Non contractual obligations where customer short positions are covered by other customers’ collateral</t>
  </si>
  <si>
    <t>Bank outright short positions covered by a collateralised securities financing transaction</t>
  </si>
  <si>
    <t>Other contractual cash outflows (including those related to unsecured collateral borrowings and uncovered short positions)</t>
  </si>
  <si>
    <t>138, 139</t>
  </si>
  <si>
    <t>141, 147</t>
  </si>
  <si>
    <t>116, 117</t>
  </si>
  <si>
    <t>131 (a)</t>
  </si>
  <si>
    <t>131 (b)</t>
  </si>
  <si>
    <t>131 (c)</t>
  </si>
  <si>
    <t>131 (g)</t>
  </si>
  <si>
    <t>Transactions backed by Level 2A assets</t>
  </si>
  <si>
    <t>145-146</t>
  </si>
  <si>
    <t>Margin lending backed by non-Level 1 or non-Level 2 collateral</t>
  </si>
  <si>
    <t>Transactions backed by Level 2B RMBS assets</t>
  </si>
  <si>
    <t>Transactions backed by Level 2B non-RMBS assets</t>
  </si>
  <si>
    <t>Derivatives cash inflow</t>
  </si>
  <si>
    <t>158, 159</t>
  </si>
  <si>
    <t>69, 144</t>
  </si>
  <si>
    <t>48, 113, 146, Annex 1</t>
  </si>
  <si>
    <t>Level 1 assets are lent and Level 2A assets are borrowed; of which:</t>
  </si>
  <si>
    <t>Level 1 assets are lent and Level 2B RMBS assets are borrowed; of which:</t>
  </si>
  <si>
    <t>Level 1 assets are lent and Level 2B non-RMBS assets are borrowed; of which:</t>
  </si>
  <si>
    <t>Level 2A assets are lent and Level 1 assets are borrowed; of which:</t>
  </si>
  <si>
    <t>Level 2A assets are lent and Level 2A assets are borrowed; of which:</t>
  </si>
  <si>
    <t>Level 2A assets are lent and Level 2B RMBS assets are borrowed; of which:</t>
  </si>
  <si>
    <t>Level 2A assets are lent and Level 2B non-RMBS assets are borrowed; of which:</t>
  </si>
  <si>
    <t>Level 2A assets are lent and other assets are borrowed; of which:</t>
  </si>
  <si>
    <t>Level 2B RMBS assets are lent and Level 1 assets are borrowed; of which:</t>
  </si>
  <si>
    <t>Level 2B RMBS assets are lent and Level 2A assets are borrowed; of which:</t>
  </si>
  <si>
    <t>Level 2B RMBS assets are lent and Level 2B RMBS assets are borrowed; of which:</t>
  </si>
  <si>
    <t>Level 2B RMBS assets are lent and Level 2B non-RMBS assets are borrowed; of which:</t>
  </si>
  <si>
    <t>Level 2B RMBS assets are lent and other assets are borrowed; of which:</t>
  </si>
  <si>
    <t>Level 2B non-RMBS assets are lent and Level 1 assets are borrowed; of which:</t>
  </si>
  <si>
    <t>Level 2B non-RMBS assets are lent and Level 2A assets are borrowed; of which:</t>
  </si>
  <si>
    <t>Level 2B non-RMBS assets are lent and Level 2B RMBS assets are borrowed; of which:</t>
  </si>
  <si>
    <t>Level 2B non-RMBS assets are lent and Level 2B non-RMBS assets are borrowed; of which:</t>
  </si>
  <si>
    <t>Level 2B non-RMBS assets are lent and other assets are borrowed; of which:</t>
  </si>
  <si>
    <t>Other assets are lent and Level 2A assets are borrowed; of which:</t>
  </si>
  <si>
    <t>Other assets are lent and Level 2B RMBS assets are borrowed; of which:</t>
  </si>
  <si>
    <t>Other assets are lent and Level 2B non-RMBS assets are borrowed; of which:</t>
  </si>
  <si>
    <t>Level 1 assets are lent and Level 2A assets are borrowed</t>
  </si>
  <si>
    <t>Level 1 assets are lent and Level 2B RMBS assets are borrowed</t>
  </si>
  <si>
    <t>Level 1 assets are lent and Level 2B non-RMBS assets are borrowed</t>
  </si>
  <si>
    <t>Level 2A assets are lent and Level 1 assets are borrowed</t>
  </si>
  <si>
    <t>Level 2A assets are lent and Level 2A assets are borrowed</t>
  </si>
  <si>
    <t>Level 2A assets are lent and Level 2B RMBS assets are borrowed</t>
  </si>
  <si>
    <t>Level 2A assets are lent and Level 2B non-RMBS assets are borrowed</t>
  </si>
  <si>
    <t>Level 2A assets are lent and other assets are borrowed</t>
  </si>
  <si>
    <t>Level 2B RMBS assets are lent and Level 1 assets are borrowed</t>
  </si>
  <si>
    <t>Level 2B RMBS assets are lent and Level 2A assets are borrowed</t>
  </si>
  <si>
    <t>Level 2B RMBS assets are lent and Level 2B RMBS assets are borrowed</t>
  </si>
  <si>
    <t>Level 2B RMBS assets are lent and Level 2B non-RMBS assets are borrowed</t>
  </si>
  <si>
    <t>Level 2B RMBS assets are lent and other assets are borrowed</t>
  </si>
  <si>
    <t>Level 2B non-RMBS assets are lent and Level 1 assets are borrowed</t>
  </si>
  <si>
    <t>Level 2B non-RMBS assets are lent and Level 2A assets are borrowed</t>
  </si>
  <si>
    <t>Level 2B non-RMBS assets are lent and Level 2B RMBS assets are borrowed</t>
  </si>
  <si>
    <t>Level 2B non-RMBS assets are lent and Level 2B non-RMBS assets are borrowed</t>
  </si>
  <si>
    <t>Level 2B non-RMBS assets are lent and other assets are borrowed</t>
  </si>
  <si>
    <t>Other assets are lent and Level 2A assets are borrowed</t>
  </si>
  <si>
    <t>Other assets are lent and Level 2B RMBS assets are borrowed</t>
  </si>
  <si>
    <t>Other assets are lent and Level 2B non-RMBS assets are borrowed</t>
  </si>
  <si>
    <t>Adjustments to Level 2A assets due to collateral swaps</t>
  </si>
  <si>
    <t>Adjustments to Level 2B RMBS assets due to collateral swaps</t>
  </si>
  <si>
    <t>Adjustments to Level 2B non-RMBS assets due to collateral swaps</t>
  </si>
  <si>
    <t>issued or guaranteed by BIS, IMF, ECB or European Community, or MDBs</t>
  </si>
  <si>
    <t>Level 2A assets</t>
  </si>
  <si>
    <t>Level 2B assets</t>
  </si>
  <si>
    <t>RMBS, rated AA or better</t>
  </si>
  <si>
    <t>Non-financial corporate bonds, rated BBB- to A+</t>
  </si>
  <si>
    <t>Non-financial common equity shares</t>
  </si>
  <si>
    <t xml:space="preserve">Option 2 – Foreign currency HQLA, of which: </t>
  </si>
  <si>
    <t>e) Treatment for jurisdictions with insufficient HQLA</t>
  </si>
  <si>
    <t>75, 78</t>
  </si>
  <si>
    <t>82-84</t>
  </si>
  <si>
    <t>Undrawn committed credit and liquidity facilities to other legal entities</t>
  </si>
  <si>
    <t>operational deposits</t>
  </si>
  <si>
    <t>all payments on other loans and deposits due in ≤ 30 days</t>
  </si>
  <si>
    <t>A) Stock of high quality liquid assets (HQLA)</t>
  </si>
  <si>
    <t>Paragraph nr in standards doc</t>
  </si>
  <si>
    <t>50 (b), footnote 13</t>
  </si>
  <si>
    <t>issued or guaranteed by PSEs</t>
  </si>
  <si>
    <t>Adjustment to stock of HQLA due to cap on Level 2B assets</t>
  </si>
  <si>
    <t>Adjustment to stock of HQLA due to cap on Level 2 assets</t>
  </si>
  <si>
    <t>Total stock of HQLA</t>
  </si>
  <si>
    <t>Assets held at the entity level, but excluded from the consolidated stock of HQLA</t>
  </si>
  <si>
    <t>Panel e) to be filled in in your jurisdiction:</t>
  </si>
  <si>
    <t>Option 3 – Additional use of Level 2 assets with a higher haircut</t>
  </si>
  <si>
    <t>f) Total stock of HQLA plus usage of alternative treatment</t>
  </si>
  <si>
    <t>Total stock of HQLA plus usage of alternative treatment</t>
  </si>
  <si>
    <t>105-109</t>
  </si>
  <si>
    <t>Of the non-operational deposits reported above, amounts that could be considered operational in nature but per the Basel III LCR standards have been excluded from receiving operational deposit treatment due to:</t>
  </si>
  <si>
    <t>99, footnote 42</t>
  </si>
  <si>
    <t>Transactions conducted with the bank's domestic central bank; of which:</t>
  </si>
  <si>
    <t>Transactions not conducted with the bank's domestic central bank and backed by Level 1 assets; of which:</t>
  </si>
  <si>
    <t>Transactions not conducted with the bank's domestic central bank and backed by Level 2A assets; of which:</t>
  </si>
  <si>
    <t>Transactions not conducted with the bank's domestic central bank and backed by Level 2B RMBS assets; of which:</t>
  </si>
  <si>
    <t>Counterparties are domestic sovereigns, MDBs or domestic PSEs with a 20% risk weight; of which:</t>
  </si>
  <si>
    <t>Counterparties are not domestic sovereigns, MDBs or domestic PSEs with a 20% risk weight; of which:</t>
  </si>
  <si>
    <t>Transactions not conducted with the bank's domestic central bank and backed by other assets (non-HQLA); of which:</t>
  </si>
  <si>
    <t>Counterparties are domestic sovereigns, MDBs or domestic PSEs with a 20% risk weight</t>
  </si>
  <si>
    <t>Counterparties are not domestic sovereigns, MDBs or domestic PSEs with a 20% risk weight</t>
  </si>
  <si>
    <t>Increased liquidity needs related to downgrade triggers in derviatives and other financing transactions</t>
  </si>
  <si>
    <t>Transactions not conducted with the bank's domestic central bank and backed by Level 2B non-RMBS assets; of which:</t>
  </si>
  <si>
    <t>insured, with a 3% run-off rate</t>
  </si>
  <si>
    <t>insured, with a 5% run-off rate</t>
  </si>
  <si>
    <t>G-SIB surcharge</t>
  </si>
  <si>
    <t>Trade exposures (including client cleared trades)</t>
  </si>
  <si>
    <t>Default fund exposures</t>
  </si>
  <si>
    <t>Qualifying central counterparties; of which:</t>
  </si>
  <si>
    <t>Unconditionally revocable "uncommitted" liquidity facilities</t>
  </si>
  <si>
    <t>Unconditionally revocable "uncommitted" credit facilities</t>
  </si>
  <si>
    <t>Domestic surcharges, total capital</t>
  </si>
  <si>
    <t>Domestic surcharges, Tier 1 capital</t>
  </si>
  <si>
    <t>Domestic surcharges, CET1 capital</t>
  </si>
  <si>
    <t>Use LCR data</t>
  </si>
  <si>
    <t>Use NSFR data</t>
  </si>
  <si>
    <t>Counterparty credit risk exposure</t>
  </si>
  <si>
    <t>19−28</t>
  </si>
  <si>
    <t>Memo item: SFT exposures to QCCPs from client-cleared transactions</t>
  </si>
  <si>
    <t>36, 37</t>
  </si>
  <si>
    <t>Potential future exposure (current exposure method; apply regulatory netting)</t>
  </si>
  <si>
    <t>F) Calculation of the leverage ratio</t>
  </si>
  <si>
    <t>8, 9</t>
  </si>
  <si>
    <t>Data complete</t>
  </si>
  <si>
    <t>Total exposure data complete</t>
  </si>
  <si>
    <t>F</t>
  </si>
  <si>
    <t>LR framework para ref</t>
  </si>
  <si>
    <t>Gross value (assuming no netting or CRM)</t>
  </si>
  <si>
    <t xml:space="preserve">Capped notional amount </t>
  </si>
  <si>
    <t>Capped notional amount (same reference name)</t>
  </si>
  <si>
    <t>Capped notional amount (same reference name with no maturity mismatch)</t>
  </si>
  <si>
    <t>Adjusted gross SFT assets</t>
  </si>
  <si>
    <t>3) Accounting information</t>
  </si>
  <si>
    <t xml:space="preserve">b) Level 2A assets
 </t>
  </si>
  <si>
    <t xml:space="preserve">c) Level 2B assets
</t>
  </si>
  <si>
    <t xml:space="preserve">d) Total stock of HQLA
</t>
  </si>
  <si>
    <t xml:space="preserve">a) Retail deposit run-off
</t>
  </si>
  <si>
    <t xml:space="preserve">b) Unsecured wholesale funding run-off
</t>
  </si>
  <si>
    <t xml:space="preserve">c) Secured funding run-off
</t>
  </si>
  <si>
    <t xml:space="preserve">a) Secured lending including reverse repo and securities borrowing
</t>
  </si>
  <si>
    <t xml:space="preserve">d) Additional requirements
</t>
  </si>
  <si>
    <t>A) Available stable funding</t>
  </si>
  <si>
    <t>"Stable" (as defined in the LCR) demand and/or term deposits from retail and small business customers</t>
  </si>
  <si>
    <t>"Less stable" (as defined in the LCR) demand and/or term deposits from retail and small business customers</t>
  </si>
  <si>
    <t>Unsecured funding from non-financial corporates</t>
  </si>
  <si>
    <t>Of which is an operational deposit (as defined in the LCR)</t>
  </si>
  <si>
    <t>Of which is a non-operational deposit (as defined in the LCR)</t>
  </si>
  <si>
    <t>Unsecured funding from central banks</t>
  </si>
  <si>
    <t>Unsecured funding from other legal entities (including financial corporates and financial institutions)</t>
  </si>
  <si>
    <t>Other deposits from members of an institutional network of cooperative banks</t>
  </si>
  <si>
    <t>Secured borrowings and liabilities (including secured term deposits); of which are from:</t>
  </si>
  <si>
    <t>Retail and small business customers</t>
  </si>
  <si>
    <t>Other legal entities (including financial corporates and financial institutions)</t>
  </si>
  <si>
    <t>Other liability and equity categories</t>
  </si>
  <si>
    <t>Total ASF</t>
  </si>
  <si>
    <t>B) Required stable funding</t>
  </si>
  <si>
    <t>1) On balance-sheet items</t>
  </si>
  <si>
    <t>RSF Factor btwn 6 months and 1 year</t>
  </si>
  <si>
    <t>RSF Factor ≥ 1 year</t>
  </si>
  <si>
    <t>Calculated RSF btwn 6 months and 1 year</t>
  </si>
  <si>
    <t>Calculated RSF ≥ 1 year</t>
  </si>
  <si>
    <t>Calculated Total RSF</t>
  </si>
  <si>
    <t>Total central bank reserves</t>
  </si>
  <si>
    <t>Unencumbered</t>
  </si>
  <si>
    <t>Securities held where the institution has an offsetting reverse repurchase transaction when the security on each transaction has the same unique identifier (eg ISIN number or CUSIP) and such securities are reported on the balance sheet of the reporting instutions</t>
  </si>
  <si>
    <t>2) Off balance-sheet items</t>
  </si>
  <si>
    <t>Irrevocable or conditionally revocable liquidity facilities</t>
  </si>
  <si>
    <t>Irrevocable or conditionally revocable credit facilities</t>
  </si>
  <si>
    <t>Total RSF</t>
  </si>
  <si>
    <t>C) NSFR</t>
  </si>
  <si>
    <t>Net stable funding ratio</t>
  </si>
  <si>
    <t>"Stable" (as defined in the LCR) demand and/or term deposits from retail and small business customers (as defined in the LCR)</t>
  </si>
  <si>
    <t>Statutory minimum deposits from members of an institutional network of cooperative (or otherwise named) banks</t>
  </si>
  <si>
    <t>All other liabilities and equity categories not included above</t>
  </si>
  <si>
    <t>ASF factor</t>
  </si>
  <si>
    <t>Calculated ASF</t>
  </si>
  <si>
    <t>&lt; 6 months</t>
  </si>
  <si>
    <t>≥ 1 year</t>
  </si>
  <si>
    <t>RSF factor</t>
  </si>
  <si>
    <t>Calculated RSF</t>
  </si>
  <si>
    <t xml:space="preserve">RSF 
factor </t>
  </si>
  <si>
    <t>Calculated total RSF</t>
  </si>
  <si>
    <t>Deferred tax liabilities (DTLs)</t>
  </si>
  <si>
    <t>Minority interest</t>
  </si>
  <si>
    <t>19-21, 23, 28</t>
  </si>
  <si>
    <t>Replacement cost associated with all derivatives transactions (gross of variation margin)</t>
  </si>
  <si>
    <t>25, 26</t>
  </si>
  <si>
    <t>Eligible cash variation margin offset against derivatives market values</t>
  </si>
  <si>
    <t>Exempted CCP leg of client-cleared trade exposures (replacement costs)</t>
  </si>
  <si>
    <t>33−37</t>
  </si>
  <si>
    <t>SFT agent transactions eligible for the exceptional treatment</t>
  </si>
  <si>
    <t>Accounting other assets</t>
  </si>
  <si>
    <t>Adjustments to accounting 'other assets' for the purposes of the leverage ratio</t>
  </si>
  <si>
    <t>19−22, 28</t>
  </si>
  <si>
    <t>Potential future exposure for derivatives entering the leverage ratio exposure measure</t>
  </si>
  <si>
    <t>Exempted CCP leg of client-cleared trade exposures (potential future exposure)</t>
  </si>
  <si>
    <t>E) Adjusted notional exposures for written credit derivatives</t>
  </si>
  <si>
    <t>≥ 6 months to &lt; 1 year</t>
  </si>
  <si>
    <t>Tier 1 and Tier 2 capital (Basel III 2022), before the application of capital deductions and excluding the proportion of Tier 2 instruments with residual maturity of less than one year</t>
  </si>
  <si>
    <t>Of which is non-deposit unsecured funding</t>
  </si>
  <si>
    <t>Unsecured funding from sovereigns/PSEs/MDBs/NDBs</t>
  </si>
  <si>
    <t>Sovereigns/PSEs/MDBs/NDBs</t>
  </si>
  <si>
    <t>Defaulted securities and non-performing loans</t>
  </si>
  <si>
    <t>All other assets not included in above categories that qualify for 100% treatment</t>
  </si>
  <si>
    <t>Capital instruments not included above with an effective residual maturity of one year or more</t>
  </si>
  <si>
    <t>Exposure amounts resulting from the additional treatment for credit derivatives</t>
  </si>
  <si>
    <t>Unconditionally revocable liquidity facilities</t>
  </si>
  <si>
    <t>Unconditionally revocable credit facilities</t>
  </si>
  <si>
    <t>Check: Tier 2 adjustments should be ≤ additional Tier 2 prior to adjustments</t>
  </si>
  <si>
    <t>Check: Tier 1 adjustments should be ≤ additional Tier 1 prior to adjustments</t>
  </si>
  <si>
    <t>National rules as at reporting date</t>
  </si>
  <si>
    <t>Check: sum of other assets of which items ≤ other assets</t>
  </si>
  <si>
    <t>Check: unconditionally cancellable commitments should not exceed off-balance items with a 0% CCF</t>
  </si>
  <si>
    <t>Check: total equals total accounting values in panel A</t>
  </si>
  <si>
    <t>Check: total equals total gross values in panel A</t>
  </si>
  <si>
    <t>Check: credit derivatives (protection sold) should be the same as or less than that in panel B</t>
  </si>
  <si>
    <t>Check: credit derivatives (protection bought) should be the same as or less than that in panel B</t>
  </si>
  <si>
    <t>Check: credit derivatives purchased are consistently filled-in (see reporting instructions for more details)</t>
  </si>
  <si>
    <t>Other SFTs</t>
  </si>
  <si>
    <t>33-35</t>
  </si>
  <si>
    <t>29−31</t>
  </si>
  <si>
    <t>Closed from question: numerical answer</t>
  </si>
  <si>
    <t>Overall capital requirements and actual capital ratios</t>
  </si>
  <si>
    <t>General information (to be completed by all banks)</t>
  </si>
  <si>
    <t>Unit</t>
  </si>
  <si>
    <t>One</t>
  </si>
  <si>
    <t>Thousands</t>
  </si>
  <si>
    <t>Millions</t>
  </si>
  <si>
    <t>FIRB</t>
  </si>
  <si>
    <t>AIRB</t>
  </si>
  <si>
    <t>PD/LGD</t>
  </si>
  <si>
    <t>Market-based</t>
  </si>
  <si>
    <t>Credit risk equity</t>
  </si>
  <si>
    <t>Credit risk</t>
  </si>
  <si>
    <t>Sovereign or central bank debt securities, rated BBB- to BBB+</t>
  </si>
  <si>
    <t>BCBS FAQ 3(a)</t>
  </si>
  <si>
    <t>Exposure value when applying the Original Exposure Method</t>
  </si>
  <si>
    <t>Check: notional ≥ OEM value</t>
  </si>
  <si>
    <t>H</t>
  </si>
  <si>
    <r>
      <t xml:space="preserve">PSEs </t>
    </r>
    <r>
      <rPr>
        <b/>
        <sz val="10"/>
        <rFont val="Segoe UI"/>
        <family val="2"/>
      </rPr>
      <t>not</t>
    </r>
    <r>
      <rPr>
        <sz val="10"/>
        <rFont val="Segoe UI"/>
        <family val="2"/>
      </rPr>
      <t xml:space="preserve"> guaranteed by central government but treated as a sovereign under paragraph 229 of the Basel II framework</t>
    </r>
  </si>
  <si>
    <r>
      <t xml:space="preserve">Of which collateral is </t>
    </r>
    <r>
      <rPr>
        <b/>
        <sz val="10"/>
        <color indexed="8"/>
        <rFont val="Segoe UI"/>
        <family val="2"/>
      </rPr>
      <t>not re-used</t>
    </r>
    <r>
      <rPr>
        <sz val="10"/>
        <color indexed="8"/>
        <rFont val="Segoe UI"/>
        <family val="2"/>
      </rPr>
      <t xml:space="preserve"> (ie is not rehypothecated) to cover the reporting institution's outright short positions</t>
    </r>
  </si>
  <si>
    <r>
      <t xml:space="preserve">Of which collateral </t>
    </r>
    <r>
      <rPr>
        <b/>
        <sz val="10"/>
        <color indexed="8"/>
        <rFont val="Segoe UI"/>
        <family val="2"/>
      </rPr>
      <t>is re-used</t>
    </r>
    <r>
      <rPr>
        <sz val="10"/>
        <color indexed="8"/>
        <rFont val="Segoe UI"/>
        <family val="2"/>
      </rPr>
      <t xml:space="preserve"> (ie is rehypothecated) in transactions to cover the reporting insitution's outright short positions </t>
    </r>
  </si>
  <si>
    <r>
      <t xml:space="preserve">Of which the borrowed assets </t>
    </r>
    <r>
      <rPr>
        <b/>
        <sz val="10"/>
        <color indexed="8"/>
        <rFont val="Segoe UI"/>
        <family val="2"/>
      </rPr>
      <t>are not re-used</t>
    </r>
    <r>
      <rPr>
        <sz val="10"/>
        <color indexed="8"/>
        <rFont val="Segoe UI"/>
        <family val="2"/>
      </rPr>
      <t xml:space="preserve"> (ie are not rehypothecated) to cover short positions </t>
    </r>
  </si>
  <si>
    <r>
      <t xml:space="preserve">Of which the borrowed assets </t>
    </r>
    <r>
      <rPr>
        <b/>
        <sz val="10"/>
        <color indexed="8"/>
        <rFont val="Segoe UI"/>
        <family val="2"/>
      </rPr>
      <t>are re-used</t>
    </r>
    <r>
      <rPr>
        <sz val="10"/>
        <color indexed="8"/>
        <rFont val="Segoe UI"/>
        <family val="2"/>
      </rPr>
      <t xml:space="preserve"> (ie are rehypothecated) in transactions to cover short positions</t>
    </r>
  </si>
  <si>
    <t>Definition of capital</t>
  </si>
  <si>
    <t>A) Provisions and expected losses</t>
  </si>
  <si>
    <t>EU</t>
  </si>
  <si>
    <t>Total amount with respect to provisions to be included in Tier 2 capital</t>
  </si>
  <si>
    <t>B) Common Equity Tier 1 capital</t>
  </si>
  <si>
    <t>1) Eligible Common Equity Tier 1 capital held</t>
  </si>
  <si>
    <t>2022 national impl.</t>
  </si>
  <si>
    <r>
      <t>Paid in capital</t>
    </r>
    <r>
      <rPr>
        <sz val="10"/>
        <rFont val="Segoe UI"/>
        <family val="2"/>
      </rPr>
      <t xml:space="preserve">
This should be equal to the sum of common stock (and </t>
    </r>
    <r>
      <rPr>
        <b/>
        <sz val="10"/>
        <rFont val="Segoe UI"/>
        <family val="2"/>
      </rPr>
      <t>related</t>
    </r>
    <r>
      <rPr>
        <sz val="10"/>
        <rFont val="Segoe UI"/>
        <family val="2"/>
      </rPr>
      <t xml:space="preserve"> surplus only) and other instruments for non joint stock companies, both of which must meet the common stock critieria. This should be net of treasury stock and other investments in own shares to the extent that these are already derecognised on the balance sheet under the relevant accounting standards. Other paid in capital elements must be excluded. All minority interest must be excluded.</t>
    </r>
  </si>
  <si>
    <r>
      <t>Retained earnings (</t>
    </r>
    <r>
      <rPr>
        <sz val="10"/>
        <rFont val="Segoe UI"/>
        <family val="2"/>
      </rPr>
      <t>full amount prior to the application of all regulatory adjustments)</t>
    </r>
  </si>
  <si>
    <r>
      <t>Accumulated other comprehensive income (and other reserves) (</t>
    </r>
    <r>
      <rPr>
        <sz val="10"/>
        <rFont val="Segoe UI"/>
        <family val="2"/>
      </rPr>
      <t>full amount prior to the application of all filters and deductions)</t>
    </r>
  </si>
  <si>
    <t>Total minority interest given recognition in Common Equity Tier 1 capital</t>
  </si>
  <si>
    <t>2) Regulatory adjustments to Common Equity Tier 1 capital</t>
  </si>
  <si>
    <t>Deduction for goodwill net of related tax liability</t>
  </si>
  <si>
    <t>Deduction for intangibles (excluding goodwill and mortgage servicing rights) net of related tax liability</t>
  </si>
  <si>
    <t>Deduction for deferred tax assets arising from carryforwards of unused tax losses, unused tax credits and all other (net of pro rata share of any DTLs)</t>
  </si>
  <si>
    <t>Deduction for investments in own shares (excluding amounts already derecognised under the relevant accounting standards)</t>
  </si>
  <si>
    <t>Deduction for reciprocal cross holdings of common equity</t>
  </si>
  <si>
    <t>Deduction for shortfall of provisions to expeced losses (gross of any tax adjustement)</t>
  </si>
  <si>
    <t>71–72</t>
  </si>
  <si>
    <t>Cash flow hedge reserve to be deducted from (or added to if negative) Common Equity Tier 1 capital</t>
  </si>
  <si>
    <t>Total cumulative net gains and (losses) in equity due to changes in the fair value of liabilities that are due to a change in the bank's own credit risk 
Amount to be deducted from (or added to if negative) capital (if gain report as positive; if loss report as negative)</t>
  </si>
  <si>
    <t>76–77</t>
  </si>
  <si>
    <t>Deduction for defined benefit pension fund assets</t>
  </si>
  <si>
    <t>Deduction for securitisation gain on sale (expected future margin income) as set out in paragraph 562 of the Basel II framework</t>
  </si>
  <si>
    <t>Deductions for prudent valuation</t>
  </si>
  <si>
    <t>Other CET1 deductions</t>
  </si>
  <si>
    <t>80–83</t>
  </si>
  <si>
    <r>
      <t xml:space="preserve">Deduction for investments in the capital of banking, financial and insurance entities that are outside the scope of regulatory consolidation and where the bank </t>
    </r>
    <r>
      <rPr>
        <sz val="10"/>
        <color rgb="FFAA322F"/>
        <rFont val="Segoe UI"/>
        <family val="2"/>
      </rPr>
      <t>does not</t>
    </r>
    <r>
      <rPr>
        <sz val="10"/>
        <rFont val="Segoe UI"/>
        <family val="2"/>
      </rPr>
      <t xml:space="preserve"> own more than 10% of the issued common share capital (excluding amounts held for underwriting purposes only if held for 5 working days or less)</t>
    </r>
  </si>
  <si>
    <t>84–86</t>
  </si>
  <si>
    <t>Deduction for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5 working days or less</t>
  </si>
  <si>
    <t>Deduction for mortgage servicing rights</t>
  </si>
  <si>
    <t>Deduction for deferred tax assets due to temporary differences (amount above 10% threshold)</t>
  </si>
  <si>
    <t>Aggregate of items subject to the 15% limit (significant investments in financial institutions, mortgage servicing rights and DTAs that arise from temporary differences)</t>
  </si>
  <si>
    <t>Total regulatory adjustments to Common Equity Tier 1 capital</t>
  </si>
  <si>
    <t>Common Equity Tier 1 capital net of regulatory adjustments</t>
  </si>
  <si>
    <t>C) Additional Tier 1 capital</t>
  </si>
  <si>
    <t>1) Eligible additional Tier 1 capital held</t>
  </si>
  <si>
    <t>2) Regulatory adjustments to additional Tier 1 capital</t>
  </si>
  <si>
    <t>Deduction for reciprocal cross holdings of Tier 2 capital</t>
  </si>
  <si>
    <t>Other deductions from additional Tier 1 capital</t>
  </si>
  <si>
    <t>Additional Tier 1 capital net of regulatory adjustments</t>
  </si>
  <si>
    <t>D) Tier 2 capital</t>
  </si>
  <si>
    <t>1) Eligible Tier 2 capital held</t>
  </si>
  <si>
    <t>Instruments that meet the Tier 2 criteria issued by subsidiaries to third parties that are given recogntion in Tier 2 capital</t>
  </si>
  <si>
    <t>Total Tier 2 capital prior to regulatory adjustments</t>
  </si>
  <si>
    <t>2) Regulatory adjustments to Tier 2 capital</t>
  </si>
  <si>
    <t>Deduction for reciprocal cross holdings of additional Tier 1 capital</t>
  </si>
  <si>
    <t>Other deductions from Tier 2 capital</t>
  </si>
  <si>
    <t>Total regulatory adjustments to Tier 2 capital; of which</t>
  </si>
  <si>
    <t>Regulatory adjustments actually made to Tier 2 capital</t>
  </si>
  <si>
    <t>Tier 2 capital net of regulatory adjustments</t>
  </si>
  <si>
    <t>2022 Basel III pure</t>
  </si>
  <si>
    <r>
      <t xml:space="preserve">Total risk-weighted assets (Basel II/III banks: </t>
    </r>
    <r>
      <rPr>
        <b/>
        <sz val="10"/>
        <rFont val="Segoe UI"/>
        <family val="2"/>
      </rPr>
      <t>before</t>
    </r>
    <r>
      <rPr>
        <sz val="10"/>
        <rFont val="Segoe UI"/>
        <family val="2"/>
      </rPr>
      <t xml:space="preserve"> application of the transitional floors)</t>
    </r>
  </si>
  <si>
    <t>RWA impact pure</t>
  </si>
  <si>
    <t>Incremental RWA impact of applying 2022 Basel III pure rather than national implementation</t>
  </si>
  <si>
    <t>Basel III national impl.</t>
  </si>
  <si>
    <t>Basel III pure</t>
  </si>
  <si>
    <r>
      <t xml:space="preserve">Total gross provisions eligible for inclusion in the adjustment to capital in respect of the difference between expected loss and provisions (defaulted assets, </t>
    </r>
    <r>
      <rPr>
        <b/>
        <sz val="10"/>
        <color rgb="FFAA322F"/>
        <rFont val="Segoe UI"/>
        <family val="2"/>
      </rPr>
      <t>only to be filled in if EU rules apply</t>
    </r>
    <r>
      <rPr>
        <sz val="10"/>
        <rFont val="Segoe UI"/>
        <family val="2"/>
      </rPr>
      <t>)</t>
    </r>
  </si>
  <si>
    <r>
      <t xml:space="preserve">Total expected loss eligible for inclusion in the adjustment to capital in respect of the difference between expected loss and provisions (defaulted assets, </t>
    </r>
    <r>
      <rPr>
        <b/>
        <sz val="10"/>
        <color rgb="FFAA322F"/>
        <rFont val="Segoe UI"/>
        <family val="2"/>
      </rPr>
      <t>only to be filled in if EU rules apply</t>
    </r>
    <r>
      <rPr>
        <sz val="10"/>
        <rFont val="Segoe UI"/>
        <family val="2"/>
      </rPr>
      <t>)</t>
    </r>
  </si>
  <si>
    <t>Deductions for securitisation positions which can alternatively be subject to a 1,250% risk weight</t>
  </si>
  <si>
    <t>Deductions for free deliveries which can alternatively be subject to a 1,250% risk weight</t>
  </si>
  <si>
    <t>Deductions for positions in a basket for which an institution cannot determine a risk weight under IRB and can alternatively be subject to a 1,250% risk weight</t>
  </si>
  <si>
    <t>Deductions for equity exposures under the IRB approach which can alternatively be subject to a 1,250% risk weight</t>
  </si>
  <si>
    <t>Deduction for investments in own additional Tier 1 capital (excluding amounts already derecognised under the relevant accounting standards)</t>
  </si>
  <si>
    <t>Deduction for investments in own Tier 2 capital (excluding amounts already derecognised under the relevant accounting standards)</t>
  </si>
  <si>
    <t>Other items</t>
  </si>
  <si>
    <t>RWA impact of national phase-in arrangements for CVA if any</t>
  </si>
  <si>
    <t>RWA impact of any other national phase-in arrangements</t>
  </si>
  <si>
    <t>Credit risk (including CCR and non-trading credit risk); of which:</t>
  </si>
  <si>
    <t>Market risk</t>
  </si>
  <si>
    <t>C) Total risk-weighted assets and capital ratios</t>
  </si>
  <si>
    <t>B) RWA effects from Basel III definition of capital and other national phase-in arrangements</t>
  </si>
  <si>
    <t>Data in green cells can typically be provided by national supervisors based on regulatory reporting data. However, filling in the data allows for the calculation of the capital ratios in the reporting template.</t>
  </si>
  <si>
    <t>Total RWA before application of the transitional floors</t>
  </si>
  <si>
    <t>IRB approaches</t>
  </si>
  <si>
    <t>Reverse out derivatives netting and other derivatives adjustments</t>
  </si>
  <si>
    <t>G) Alternative methods for derivative exposures</t>
  </si>
  <si>
    <t>SA-CCR without modification</t>
  </si>
  <si>
    <t>Modified 
SA-CCR</t>
  </si>
  <si>
    <t>Sum of trade-level gross add-ons</t>
  </si>
  <si>
    <t>Check: PFE with netting should not be greater than trade-level gross add-ons</t>
  </si>
  <si>
    <t>H) Alternative currency criteria for eligible cash variation margin in derivative transactions</t>
  </si>
  <si>
    <t>Check: Amount of receivables for eligible cash variation margin provided under criterion 1 cannot be greater than under Q1 of the FAQs</t>
  </si>
  <si>
    <t>Check: Amount of receivables for eligible cash variation margin provided under criterion 2 cannot be greater than under Q1 of the FAQs</t>
  </si>
  <si>
    <t>Eligible cash variation margin received and offset against market values of derivative transactions</t>
  </si>
  <si>
    <t>Receivables for eligible cash variation margin provided in derivatives transactions</t>
  </si>
  <si>
    <t>Criterion 1</t>
  </si>
  <si>
    <t>Criterion 2</t>
  </si>
  <si>
    <t>Non-financial entities that are not systemically important</t>
  </si>
  <si>
    <t xml:space="preserve">NSFR derivative liabilities (derivative liabilities less total collateral posted as variation margin on derivative liabilities) </t>
  </si>
  <si>
    <t>Sovereigns/central banks/MDBs/BIS</t>
  </si>
  <si>
    <t>21(a)</t>
  </si>
  <si>
    <t>21(b)</t>
  </si>
  <si>
    <t>21(c), 22</t>
  </si>
  <si>
    <t>21(c), 23</t>
  </si>
  <si>
    <t>21(c), 24(a)</t>
  </si>
  <si>
    <t>21(c), 24(b), 24(d), 25(a)</t>
  </si>
  <si>
    <t>21(c), 24(c)</t>
  </si>
  <si>
    <t>25(b)</t>
  </si>
  <si>
    <t>25(d)</t>
  </si>
  <si>
    <t>21(c), 24(d), 25(a), 25(b)</t>
  </si>
  <si>
    <t>Interdependent liabilities</t>
  </si>
  <si>
    <t>Trade date payables</t>
  </si>
  <si>
    <t>I</t>
  </si>
  <si>
    <t>J</t>
  </si>
  <si>
    <t>Encumbered; of which:</t>
  </si>
  <si>
    <t>Loans to financial institutions, of which:</t>
  </si>
  <si>
    <t>All other secured loans to financial institutions, of which:</t>
  </si>
  <si>
    <t>Unsecured loans to financial institutions, of which:</t>
  </si>
  <si>
    <t>NSFR derivative assets (derivative assets less cash collateral received as variation margin on derivative assets)</t>
  </si>
  <si>
    <t>Required stable funding associated with initial margin posted and cash or other assets provided to contribute to the default fund of a CCP</t>
  </si>
  <si>
    <t>Items deducted from regulatory capital</t>
  </si>
  <si>
    <t>Interdependent assets</t>
  </si>
  <si>
    <t>Variation margin received, of which:</t>
  </si>
  <si>
    <t>Required stable funding associated with derivative liabilities</t>
  </si>
  <si>
    <t>Initial margin posted on bank's own positions, of which:</t>
  </si>
  <si>
    <t>Initial margin posted in the form of cash</t>
  </si>
  <si>
    <t>Initial margin posted in the form of Level 1 securities</t>
  </si>
  <si>
    <t>Cash or other assets provided to contribute to the default fund of a CCP</t>
  </si>
  <si>
    <t>36(a)</t>
  </si>
  <si>
    <t>36(b)</t>
  </si>
  <si>
    <t>31, 40(e), 43(a)</t>
  </si>
  <si>
    <t>31, 38, 40(c), 43(a), 43(c)</t>
  </si>
  <si>
    <t>31, 39(b), 40(c), 43(a), 43(c)</t>
  </si>
  <si>
    <t>31, 37, 40(b), 43(a)</t>
  </si>
  <si>
    <t>31, 39(a), 40(b), 43(a)</t>
  </si>
  <si>
    <t>31, 40(a), 40(b), 43(a)</t>
  </si>
  <si>
    <t>31, 40(d), 43(a)</t>
  </si>
  <si>
    <t>31, 40(e), 41, 43(a)</t>
  </si>
  <si>
    <t>31, 40(e), 41(a), 43(a)</t>
  </si>
  <si>
    <t>31, 41(b), 43(a)</t>
  </si>
  <si>
    <t>31, 40(e), 42(b), 43(a), FN19</t>
  </si>
  <si>
    <t>31, 42(c), 43(a)</t>
  </si>
  <si>
    <t>31, 40(e), 42(c), 43(a)</t>
  </si>
  <si>
    <t>31, 42(d), 43(a)</t>
  </si>
  <si>
    <t>43(c), FN19</t>
  </si>
  <si>
    <t>35, FN 16</t>
  </si>
  <si>
    <t>42(a)</t>
  </si>
  <si>
    <t>See FN 18</t>
  </si>
  <si>
    <t>43(c)</t>
  </si>
  <si>
    <t>36(d)</t>
  </si>
  <si>
    <t>new row</t>
  </si>
  <si>
    <t>FN10</t>
  </si>
  <si>
    <t>E) For completion only by banks with assets encumbered for exceptional central bank liquidity operations and where the supervisor and central bank have agreed to a reduced RSF factor</t>
  </si>
  <si>
    <t>31, FN15</t>
  </si>
  <si>
    <t>Encumbered for exceptional central bank liquidity operations; of which:</t>
  </si>
  <si>
    <t>Secured by Level 1 collateral and where the bank has the ability to freely rehypthecate the received collateral for the life of the loan, of which</t>
  </si>
  <si>
    <t>Unsecured, of which:</t>
  </si>
  <si>
    <t>130−145</t>
  </si>
  <si>
    <t>Check: Eligible cash variation margin received under criterion 1 cannot be greater than under Q1 of the FAQs</t>
  </si>
  <si>
    <t>Check: Eligible cash variation margin received under criterion 2 cannot be greater than under Q1 of the FAQs</t>
  </si>
  <si>
    <t>Check: Eligible cash variation margin received under criterion 2 cannot be greater than under criterion 1</t>
  </si>
  <si>
    <t>Check: Eligible cash variation margin provided under criterion 2 cannot be greater than under criterion 1</t>
  </si>
  <si>
    <t>Replacement cost (RC)</t>
  </si>
  <si>
    <t>Receivables for cash collateral provided and taken into account in C or NICA</t>
  </si>
  <si>
    <t>Potential future exposure of all unmargined netting sets w/o collateral</t>
  </si>
  <si>
    <r>
      <t>146</t>
    </r>
    <r>
      <rPr>
        <sz val="10"/>
        <rFont val="Segoe UI"/>
        <family val="2"/>
      </rPr>
      <t>−</t>
    </r>
    <r>
      <rPr>
        <sz val="10"/>
        <rFont val="Segoe UI"/>
        <family val="2"/>
      </rPr>
      <t>187</t>
    </r>
  </si>
  <si>
    <t>J) Business model categorisation</t>
  </si>
  <si>
    <t>Deduction for qualifying holdings outside the financial sector which can alternatively be subject to a 1,250% risk weight</t>
  </si>
  <si>
    <t>See FN 10</t>
  </si>
  <si>
    <t>See FN 17</t>
  </si>
  <si>
    <t xml:space="preserve">Of which are required central bank reserves </t>
  </si>
  <si>
    <t>Deposits held at other banks which are members of the same cooperative network of banks and which are subject to national discretion according to FN 10</t>
  </si>
  <si>
    <t>Remaining period of encumbrance &lt; 6 months</t>
  </si>
  <si>
    <t>Encumbered, of which:</t>
  </si>
  <si>
    <t>Remaining period of encumbrance ≥ 6 months to &lt; 1 year</t>
  </si>
  <si>
    <t>Remaining period of encumbrance ≥ 1 year</t>
  </si>
  <si>
    <t>FN 10, 43(c)</t>
  </si>
  <si>
    <t>Loans to financial institutions secured by Level 1 collateral and where the bank has the ability to freely rehypthecate the received collateral for the life of the loan; of which:</t>
  </si>
  <si>
    <t>Deposits held at financial institutions for operational purposes; of which:</t>
  </si>
  <si>
    <t>Loans to sovereigns, PSEs, MDBs and NDBs with a residual maturity of less than one year; of which:</t>
  </si>
  <si>
    <t>Residential mortgages of any maturity that would qualify for the 35% or lower risk weight under the Basel II standardised approach for credit risk; of which:</t>
  </si>
  <si>
    <t>Other loans, excluding loans to financial insitutions, with a residual maturity of one year or greater that would qualify for the 35% or lower risk weight under the Basel II standardised approach for credit risk; of which:</t>
  </si>
  <si>
    <t>Loans to retail and small business customers (excluding residential mortgages reported above) with a residual maturity of less than one year; of which:</t>
  </si>
  <si>
    <t>Performing loans (except loans to financial institutions and loans reported in above categories) with risk weights greater than 35% under the Basel II standardised approach for credit risk; of which:</t>
  </si>
  <si>
    <t>Non-HQLA exchange traded equities; of which:</t>
  </si>
  <si>
    <t>Non-HQLA securities not in default; of which:</t>
  </si>
  <si>
    <t>Of which is posted to counterparties exempted from BCBS-IOSCO margin requirements; of which:</t>
  </si>
  <si>
    <t>Total initial margin received, in the form of any collateral type, according to residual maturity of associated derivative contract(s)</t>
  </si>
  <si>
    <t>Trade date receivables</t>
  </si>
  <si>
    <t>D) For completion only by banks in jurisdictions where deposits between banks within the same cooperative network are required by law to be placed at the central organisation and are legally constrained within the cooperative bank network as minimum deposit requirements</t>
  </si>
  <si>
    <t>NSFR derivative liabilities</t>
  </si>
  <si>
    <t xml:space="preserve">Note: Include only assets that are both (a) encumbered for exceptional central bank liquidity operations, and (b) where the supervisor and central bank have agreed to a reduced RSF factor.
Values reported in this section should not be reported in panel B)1) above. </t>
  </si>
  <si>
    <t>7) NSFR RSF off-balance sheet items</t>
  </si>
  <si>
    <t>Loans to financial institutions; of which:</t>
  </si>
  <si>
    <t>All other secured loans to financial institutions; of which:</t>
  </si>
  <si>
    <t>added paragraph reference in column C</t>
  </si>
  <si>
    <t>Changed category title, text in column J, K</t>
  </si>
  <si>
    <t>Changed category title</t>
  </si>
  <si>
    <t>changed category title</t>
  </si>
  <si>
    <t>changed category title, added paragraph reference</t>
  </si>
  <si>
    <t>changed formula</t>
  </si>
  <si>
    <t>chagned to volunatary cells</t>
  </si>
  <si>
    <t>changed to voluntary cells, changed category title, new formula in H403</t>
  </si>
  <si>
    <t>Basel III leverage ratio</t>
  </si>
  <si>
    <t>Potential future exposure:</t>
  </si>
  <si>
    <t>a. Amount of the cash initial margin that the bank passes on to an account in the name of the CCP</t>
  </si>
  <si>
    <t>i. Amount of the cash initial margin that remains on the bank’s balance sheet</t>
  </si>
  <si>
    <t>b. Amount of the cash initial margin that is segregated from the bank’s other assets</t>
  </si>
  <si>
    <t>c. Amount of the cash initial margin that is not segregated from the bank’s other assets</t>
  </si>
  <si>
    <t>a. Initial margin in the form of securities that a bank includes in its total Basel III leverage ratio exposure measure</t>
  </si>
  <si>
    <t>FN10, 21(c)</t>
  </si>
  <si>
    <t>Other deposits from members of a cooperative network of banks</t>
  </si>
  <si>
    <t>21(c), 24, 25(a)</t>
  </si>
  <si>
    <t>Added paragraph reference</t>
  </si>
  <si>
    <t>Derivative liabilities, gross of variation margin posted</t>
  </si>
  <si>
    <t>Of which are derivative liabilities where the counterparty is exempt from BCBS-IOSCO margin requirements; of which:</t>
  </si>
  <si>
    <t>19, 20, FN 6</t>
  </si>
  <si>
    <t>Initial margin received, in the form of any collateral type, from counterparties exempt from BCBS-IOSCO margin requirements; of which:</t>
  </si>
  <si>
    <t>Securities held where the institution has an offsetting reverse repurchase transaction when the security on each transaction has the same unique identifier (eg ISIN number or CUSIP) and such securities are reported on the balance sheet of the reporting instutions; of which:</t>
  </si>
  <si>
    <t>Securities eligible as Level 1 HQLA for the LCR, of which:</t>
  </si>
  <si>
    <t>Securities eligible for Level 2A HQLA for the LCR, of which:</t>
  </si>
  <si>
    <t xml:space="preserve">Securities eligible for Level 2B HQLA for the LCR, of which: </t>
  </si>
  <si>
    <t>Physical traded commodities including gold; of which:</t>
  </si>
  <si>
    <t>Of which are derivative assets where the counterparty is exempt from BCBS-IOSCO margin requirements; of which:</t>
  </si>
  <si>
    <t>Cash variation margin received, meeting conditions as specified in paragraph 25 of the Basel III leverage ratio framework and disclosure requirements</t>
  </si>
  <si>
    <t>Of which is received from counterparties exempted from BCBS-IOSCO margin requirements; of which:</t>
  </si>
  <si>
    <t>Of which is received from counterparties exempted from BCBS-IOSCO margin requirements</t>
  </si>
  <si>
    <t>Other variation margin received</t>
  </si>
  <si>
    <t>Initial margin posted on bank's own behalf, in the form of any collateral type, according to residual maturity of associated derivative contract(s)</t>
  </si>
  <si>
    <t>Initial margin posted on bank’s own behalf, in the form of any collateral type, to counterparties exempt from BCBS-IOSCO margin requirements; of which:</t>
  </si>
  <si>
    <t xml:space="preserve">Securities eligible for Level 2A HQLA for the LCR, of which: </t>
  </si>
  <si>
    <t>Loans to retail and small- and medium-sized entities (SME) (excluding residential mortgages reported above) with a residual maturity of less than one year; of which:</t>
  </si>
  <si>
    <t>Holdings of Common Equity Tier 1 net of short positions subject to risk weighting treatment</t>
  </si>
  <si>
    <t>Holdings of Additional Tier 1 capital net of short positions subject to risk weighting treatment</t>
  </si>
  <si>
    <t>Holdings of Tier 2 capital net of short positions subject to risk weighting treatment</t>
  </si>
  <si>
    <t>Operational risk</t>
  </si>
  <si>
    <t>Total additional Tier 1 capital prior to regulatory adjustments</t>
  </si>
  <si>
    <t>Instruments that meet the additional Tier 1 criteria issued by subsidiaries to third parties that are given recognition in group Additional Tier 1 capital</t>
  </si>
  <si>
    <t>Other CET1 deductions to be made before the threshold deductions</t>
  </si>
  <si>
    <t>Retail exposures; of which:</t>
  </si>
  <si>
    <t>Corporate; of which:</t>
  </si>
  <si>
    <t>Check: securitisation exposures should be lower than or equal total other exposures</t>
  </si>
  <si>
    <t>Memo item: Trade finance exposures</t>
  </si>
  <si>
    <t>Basel III 2022 pure definition of capital minority interest calculation</t>
  </si>
  <si>
    <t>43(d)</t>
  </si>
  <si>
    <t>new row; Paragraph reference added</t>
  </si>
  <si>
    <t>Total initial margin posted; of which:</t>
  </si>
  <si>
    <t>718cxii</t>
  </si>
  <si>
    <r>
      <t xml:space="preserve">E) Memo item: Investments in the capital of banking, financial and insurance entities that are outside the scope of regulatory consolidation and </t>
    </r>
    <r>
      <rPr>
        <b/>
        <sz val="13"/>
        <color rgb="FFC00000"/>
        <rFont val="Segoe UI"/>
        <family val="2"/>
      </rPr>
      <t>below the threshold for deduction</t>
    </r>
  </si>
  <si>
    <t>Total initial margin received</t>
  </si>
  <si>
    <t>Of which, initial margin received in the form of cash</t>
  </si>
  <si>
    <t>Of which, initial margin received in the form of Level 1 securities</t>
  </si>
  <si>
    <t>Of which, initial margin received in the form of all other collateral</t>
  </si>
  <si>
    <t>Of which, is initial margin posted on behalf of a customer</t>
  </si>
  <si>
    <t>weight cells greyed out; INPUT CELLS MOVED</t>
  </si>
  <si>
    <t xml:space="preserve">I) Memo items related to initial margin for centrally cleared derivative transactions </t>
  </si>
  <si>
    <t>Amount (not deducted)</t>
  </si>
  <si>
    <t>RWA (for amount not deducted)</t>
  </si>
  <si>
    <t>B) Reporting discretion definition of capital</t>
  </si>
  <si>
    <t>Provide 2022 national implementation</t>
  </si>
  <si>
    <t>Provide 2022 Basel III pure</t>
  </si>
  <si>
    <t>Data to be provided in the relevant column</t>
  </si>
  <si>
    <t>Other deposits at other banks which are members of the same cooperative network of banks; of which:</t>
  </si>
  <si>
    <t>Loans to non-financial corporate clients with a residual maturity of less than one year; of which:</t>
  </si>
  <si>
    <t>Loans to central banks with a residual maturity of less than one year; of which:</t>
  </si>
  <si>
    <t xml:space="preserve">Other short-term unsecured instruments and transactions with a residual maturity of less than one year, of which: </t>
  </si>
  <si>
    <t>Derivative assets, gross of variation margin received</t>
  </si>
  <si>
    <t>Initial margin posted in the form of all other collateral</t>
  </si>
  <si>
    <t>31, 36(c), 40(c), 43(a)</t>
  </si>
  <si>
    <t>Initial margin in the form of securities that a bank receives from clients for centrally cleared derivative transactions</t>
  </si>
  <si>
    <t>Initial margin in the form of cash that a bank receives from clients for centrally cleared derivative transactions</t>
  </si>
  <si>
    <t>SA-CCR para ref</t>
  </si>
  <si>
    <t>Total on- and off-balance sheet exposures. Amounts shown should be the LR exposure measure values.</t>
  </si>
  <si>
    <t>50 (b), footnote 12</t>
  </si>
  <si>
    <t>73-84</t>
  </si>
  <si>
    <t>75-78</t>
  </si>
  <si>
    <t>8) NSFR Exceptional central bank liquidity operations</t>
  </si>
  <si>
    <t>F) Capital issued out of subsidiaries to third parties (paragraphs 62−65)</t>
  </si>
  <si>
    <t>SR-relevant</t>
  </si>
  <si>
    <t>6) NSFR RSF on-balance sheet items</t>
  </si>
  <si>
    <t>Debt securities</t>
  </si>
  <si>
    <t>Counterparty reference number</t>
  </si>
  <si>
    <t>Is the counterparty a group of connected counterparties?</t>
  </si>
  <si>
    <t xml:space="preserve">Reasons for creating a group of connected counterparties </t>
  </si>
  <si>
    <t>Counterparty type(s)</t>
  </si>
  <si>
    <t>Is the counterparty outside of the scope of regulatory consolidation but within the scope of accounting consolidation?</t>
  </si>
  <si>
    <t>Banking book on balance sheet non-derivative assets (32)</t>
  </si>
  <si>
    <t>Banking book off-balance sheet commitments (35)</t>
  </si>
  <si>
    <t>Trading book (51-59)</t>
  </si>
  <si>
    <t>Segregated initial margin</t>
  </si>
  <si>
    <t>Non-segregated initial margin</t>
  </si>
  <si>
    <t>Pre-funded default fund contribution</t>
  </si>
  <si>
    <t>Equity stakes</t>
  </si>
  <si>
    <t>Control</t>
  </si>
  <si>
    <t>Economic interdependence</t>
  </si>
  <si>
    <t>Both</t>
  </si>
  <si>
    <t>CCPs</t>
  </si>
  <si>
    <t>B1: Q-CCP</t>
  </si>
  <si>
    <t>B2: Non-Q-CCP</t>
  </si>
  <si>
    <t>Total exposure</t>
  </si>
  <si>
    <t>Loans</t>
  </si>
  <si>
    <t>Equities</t>
  </si>
  <si>
    <t>Other</t>
  </si>
  <si>
    <t>Exposure value after applying CCFs of the framework</t>
  </si>
  <si>
    <t>Total exposure (after offsetting)</t>
  </si>
  <si>
    <t>Total exposure (before offsetting)</t>
  </si>
  <si>
    <t xml:space="preserve">Debt </t>
  </si>
  <si>
    <t>Equity</t>
  </si>
  <si>
    <t>Underlying in:</t>
  </si>
  <si>
    <t>Forwards, swaps, futures</t>
  </si>
  <si>
    <t>Options</t>
  </si>
  <si>
    <t>Credit derivatives</t>
  </si>
  <si>
    <t>Credit-linked notes</t>
  </si>
  <si>
    <t>Exposure to a provider of a position hedge (52, 53, 56)</t>
  </si>
  <si>
    <t>Counterparty credit risk (33, 34)</t>
  </si>
  <si>
    <t>146−187</t>
  </si>
  <si>
    <t>of which: PFE of centrally cleared client trades</t>
  </si>
  <si>
    <t>Eligible cash variation margin provided in derivatives transactions of US-GAAP banks</t>
  </si>
  <si>
    <r>
      <t>146</t>
    </r>
    <r>
      <rPr>
        <sz val="10"/>
        <rFont val="Segoe UI"/>
        <family val="2"/>
      </rPr>
      <t>−</t>
    </r>
    <r>
      <rPr>
        <sz val="10"/>
        <rFont val="Segoe UI"/>
        <family val="2"/>
      </rPr>
      <t>187</t>
    </r>
    <r>
      <rPr>
        <sz val="11"/>
        <color theme="1"/>
        <rFont val="Arial"/>
        <family val="2"/>
      </rPr>
      <t/>
    </r>
  </si>
  <si>
    <t>Check: of which: PFE of centrally cleared client trades should not be greater than potential future exposure</t>
  </si>
  <si>
    <t>Check: of which: PFE of centrally cleared client trades should not be greater than sum of trade-level gross add-ons</t>
  </si>
  <si>
    <t xml:space="preserve">Check: of which: PFE of centrally cleared client trades should not be greater than potential future exposure: with maturity factor unchanged but with multiplier set to 100% </t>
  </si>
  <si>
    <t>Sovereign exposures</t>
  </si>
  <si>
    <t>Exposure amount prior to CCF/CRM</t>
  </si>
  <si>
    <t>5.1 Banks</t>
  </si>
  <si>
    <t>A) Using harmonised definitions</t>
  </si>
  <si>
    <t xml:space="preserve">Trading book exposures </t>
  </si>
  <si>
    <t>B) Using definitions as specified in your jurisdictions</t>
  </si>
  <si>
    <t>Use sovereign exposures data</t>
  </si>
  <si>
    <t>Use operational risk data</t>
  </si>
  <si>
    <t>Year</t>
  </si>
  <si>
    <t>A) Balance sheet and other items</t>
  </si>
  <si>
    <t>Number of employees</t>
  </si>
  <si>
    <t>Total assets</t>
  </si>
  <si>
    <t xml:space="preserve">Interest-earning assets </t>
  </si>
  <si>
    <t xml:space="preserve">Interest-bearing liabilities </t>
  </si>
  <si>
    <t>Tangible assets</t>
  </si>
  <si>
    <t>Assets under custody</t>
  </si>
  <si>
    <t>Assets under managment and/or administration</t>
  </si>
  <si>
    <t>Payments activity</t>
  </si>
  <si>
    <t>B) Income statement</t>
  </si>
  <si>
    <t>Gross income</t>
  </si>
  <si>
    <t>Fee and commission income</t>
  </si>
  <si>
    <t>Fee and commission expenses</t>
  </si>
  <si>
    <t>Net profit (loss) on financial operations (trading book)</t>
  </si>
  <si>
    <t>Net profit (loss) on financial operations (non-trading book)</t>
  </si>
  <si>
    <t>Other operating income</t>
  </si>
  <si>
    <t>Other operating expenses</t>
  </si>
  <si>
    <t>Dividend income</t>
  </si>
  <si>
    <t>Administrative expenses</t>
  </si>
  <si>
    <t>Event type</t>
  </si>
  <si>
    <t>Whole bank</t>
  </si>
  <si>
    <t>Number of loss events ≥ EUR 10,000</t>
  </si>
  <si>
    <t>Number of loss events ≥ EUR 20,000</t>
  </si>
  <si>
    <t>Number of loss events ≥ EUR 100,000</t>
  </si>
  <si>
    <t>Number of loss events ≥ EUR 1,000,000</t>
  </si>
  <si>
    <t>Total amount of losses ≥ EUR 10,000</t>
  </si>
  <si>
    <t>Total amount of losses ≥ EUR 20,000</t>
  </si>
  <si>
    <t>Total amount of losses ≥ EUR 100,000</t>
  </si>
  <si>
    <t>Total amount of losses ≥ EUR 1,000,000</t>
  </si>
  <si>
    <t>Maximum loss (in this year)</t>
  </si>
  <si>
    <t>Sum of the five largest losses (in this year)</t>
  </si>
  <si>
    <t>Up to date sum of the five largest losses</t>
  </si>
  <si>
    <t>Threshold applied in loss data collection</t>
  </si>
  <si>
    <t>Internal fraud
(ET1)</t>
  </si>
  <si>
    <t>External fraud
(ET2)</t>
  </si>
  <si>
    <t>Employment practices and workplace safety practices
(ET3)</t>
  </si>
  <si>
    <t>Clients, products &amp; business practices 
(ET4)</t>
  </si>
  <si>
    <t>Damage to physical assets 
(ET5)</t>
  </si>
  <si>
    <t>Business disruption and system failures
(ET6)</t>
  </si>
  <si>
    <t>Execution, delivery &amp; process management
(ET7)</t>
  </si>
  <si>
    <t>D) Capital requirements</t>
  </si>
  <si>
    <t>Approach to operational risk (Basel II/III)</t>
  </si>
  <si>
    <t>Basic Indicator Approach (BIA)</t>
  </si>
  <si>
    <t>Standardised Approach (TSA)</t>
  </si>
  <si>
    <t>Alternative Standardised Approach (ASA)</t>
  </si>
  <si>
    <t>Advanced Measurement Approach (AMA); of which:</t>
  </si>
  <si>
    <t>E) Capital calculation (only AMA banks)</t>
  </si>
  <si>
    <t>At the regulatory percentile of 99.9%</t>
  </si>
  <si>
    <t>At the 99% percentile</t>
  </si>
  <si>
    <t>At the 97.5% percentile</t>
  </si>
  <si>
    <t>At the 95% percentile</t>
  </si>
  <si>
    <t>AMA RWA reduction (at the regulatory percentile of 99.9%) due to:</t>
  </si>
  <si>
    <t>Expected losses</t>
  </si>
  <si>
    <t>Diversification</t>
  </si>
  <si>
    <t>Insurance and other risk mitigants</t>
  </si>
  <si>
    <t>C) Operational risk losses by event types</t>
  </si>
  <si>
    <t>Unrated exposures</t>
  </si>
  <si>
    <t>Exposures to CCPs related to clearing activitites (84-89)</t>
  </si>
  <si>
    <t>Total of exposures to CCPs unrelated to clearing activities</t>
  </si>
  <si>
    <t>5.2 Non-bank financial sector entities</t>
  </si>
  <si>
    <t>5.3 Non-financial sector entities</t>
  </si>
  <si>
    <t>At the 99.5% percentile</t>
  </si>
  <si>
    <t>At the 90% percentile</t>
  </si>
  <si>
    <t>At the 80% percentile</t>
  </si>
  <si>
    <t>Number of loss events ≥ EUR 10,000,000</t>
  </si>
  <si>
    <t>Total amount of losses ≥ EUR 10,000,000</t>
  </si>
  <si>
    <t>Total amount of losses ≥ EUR 100,000,000</t>
  </si>
  <si>
    <t>Qualitative</t>
  </si>
  <si>
    <t>Application of the trade or settlement date accounting</t>
  </si>
  <si>
    <t>Receivables</t>
  </si>
  <si>
    <t>Payables</t>
  </si>
  <si>
    <t>K) Trade vs settlement date accounting</t>
  </si>
  <si>
    <t>Settlement date accounting</t>
  </si>
  <si>
    <t>Trade vs settlement date accounting</t>
  </si>
  <si>
    <t>CRR art ref</t>
  </si>
  <si>
    <t>Trade date accounting w/o netting: amount of cash receivables and payables that are reported on the balance sheet</t>
  </si>
  <si>
    <t>Trade date accounting with netting: amount of the net cash receivables reported on the balance sheet</t>
  </si>
  <si>
    <t>Trade date accounting with netting: amount of the cash payables that has been used to net the cash receivables on the balance sheet</t>
  </si>
  <si>
    <t>Trade date accounting with netting: amount of the cash payables in excess of cash receivables that has been reported on the balance sheet</t>
  </si>
  <si>
    <t>Settlement date accounting: amount of cash associated with securities sold or purchased to be received or paid on the settlement date</t>
  </si>
  <si>
    <t>Number of loss events ≥ EUR 100,000,000</t>
  </si>
  <si>
    <t>Deferred tax assets which do rely on the future profitability of the bank to be realised</t>
  </si>
  <si>
    <t>Holdings of common stock net of short positions</t>
  </si>
  <si>
    <t>2)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5 working days or less</t>
  </si>
  <si>
    <t>3) Mortgage servicing rights</t>
  </si>
  <si>
    <t>Mortgage servicing rights net of related tax liability</t>
  </si>
  <si>
    <t>2022 national impl.</t>
    <phoneticPr fontId="48"/>
  </si>
  <si>
    <t>For IRB portfolios</t>
    <phoneticPr fontId="48"/>
  </si>
  <si>
    <t>For standardised approach portfolios</t>
    <phoneticPr fontId="48"/>
  </si>
  <si>
    <t>B) Regulatory adjustments other than Panel A of the "DefCap" worksheet</t>
  </si>
  <si>
    <t>1) Deferred tax assets</t>
    <phoneticPr fontId="38"/>
  </si>
  <si>
    <t>Reporting date national impl.</t>
    <phoneticPr fontId="48"/>
  </si>
  <si>
    <r>
      <t>Total value of deferred tax assets which rely on the future profitability of the bank to be realised (gross amount)</t>
    </r>
    <r>
      <rPr>
        <sz val="10"/>
        <rFont val="Segoe UI"/>
        <family val="2"/>
      </rPr>
      <t>; of which:</t>
    </r>
  </si>
  <si>
    <t>amounts arising from temporary differences</t>
    <phoneticPr fontId="38"/>
  </si>
  <si>
    <t>amounts arising from carryforwards of unused tax losses, unused tax credits and all others</t>
  </si>
  <si>
    <t>Associated deferred tax liability; of which:</t>
    <phoneticPr fontId="38"/>
  </si>
  <si>
    <t>amounts allocated to DTAs arising from temporary differences (pro rata share of DTLs)</t>
    <phoneticPr fontId="38"/>
  </si>
  <si>
    <t>amounts allocated to DTAs arising from carryforwards of unused tax losses, unused tax credits and all others (pro rata share of DTLs)</t>
  </si>
  <si>
    <t>Note: The amounts in column D of panel A should be populated on a fully phased-in national implementation basis although these amounts are identical to the ones based on (1) the fully phased-in Basel III standards ("2022 Basel III pure") and (2) the national implementation in place at the reporting date ("reporting date national impl.").</t>
  </si>
  <si>
    <t>Total gross provisions eligible for inclusion in the adjustment to capital in respect of the difference between expected loss and provisions (combined; all banks); of which:</t>
  </si>
  <si>
    <t>related to defaulted assets</t>
  </si>
  <si>
    <t>related to non-defaulted assets</t>
  </si>
  <si>
    <t>Direct exposures in the Banking Book</t>
  </si>
  <si>
    <t>Indirect exposures in the Banking Book</t>
  </si>
  <si>
    <t>Allocation of illustrative cases</t>
  </si>
  <si>
    <t>Treated under SA (only)</t>
  </si>
  <si>
    <t>Treated under IRB (only)</t>
  </si>
  <si>
    <t>Exposure amount protected by these entities</t>
  </si>
  <si>
    <t>Exposure amount collateralized by instruments issued by these entities</t>
  </si>
  <si>
    <t>Collateral subject to zero haircut</t>
  </si>
  <si>
    <t>Exposure amount not subject to zero IRC</t>
  </si>
  <si>
    <t>Exposure amount subject to zero IRC</t>
  </si>
  <si>
    <t>1. Sovereigns and their central governments</t>
  </si>
  <si>
    <t>A to H</t>
  </si>
  <si>
    <t>A+B+G+H</t>
  </si>
  <si>
    <t>A+H</t>
  </si>
  <si>
    <t>A+B+E+F</t>
  </si>
  <si>
    <t>2. Central banks</t>
  </si>
  <si>
    <t>3. Exposures to MDBs and eligible international organisations</t>
  </si>
  <si>
    <t>4. Exposures to non-central government PSEs</t>
  </si>
  <si>
    <t>4.1 to 4.3</t>
  </si>
  <si>
    <t>4.1 States or provinces in federal states</t>
  </si>
  <si>
    <t>4.2 Regional governments and local authorities</t>
  </si>
  <si>
    <t>4.3 Administrative bodies and other non-commercial undertakings</t>
  </si>
  <si>
    <t>Total of categories 1. to 4.</t>
  </si>
  <si>
    <t>1. to 4.</t>
  </si>
  <si>
    <t>5. Exposures to commercial undertakings related to the public sector</t>
  </si>
  <si>
    <t>5.1 to 5.3</t>
  </si>
  <si>
    <t>Total of categories 1. to 5.</t>
  </si>
  <si>
    <t>1. to 5.</t>
  </si>
  <si>
    <t>4.a to 4.b</t>
  </si>
  <si>
    <t>4.b Administrative bodies and other non-commercial undertakings</t>
  </si>
  <si>
    <t>C) Direct sovereign exposures in the banking book after CCF / CRM and sovereign exposures in the trading book by jurisdiction (using harmonised definitions)</t>
  </si>
  <si>
    <t>Argentina</t>
  </si>
  <si>
    <t>Australia</t>
  </si>
  <si>
    <t>Belgium</t>
  </si>
  <si>
    <t>Brazil</t>
  </si>
  <si>
    <t>Canada</t>
  </si>
  <si>
    <t>Chile</t>
  </si>
  <si>
    <t>China</t>
  </si>
  <si>
    <t>France</t>
  </si>
  <si>
    <t>Germany</t>
  </si>
  <si>
    <t>Hong Kong SAR</t>
  </si>
  <si>
    <t>India</t>
  </si>
  <si>
    <t>Indonesia</t>
  </si>
  <si>
    <t>Italy</t>
  </si>
  <si>
    <t>Japan</t>
  </si>
  <si>
    <t>Korea</t>
  </si>
  <si>
    <t>Luxembourg</t>
  </si>
  <si>
    <t>Malaysia</t>
  </si>
  <si>
    <t>Mexico</t>
  </si>
  <si>
    <t>Netherlands</t>
  </si>
  <si>
    <t>Russia</t>
  </si>
  <si>
    <t>Saudi Arabia</t>
  </si>
  <si>
    <t>Singapore</t>
  </si>
  <si>
    <t>South Africa</t>
  </si>
  <si>
    <t>Spain</t>
  </si>
  <si>
    <t>Sweden</t>
  </si>
  <si>
    <t>Switzerland</t>
  </si>
  <si>
    <t>Turkey</t>
  </si>
  <si>
    <t>United Arab Emirates</t>
  </si>
  <si>
    <t>United Kingdom</t>
  </si>
  <si>
    <t>United States</t>
  </si>
  <si>
    <t>Direct exposures after CCF / CRM from the banking book and trading book</t>
  </si>
  <si>
    <t>When nationality of reporting banking group is the same as country in column (US in the example)</t>
  </si>
  <si>
    <t>1. Exposures to Sovereigns and the central governments of the reported jurisdiction</t>
  </si>
  <si>
    <t>C+D+G+H</t>
  </si>
  <si>
    <t>A+E</t>
  </si>
  <si>
    <t>D+H</t>
  </si>
  <si>
    <t>2. Exposures to the Central Bank of the reported jurisdiction</t>
  </si>
  <si>
    <t>4. Exposures to non-central government PSEs of the reported jurisdiction</t>
  </si>
  <si>
    <t>5. Exposures to commercial undertakings related to the public sector of the reported jurisdiction</t>
  </si>
  <si>
    <t>Total of categories 1+2.+4.+5.</t>
  </si>
  <si>
    <t>1.+2.+4.+5.</t>
  </si>
  <si>
    <t>Exposures from legal entities with the same jurisdiction as the issuer</t>
  </si>
  <si>
    <t>0. Tier 1 Capital of local entities with the same jurisdiction as the issuer</t>
  </si>
  <si>
    <t>A+B</t>
  </si>
  <si>
    <t>G+H</t>
  </si>
  <si>
    <t>4. Exposures to non-central government PSEs of the jurisdiction of the legal entity (owner)</t>
  </si>
  <si>
    <t>5. Exposures to commercial undertakings related to the public sector of the jurisdiction of the legal entity (owner)</t>
  </si>
  <si>
    <t>Total of categories 1.+2.+4.+5.</t>
  </si>
  <si>
    <t>Exposure amount collateralised by instruments issued by these entities</t>
  </si>
  <si>
    <t>Indirect exposures in the banking book</t>
  </si>
  <si>
    <t>Direct exposures in the banking book</t>
  </si>
  <si>
    <t>Check to panel A</t>
  </si>
  <si>
    <t>4.a States or provinces in federal states, regional governments and local authorities</t>
  </si>
  <si>
    <t>1. Exposures to sovereigns and the central governments of the the jurisdiction of the legal entity (owner)</t>
  </si>
  <si>
    <t>2. Exposures to the central bank of the jurisdiction of the legal entity (owner)</t>
  </si>
  <si>
    <t>Exposure amount after CCF/CRM</t>
  </si>
  <si>
    <t>Total exposure (excluding exposures potentially related to monetary policy implementation)</t>
  </si>
  <si>
    <t xml:space="preserve">Total exposure (including exposures potentially related to monetary policy implementation) </t>
  </si>
  <si>
    <t>Total exposure under current domestic large exposure rules</t>
  </si>
  <si>
    <t>Total loans</t>
  </si>
  <si>
    <t>Of which potentially related to monetary policy implementation</t>
  </si>
  <si>
    <t>Of which other loans (non related to monetary policy implementation)</t>
    <phoneticPr fontId="10"/>
  </si>
  <si>
    <t>Total debt securities</t>
    <phoneticPr fontId="10"/>
  </si>
  <si>
    <t>Total equities</t>
    <phoneticPr fontId="10"/>
  </si>
  <si>
    <t>Others</t>
    <phoneticPr fontId="10"/>
  </si>
  <si>
    <t>Banking book off-balance sheet commitments (35)</t>
    <phoneticPr fontId="10"/>
  </si>
  <si>
    <t>Trading book (51-59)</t>
    <phoneticPr fontId="10"/>
  </si>
  <si>
    <t>Total exposure</t>
    <phoneticPr fontId="10"/>
  </si>
  <si>
    <t>Securities financing transactions (securities lending)</t>
    <phoneticPr fontId="10"/>
  </si>
  <si>
    <t>Collective investment undertakings, securitsations, and other vehicles ('structures') (72-83)</t>
  </si>
  <si>
    <t>Credit risk mitigation (reducing the total exposure value) (36-42)</t>
  </si>
  <si>
    <t>Total value</t>
  </si>
  <si>
    <t>Exposures to the counterparty acting as a CRM provider (in addition to other exposures) (43)</t>
  </si>
  <si>
    <t>Value of hedge using credit derivatives</t>
  </si>
  <si>
    <t>Exposures to covered bonds (68-71)</t>
    <phoneticPr fontId="10"/>
  </si>
  <si>
    <t xml:space="preserve">Exposure value of eligible covered bonds </t>
  </si>
  <si>
    <t>Banking book on balance sheet non-derivative assets (32) - loans</t>
  </si>
  <si>
    <t>Banking book on balance sheet non-derivative assets (32) - debt securities</t>
  </si>
  <si>
    <t>Large exposures to CCPs</t>
  </si>
  <si>
    <t>Exposure values</t>
  </si>
  <si>
    <t>Of which total unsecured call money lending</t>
  </si>
  <si>
    <t>Overnight(O/N)</t>
  </si>
  <si>
    <r>
      <t xml:space="preserve">&gt; overnight and </t>
    </r>
    <r>
      <rPr>
        <sz val="10"/>
        <rFont val="ＭＳ Ｐゴシック"/>
        <family val="3"/>
        <charset val="128"/>
      </rPr>
      <t>≤</t>
    </r>
    <r>
      <rPr>
        <sz val="10"/>
        <rFont val="Segoe UI"/>
        <family val="2"/>
      </rPr>
      <t xml:space="preserve">1 week </t>
    </r>
  </si>
  <si>
    <r>
      <t xml:space="preserve">&gt; 1 week and </t>
    </r>
    <r>
      <rPr>
        <sz val="10"/>
        <rFont val="ＭＳ Ｐゴシック"/>
        <family val="3"/>
        <charset val="128"/>
      </rPr>
      <t>≤</t>
    </r>
    <r>
      <rPr>
        <sz val="10"/>
        <rFont val="Segoe UI"/>
        <family val="2"/>
      </rPr>
      <t xml:space="preserve"> 2 weeks</t>
    </r>
  </si>
  <si>
    <r>
      <t xml:space="preserve">&gt; 1 month and </t>
    </r>
    <r>
      <rPr>
        <sz val="10"/>
        <rFont val="ＭＳ Ｐゴシック"/>
        <family val="3"/>
        <charset val="128"/>
      </rPr>
      <t>≤</t>
    </r>
    <r>
      <rPr>
        <sz val="10"/>
        <rFont val="Segoe UI"/>
        <family val="2"/>
      </rPr>
      <t xml:space="preserve"> 3 months</t>
    </r>
  </si>
  <si>
    <r>
      <t xml:space="preserve">&gt; 3 months and </t>
    </r>
    <r>
      <rPr>
        <sz val="10"/>
        <rFont val="ＭＳ Ｐゴシック"/>
        <family val="3"/>
        <charset val="128"/>
      </rPr>
      <t>≤</t>
    </r>
    <r>
      <rPr>
        <sz val="10"/>
        <rFont val="Segoe UI"/>
        <family val="2"/>
      </rPr>
      <t xml:space="preserve"> 1 year</t>
    </r>
  </si>
  <si>
    <t xml:space="preserve">&gt; 1 year </t>
  </si>
  <si>
    <t xml:space="preserve">Of which total foreign exchange spots </t>
  </si>
  <si>
    <t>Of which total offshore</t>
  </si>
  <si>
    <t>Of which total negotiable certificates of deposites (CDs)</t>
  </si>
  <si>
    <t>Of which total commercial papers (CPs)</t>
  </si>
  <si>
    <t>Of which other debt securities (non related to monetary policy implementation)</t>
  </si>
  <si>
    <t>Of which total interest rate swaps</t>
  </si>
  <si>
    <t>Of which total foreign exchange swaps</t>
  </si>
  <si>
    <t>Of which total overnight index swaps</t>
  </si>
  <si>
    <t>Of which total interest rate forwards/futures</t>
  </si>
  <si>
    <t>Of which total foreign exchange forwards/futures</t>
  </si>
  <si>
    <t>Of which total foreign exchange options</t>
  </si>
  <si>
    <t xml:space="preserve">Collateralised by sovereign bonds </t>
  </si>
  <si>
    <t>Collateralised by coporate bonds</t>
  </si>
  <si>
    <t>Collateralised by cash</t>
  </si>
  <si>
    <t>Collateralised by equities / others</t>
  </si>
  <si>
    <t>Of which other securities lending (non related to monetary policy implementation)</t>
  </si>
  <si>
    <t>ii. Amount of the cash initial margin that is off the bank’s balance sheet but continues to
create an off-balance sheet exposure of the bank</t>
  </si>
  <si>
    <t>b. Initial margin in the form of cash that a bank includes in its total Basel III leverage ratio exposure measure</t>
  </si>
  <si>
    <t>Grossed-up assets for derivatives collateral provided</t>
  </si>
  <si>
    <t>Exempted CCP leg of client-cleared trade exposures (initial margin)</t>
  </si>
  <si>
    <t>Securities received in a SFT that are recognised as an asset</t>
  </si>
  <si>
    <t>Adjustments for SFT sales accounting transactions</t>
  </si>
  <si>
    <t>Fiduciary assets</t>
  </si>
  <si>
    <t xml:space="preserve">Initial margin that a bank includes in its total Basel III leverage ratio exposure measure </t>
  </si>
  <si>
    <t>Deposits from members of the same cooperative network of banks subject to national discretion as defined in FN 10</t>
  </si>
  <si>
    <t>Total variation margin posted</t>
  </si>
  <si>
    <t>of which: staff expenses</t>
  </si>
  <si>
    <t>of which: investment in business continuity and disaster recovery</t>
  </si>
  <si>
    <t>Derivatives</t>
  </si>
  <si>
    <t>SA-CCR</t>
  </si>
  <si>
    <t>Value of credit risk mitigation using unfunded credit protection:</t>
  </si>
  <si>
    <t>Value of credit risk mitigation using financial collateral under:</t>
  </si>
  <si>
    <t>using guarantees</t>
  </si>
  <si>
    <t>using credit derivatives</t>
  </si>
  <si>
    <t>Substitution approach</t>
  </si>
  <si>
    <t>Hybrid approach using supervisory haircuts</t>
  </si>
  <si>
    <t>Hybrid approach - using supervisory haircuts</t>
  </si>
  <si>
    <r>
      <t xml:space="preserve">&gt; 2 weeks and </t>
    </r>
    <r>
      <rPr>
        <sz val="10"/>
        <rFont val="ＭＳ Ｐゴシック"/>
        <family val="3"/>
        <charset val="128"/>
      </rPr>
      <t>≤</t>
    </r>
    <r>
      <rPr>
        <sz val="10"/>
        <rFont val="Segoe UI"/>
        <family val="2"/>
      </rPr>
      <t>1 month</t>
    </r>
  </si>
  <si>
    <t>Exposure value of non-eligible covered bonds</t>
  </si>
  <si>
    <t>Reported data</t>
  </si>
  <si>
    <t>Number of trading desks</t>
  </si>
  <si>
    <t>T</t>
  </si>
  <si>
    <t>Date</t>
  </si>
  <si>
    <t>Desk number</t>
  </si>
  <si>
    <t>Desk 1</t>
  </si>
  <si>
    <t>Desk 2</t>
  </si>
  <si>
    <t>Desk 3</t>
  </si>
  <si>
    <t>Desk 4</t>
  </si>
  <si>
    <t>Desk 5</t>
  </si>
  <si>
    <t>Desk 6</t>
  </si>
  <si>
    <t>Desk 7</t>
  </si>
  <si>
    <t>Desk 8</t>
  </si>
  <si>
    <t>Desk 9</t>
  </si>
  <si>
    <t>Desk 10</t>
  </si>
  <si>
    <t>Desk 11</t>
  </si>
  <si>
    <t>Desk 12</t>
  </si>
  <si>
    <t>Desk 13</t>
  </si>
  <si>
    <t>Desk 14</t>
  </si>
  <si>
    <t>Desk 15</t>
  </si>
  <si>
    <t>Desk 16</t>
  </si>
  <si>
    <t>Desk 17</t>
  </si>
  <si>
    <t>Desk 18</t>
  </si>
  <si>
    <t>Desk 19</t>
  </si>
  <si>
    <t>Desk 20</t>
  </si>
  <si>
    <t>Desk 21</t>
  </si>
  <si>
    <t>Desk 22</t>
  </si>
  <si>
    <t>Desk 23</t>
  </si>
  <si>
    <t>Desk 24</t>
  </si>
  <si>
    <t>Desk 25</t>
  </si>
  <si>
    <t>Desk 26</t>
  </si>
  <si>
    <t>Desk 27</t>
  </si>
  <si>
    <t>Desk 28</t>
  </si>
  <si>
    <t>Desk 29</t>
  </si>
  <si>
    <t>Desk 30</t>
  </si>
  <si>
    <t>Desk 31</t>
  </si>
  <si>
    <t>Desk 32</t>
  </si>
  <si>
    <t>Desk 33</t>
  </si>
  <si>
    <t>Desk 34</t>
  </si>
  <si>
    <t>Desk 35</t>
  </si>
  <si>
    <t>Desk 36</t>
  </si>
  <si>
    <t>Desk 37</t>
  </si>
  <si>
    <t>Desk 38</t>
  </si>
  <si>
    <t>Desk 39</t>
  </si>
  <si>
    <t>Desk 40</t>
  </si>
  <si>
    <t>Desk 41</t>
  </si>
  <si>
    <t>Desk 42</t>
  </si>
  <si>
    <t>Desk 43</t>
  </si>
  <si>
    <t>Desk 44</t>
  </si>
  <si>
    <t>Desk 45</t>
  </si>
  <si>
    <t>Desk 46</t>
  </si>
  <si>
    <t>Desk 47</t>
  </si>
  <si>
    <t>Desk 48</t>
  </si>
  <si>
    <t>Desk 49</t>
  </si>
  <si>
    <t>Desk 50</t>
  </si>
  <si>
    <t>Desk 51</t>
  </si>
  <si>
    <t>Desk 52</t>
  </si>
  <si>
    <t>Desk 53</t>
  </si>
  <si>
    <t>Desk 54</t>
  </si>
  <si>
    <t>Desk 55</t>
  </si>
  <si>
    <t>Desk 56</t>
  </si>
  <si>
    <t>Desk 57</t>
  </si>
  <si>
    <t>Desk 58</t>
  </si>
  <si>
    <t>Desk 59</t>
  </si>
  <si>
    <t>Desk 60</t>
  </si>
  <si>
    <t>Desk 61</t>
  </si>
  <si>
    <t>Desk 62</t>
  </si>
  <si>
    <t>Desk 63</t>
  </si>
  <si>
    <t>Desk 64</t>
  </si>
  <si>
    <t>Desk 65</t>
  </si>
  <si>
    <t>Desk 66</t>
  </si>
  <si>
    <t>Desk 67</t>
  </si>
  <si>
    <t>Desk 68</t>
  </si>
  <si>
    <t>Desk 69</t>
  </si>
  <si>
    <t>Desk 70</t>
  </si>
  <si>
    <t>Desk 71</t>
  </si>
  <si>
    <t>Desk 72</t>
  </si>
  <si>
    <t>Desk 73</t>
  </si>
  <si>
    <t>Desk 74</t>
  </si>
  <si>
    <t>Desk 75</t>
  </si>
  <si>
    <t>Desk 76</t>
  </si>
  <si>
    <t>Desk 77</t>
  </si>
  <si>
    <t>Desk 78</t>
  </si>
  <si>
    <t>Desk 79</t>
  </si>
  <si>
    <t>Desk 80</t>
  </si>
  <si>
    <t>Desk 81</t>
  </si>
  <si>
    <t>Desk 82</t>
  </si>
  <si>
    <t>Desk 83</t>
  </si>
  <si>
    <t>Desk 84</t>
  </si>
  <si>
    <t>Desk 85</t>
  </si>
  <si>
    <t>Desk 86</t>
  </si>
  <si>
    <t>Desk 87</t>
  </si>
  <si>
    <t>Desk 88</t>
  </si>
  <si>
    <t>Desk 89</t>
  </si>
  <si>
    <t>Desk 90</t>
  </si>
  <si>
    <t>Desk 91</t>
  </si>
  <si>
    <t>Desk 92</t>
  </si>
  <si>
    <t>Desk 93</t>
  </si>
  <si>
    <t>Desk 94</t>
  </si>
  <si>
    <t>Desk 95</t>
  </si>
  <si>
    <t>Desk 96</t>
  </si>
  <si>
    <t>Desk 97</t>
  </si>
  <si>
    <t>Desk 98</t>
  </si>
  <si>
    <t>Desk 99</t>
  </si>
  <si>
    <t>Desk 100</t>
  </si>
  <si>
    <t>Firm-wide</t>
  </si>
  <si>
    <t>Trading book revised internal models approach: Backtesting and P&amp;L</t>
  </si>
  <si>
    <t>Trading book revised internal models approach: General</t>
  </si>
  <si>
    <t>A) Summary table</t>
  </si>
  <si>
    <t>Question</t>
  </si>
  <si>
    <t>Answer</t>
  </si>
  <si>
    <t>Remarks</t>
  </si>
  <si>
    <t>B) Questions</t>
  </si>
  <si>
    <t>List of regulatory trading desk</t>
  </si>
  <si>
    <t>Domestic cash equity</t>
  </si>
  <si>
    <t>Domestic equity derivatives</t>
  </si>
  <si>
    <t>Quantitative equity strategies</t>
  </si>
  <si>
    <t>Foreign equities</t>
  </si>
  <si>
    <t>Emerging markets equities</t>
  </si>
  <si>
    <t>Domestic interest rates and derivatives</t>
  </si>
  <si>
    <t>International interest rates and derivatives</t>
  </si>
  <si>
    <t>Spot FX</t>
  </si>
  <si>
    <t>FX derivatives</t>
  </si>
  <si>
    <t>Domestic structured products</t>
  </si>
  <si>
    <t>Global structured products</t>
  </si>
  <si>
    <t>Distressed debt</t>
  </si>
  <si>
    <t>High grade credit</t>
  </si>
  <si>
    <t>High yield credit</t>
  </si>
  <si>
    <t>Syndicated loans</t>
  </si>
  <si>
    <t>Commodities – agricultural</t>
  </si>
  <si>
    <t>Commodities – energy</t>
  </si>
  <si>
    <t>Commodities – metals</t>
  </si>
  <si>
    <t>Special opportunities</t>
  </si>
  <si>
    <t>Strategic capital</t>
  </si>
  <si>
    <t>Quantitative strategies</t>
  </si>
  <si>
    <t>Step-in risk</t>
  </si>
  <si>
    <t>Number of entities concerned by the collective rebuttal</t>
  </si>
  <si>
    <t>Exclusive or critical services provider to the bank (11)</t>
  </si>
  <si>
    <t xml:space="preserve">Other indicators specific to assets under management </t>
  </si>
  <si>
    <t>Joint-venture</t>
  </si>
  <si>
    <t>None of the above, but the bank assesses it should still be included. In which case, please insert short text to describe the relationship.</t>
  </si>
  <si>
    <t>If yes, please describe</t>
  </si>
  <si>
    <t>Other relevant risk characteristics</t>
  </si>
  <si>
    <t xml:space="preserve">Overall size of the entities </t>
  </si>
  <si>
    <t>Sum of exposure amounts</t>
  </si>
  <si>
    <t>Commitments (credit or liquidity lines)</t>
  </si>
  <si>
    <t>Equity investments</t>
  </si>
  <si>
    <t xml:space="preserve">Other </t>
  </si>
  <si>
    <t>Full sponsor: full upfront facilities, and decision-making (1)</t>
  </si>
  <si>
    <t>Sponsor: partial upfront facilities, decision-making, and majority, or only provider of facilities (2)</t>
  </si>
  <si>
    <t>External credit rating based on bank's own rating (10)</t>
  </si>
  <si>
    <t>Significant influence: capital ties &lt; 20%, but the bank has the power to exercise a significant influence over the management (9)</t>
  </si>
  <si>
    <t>Significant influence: capital ties &gt;20% and &lt; 50%, or the bank has the power to exercise a significant influence over the management (8)</t>
  </si>
  <si>
    <t>Sponsor: partial upfront facilities, decision-making, and where not majority or only provider of facilities (3)</t>
  </si>
  <si>
    <t>Sponsor: partial upfront facilities; no decision-making, and majority or only provider of facilities (4)</t>
  </si>
  <si>
    <t>Sponsor: partial upfront facilities; no decision making, where not majority or only provider of facilities (5)</t>
  </si>
  <si>
    <t>Sponsor: decision-maker, but no upfront facilities (6)</t>
  </si>
  <si>
    <t>Dominant influence: capital ties &gt; 50%, or no capital ties but ability to remove and appoint board of directors (7)</t>
  </si>
  <si>
    <t>Yes/No/Don't know</t>
  </si>
  <si>
    <t>Don't know</t>
  </si>
  <si>
    <t>Description 
(name internally used)</t>
  </si>
  <si>
    <t>Description 
(regulatory trading desk name)</t>
  </si>
  <si>
    <t>1) 1-day 99% VaR</t>
  </si>
  <si>
    <t>A) Risk-weighted assets according to the framework in place at the reporting date</t>
  </si>
  <si>
    <t>L) EU-specific (only to be completed by banks in the European Union)</t>
  </si>
  <si>
    <t>2) 1-day 97.5% VaR</t>
  </si>
  <si>
    <t>3) 1-day 97.5% ES</t>
  </si>
  <si>
    <t>4) P values</t>
  </si>
  <si>
    <t>1) Actual P&amp;L</t>
  </si>
  <si>
    <t>2) Hypothetical P&amp;L</t>
  </si>
  <si>
    <t>3) Risk-theoretical P&amp;L</t>
  </si>
  <si>
    <t>1) Internal models</t>
  </si>
  <si>
    <t>a) Liquidity-adjusted expected shortfall</t>
  </si>
  <si>
    <t>b) Capital charge for non-modellable risk factors</t>
  </si>
  <si>
    <t>c) Default risk charge</t>
  </si>
  <si>
    <t>2) Standardised approach</t>
  </si>
  <si>
    <t>A) Risk measures</t>
  </si>
  <si>
    <t>B) P&amp;L</t>
  </si>
  <si>
    <t>C) Capital charges</t>
  </si>
  <si>
    <t>Current standardised approach</t>
  </si>
  <si>
    <t>C) Exposures to corporates</t>
  </si>
  <si>
    <t>1) Corporate exposures (excluding SME)</t>
  </si>
  <si>
    <t>2) Corporate SME exposures</t>
  </si>
  <si>
    <t>Total/average</t>
  </si>
  <si>
    <t>Revised standardised approach for the banking book: additional data</t>
  </si>
  <si>
    <t xml:space="preserve">A) CCFs </t>
  </si>
  <si>
    <t>Total limit (facility) granted (drawn + undrawn part of the exposure)</t>
  </si>
  <si>
    <t>Undrawn part of the exposure
(pre CCF)</t>
  </si>
  <si>
    <t>RWA undrawn part of the exposure</t>
  </si>
  <si>
    <t>1) Note issuance facilities (NIFs) and revolving underwriting facilities (RUFs) regardless of the maturity of the underlying facility</t>
  </si>
  <si>
    <t>5) Commitments that are unconditionally cancellable at any time by the bank without prior notice, or that effectively provide for automatic cancellation due to deterioration in a borrower’s creditworthiness</t>
  </si>
  <si>
    <t>5a) Unconditionally cancellable commitments to retail</t>
  </si>
  <si>
    <t>5b) Unconditionally cancellable commitments to corporates</t>
  </si>
  <si>
    <t>average CCF (%)</t>
  </si>
  <si>
    <t>6) Additional data:</t>
  </si>
  <si>
    <t>6a) Retail credit cards</t>
  </si>
  <si>
    <t>6b) Revolving retail commitments</t>
  </si>
  <si>
    <t>6c) Non-revolving retail commitments</t>
  </si>
  <si>
    <t>6d) Revolving corporate commitments</t>
  </si>
  <si>
    <t>6e) Non-revolving corporate commitments</t>
  </si>
  <si>
    <t>Undrawn exposures 
(pre CCF)
in (t-12M)</t>
  </si>
  <si>
    <t>Drawn exposures 
in (t-12M)</t>
  </si>
  <si>
    <t>Undrawn exposures 
(pre CCF)
in (t)</t>
  </si>
  <si>
    <t>Drawn exposures 
in (t)</t>
  </si>
  <si>
    <t>no of defaulted agreements that were considered in provided data</t>
  </si>
  <si>
    <t>Fair market value of securities borrowed or purchased subject to resale</t>
  </si>
  <si>
    <t xml:space="preserve">N, Number of security issues contained in the netting set </t>
  </si>
  <si>
    <t>Sovereign, central banks, and PSEs</t>
  </si>
  <si>
    <t>Banks and securities firms</t>
  </si>
  <si>
    <t>Other financial companies (including insurance companies) eligible for a 20% risk weight in the standardised approach</t>
  </si>
  <si>
    <t>Regulated mutual funds that are subject to capital or leverage requirements</t>
  </si>
  <si>
    <t>Regulated pension funds</t>
  </si>
  <si>
    <t>Qualifying central counterparties (QCCPs)</t>
  </si>
  <si>
    <t>Other Counterparties</t>
  </si>
  <si>
    <t>Sovereign and central banks</t>
  </si>
  <si>
    <t>PSEs</t>
  </si>
  <si>
    <t>Securities firms</t>
  </si>
  <si>
    <t>Other financial companies (including insurance companies)</t>
  </si>
  <si>
    <t>Mutual funds</t>
  </si>
  <si>
    <t>Pension funds</t>
  </si>
  <si>
    <t>Corporates</t>
  </si>
  <si>
    <t>C) Exposures with a currency mismatch</t>
  </si>
  <si>
    <t>For exposures with a currency mismatch</t>
  </si>
  <si>
    <t>total amount of unhedged exposure</t>
  </si>
  <si>
    <t>RWA of unhedged exposure</t>
  </si>
  <si>
    <t xml:space="preserve">Weighted average PD </t>
  </si>
  <si>
    <t>Weighted average PD given stressed scenario with…</t>
  </si>
  <si>
    <t>Weighted average LGD</t>
  </si>
  <si>
    <t>Weighted average LGD given stressed scenario with…</t>
  </si>
  <si>
    <t>40% currency depreciation</t>
  </si>
  <si>
    <t>77% currency depreciation</t>
  </si>
  <si>
    <t>3) Certain transaction-related contingent items (eg performance bonds, bid bonds, warranties and standby letters of credit related to particular transactions)</t>
  </si>
  <si>
    <t>4) short-term self-liquidating trade letters of credit arising from the movement of goods (eg documentary credits collateralised by the underlying shipment), to both issuing and confirming banks</t>
  </si>
  <si>
    <t>2) Commitments regardless of the maturity, except those unconditionally cancellable</t>
  </si>
  <si>
    <t>Fair market value of securities lent or securities sold subject to repurchase</t>
  </si>
  <si>
    <t>mortgage or finance companies - real estate</t>
  </si>
  <si>
    <t>mortgage or finance companies - other than real estate</t>
  </si>
  <si>
    <t>securitisation vehicles</t>
  </si>
  <si>
    <t>other funds under management</t>
  </si>
  <si>
    <t>asset management companies</t>
  </si>
  <si>
    <t>4) Short-term self-liquidating trade letters of credit arising from the movement of goods (eg documentary credits collateralised by the underlying shipment), to both issuing and confirming banks</t>
  </si>
  <si>
    <t>Counterparties designated as core market participants by national supervisor</t>
  </si>
  <si>
    <t>Does the jurisdiction where the bank is incorporated allows the use of external rating for regulatory purpose?</t>
  </si>
  <si>
    <t>Collateralised portion of transaction</t>
  </si>
  <si>
    <t>Uncollateralised portion of transaction</t>
  </si>
  <si>
    <t>Other counterparties</t>
  </si>
  <si>
    <t>Row code</t>
  </si>
  <si>
    <t>Average PD</t>
  </si>
  <si>
    <t>Average LGD</t>
  </si>
  <si>
    <t>Provisions</t>
  </si>
  <si>
    <t>Risk weight</t>
  </si>
  <si>
    <t>Defaulted exposures</t>
  </si>
  <si>
    <t>Portfolio</t>
  </si>
  <si>
    <t>A) Sovereigns, PSEs, MDBs</t>
  </si>
  <si>
    <t>1) Exposures to sovereigns</t>
  </si>
  <si>
    <t>4) Exposures to MDBs</t>
  </si>
  <si>
    <t>B) Exposures to banks</t>
  </si>
  <si>
    <t>AAA to AA- (0%)</t>
  </si>
  <si>
    <t>A+ to A- (20%)</t>
  </si>
  <si>
    <t>BBB+ to BBB- (50%)</t>
  </si>
  <si>
    <t>BB+ to B- (100%)</t>
  </si>
  <si>
    <t>Below B- (150%)</t>
  </si>
  <si>
    <t>Unrated (100%)</t>
  </si>
  <si>
    <t>ECA risk score 0-1</t>
  </si>
  <si>
    <t>ECA risk score 2</t>
  </si>
  <si>
    <t>ECA risk score 3</t>
  </si>
  <si>
    <t>ECA risk score 4-6</t>
  </si>
  <si>
    <t>ECA risk score 7</t>
  </si>
  <si>
    <t>Eligible under paragraph 7</t>
  </si>
  <si>
    <t>Option 1: AAA to AA- (20%)</t>
  </si>
  <si>
    <t>Option 1: A+ to A- (50%)</t>
  </si>
  <si>
    <t>Option 1: BBB+ to BBB- (100%)</t>
  </si>
  <si>
    <t>Option 1: BB+ to B- (100%)</t>
  </si>
  <si>
    <t>Option 1: Below B- (150%)</t>
  </si>
  <si>
    <t>Option 1: Unrated (100%)</t>
  </si>
  <si>
    <t>Option 2: AAA to AA- (20%)</t>
  </si>
  <si>
    <t>Option 2: A+ to A- (50%)</t>
  </si>
  <si>
    <t>Option 2: BBB+ to BBB- (50%)</t>
  </si>
  <si>
    <t>Option 2: BB+ to B- (100%)</t>
  </si>
  <si>
    <t>Option 2: Below B- (150%)</t>
  </si>
  <si>
    <t>Option 2: Unrated (50%)</t>
  </si>
  <si>
    <t>AAA to AA- (20%)</t>
  </si>
  <si>
    <t>A+ to A- (50%)</t>
  </si>
  <si>
    <t>Unrated (50%)</t>
  </si>
  <si>
    <t>Short/long term</t>
  </si>
  <si>
    <t>Grade</t>
  </si>
  <si>
    <t>Short term</t>
  </si>
  <si>
    <t>Grade A</t>
  </si>
  <si>
    <t>Grade B</t>
  </si>
  <si>
    <t>Grade C</t>
  </si>
  <si>
    <t>BBB+ to BBB- (100%)</t>
  </si>
  <si>
    <t>Unrated</t>
  </si>
  <si>
    <t>Unrated (85%)</t>
  </si>
  <si>
    <t>Project finance - pre operational phase</t>
  </si>
  <si>
    <t>Project finance - operational phase</t>
  </si>
  <si>
    <t>Object finance</t>
  </si>
  <si>
    <t>Commodities finance</t>
  </si>
  <si>
    <t>Lien</t>
  </si>
  <si>
    <t>Currency of main income</t>
  </si>
  <si>
    <t>Not met</t>
  </si>
  <si>
    <t>Met</t>
  </si>
  <si>
    <t>Senior lien</t>
  </si>
  <si>
    <t>Other currency</t>
  </si>
  <si>
    <t>Junior lien</t>
  </si>
  <si>
    <t>Slotting used for IRB parameters?</t>
  </si>
  <si>
    <t>ADC</t>
  </si>
  <si>
    <t>Qualifying</t>
  </si>
  <si>
    <t>Currency</t>
  </si>
  <si>
    <t>Revised standardised approach for the banking book: general data</t>
  </si>
  <si>
    <t>Exposure</t>
  </si>
  <si>
    <t>On-balance sheet</t>
  </si>
  <si>
    <t>Off-balance sheet (pre-CCF)</t>
  </si>
  <si>
    <t>Post-CCF pre-CRM</t>
  </si>
  <si>
    <t>Post-CCF post-CRM</t>
  </si>
  <si>
    <t>IRB approach (for IRB banks only)</t>
  </si>
  <si>
    <r>
      <t xml:space="preserve">Definition of capital </t>
    </r>
    <r>
      <rPr>
        <b/>
        <sz val="20"/>
        <rFont val="Arial"/>
        <family val="2"/>
      </rPr>
      <t>−</t>
    </r>
    <r>
      <rPr>
        <b/>
        <sz val="20"/>
        <rFont val="Segoe UI"/>
        <family val="2"/>
      </rPr>
      <t xml:space="preserve"> Additional details on provisioning</t>
    </r>
  </si>
  <si>
    <t>a) Exposures to MDBs currently subject to the IRB approach</t>
  </si>
  <si>
    <t>b) Exposures to MDBs currently subject to the standardised approach</t>
  </si>
  <si>
    <t>a) Exposures to banks currently subject to the IRB approach</t>
  </si>
  <si>
    <t>b) Exposures to banks currently subject to the standardised approach</t>
  </si>
  <si>
    <t>Long term</t>
  </si>
  <si>
    <t>1) Exposures to corporates (excluding SMEs)</t>
  </si>
  <si>
    <t>a) Exposures to corporates (excluding SMEs) currently subject to the IRB approach</t>
  </si>
  <si>
    <t>b) Exposures to corporates (excluding SMEs) currently subject to the standardised approach</t>
  </si>
  <si>
    <t>2) Exposures to corporate SMEs</t>
  </si>
  <si>
    <t>a) Exposures to corporate SMEs currently subject to the IRB approach</t>
  </si>
  <si>
    <t>b) Exposures to corporate SMEs currently subject to the standardised approach</t>
  </si>
  <si>
    <t>1) Residential real estate</t>
  </si>
  <si>
    <t>How many counterparties are gathered into this group of connected counterparties?</t>
  </si>
  <si>
    <t>Counterparty reference numbers used to report individual exposures where relevant</t>
  </si>
  <si>
    <t>Exposures to CCPs related to clearing activitites in percentage of Tier 1</t>
  </si>
  <si>
    <t>Sum of exposures to CCPs related and unrelated to clearing as a percentage of Tier 1</t>
  </si>
  <si>
    <t>Trade exposures; of which</t>
  </si>
  <si>
    <t>Total exposure under currently applicable domestic large exposure rules</t>
  </si>
  <si>
    <t>OTC derivatives</t>
  </si>
  <si>
    <t>exchange traded derivative transactions</t>
  </si>
  <si>
    <t>SFTs</t>
  </si>
  <si>
    <t>other</t>
  </si>
  <si>
    <t>Main method used to determine the exposure amount of trade exposures</t>
  </si>
  <si>
    <t>Method for trade exposures</t>
  </si>
  <si>
    <t>Credit risk mitigation techniques that reduce exposures to CCPs related to clearing activities</t>
  </si>
  <si>
    <r>
      <t xml:space="preserve">Counterparty credit risk </t>
    </r>
    <r>
      <rPr>
        <b/>
        <sz val="10"/>
        <rFont val="Arial"/>
        <family val="2"/>
      </rPr>
      <t>–</t>
    </r>
    <r>
      <rPr>
        <b/>
        <sz val="10"/>
        <rFont val="Segoe UI"/>
        <family val="2"/>
      </rPr>
      <t xml:space="preserve"> excluding trade exposures (33, 34)</t>
    </r>
  </si>
  <si>
    <t>Credit risk mitigation techniques that reduce exposures unrelated to clearing activities (36-42)</t>
  </si>
  <si>
    <t>Exposures to the CCP when the CCP acts as a CRM provider (43)</t>
  </si>
  <si>
    <t>Exposure to the CCP when the CCP acts as a provider of a position hedge (52, 53, 56)</t>
  </si>
  <si>
    <t>Total exposure (excluding exposures potentially related to monetary policy implementation) in percentage of Tier 1</t>
  </si>
  <si>
    <t>Total exposure (including exposures potentially related to monetary policy implementation) as a percentage of Tier 1</t>
  </si>
  <si>
    <t>Exposures to CCPs unrelated to clearing activities in percentage of Tier 1</t>
  </si>
  <si>
    <t>Exposures</t>
  </si>
  <si>
    <t>Partial use of SA</t>
  </si>
  <si>
    <t>Total RWA including partial use</t>
  </si>
  <si>
    <t>Potential future exposure of all margined netting sets without collateral: with maturity factor changed</t>
  </si>
  <si>
    <t>Potential future exposure: with maturity factor unchanged and without collateral</t>
  </si>
  <si>
    <t>EL amount</t>
  </si>
  <si>
    <t>Undrawn part of the exposure
(pre-CCF)</t>
  </si>
  <si>
    <t>Total repo-style exposures post-CRM (post-CCF)</t>
  </si>
  <si>
    <t>Gross repo-style exposures post-CRM (post-CCF)</t>
  </si>
  <si>
    <t>Net repo-style exposures post-CRM (post-CCF)</t>
  </si>
  <si>
    <t>Investment grade (75%)</t>
  </si>
  <si>
    <t>All other (100%)</t>
  </si>
  <si>
    <t>3) Specialised lending exposures</t>
  </si>
  <si>
    <t>a) Specialised lending exposures currently subject to the IRB approach</t>
  </si>
  <si>
    <t>b) Specialised lending exposures currently subject to the standardised approach</t>
  </si>
  <si>
    <t>Subordinated debt and other capital instruments</t>
  </si>
  <si>
    <t>b) Equity and subordinated debt exposures currently subject to the standardised approach</t>
  </si>
  <si>
    <t>a) Equity and subordinated debt exposures currently subject to the IRB approach</t>
  </si>
  <si>
    <t>1) General residential real estate</t>
  </si>
  <si>
    <t>3) General commercial real estate</t>
  </si>
  <si>
    <t>2) Income producing residential real estate</t>
  </si>
  <si>
    <t>4) Income producing commercial real estate</t>
  </si>
  <si>
    <t>5) Land acquisition, development and construction</t>
  </si>
  <si>
    <t>2) Income producing residential real estate (IPRRE)</t>
  </si>
  <si>
    <t>4) Income producing commercial real estate (IPCRE)</t>
  </si>
  <si>
    <t>5) Land acquisition, development and construction (ADC)</t>
  </si>
  <si>
    <t>Revised Comprehensive Approach (para 164) with ratings based haircuts</t>
  </si>
  <si>
    <t>Revised Comprehensive Approach (para 164) with non ratings based haircuts</t>
  </si>
  <si>
    <t>Indicate the method currently used to calculate capital requirements for repo-style transactions (except those under the simple approach)</t>
  </si>
  <si>
    <t>Pro-memoria</t>
  </si>
  <si>
    <t>Of which, CCR exposures</t>
  </si>
  <si>
    <t>3) Specialised lending</t>
  </si>
  <si>
    <t>D) Equity and subordinated debt</t>
  </si>
  <si>
    <t>E) Exposures secured by real estate</t>
  </si>
  <si>
    <t>F) Retail exposures</t>
  </si>
  <si>
    <t>H) Defaulted exposures</t>
  </si>
  <si>
    <t>Other retail</t>
  </si>
  <si>
    <r>
      <t xml:space="preserve">a) General residential real estate </t>
    </r>
    <r>
      <rPr>
        <b/>
        <sz val="13"/>
        <rFont val="Arial"/>
        <family val="2"/>
      </rPr>
      <t>–</t>
    </r>
    <r>
      <rPr>
        <b/>
        <sz val="13"/>
        <rFont val="Segoe UI"/>
        <family val="2"/>
      </rPr>
      <t xml:space="preserve"> own jurisdiction, IRB approach</t>
    </r>
  </si>
  <si>
    <t>b) General residential real estate – own jurisdiction, standardised approach</t>
  </si>
  <si>
    <t>c) General residential real estate – other jurisdictions, IRB approach</t>
  </si>
  <si>
    <t>d) General residential real estate – other jurisdictions, standardised approach</t>
  </si>
  <si>
    <t>3) Commercial real estate</t>
  </si>
  <si>
    <r>
      <t xml:space="preserve">a) General commercial real estate </t>
    </r>
    <r>
      <rPr>
        <b/>
        <sz val="13"/>
        <rFont val="Arial"/>
        <family val="2"/>
      </rPr>
      <t>–</t>
    </r>
    <r>
      <rPr>
        <b/>
        <sz val="13"/>
        <rFont val="Segoe UI"/>
        <family val="2"/>
      </rPr>
      <t xml:space="preserve"> own jurisdiction, IRB approach</t>
    </r>
  </si>
  <si>
    <t>b) General commercial real estate – own jurisdiction, standardised approach</t>
  </si>
  <si>
    <t>c) General commercial real estate – other jurisdictions, IRB approach</t>
  </si>
  <si>
    <t>Proposed revised standardised approach</t>
  </si>
  <si>
    <t>d) General commercial real estate – other jurisdictions, standardised approach</t>
  </si>
  <si>
    <t>2) Exposures to PSEs treated as sovereigns as per paragraph 9</t>
  </si>
  <si>
    <t>3) Exposures to other PSEs not treated as sovereigns</t>
  </si>
  <si>
    <t>c) Defaulted exposures: check with values provided in column G</t>
  </si>
  <si>
    <t>G) Other assets</t>
  </si>
  <si>
    <r>
      <t xml:space="preserve">Summary information on </t>
    </r>
    <r>
      <rPr>
        <b/>
        <sz val="13"/>
        <color rgb="FFC00000"/>
        <rFont val="Segoe UI"/>
        <family val="2"/>
      </rPr>
      <t>whole</t>
    </r>
    <r>
      <rPr>
        <b/>
        <sz val="13"/>
        <rFont val="Segoe UI"/>
        <family val="2"/>
      </rPr>
      <t xml:space="preserve"> credit risk portfolio (exc. exposures treated under specific frameworks)</t>
    </r>
  </si>
  <si>
    <t>Max CCF (%)</t>
  </si>
  <si>
    <t>Min CCF (%)</t>
  </si>
  <si>
    <t>Median CCF (%)</t>
  </si>
  <si>
    <t>First bucketing</t>
  </si>
  <si>
    <t>Second bucketing</t>
  </si>
  <si>
    <t>Entities not reported in application of collective rebuttal provisions</t>
  </si>
  <si>
    <t>Entity or group of entities (except funds)total assets</t>
  </si>
  <si>
    <t>Entity or entities (except funds) total liabilities</t>
  </si>
  <si>
    <t>Entity or entities (except funds) total equity</t>
  </si>
  <si>
    <t>Total off-balance sheet of the entity/ies (except funds)</t>
  </si>
  <si>
    <t>Total RWA resulting from the existing exposures to the entity/ies</t>
  </si>
  <si>
    <t>Total deduction from capital resulting from exposures to the entity/ies</t>
  </si>
  <si>
    <t>Indicator featuring the relationship of the bank with the entities</t>
  </si>
  <si>
    <t xml:space="preserve">Existing bank's contractual exposures to the entities </t>
  </si>
  <si>
    <t>of which reducing exposures potentially related to monetary policy implementation</t>
  </si>
  <si>
    <t>of which reducing other exposures than potentially related to monetary policy implementation</t>
  </si>
  <si>
    <t>Exposure post-CRM post-CCF</t>
  </si>
  <si>
    <t>except CCR</t>
  </si>
  <si>
    <t>CCR</t>
  </si>
  <si>
    <t>Requirements paragraph 50 CP2</t>
  </si>
  <si>
    <t>3) Exposures to other PSEs</t>
  </si>
  <si>
    <t>B) CRM repo-style transactions subject to master netting agreements</t>
  </si>
  <si>
    <t>1) Banks not using the simple approach</t>
  </si>
  <si>
    <t>2) Banks using the simple approach</t>
  </si>
  <si>
    <t>Total IRB RWA</t>
  </si>
  <si>
    <t>E) Exposures secured by residential real estate</t>
  </si>
  <si>
    <t>G) Other exposures</t>
  </si>
  <si>
    <t>CRM approach</t>
  </si>
  <si>
    <t>Standard haircuts + comprehensive approach</t>
  </si>
  <si>
    <t>Slotting usage</t>
  </si>
  <si>
    <t>Slotting has been used for all exposures</t>
  </si>
  <si>
    <t>Slotting has been used for a majority of exposures</t>
  </si>
  <si>
    <t>Slotting has been used for a minority of exposures</t>
  </si>
  <si>
    <t>Slotting has not been used for any exposures</t>
  </si>
  <si>
    <t>Exposure post-CRM post-CCF (except CRR)</t>
  </si>
  <si>
    <t>Use TB IMA data</t>
  </si>
  <si>
    <t>Use large exposures CCP data</t>
  </si>
  <si>
    <t>Use large exposures banks data</t>
  </si>
  <si>
    <t>Use standardised approach for the banking book data</t>
  </si>
  <si>
    <t>Use step-in risk data</t>
  </si>
  <si>
    <t>A) Breakdown of provisions for IRB/standardised approach</t>
  </si>
  <si>
    <t xml:space="preserve">related to any loan that is not past due or past due for less than 90 days </t>
  </si>
  <si>
    <t xml:space="preserve">related to any loan that is not past due or past due for less than 90 days </t>
    <phoneticPr fontId="58"/>
  </si>
  <si>
    <t>Below BB- (150%)</t>
  </si>
  <si>
    <t>BB+ to BB- (100%)</t>
  </si>
  <si>
    <t>LTV 
(NB: property value at "origination")</t>
  </si>
  <si>
    <r>
      <t xml:space="preserve">LTV </t>
    </r>
    <r>
      <rPr>
        <sz val="10"/>
        <color theme="1"/>
        <rFont val="Calibri"/>
        <family val="2"/>
      </rPr>
      <t>≤</t>
    </r>
    <r>
      <rPr>
        <sz val="10"/>
        <color theme="1"/>
        <rFont val="Segoe UI"/>
        <family val="2"/>
      </rPr>
      <t xml:space="preserve"> 20%</t>
    </r>
  </si>
  <si>
    <r>
      <t xml:space="preserve">20% </t>
    </r>
    <r>
      <rPr>
        <sz val="10"/>
        <color theme="1"/>
        <rFont val="Calibri"/>
        <family val="2"/>
      </rPr>
      <t>&lt;</t>
    </r>
    <r>
      <rPr>
        <sz val="10"/>
        <color theme="1"/>
        <rFont val="Segoe UI"/>
        <family val="2"/>
      </rPr>
      <t xml:space="preserve"> LTV ≤ 30 %</t>
    </r>
  </si>
  <si>
    <t>30% &lt; LTV ≤ 40 %</t>
  </si>
  <si>
    <t>40% &lt; LTV ≤ 50 %</t>
  </si>
  <si>
    <t>50% &lt; LTV ≤ 60 %</t>
  </si>
  <si>
    <t>60% &lt; LTV ≤ 70 %</t>
  </si>
  <si>
    <t>70% &lt; LTV ≤ 80 %</t>
  </si>
  <si>
    <t>80% &lt; LTV ≤ 90 %</t>
  </si>
  <si>
    <t>90% &lt; LTV ≤ 100 %</t>
  </si>
  <si>
    <t>100% &lt; LTV ≤ 110 %</t>
  </si>
  <si>
    <t>110% &lt; LTV ≤ 120 %</t>
  </si>
  <si>
    <t xml:space="preserve"> LTV &gt; 120%</t>
  </si>
  <si>
    <t>LTV ≤ 40%</t>
  </si>
  <si>
    <t>LTV &gt; 80%</t>
  </si>
  <si>
    <t>Regulatory retail (excluding SMEs)</t>
  </si>
  <si>
    <t>Regulatory retail (only SMEs)</t>
  </si>
  <si>
    <t>MDBs eligible for a 0% risk weight</t>
  </si>
  <si>
    <t>Treated as a bank (Basel II paragraph 59; CP2 para. 12)</t>
  </si>
  <si>
    <t>1) Credit conversion factors (to be reported by all banks)</t>
  </si>
  <si>
    <t>Reporting dates</t>
  </si>
  <si>
    <r>
      <t xml:space="preserve">When nationality of reporting banking group is </t>
    </r>
    <r>
      <rPr>
        <b/>
        <u/>
        <sz val="10"/>
        <rFont val="Segoe UI"/>
        <family val="2"/>
      </rPr>
      <t>not</t>
    </r>
    <r>
      <rPr>
        <b/>
        <sz val="10"/>
        <rFont val="Segoe UI"/>
        <family val="2"/>
      </rPr>
      <t xml:space="preserve"> the same as country in column (other than US in the example)</t>
    </r>
  </si>
  <si>
    <t>Large exposures to banks</t>
  </si>
  <si>
    <t>D) Equity and subordinated debt exposures (not subject to deduction)</t>
  </si>
  <si>
    <t>Significant investments below threshold deductions (Basel III, para. 89)</t>
  </si>
  <si>
    <t>Approach to CCR for non-centrally cleared OTC derivatives</t>
  </si>
  <si>
    <r>
      <t>Check: banking book portfolios at least as large as sub-portfolios (ie {A to H}</t>
    </r>
    <r>
      <rPr>
        <sz val="10"/>
        <color rgb="FFAA322F"/>
        <rFont val="Calibri"/>
        <family val="2"/>
      </rPr>
      <t>≥{A+B+G+H}≥{A+H}≥{H}, {A to H}≥{A+B+E+F})</t>
    </r>
  </si>
  <si>
    <t>Case 1 - US Volker rule</t>
  </si>
  <si>
    <t>Other case(s)</t>
  </si>
  <si>
    <t>Explanations</t>
  </si>
  <si>
    <t xml:space="preserve">Aggregate size (total assets) of entities </t>
  </si>
  <si>
    <t>Case 2 - Japanese Financial Instruments and Exchange Act</t>
  </si>
  <si>
    <t xml:space="preserve">money market funds Constant NAV </t>
  </si>
  <si>
    <t xml:space="preserve">money market funds Variable NAV </t>
  </si>
  <si>
    <t>1st largest individual entity</t>
  </si>
  <si>
    <t>2nd largest individual entity</t>
  </si>
  <si>
    <t>3rd largest individual entity</t>
  </si>
  <si>
    <t xml:space="preserve">group of all other entities of the same type </t>
  </si>
  <si>
    <t>One or no entity</t>
  </si>
  <si>
    <t>One entity</t>
  </si>
  <si>
    <t>No entity</t>
  </si>
  <si>
    <t>All entities' types together</t>
  </si>
  <si>
    <t xml:space="preserve">Please include short text to describe entity/ies' main activities </t>
  </si>
  <si>
    <t xml:space="preserve">Risk weight according to the standardised approach for credit risk to the entity if it were granted a loan by the bank (ie the entity is the obligor) </t>
  </si>
  <si>
    <t>Is/are entity/entities subject to a specific regulation which limits the banks’ assumption of risks or provide for mechanisms to prevent/absorb losses (such as liquidity requirements, redemption restrictions, leverage limits etc.)?</t>
  </si>
  <si>
    <t>other types of entities</t>
  </si>
  <si>
    <t xml:space="preserve">Identification of the entity/ies reported </t>
  </si>
  <si>
    <t>If yes, please explain why the entity is not included in the regulatory scope of consolidation</t>
  </si>
  <si>
    <t xml:space="preserve">Entities' activities and risk characteristics </t>
  </si>
  <si>
    <t>Trade date accounting without netting</t>
  </si>
  <si>
    <t>Trade date accounting with netting</t>
  </si>
  <si>
    <t>IRB</t>
  </si>
  <si>
    <t>Currency mismatch</t>
  </si>
  <si>
    <t>Unable to distinguish exposures with currency mismatch</t>
  </si>
  <si>
    <t>Jurisdiction</t>
  </si>
  <si>
    <t>No material exposures with property in a foreign jurisdiction</t>
  </si>
  <si>
    <t>Unable to distinguish exposures based on the location of the property</t>
  </si>
  <si>
    <t>No material exposures with currency mismatch</t>
  </si>
  <si>
    <t>Hc</t>
  </si>
  <si>
    <t>E) Drop-down menus</t>
  </si>
  <si>
    <t>C) National discretion items liquidity</t>
  </si>
  <si>
    <t>D) BB SA</t>
  </si>
  <si>
    <t>Unique desk ID</t>
  </si>
  <si>
    <t>Internal models permission</t>
  </si>
  <si>
    <t>a) Sensitivities-based method</t>
  </si>
  <si>
    <t>b) Residual risk add-on</t>
  </si>
  <si>
    <t>c) Default risk charge (standardised approach)</t>
  </si>
  <si>
    <t>Maximum exposure values of selected items in previous period (observed or best estimates)</t>
  </si>
  <si>
    <t>Average exposure values of selected items in previous period (observed or best estimates)</t>
  </si>
  <si>
    <t>Observed/best estimates</t>
  </si>
  <si>
    <t>Observed</t>
  </si>
  <si>
    <t>Best estimates</t>
  </si>
  <si>
    <t>RWA for operational risk (after application of the regulatory add-ons and before application of the transitional floors)</t>
  </si>
  <si>
    <t>3) Credit conversion factors (SA, FIRB and AIRB) (to be reported by all banks)</t>
  </si>
  <si>
    <r>
      <t xml:space="preserve">2) Credit conversion factors (to be reported </t>
    </r>
    <r>
      <rPr>
        <b/>
        <u/>
        <sz val="13"/>
        <rFont val="Segoe UI"/>
        <family val="2"/>
      </rPr>
      <t>only</t>
    </r>
    <r>
      <rPr>
        <b/>
        <sz val="13"/>
        <rFont val="Segoe UI"/>
        <family val="2"/>
      </rPr>
      <t xml:space="preserve"> by AIRB banks)</t>
    </r>
  </si>
  <si>
    <t>loan loss reserves for general banking risks (ie hidden reserves)</t>
  </si>
  <si>
    <t>related to any loan past due for 90 days or more</t>
  </si>
  <si>
    <t>Amount subject to the threshold deduction treatment (net of pro rata share of any DTLs)</t>
  </si>
  <si>
    <t>Amount subject to the full deduction treatment from Common Equity Tier 1 capital (net of pro rata share of any DTLs)</t>
  </si>
  <si>
    <t>a) Exposures to sovereigns currently subject to the IRB approach</t>
  </si>
  <si>
    <t>b) Exposures to sovereigns currently subject to the standardised approach</t>
  </si>
  <si>
    <t>a) Exposures to Sovereign-PSEs currently subject to the IRB approach</t>
  </si>
  <si>
    <t>b) Exposures to Sovereign-PSEs currently subject to the standardised approach</t>
  </si>
  <si>
    <t>a) Exposures to other PSEs currently subject to the IRB approach</t>
  </si>
  <si>
    <t>b) Exposures to other PSEs currently subject to the standardised approach</t>
  </si>
  <si>
    <t>a) IPRRE exposures currently subject to the IRB approach</t>
  </si>
  <si>
    <t>b) IPRRE exposures currently subject to the standardised approach</t>
  </si>
  <si>
    <t>a) IPCRE exposures currently subject to the IRB approach</t>
  </si>
  <si>
    <t>b) IPCRE exposures currently subject to the standardised approach</t>
  </si>
  <si>
    <t>a) ADC exposures currently subject to the IRB approach</t>
  </si>
  <si>
    <t>b) ADC exposures currently subject to the standardised approach</t>
  </si>
  <si>
    <t>a) Retail exposures currently subject to the IRB approach</t>
  </si>
  <si>
    <t>b) Retail exposures currently subject to the standardised approach</t>
  </si>
  <si>
    <t>a) Other assets currently subject to the IRB approach</t>
  </si>
  <si>
    <t>a) Defaulted exposures currently subject to the IRB approach</t>
  </si>
  <si>
    <t>b) Other assets currently subject to the standardised approach</t>
  </si>
  <si>
    <t>b) Defaulted exposures currently subject to the standardised approach</t>
  </si>
  <si>
    <t>Use capital provisioning data</t>
  </si>
  <si>
    <t xml:space="preserve">Total asset size of entities </t>
  </si>
  <si>
    <t>Total asset size of entities</t>
  </si>
  <si>
    <t>Is/are the entity/ies part of the accounting scope of consolidation but excluded from the regulatory scope of consolidation?</t>
  </si>
  <si>
    <t>If one of the indicators 1, 2, 3, 4, 5 or 6 is met and the entity/ies is/are excluded from  the  accounting (and regulatory) scope of consolidation, please explain why.</t>
  </si>
  <si>
    <t xml:space="preserve">Does another entity, bank or group consolidate the entity?    </t>
  </si>
  <si>
    <t>Does the bank judge that it will be problematic  to obtain the entity’s financial information needed for consolidation of the entity within the banking group’s B/S in a timely manner? If yes, please briefly specify the reasonin why the financial information is unable to be obtained?</t>
  </si>
  <si>
    <t xml:space="preserve">For asset management funds only: total assets under management </t>
  </si>
  <si>
    <t>funding vehicles (other than securitisation vehicles)</t>
  </si>
  <si>
    <t xml:space="preserve">For securitisation entities only, please provide the proportion (based on risk-weighted exposures) of the exposures reported above that is due to the regulatory risk retention requirement? </t>
  </si>
  <si>
    <r>
      <t xml:space="preserve">Total </t>
    </r>
    <r>
      <rPr>
        <b/>
        <sz val="10"/>
        <rFont val="Segoe UI"/>
        <family val="2"/>
      </rPr>
      <t>number</t>
    </r>
    <r>
      <rPr>
        <sz val="10"/>
        <rFont val="Segoe UI"/>
        <family val="2"/>
      </rPr>
      <t xml:space="preserve"> across all entities' types</t>
    </r>
  </si>
  <si>
    <r>
      <t xml:space="preserve">Total </t>
    </r>
    <r>
      <rPr>
        <b/>
        <sz val="10"/>
        <rFont val="Segoe UI"/>
        <family val="2"/>
      </rPr>
      <t>size</t>
    </r>
    <r>
      <rPr>
        <sz val="10"/>
        <rFont val="Segoe UI"/>
        <family val="2"/>
      </rPr>
      <t xml:space="preserve"> across all entities' types</t>
    </r>
  </si>
  <si>
    <r>
      <t>Entities (</t>
    </r>
    <r>
      <rPr>
        <b/>
        <sz val="10"/>
        <rFont val="Segoe UI"/>
        <family val="2"/>
      </rPr>
      <t>except funds</t>
    </r>
    <r>
      <rPr>
        <sz val="10"/>
        <rFont val="Segoe UI"/>
        <family val="2"/>
      </rPr>
      <t>) Sum of total assets plus off-balance sheet</t>
    </r>
  </si>
  <si>
    <t>Total specific provisions (including partial write-offs) that are deducted from exposures for credit RWA purposes; of which:</t>
  </si>
  <si>
    <t>Total general provisions eligible for inclusion in Tier 2 capital; of which:</t>
  </si>
  <si>
    <t>Extension of 50(b)</t>
  </si>
  <si>
    <t xml:space="preserve">Does the bank consider that consolidation of this/these entity/ies is inappropriate because the Basel framework does not capture adequately its activities and risks (for example shadow banking (financial) entities having assets composed primarily of tangible assets such as aircrafts or ships)? </t>
  </si>
  <si>
    <t>C) Leverage ratio worksheet</t>
  </si>
  <si>
    <t>D) LCR worksheet</t>
  </si>
  <si>
    <t>E) NSFR worksheet</t>
  </si>
  <si>
    <t>F) OpRisk worksheet</t>
  </si>
  <si>
    <t>G) BB SA General worksheet</t>
  </si>
  <si>
    <t>H) Sovereign exposures worksheet</t>
  </si>
  <si>
    <t>B) DefCap-Provisioning</t>
  </si>
  <si>
    <t xml:space="preserve">Please indicate the number of entities </t>
  </si>
  <si>
    <r>
      <t>This worksheet gathers additional desk-level and firm-wide level data (risk measures and backtesting) on the internal models approach. Data should be reported for all desks in the</t>
    </r>
    <r>
      <rPr>
        <b/>
        <sz val="10"/>
        <color rgb="FFC00000"/>
        <rFont val="Segoe UI"/>
        <family val="2"/>
      </rPr>
      <t xml:space="preserve"> global trading book, both those desks with internal models permission and without</t>
    </r>
    <r>
      <rPr>
        <sz val="10"/>
        <color rgb="FFC00000"/>
        <rFont val="Segoe UI"/>
        <family val="2"/>
      </rPr>
      <t xml:space="preserve">. Please make sure to indicate whether the specific desk does or does not have permissions. </t>
    </r>
    <r>
      <rPr>
        <b/>
        <sz val="10"/>
        <color rgb="FFC00000"/>
        <rFont val="Segoe UI"/>
        <family val="2"/>
      </rPr>
      <t>For P&amp;L figures, losses should be reported as negative numbers, profits as positive. For VaR and ES figures, all should be reported as positive values.No multiplier should be applied</t>
    </r>
    <r>
      <rPr>
        <sz val="10"/>
        <color rgb="FFC00000"/>
        <rFont val="Segoe UI"/>
        <family val="2"/>
      </rPr>
      <t>.</t>
    </r>
  </si>
  <si>
    <t>Total gross provisions eligible for inclusion in the adjustment to capital in respect of the difference between expected loss and provisions (non-defaulted assets if EU rules apply, otherwise combined)</t>
  </si>
  <si>
    <t>Total expected loss eligible for inclusion in the adjustment to capital in respect of the difference between expected loss and provisions (non-defaulted assets if EU rules apply, otherwise combined)</t>
  </si>
  <si>
    <t>Own estimates haircuts + comprehensive approach</t>
  </si>
  <si>
    <t>Overnight (O/N)</t>
  </si>
  <si>
    <t>Regulatory add-ons</t>
  </si>
  <si>
    <t>Total RWA (after application of the regulatory add-ons and before application of the transitional floors)</t>
  </si>
  <si>
    <t>AMA RWA (before application of the regulatory add-ons and before recognition of expected losses, diversification, insurance and other risk mitigants)</t>
  </si>
  <si>
    <t>F) Additional income statement items</t>
  </si>
  <si>
    <t>Financial and operating lease income</t>
  </si>
  <si>
    <t>Financial and operating lease expenses</t>
  </si>
  <si>
    <r>
      <t xml:space="preserve">Interest income </t>
    </r>
    <r>
      <rPr>
        <sz val="10"/>
        <color rgb="FFAA322F"/>
        <rFont val="Segoe UI"/>
        <family val="2"/>
      </rPr>
      <t>(except for financial and operational lease, see also panel F)</t>
    </r>
  </si>
  <si>
    <r>
      <t xml:space="preserve">Interest expenses </t>
    </r>
    <r>
      <rPr>
        <sz val="10"/>
        <color rgb="FFAA322F"/>
        <rFont val="Segoe UI"/>
        <family val="2"/>
      </rPr>
      <t>(except for financial and operating lease, see also panel F)</t>
    </r>
  </si>
  <si>
    <t>Of which for other derivatives (non-related to monetary policy implementation)</t>
  </si>
  <si>
    <t>Counterparty credit risk for derivatives (33)</t>
  </si>
  <si>
    <t>Counterparty credit risk for SFTs (34)</t>
  </si>
  <si>
    <r>
      <t xml:space="preserve">Of which derivatives 
    </t>
    </r>
    <r>
      <rPr>
        <sz val="10"/>
        <rFont val="Segoe UI"/>
        <family val="2"/>
      </rPr>
      <t>Of which potentially related to monetary policy implementation</t>
    </r>
  </si>
  <si>
    <t>Of which securities financing transactions (securities lending)</t>
  </si>
  <si>
    <t xml:space="preserve">The Basel III implementation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</si>
  <si>
    <t>S4</t>
  </si>
  <si>
    <t>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</si>
</sst>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2" formatCode="_-&quot;Sfr.&quot;* #,##0_-;\-&quot;Sfr.&quot;* #,##0_-;_-&quot;Sfr.&quot;* &quot;-&quot;_-;_-@_-"/>
    <numFmt numFmtId="41" formatCode="_-* #,##0_-;\-* #,##0_-;_-* &quot;-&quot;_-;_-@_-"/>
    <numFmt numFmtId="44" formatCode="_-&quot;Sfr.&quot;* #,##0.00_-;\-&quot;Sfr.&quot;* #,##0.00_-;_-&quot;Sfr.&quot;* &quot;-&quot;??_-;_-@_-"/>
    <numFmt numFmtId="43" formatCode="_-* #,##0.00_-;\-* #,##0.00_-;_-* &quot;-&quot;??_-;_-@_-"/>
    <numFmt numFmtId="164" formatCode="0.0"/>
    <numFmt numFmtId="165" formatCode="0.00000"/>
    <numFmt numFmtId="166" formatCode="0.0000"/>
    <numFmt numFmtId="167" formatCode="0.0000%"/>
    <numFmt numFmtId="168" formatCode="yyyy\-mm\-dd;@"/>
    <numFmt numFmtId="169" formatCode="[&gt;0]General"/>
    <numFmt numFmtId="170" formatCode="&quot;Yes&quot;;[Red]&quot;No&quot;"/>
    <numFmt numFmtId="171" formatCode="0.0%"/>
  </numFmts>
  <fonts count="66">
    <font>
      <sz val="10"/>
      <name val="Segoe UI"/>
      <family val="2"/>
    </font>
    <font>
      <sz val="11"/>
      <color theme="1"/>
      <name val="Arial"/>
      <family val="2"/>
    </font>
    <font>
      <sz val="11"/>
      <color theme="1"/>
      <name val="Arial"/>
      <family val="2"/>
    </font>
    <font>
      <sz val="10"/>
      <name val="Arial"/>
      <family val="2"/>
    </font>
    <font>
      <b/>
      <sz val="10"/>
      <name val="Arial"/>
      <family val="2"/>
    </font>
    <font>
      <sz val="8"/>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sz val="14"/>
      <name val="Segoe UI"/>
      <family val="2"/>
    </font>
    <font>
      <sz val="10"/>
      <name val="Segoe UI"/>
      <family val="2"/>
    </font>
    <font>
      <b/>
      <sz val="12"/>
      <name val="Segoe UI"/>
      <family val="2"/>
    </font>
    <font>
      <b/>
      <sz val="10"/>
      <name val="Segoe UI"/>
      <family val="2"/>
    </font>
    <font>
      <sz val="10"/>
      <color rgb="FFAA322F"/>
      <name val="Segoe UI"/>
      <family val="2"/>
    </font>
    <font>
      <sz val="10"/>
      <color rgb="FF008000"/>
      <name val="Segoe UI"/>
      <family val="2"/>
    </font>
    <font>
      <b/>
      <sz val="10"/>
      <color rgb="FFAA322F"/>
      <name val="Segoe UI"/>
      <family val="2"/>
    </font>
    <font>
      <b/>
      <sz val="10"/>
      <color indexed="8"/>
      <name val="Segoe UI"/>
      <family val="2"/>
    </font>
    <font>
      <b/>
      <i/>
      <u/>
      <sz val="10"/>
      <color indexed="8"/>
      <name val="Segoe UI"/>
      <family val="2"/>
    </font>
    <font>
      <sz val="10"/>
      <color indexed="8"/>
      <name val="Segoe UI"/>
      <family val="2"/>
    </font>
    <font>
      <b/>
      <sz val="11"/>
      <color rgb="FFAA322F"/>
      <name val="Segoe UI"/>
      <family val="2"/>
    </font>
    <font>
      <b/>
      <i/>
      <sz val="10"/>
      <color indexed="8"/>
      <name val="Segoe UI"/>
      <family val="2"/>
    </font>
    <font>
      <b/>
      <sz val="12"/>
      <color indexed="8"/>
      <name val="Segoe UI"/>
      <family val="2"/>
    </font>
    <font>
      <b/>
      <sz val="13"/>
      <name val="Segoe UI"/>
      <family val="2"/>
    </font>
    <font>
      <sz val="10"/>
      <color indexed="9"/>
      <name val="Segoe UI"/>
      <family val="2"/>
    </font>
    <font>
      <b/>
      <sz val="13"/>
      <color theme="3"/>
      <name val="Arial"/>
      <family val="2"/>
    </font>
    <font>
      <sz val="13"/>
      <name val="Segoe UI"/>
      <family val="2"/>
    </font>
    <font>
      <b/>
      <sz val="10"/>
      <color rgb="FFAA322F"/>
      <name val="Cambria"/>
      <family val="1"/>
    </font>
    <font>
      <sz val="11"/>
      <color theme="0"/>
      <name val="Calibri"/>
      <family val="2"/>
      <scheme val="minor"/>
    </font>
    <font>
      <b/>
      <sz val="13"/>
      <color rgb="FFC00000"/>
      <name val="Segoe UI"/>
      <family val="2"/>
    </font>
    <font>
      <b/>
      <sz val="10"/>
      <name val="Segoe UI Semibold"/>
      <family val="2"/>
    </font>
    <font>
      <b/>
      <sz val="20"/>
      <name val="Arial"/>
      <family val="2"/>
    </font>
    <font>
      <sz val="10"/>
      <color theme="1"/>
      <name val="Arial"/>
      <family val="2"/>
    </font>
    <font>
      <sz val="10"/>
      <color rgb="FFFF0000"/>
      <name val="Segoe UI"/>
      <family val="2"/>
    </font>
    <font>
      <b/>
      <sz val="14"/>
      <name val="Segoe UI"/>
      <family val="2"/>
    </font>
    <font>
      <sz val="8"/>
      <name val="Segoe UI"/>
      <family val="2"/>
    </font>
    <font>
      <b/>
      <sz val="10"/>
      <color theme="1"/>
      <name val="Segoe UI"/>
      <family val="2"/>
    </font>
    <font>
      <sz val="10"/>
      <color rgb="FFC00000"/>
      <name val="Segoe UI"/>
      <family val="2"/>
    </font>
    <font>
      <b/>
      <u/>
      <sz val="10"/>
      <name val="Segoe UI"/>
      <family val="2"/>
    </font>
    <font>
      <sz val="10"/>
      <name val="ＭＳ Ｐゴシック"/>
      <family val="3"/>
      <charset val="128"/>
    </font>
    <font>
      <b/>
      <sz val="11"/>
      <color theme="1"/>
      <name val="Calibri"/>
      <family val="2"/>
      <charset val="238"/>
      <scheme val="minor"/>
    </font>
    <font>
      <b/>
      <sz val="11"/>
      <name val="Segoe UI"/>
      <family val="2"/>
    </font>
    <font>
      <b/>
      <sz val="9"/>
      <name val="Segoe UI"/>
      <family val="2"/>
    </font>
    <font>
      <sz val="10"/>
      <color theme="1"/>
      <name val="Segoe UI"/>
      <family val="2"/>
    </font>
    <font>
      <b/>
      <sz val="10"/>
      <color theme="0" tint="-0.34998626667073579"/>
      <name val="Segoe UI"/>
      <family val="2"/>
    </font>
    <font>
      <sz val="13"/>
      <name val="Arial"/>
      <family val="2"/>
    </font>
    <font>
      <b/>
      <sz val="13"/>
      <name val="Arial"/>
      <family val="2"/>
    </font>
    <font>
      <sz val="10"/>
      <color indexed="17"/>
      <name val="Segoe UI"/>
      <family val="2"/>
    </font>
    <font>
      <sz val="10"/>
      <color theme="1"/>
      <name val="Calibri"/>
      <family val="2"/>
    </font>
    <font>
      <sz val="10"/>
      <color rgb="FFAA322F"/>
      <name val="Calibri"/>
      <family val="2"/>
    </font>
    <font>
      <b/>
      <u/>
      <sz val="13"/>
      <name val="Segoe UI"/>
      <family val="2"/>
    </font>
    <font>
      <sz val="12"/>
      <name val="Segoe UI"/>
      <family val="2"/>
    </font>
    <font>
      <b/>
      <sz val="10"/>
      <color rgb="FFC00000"/>
      <name val="Segoe UI"/>
      <family val="2"/>
    </font>
    <font>
      <b/>
      <sz val="16"/>
      <name val="Arial"/>
      <family val="2"/>
    </font>
    <font>
      <sz val="10"/>
      <color theme="0"/>
      <name val="Segoe UI"/>
      <family val="2"/>
    </font>
  </fonts>
  <fills count="52">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indexed="47"/>
        <bgColor indexed="64"/>
      </patternFill>
    </fill>
  </fills>
  <borders count="13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CBDBC"/>
      </left>
      <right style="thin">
        <color rgb="FFBCBDBC"/>
      </right>
      <top style="thin">
        <color indexed="64"/>
      </top>
      <bottom style="thin">
        <color indexed="64"/>
      </bottom>
      <diagonal/>
    </border>
    <border>
      <left style="thin">
        <color rgb="FFBCBDBC"/>
      </left>
      <right style="thin">
        <color rgb="FFBCBDBC"/>
      </right>
      <top style="thin">
        <color indexed="64"/>
      </top>
      <bottom style="thin">
        <color rgb="FFBCBDBC"/>
      </bottom>
      <diagonal/>
    </border>
    <border>
      <left style="thin">
        <color rgb="FFBCBDBC"/>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indexed="64"/>
      </top>
      <bottom style="thin">
        <color indexed="64"/>
      </bottom>
      <diagonal/>
    </border>
    <border>
      <left/>
      <right style="thin">
        <color rgb="FFBCBDBC"/>
      </right>
      <top style="thin">
        <color indexed="64"/>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indexed="64"/>
      </top>
      <bottom style="thin">
        <color rgb="FFBCBDBC"/>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top style="thin">
        <color rgb="FFBCBDBC"/>
      </top>
      <bottom style="thin">
        <color indexed="64"/>
      </bottom>
      <diagonal/>
    </border>
    <border>
      <left/>
      <right style="thin">
        <color rgb="FFBCBDBC"/>
      </right>
      <top style="thin">
        <color indexed="64"/>
      </top>
      <bottom/>
      <diagonal/>
    </border>
    <border>
      <left/>
      <right style="thin">
        <color rgb="FFBCBDBC"/>
      </right>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style="thin">
        <color rgb="FFBCBDBC"/>
      </right>
      <top style="thin">
        <color indexed="64"/>
      </top>
      <bottom/>
      <diagonal/>
    </border>
    <border>
      <left style="thin">
        <color rgb="FFBCBDBC"/>
      </left>
      <right style="thin">
        <color rgb="FFBCBDBC"/>
      </right>
      <top/>
      <bottom style="thin">
        <color indexed="64"/>
      </bottom>
      <diagonal/>
    </border>
    <border>
      <left style="thin">
        <color rgb="FFBCBDBC"/>
      </left>
      <right/>
      <top style="thin">
        <color indexed="64"/>
      </top>
      <bottom/>
      <diagonal/>
    </border>
    <border>
      <left style="thin">
        <color rgb="FFBCBDBC"/>
      </left>
      <right/>
      <top/>
      <bottom style="thin">
        <color indexed="64"/>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style="thin">
        <color theme="0" tint="-0.24994659260841701"/>
      </left>
      <right style="thin">
        <color rgb="FFBCBDBC"/>
      </right>
      <top style="thin">
        <color indexed="64"/>
      </top>
      <bottom style="thin">
        <color rgb="FFBCBDBC"/>
      </bottom>
      <diagonal/>
    </border>
    <border>
      <left style="thin">
        <color theme="0" tint="-0.24994659260841701"/>
      </left>
      <right style="thin">
        <color rgb="FFBCBDBC"/>
      </right>
      <top style="thin">
        <color rgb="FFBCBDBC"/>
      </top>
      <bottom style="thin">
        <color rgb="FFBCBDBC"/>
      </bottom>
      <diagonal/>
    </border>
    <border>
      <left style="thin">
        <color theme="0" tint="-0.24994659260841701"/>
      </left>
      <right style="thin">
        <color rgb="FFBCBDBC"/>
      </right>
      <top style="thin">
        <color rgb="FFBCBDBC"/>
      </top>
      <bottom style="thin">
        <color indexed="64"/>
      </bottom>
      <diagonal/>
    </border>
    <border>
      <left/>
      <right style="thin">
        <color rgb="FFBCBDBC"/>
      </right>
      <top/>
      <bottom/>
      <diagonal/>
    </border>
    <border>
      <left/>
      <right/>
      <top/>
      <bottom style="thick">
        <color theme="4" tint="0.499984740745262"/>
      </bottom>
      <diagonal/>
    </border>
    <border>
      <left style="thin">
        <color theme="0" tint="-0.24994659260841701"/>
      </left>
      <right/>
      <top style="thin">
        <color rgb="FFBCBDBC"/>
      </top>
      <bottom style="thin">
        <color rgb="FFBCBDBC"/>
      </bottom>
      <diagonal/>
    </border>
    <border>
      <left style="thin">
        <color rgb="FFBCBDBC"/>
      </left>
      <right style="thin">
        <color indexed="64"/>
      </right>
      <top style="thin">
        <color indexed="64"/>
      </top>
      <bottom style="thin">
        <color rgb="FFBCBDBC"/>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indexed="64"/>
      </left>
      <right style="thin">
        <color rgb="FFBCBDBC"/>
      </right>
      <top style="thin">
        <color indexed="64"/>
      </top>
      <bottom style="thin">
        <color rgb="FFBCBDBC"/>
      </bottom>
      <diagonal/>
    </border>
    <border>
      <left style="thin">
        <color indexed="64"/>
      </left>
      <right style="thin">
        <color rgb="FFBCBDBC"/>
      </right>
      <top style="thin">
        <color rgb="FFBCBDBC"/>
      </top>
      <bottom style="thin">
        <color rgb="FFBCBDBC"/>
      </bottom>
      <diagonal/>
    </border>
    <border>
      <left style="thin">
        <color indexed="64"/>
      </left>
      <right style="thin">
        <color rgb="FFBCBDBC"/>
      </right>
      <top style="thin">
        <color rgb="FFBCBDBC"/>
      </top>
      <bottom style="thin">
        <color indexed="64"/>
      </bottom>
      <diagonal/>
    </border>
    <border>
      <left style="thin">
        <color indexed="64"/>
      </left>
      <right style="thin">
        <color rgb="FFBCBDBC"/>
      </right>
      <top style="thin">
        <color indexed="64"/>
      </top>
      <bottom style="thin">
        <color indexed="64"/>
      </bottom>
      <diagonal/>
    </border>
    <border>
      <left style="thin">
        <color rgb="FFBCBDBC"/>
      </left>
      <right style="thin">
        <color indexed="64"/>
      </right>
      <top style="thin">
        <color indexed="64"/>
      </top>
      <bottom style="thin">
        <color indexed="64"/>
      </bottom>
      <diagonal/>
    </border>
    <border>
      <left style="thin">
        <color rgb="FFBCBDBC"/>
      </left>
      <right/>
      <top style="thin">
        <color rgb="FFBCBDBC"/>
      </top>
      <bottom style="thin">
        <color theme="0" tint="-0.249977111117893"/>
      </bottom>
      <diagonal/>
    </border>
    <border>
      <left style="thin">
        <color indexed="22"/>
      </left>
      <right style="thin">
        <color indexed="22"/>
      </right>
      <top style="thin">
        <color indexed="64"/>
      </top>
      <bottom style="thin">
        <color indexed="64"/>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style="thin">
        <color rgb="FFBCBDBC"/>
      </right>
      <top style="thin">
        <color indexed="22"/>
      </top>
      <bottom style="thin">
        <color indexed="22"/>
      </bottom>
      <diagonal/>
    </border>
    <border>
      <left/>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right style="thin">
        <color rgb="FFBCBDBC"/>
      </right>
      <top style="thin">
        <color indexed="22"/>
      </top>
      <bottom style="thin">
        <color indexed="64"/>
      </bottom>
      <diagonal/>
    </border>
    <border>
      <left/>
      <right/>
      <top/>
      <bottom style="thin">
        <color indexed="22"/>
      </bottom>
      <diagonal/>
    </border>
    <border>
      <left style="thin">
        <color indexed="22"/>
      </left>
      <right style="thin">
        <color indexed="22"/>
      </right>
      <top/>
      <bottom style="thin">
        <color indexed="22"/>
      </bottom>
      <diagonal/>
    </border>
    <border>
      <left/>
      <right style="thin">
        <color rgb="FFBCBDBC"/>
      </right>
      <top/>
      <bottom style="thin">
        <color indexed="22"/>
      </bottom>
      <diagonal/>
    </border>
    <border>
      <left/>
      <right style="thin">
        <color rgb="FFBCBDBC"/>
      </right>
      <top style="thin">
        <color indexed="22"/>
      </top>
      <bottom/>
      <diagonal/>
    </border>
    <border>
      <left/>
      <right/>
      <top style="thin">
        <color indexed="64"/>
      </top>
      <bottom style="thin">
        <color theme="0" tint="-0.24994659260841701"/>
      </bottom>
      <diagonal/>
    </border>
    <border>
      <left style="thin">
        <color indexed="22"/>
      </left>
      <right style="thin">
        <color indexed="22"/>
      </right>
      <top style="thin">
        <color indexed="64"/>
      </top>
      <bottom style="thin">
        <color theme="0" tint="-0.24994659260841701"/>
      </bottom>
      <diagonal/>
    </border>
    <border>
      <left/>
      <right style="thin">
        <color rgb="FFBCBDBC"/>
      </right>
      <top style="thin">
        <color indexed="64"/>
      </top>
      <bottom style="thin">
        <color theme="0" tint="-0.24994659260841701"/>
      </bottom>
      <diagonal/>
    </border>
    <border>
      <left/>
      <right style="thin">
        <color theme="0"/>
      </right>
      <top style="thin">
        <color indexed="64"/>
      </top>
      <bottom/>
      <diagonal/>
    </border>
    <border>
      <left style="thin">
        <color theme="0"/>
      </left>
      <right/>
      <top/>
      <bottom/>
      <diagonal/>
    </border>
    <border>
      <left/>
      <right style="thin">
        <color theme="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BCBDBC"/>
      </bottom>
      <diagonal/>
    </border>
    <border>
      <left style="thin">
        <color indexed="64"/>
      </left>
      <right style="thin">
        <color indexed="64"/>
      </right>
      <top/>
      <bottom style="thin">
        <color rgb="FFBCBDBC"/>
      </bottom>
      <diagonal/>
    </border>
    <border>
      <left style="thin">
        <color indexed="64"/>
      </left>
      <right style="thin">
        <color indexed="64"/>
      </right>
      <top style="thin">
        <color rgb="FFBCBDBC"/>
      </top>
      <bottom style="thin">
        <color rgb="FFBCBDBC"/>
      </bottom>
      <diagonal/>
    </border>
    <border>
      <left style="thin">
        <color indexed="64"/>
      </left>
      <right style="thin">
        <color indexed="64"/>
      </right>
      <top style="thin">
        <color rgb="FFBCBDBC"/>
      </top>
      <bottom/>
      <diagonal/>
    </border>
    <border>
      <left style="thin">
        <color indexed="64"/>
      </left>
      <right style="thin">
        <color rgb="FFBCBDBC"/>
      </right>
      <top/>
      <bottom style="thin">
        <color rgb="FFBCBDBC"/>
      </bottom>
      <diagonal/>
    </border>
    <border>
      <left style="thin">
        <color rgb="FFBCBDBC"/>
      </left>
      <right style="thin">
        <color indexed="64"/>
      </right>
      <top/>
      <bottom style="thin">
        <color rgb="FFBCBDBC"/>
      </bottom>
      <diagonal/>
    </border>
    <border>
      <left style="thin">
        <color theme="0"/>
      </left>
      <right style="thin">
        <color indexed="64"/>
      </right>
      <top style="thin">
        <color rgb="FFBCBDBC"/>
      </top>
      <bottom style="thin">
        <color rgb="FFBCBDBC"/>
      </bottom>
      <diagonal/>
    </border>
    <border>
      <left style="thin">
        <color indexed="64"/>
      </left>
      <right style="thin">
        <color rgb="FFBCBDBC"/>
      </right>
      <top style="thin">
        <color rgb="FFBCBDBC"/>
      </top>
      <bottom/>
      <diagonal/>
    </border>
    <border>
      <left style="thin">
        <color rgb="FFBCBDBC"/>
      </left>
      <right style="thin">
        <color indexed="64"/>
      </right>
      <top style="thin">
        <color rgb="FFBCBDBC"/>
      </top>
      <bottom/>
      <diagonal/>
    </border>
    <border>
      <left style="thin">
        <color theme="0"/>
      </left>
      <right style="thin">
        <color indexed="64"/>
      </right>
      <top/>
      <bottom style="thin">
        <color indexed="64"/>
      </bottom>
      <diagonal/>
    </border>
    <border>
      <left style="thin">
        <color indexed="64"/>
      </left>
      <right style="thin">
        <color rgb="FFBCBDBC"/>
      </right>
      <top/>
      <bottom style="thin">
        <color indexed="64"/>
      </bottom>
      <diagonal/>
    </border>
    <border>
      <left style="thin">
        <color rgb="FFBCBDBC"/>
      </left>
      <right style="thin">
        <color indexed="64"/>
      </right>
      <top/>
      <bottom style="thin">
        <color indexed="64"/>
      </bottom>
      <diagonal/>
    </border>
    <border>
      <left/>
      <right/>
      <top style="thin">
        <color indexed="64"/>
      </top>
      <bottom style="thin">
        <color theme="0"/>
      </bottom>
      <diagonal/>
    </border>
    <border>
      <left style="thin">
        <color indexed="64"/>
      </left>
      <right/>
      <top style="thin">
        <color rgb="FFBCBDBC"/>
      </top>
      <bottom style="thin">
        <color rgb="FFBCBDBC"/>
      </bottom>
      <diagonal/>
    </border>
    <border>
      <left/>
      <right style="thin">
        <color theme="0"/>
      </right>
      <top/>
      <bottom style="thin">
        <color indexed="64"/>
      </bottom>
      <diagonal/>
    </border>
    <border>
      <left style="thin">
        <color theme="0"/>
      </left>
      <right/>
      <top style="thin">
        <color auto="1"/>
      </top>
      <bottom/>
      <diagonal/>
    </border>
    <border>
      <left style="thin">
        <color theme="0"/>
      </left>
      <right/>
      <top/>
      <bottom style="thin">
        <color auto="1"/>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rgb="FFBCBDBC"/>
      </right>
      <top/>
      <bottom/>
      <diagonal/>
    </border>
    <border>
      <left/>
      <right/>
      <top style="thin">
        <color theme="0" tint="-0.24994659260841701"/>
      </top>
      <bottom style="thin">
        <color theme="0" tint="-0.24994659260841701"/>
      </bottom>
      <diagonal/>
    </border>
    <border>
      <left style="thin">
        <color rgb="FFBCBDBC"/>
      </left>
      <right style="thin">
        <color rgb="FFBCBDBC"/>
      </right>
      <top style="thin">
        <color rgb="FFBCBDBC"/>
      </top>
      <bottom style="thin">
        <color theme="0" tint="-0.24994659260841701"/>
      </bottom>
      <diagonal/>
    </border>
    <border>
      <left style="thin">
        <color rgb="FFBCBDBC"/>
      </left>
      <right/>
      <top style="thin">
        <color rgb="FFBCBDBC"/>
      </top>
      <bottom style="thin">
        <color theme="0" tint="-0.2499465926084170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auto="1"/>
      </bottom>
      <diagonal/>
    </border>
    <border>
      <left style="thin">
        <color rgb="FFBCBDBC"/>
      </left>
      <right style="thin">
        <color rgb="FFBCBDBC"/>
      </right>
      <top style="thin">
        <color auto="1"/>
      </top>
      <bottom/>
      <diagonal/>
    </border>
    <border>
      <left style="thin">
        <color rgb="FFBCBDBC"/>
      </left>
      <right/>
      <top style="thin">
        <color auto="1"/>
      </top>
      <bottom/>
      <diagonal/>
    </border>
    <border>
      <left style="thin">
        <color auto="1"/>
      </left>
      <right/>
      <top style="thin">
        <color indexed="64"/>
      </top>
      <bottom style="thin">
        <color indexed="64"/>
      </bottom>
      <diagonal/>
    </border>
    <border>
      <left style="thin">
        <color rgb="FFBCBDBC"/>
      </left>
      <right style="thin">
        <color auto="1"/>
      </right>
      <top style="thin">
        <color auto="1"/>
      </top>
      <bottom/>
      <diagonal/>
    </border>
    <border>
      <left style="thin">
        <color auto="1"/>
      </left>
      <right style="thin">
        <color rgb="FFBCBDBC"/>
      </right>
      <top style="thin">
        <color indexed="64"/>
      </top>
      <bottom style="thin">
        <color indexed="64"/>
      </bottom>
      <diagonal/>
    </border>
    <border>
      <left style="thin">
        <color indexed="64"/>
      </left>
      <right style="thin">
        <color rgb="FFBCBDBC"/>
      </right>
      <top style="thin">
        <color indexed="64"/>
      </top>
      <bottom/>
      <diagonal/>
    </border>
    <border>
      <left/>
      <right style="thin">
        <color indexed="22"/>
      </right>
      <top style="thin">
        <color indexed="22"/>
      </top>
      <bottom style="thin">
        <color indexed="64"/>
      </bottom>
      <diagonal/>
    </border>
    <border>
      <left style="thin">
        <color indexed="22"/>
      </left>
      <right style="thin">
        <color rgb="FFBCBDBC"/>
      </right>
      <top style="thin">
        <color indexed="64"/>
      </top>
      <bottom style="thin">
        <color auto="1"/>
      </bottom>
      <diagonal/>
    </border>
    <border>
      <left/>
      <right/>
      <top style="thin">
        <color theme="0" tint="-0.24994659260841701"/>
      </top>
      <bottom style="thin">
        <color rgb="FFBCBDBC"/>
      </bottom>
      <diagonal/>
    </border>
    <border>
      <left/>
      <right/>
      <top style="thin">
        <color theme="0" tint="-0.24994659260841701"/>
      </top>
      <bottom/>
      <diagonal/>
    </border>
    <border>
      <left/>
      <right style="thin">
        <color rgb="FFBCBDBC"/>
      </right>
      <top style="thin">
        <color auto="1"/>
      </top>
      <bottom style="thin">
        <color indexed="64"/>
      </bottom>
      <diagonal/>
    </border>
    <border>
      <left style="thin">
        <color rgb="FFBCBDBC"/>
      </left>
      <right/>
      <top style="thin">
        <color auto="1"/>
      </top>
      <bottom style="thin">
        <color indexed="64"/>
      </bottom>
      <diagonal/>
    </border>
    <border>
      <left/>
      <right style="thin">
        <color indexed="64"/>
      </right>
      <top style="thin">
        <color indexed="64"/>
      </top>
      <bottom/>
      <diagonal/>
    </border>
    <border>
      <left style="thin">
        <color indexed="64"/>
      </left>
      <right/>
      <top/>
      <bottom style="thin">
        <color rgb="FFBCBDBC"/>
      </bottom>
      <diagonal/>
    </border>
    <border>
      <left style="thin">
        <color rgb="FFBCBDBC"/>
      </left>
      <right/>
      <top style="thin">
        <color auto="1"/>
      </top>
      <bottom/>
      <diagonal/>
    </border>
    <border>
      <left/>
      <right/>
      <top style="thin">
        <color auto="1"/>
      </top>
      <bottom/>
      <diagonal/>
    </border>
    <border>
      <left style="thin">
        <color rgb="FFBCBDBC"/>
      </left>
      <right style="thin">
        <color auto="1"/>
      </right>
      <top/>
      <bottom/>
      <diagonal/>
    </border>
    <border>
      <left style="thin">
        <color rgb="FFBCBDBC"/>
      </left>
      <right style="thin">
        <color theme="0" tint="-0.34998626667073579"/>
      </right>
      <top style="thin">
        <color indexed="64"/>
      </top>
      <bottom style="thin">
        <color indexed="64"/>
      </bottom>
      <diagonal/>
    </border>
    <border>
      <left style="thin">
        <color rgb="FFBCBDBC"/>
      </left>
      <right style="thin">
        <color theme="0" tint="-0.34998626667073579"/>
      </right>
      <top style="thin">
        <color indexed="64"/>
      </top>
      <bottom/>
      <diagonal/>
    </border>
    <border>
      <left style="thin">
        <color rgb="FFBCBDBC"/>
      </left>
      <right style="thin">
        <color theme="0" tint="-0.34998626667073579"/>
      </right>
      <top style="thin">
        <color rgb="FFBCBDBC"/>
      </top>
      <bottom style="thin">
        <color rgb="FFBCBDBC"/>
      </bottom>
      <diagonal/>
    </border>
    <border>
      <left style="thin">
        <color rgb="FFBCBDBC"/>
      </left>
      <right style="thin">
        <color theme="0" tint="-0.34998626667073579"/>
      </right>
      <top/>
      <bottom/>
      <diagonal/>
    </border>
    <border>
      <left style="thin">
        <color rgb="FFBCBDBC"/>
      </left>
      <right style="thin">
        <color theme="0" tint="-0.34998626667073579"/>
      </right>
      <top style="thin">
        <color rgb="FFBCBDBC"/>
      </top>
      <bottom style="thin">
        <color indexed="64"/>
      </bottom>
      <diagonal/>
    </border>
  </borders>
  <cellStyleXfs count="127">
    <xf numFmtId="0" fontId="0" fillId="6" borderId="0">
      <alignment vertical="center"/>
    </xf>
    <xf numFmtId="3" fontId="18" fillId="6" borderId="1" applyProtection="0">
      <alignment horizontal="right" vertical="center"/>
    </xf>
    <xf numFmtId="0" fontId="3" fillId="6" borderId="1">
      <alignment horizontal="center" vertical="center"/>
    </xf>
    <xf numFmtId="0" fontId="3" fillId="13" borderId="1" applyNumberFormat="0" applyFont="0" applyBorder="0">
      <alignment horizontal="center" vertical="center"/>
    </xf>
    <xf numFmtId="0" fontId="20" fillId="2" borderId="2" applyNumberFormat="0" applyFill="0" applyBorder="0" applyAlignment="0" applyProtection="0">
      <alignment horizontal="left"/>
    </xf>
    <xf numFmtId="0" fontId="4" fillId="6" borderId="3" applyFont="0" applyBorder="0">
      <alignment horizontal="center" wrapText="1"/>
    </xf>
    <xf numFmtId="3" fontId="3" fillId="43" borderId="21" applyFont="0" applyProtection="0">
      <alignment horizontal="right" vertical="center"/>
    </xf>
    <xf numFmtId="10" fontId="3" fillId="43" borderId="21" applyFont="0" applyProtection="0">
      <alignment horizontal="right" vertical="center"/>
    </xf>
    <xf numFmtId="9" fontId="3" fillId="43" borderId="21" applyFont="0" applyProtection="0">
      <alignment horizontal="right" vertical="center"/>
    </xf>
    <xf numFmtId="0" fontId="3" fillId="43" borderId="21" applyNumberFormat="0" applyFont="0" applyProtection="0">
      <alignment horizontal="left" vertical="center"/>
    </xf>
    <xf numFmtId="168" fontId="3" fillId="41" borderId="21" applyFont="0">
      <alignment vertical="center"/>
      <protection locked="0"/>
    </xf>
    <xf numFmtId="3" fontId="3" fillId="41" borderId="21" applyFont="0">
      <alignment horizontal="right" vertical="center"/>
      <protection locked="0"/>
    </xf>
    <xf numFmtId="164" fontId="3" fillId="41" borderId="21" applyFont="0">
      <alignment horizontal="right" vertical="center"/>
      <protection locked="0"/>
    </xf>
    <xf numFmtId="166" fontId="3" fillId="42" borderId="21" applyFont="0">
      <alignment vertical="center"/>
      <protection locked="0"/>
    </xf>
    <xf numFmtId="10" fontId="3" fillId="41" borderId="21" applyFont="0">
      <alignment horizontal="right" vertical="center"/>
      <protection locked="0"/>
    </xf>
    <xf numFmtId="9" fontId="3" fillId="41" borderId="21" applyFont="0">
      <alignment horizontal="right" vertical="center"/>
      <protection locked="0"/>
    </xf>
    <xf numFmtId="167" fontId="3" fillId="41" borderId="21" applyFont="0">
      <alignment horizontal="right" vertical="center"/>
      <protection locked="0"/>
    </xf>
    <xf numFmtId="171" fontId="3" fillId="41" borderId="21" applyFont="0">
      <alignment horizontal="right" vertical="center"/>
      <protection locked="0"/>
    </xf>
    <xf numFmtId="0" fontId="3" fillId="41" borderId="21" applyFont="0">
      <alignment horizontal="center" vertical="center" wrapText="1"/>
      <protection locked="0"/>
    </xf>
    <xf numFmtId="49" fontId="3" fillId="41" borderId="21" applyFont="0">
      <alignment vertical="center"/>
      <protection locked="0"/>
    </xf>
    <xf numFmtId="3" fontId="3" fillId="14" borderId="21" applyFont="0">
      <alignment horizontal="right" vertical="center"/>
      <protection locked="0"/>
    </xf>
    <xf numFmtId="164" fontId="3" fillId="14" borderId="21" applyFont="0">
      <alignment horizontal="right" vertical="center"/>
      <protection locked="0"/>
    </xf>
    <xf numFmtId="10" fontId="3" fillId="14" borderId="21" applyFont="0">
      <alignment horizontal="right" vertical="center"/>
      <protection locked="0"/>
    </xf>
    <xf numFmtId="9" fontId="3" fillId="14" borderId="21" applyFont="0">
      <alignment horizontal="right" vertical="center"/>
      <protection locked="0"/>
    </xf>
    <xf numFmtId="167" fontId="3" fillId="14" borderId="21" applyFont="0">
      <alignment horizontal="right" vertical="center"/>
      <protection locked="0"/>
    </xf>
    <xf numFmtId="171" fontId="3" fillId="14" borderId="21" applyFont="0">
      <alignment horizontal="right" vertical="center"/>
      <protection locked="0"/>
    </xf>
    <xf numFmtId="0" fontId="3" fillId="14" borderId="21" applyFont="0">
      <alignment horizontal="center" vertical="center" wrapText="1"/>
      <protection locked="0"/>
    </xf>
    <xf numFmtId="0" fontId="3" fillId="14" borderId="21" applyNumberFormat="0" applyFont="0">
      <alignment horizontal="center" vertical="center" wrapText="1"/>
      <protection locked="0"/>
    </xf>
    <xf numFmtId="3" fontId="3" fillId="3" borderId="1" applyFont="0">
      <alignment horizontal="right" vertical="center"/>
      <protection locked="0"/>
    </xf>
    <xf numFmtId="170" fontId="3" fillId="6" borderId="1" applyFont="0">
      <alignment horizontal="center" vertical="center"/>
    </xf>
    <xf numFmtId="3" fontId="3" fillId="6" borderId="1" applyFont="0">
      <alignment horizontal="right" vertical="center"/>
    </xf>
    <xf numFmtId="165" fontId="3" fillId="6" borderId="1" applyFont="0">
      <alignment horizontal="right" vertical="center"/>
    </xf>
    <xf numFmtId="164" fontId="3" fillId="6" borderId="1" applyFont="0">
      <alignment horizontal="right" vertical="center"/>
    </xf>
    <xf numFmtId="10" fontId="3" fillId="6" borderId="1" applyFont="0">
      <alignment horizontal="right" vertical="center"/>
    </xf>
    <xf numFmtId="9" fontId="3" fillId="6" borderId="1" applyFont="0">
      <alignment horizontal="right" vertical="center"/>
    </xf>
    <xf numFmtId="169" fontId="3" fillId="6" borderId="1" applyFont="0">
      <alignment horizontal="center" vertical="center" wrapText="1"/>
    </xf>
    <xf numFmtId="168" fontId="3" fillId="4" borderId="1" applyFont="0">
      <alignment vertical="center"/>
    </xf>
    <xf numFmtId="1" fontId="3" fillId="4" borderId="1" applyFont="0">
      <alignment horizontal="right" vertical="center"/>
    </xf>
    <xf numFmtId="166" fontId="3" fillId="4" borderId="1" applyFont="0">
      <alignment vertical="center"/>
    </xf>
    <xf numFmtId="9" fontId="3" fillId="4" borderId="1" applyFont="0">
      <alignment horizontal="right" vertical="center"/>
    </xf>
    <xf numFmtId="167" fontId="3" fillId="4" borderId="1" applyFont="0">
      <alignment horizontal="right" vertical="center"/>
    </xf>
    <xf numFmtId="10" fontId="3" fillId="4" borderId="1" applyFont="0">
      <alignment horizontal="right" vertical="center"/>
    </xf>
    <xf numFmtId="0" fontId="3" fillId="4" borderId="1" applyFont="0">
      <alignment horizontal="center" vertical="center" wrapText="1"/>
    </xf>
    <xf numFmtId="49" fontId="3" fillId="4" borderId="1" applyFont="0">
      <alignment vertical="center"/>
    </xf>
    <xf numFmtId="166" fontId="3" fillId="5" borderId="1" applyFont="0">
      <alignment vertical="center"/>
    </xf>
    <xf numFmtId="9" fontId="3" fillId="5" borderId="1" applyFont="0">
      <alignment horizontal="right" vertical="center"/>
    </xf>
    <xf numFmtId="168" fontId="3" fillId="16" borderId="1">
      <alignment vertical="center"/>
    </xf>
    <xf numFmtId="166" fontId="3" fillId="15" borderId="1" applyFont="0">
      <alignment horizontal="right" vertical="center"/>
    </xf>
    <xf numFmtId="1" fontId="3" fillId="15" borderId="1" applyFont="0">
      <alignment horizontal="right" vertical="center"/>
    </xf>
    <xf numFmtId="166" fontId="3" fillId="15" borderId="1" applyFont="0">
      <alignment vertical="center"/>
    </xf>
    <xf numFmtId="164" fontId="3" fillId="15" borderId="1" applyFont="0">
      <alignment vertical="center"/>
    </xf>
    <xf numFmtId="10" fontId="3" fillId="15" borderId="1" applyFont="0">
      <alignment horizontal="right" vertical="center"/>
    </xf>
    <xf numFmtId="9" fontId="3" fillId="15" borderId="1" applyFont="0">
      <alignment horizontal="right" vertical="center"/>
    </xf>
    <xf numFmtId="167" fontId="3" fillId="15" borderId="1" applyFont="0">
      <alignment horizontal="right" vertical="center"/>
    </xf>
    <xf numFmtId="10" fontId="3" fillId="15" borderId="4" applyFont="0">
      <alignment horizontal="right" vertical="center"/>
    </xf>
    <xf numFmtId="0" fontId="3" fillId="15" borderId="1" applyFont="0">
      <alignment horizontal="center" vertical="center" wrapText="1"/>
    </xf>
    <xf numFmtId="49" fontId="3" fillId="15" borderId="1" applyFont="0">
      <alignment vertical="center"/>
    </xf>
    <xf numFmtId="0" fontId="6" fillId="0" borderId="0" applyNumberFormat="0" applyFill="0" applyBorder="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14" applyNumberFormat="0" applyAlignment="0" applyProtection="0"/>
    <xf numFmtId="0" fontId="12" fillId="11" borderId="15" applyNumberFormat="0" applyAlignment="0" applyProtection="0"/>
    <xf numFmtId="0" fontId="13" fillId="11" borderId="14" applyNumberFormat="0" applyAlignment="0" applyProtection="0"/>
    <xf numFmtId="0" fontId="14" fillId="0" borderId="16" applyNumberFormat="0" applyFill="0" applyAlignment="0" applyProtection="0"/>
    <xf numFmtId="0" fontId="15" fillId="12" borderId="17" applyNumberFormat="0" applyAlignment="0" applyProtection="0"/>
    <xf numFmtId="0" fontId="16" fillId="0" borderId="0" applyNumberFormat="0" applyFill="0" applyBorder="0" applyAlignment="0" applyProtection="0"/>
    <xf numFmtId="0" fontId="17" fillId="0" borderId="18" applyNumberFormat="0" applyFill="0" applyAlignment="0" applyProtection="0"/>
    <xf numFmtId="0" fontId="6" fillId="0" borderId="0" applyNumberFormat="0" applyFill="0" applyBorder="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14" applyNumberFormat="0" applyAlignment="0" applyProtection="0"/>
    <xf numFmtId="0" fontId="12" fillId="11" borderId="15" applyNumberFormat="0" applyAlignment="0" applyProtection="0"/>
    <xf numFmtId="0" fontId="13" fillId="11" borderId="14" applyNumberFormat="0" applyAlignment="0" applyProtection="0"/>
    <xf numFmtId="0" fontId="14" fillId="0" borderId="16" applyNumberFormat="0" applyFill="0" applyAlignment="0" applyProtection="0"/>
    <xf numFmtId="0" fontId="15" fillId="12" borderId="17" applyNumberFormat="0" applyAlignment="0" applyProtection="0"/>
    <xf numFmtId="0" fontId="16" fillId="0" borderId="0" applyNumberFormat="0" applyFill="0" applyBorder="0" applyAlignment="0" applyProtection="0"/>
    <xf numFmtId="0" fontId="17" fillId="0" borderId="18" applyNumberFormat="0" applyFill="0" applyAlignment="0" applyProtection="0"/>
    <xf numFmtId="0" fontId="18" fillId="0" borderId="0" applyNumberFormat="0" applyFill="0" applyBorder="0" applyAlignment="0" applyProtection="0"/>
    <xf numFmtId="0" fontId="19"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19" fillId="40" borderId="0" applyNumberFormat="0" applyBorder="0" applyAlignment="0" applyProtection="0"/>
    <xf numFmtId="41" fontId="3" fillId="0" borderId="0" applyFont="0" applyFill="0" applyBorder="0" applyAlignment="0" applyProtection="0"/>
    <xf numFmtId="42" fontId="3" fillId="0" borderId="0" applyFont="0" applyFill="0" applyBorder="0" applyAlignment="0" applyProtection="0"/>
    <xf numFmtId="168" fontId="3" fillId="44" borderId="19">
      <alignment vertical="center"/>
      <protection locked="0"/>
    </xf>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6" fillId="0" borderId="54" applyNumberFormat="0" applyFill="0" applyAlignment="0" applyProtection="0"/>
    <xf numFmtId="0" fontId="39" fillId="17" borderId="0" applyNumberFormat="0" applyBorder="0" applyAlignment="0" applyProtection="0"/>
    <xf numFmtId="0" fontId="34" fillId="6" borderId="0" applyNumberFormat="0" applyFill="0" applyBorder="0" applyAlignment="0" applyProtection="0"/>
    <xf numFmtId="0" fontId="36" fillId="0" borderId="54" applyNumberFormat="0" applyFill="0" applyAlignment="0" applyProtection="0"/>
    <xf numFmtId="0" fontId="20" fillId="2" borderId="2" applyNumberFormat="0" applyFill="0" applyBorder="0" applyAlignment="0" applyProtection="0">
      <alignment horizontal="left"/>
    </xf>
    <xf numFmtId="0" fontId="18" fillId="0" borderId="0" applyNumberFormat="0" applyFill="0" applyBorder="0" applyAlignment="0" applyProtection="0"/>
    <xf numFmtId="0" fontId="36" fillId="0" borderId="54" applyNumberFormat="0" applyFill="0" applyAlignment="0" applyProtection="0"/>
    <xf numFmtId="0" fontId="36" fillId="0" borderId="54" applyNumberFormat="0" applyFill="0" applyAlignment="0" applyProtection="0"/>
    <xf numFmtId="0" fontId="36" fillId="0" borderId="54" applyNumberFormat="0" applyFill="0" applyAlignment="0" applyProtection="0"/>
    <xf numFmtId="0" fontId="34" fillId="6" borderId="0" applyNumberFormat="0" applyFill="0" applyBorder="0" applyAlignment="0" applyProtection="0"/>
    <xf numFmtId="0" fontId="36" fillId="0" borderId="54" applyNumberFormat="0" applyFill="0" applyAlignment="0" applyProtection="0"/>
    <xf numFmtId="0" fontId="36" fillId="0" borderId="54" applyNumberFormat="0" applyFill="0" applyAlignment="0" applyProtection="0"/>
    <xf numFmtId="0" fontId="36" fillId="0" borderId="54" applyNumberFormat="0" applyFill="0" applyAlignment="0" applyProtection="0"/>
  </cellStyleXfs>
  <cellXfs count="2692">
    <xf numFmtId="0" fontId="0" fillId="2" borderId="0" xfId="0" applyFill="1">
      <alignment vertical="center"/>
    </xf>
    <xf numFmtId="0" fontId="22" fillId="2" borderId="26" xfId="0" applyFont="1" applyFill="1" applyBorder="1" applyAlignment="1" applyProtection="1">
      <alignment horizontal="left" vertical="center" wrapText="1" indent="4"/>
    </xf>
    <xf numFmtId="0" fontId="22" fillId="2" borderId="0" xfId="0" applyFont="1" applyFill="1" applyBorder="1" applyAlignment="1" applyProtection="1">
      <alignment vertical="center"/>
    </xf>
    <xf numFmtId="0" fontId="22" fillId="2" borderId="0" xfId="0" applyFont="1" applyFill="1" applyBorder="1" applyAlignment="1">
      <alignment vertical="center"/>
    </xf>
    <xf numFmtId="0" fontId="22" fillId="2" borderId="0" xfId="0" applyFont="1" applyFill="1" applyAlignment="1">
      <alignment vertical="center"/>
    </xf>
    <xf numFmtId="49" fontId="22" fillId="15" borderId="32" xfId="56" applyFont="1" applyBorder="1" applyAlignment="1">
      <alignment horizontal="center" vertical="center"/>
    </xf>
    <xf numFmtId="0" fontId="22" fillId="13" borderId="45" xfId="0" applyFont="1" applyFill="1" applyBorder="1" applyAlignment="1">
      <alignment vertical="center"/>
    </xf>
    <xf numFmtId="1" fontId="22" fillId="15" borderId="36" xfId="48" applyFont="1" applyBorder="1" applyAlignment="1">
      <alignment horizontal="center" vertical="center"/>
    </xf>
    <xf numFmtId="0" fontId="22" fillId="13" borderId="48" xfId="0" applyFont="1" applyFill="1" applyBorder="1" applyAlignment="1">
      <alignment vertical="center"/>
    </xf>
    <xf numFmtId="0" fontId="22" fillId="15" borderId="36" xfId="55" applyFont="1" applyBorder="1">
      <alignment horizontal="center" vertical="center" wrapText="1"/>
    </xf>
    <xf numFmtId="1" fontId="22" fillId="15" borderId="36" xfId="48" applyFont="1" applyBorder="1">
      <alignment horizontal="right" vertical="center"/>
    </xf>
    <xf numFmtId="10" fontId="22" fillId="15" borderId="36" xfId="54" applyFont="1" applyBorder="1">
      <alignment horizontal="right" vertical="center"/>
    </xf>
    <xf numFmtId="166" fontId="22" fillId="15" borderId="36" xfId="49" applyFont="1" applyBorder="1">
      <alignment vertical="center"/>
    </xf>
    <xf numFmtId="168" fontId="22" fillId="16" borderId="36" xfId="46" applyFont="1" applyBorder="1">
      <alignment vertical="center"/>
    </xf>
    <xf numFmtId="3" fontId="22" fillId="13" borderId="36" xfId="3" applyNumberFormat="1" applyFont="1" applyBorder="1" applyAlignment="1" applyProtection="1">
      <alignment horizontal="center" vertical="center"/>
    </xf>
    <xf numFmtId="168" fontId="22" fillId="41" borderId="36" xfId="10" applyFont="1" applyBorder="1" applyAlignment="1" applyProtection="1">
      <alignment vertical="center"/>
      <protection locked="0"/>
    </xf>
    <xf numFmtId="0" fontId="22" fillId="13" borderId="37" xfId="0" applyFont="1" applyFill="1" applyBorder="1" applyAlignment="1">
      <alignment vertical="center"/>
    </xf>
    <xf numFmtId="3" fontId="22" fillId="41" borderId="36" xfId="18" applyNumberFormat="1" applyFont="1" applyBorder="1">
      <alignment horizontal="center" vertical="center" wrapText="1"/>
      <protection locked="0"/>
    </xf>
    <xf numFmtId="3" fontId="22" fillId="6" borderId="36" xfId="30" applyFont="1" applyBorder="1">
      <alignment horizontal="right" vertical="center"/>
    </xf>
    <xf numFmtId="0" fontId="22" fillId="41" borderId="33" xfId="18" applyFont="1" applyBorder="1" applyAlignment="1" applyProtection="1">
      <alignment horizontal="center" vertical="center" wrapText="1"/>
      <protection locked="0"/>
    </xf>
    <xf numFmtId="0" fontId="22" fillId="13" borderId="33" xfId="0" applyFont="1" applyFill="1" applyBorder="1" applyAlignment="1">
      <alignment vertical="center"/>
    </xf>
    <xf numFmtId="0" fontId="22" fillId="41" borderId="32" xfId="18" applyFont="1" applyBorder="1" applyAlignment="1" applyProtection="1">
      <alignment horizontal="center" vertical="center" wrapText="1"/>
      <protection locked="0"/>
    </xf>
    <xf numFmtId="0" fontId="22" fillId="41" borderId="36" xfId="18" applyFont="1" applyBorder="1" applyAlignment="1" applyProtection="1">
      <alignment horizontal="center" vertical="center" wrapText="1"/>
      <protection locked="0"/>
    </xf>
    <xf numFmtId="3" fontId="22" fillId="41" borderId="31" xfId="11" applyFont="1" applyBorder="1" applyAlignment="1">
      <alignment horizontal="right" vertical="center"/>
      <protection locked="0"/>
    </xf>
    <xf numFmtId="0" fontId="22" fillId="2" borderId="8" xfId="0" applyFont="1" applyFill="1" applyBorder="1" applyAlignment="1">
      <alignment vertical="center"/>
    </xf>
    <xf numFmtId="3" fontId="22" fillId="41" borderId="21" xfId="11" applyFont="1" applyBorder="1" applyAlignment="1" applyProtection="1">
      <alignment horizontal="right" vertical="center"/>
      <protection locked="0"/>
    </xf>
    <xf numFmtId="3" fontId="22" fillId="6" borderId="21" xfId="1" applyFont="1" applyBorder="1" applyAlignment="1" applyProtection="1">
      <alignment horizontal="center" vertical="center"/>
    </xf>
    <xf numFmtId="0" fontId="22" fillId="2" borderId="5" xfId="0" applyFont="1" applyFill="1" applyBorder="1" applyAlignment="1">
      <alignment vertical="center"/>
    </xf>
    <xf numFmtId="3" fontId="22" fillId="13" borderId="37" xfId="3" applyNumberFormat="1" applyFont="1" applyBorder="1" applyProtection="1">
      <alignment horizontal="center" vertical="center"/>
    </xf>
    <xf numFmtId="3" fontId="22" fillId="41" borderId="36" xfId="11" applyFont="1" applyBorder="1" applyAlignment="1" applyProtection="1">
      <alignment horizontal="right" vertical="center"/>
      <protection locked="0"/>
    </xf>
    <xf numFmtId="0" fontId="22" fillId="2" borderId="27" xfId="0" applyFont="1" applyFill="1" applyBorder="1" applyAlignment="1" applyProtection="1">
      <alignment horizontal="left" vertical="center" indent="1"/>
    </xf>
    <xf numFmtId="3" fontId="22" fillId="41" borderId="33" xfId="11" applyFont="1" applyBorder="1" applyAlignment="1" applyProtection="1">
      <alignment horizontal="right" vertical="center"/>
      <protection locked="0"/>
    </xf>
    <xf numFmtId="0" fontId="22" fillId="2" borderId="0" xfId="0" applyFont="1" applyFill="1" applyProtection="1">
      <alignment vertical="center"/>
    </xf>
    <xf numFmtId="0" fontId="22" fillId="2" borderId="20" xfId="0" applyFont="1" applyFill="1" applyBorder="1" applyAlignment="1">
      <alignment vertical="center"/>
    </xf>
    <xf numFmtId="3" fontId="22" fillId="6" borderId="20" xfId="30" applyFont="1" applyBorder="1">
      <alignment horizontal="right" vertical="center"/>
    </xf>
    <xf numFmtId="0" fontId="22" fillId="13" borderId="20" xfId="3" applyFont="1" applyBorder="1">
      <alignment horizontal="center" vertical="center"/>
    </xf>
    <xf numFmtId="0" fontId="22" fillId="13" borderId="32" xfId="3" applyFont="1" applyBorder="1">
      <alignment horizontal="center" vertical="center"/>
    </xf>
    <xf numFmtId="3" fontId="22" fillId="6" borderId="25" xfId="30" applyFont="1" applyBorder="1">
      <alignment horizontal="right" vertical="center"/>
    </xf>
    <xf numFmtId="0" fontId="22" fillId="2" borderId="21" xfId="0" applyFont="1" applyFill="1" applyBorder="1" applyAlignment="1">
      <alignment horizontal="left" vertical="center" indent="1"/>
    </xf>
    <xf numFmtId="3" fontId="22" fillId="13" borderId="23" xfId="3" applyNumberFormat="1" applyFont="1" applyBorder="1">
      <alignment horizontal="center" vertical="center"/>
    </xf>
    <xf numFmtId="3" fontId="22" fillId="41" borderId="23" xfId="11" applyFont="1" applyBorder="1">
      <alignment horizontal="right" vertical="center"/>
      <protection locked="0"/>
    </xf>
    <xf numFmtId="0" fontId="22" fillId="13" borderId="23" xfId="3" applyFont="1" applyBorder="1">
      <alignment horizontal="center" vertical="center"/>
    </xf>
    <xf numFmtId="0" fontId="22" fillId="13" borderId="37" xfId="3" applyFont="1" applyBorder="1">
      <alignment horizontal="center" vertical="center"/>
    </xf>
    <xf numFmtId="3" fontId="22" fillId="13" borderId="38" xfId="3" applyNumberFormat="1" applyFont="1" applyBorder="1">
      <alignment horizontal="center" vertical="center"/>
    </xf>
    <xf numFmtId="0" fontId="22" fillId="13" borderId="26" xfId="3" applyFont="1" applyBorder="1" applyAlignment="1" applyProtection="1">
      <alignment vertical="center" wrapText="1"/>
    </xf>
    <xf numFmtId="3" fontId="22" fillId="14" borderId="21" xfId="20" applyFont="1" applyBorder="1">
      <alignment horizontal="right" vertical="center"/>
      <protection locked="0"/>
    </xf>
    <xf numFmtId="0" fontId="22" fillId="13" borderId="21" xfId="3" applyFont="1" applyBorder="1">
      <alignment horizontal="center" vertical="center"/>
    </xf>
    <xf numFmtId="3" fontId="22" fillId="6" borderId="36" xfId="1" applyFont="1" applyBorder="1" applyAlignment="1" applyProtection="1">
      <alignment horizontal="center" vertical="center"/>
    </xf>
    <xf numFmtId="3" fontId="22" fillId="14" borderId="26" xfId="20" applyFont="1" applyBorder="1">
      <alignment horizontal="right" vertical="center"/>
      <protection locked="0"/>
    </xf>
    <xf numFmtId="3" fontId="22" fillId="13" borderId="21" xfId="3" applyNumberFormat="1" applyFont="1" applyBorder="1">
      <alignment horizontal="center" vertical="center"/>
    </xf>
    <xf numFmtId="3" fontId="22" fillId="13" borderId="37" xfId="3" applyNumberFormat="1" applyFont="1" applyBorder="1">
      <alignment horizontal="center" vertical="center"/>
    </xf>
    <xf numFmtId="3" fontId="22" fillId="13" borderId="22" xfId="3" applyNumberFormat="1" applyFont="1" applyBorder="1">
      <alignment horizontal="center" vertical="center"/>
    </xf>
    <xf numFmtId="3" fontId="22" fillId="41" borderId="22" xfId="11" applyFont="1" applyBorder="1">
      <alignment horizontal="right" vertical="center"/>
      <protection locked="0"/>
    </xf>
    <xf numFmtId="0" fontId="22" fillId="13" borderId="22" xfId="3" applyFont="1" applyBorder="1">
      <alignment horizontal="center" vertical="center"/>
    </xf>
    <xf numFmtId="0" fontId="22" fillId="13" borderId="33" xfId="3" applyFont="1" applyBorder="1">
      <alignment horizontal="center" vertical="center"/>
    </xf>
    <xf numFmtId="3" fontId="22" fillId="13" borderId="27" xfId="3" applyNumberFormat="1" applyFont="1" applyBorder="1">
      <alignment horizontal="center" vertical="center"/>
    </xf>
    <xf numFmtId="0" fontId="22" fillId="13" borderId="48" xfId="3" applyFont="1" applyBorder="1">
      <alignment horizontal="center" vertical="center"/>
    </xf>
    <xf numFmtId="3" fontId="22" fillId="41" borderId="21" xfId="11" applyFont="1" applyBorder="1">
      <alignment horizontal="right" vertical="center"/>
      <protection locked="0"/>
    </xf>
    <xf numFmtId="0" fontId="22" fillId="2" borderId="27" xfId="0" applyFont="1" applyFill="1" applyBorder="1" applyAlignment="1">
      <alignment horizontal="center" vertical="center"/>
    </xf>
    <xf numFmtId="3" fontId="22" fillId="14" borderId="22" xfId="20" applyFont="1" applyBorder="1">
      <alignment horizontal="right" vertical="center"/>
      <protection locked="0"/>
    </xf>
    <xf numFmtId="3" fontId="22" fillId="6" borderId="33" xfId="1" applyFont="1" applyBorder="1" applyAlignment="1" applyProtection="1">
      <alignment horizontal="center" vertical="center"/>
    </xf>
    <xf numFmtId="3" fontId="22" fillId="14" borderId="27" xfId="20" applyFont="1" applyBorder="1">
      <alignment horizontal="right" vertical="center"/>
      <protection locked="0"/>
    </xf>
    <xf numFmtId="0" fontId="22" fillId="13" borderId="38" xfId="3" applyFont="1" applyBorder="1">
      <alignment horizontal="center" vertical="center"/>
    </xf>
    <xf numFmtId="0" fontId="22" fillId="13" borderId="26" xfId="3" applyFont="1" applyBorder="1">
      <alignment horizontal="center" vertical="center"/>
    </xf>
    <xf numFmtId="0" fontId="22" fillId="13" borderId="36" xfId="3" applyFont="1" applyBorder="1">
      <alignment horizontal="center" vertical="center"/>
    </xf>
    <xf numFmtId="0" fontId="22" fillId="13" borderId="40" xfId="3" applyFont="1" applyBorder="1">
      <alignment horizontal="center" vertical="center"/>
    </xf>
    <xf numFmtId="0" fontId="22" fillId="13" borderId="42" xfId="3" applyFont="1" applyBorder="1">
      <alignment horizontal="center" vertical="center"/>
    </xf>
    <xf numFmtId="0" fontId="22" fillId="13" borderId="41" xfId="3" applyFont="1" applyBorder="1">
      <alignment horizontal="center" vertical="center"/>
    </xf>
    <xf numFmtId="3" fontId="22" fillId="41" borderId="40" xfId="11" applyFont="1" applyBorder="1">
      <alignment horizontal="right" vertical="center"/>
      <protection locked="0"/>
    </xf>
    <xf numFmtId="0" fontId="22" fillId="13" borderId="24" xfId="3" applyFont="1" applyBorder="1" applyAlignment="1" applyProtection="1">
      <alignment vertical="center" wrapText="1"/>
    </xf>
    <xf numFmtId="0" fontId="22" fillId="43" borderId="19" xfId="9" applyFont="1" applyBorder="1">
      <alignment horizontal="left" vertical="center"/>
    </xf>
    <xf numFmtId="3" fontId="22" fillId="43" borderId="19" xfId="6" applyFont="1" applyBorder="1">
      <alignment horizontal="right" vertical="center"/>
    </xf>
    <xf numFmtId="0" fontId="22" fillId="13" borderId="31" xfId="3" applyFont="1" applyBorder="1">
      <alignment horizontal="center" vertical="center"/>
    </xf>
    <xf numFmtId="3" fontId="22" fillId="43" borderId="24" xfId="6" applyFont="1" applyBorder="1">
      <alignment horizontal="right" vertical="center"/>
    </xf>
    <xf numFmtId="0" fontId="22" fillId="13" borderId="19" xfId="3" applyFont="1" applyBorder="1">
      <alignment horizontal="center" vertical="center"/>
    </xf>
    <xf numFmtId="3" fontId="22" fillId="14" borderId="19" xfId="20" applyFont="1" applyBorder="1">
      <alignment horizontal="right" vertical="center"/>
      <protection locked="0"/>
    </xf>
    <xf numFmtId="3" fontId="22" fillId="14" borderId="31" xfId="20" applyFont="1" applyBorder="1">
      <alignment horizontal="right" vertical="center"/>
      <protection locked="0"/>
    </xf>
    <xf numFmtId="0" fontId="22" fillId="13" borderId="24" xfId="3" applyFont="1" applyBorder="1">
      <alignment horizontal="center" vertical="center"/>
    </xf>
    <xf numFmtId="0" fontId="22" fillId="2" borderId="9" xfId="0" applyFont="1" applyFill="1" applyBorder="1" applyAlignment="1">
      <alignment vertical="center"/>
    </xf>
    <xf numFmtId="0" fontId="22" fillId="2" borderId="5" xfId="0" applyFont="1" applyFill="1" applyBorder="1" applyAlignment="1" applyProtection="1">
      <alignment vertical="center"/>
    </xf>
    <xf numFmtId="0" fontId="22" fillId="13" borderId="25" xfId="3" applyFont="1" applyBorder="1">
      <alignment horizontal="center" vertical="center"/>
    </xf>
    <xf numFmtId="0" fontId="22" fillId="2" borderId="23" xfId="0" applyFont="1" applyFill="1" applyBorder="1" applyAlignment="1">
      <alignment vertical="center"/>
    </xf>
    <xf numFmtId="3" fontId="22" fillId="6" borderId="21" xfId="30" applyFont="1" applyBorder="1">
      <alignment horizontal="right" vertical="center"/>
    </xf>
    <xf numFmtId="0" fontId="22" fillId="13" borderId="41" xfId="3" applyFont="1" applyBorder="1" applyAlignment="1" applyProtection="1">
      <alignment vertical="center" wrapText="1"/>
    </xf>
    <xf numFmtId="0" fontId="22" fillId="2" borderId="40" xfId="0" applyFont="1" applyFill="1" applyBorder="1" applyAlignment="1">
      <alignment vertical="center"/>
    </xf>
    <xf numFmtId="0" fontId="24" fillId="2" borderId="44" xfId="5" applyFont="1" applyFill="1" applyBorder="1" applyAlignment="1">
      <alignment horizontal="center" vertical="center" wrapText="1"/>
    </xf>
    <xf numFmtId="0" fontId="24" fillId="2" borderId="46" xfId="5" applyFont="1" applyFill="1" applyBorder="1" applyAlignment="1">
      <alignment horizontal="center" vertical="center" wrapText="1"/>
    </xf>
    <xf numFmtId="0" fontId="22" fillId="2" borderId="38" xfId="0" applyFont="1" applyFill="1" applyBorder="1" applyAlignment="1">
      <alignment horizontal="center" vertical="center"/>
    </xf>
    <xf numFmtId="0" fontId="22" fillId="2" borderId="23" xfId="0" applyFont="1" applyFill="1" applyBorder="1" applyAlignment="1">
      <alignment vertical="center" wrapText="1"/>
    </xf>
    <xf numFmtId="3" fontId="22" fillId="6" borderId="37" xfId="30" applyFont="1" applyBorder="1">
      <alignment horizontal="right" vertical="center"/>
    </xf>
    <xf numFmtId="3" fontId="22" fillId="14" borderId="36" xfId="20" applyFont="1" applyBorder="1">
      <alignment horizontal="right" vertical="center"/>
      <protection locked="0"/>
    </xf>
    <xf numFmtId="0" fontId="22" fillId="13" borderId="27" xfId="3" applyFont="1" applyBorder="1" applyAlignment="1" applyProtection="1">
      <alignment vertical="center" wrapText="1"/>
    </xf>
    <xf numFmtId="3" fontId="22" fillId="14" borderId="33" xfId="20" applyFont="1" applyBorder="1">
      <alignment horizontal="right" vertical="center"/>
      <protection locked="0"/>
    </xf>
    <xf numFmtId="0" fontId="22" fillId="13" borderId="38" xfId="3" applyFont="1" applyBorder="1" applyAlignment="1" applyProtection="1">
      <alignment vertical="center" wrapText="1"/>
    </xf>
    <xf numFmtId="3" fontId="22" fillId="14" borderId="37" xfId="20" applyFont="1" applyBorder="1">
      <alignment horizontal="right" vertical="center"/>
      <protection locked="0"/>
    </xf>
    <xf numFmtId="3" fontId="22" fillId="6" borderId="29" xfId="1" applyFont="1" applyBorder="1" applyAlignment="1" applyProtection="1">
      <alignment horizontal="center" vertical="center"/>
    </xf>
    <xf numFmtId="3" fontId="22" fillId="14" borderId="49" xfId="20" applyFont="1" applyBorder="1">
      <alignment horizontal="right" vertical="center"/>
      <protection locked="0"/>
    </xf>
    <xf numFmtId="3" fontId="22" fillId="14" borderId="42" xfId="20" applyFont="1" applyBorder="1">
      <alignment horizontal="right" vertical="center"/>
      <protection locked="0"/>
    </xf>
    <xf numFmtId="0" fontId="22" fillId="13" borderId="25" xfId="3" applyFont="1" applyBorder="1" applyAlignment="1" applyProtection="1">
      <alignment vertical="center" wrapText="1"/>
    </xf>
    <xf numFmtId="0" fontId="22" fillId="43" borderId="20" xfId="9" applyFont="1" applyBorder="1">
      <alignment horizontal="left" vertical="center"/>
    </xf>
    <xf numFmtId="3" fontId="22" fillId="43" borderId="32" xfId="6" applyFont="1" applyBorder="1">
      <alignment horizontal="right" vertical="center"/>
    </xf>
    <xf numFmtId="3" fontId="22" fillId="43" borderId="28" xfId="6" applyFont="1" applyBorder="1">
      <alignment horizontal="right" vertical="center"/>
    </xf>
    <xf numFmtId="3" fontId="22" fillId="41" borderId="26" xfId="11" applyFont="1" applyBorder="1">
      <alignment horizontal="right" vertical="center"/>
      <protection locked="0"/>
    </xf>
    <xf numFmtId="3" fontId="22" fillId="41" borderId="36" xfId="11" applyFont="1" applyBorder="1">
      <alignment horizontal="right" vertical="center"/>
      <protection locked="0"/>
    </xf>
    <xf numFmtId="0" fontId="22" fillId="2" borderId="22" xfId="0" applyFont="1" applyFill="1" applyBorder="1" applyAlignment="1">
      <alignment horizontal="left" vertical="center" indent="1"/>
    </xf>
    <xf numFmtId="3" fontId="22" fillId="6" borderId="33" xfId="30" applyFont="1" applyBorder="1">
      <alignment horizontal="right" vertical="center"/>
    </xf>
    <xf numFmtId="0" fontId="22" fillId="13" borderId="27" xfId="3" applyFont="1" applyBorder="1">
      <alignment horizontal="center" vertical="center"/>
    </xf>
    <xf numFmtId="0" fontId="25" fillId="2" borderId="20" xfId="83" applyFont="1" applyFill="1" applyBorder="1" applyAlignment="1">
      <alignment vertical="center" wrapText="1"/>
    </xf>
    <xf numFmtId="3" fontId="22" fillId="6" borderId="32" xfId="1" applyFont="1" applyBorder="1" applyAlignment="1" applyProtection="1">
      <alignment horizontal="center" vertical="center"/>
    </xf>
    <xf numFmtId="3" fontId="22" fillId="6" borderId="25" xfId="1" applyFont="1" applyBorder="1" applyAlignment="1" applyProtection="1">
      <alignment horizontal="center" vertical="center"/>
    </xf>
    <xf numFmtId="0" fontId="25" fillId="2" borderId="21" xfId="83" applyFont="1" applyFill="1" applyBorder="1" applyAlignment="1">
      <alignment vertical="center" wrapText="1"/>
    </xf>
    <xf numFmtId="3" fontId="22" fillId="6" borderId="26" xfId="1" applyFont="1" applyBorder="1" applyAlignment="1" applyProtection="1">
      <alignment horizontal="center" vertical="center"/>
    </xf>
    <xf numFmtId="0" fontId="25" fillId="2" borderId="22" xfId="83" applyFont="1" applyFill="1" applyBorder="1" applyAlignment="1">
      <alignment vertical="center" wrapText="1"/>
    </xf>
    <xf numFmtId="3" fontId="22" fillId="6" borderId="27" xfId="1" applyFont="1" applyBorder="1" applyAlignment="1" applyProtection="1">
      <alignment horizontal="center" vertical="center"/>
    </xf>
    <xf numFmtId="3" fontId="22" fillId="6" borderId="23" xfId="30" quotePrefix="1" applyFont="1" applyBorder="1">
      <alignment horizontal="right" vertical="center"/>
    </xf>
    <xf numFmtId="3" fontId="22" fillId="6" borderId="21" xfId="30" quotePrefix="1" applyFont="1" applyBorder="1">
      <alignment horizontal="right" vertical="center"/>
    </xf>
    <xf numFmtId="3" fontId="22" fillId="6" borderId="26" xfId="30" quotePrefix="1" applyFont="1" applyBorder="1">
      <alignment horizontal="right" vertical="center"/>
    </xf>
    <xf numFmtId="3" fontId="22" fillId="6" borderId="40" xfId="30" quotePrefix="1" applyFont="1" applyBorder="1">
      <alignment horizontal="right" vertical="center"/>
    </xf>
    <xf numFmtId="3" fontId="22" fillId="6" borderId="41" xfId="30" quotePrefix="1" applyFont="1" applyBorder="1">
      <alignment horizontal="right" vertical="center"/>
    </xf>
    <xf numFmtId="0" fontId="22" fillId="2" borderId="24" xfId="0" applyFont="1" applyFill="1" applyBorder="1" applyAlignment="1">
      <alignment horizontal="center" vertical="center"/>
    </xf>
    <xf numFmtId="10" fontId="22" fillId="43" borderId="19" xfId="7" applyFont="1" applyBorder="1">
      <alignment horizontal="right" vertical="center"/>
    </xf>
    <xf numFmtId="10" fontId="22" fillId="43" borderId="24" xfId="7" applyFont="1" applyBorder="1">
      <alignment horizontal="right" vertical="center"/>
    </xf>
    <xf numFmtId="0" fontId="22" fillId="6" borderId="32" xfId="0" applyFont="1" applyBorder="1" applyAlignment="1">
      <alignment vertical="center"/>
    </xf>
    <xf numFmtId="0" fontId="22" fillId="2" borderId="28" xfId="0" applyFont="1" applyFill="1" applyBorder="1" applyAlignment="1">
      <alignment vertical="center"/>
    </xf>
    <xf numFmtId="0" fontId="22" fillId="2" borderId="25" xfId="0" applyFont="1" applyFill="1" applyBorder="1" applyAlignment="1">
      <alignment vertical="center"/>
    </xf>
    <xf numFmtId="3" fontId="22" fillId="6" borderId="32" xfId="30" applyFont="1" applyBorder="1">
      <alignment horizontal="right" vertical="center"/>
    </xf>
    <xf numFmtId="0" fontId="22" fillId="6" borderId="36" xfId="0" applyFont="1" applyBorder="1" applyAlignment="1">
      <alignment horizontal="left" vertical="top" wrapText="1" indent="1"/>
    </xf>
    <xf numFmtId="0" fontId="22" fillId="2" borderId="29" xfId="0" applyFont="1" applyFill="1" applyBorder="1">
      <alignment vertical="center"/>
    </xf>
    <xf numFmtId="0" fontId="22" fillId="2" borderId="26" xfId="0" applyFont="1" applyFill="1" applyBorder="1">
      <alignment vertical="center"/>
    </xf>
    <xf numFmtId="0" fontId="22" fillId="6" borderId="36" xfId="0" applyFont="1" applyBorder="1" applyAlignment="1">
      <alignment horizontal="left" vertical="top" wrapText="1" indent="2"/>
    </xf>
    <xf numFmtId="0" fontId="22" fillId="6" borderId="36" xfId="0" applyFont="1" applyBorder="1" applyAlignment="1">
      <alignment horizontal="left" vertical="top" wrapText="1" indent="3"/>
    </xf>
    <xf numFmtId="0" fontId="22" fillId="6" borderId="36" xfId="0" applyFont="1" applyBorder="1" applyAlignment="1">
      <alignment horizontal="left" vertical="top" wrapText="1" indent="4"/>
    </xf>
    <xf numFmtId="0" fontId="25" fillId="0" borderId="36" xfId="83" applyFont="1" applyBorder="1" applyAlignment="1">
      <alignment horizontal="left" vertical="top" indent="5"/>
    </xf>
    <xf numFmtId="0" fontId="22" fillId="0" borderId="36" xfId="0" applyFont="1" applyFill="1" applyBorder="1" applyAlignment="1">
      <alignment horizontal="left" vertical="top" wrapText="1" indent="4"/>
    </xf>
    <xf numFmtId="0" fontId="22" fillId="0" borderId="36" xfId="0" applyFont="1" applyFill="1" applyBorder="1" applyAlignment="1">
      <alignment horizontal="left" vertical="top" wrapText="1" indent="3"/>
    </xf>
    <xf numFmtId="0" fontId="25" fillId="0" borderId="36" xfId="83" applyFont="1" applyBorder="1" applyAlignment="1">
      <alignment horizontal="left" vertical="top" indent="4"/>
    </xf>
    <xf numFmtId="0" fontId="25" fillId="0" borderId="33" xfId="83" applyFont="1" applyBorder="1" applyAlignment="1">
      <alignment vertical="top"/>
    </xf>
    <xf numFmtId="0" fontId="22" fillId="2" borderId="30" xfId="0" applyFont="1" applyFill="1" applyBorder="1">
      <alignment vertical="center"/>
    </xf>
    <xf numFmtId="0" fontId="22" fillId="2" borderId="27" xfId="0" applyFont="1" applyFill="1" applyBorder="1">
      <alignment vertical="center"/>
    </xf>
    <xf numFmtId="0" fontId="22" fillId="2" borderId="24" xfId="0" applyFont="1" applyFill="1" applyBorder="1">
      <alignment vertical="center"/>
    </xf>
    <xf numFmtId="0" fontId="22" fillId="2" borderId="53" xfId="0" applyFont="1" applyFill="1" applyBorder="1" applyAlignment="1">
      <alignment vertical="center"/>
    </xf>
    <xf numFmtId="0" fontId="22" fillId="2" borderId="28" xfId="0" applyFont="1" applyFill="1" applyBorder="1">
      <alignment vertical="center"/>
    </xf>
    <xf numFmtId="0" fontId="20" fillId="2" borderId="12" xfId="4" applyFont="1" applyFill="1" applyBorder="1" applyAlignment="1" applyProtection="1"/>
    <xf numFmtId="0" fontId="20" fillId="2" borderId="5" xfId="4" applyFont="1" applyFill="1" applyBorder="1" applyAlignment="1" applyProtection="1"/>
    <xf numFmtId="0" fontId="22" fillId="2" borderId="9" xfId="0" applyFont="1" applyFill="1" applyBorder="1" applyProtection="1">
      <alignment vertical="center"/>
    </xf>
    <xf numFmtId="0" fontId="23" fillId="2" borderId="0" xfId="0" applyFont="1" applyFill="1" applyBorder="1" applyAlignment="1" applyProtection="1">
      <alignment horizontal="left"/>
    </xf>
    <xf numFmtId="0" fontId="20" fillId="2" borderId="0" xfId="0" applyFont="1" applyFill="1" applyBorder="1" applyProtection="1">
      <alignment vertical="center"/>
    </xf>
    <xf numFmtId="3" fontId="22" fillId="2" borderId="0" xfId="30" applyFont="1" applyFill="1" applyBorder="1" applyProtection="1">
      <alignment horizontal="right" vertical="center"/>
    </xf>
    <xf numFmtId="0" fontId="24" fillId="2" borderId="19" xfId="5" applyFont="1" applyFill="1" applyBorder="1" applyAlignment="1" applyProtection="1">
      <alignment horizontal="center" vertical="center" wrapText="1"/>
    </xf>
    <xf numFmtId="0" fontId="22" fillId="13" borderId="19" xfId="3" applyFont="1" applyBorder="1" applyProtection="1">
      <alignment horizontal="center" vertical="center"/>
    </xf>
    <xf numFmtId="0" fontId="24" fillId="2" borderId="31" xfId="5" applyFont="1" applyFill="1" applyBorder="1" applyAlignment="1" applyProtection="1">
      <alignment horizontal="center" vertical="center" wrapText="1"/>
    </xf>
    <xf numFmtId="0" fontId="30" fillId="2" borderId="2" xfId="0" applyFont="1" applyFill="1" applyBorder="1" applyAlignment="1" applyProtection="1">
      <alignment horizontal="left"/>
    </xf>
    <xf numFmtId="3" fontId="30" fillId="41" borderId="20" xfId="11" applyFont="1" applyBorder="1" applyProtection="1">
      <alignment horizontal="right" vertical="center"/>
      <protection locked="0"/>
    </xf>
    <xf numFmtId="0" fontId="22" fillId="13" borderId="20" xfId="3" applyFont="1" applyBorder="1" applyProtection="1">
      <alignment horizontal="center" vertical="center"/>
    </xf>
    <xf numFmtId="3" fontId="30" fillId="41" borderId="21" xfId="11" applyFont="1" applyBorder="1" applyProtection="1">
      <alignment horizontal="right" vertical="center"/>
      <protection locked="0"/>
    </xf>
    <xf numFmtId="2" fontId="30" fillId="6" borderId="21" xfId="31" applyNumberFormat="1" applyFont="1" applyBorder="1" applyProtection="1">
      <alignment horizontal="right" vertical="center"/>
    </xf>
    <xf numFmtId="3" fontId="30" fillId="6" borderId="36" xfId="30" applyFont="1" applyBorder="1" applyProtection="1">
      <alignment horizontal="right" vertical="center"/>
    </xf>
    <xf numFmtId="0" fontId="22" fillId="6" borderId="21" xfId="2" applyFont="1" applyBorder="1">
      <alignment horizontal="center" vertical="center"/>
    </xf>
    <xf numFmtId="2" fontId="28" fillId="13" borderId="21" xfId="3" applyNumberFormat="1" applyFont="1" applyBorder="1" applyAlignment="1" applyProtection="1">
      <alignment horizontal="center" wrapText="1"/>
    </xf>
    <xf numFmtId="0" fontId="30" fillId="2" borderId="40" xfId="0" applyFont="1" applyFill="1" applyBorder="1" applyAlignment="1" applyProtection="1">
      <alignment horizontal="center" vertical="center" wrapText="1"/>
    </xf>
    <xf numFmtId="3" fontId="30" fillId="41" borderId="40" xfId="11" applyFont="1" applyBorder="1" applyProtection="1">
      <alignment horizontal="right" vertical="center"/>
      <protection locked="0"/>
    </xf>
    <xf numFmtId="0" fontId="22" fillId="13" borderId="40" xfId="3" applyFont="1" applyBorder="1" applyProtection="1">
      <alignment horizontal="center" vertical="center"/>
    </xf>
    <xf numFmtId="0" fontId="30" fillId="2" borderId="22" xfId="0" applyFont="1" applyFill="1" applyBorder="1" applyAlignment="1" applyProtection="1">
      <alignment horizontal="center" vertical="center" wrapText="1"/>
    </xf>
    <xf numFmtId="2" fontId="28" fillId="13" borderId="20" xfId="3" applyNumberFormat="1" applyFont="1" applyBorder="1" applyAlignment="1" applyProtection="1">
      <alignment horizontal="center" wrapText="1"/>
    </xf>
    <xf numFmtId="3" fontId="28" fillId="13" borderId="32" xfId="3" applyNumberFormat="1" applyFont="1" applyBorder="1" applyAlignment="1" applyProtection="1">
      <alignment horizontal="center" wrapText="1"/>
    </xf>
    <xf numFmtId="3" fontId="30" fillId="41" borderId="21" xfId="11" applyNumberFormat="1" applyFont="1" applyBorder="1" applyAlignment="1" applyProtection="1">
      <alignment horizontal="right" vertical="center"/>
      <protection locked="0"/>
    </xf>
    <xf numFmtId="3" fontId="30" fillId="41" borderId="22" xfId="11" applyNumberFormat="1" applyFont="1" applyBorder="1" applyAlignment="1" applyProtection="1">
      <alignment horizontal="right" vertical="center"/>
      <protection locked="0"/>
    </xf>
    <xf numFmtId="2" fontId="30" fillId="13" borderId="20" xfId="3" applyNumberFormat="1" applyFont="1" applyBorder="1">
      <alignment horizontal="center" vertical="center"/>
    </xf>
    <xf numFmtId="2" fontId="30" fillId="13" borderId="21" xfId="3" applyNumberFormat="1" applyFont="1" applyBorder="1">
      <alignment horizontal="center" vertical="center"/>
    </xf>
    <xf numFmtId="2" fontId="30" fillId="13" borderId="36" xfId="3" applyNumberFormat="1" applyFont="1" applyBorder="1">
      <alignment horizontal="center" vertical="center"/>
    </xf>
    <xf numFmtId="3" fontId="30" fillId="14" borderId="20" xfId="20" applyFont="1" applyBorder="1">
      <alignment horizontal="right" vertical="center"/>
      <protection locked="0"/>
    </xf>
    <xf numFmtId="3" fontId="30" fillId="14" borderId="21" xfId="20" applyFont="1" applyBorder="1">
      <alignment horizontal="right" vertical="center"/>
      <protection locked="0"/>
    </xf>
    <xf numFmtId="3" fontId="30" fillId="6" borderId="36" xfId="30" applyFont="1" applyBorder="1" applyAlignment="1" applyProtection="1">
      <alignment horizontal="right" vertical="center"/>
    </xf>
    <xf numFmtId="3" fontId="28" fillId="6" borderId="36" xfId="11" applyNumberFormat="1" applyFont="1" applyFill="1" applyBorder="1" applyAlignment="1" applyProtection="1">
      <alignment horizontal="right" vertical="center"/>
    </xf>
    <xf numFmtId="3" fontId="30" fillId="6" borderId="21" xfId="30" applyFont="1" applyBorder="1">
      <alignment horizontal="right" vertical="center"/>
    </xf>
    <xf numFmtId="2" fontId="30" fillId="6" borderId="21" xfId="31" applyNumberFormat="1" applyFont="1" applyFill="1" applyBorder="1" applyProtection="1">
      <alignment horizontal="right" vertical="center"/>
    </xf>
    <xf numFmtId="3" fontId="30" fillId="6" borderId="36" xfId="30" applyFont="1" applyFill="1" applyBorder="1" applyProtection="1">
      <alignment horizontal="right" vertical="center"/>
    </xf>
    <xf numFmtId="3" fontId="30" fillId="6" borderId="36" xfId="30" applyFont="1" applyFill="1" applyBorder="1" applyAlignment="1" applyProtection="1">
      <alignment horizontal="right" vertical="center"/>
    </xf>
    <xf numFmtId="2" fontId="30" fillId="13" borderId="22" xfId="3" applyNumberFormat="1" applyFont="1" applyBorder="1">
      <alignment horizontal="center" vertical="center"/>
    </xf>
    <xf numFmtId="3" fontId="30" fillId="6" borderId="33" xfId="11" applyNumberFormat="1" applyFont="1" applyFill="1" applyBorder="1" applyAlignment="1" applyProtection="1">
      <alignment horizontal="right" vertical="center"/>
    </xf>
    <xf numFmtId="0" fontId="22" fillId="2" borderId="2" xfId="0" applyFont="1" applyFill="1" applyBorder="1" applyProtection="1">
      <alignment vertical="center"/>
    </xf>
    <xf numFmtId="3" fontId="30" fillId="6" borderId="32" xfId="30" applyFont="1" applyFill="1" applyBorder="1" applyProtection="1">
      <alignment horizontal="right" vertical="center"/>
    </xf>
    <xf numFmtId="3" fontId="30" fillId="6" borderId="33" xfId="30" applyFont="1" applyFill="1" applyBorder="1" applyProtection="1">
      <alignment horizontal="right" vertical="center"/>
    </xf>
    <xf numFmtId="2" fontId="30" fillId="13" borderId="19" xfId="3" applyNumberFormat="1" applyFont="1" applyBorder="1">
      <alignment horizontal="center" vertical="center"/>
    </xf>
    <xf numFmtId="2" fontId="30" fillId="13" borderId="31" xfId="3" applyNumberFormat="1" applyFont="1" applyBorder="1">
      <alignment horizontal="center" vertical="center"/>
    </xf>
    <xf numFmtId="3" fontId="30" fillId="41" borderId="20" xfId="11" applyNumberFormat="1" applyFont="1" applyBorder="1" applyAlignment="1" applyProtection="1">
      <alignment horizontal="right" vertical="center"/>
      <protection locked="0"/>
    </xf>
    <xf numFmtId="3" fontId="30" fillId="14" borderId="20" xfId="20" applyFont="1" applyBorder="1" applyAlignment="1">
      <alignment horizontal="right" vertical="center"/>
      <protection locked="0"/>
    </xf>
    <xf numFmtId="2" fontId="30" fillId="13" borderId="32" xfId="3" applyNumberFormat="1" applyFont="1" applyBorder="1">
      <alignment horizontal="center" vertical="center"/>
    </xf>
    <xf numFmtId="3" fontId="30" fillId="14" borderId="21" xfId="20" applyFont="1" applyBorder="1" applyAlignment="1">
      <alignment horizontal="right" vertical="center"/>
      <protection locked="0"/>
    </xf>
    <xf numFmtId="0" fontId="22" fillId="6" borderId="22" xfId="2" applyFont="1" applyBorder="1">
      <alignment horizontal="center" vertical="center"/>
    </xf>
    <xf numFmtId="2" fontId="30" fillId="13" borderId="33" xfId="3" applyNumberFormat="1" applyFont="1" applyBorder="1">
      <alignment horizontal="center" vertical="center"/>
    </xf>
    <xf numFmtId="3" fontId="30" fillId="14" borderId="23" xfId="20" applyFont="1" applyBorder="1">
      <alignment horizontal="right" vertical="center"/>
      <protection locked="0"/>
    </xf>
    <xf numFmtId="2" fontId="28" fillId="13" borderId="21" xfId="3" applyNumberFormat="1" applyFont="1" applyBorder="1">
      <alignment horizontal="center" vertical="center"/>
    </xf>
    <xf numFmtId="3" fontId="30" fillId="14" borderId="36" xfId="20" applyFont="1" applyBorder="1">
      <alignment horizontal="right" vertical="center"/>
      <protection locked="0"/>
    </xf>
    <xf numFmtId="2" fontId="28" fillId="13" borderId="22" xfId="3" applyNumberFormat="1" applyFont="1" applyBorder="1">
      <alignment horizontal="center" vertical="center"/>
    </xf>
    <xf numFmtId="0" fontId="30" fillId="43" borderId="9" xfId="9" applyFont="1" applyBorder="1" applyProtection="1">
      <alignment horizontal="left" vertical="center"/>
    </xf>
    <xf numFmtId="2" fontId="30" fillId="43" borderId="9" xfId="9" applyNumberFormat="1" applyFont="1" applyBorder="1" applyProtection="1">
      <alignment horizontal="left" vertical="center"/>
    </xf>
    <xf numFmtId="3" fontId="30" fillId="43" borderId="31" xfId="6" applyFont="1" applyBorder="1" applyProtection="1">
      <alignment horizontal="right" vertical="center"/>
    </xf>
    <xf numFmtId="3" fontId="30" fillId="13" borderId="20" xfId="3" applyNumberFormat="1" applyFont="1" applyBorder="1">
      <alignment horizontal="center" vertical="center"/>
    </xf>
    <xf numFmtId="3" fontId="30" fillId="13" borderId="20" xfId="3" applyNumberFormat="1" applyFont="1" applyBorder="1" applyAlignment="1">
      <alignment horizontal="right" vertical="center"/>
    </xf>
    <xf numFmtId="0" fontId="22" fillId="13" borderId="20" xfId="3" applyFont="1" applyBorder="1" applyAlignment="1">
      <alignment horizontal="right" vertical="center"/>
    </xf>
    <xf numFmtId="0" fontId="30" fillId="13" borderId="20" xfId="3" applyFont="1" applyBorder="1" applyAlignment="1">
      <alignment horizontal="right" vertical="center"/>
    </xf>
    <xf numFmtId="0" fontId="30" fillId="13" borderId="32" xfId="3" applyFont="1" applyBorder="1" applyAlignment="1">
      <alignment horizontal="right" vertical="center"/>
    </xf>
    <xf numFmtId="3" fontId="30" fillId="13" borderId="21" xfId="3" applyNumberFormat="1" applyFont="1" applyBorder="1">
      <alignment horizontal="center" vertical="center"/>
    </xf>
    <xf numFmtId="3" fontId="30" fillId="13" borderId="21" xfId="3" applyNumberFormat="1" applyFont="1" applyBorder="1" applyAlignment="1">
      <alignment horizontal="right" vertical="center"/>
    </xf>
    <xf numFmtId="0" fontId="22" fillId="13" borderId="21" xfId="3" applyFont="1" applyBorder="1" applyAlignment="1">
      <alignment horizontal="right" vertical="center"/>
    </xf>
    <xf numFmtId="0" fontId="30" fillId="13" borderId="21" xfId="3" applyFont="1" applyBorder="1" applyAlignment="1">
      <alignment horizontal="right" vertical="center"/>
    </xf>
    <xf numFmtId="0" fontId="30" fillId="13" borderId="36" xfId="3" applyFont="1" applyBorder="1" applyAlignment="1">
      <alignment horizontal="right" vertical="center"/>
    </xf>
    <xf numFmtId="0" fontId="22" fillId="2" borderId="26" xfId="0" applyFont="1" applyFill="1" applyBorder="1" applyAlignment="1" applyProtection="1">
      <alignment horizontal="left" vertical="center" wrapText="1" indent="3"/>
    </xf>
    <xf numFmtId="3" fontId="28" fillId="13" borderId="21" xfId="3" applyNumberFormat="1" applyFont="1" applyBorder="1" applyAlignment="1">
      <alignment horizontal="right" vertical="center"/>
    </xf>
    <xf numFmtId="0" fontId="28" fillId="13" borderId="21" xfId="3" applyFont="1" applyBorder="1" applyAlignment="1">
      <alignment horizontal="right" vertical="center"/>
    </xf>
    <xf numFmtId="0" fontId="22" fillId="13" borderId="21" xfId="3" applyFont="1" applyBorder="1" applyAlignment="1" applyProtection="1">
      <alignment horizontal="right" vertical="center"/>
    </xf>
    <xf numFmtId="2" fontId="30" fillId="6" borderId="21" xfId="31" applyNumberFormat="1" applyFont="1" applyBorder="1" applyAlignment="1" applyProtection="1">
      <alignment horizontal="right" vertical="center"/>
    </xf>
    <xf numFmtId="3" fontId="30" fillId="6" borderId="36" xfId="30" applyFont="1" applyBorder="1" applyAlignment="1">
      <alignment horizontal="right" vertical="center"/>
    </xf>
    <xf numFmtId="3" fontId="28" fillId="13" borderId="21" xfId="3" applyNumberFormat="1" applyFont="1" applyBorder="1" applyAlignment="1" applyProtection="1">
      <alignment horizontal="right" vertical="center" wrapText="1"/>
    </xf>
    <xf numFmtId="0" fontId="28" fillId="13" borderId="21" xfId="3" applyFont="1" applyBorder="1" applyAlignment="1" applyProtection="1">
      <alignment horizontal="right" vertical="center" wrapText="1"/>
    </xf>
    <xf numFmtId="3" fontId="30" fillId="13" borderId="21" xfId="3" applyNumberFormat="1" applyFont="1" applyBorder="1" applyAlignment="1" applyProtection="1">
      <alignment horizontal="right" vertical="center" wrapText="1"/>
    </xf>
    <xf numFmtId="3" fontId="28" fillId="13" borderId="21" xfId="3" applyNumberFormat="1" applyFont="1" applyBorder="1" applyAlignment="1" applyProtection="1">
      <alignment horizontal="right" wrapText="1"/>
    </xf>
    <xf numFmtId="2" fontId="30" fillId="13" borderId="21" xfId="3" applyNumberFormat="1" applyFont="1" applyBorder="1" applyAlignment="1">
      <alignment horizontal="right" vertical="center"/>
    </xf>
    <xf numFmtId="2" fontId="30" fillId="13" borderId="36" xfId="3" applyNumberFormat="1" applyFont="1" applyBorder="1" applyAlignment="1">
      <alignment horizontal="right" vertical="center"/>
    </xf>
    <xf numFmtId="3" fontId="28" fillId="13" borderId="21" xfId="3" applyNumberFormat="1" applyFont="1" applyBorder="1" applyProtection="1">
      <alignment horizontal="center" vertical="center"/>
    </xf>
    <xf numFmtId="0" fontId="22" fillId="13" borderId="22" xfId="3" applyFont="1" applyBorder="1" applyAlignment="1" applyProtection="1">
      <alignment horizontal="right" vertical="center"/>
    </xf>
    <xf numFmtId="2" fontId="30" fillId="6" borderId="22" xfId="31" applyNumberFormat="1" applyFont="1" applyBorder="1" applyAlignment="1" applyProtection="1">
      <alignment horizontal="right" vertical="center"/>
    </xf>
    <xf numFmtId="3" fontId="30" fillId="6" borderId="33" xfId="30" applyFont="1" applyBorder="1" applyAlignment="1">
      <alignment horizontal="right" vertical="center"/>
    </xf>
    <xf numFmtId="3" fontId="28" fillId="13" borderId="19" xfId="3" applyNumberFormat="1" applyFont="1" applyBorder="1" applyProtection="1">
      <alignment horizontal="center" vertical="center"/>
    </xf>
    <xf numFmtId="3" fontId="28" fillId="13" borderId="19" xfId="3" applyNumberFormat="1" applyFont="1" applyBorder="1" applyAlignment="1" applyProtection="1">
      <alignment horizontal="right" vertical="center" wrapText="1"/>
    </xf>
    <xf numFmtId="0" fontId="22" fillId="13" borderId="19" xfId="3" applyFont="1" applyBorder="1" applyAlignment="1" applyProtection="1">
      <alignment horizontal="right" vertical="center"/>
    </xf>
    <xf numFmtId="0" fontId="28" fillId="13" borderId="19" xfId="3" applyFont="1" applyBorder="1" applyAlignment="1" applyProtection="1">
      <alignment horizontal="right" vertical="center" wrapText="1"/>
    </xf>
    <xf numFmtId="3" fontId="28" fillId="13" borderId="20" xfId="3" applyNumberFormat="1" applyFont="1" applyBorder="1" applyAlignment="1" applyProtection="1">
      <alignment horizontal="right" vertical="center"/>
    </xf>
    <xf numFmtId="0" fontId="22" fillId="13" borderId="20" xfId="3" applyFont="1" applyBorder="1" applyAlignment="1" applyProtection="1">
      <alignment horizontal="right" vertical="center"/>
    </xf>
    <xf numFmtId="3" fontId="28" fillId="13" borderId="32" xfId="3" applyNumberFormat="1" applyFont="1" applyBorder="1" applyAlignment="1" applyProtection="1">
      <alignment horizontal="right" vertical="center"/>
    </xf>
    <xf numFmtId="3" fontId="30" fillId="6" borderId="21" xfId="3" applyNumberFormat="1" applyFont="1" applyFill="1" applyBorder="1" applyProtection="1">
      <alignment horizontal="center" vertical="center"/>
    </xf>
    <xf numFmtId="3" fontId="28" fillId="13" borderId="21" xfId="3" applyNumberFormat="1" applyFont="1" applyBorder="1" applyAlignment="1" applyProtection="1">
      <alignment horizontal="right" vertical="center"/>
    </xf>
    <xf numFmtId="3" fontId="28" fillId="13" borderId="36" xfId="3" applyNumberFormat="1" applyFont="1" applyBorder="1" applyAlignment="1" applyProtection="1">
      <alignment horizontal="right" vertical="center"/>
    </xf>
    <xf numFmtId="3" fontId="30" fillId="41" borderId="21" xfId="11" applyFont="1" applyBorder="1" applyAlignment="1" applyProtection="1">
      <alignment horizontal="right" vertical="center"/>
      <protection locked="0"/>
    </xf>
    <xf numFmtId="3" fontId="28" fillId="13" borderId="36" xfId="3" applyNumberFormat="1" applyFont="1" applyBorder="1" applyAlignment="1">
      <alignment horizontal="right" vertical="center"/>
    </xf>
    <xf numFmtId="3" fontId="28" fillId="13" borderId="22" xfId="3" applyNumberFormat="1" applyFont="1" applyBorder="1">
      <alignment horizontal="center" vertical="center"/>
    </xf>
    <xf numFmtId="3" fontId="30" fillId="41" borderId="22" xfId="11" applyFont="1" applyBorder="1" applyAlignment="1" applyProtection="1">
      <alignment horizontal="right" vertical="center"/>
      <protection locked="0"/>
    </xf>
    <xf numFmtId="3" fontId="28" fillId="13" borderId="19" xfId="3" applyNumberFormat="1" applyFont="1" applyBorder="1">
      <alignment horizontal="center" vertical="center"/>
    </xf>
    <xf numFmtId="3" fontId="30" fillId="13" borderId="19" xfId="3" applyNumberFormat="1" applyFont="1" applyBorder="1" applyAlignment="1">
      <alignment horizontal="right" vertical="center"/>
    </xf>
    <xf numFmtId="2" fontId="30" fillId="13" borderId="19" xfId="3" applyNumberFormat="1" applyFont="1" applyBorder="1" applyAlignment="1">
      <alignment horizontal="right" vertical="center"/>
    </xf>
    <xf numFmtId="3" fontId="28" fillId="13" borderId="20" xfId="3" applyNumberFormat="1" applyFont="1" applyBorder="1" applyProtection="1">
      <alignment horizontal="center" vertical="center"/>
    </xf>
    <xf numFmtId="3" fontId="28" fillId="13" borderId="22" xfId="3" applyNumberFormat="1" applyFont="1" applyBorder="1" applyProtection="1">
      <alignment horizontal="center" vertical="center"/>
    </xf>
    <xf numFmtId="3" fontId="30" fillId="13" borderId="19" xfId="3" applyNumberFormat="1" applyFont="1" applyBorder="1">
      <alignment horizontal="center" vertical="center"/>
    </xf>
    <xf numFmtId="3" fontId="28" fillId="13" borderId="20" xfId="3" applyNumberFormat="1" applyFont="1" applyBorder="1" applyAlignment="1">
      <alignment horizontal="right" vertical="center"/>
    </xf>
    <xf numFmtId="2" fontId="30" fillId="13" borderId="32" xfId="3" applyNumberFormat="1" applyFont="1" applyBorder="1" applyAlignment="1">
      <alignment horizontal="right" vertical="center"/>
    </xf>
    <xf numFmtId="3" fontId="30" fillId="41" borderId="22" xfId="11" applyNumberFormat="1" applyFont="1" applyBorder="1" applyAlignment="1" applyProtection="1">
      <alignment horizontal="right"/>
      <protection locked="0"/>
    </xf>
    <xf numFmtId="3" fontId="30" fillId="13" borderId="22" xfId="3" applyNumberFormat="1" applyFont="1" applyBorder="1" applyAlignment="1">
      <alignment horizontal="right" vertical="center"/>
    </xf>
    <xf numFmtId="3" fontId="28" fillId="13" borderId="19" xfId="3" applyNumberFormat="1" applyFont="1" applyBorder="1" applyAlignment="1" applyProtection="1">
      <alignment horizontal="right" vertical="center"/>
    </xf>
    <xf numFmtId="3" fontId="30" fillId="41" borderId="23" xfId="11" applyFont="1" applyBorder="1" applyAlignment="1" applyProtection="1">
      <alignment horizontal="right" vertical="center"/>
      <protection locked="0"/>
    </xf>
    <xf numFmtId="0" fontId="22" fillId="13" borderId="23" xfId="3" applyFont="1" applyBorder="1" applyAlignment="1">
      <alignment horizontal="right" vertical="center"/>
    </xf>
    <xf numFmtId="2" fontId="28" fillId="13" borderId="21" xfId="3" applyNumberFormat="1" applyFont="1" applyBorder="1" applyAlignment="1" applyProtection="1">
      <alignment horizontal="right" vertical="center" wrapText="1"/>
    </xf>
    <xf numFmtId="2" fontId="28" fillId="13" borderId="36" xfId="3" applyNumberFormat="1" applyFont="1" applyBorder="1" applyAlignment="1" applyProtection="1">
      <alignment horizontal="right" vertical="center" wrapText="1"/>
    </xf>
    <xf numFmtId="0" fontId="22" fillId="13" borderId="22" xfId="3" applyFont="1" applyBorder="1" applyAlignment="1">
      <alignment horizontal="right" vertical="center"/>
    </xf>
    <xf numFmtId="3" fontId="30" fillId="41" borderId="20" xfId="11" applyFont="1" applyBorder="1" applyAlignment="1" applyProtection="1">
      <alignment horizontal="right" vertical="center"/>
      <protection locked="0"/>
    </xf>
    <xf numFmtId="3" fontId="22" fillId="13" borderId="20" xfId="3" applyNumberFormat="1" applyFont="1" applyBorder="1" applyAlignment="1" applyProtection="1">
      <alignment horizontal="right" vertical="center"/>
    </xf>
    <xf numFmtId="3" fontId="30" fillId="6" borderId="21" xfId="30" applyFont="1" applyBorder="1" applyAlignment="1">
      <alignment horizontal="right" vertical="center"/>
    </xf>
    <xf numFmtId="3" fontId="22" fillId="13" borderId="21" xfId="3" applyNumberFormat="1" applyFont="1" applyBorder="1" applyAlignment="1" applyProtection="1">
      <alignment horizontal="right" vertical="center"/>
    </xf>
    <xf numFmtId="2" fontId="30" fillId="13" borderId="21" xfId="3" applyNumberFormat="1" applyFont="1" applyBorder="1" applyAlignment="1" applyProtection="1">
      <alignment horizontal="right" vertical="center"/>
    </xf>
    <xf numFmtId="0" fontId="30" fillId="13" borderId="36" xfId="3" applyFont="1" applyBorder="1" applyAlignment="1" applyProtection="1">
      <alignment horizontal="right" vertical="center"/>
    </xf>
    <xf numFmtId="3" fontId="28" fillId="13" borderId="44" xfId="3" applyNumberFormat="1" applyFont="1" applyBorder="1" applyProtection="1">
      <alignment horizontal="center" vertical="center"/>
    </xf>
    <xf numFmtId="3" fontId="30" fillId="13" borderId="44" xfId="3" applyNumberFormat="1" applyFont="1" applyBorder="1" applyAlignment="1" applyProtection="1">
      <alignment horizontal="right" vertical="center"/>
    </xf>
    <xf numFmtId="2" fontId="28" fillId="13" borderId="29" xfId="3" applyNumberFormat="1" applyFont="1" applyBorder="1" applyAlignment="1" applyProtection="1">
      <alignment horizontal="right" vertical="center" wrapText="1"/>
    </xf>
    <xf numFmtId="2" fontId="28" fillId="13" borderId="19" xfId="3" applyNumberFormat="1" applyFont="1" applyBorder="1" applyAlignment="1" applyProtection="1">
      <alignment horizontal="right" vertical="center" wrapText="1"/>
    </xf>
    <xf numFmtId="0" fontId="30" fillId="43" borderId="24" xfId="9" applyFont="1" applyBorder="1" applyProtection="1">
      <alignment horizontal="left" vertical="center"/>
    </xf>
    <xf numFmtId="3" fontId="22" fillId="13" borderId="19" xfId="3" applyNumberFormat="1" applyFont="1" applyBorder="1" applyProtection="1">
      <alignment horizontal="center" vertical="center"/>
    </xf>
    <xf numFmtId="3" fontId="28" fillId="13" borderId="23" xfId="3" applyNumberFormat="1" applyFont="1" applyBorder="1" applyAlignment="1" applyProtection="1">
      <alignment horizontal="right" vertical="center" wrapText="1"/>
    </xf>
    <xf numFmtId="3" fontId="22" fillId="13" borderId="23" xfId="3" applyNumberFormat="1" applyFont="1" applyBorder="1" applyAlignment="1" applyProtection="1">
      <alignment horizontal="right" vertical="center"/>
    </xf>
    <xf numFmtId="3" fontId="28" fillId="13" borderId="37" xfId="3" applyNumberFormat="1" applyFont="1" applyBorder="1" applyAlignment="1" applyProtection="1">
      <alignment horizontal="right" vertical="center" wrapText="1"/>
    </xf>
    <xf numFmtId="3" fontId="28" fillId="13" borderId="36" xfId="3" applyNumberFormat="1" applyFont="1" applyBorder="1" applyAlignment="1" applyProtection="1">
      <alignment horizontal="right" vertical="center" wrapText="1"/>
    </xf>
    <xf numFmtId="3" fontId="22" fillId="13" borderId="21" xfId="3" applyNumberFormat="1" applyFont="1" applyBorder="1" applyProtection="1">
      <alignment horizontal="center" vertical="center"/>
    </xf>
    <xf numFmtId="3" fontId="28" fillId="13" borderId="36" xfId="3" applyNumberFormat="1" applyFont="1" applyBorder="1" applyAlignment="1" applyProtection="1">
      <alignment horizontal="right" wrapText="1"/>
    </xf>
    <xf numFmtId="3" fontId="22" fillId="13" borderId="21" xfId="3" applyNumberFormat="1" applyFont="1" applyBorder="1" applyAlignment="1" applyProtection="1">
      <alignment horizontal="center" vertical="center"/>
    </xf>
    <xf numFmtId="3" fontId="28" fillId="13" borderId="21" xfId="3" applyNumberFormat="1" applyFont="1" applyBorder="1" applyAlignment="1" applyProtection="1">
      <alignment horizontal="left" vertical="center"/>
    </xf>
    <xf numFmtId="3" fontId="30" fillId="41" borderId="40" xfId="11" applyNumberFormat="1" applyFont="1" applyBorder="1" applyAlignment="1" applyProtection="1">
      <alignment horizontal="right" vertical="center"/>
      <protection locked="0"/>
    </xf>
    <xf numFmtId="3" fontId="22" fillId="13" borderId="40" xfId="3" applyNumberFormat="1" applyFont="1" applyBorder="1" applyAlignment="1" applyProtection="1">
      <alignment horizontal="center" vertical="center"/>
    </xf>
    <xf numFmtId="2" fontId="30" fillId="6" borderId="40" xfId="31" applyNumberFormat="1" applyFont="1" applyBorder="1" applyAlignment="1" applyProtection="1">
      <alignment horizontal="right" vertical="center"/>
    </xf>
    <xf numFmtId="3" fontId="30" fillId="6" borderId="42" xfId="30" applyFont="1" applyBorder="1" applyAlignment="1" applyProtection="1">
      <alignment horizontal="right" vertical="center"/>
    </xf>
    <xf numFmtId="3" fontId="28" fillId="13" borderId="19" xfId="3" applyNumberFormat="1" applyFont="1" applyBorder="1" applyAlignment="1" applyProtection="1">
      <alignment horizontal="left" vertical="center"/>
    </xf>
    <xf numFmtId="3" fontId="22" fillId="13" borderId="19" xfId="3" applyNumberFormat="1" applyFont="1" applyBorder="1" applyAlignment="1" applyProtection="1">
      <alignment horizontal="center" vertical="center"/>
    </xf>
    <xf numFmtId="3" fontId="28" fillId="6" borderId="31" xfId="30" applyFont="1" applyBorder="1" applyAlignment="1" applyProtection="1">
      <alignment horizontal="right" vertical="center"/>
    </xf>
    <xf numFmtId="3" fontId="28" fillId="13" borderId="20" xfId="3" applyNumberFormat="1" applyFont="1" applyBorder="1" applyAlignment="1" applyProtection="1">
      <alignment horizontal="right" vertical="center" wrapText="1"/>
    </xf>
    <xf numFmtId="0" fontId="22" fillId="13" borderId="20" xfId="3" applyFont="1" applyBorder="1" applyAlignment="1" applyProtection="1">
      <alignment horizontal="center" vertical="center"/>
    </xf>
    <xf numFmtId="3" fontId="28" fillId="13" borderId="32" xfId="3" applyNumberFormat="1" applyFont="1" applyBorder="1" applyAlignment="1" applyProtection="1">
      <alignment horizontal="right" vertical="center" wrapText="1"/>
    </xf>
    <xf numFmtId="0" fontId="22" fillId="13" borderId="21" xfId="3" applyFont="1" applyBorder="1" applyAlignment="1" applyProtection="1">
      <alignment horizontal="center" vertical="center"/>
    </xf>
    <xf numFmtId="0" fontId="22" fillId="13" borderId="22" xfId="3" applyFont="1" applyBorder="1" applyAlignment="1" applyProtection="1">
      <alignment horizontal="center" vertical="center"/>
    </xf>
    <xf numFmtId="0" fontId="22" fillId="13" borderId="19" xfId="3" applyFont="1" applyBorder="1" applyAlignment="1" applyProtection="1">
      <alignment horizontal="center" vertical="center"/>
    </xf>
    <xf numFmtId="0" fontId="30" fillId="43" borderId="19" xfId="9" applyFont="1" applyBorder="1" applyAlignment="1" applyProtection="1">
      <alignment horizontal="center" vertical="center"/>
    </xf>
    <xf numFmtId="0" fontId="30" fillId="43" borderId="19" xfId="9" applyFont="1" applyBorder="1" applyAlignment="1" applyProtection="1">
      <alignment horizontal="left" vertical="center"/>
    </xf>
    <xf numFmtId="3" fontId="30" fillId="43" borderId="31" xfId="6" applyFont="1" applyBorder="1" applyAlignment="1" applyProtection="1">
      <alignment horizontal="right" vertical="center"/>
    </xf>
    <xf numFmtId="3" fontId="30" fillId="13" borderId="23" xfId="3" applyNumberFormat="1" applyFont="1" applyBorder="1">
      <alignment horizontal="center" vertical="center"/>
    </xf>
    <xf numFmtId="4" fontId="30" fillId="13" borderId="23" xfId="3" applyNumberFormat="1" applyFont="1" applyBorder="1">
      <alignment horizontal="center" vertical="center"/>
    </xf>
    <xf numFmtId="3" fontId="30" fillId="13" borderId="37" xfId="3" applyNumberFormat="1" applyFont="1" applyBorder="1">
      <alignment horizontal="center" vertical="center"/>
    </xf>
    <xf numFmtId="3" fontId="28" fillId="13" borderId="21" xfId="3" applyNumberFormat="1" applyFont="1" applyBorder="1">
      <alignment horizontal="center" vertical="center"/>
    </xf>
    <xf numFmtId="4" fontId="30" fillId="13" borderId="21" xfId="3" applyNumberFormat="1" applyFont="1" applyBorder="1">
      <alignment horizontal="center" vertical="center"/>
    </xf>
    <xf numFmtId="3" fontId="30" fillId="13" borderId="36" xfId="3" applyNumberFormat="1" applyFont="1" applyBorder="1">
      <alignment horizontal="center" vertical="center"/>
    </xf>
    <xf numFmtId="3" fontId="30" fillId="13" borderId="21" xfId="3" applyNumberFormat="1" applyFont="1" applyBorder="1" applyAlignment="1">
      <alignment horizontal="center" vertical="center"/>
    </xf>
    <xf numFmtId="4" fontId="30" fillId="6" borderId="21" xfId="31" applyNumberFormat="1" applyFont="1" applyBorder="1" applyAlignment="1" applyProtection="1">
      <alignment horizontal="right" vertical="center"/>
    </xf>
    <xf numFmtId="3" fontId="22" fillId="13" borderId="21" xfId="3" applyNumberFormat="1" applyFont="1" applyBorder="1" applyAlignment="1">
      <alignment horizontal="center" vertical="center"/>
    </xf>
    <xf numFmtId="2" fontId="30" fillId="13" borderId="21" xfId="3" applyNumberFormat="1" applyFont="1" applyBorder="1" applyAlignment="1">
      <alignment horizontal="center" vertical="center"/>
    </xf>
    <xf numFmtId="4" fontId="30" fillId="13" borderId="21" xfId="3" applyNumberFormat="1" applyFont="1" applyBorder="1" applyAlignment="1">
      <alignment horizontal="center" vertical="center"/>
    </xf>
    <xf numFmtId="3" fontId="30" fillId="13" borderId="36" xfId="3" applyNumberFormat="1" applyFont="1" applyBorder="1" applyAlignment="1">
      <alignment horizontal="center" vertical="center"/>
    </xf>
    <xf numFmtId="1" fontId="30" fillId="13" borderId="21" xfId="3" applyNumberFormat="1" applyFont="1" applyBorder="1">
      <alignment horizontal="center" vertical="center"/>
    </xf>
    <xf numFmtId="3" fontId="30" fillId="6" borderId="36" xfId="30" applyFont="1" applyBorder="1">
      <alignment horizontal="right" vertical="center"/>
    </xf>
    <xf numFmtId="4" fontId="30" fillId="13" borderId="21" xfId="3" applyNumberFormat="1" applyFont="1" applyBorder="1" applyAlignment="1" applyProtection="1">
      <alignment horizontal="right" vertical="center" wrapText="1"/>
    </xf>
    <xf numFmtId="3" fontId="30" fillId="13" borderId="36" xfId="3" applyNumberFormat="1" applyFont="1" applyBorder="1" applyAlignment="1" applyProtection="1">
      <alignment horizontal="right" wrapText="1"/>
    </xf>
    <xf numFmtId="1" fontId="30" fillId="13" borderId="36" xfId="3" applyNumberFormat="1" applyFont="1" applyBorder="1">
      <alignment horizontal="center" vertical="center"/>
    </xf>
    <xf numFmtId="4" fontId="30" fillId="6" borderId="21" xfId="31" applyNumberFormat="1" applyFont="1" applyFill="1" applyBorder="1" applyAlignment="1" applyProtection="1">
      <alignment horizontal="right" vertical="center"/>
    </xf>
    <xf numFmtId="2" fontId="30" fillId="6" borderId="21" xfId="3" applyNumberFormat="1" applyFont="1" applyFill="1" applyBorder="1" applyAlignment="1" applyProtection="1">
      <alignment horizontal="right" vertical="center" wrapText="1"/>
    </xf>
    <xf numFmtId="4" fontId="30" fillId="6" borderId="21" xfId="3" applyNumberFormat="1" applyFont="1" applyFill="1" applyBorder="1" applyAlignment="1" applyProtection="1">
      <alignment horizontal="right" vertical="center" wrapText="1"/>
    </xf>
    <xf numFmtId="3" fontId="22" fillId="13" borderId="21" xfId="3" applyNumberFormat="1" applyFont="1" applyBorder="1" applyAlignment="1">
      <alignment horizontal="right" vertical="center"/>
    </xf>
    <xf numFmtId="1" fontId="30" fillId="13" borderId="21" xfId="3" applyNumberFormat="1" applyFont="1" applyBorder="1" applyAlignment="1">
      <alignment horizontal="right" vertical="center"/>
    </xf>
    <xf numFmtId="4" fontId="30" fillId="13" borderId="21" xfId="3" applyNumberFormat="1" applyFont="1" applyBorder="1" applyAlignment="1">
      <alignment horizontal="right" vertical="center"/>
    </xf>
    <xf numFmtId="1" fontId="30" fillId="13" borderId="36" xfId="3" applyNumberFormat="1" applyFont="1" applyBorder="1" applyAlignment="1">
      <alignment horizontal="right" vertical="center"/>
    </xf>
    <xf numFmtId="2" fontId="30" fillId="6" borderId="21" xfId="31" applyNumberFormat="1" applyFont="1" applyFill="1" applyBorder="1" applyAlignment="1" applyProtection="1">
      <alignment horizontal="right" vertical="center"/>
    </xf>
    <xf numFmtId="3" fontId="30" fillId="41" borderId="40" xfId="11" applyFont="1" applyBorder="1" applyAlignment="1" applyProtection="1">
      <alignment horizontal="right" vertical="center"/>
      <protection locked="0"/>
    </xf>
    <xf numFmtId="3" fontId="30" fillId="13" borderId="40" xfId="3" applyNumberFormat="1" applyFont="1" applyBorder="1" applyAlignment="1">
      <alignment horizontal="right" vertical="center"/>
    </xf>
    <xf numFmtId="3" fontId="30" fillId="6" borderId="40" xfId="30" applyFont="1" applyBorder="1" applyAlignment="1">
      <alignment horizontal="right" vertical="center"/>
    </xf>
    <xf numFmtId="4" fontId="30" fillId="6" borderId="40" xfId="31" applyNumberFormat="1" applyFont="1" applyBorder="1" applyAlignment="1" applyProtection="1">
      <alignment horizontal="right" vertical="center"/>
    </xf>
    <xf numFmtId="3" fontId="30" fillId="6" borderId="42" xfId="30" applyFont="1" applyBorder="1" applyAlignment="1">
      <alignment horizontal="right" vertical="center"/>
    </xf>
    <xf numFmtId="3" fontId="28" fillId="13" borderId="19" xfId="3" applyNumberFormat="1" applyFont="1" applyBorder="1" applyAlignment="1" applyProtection="1">
      <alignment horizontal="right" wrapText="1"/>
    </xf>
    <xf numFmtId="3" fontId="22" fillId="13" borderId="19" xfId="3" applyNumberFormat="1" applyFont="1" applyBorder="1" applyAlignment="1">
      <alignment horizontal="right" vertical="center"/>
    </xf>
    <xf numFmtId="3" fontId="28" fillId="6" borderId="19" xfId="30" applyFont="1" applyBorder="1">
      <alignment horizontal="right" vertical="center"/>
    </xf>
    <xf numFmtId="3" fontId="28" fillId="6" borderId="31" xfId="30" applyFont="1" applyBorder="1">
      <alignment horizontal="right" vertical="center"/>
    </xf>
    <xf numFmtId="0" fontId="30" fillId="6" borderId="25" xfId="0" applyFont="1" applyFill="1" applyBorder="1" applyAlignment="1" applyProtection="1">
      <alignment horizontal="left" vertical="center" wrapText="1"/>
    </xf>
    <xf numFmtId="3" fontId="28" fillId="13" borderId="20" xfId="3" applyNumberFormat="1" applyFont="1" applyBorder="1">
      <alignment horizontal="center" vertical="center"/>
    </xf>
    <xf numFmtId="3" fontId="30" fillId="6" borderId="20" xfId="30" applyFont="1" applyFill="1" applyBorder="1">
      <alignment horizontal="right" vertical="center"/>
    </xf>
    <xf numFmtId="3" fontId="30" fillId="13" borderId="32" xfId="3" applyNumberFormat="1" applyFont="1" applyBorder="1">
      <alignment horizontal="center" vertical="center"/>
    </xf>
    <xf numFmtId="0" fontId="30" fillId="6" borderId="26" xfId="0" applyFont="1" applyFill="1" applyBorder="1" applyAlignment="1" applyProtection="1">
      <alignment horizontal="left" vertical="center" wrapText="1"/>
    </xf>
    <xf numFmtId="3" fontId="30" fillId="6" borderId="21" xfId="30" applyFont="1" applyFill="1" applyBorder="1">
      <alignment horizontal="right" vertical="center"/>
    </xf>
    <xf numFmtId="0" fontId="30" fillId="6" borderId="27" xfId="0" applyFont="1" applyFill="1" applyBorder="1" applyAlignment="1" applyProtection="1">
      <alignment horizontal="left" vertical="center" wrapText="1"/>
    </xf>
    <xf numFmtId="3" fontId="30" fillId="6" borderId="22" xfId="30" applyFont="1" applyFill="1" applyBorder="1">
      <alignment horizontal="right" vertical="center"/>
    </xf>
    <xf numFmtId="3" fontId="30" fillId="13" borderId="22" xfId="3" applyNumberFormat="1" applyFont="1" applyBorder="1">
      <alignment horizontal="center" vertical="center"/>
    </xf>
    <xf numFmtId="3" fontId="30" fillId="13" borderId="33" xfId="3" applyNumberFormat="1" applyFont="1" applyBorder="1">
      <alignment horizontal="center" vertical="center"/>
    </xf>
    <xf numFmtId="0" fontId="22" fillId="2" borderId="5" xfId="0" applyFont="1" applyFill="1" applyBorder="1" applyProtection="1">
      <alignment vertical="center"/>
    </xf>
    <xf numFmtId="0" fontId="30" fillId="43" borderId="19" xfId="9" applyFont="1" applyBorder="1" applyProtection="1">
      <alignment horizontal="left" vertical="center"/>
    </xf>
    <xf numFmtId="9" fontId="30" fillId="43" borderId="31" xfId="8" applyFont="1" applyBorder="1" applyProtection="1">
      <alignment horizontal="right" vertical="center"/>
    </xf>
    <xf numFmtId="0" fontId="22" fillId="2" borderId="10" xfId="0" applyFont="1" applyFill="1" applyBorder="1" applyProtection="1">
      <alignment vertical="center"/>
    </xf>
    <xf numFmtId="0" fontId="22" fillId="2" borderId="8" xfId="0" applyFont="1" applyFill="1" applyBorder="1" applyProtection="1">
      <alignment vertical="center"/>
    </xf>
    <xf numFmtId="0" fontId="22" fillId="6" borderId="24" xfId="5" applyFont="1" applyBorder="1">
      <alignment horizontal="center" wrapText="1"/>
    </xf>
    <xf numFmtId="0" fontId="22" fillId="6" borderId="19" xfId="5" applyFont="1" applyBorder="1">
      <alignment horizontal="center" wrapText="1"/>
    </xf>
    <xf numFmtId="0" fontId="22" fillId="6" borderId="31" xfId="5" applyFont="1" applyBorder="1">
      <alignment horizontal="center" wrapText="1"/>
    </xf>
    <xf numFmtId="0" fontId="22" fillId="2" borderId="38" xfId="0" applyFont="1" applyFill="1" applyBorder="1" applyAlignment="1" applyProtection="1">
      <alignment vertical="center" wrapText="1"/>
    </xf>
    <xf numFmtId="3" fontId="30" fillId="41" borderId="32" xfId="11" applyFont="1" applyBorder="1" applyProtection="1">
      <alignment horizontal="right" vertical="center"/>
      <protection locked="0"/>
    </xf>
    <xf numFmtId="0" fontId="22" fillId="13" borderId="25" xfId="3" applyFont="1" applyBorder="1" applyProtection="1">
      <alignment horizontal="center" vertical="center"/>
    </xf>
    <xf numFmtId="2" fontId="22" fillId="6" borderId="32" xfId="32" applyNumberFormat="1" applyFont="1" applyBorder="1">
      <alignment horizontal="right" vertical="center"/>
    </xf>
    <xf numFmtId="0" fontId="25" fillId="2" borderId="26" xfId="83" applyFont="1" applyFill="1" applyBorder="1" applyAlignment="1" applyProtection="1">
      <alignment horizontal="left" vertical="center" wrapText="1" indent="1"/>
    </xf>
    <xf numFmtId="0" fontId="22" fillId="6" borderId="36" xfId="2" applyFont="1" applyBorder="1">
      <alignment horizontal="center" vertical="center"/>
    </xf>
    <xf numFmtId="0" fontId="22" fillId="13" borderId="26" xfId="3" applyFont="1" applyBorder="1" applyProtection="1">
      <alignment horizontal="center" vertical="center"/>
    </xf>
    <xf numFmtId="0" fontId="22" fillId="2" borderId="26" xfId="0" applyFont="1" applyFill="1" applyBorder="1" applyAlignment="1" applyProtection="1">
      <alignment vertical="center" wrapText="1"/>
    </xf>
    <xf numFmtId="2" fontId="22" fillId="6" borderId="36" xfId="32" applyNumberFormat="1" applyFont="1" applyBorder="1">
      <alignment horizontal="right" vertical="center"/>
    </xf>
    <xf numFmtId="2" fontId="22" fillId="6" borderId="21" xfId="32" applyNumberFormat="1" applyFont="1" applyBorder="1">
      <alignment horizontal="right" vertical="center"/>
    </xf>
    <xf numFmtId="0" fontId="22" fillId="0" borderId="26" xfId="0" applyFont="1" applyFill="1" applyBorder="1" applyAlignment="1" applyProtection="1">
      <alignment vertical="center" wrapText="1"/>
    </xf>
    <xf numFmtId="2" fontId="22" fillId="0" borderId="26" xfId="32" applyNumberFormat="1" applyFont="1" applyFill="1" applyBorder="1">
      <alignment horizontal="right" vertical="center"/>
    </xf>
    <xf numFmtId="0" fontId="22" fillId="13" borderId="38" xfId="3" applyFont="1" applyBorder="1" applyProtection="1">
      <alignment horizontal="center" vertical="center"/>
    </xf>
    <xf numFmtId="0" fontId="22" fillId="13" borderId="23" xfId="3" applyFont="1" applyBorder="1" applyProtection="1">
      <alignment horizontal="center" vertical="center"/>
    </xf>
    <xf numFmtId="0" fontId="22" fillId="13" borderId="33" xfId="3" applyFont="1" applyBorder="1" applyProtection="1">
      <alignment horizontal="center" vertical="center"/>
    </xf>
    <xf numFmtId="0" fontId="22" fillId="13" borderId="30" xfId="3" applyFont="1" applyBorder="1" applyProtection="1">
      <alignment horizontal="center" vertical="center"/>
    </xf>
    <xf numFmtId="0" fontId="22" fillId="13" borderId="8" xfId="3" applyFont="1" applyBorder="1" applyProtection="1">
      <alignment horizontal="center" vertical="center"/>
    </xf>
    <xf numFmtId="0" fontId="22" fillId="43" borderId="9" xfId="9" applyFont="1" applyBorder="1" applyProtection="1">
      <alignment horizontal="left" vertical="center"/>
    </xf>
    <xf numFmtId="3" fontId="22" fillId="43" borderId="46" xfId="6" applyFont="1" applyBorder="1">
      <alignment horizontal="right" vertical="center"/>
    </xf>
    <xf numFmtId="0" fontId="22" fillId="2" borderId="29" xfId="0" applyFont="1" applyFill="1" applyBorder="1" applyAlignment="1" applyProtection="1">
      <alignment vertical="center" wrapText="1"/>
    </xf>
    <xf numFmtId="3" fontId="30" fillId="41" borderId="50" xfId="11" applyFont="1" applyBorder="1" applyProtection="1">
      <alignment horizontal="right" vertical="center"/>
      <protection locked="0"/>
    </xf>
    <xf numFmtId="2" fontId="22" fillId="13" borderId="23" xfId="3" applyNumberFormat="1" applyFont="1" applyBorder="1" applyProtection="1">
      <alignment horizontal="center" vertical="center"/>
    </xf>
    <xf numFmtId="2" fontId="22" fillId="13" borderId="37" xfId="3" applyNumberFormat="1" applyFont="1" applyBorder="1" applyProtection="1">
      <alignment horizontal="center" vertical="center"/>
    </xf>
    <xf numFmtId="0" fontId="22" fillId="13" borderId="37" xfId="3" applyFont="1" applyBorder="1" applyProtection="1">
      <alignment horizontal="center" vertical="center"/>
    </xf>
    <xf numFmtId="3" fontId="30" fillId="41" borderId="51" xfId="11" applyFont="1" applyBorder="1" applyProtection="1">
      <alignment horizontal="right" vertical="center"/>
      <protection locked="0"/>
    </xf>
    <xf numFmtId="0" fontId="25" fillId="2" borderId="29" xfId="83" applyFont="1" applyFill="1" applyBorder="1" applyAlignment="1" applyProtection="1">
      <alignment horizontal="left" vertical="center" wrapText="1" indent="1"/>
    </xf>
    <xf numFmtId="0" fontId="22" fillId="6" borderId="51" xfId="2" applyFont="1" applyBorder="1">
      <alignment horizontal="center" vertical="center"/>
    </xf>
    <xf numFmtId="0" fontId="22" fillId="13" borderId="51" xfId="3" applyFont="1" applyBorder="1" applyProtection="1">
      <alignment horizontal="center" vertical="center"/>
    </xf>
    <xf numFmtId="2" fontId="22" fillId="2" borderId="36" xfId="0" applyNumberFormat="1" applyFont="1" applyFill="1" applyBorder="1" applyProtection="1">
      <alignment vertical="center"/>
    </xf>
    <xf numFmtId="2" fontId="22" fillId="2" borderId="26" xfId="0" applyNumberFormat="1" applyFont="1" applyFill="1" applyBorder="1" applyProtection="1">
      <alignment vertical="center"/>
    </xf>
    <xf numFmtId="2" fontId="22" fillId="2" borderId="21" xfId="0" applyNumberFormat="1" applyFont="1" applyFill="1" applyBorder="1" applyProtection="1">
      <alignment vertical="center"/>
    </xf>
    <xf numFmtId="0" fontId="22" fillId="13" borderId="27" xfId="3" applyFont="1" applyBorder="1" applyProtection="1">
      <alignment horizontal="center" vertical="center"/>
    </xf>
    <xf numFmtId="0" fontId="24" fillId="6" borderId="9" xfId="5" applyFont="1" applyBorder="1">
      <alignment horizontal="center" wrapText="1"/>
    </xf>
    <xf numFmtId="3" fontId="30" fillId="41" borderId="37" xfId="11" applyFont="1" applyBorder="1" applyProtection="1">
      <alignment horizontal="right" vertical="center"/>
      <protection locked="0"/>
    </xf>
    <xf numFmtId="2" fontId="22" fillId="6" borderId="49" xfId="32" applyNumberFormat="1" applyFont="1" applyBorder="1">
      <alignment horizontal="right" vertical="center"/>
    </xf>
    <xf numFmtId="2" fontId="22" fillId="6" borderId="29" xfId="32" applyNumberFormat="1" applyFont="1" applyBorder="1">
      <alignment horizontal="right" vertical="center"/>
    </xf>
    <xf numFmtId="0" fontId="22" fillId="2" borderId="0" xfId="0" applyFont="1" applyFill="1" applyBorder="1" applyAlignment="1" applyProtection="1">
      <alignment horizontal="left" vertical="center" indent="1"/>
    </xf>
    <xf numFmtId="3" fontId="30" fillId="41" borderId="33" xfId="11" applyFont="1" applyBorder="1" applyProtection="1">
      <alignment horizontal="right" vertical="center"/>
      <protection locked="0"/>
    </xf>
    <xf numFmtId="2" fontId="22" fillId="6" borderId="30" xfId="32" applyNumberFormat="1" applyFont="1" applyBorder="1">
      <alignment horizontal="right" vertical="center"/>
    </xf>
    <xf numFmtId="0" fontId="22" fillId="13" borderId="46" xfId="3" applyFont="1" applyBorder="1" applyProtection="1">
      <alignment horizontal="center" vertical="center"/>
    </xf>
    <xf numFmtId="0" fontId="22" fillId="13" borderId="35" xfId="3" applyFont="1" applyBorder="1" applyProtection="1">
      <alignment horizontal="center" vertical="center"/>
    </xf>
    <xf numFmtId="0" fontId="22" fillId="43" borderId="8" xfId="9" applyFont="1" applyBorder="1" applyProtection="1">
      <alignment horizontal="left" vertical="center"/>
    </xf>
    <xf numFmtId="0" fontId="22" fillId="43" borderId="35" xfId="9" applyFont="1" applyBorder="1" applyProtection="1">
      <alignment horizontal="left" vertical="center"/>
    </xf>
    <xf numFmtId="0" fontId="22" fillId="43" borderId="24" xfId="9" applyFont="1" applyBorder="1" applyProtection="1">
      <alignment horizontal="left" vertical="center"/>
    </xf>
    <xf numFmtId="9" fontId="22" fillId="43" borderId="31" xfId="8" applyFont="1" applyBorder="1">
      <alignment horizontal="right" vertical="center"/>
    </xf>
    <xf numFmtId="0" fontId="22" fillId="2" borderId="28" xfId="0" applyFont="1" applyFill="1" applyBorder="1" applyAlignment="1" applyProtection="1">
      <alignment vertical="center" wrapText="1"/>
    </xf>
    <xf numFmtId="0" fontId="25" fillId="2" borderId="30" xfId="83" applyFont="1" applyFill="1" applyBorder="1" applyAlignment="1" applyProtection="1">
      <alignment horizontal="left" vertical="center" wrapText="1"/>
    </xf>
    <xf numFmtId="0" fontId="22" fillId="6" borderId="33" xfId="2" applyFont="1" applyBorder="1">
      <alignment horizontal="center" vertical="center"/>
    </xf>
    <xf numFmtId="0" fontId="22" fillId="13" borderId="44" xfId="3" applyFont="1" applyBorder="1" applyProtection="1">
      <alignment horizontal="center" vertical="center"/>
    </xf>
    <xf numFmtId="0" fontId="22" fillId="13" borderId="32" xfId="3" applyFont="1" applyBorder="1" applyProtection="1">
      <alignment horizontal="center" vertical="center"/>
    </xf>
    <xf numFmtId="0" fontId="20" fillId="6" borderId="5" xfId="0" applyFont="1" applyFill="1" applyBorder="1" applyAlignment="1">
      <alignment vertical="center"/>
    </xf>
    <xf numFmtId="0" fontId="20" fillId="6" borderId="11" xfId="0" applyFont="1" applyFill="1" applyBorder="1" applyAlignment="1">
      <alignment vertical="center"/>
    </xf>
    <xf numFmtId="0" fontId="20" fillId="6" borderId="0" xfId="0" applyFont="1" applyFill="1" applyBorder="1" applyAlignment="1" applyProtection="1">
      <alignment vertical="center"/>
    </xf>
    <xf numFmtId="0" fontId="34" fillId="13" borderId="26" xfId="3" applyFont="1" applyBorder="1">
      <alignment horizontal="center" vertical="center"/>
    </xf>
    <xf numFmtId="3" fontId="22" fillId="41" borderId="42" xfId="11" applyFont="1" applyBorder="1">
      <alignment horizontal="right" vertical="center"/>
      <protection locked="0"/>
    </xf>
    <xf numFmtId="0" fontId="34" fillId="13" borderId="24" xfId="3" applyFont="1" applyBorder="1">
      <alignment horizontal="center" vertical="center"/>
    </xf>
    <xf numFmtId="0" fontId="0" fillId="43" borderId="19" xfId="9" applyFont="1" applyBorder="1" applyProtection="1">
      <alignment horizontal="left" vertical="center"/>
    </xf>
    <xf numFmtId="0" fontId="22" fillId="6" borderId="2" xfId="0" applyFont="1" applyFill="1" applyBorder="1" applyAlignment="1">
      <alignment vertical="center"/>
    </xf>
    <xf numFmtId="0" fontId="22" fillId="6" borderId="0" xfId="0" applyFont="1" applyFill="1" applyBorder="1" applyAlignment="1" applyProtection="1">
      <alignment horizontal="center" vertical="center" wrapText="1"/>
    </xf>
    <xf numFmtId="0" fontId="22" fillId="6" borderId="0" xfId="0" applyFont="1" applyFill="1" applyBorder="1" applyAlignment="1" applyProtection="1">
      <alignment horizontal="left" vertical="center" indent="1"/>
    </xf>
    <xf numFmtId="0" fontId="22" fillId="6" borderId="0" xfId="0" applyFont="1" applyFill="1" applyBorder="1" applyAlignment="1">
      <alignment horizontal="right" vertical="center"/>
    </xf>
    <xf numFmtId="0" fontId="22" fillId="6" borderId="6" xfId="0" applyFont="1" applyFill="1" applyBorder="1" applyAlignment="1">
      <alignment vertical="center"/>
    </xf>
    <xf numFmtId="0" fontId="22" fillId="6" borderId="0" xfId="0" applyFont="1" applyFill="1" applyAlignment="1">
      <alignment vertical="center"/>
    </xf>
    <xf numFmtId="0" fontId="34" fillId="6" borderId="2" xfId="114" applyFont="1" applyFill="1" applyBorder="1" applyAlignment="1">
      <alignment vertical="center"/>
    </xf>
    <xf numFmtId="0" fontId="20" fillId="6" borderId="0" xfId="0" applyFont="1" applyFill="1" applyBorder="1" applyAlignment="1">
      <alignment vertical="center"/>
    </xf>
    <xf numFmtId="0" fontId="20" fillId="6" borderId="6" xfId="0" applyFont="1" applyFill="1" applyBorder="1" applyAlignment="1">
      <alignment vertical="center"/>
    </xf>
    <xf numFmtId="0" fontId="24" fillId="2" borderId="34" xfId="0" applyFont="1" applyFill="1" applyBorder="1" applyAlignment="1">
      <alignment horizontal="center" wrapText="1"/>
    </xf>
    <xf numFmtId="0" fontId="24" fillId="2" borderId="43" xfId="0" applyFont="1" applyFill="1" applyBorder="1" applyAlignment="1">
      <alignment horizontal="center" wrapText="1"/>
    </xf>
    <xf numFmtId="0" fontId="24" fillId="2" borderId="43" xfId="0" applyFont="1" applyFill="1" applyBorder="1" applyAlignment="1" applyProtection="1">
      <alignment horizontal="center" wrapText="1"/>
    </xf>
    <xf numFmtId="0" fontId="22" fillId="2" borderId="25" xfId="0" applyFont="1" applyFill="1" applyBorder="1" applyAlignment="1">
      <alignment horizontal="center" vertical="center"/>
    </xf>
    <xf numFmtId="3" fontId="22" fillId="41" borderId="20" xfId="11" applyFont="1" applyBorder="1">
      <alignment horizontal="right" vertical="center"/>
      <protection locked="0"/>
    </xf>
    <xf numFmtId="3" fontId="22" fillId="41" borderId="32" xfId="11" applyFont="1" applyBorder="1">
      <alignment horizontal="right" vertical="center"/>
      <protection locked="0"/>
    </xf>
    <xf numFmtId="0" fontId="22" fillId="2" borderId="26" xfId="0" applyFont="1" applyFill="1" applyBorder="1" applyAlignment="1">
      <alignment horizontal="center" vertical="center"/>
    </xf>
    <xf numFmtId="0" fontId="22" fillId="2" borderId="41" xfId="0" applyFont="1" applyFill="1" applyBorder="1" applyAlignment="1">
      <alignment horizontal="center" vertical="center"/>
    </xf>
    <xf numFmtId="0" fontId="22" fillId="43" borderId="19" xfId="9" applyFont="1" applyBorder="1" applyProtection="1">
      <alignment horizontal="left" vertical="center"/>
    </xf>
    <xf numFmtId="0" fontId="22" fillId="2" borderId="21" xfId="0" applyFont="1" applyFill="1" applyBorder="1" applyAlignment="1" applyProtection="1">
      <alignment vertical="center" wrapText="1"/>
    </xf>
    <xf numFmtId="0" fontId="22" fillId="2" borderId="21" xfId="0" applyFont="1" applyFill="1" applyBorder="1" applyAlignment="1" applyProtection="1">
      <alignment vertical="center"/>
    </xf>
    <xf numFmtId="0" fontId="22" fillId="2" borderId="21" xfId="0" applyFont="1" applyFill="1" applyBorder="1" applyAlignment="1">
      <alignment vertical="center" wrapText="1"/>
    </xf>
    <xf numFmtId="0" fontId="22" fillId="2" borderId="21" xfId="0" applyFont="1" applyFill="1" applyBorder="1" applyAlignment="1">
      <alignment vertical="center"/>
    </xf>
    <xf numFmtId="3" fontId="22" fillId="14" borderId="21" xfId="20" applyFont="1">
      <alignment horizontal="right" vertical="center"/>
      <protection locked="0"/>
    </xf>
    <xf numFmtId="0" fontId="34" fillId="13" borderId="41" xfId="3" applyFont="1" applyBorder="1">
      <alignment horizontal="center" vertical="center"/>
    </xf>
    <xf numFmtId="3" fontId="22" fillId="14" borderId="40" xfId="20" applyFont="1" applyBorder="1">
      <alignment horizontal="right" vertical="center"/>
      <protection locked="0"/>
    </xf>
    <xf numFmtId="0" fontId="34" fillId="13" borderId="27" xfId="3" applyFont="1" applyBorder="1">
      <alignment horizontal="center" vertical="center"/>
    </xf>
    <xf numFmtId="0" fontId="22" fillId="6" borderId="0" xfId="0" applyFont="1" applyFill="1" applyBorder="1" applyAlignment="1" applyProtection="1">
      <alignment vertical="center" wrapText="1"/>
    </xf>
    <xf numFmtId="0" fontId="24" fillId="6" borderId="0" xfId="0" applyFont="1" applyFill="1" applyBorder="1" applyAlignment="1" applyProtection="1">
      <alignment horizontal="left" vertical="center" wrapText="1"/>
    </xf>
    <xf numFmtId="3" fontId="22" fillId="41" borderId="43" xfId="11" applyFont="1" applyBorder="1">
      <alignment horizontal="right" vertical="center"/>
      <protection locked="0"/>
    </xf>
    <xf numFmtId="3" fontId="22" fillId="41" borderId="45" xfId="11" applyFont="1" applyBorder="1">
      <alignment horizontal="right" vertical="center"/>
      <protection locked="0"/>
    </xf>
    <xf numFmtId="0" fontId="22" fillId="2" borderId="20" xfId="0" applyFont="1" applyFill="1" applyBorder="1" applyAlignment="1" applyProtection="1">
      <alignment vertical="center"/>
    </xf>
    <xf numFmtId="0" fontId="34" fillId="13" borderId="34" xfId="3" applyFont="1" applyBorder="1">
      <alignment horizontal="center" vertical="center"/>
    </xf>
    <xf numFmtId="0" fontId="0" fillId="43" borderId="20" xfId="9" applyFont="1" applyBorder="1" applyProtection="1">
      <alignment horizontal="left" vertical="center"/>
    </xf>
    <xf numFmtId="0" fontId="22" fillId="6" borderId="10" xfId="0" applyFont="1" applyFill="1" applyBorder="1" applyAlignment="1">
      <alignment vertical="center"/>
    </xf>
    <xf numFmtId="0" fontId="22" fillId="6" borderId="8" xfId="0" applyFont="1" applyFill="1" applyBorder="1" applyAlignment="1" applyProtection="1">
      <alignment vertical="center" wrapText="1"/>
    </xf>
    <xf numFmtId="0" fontId="24" fillId="6" borderId="8" xfId="0" applyFont="1" applyFill="1" applyBorder="1" applyAlignment="1" applyProtection="1">
      <alignment horizontal="left" vertical="center" wrapText="1"/>
    </xf>
    <xf numFmtId="0" fontId="22" fillId="6" borderId="7" xfId="0" applyFont="1" applyFill="1" applyBorder="1" applyAlignment="1">
      <alignment vertical="center"/>
    </xf>
    <xf numFmtId="3" fontId="22" fillId="13" borderId="32" xfId="3" applyNumberFormat="1" applyFont="1" applyBorder="1" applyAlignment="1" applyProtection="1">
      <alignment horizontal="center" vertical="center"/>
    </xf>
    <xf numFmtId="3" fontId="22" fillId="13" borderId="42" xfId="3" applyNumberFormat="1" applyFont="1" applyBorder="1" applyAlignment="1" applyProtection="1">
      <alignment horizontal="center" vertical="center"/>
    </xf>
    <xf numFmtId="3" fontId="22" fillId="13" borderId="31" xfId="3" applyNumberFormat="1" applyFont="1" applyBorder="1" applyAlignment="1" applyProtection="1">
      <alignment horizontal="center" vertical="center"/>
    </xf>
    <xf numFmtId="3" fontId="22" fillId="41" borderId="40" xfId="11" applyFont="1" applyBorder="1" applyAlignment="1" applyProtection="1">
      <alignment horizontal="right" vertical="center"/>
      <protection locked="0"/>
    </xf>
    <xf numFmtId="3" fontId="22" fillId="13" borderId="36" xfId="3" applyNumberFormat="1" applyFont="1" applyBorder="1">
      <alignment horizontal="center" vertical="center"/>
    </xf>
    <xf numFmtId="3" fontId="22" fillId="43" borderId="22" xfId="6" applyFont="1" applyBorder="1">
      <alignment horizontal="right" vertical="center"/>
    </xf>
    <xf numFmtId="3" fontId="22" fillId="43" borderId="33" xfId="6" applyFont="1" applyBorder="1" applyAlignment="1">
      <alignment horizontal="right" vertical="center"/>
    </xf>
    <xf numFmtId="10" fontId="22" fillId="43" borderId="23" xfId="7" applyFont="1" applyBorder="1">
      <alignment horizontal="right" vertical="center"/>
    </xf>
    <xf numFmtId="10" fontId="22" fillId="43" borderId="37" xfId="7" applyFont="1" applyBorder="1">
      <alignment horizontal="right" vertical="center"/>
    </xf>
    <xf numFmtId="10" fontId="22" fillId="43" borderId="21" xfId="7" applyFont="1" applyBorder="1">
      <alignment horizontal="right" vertical="center"/>
    </xf>
    <xf numFmtId="10" fontId="22" fillId="43" borderId="36" xfId="7" applyFont="1" applyBorder="1">
      <alignment horizontal="right" vertical="center"/>
    </xf>
    <xf numFmtId="10" fontId="22" fillId="43" borderId="22" xfId="7" applyFont="1" applyBorder="1">
      <alignment horizontal="right" vertical="center"/>
    </xf>
    <xf numFmtId="10" fontId="22" fillId="43" borderId="33" xfId="7" applyFont="1" applyBorder="1">
      <alignment horizontal="right" vertical="center"/>
    </xf>
    <xf numFmtId="3" fontId="22" fillId="43" borderId="19" xfId="6" applyFont="1" applyBorder="1" applyAlignment="1">
      <alignment horizontal="center"/>
    </xf>
    <xf numFmtId="3" fontId="22" fillId="43" borderId="31" xfId="6" applyFont="1" applyBorder="1" applyAlignment="1">
      <alignment horizontal="center"/>
    </xf>
    <xf numFmtId="0" fontId="22" fillId="13" borderId="20" xfId="3" applyFont="1" applyBorder="1" applyAlignment="1" applyProtection="1">
      <alignment vertical="center" wrapText="1"/>
    </xf>
    <xf numFmtId="0" fontId="22" fillId="13" borderId="21" xfId="3" applyFont="1" applyBorder="1" applyAlignment="1" applyProtection="1">
      <alignment vertical="center" wrapText="1"/>
    </xf>
    <xf numFmtId="0" fontId="22" fillId="13" borderId="26" xfId="3" applyFont="1" applyBorder="1" applyAlignment="1" applyProtection="1">
      <alignment horizontal="center" vertical="center" wrapText="1"/>
    </xf>
    <xf numFmtId="0" fontId="22" fillId="13" borderId="36" xfId="3" applyFont="1" applyBorder="1" applyAlignment="1" applyProtection="1">
      <alignment vertical="center" wrapText="1"/>
    </xf>
    <xf numFmtId="0" fontId="22" fillId="13" borderId="27" xfId="3" applyFont="1" applyBorder="1" applyAlignment="1" applyProtection="1">
      <alignment horizontal="center" vertical="center" wrapText="1"/>
    </xf>
    <xf numFmtId="0" fontId="22" fillId="13" borderId="25" xfId="3" applyFont="1" applyBorder="1" applyAlignment="1" applyProtection="1">
      <alignment horizontal="center" vertical="center" wrapText="1"/>
    </xf>
    <xf numFmtId="3" fontId="22" fillId="43" borderId="20" xfId="6" applyFont="1" applyBorder="1" applyProtection="1">
      <alignment horizontal="right" vertical="center"/>
    </xf>
    <xf numFmtId="3" fontId="22" fillId="43" borderId="32" xfId="6" applyFont="1" applyBorder="1" applyProtection="1">
      <alignment horizontal="right" vertical="center"/>
    </xf>
    <xf numFmtId="3" fontId="22" fillId="43" borderId="22" xfId="6" applyFont="1" applyBorder="1" applyProtection="1">
      <alignment horizontal="right" vertical="center"/>
    </xf>
    <xf numFmtId="3" fontId="22" fillId="43" borderId="33" xfId="6" applyFont="1" applyBorder="1" applyProtection="1">
      <alignment horizontal="right" vertical="center"/>
    </xf>
    <xf numFmtId="3" fontId="22" fillId="43" borderId="19" xfId="6" applyFont="1" applyBorder="1" applyProtection="1">
      <alignment horizontal="right" vertical="center"/>
    </xf>
    <xf numFmtId="3" fontId="22" fillId="43" borderId="31" xfId="6" applyFont="1" applyBorder="1" applyProtection="1">
      <alignment horizontal="right" vertical="center"/>
    </xf>
    <xf numFmtId="0" fontId="22" fillId="2" borderId="36" xfId="0" applyFont="1" applyFill="1" applyBorder="1" applyAlignment="1" applyProtection="1">
      <alignment horizontal="left" vertical="center" wrapText="1"/>
    </xf>
    <xf numFmtId="3" fontId="22" fillId="41" borderId="47" xfId="11" applyFont="1" applyBorder="1">
      <alignment horizontal="right" vertical="center"/>
      <protection locked="0"/>
    </xf>
    <xf numFmtId="3" fontId="22" fillId="41" borderId="48" xfId="11" applyFont="1" applyBorder="1">
      <alignment horizontal="right" vertical="center"/>
      <protection locked="0"/>
    </xf>
    <xf numFmtId="0" fontId="24" fillId="2" borderId="45" xfId="0" applyFont="1" applyFill="1" applyBorder="1" applyAlignment="1" applyProtection="1">
      <alignment horizontal="center" wrapText="1"/>
    </xf>
    <xf numFmtId="0" fontId="22" fillId="2" borderId="42" xfId="0" applyFont="1" applyFill="1" applyBorder="1" applyAlignment="1" applyProtection="1">
      <alignment horizontal="left" vertical="center" wrapText="1"/>
    </xf>
    <xf numFmtId="3" fontId="22" fillId="6" borderId="36" xfId="30" applyFont="1" applyBorder="1" applyProtection="1">
      <alignment horizontal="right" vertical="center"/>
    </xf>
    <xf numFmtId="3" fontId="22" fillId="43" borderId="21" xfId="6" applyFont="1" applyBorder="1" applyProtection="1">
      <alignment horizontal="right" vertical="center"/>
    </xf>
    <xf numFmtId="3" fontId="22" fillId="43" borderId="36" xfId="6" applyFont="1" applyBorder="1" applyProtection="1">
      <alignment horizontal="right" vertical="center"/>
    </xf>
    <xf numFmtId="3" fontId="22" fillId="13" borderId="30" xfId="3" applyNumberFormat="1" applyFont="1" applyBorder="1" applyAlignment="1" applyProtection="1">
      <alignment horizontal="center" vertical="center"/>
    </xf>
    <xf numFmtId="3" fontId="22" fillId="43" borderId="45" xfId="6" applyFont="1" applyBorder="1" applyProtection="1">
      <alignment horizontal="right" vertical="center"/>
    </xf>
    <xf numFmtId="0" fontId="24" fillId="6" borderId="5" xfId="0" applyFont="1" applyFill="1" applyBorder="1" applyAlignment="1">
      <alignment vertical="center"/>
    </xf>
    <xf numFmtId="0" fontId="24" fillId="6" borderId="0" xfId="0" applyFont="1" applyFill="1" applyBorder="1" applyAlignment="1">
      <alignment vertical="center"/>
    </xf>
    <xf numFmtId="0" fontId="22" fillId="2" borderId="0" xfId="0" applyFont="1" applyFill="1" applyAlignment="1">
      <alignment vertical="center"/>
    </xf>
    <xf numFmtId="3" fontId="22" fillId="41" borderId="33" xfId="11" applyFont="1" applyBorder="1">
      <alignment horizontal="right" vertical="center"/>
      <protection locked="0"/>
    </xf>
    <xf numFmtId="0" fontId="22" fillId="13" borderId="9" xfId="3" applyFont="1" applyBorder="1" applyProtection="1">
      <alignment horizontal="center" vertical="center"/>
    </xf>
    <xf numFmtId="3" fontId="22" fillId="41" borderId="37" xfId="11" applyFont="1" applyBorder="1">
      <alignment horizontal="right" vertical="center"/>
      <protection locked="0"/>
    </xf>
    <xf numFmtId="3" fontId="22" fillId="14" borderId="20" xfId="20" applyFont="1" applyBorder="1">
      <alignment horizontal="right" vertical="center"/>
      <protection locked="0"/>
    </xf>
    <xf numFmtId="0" fontId="24" fillId="2" borderId="19" xfId="0" applyFont="1" applyFill="1" applyBorder="1" applyAlignment="1">
      <alignment vertical="center"/>
    </xf>
    <xf numFmtId="0" fontId="22" fillId="2" borderId="20" xfId="0" applyFont="1" applyFill="1" applyBorder="1" applyAlignment="1">
      <alignment vertical="center" wrapText="1"/>
    </xf>
    <xf numFmtId="0" fontId="22" fillId="2" borderId="22" xfId="0" applyFont="1" applyFill="1" applyBorder="1" applyAlignment="1">
      <alignment vertical="center" wrapText="1"/>
    </xf>
    <xf numFmtId="0" fontId="22" fillId="13" borderId="32" xfId="3" applyFont="1" applyBorder="1" applyAlignment="1" applyProtection="1">
      <alignment horizontal="center" vertical="center"/>
    </xf>
    <xf numFmtId="0" fontId="22" fillId="13" borderId="36" xfId="3" applyFont="1" applyBorder="1" applyAlignment="1" applyProtection="1">
      <alignment horizontal="center" vertical="center"/>
    </xf>
    <xf numFmtId="170" fontId="22" fillId="6" borderId="9" xfId="29" applyFont="1" applyBorder="1">
      <alignment horizontal="center" vertical="center"/>
    </xf>
    <xf numFmtId="0" fontId="22" fillId="13" borderId="23" xfId="3" applyFont="1" applyBorder="1" applyAlignment="1" applyProtection="1">
      <alignment horizontal="center" vertical="center"/>
    </xf>
    <xf numFmtId="3" fontId="22" fillId="6" borderId="23" xfId="1" applyFont="1" applyBorder="1" applyAlignment="1" applyProtection="1">
      <alignment horizontal="center" vertical="center"/>
    </xf>
    <xf numFmtId="170" fontId="22" fillId="6" borderId="37" xfId="29" applyFont="1" applyBorder="1">
      <alignment horizontal="center" vertical="center"/>
    </xf>
    <xf numFmtId="170" fontId="22" fillId="6" borderId="36" xfId="29" applyFont="1" applyBorder="1">
      <alignment horizontal="center" vertical="center"/>
    </xf>
    <xf numFmtId="3" fontId="22" fillId="6" borderId="22" xfId="1" applyFont="1" applyBorder="1" applyAlignment="1" applyProtection="1">
      <alignment horizontal="center" vertical="center"/>
    </xf>
    <xf numFmtId="0" fontId="22" fillId="6" borderId="23" xfId="2" applyFont="1" applyBorder="1">
      <alignment horizontal="center" vertical="center"/>
    </xf>
    <xf numFmtId="0" fontId="22" fillId="13" borderId="37" xfId="3" applyFont="1" applyBorder="1" applyAlignment="1" applyProtection="1">
      <alignment horizontal="center" vertical="center"/>
    </xf>
    <xf numFmtId="0" fontId="22" fillId="6" borderId="37" xfId="2" applyFont="1" applyBorder="1">
      <alignment horizontal="center" vertical="center"/>
    </xf>
    <xf numFmtId="1" fontId="22" fillId="4" borderId="19" xfId="37" applyFont="1" applyBorder="1" applyAlignment="1">
      <alignment horizontal="center" vertical="center"/>
    </xf>
    <xf numFmtId="2" fontId="22" fillId="15" borderId="36" xfId="49" applyNumberFormat="1" applyFont="1" applyBorder="1" applyAlignment="1">
      <alignment vertical="center"/>
    </xf>
    <xf numFmtId="2" fontId="22" fillId="15" borderId="33" xfId="49" applyNumberFormat="1" applyFont="1" applyBorder="1" applyAlignment="1">
      <alignment vertical="center"/>
    </xf>
    <xf numFmtId="2" fontId="22" fillId="15" borderId="32" xfId="49" applyNumberFormat="1" applyFont="1" applyBorder="1">
      <alignment vertical="center"/>
    </xf>
    <xf numFmtId="2" fontId="22" fillId="15" borderId="36" xfId="49" applyNumberFormat="1" applyFont="1" applyBorder="1">
      <alignment vertical="center"/>
    </xf>
    <xf numFmtId="2" fontId="22" fillId="15" borderId="33" xfId="49" applyNumberFormat="1" applyFont="1" applyBorder="1">
      <alignment vertical="center"/>
    </xf>
    <xf numFmtId="49" fontId="22" fillId="15" borderId="28" xfId="56" applyFont="1" applyBorder="1">
      <alignment vertical="center"/>
    </xf>
    <xf numFmtId="0" fontId="22" fillId="13" borderId="28" xfId="3" applyFont="1" applyBorder="1">
      <alignment horizontal="center" vertical="center"/>
    </xf>
    <xf numFmtId="2" fontId="22" fillId="15" borderId="20" xfId="49" applyNumberFormat="1" applyFont="1" applyBorder="1">
      <alignment vertical="center"/>
    </xf>
    <xf numFmtId="49" fontId="22" fillId="15" borderId="29" xfId="56" applyFont="1" applyBorder="1">
      <alignment vertical="center"/>
    </xf>
    <xf numFmtId="0" fontId="22" fillId="13" borderId="29" xfId="3" applyFont="1" applyBorder="1">
      <alignment horizontal="center" vertical="center"/>
    </xf>
    <xf numFmtId="2" fontId="22" fillId="15" borderId="21" xfId="49" applyNumberFormat="1" applyFont="1" applyBorder="1">
      <alignment vertical="center"/>
    </xf>
    <xf numFmtId="2" fontId="22" fillId="15" borderId="22" xfId="49" applyNumberFormat="1" applyFont="1" applyBorder="1">
      <alignment vertical="center"/>
    </xf>
    <xf numFmtId="0" fontId="22" fillId="2" borderId="35" xfId="0" applyFont="1" applyFill="1" applyBorder="1" applyProtection="1">
      <alignment vertical="center"/>
    </xf>
    <xf numFmtId="3" fontId="22" fillId="43" borderId="44" xfId="6" applyFont="1" applyBorder="1" applyProtection="1">
      <alignment horizontal="right" vertical="center"/>
    </xf>
    <xf numFmtId="3" fontId="22" fillId="43" borderId="46" xfId="6" applyFont="1" applyBorder="1" applyProtection="1">
      <alignment horizontal="right" vertical="center"/>
    </xf>
    <xf numFmtId="0" fontId="22" fillId="13" borderId="53" xfId="3" applyFont="1" applyBorder="1">
      <alignment horizontal="center" vertical="center"/>
    </xf>
    <xf numFmtId="0" fontId="0" fillId="2" borderId="48" xfId="0" applyFont="1" applyFill="1" applyBorder="1" applyAlignment="1" applyProtection="1">
      <alignment horizontal="left" vertical="center" wrapText="1"/>
    </xf>
    <xf numFmtId="0" fontId="34" fillId="13" borderId="25" xfId="3" applyFont="1" applyBorder="1">
      <alignment horizontal="center" vertical="center"/>
    </xf>
    <xf numFmtId="0" fontId="22" fillId="43" borderId="20" xfId="9" applyFont="1" applyBorder="1" applyProtection="1">
      <alignment horizontal="left" vertical="center"/>
    </xf>
    <xf numFmtId="0" fontId="22" fillId="43" borderId="22" xfId="9" applyFont="1" applyBorder="1" applyProtection="1">
      <alignment horizontal="left" vertical="center"/>
    </xf>
    <xf numFmtId="0" fontId="22" fillId="43" borderId="40" xfId="9" applyFont="1" applyBorder="1" applyAlignment="1" applyProtection="1">
      <alignment horizontal="left" vertical="center" indent="1"/>
    </xf>
    <xf numFmtId="3" fontId="22" fillId="43" borderId="40" xfId="6" applyFont="1" applyBorder="1" applyProtection="1">
      <alignment horizontal="right" vertical="center"/>
    </xf>
    <xf numFmtId="3" fontId="22" fillId="43" borderId="42" xfId="6" applyFont="1" applyBorder="1" applyProtection="1">
      <alignment horizontal="right" vertical="center"/>
    </xf>
    <xf numFmtId="0" fontId="0" fillId="43" borderId="40" xfId="9" applyFont="1" applyBorder="1" applyAlignment="1" applyProtection="1">
      <alignment horizontal="left" vertical="center" indent="1"/>
    </xf>
    <xf numFmtId="0" fontId="0" fillId="43" borderId="22" xfId="9" applyFont="1" applyBorder="1" applyProtection="1">
      <alignment horizontal="left" vertical="center"/>
    </xf>
    <xf numFmtId="3" fontId="22" fillId="13" borderId="39" xfId="3" applyNumberFormat="1" applyFont="1" applyBorder="1" applyAlignment="1" applyProtection="1">
      <alignment horizontal="center" vertical="center"/>
    </xf>
    <xf numFmtId="3" fontId="22" fillId="13" borderId="29" xfId="3" applyNumberFormat="1" applyFont="1" applyBorder="1" applyAlignment="1" applyProtection="1">
      <alignment horizontal="center" vertical="center"/>
    </xf>
    <xf numFmtId="3" fontId="22" fillId="13" borderId="25" xfId="3" applyNumberFormat="1" applyFont="1" applyBorder="1" applyAlignment="1" applyProtection="1">
      <alignment horizontal="center" vertical="center"/>
    </xf>
    <xf numFmtId="3" fontId="22" fillId="13" borderId="24" xfId="3" applyNumberFormat="1" applyFont="1" applyBorder="1" applyAlignment="1" applyProtection="1">
      <alignment horizontal="center" vertical="center"/>
    </xf>
    <xf numFmtId="3" fontId="22" fillId="13" borderId="26" xfId="3" applyNumberFormat="1" applyFont="1" applyBorder="1" applyAlignment="1" applyProtection="1">
      <alignment horizontal="center" vertical="center"/>
    </xf>
    <xf numFmtId="3" fontId="22" fillId="13" borderId="41" xfId="3" applyNumberFormat="1" applyFont="1" applyBorder="1" applyAlignment="1" applyProtection="1">
      <alignment horizontal="center" vertical="center"/>
    </xf>
    <xf numFmtId="3" fontId="22" fillId="13" borderId="22" xfId="3" applyNumberFormat="1" applyFont="1" applyBorder="1" applyAlignment="1" applyProtection="1">
      <alignment horizontal="center" vertical="center"/>
    </xf>
    <xf numFmtId="3" fontId="22" fillId="13" borderId="20" xfId="3" applyNumberFormat="1" applyFont="1" applyBorder="1" applyAlignment="1" applyProtection="1">
      <alignment horizontal="center" vertical="center"/>
    </xf>
    <xf numFmtId="0" fontId="24" fillId="2" borderId="9" xfId="5" applyFont="1" applyFill="1" applyBorder="1" applyAlignment="1">
      <alignment horizontal="center" vertical="center" wrapText="1"/>
    </xf>
    <xf numFmtId="0" fontId="24" fillId="6" borderId="31" xfId="5" applyFont="1" applyBorder="1">
      <alignment horizontal="center" wrapText="1"/>
    </xf>
    <xf numFmtId="0" fontId="22" fillId="2" borderId="29" xfId="0" applyFont="1" applyFill="1" applyBorder="1" applyAlignment="1" applyProtection="1">
      <alignment horizontal="left" vertical="center" wrapText="1"/>
    </xf>
    <xf numFmtId="0" fontId="22" fillId="2" borderId="30" xfId="0" applyFont="1" applyFill="1" applyBorder="1" applyAlignment="1" applyProtection="1">
      <alignment horizontal="left" vertical="center" wrapText="1"/>
    </xf>
    <xf numFmtId="0" fontId="22" fillId="45" borderId="0" xfId="0" applyFont="1" applyFill="1" applyAlignment="1" applyProtection="1">
      <alignment vertical="center"/>
    </xf>
    <xf numFmtId="0" fontId="25" fillId="2" borderId="21" xfId="83" applyFont="1" applyFill="1" applyBorder="1" applyAlignment="1">
      <alignment horizontal="left" vertical="center" wrapText="1" indent="1"/>
    </xf>
    <xf numFmtId="0" fontId="22" fillId="13" borderId="40" xfId="3" applyFont="1" applyBorder="1" applyAlignment="1" applyProtection="1">
      <alignment horizontal="center" vertical="center"/>
    </xf>
    <xf numFmtId="0" fontId="25" fillId="2" borderId="29" xfId="83" applyFont="1" applyFill="1" applyBorder="1" applyAlignment="1" applyProtection="1">
      <alignment horizontal="left" vertical="center" wrapText="1"/>
    </xf>
    <xf numFmtId="0" fontId="22" fillId="2" borderId="40" xfId="0" applyFont="1" applyFill="1" applyBorder="1" applyAlignment="1">
      <alignment vertical="center" wrapText="1"/>
    </xf>
    <xf numFmtId="0" fontId="22" fillId="13" borderId="41" xfId="3" applyFont="1" applyBorder="1" applyProtection="1">
      <alignment horizontal="center" vertical="center"/>
    </xf>
    <xf numFmtId="0" fontId="22" fillId="13" borderId="29" xfId="3" applyFont="1" applyBorder="1" applyProtection="1">
      <alignment horizontal="center" vertical="center"/>
    </xf>
    <xf numFmtId="0" fontId="22" fillId="46" borderId="0" xfId="0" applyFont="1" applyFill="1" applyProtection="1">
      <alignment vertical="center"/>
    </xf>
    <xf numFmtId="0" fontId="22" fillId="45" borderId="0" xfId="0" applyFont="1" applyFill="1" applyAlignment="1" applyProtection="1">
      <alignment horizontal="left" vertical="center" indent="2"/>
    </xf>
    <xf numFmtId="0" fontId="22" fillId="45" borderId="0" xfId="0" applyFont="1" applyFill="1" applyProtection="1">
      <alignment vertical="center"/>
    </xf>
    <xf numFmtId="0" fontId="22" fillId="13" borderId="26" xfId="3" applyFont="1" applyBorder="1" applyAlignment="1" applyProtection="1">
      <alignment horizontal="left" vertical="center" indent="2"/>
    </xf>
    <xf numFmtId="0" fontId="22" fillId="2" borderId="0" xfId="0" applyFont="1" applyFill="1" applyBorder="1" applyAlignment="1" applyProtection="1">
      <alignment horizontal="left" vertical="center" indent="2"/>
    </xf>
    <xf numFmtId="0" fontId="22" fillId="13" borderId="21" xfId="3" applyFont="1" applyBorder="1" applyAlignment="1" applyProtection="1">
      <alignment horizontal="left" vertical="center" indent="2"/>
    </xf>
    <xf numFmtId="0" fontId="22" fillId="2" borderId="2" xfId="0" applyFont="1" applyFill="1" applyBorder="1" applyAlignment="1" applyProtection="1">
      <alignment horizontal="left" vertical="center" indent="2"/>
    </xf>
    <xf numFmtId="0" fontId="22" fillId="13" borderId="29" xfId="3" applyFont="1" applyBorder="1" applyAlignment="1" applyProtection="1">
      <alignment vertical="center" wrapText="1"/>
    </xf>
    <xf numFmtId="0" fontId="22" fillId="13" borderId="28" xfId="3" applyFont="1" applyBorder="1" applyAlignment="1" applyProtection="1">
      <alignment vertical="center" wrapText="1"/>
    </xf>
    <xf numFmtId="0" fontId="22" fillId="13" borderId="32" xfId="3" applyFont="1" applyBorder="1" applyAlignment="1" applyProtection="1">
      <alignment vertical="center" wrapText="1"/>
    </xf>
    <xf numFmtId="3" fontId="22" fillId="14" borderId="25" xfId="20" applyFont="1" applyBorder="1">
      <alignment horizontal="right" vertical="center"/>
      <protection locked="0"/>
    </xf>
    <xf numFmtId="3" fontId="22" fillId="6" borderId="32" xfId="30" applyFont="1" applyBorder="1" applyProtection="1">
      <alignment horizontal="right" vertical="center"/>
    </xf>
    <xf numFmtId="3" fontId="22" fillId="6" borderId="29" xfId="30" applyFont="1" applyBorder="1">
      <alignment horizontal="right" vertical="center"/>
    </xf>
    <xf numFmtId="0" fontId="22" fillId="2" borderId="29" xfId="0" applyFont="1" applyFill="1" applyBorder="1" applyAlignment="1" applyProtection="1">
      <alignment horizontal="left" vertical="center" wrapText="1" indent="4"/>
    </xf>
    <xf numFmtId="0" fontId="22" fillId="2" borderId="0" xfId="0" applyFont="1" applyFill="1" applyBorder="1" applyAlignment="1" applyProtection="1">
      <alignment horizontal="left" vertical="center" indent="3"/>
    </xf>
    <xf numFmtId="0" fontId="22" fillId="2" borderId="2" xfId="0" applyFont="1" applyFill="1" applyBorder="1" applyAlignment="1" applyProtection="1">
      <alignment horizontal="left" vertical="center" indent="3"/>
    </xf>
    <xf numFmtId="2" fontId="22" fillId="2" borderId="33" xfId="0" applyNumberFormat="1" applyFont="1" applyFill="1" applyBorder="1" applyProtection="1">
      <alignment vertical="center"/>
    </xf>
    <xf numFmtId="2" fontId="22" fillId="2" borderId="22" xfId="0" applyNumberFormat="1" applyFont="1" applyFill="1" applyBorder="1" applyProtection="1">
      <alignment vertical="center"/>
    </xf>
    <xf numFmtId="2" fontId="22" fillId="2" borderId="27" xfId="0" applyNumberFormat="1" applyFont="1" applyFill="1" applyBorder="1" applyProtection="1">
      <alignment vertical="center"/>
    </xf>
    <xf numFmtId="3" fontId="30" fillId="41" borderId="52" xfId="11" applyFont="1" applyBorder="1" applyProtection="1">
      <alignment horizontal="right" vertical="center"/>
      <protection locked="0"/>
    </xf>
    <xf numFmtId="0" fontId="22" fillId="2" borderId="34" xfId="0" applyFont="1" applyFill="1" applyBorder="1" applyProtection="1">
      <alignment vertical="center"/>
    </xf>
    <xf numFmtId="0" fontId="22" fillId="13" borderId="55" xfId="3" applyFont="1" applyBorder="1" applyProtection="1">
      <alignment horizontal="center" vertical="center"/>
    </xf>
    <xf numFmtId="0" fontId="22" fillId="45" borderId="0" xfId="0" applyFont="1" applyFill="1" applyBorder="1" applyAlignment="1" applyProtection="1">
      <alignment vertical="center"/>
    </xf>
    <xf numFmtId="0" fontId="0" fillId="45" borderId="0" xfId="0" applyFont="1" applyFill="1" applyProtection="1">
      <alignment vertical="center"/>
    </xf>
    <xf numFmtId="3" fontId="22" fillId="6" borderId="30" xfId="30" applyFont="1" applyBorder="1">
      <alignment horizontal="right" vertical="center"/>
    </xf>
    <xf numFmtId="0" fontId="22" fillId="6" borderId="36" xfId="2" applyFont="1" applyBorder="1" applyProtection="1">
      <alignment horizontal="center" vertical="center"/>
    </xf>
    <xf numFmtId="0" fontId="22" fillId="13" borderId="28" xfId="3" applyFont="1" applyBorder="1" applyProtection="1">
      <alignment horizontal="center" vertical="center"/>
    </xf>
    <xf numFmtId="0" fontId="22" fillId="2" borderId="49" xfId="0" applyFont="1" applyFill="1" applyBorder="1" applyAlignment="1" applyProtection="1">
      <alignment vertical="center" wrapText="1"/>
    </xf>
    <xf numFmtId="0" fontId="24" fillId="2" borderId="19" xfId="0" applyFont="1" applyFill="1" applyBorder="1" applyAlignment="1">
      <alignment horizontal="center" vertical="center" wrapText="1"/>
    </xf>
    <xf numFmtId="0" fontId="20" fillId="6" borderId="3" xfId="4" applyFont="1" applyFill="1" applyBorder="1" applyAlignment="1"/>
    <xf numFmtId="0" fontId="20" fillId="6" borderId="9" xfId="4" applyFont="1" applyFill="1" applyBorder="1" applyAlignment="1"/>
    <xf numFmtId="0" fontId="22" fillId="6" borderId="11" xfId="0" applyFont="1" applyFill="1" applyBorder="1">
      <alignment vertical="center"/>
    </xf>
    <xf numFmtId="0" fontId="22" fillId="6" borderId="0" xfId="0" applyFont="1" applyFill="1" applyBorder="1">
      <alignment vertical="center"/>
    </xf>
    <xf numFmtId="3" fontId="22" fillId="13" borderId="33" xfId="3" applyNumberFormat="1" applyFont="1" applyBorder="1">
      <alignment horizontal="center" vertical="center"/>
    </xf>
    <xf numFmtId="0" fontId="22" fillId="6" borderId="9" xfId="0" applyFont="1" applyFill="1" applyBorder="1" applyAlignment="1" applyProtection="1">
      <alignment horizontal="left" vertical="center"/>
    </xf>
    <xf numFmtId="0" fontId="22" fillId="6" borderId="0" xfId="0" applyFont="1" applyFill="1" applyBorder="1" applyAlignment="1" applyProtection="1">
      <alignment horizontal="left" vertical="center"/>
    </xf>
    <xf numFmtId="0" fontId="20" fillId="6" borderId="5" xfId="4" applyFont="1" applyFill="1" applyBorder="1" applyAlignment="1"/>
    <xf numFmtId="0" fontId="22" fillId="6" borderId="5" xfId="0" applyFont="1" applyFill="1" applyBorder="1">
      <alignment vertical="center"/>
    </xf>
    <xf numFmtId="0" fontId="22" fillId="6" borderId="6" xfId="0" applyFont="1" applyFill="1" applyBorder="1">
      <alignment vertical="center"/>
    </xf>
    <xf numFmtId="0" fontId="23" fillId="6" borderId="2" xfId="0" applyFont="1" applyFill="1" applyBorder="1" applyAlignment="1" applyProtection="1">
      <alignment horizontal="left"/>
    </xf>
    <xf numFmtId="0" fontId="23" fillId="6" borderId="0" xfId="0" applyFont="1" applyFill="1" applyBorder="1" applyAlignment="1">
      <alignment vertical="center"/>
    </xf>
    <xf numFmtId="0" fontId="24" fillId="6" borderId="2" xfId="0" applyFont="1" applyFill="1" applyBorder="1" applyAlignment="1" applyProtection="1">
      <alignment horizontal="left" vertical="center"/>
    </xf>
    <xf numFmtId="0" fontId="22" fillId="6" borderId="0" xfId="0" applyFont="1" applyFill="1" applyBorder="1" applyProtection="1">
      <alignment vertical="center"/>
    </xf>
    <xf numFmtId="0" fontId="23" fillId="6" borderId="2" xfId="0" applyFont="1" applyFill="1" applyBorder="1" applyAlignment="1" applyProtection="1">
      <alignment horizontal="left" vertical="center"/>
    </xf>
    <xf numFmtId="0" fontId="22" fillId="6" borderId="0" xfId="0" applyFont="1" applyFill="1" applyBorder="1" applyAlignment="1" applyProtection="1">
      <alignment vertical="center"/>
    </xf>
    <xf numFmtId="0" fontId="22" fillId="6" borderId="0" xfId="0" applyFont="1" applyFill="1" applyBorder="1" applyAlignment="1">
      <alignment vertical="center"/>
    </xf>
    <xf numFmtId="0" fontId="22" fillId="6" borderId="0" xfId="0" applyFont="1" applyFill="1">
      <alignment vertical="center"/>
    </xf>
    <xf numFmtId="0" fontId="22" fillId="6" borderId="41" xfId="0" applyFont="1" applyFill="1" applyBorder="1" applyAlignment="1" applyProtection="1">
      <alignment horizontal="center" vertical="center"/>
    </xf>
    <xf numFmtId="0" fontId="24" fillId="6" borderId="31" xfId="0" applyFont="1" applyFill="1" applyBorder="1" applyAlignment="1" applyProtection="1">
      <alignment horizontal="center" vertical="center" wrapText="1"/>
    </xf>
    <xf numFmtId="0" fontId="24" fillId="6" borderId="46" xfId="0" applyFont="1" applyFill="1" applyBorder="1" applyAlignment="1" applyProtection="1">
      <alignment horizontal="center" vertical="center" wrapText="1"/>
    </xf>
    <xf numFmtId="0" fontId="24" fillId="6" borderId="44" xfId="0" applyFont="1" applyFill="1" applyBorder="1" applyAlignment="1" applyProtection="1">
      <alignment horizontal="center" vertical="center" wrapText="1"/>
    </xf>
    <xf numFmtId="0" fontId="24" fillId="6" borderId="19" xfId="0" applyFont="1" applyFill="1" applyBorder="1" applyAlignment="1" applyProtection="1">
      <alignment horizontal="center" vertical="center" wrapText="1"/>
    </xf>
    <xf numFmtId="0" fontId="22" fillId="6" borderId="21" xfId="0" applyFont="1" applyFill="1" applyBorder="1" applyAlignment="1" applyProtection="1">
      <alignment horizontal="left" vertical="center"/>
    </xf>
    <xf numFmtId="0" fontId="22" fillId="6" borderId="9" xfId="0" applyFont="1" applyFill="1" applyBorder="1">
      <alignment vertical="center"/>
    </xf>
    <xf numFmtId="0" fontId="22" fillId="6" borderId="10" xfId="0" applyFont="1" applyFill="1" applyBorder="1">
      <alignment vertical="center"/>
    </xf>
    <xf numFmtId="0" fontId="22" fillId="6" borderId="7" xfId="0" applyFont="1" applyFill="1" applyBorder="1">
      <alignment vertical="center"/>
    </xf>
    <xf numFmtId="0" fontId="22" fillId="6" borderId="5" xfId="0" applyFont="1" applyFill="1" applyBorder="1" applyAlignment="1" applyProtection="1">
      <alignment vertical="center"/>
    </xf>
    <xf numFmtId="0" fontId="21" fillId="6" borderId="9" xfId="4" applyFont="1" applyFill="1" applyBorder="1" applyAlignment="1"/>
    <xf numFmtId="0" fontId="22" fillId="6" borderId="5" xfId="0" applyFont="1" applyFill="1" applyBorder="1" applyProtection="1">
      <alignment vertical="center"/>
    </xf>
    <xf numFmtId="0" fontId="22" fillId="6" borderId="0" xfId="0" applyFont="1" applyFill="1" applyProtection="1">
      <alignment vertical="center"/>
    </xf>
    <xf numFmtId="0" fontId="22" fillId="6" borderId="6" xfId="0" applyFont="1" applyFill="1" applyBorder="1" applyAlignment="1" applyProtection="1">
      <alignment vertical="center"/>
    </xf>
    <xf numFmtId="0" fontId="22" fillId="6" borderId="2" xfId="0" applyFont="1" applyFill="1" applyBorder="1" applyProtection="1">
      <alignment vertical="center"/>
    </xf>
    <xf numFmtId="0" fontId="24" fillId="6" borderId="0" xfId="0" applyFont="1" applyFill="1" applyBorder="1" applyAlignment="1" applyProtection="1">
      <alignment vertical="center"/>
    </xf>
    <xf numFmtId="0" fontId="22" fillId="6" borderId="10" xfId="0" applyFont="1" applyFill="1" applyBorder="1" applyProtection="1">
      <alignment vertical="center"/>
    </xf>
    <xf numFmtId="0" fontId="22" fillId="6" borderId="8" xfId="0" applyFont="1" applyFill="1" applyBorder="1" applyProtection="1">
      <alignment vertical="center"/>
    </xf>
    <xf numFmtId="0" fontId="23" fillId="6" borderId="12" xfId="0" applyFont="1" applyFill="1" applyBorder="1" applyAlignment="1" applyProtection="1">
      <alignment horizontal="left"/>
    </xf>
    <xf numFmtId="0" fontId="22" fillId="6" borderId="2" xfId="0" applyFont="1" applyFill="1" applyBorder="1" applyAlignment="1" applyProtection="1">
      <alignment horizontal="left" vertical="center"/>
    </xf>
    <xf numFmtId="0" fontId="24" fillId="6" borderId="2" xfId="0" applyFont="1" applyFill="1" applyBorder="1" applyAlignment="1" applyProtection="1">
      <alignment vertical="center"/>
    </xf>
    <xf numFmtId="0" fontId="24" fillId="6" borderId="10" xfId="0" applyFont="1" applyFill="1" applyBorder="1" applyAlignment="1" applyProtection="1">
      <alignment vertical="center"/>
    </xf>
    <xf numFmtId="0" fontId="22" fillId="6" borderId="10" xfId="0" applyFont="1" applyFill="1" applyBorder="1" applyAlignment="1" applyProtection="1">
      <alignment horizontal="left" vertical="center"/>
    </xf>
    <xf numFmtId="0" fontId="22" fillId="6" borderId="4" xfId="0" applyFont="1" applyFill="1" applyBorder="1">
      <alignment vertical="center"/>
    </xf>
    <xf numFmtId="0" fontId="22" fillId="6" borderId="7" xfId="0" applyFont="1" applyFill="1" applyBorder="1" applyAlignment="1" applyProtection="1">
      <alignment vertical="center"/>
    </xf>
    <xf numFmtId="0" fontId="22" fillId="6" borderId="11" xfId="0" applyFont="1" applyFill="1" applyBorder="1" applyAlignment="1">
      <alignment vertical="center"/>
    </xf>
    <xf numFmtId="0" fontId="22" fillId="6" borderId="5" xfId="0" applyFont="1" applyFill="1" applyBorder="1" applyAlignment="1" applyProtection="1">
      <alignment horizontal="left"/>
    </xf>
    <xf numFmtId="0" fontId="22" fillId="6" borderId="5" xfId="0" applyFont="1" applyFill="1" applyBorder="1" applyAlignment="1" applyProtection="1"/>
    <xf numFmtId="0" fontId="22" fillId="6" borderId="25" xfId="0" applyFont="1" applyFill="1" applyBorder="1" applyAlignment="1" applyProtection="1">
      <alignment vertical="center"/>
    </xf>
    <xf numFmtId="0" fontId="22" fillId="6" borderId="26" xfId="0" applyFont="1" applyFill="1" applyBorder="1" applyAlignment="1" applyProtection="1">
      <alignment vertical="center"/>
    </xf>
    <xf numFmtId="0" fontId="22" fillId="6" borderId="26" xfId="0" applyFont="1" applyFill="1" applyBorder="1" applyAlignment="1" applyProtection="1">
      <alignment horizontal="left" vertical="center"/>
    </xf>
    <xf numFmtId="0" fontId="22" fillId="6" borderId="26" xfId="0" applyFont="1" applyFill="1" applyBorder="1" applyAlignment="1" applyProtection="1">
      <alignment horizontal="left" vertical="center" indent="1"/>
    </xf>
    <xf numFmtId="0" fontId="22" fillId="6" borderId="27" xfId="0" applyFont="1" applyFill="1" applyBorder="1" applyAlignment="1">
      <alignment vertical="center"/>
    </xf>
    <xf numFmtId="3" fontId="22" fillId="6" borderId="36" xfId="30" applyFont="1" applyFill="1" applyBorder="1">
      <alignment horizontal="right" vertical="center"/>
    </xf>
    <xf numFmtId="165" fontId="22" fillId="6" borderId="36" xfId="31" applyFont="1" applyFill="1" applyBorder="1">
      <alignment horizontal="right" vertical="center"/>
    </xf>
    <xf numFmtId="0" fontId="22" fillId="6" borderId="27" xfId="0" applyFont="1" applyFill="1" applyBorder="1" applyAlignment="1" applyProtection="1">
      <alignment horizontal="left" vertical="center"/>
    </xf>
    <xf numFmtId="0" fontId="22" fillId="6" borderId="8" xfId="0" applyFont="1" applyFill="1" applyBorder="1" applyAlignment="1">
      <alignment vertical="center"/>
    </xf>
    <xf numFmtId="0" fontId="22" fillId="6" borderId="24" xfId="0" applyFont="1" applyFill="1" applyBorder="1" applyAlignment="1" applyProtection="1">
      <alignment horizontal="left" vertical="center"/>
    </xf>
    <xf numFmtId="0" fontId="24" fillId="6" borderId="19" xfId="0" applyFont="1" applyFill="1" applyBorder="1" applyAlignment="1" applyProtection="1">
      <alignment horizontal="center" wrapText="1"/>
    </xf>
    <xf numFmtId="0" fontId="24" fillId="6" borderId="31" xfId="0" applyFont="1" applyFill="1" applyBorder="1" applyAlignment="1" applyProtection="1">
      <alignment horizontal="center" wrapText="1"/>
    </xf>
    <xf numFmtId="0" fontId="22" fillId="6" borderId="38" xfId="0" applyFont="1" applyFill="1" applyBorder="1" applyAlignment="1" applyProtection="1">
      <alignment vertical="center" wrapText="1"/>
    </xf>
    <xf numFmtId="3" fontId="22" fillId="6" borderId="23" xfId="30" applyFont="1" applyFill="1" applyBorder="1" applyAlignment="1">
      <alignment horizontal="right" vertical="center"/>
    </xf>
    <xf numFmtId="3" fontId="22" fillId="6" borderId="32" xfId="30" applyFont="1" applyFill="1" applyBorder="1" applyAlignment="1">
      <alignment horizontal="right" vertical="center"/>
    </xf>
    <xf numFmtId="3" fontId="22" fillId="6" borderId="21" xfId="30" applyFont="1" applyFill="1" applyBorder="1" applyAlignment="1">
      <alignment horizontal="right" vertical="center"/>
    </xf>
    <xf numFmtId="3" fontId="22" fillId="6" borderId="36" xfId="30" applyFont="1" applyFill="1" applyBorder="1" applyAlignment="1">
      <alignment horizontal="right" vertical="center"/>
    </xf>
    <xf numFmtId="0" fontId="25" fillId="6" borderId="26" xfId="0" applyFont="1" applyFill="1" applyBorder="1" applyAlignment="1" applyProtection="1">
      <alignment horizontal="left" vertical="center" wrapText="1" indent="2"/>
    </xf>
    <xf numFmtId="0" fontId="22" fillId="6" borderId="27" xfId="0" applyFont="1" applyFill="1" applyBorder="1" applyAlignment="1" applyProtection="1">
      <alignment horizontal="left" vertical="center" wrapText="1" indent="1"/>
    </xf>
    <xf numFmtId="0" fontId="22" fillId="6" borderId="8" xfId="0" applyFont="1" applyFill="1" applyBorder="1" applyAlignment="1" applyProtection="1">
      <alignment vertical="center"/>
    </xf>
    <xf numFmtId="3" fontId="22" fillId="6" borderId="21" xfId="1" applyFont="1" applyFill="1" applyBorder="1" applyAlignment="1" applyProtection="1">
      <alignment horizontal="center" vertical="center"/>
    </xf>
    <xf numFmtId="170" fontId="26" fillId="6" borderId="21" xfId="29" applyFont="1" applyFill="1" applyBorder="1">
      <alignment horizontal="center" vertical="center"/>
    </xf>
    <xf numFmtId="0" fontId="22" fillId="6" borderId="5" xfId="0" applyFont="1" applyFill="1" applyBorder="1" applyAlignment="1" applyProtection="1">
      <alignment horizontal="left" vertical="center"/>
    </xf>
    <xf numFmtId="0" fontId="22" fillId="6" borderId="5" xfId="0" applyFont="1" applyFill="1" applyBorder="1" applyAlignment="1">
      <alignment vertical="center"/>
    </xf>
    <xf numFmtId="0" fontId="24" fillId="6" borderId="24" xfId="0" applyFont="1" applyFill="1" applyBorder="1" applyAlignment="1" applyProtection="1">
      <alignment horizontal="left" vertical="center"/>
    </xf>
    <xf numFmtId="0" fontId="24" fillId="6" borderId="38" xfId="0" applyFont="1" applyFill="1" applyBorder="1" applyAlignment="1" applyProtection="1">
      <alignment vertical="center"/>
    </xf>
    <xf numFmtId="0" fontId="24" fillId="6" borderId="26" xfId="0" applyFont="1" applyFill="1" applyBorder="1" applyAlignment="1" applyProtection="1">
      <alignment vertical="center"/>
    </xf>
    <xf numFmtId="0" fontId="22" fillId="6" borderId="27" xfId="0" applyFont="1" applyFill="1" applyBorder="1" applyAlignment="1" applyProtection="1">
      <alignment horizontal="left" vertical="center" indent="1"/>
    </xf>
    <xf numFmtId="0" fontId="37" fillId="6" borderId="0" xfId="0" applyFont="1" applyFill="1" applyBorder="1" applyAlignment="1">
      <alignment vertical="center"/>
    </xf>
    <xf numFmtId="0" fontId="22" fillId="6" borderId="21" xfId="0" applyFont="1" applyFill="1" applyBorder="1" applyAlignment="1" applyProtection="1">
      <alignment vertical="center" wrapText="1"/>
    </xf>
    <xf numFmtId="0" fontId="22" fillId="6" borderId="21" xfId="0" applyFont="1" applyFill="1" applyBorder="1" applyAlignment="1" applyProtection="1">
      <alignment horizontal="left" vertical="center" wrapText="1"/>
    </xf>
    <xf numFmtId="3" fontId="22" fillId="6" borderId="21" xfId="30" applyFont="1" applyFill="1" applyBorder="1" applyProtection="1">
      <alignment horizontal="right" vertical="center"/>
    </xf>
    <xf numFmtId="3" fontId="22" fillId="6" borderId="36" xfId="30" applyFont="1" applyFill="1" applyBorder="1" applyProtection="1">
      <alignment horizontal="right" vertical="center"/>
    </xf>
    <xf numFmtId="0" fontId="22" fillId="6" borderId="40" xfId="0" applyFont="1" applyFill="1" applyBorder="1" applyAlignment="1" applyProtection="1">
      <alignment horizontal="left" vertical="center" wrapText="1"/>
    </xf>
    <xf numFmtId="0" fontId="22" fillId="6" borderId="2" xfId="0" applyFont="1" applyFill="1" applyBorder="1">
      <alignment vertical="center"/>
    </xf>
    <xf numFmtId="0" fontId="24" fillId="6" borderId="34" xfId="0" applyFont="1" applyFill="1" applyBorder="1" applyAlignment="1">
      <alignment horizontal="center" wrapText="1"/>
    </xf>
    <xf numFmtId="0" fontId="24" fillId="6" borderId="43" xfId="0" applyFont="1" applyFill="1" applyBorder="1" applyAlignment="1">
      <alignment horizontal="center" wrapText="1"/>
    </xf>
    <xf numFmtId="0" fontId="24" fillId="6" borderId="43" xfId="0" applyFont="1" applyFill="1" applyBorder="1" applyAlignment="1" applyProtection="1">
      <alignment horizontal="center" wrapText="1"/>
    </xf>
    <xf numFmtId="0" fontId="24" fillId="6" borderId="45" xfId="0" applyFont="1" applyFill="1" applyBorder="1" applyAlignment="1" applyProtection="1">
      <alignment horizontal="center" wrapText="1"/>
    </xf>
    <xf numFmtId="0" fontId="22" fillId="6" borderId="25" xfId="0" applyFont="1" applyFill="1" applyBorder="1" applyAlignment="1">
      <alignment horizontal="center" vertical="center"/>
    </xf>
    <xf numFmtId="0" fontId="22" fillId="6" borderId="41" xfId="0" applyFont="1" applyFill="1" applyBorder="1" applyAlignment="1">
      <alignment horizontal="center" vertical="center"/>
    </xf>
    <xf numFmtId="0" fontId="22" fillId="6" borderId="21" xfId="0" applyFont="1" applyFill="1" applyBorder="1" applyAlignment="1" applyProtection="1">
      <alignment vertical="center"/>
    </xf>
    <xf numFmtId="0" fontId="22" fillId="6" borderId="26" xfId="0" applyFont="1" applyFill="1" applyBorder="1" applyAlignment="1">
      <alignment horizontal="center" vertical="center"/>
    </xf>
    <xf numFmtId="0" fontId="22" fillId="6" borderId="36" xfId="0" applyFont="1" applyFill="1" applyBorder="1" applyAlignment="1" applyProtection="1">
      <alignment horizontal="left" vertical="center" wrapText="1"/>
    </xf>
    <xf numFmtId="3" fontId="22" fillId="6" borderId="21" xfId="30" applyFont="1" applyFill="1" applyBorder="1">
      <alignment horizontal="right" vertical="center"/>
    </xf>
    <xf numFmtId="0" fontId="37" fillId="6" borderId="6" xfId="0" applyFont="1" applyFill="1" applyBorder="1" applyAlignment="1">
      <alignment vertical="center"/>
    </xf>
    <xf numFmtId="0" fontId="37" fillId="6" borderId="11" xfId="0" applyFont="1" applyFill="1" applyBorder="1" applyAlignment="1">
      <alignment vertical="center"/>
    </xf>
    <xf numFmtId="0" fontId="24" fillId="6" borderId="2" xfId="0" applyFont="1" applyFill="1" applyBorder="1" applyAlignment="1" applyProtection="1">
      <alignment horizontal="left"/>
    </xf>
    <xf numFmtId="0" fontId="22" fillId="6" borderId="2" xfId="0" applyFont="1" applyFill="1" applyBorder="1" applyAlignment="1" applyProtection="1">
      <alignment vertical="center"/>
    </xf>
    <xf numFmtId="0" fontId="22" fillId="6" borderId="10" xfId="0" applyFont="1" applyFill="1" applyBorder="1" applyAlignment="1" applyProtection="1">
      <alignment vertical="center"/>
    </xf>
    <xf numFmtId="0" fontId="37" fillId="6" borderId="0" xfId="0" applyFont="1" applyFill="1" applyBorder="1" applyAlignment="1" applyProtection="1">
      <alignment horizontal="left" vertical="center"/>
    </xf>
    <xf numFmtId="0" fontId="37" fillId="6" borderId="0" xfId="0" applyFont="1" applyFill="1" applyBorder="1" applyAlignment="1" applyProtection="1">
      <alignment vertical="center"/>
    </xf>
    <xf numFmtId="0" fontId="22" fillId="6" borderId="28" xfId="0" applyFont="1" applyFill="1" applyBorder="1" applyAlignment="1">
      <alignment vertical="center"/>
    </xf>
    <xf numFmtId="0" fontId="22" fillId="6" borderId="29" xfId="0" applyFont="1" applyFill="1" applyBorder="1" applyAlignment="1">
      <alignment horizontal="left" vertical="center" indent="1"/>
    </xf>
    <xf numFmtId="0" fontId="22" fillId="6" borderId="30" xfId="0" applyFont="1" applyFill="1" applyBorder="1" applyAlignment="1">
      <alignment horizontal="left" vertical="center" indent="1"/>
    </xf>
    <xf numFmtId="0" fontId="22" fillId="6" borderId="35" xfId="0" applyFont="1" applyFill="1" applyBorder="1" applyAlignment="1" applyProtection="1">
      <alignment horizontal="center" vertical="center"/>
    </xf>
    <xf numFmtId="0" fontId="22" fillId="6" borderId="25" xfId="0" applyFont="1" applyFill="1" applyBorder="1" applyAlignment="1">
      <alignment vertical="center"/>
    </xf>
    <xf numFmtId="0" fontId="22" fillId="6" borderId="26" xfId="0" applyFont="1" applyFill="1" applyBorder="1" applyAlignment="1">
      <alignment horizontal="left" vertical="center" indent="1"/>
    </xf>
    <xf numFmtId="0" fontId="22" fillId="6" borderId="26" xfId="0" applyFont="1" applyFill="1" applyBorder="1" applyAlignment="1">
      <alignment vertical="center"/>
    </xf>
    <xf numFmtId="0" fontId="22" fillId="6" borderId="41" xfId="0" applyFont="1" applyFill="1" applyBorder="1" applyAlignment="1">
      <alignment horizontal="left" vertical="center" indent="1"/>
    </xf>
    <xf numFmtId="0" fontId="22" fillId="6" borderId="41" xfId="0" applyFont="1" applyFill="1" applyBorder="1" applyAlignment="1">
      <alignment horizontal="left" vertical="center"/>
    </xf>
    <xf numFmtId="0" fontId="24" fillId="6" borderId="24" xfId="0" applyFont="1" applyFill="1" applyBorder="1" applyAlignment="1">
      <alignment horizontal="left" vertical="center"/>
    </xf>
    <xf numFmtId="3" fontId="22" fillId="6" borderId="32" xfId="30" applyFont="1" applyFill="1" applyBorder="1">
      <alignment horizontal="right" vertical="center"/>
    </xf>
    <xf numFmtId="3" fontId="24" fillId="6" borderId="19" xfId="30" applyFont="1" applyFill="1" applyBorder="1">
      <alignment horizontal="right" vertical="center"/>
    </xf>
    <xf numFmtId="0" fontId="22" fillId="6" borderId="34" xfId="0" applyFont="1" applyFill="1" applyBorder="1" applyAlignment="1" applyProtection="1">
      <alignment vertical="center"/>
    </xf>
    <xf numFmtId="0" fontId="22" fillId="6" borderId="41" xfId="0" applyFont="1" applyFill="1" applyBorder="1" applyAlignment="1" applyProtection="1">
      <alignment horizontal="left" vertical="center" wrapText="1"/>
    </xf>
    <xf numFmtId="0" fontId="22" fillId="6" borderId="39" xfId="0" applyFont="1" applyFill="1" applyBorder="1" applyAlignment="1" applyProtection="1">
      <alignment horizontal="left" vertical="center" wrapText="1"/>
    </xf>
    <xf numFmtId="0" fontId="22" fillId="6" borderId="29" xfId="0" applyFont="1" applyFill="1" applyBorder="1" applyAlignment="1" applyProtection="1">
      <alignment horizontal="left" vertical="center" wrapText="1"/>
    </xf>
    <xf numFmtId="0" fontId="22" fillId="6" borderId="30" xfId="0" applyFont="1" applyFill="1" applyBorder="1" applyAlignment="1" applyProtection="1">
      <alignment horizontal="left" vertical="center" wrapText="1"/>
    </xf>
    <xf numFmtId="0" fontId="24" fillId="6" borderId="0" xfId="0" applyFont="1" applyFill="1" applyBorder="1" applyAlignment="1" applyProtection="1">
      <alignment horizontal="left" vertical="center"/>
    </xf>
    <xf numFmtId="0" fontId="37" fillId="6" borderId="5" xfId="0" applyFont="1" applyFill="1" applyBorder="1" applyAlignment="1" applyProtection="1">
      <alignment horizontal="left" vertical="center"/>
    </xf>
    <xf numFmtId="0" fontId="24" fillId="6" borderId="35" xfId="0" applyFont="1" applyFill="1" applyBorder="1" applyAlignment="1">
      <alignment horizontal="left" vertical="center"/>
    </xf>
    <xf numFmtId="0" fontId="22" fillId="6" borderId="38" xfId="0" applyFont="1" applyFill="1" applyBorder="1" applyAlignment="1">
      <alignment horizontal="left" vertical="center"/>
    </xf>
    <xf numFmtId="0" fontId="22" fillId="6" borderId="26" xfId="0" applyFont="1" applyFill="1" applyBorder="1" applyAlignment="1">
      <alignment horizontal="left" vertical="center"/>
    </xf>
    <xf numFmtId="0" fontId="22" fillId="6" borderId="27" xfId="0" applyFont="1" applyFill="1" applyBorder="1" applyAlignment="1">
      <alignment horizontal="left" vertical="center"/>
    </xf>
    <xf numFmtId="3" fontId="22" fillId="6" borderId="42" xfId="30" applyFont="1" applyFill="1" applyBorder="1" applyAlignment="1" applyProtection="1">
      <alignment horizontal="right" vertical="center"/>
    </xf>
    <xf numFmtId="0" fontId="37" fillId="6" borderId="5" xfId="0" applyFont="1" applyFill="1" applyBorder="1" applyAlignment="1" applyProtection="1">
      <alignment vertical="center"/>
    </xf>
    <xf numFmtId="0" fontId="37" fillId="6" borderId="5" xfId="0" applyFont="1" applyFill="1" applyBorder="1" applyAlignment="1">
      <alignment vertical="center"/>
    </xf>
    <xf numFmtId="0" fontId="20" fillId="6" borderId="3" xfId="0" applyFont="1" applyFill="1" applyBorder="1" applyAlignment="1"/>
    <xf numFmtId="0" fontId="20" fillId="6" borderId="9" xfId="0" applyFont="1" applyFill="1" applyBorder="1" applyAlignment="1"/>
    <xf numFmtId="15" fontId="21" fillId="6" borderId="9" xfId="0" applyNumberFormat="1" applyFont="1" applyFill="1" applyBorder="1" applyAlignment="1"/>
    <xf numFmtId="0" fontId="24" fillId="6" borderId="24" xfId="0" applyFont="1" applyFill="1" applyBorder="1" applyAlignment="1">
      <alignment horizontal="center" wrapText="1"/>
    </xf>
    <xf numFmtId="0" fontId="24" fillId="6" borderId="19" xfId="0" applyFont="1" applyFill="1" applyBorder="1" applyAlignment="1">
      <alignment horizontal="center" wrapText="1"/>
    </xf>
    <xf numFmtId="0" fontId="24" fillId="6" borderId="21" xfId="0" applyFont="1" applyFill="1" applyBorder="1" applyAlignment="1" applyProtection="1">
      <alignment vertical="center"/>
    </xf>
    <xf numFmtId="0" fontId="24" fillId="6" borderId="20" xfId="0" applyFont="1" applyFill="1" applyBorder="1" applyAlignment="1" applyProtection="1">
      <alignment horizontal="left" vertical="center" wrapText="1"/>
    </xf>
    <xf numFmtId="0" fontId="22" fillId="6" borderId="20" xfId="0" applyFont="1" applyFill="1" applyBorder="1" applyAlignment="1" applyProtection="1">
      <alignment vertical="center" wrapText="1"/>
    </xf>
    <xf numFmtId="0" fontId="22" fillId="6" borderId="26" xfId="0" applyFont="1" applyFill="1" applyBorder="1" applyAlignment="1" applyProtection="1">
      <alignment horizontal="center" vertical="center" wrapText="1"/>
    </xf>
    <xf numFmtId="0" fontId="22" fillId="6" borderId="21" xfId="0" applyFont="1" applyFill="1" applyBorder="1" applyAlignment="1">
      <alignment vertical="center" wrapText="1"/>
    </xf>
    <xf numFmtId="0" fontId="22" fillId="6" borderId="21" xfId="0" applyFont="1" applyFill="1" applyBorder="1" applyAlignment="1">
      <alignment vertical="center"/>
    </xf>
    <xf numFmtId="0" fontId="23" fillId="6" borderId="5" xfId="0" applyFont="1" applyFill="1" applyBorder="1">
      <alignment vertical="center"/>
    </xf>
    <xf numFmtId="0" fontId="27" fillId="6" borderId="31" xfId="0" applyFont="1" applyFill="1" applyBorder="1" applyAlignment="1" applyProtection="1">
      <alignment horizontal="center" vertical="center" wrapText="1"/>
    </xf>
    <xf numFmtId="0" fontId="22" fillId="6" borderId="20" xfId="0" applyFont="1" applyFill="1" applyBorder="1" applyAlignment="1">
      <alignment vertical="center"/>
    </xf>
    <xf numFmtId="0" fontId="22" fillId="6" borderId="21" xfId="0" applyFont="1" applyFill="1" applyBorder="1" applyAlignment="1">
      <alignment horizontal="left" vertical="center" indent="1"/>
    </xf>
    <xf numFmtId="0" fontId="22" fillId="6" borderId="40" xfId="0" applyFont="1" applyFill="1" applyBorder="1" applyAlignment="1">
      <alignment horizontal="left" vertical="center" indent="1"/>
    </xf>
    <xf numFmtId="0" fontId="22" fillId="6" borderId="32" xfId="0" applyFont="1" applyFill="1" applyBorder="1" applyAlignment="1">
      <alignment vertical="center"/>
    </xf>
    <xf numFmtId="0" fontId="22" fillId="6" borderId="27" xfId="0" applyFont="1" applyFill="1" applyBorder="1" applyAlignment="1">
      <alignment horizontal="center" vertical="center"/>
    </xf>
    <xf numFmtId="0" fontId="22" fillId="6" borderId="9" xfId="0" applyFont="1" applyFill="1" applyBorder="1" applyAlignment="1">
      <alignment vertical="center"/>
    </xf>
    <xf numFmtId="3" fontId="22" fillId="6" borderId="20" xfId="30" applyFont="1" applyFill="1" applyBorder="1">
      <alignment horizontal="right" vertical="center"/>
    </xf>
    <xf numFmtId="3" fontId="22" fillId="6" borderId="36" xfId="1" applyFont="1" applyFill="1" applyBorder="1" applyAlignment="1" applyProtection="1">
      <alignment horizontal="center" vertical="center"/>
    </xf>
    <xf numFmtId="3" fontId="22" fillId="6" borderId="23" xfId="30" applyFont="1" applyFill="1" applyBorder="1">
      <alignment horizontal="right" vertical="center"/>
    </xf>
    <xf numFmtId="3" fontId="22" fillId="6" borderId="42" xfId="1" applyFont="1" applyFill="1" applyBorder="1" applyAlignment="1" applyProtection="1">
      <alignment horizontal="center" vertical="center"/>
    </xf>
    <xf numFmtId="3" fontId="22" fillId="6" borderId="33" xfId="1" applyFont="1" applyFill="1" applyBorder="1" applyAlignment="1" applyProtection="1">
      <alignment horizontal="center" vertical="center"/>
    </xf>
    <xf numFmtId="0" fontId="22" fillId="6" borderId="31" xfId="0" applyFont="1" applyFill="1" applyBorder="1" applyAlignment="1">
      <alignment horizontal="left" vertical="center"/>
    </xf>
    <xf numFmtId="0" fontId="25" fillId="6" borderId="19" xfId="83" applyFont="1" applyFill="1" applyBorder="1" applyAlignment="1">
      <alignment horizontal="left" vertical="center" wrapText="1"/>
    </xf>
    <xf numFmtId="3" fontId="22" fillId="6" borderId="9" xfId="1" applyFont="1" applyFill="1" applyBorder="1" applyAlignment="1" applyProtection="1">
      <alignment horizontal="center" vertical="center"/>
    </xf>
    <xf numFmtId="3" fontId="22" fillId="6" borderId="25" xfId="30" applyFont="1" applyFill="1" applyBorder="1">
      <alignment horizontal="right" vertical="center"/>
    </xf>
    <xf numFmtId="0" fontId="24" fillId="6" borderId="43" xfId="5" applyFont="1" applyFill="1" applyBorder="1" applyAlignment="1">
      <alignment horizontal="center" vertical="center" wrapText="1"/>
    </xf>
    <xf numFmtId="0" fontId="27" fillId="6" borderId="45" xfId="0" applyFont="1" applyFill="1" applyBorder="1" applyAlignment="1" applyProtection="1">
      <alignment horizontal="center" vertical="center" wrapText="1"/>
    </xf>
    <xf numFmtId="0" fontId="24" fillId="6" borderId="34" xfId="5" applyFont="1" applyFill="1" applyBorder="1" applyAlignment="1">
      <alignment horizontal="center" vertical="center" wrapText="1"/>
    </xf>
    <xf numFmtId="0" fontId="22" fillId="6" borderId="9" xfId="0" applyFont="1" applyFill="1" applyBorder="1" applyAlignment="1" applyProtection="1">
      <alignment vertical="center"/>
    </xf>
    <xf numFmtId="0" fontId="24" fillId="6" borderId="44" xfId="5" applyFont="1" applyFill="1" applyBorder="1" applyAlignment="1">
      <alignment horizontal="center" vertical="center" wrapText="1"/>
    </xf>
    <xf numFmtId="0" fontId="24" fillId="6" borderId="46" xfId="5" applyFont="1" applyFill="1" applyBorder="1" applyAlignment="1">
      <alignment horizontal="center" vertical="center" wrapText="1"/>
    </xf>
    <xf numFmtId="0" fontId="24" fillId="6" borderId="35" xfId="5" applyFont="1" applyFill="1" applyBorder="1" applyAlignment="1">
      <alignment horizontal="center" vertical="center" wrapText="1"/>
    </xf>
    <xf numFmtId="0" fontId="22" fillId="6" borderId="38" xfId="0" applyFont="1" applyFill="1" applyBorder="1" applyAlignment="1">
      <alignment horizontal="center" vertical="center"/>
    </xf>
    <xf numFmtId="0" fontId="22" fillId="6" borderId="23" xfId="0" applyFont="1" applyFill="1" applyBorder="1" applyAlignment="1">
      <alignment vertical="center" wrapText="1"/>
    </xf>
    <xf numFmtId="3" fontId="22" fillId="6" borderId="37" xfId="30" applyFont="1" applyFill="1" applyBorder="1">
      <alignment horizontal="right" vertical="center"/>
    </xf>
    <xf numFmtId="3" fontId="22" fillId="6" borderId="38" xfId="30" applyFont="1" applyFill="1" applyBorder="1">
      <alignment horizontal="right" vertical="center"/>
    </xf>
    <xf numFmtId="0" fontId="24" fillId="6" borderId="21" xfId="0" applyFont="1" applyFill="1" applyBorder="1" applyAlignment="1">
      <alignment vertical="center"/>
    </xf>
    <xf numFmtId="0" fontId="24" fillId="6" borderId="20" xfId="0" applyFont="1" applyFill="1" applyBorder="1" applyAlignment="1">
      <alignment vertical="center"/>
    </xf>
    <xf numFmtId="0" fontId="22" fillId="6" borderId="23" xfId="0" applyFont="1" applyFill="1" applyBorder="1" applyAlignment="1">
      <alignment vertical="center"/>
    </xf>
    <xf numFmtId="0" fontId="22" fillId="6" borderId="40" xfId="0" applyFont="1" applyFill="1" applyBorder="1" applyAlignment="1">
      <alignment vertical="center"/>
    </xf>
    <xf numFmtId="3" fontId="22" fillId="6" borderId="26" xfId="30" applyFont="1" applyFill="1" applyBorder="1">
      <alignment horizontal="right" vertical="center"/>
    </xf>
    <xf numFmtId="49" fontId="22" fillId="6" borderId="21" xfId="0" applyNumberFormat="1" applyFont="1" applyFill="1" applyBorder="1" applyAlignment="1">
      <alignment horizontal="left" vertical="center"/>
    </xf>
    <xf numFmtId="0" fontId="22" fillId="6" borderId="22" xfId="0" applyFont="1" applyFill="1" applyBorder="1" applyAlignment="1">
      <alignment vertical="center"/>
    </xf>
    <xf numFmtId="3" fontId="22" fillId="6" borderId="0" xfId="0" applyNumberFormat="1" applyFont="1" applyFill="1" applyBorder="1" applyAlignment="1" applyProtection="1">
      <alignment horizontal="right" vertical="center"/>
    </xf>
    <xf numFmtId="0" fontId="25" fillId="6" borderId="21" xfId="83" applyFont="1" applyFill="1" applyBorder="1" applyAlignment="1">
      <alignment vertical="center"/>
    </xf>
    <xf numFmtId="0" fontId="25" fillId="6" borderId="22" xfId="83" applyFont="1" applyFill="1" applyBorder="1" applyAlignment="1">
      <alignment vertical="center"/>
    </xf>
    <xf numFmtId="3" fontId="22" fillId="6" borderId="28" xfId="30" applyFont="1" applyFill="1" applyBorder="1">
      <alignment horizontal="right" vertical="center"/>
    </xf>
    <xf numFmtId="3" fontId="22" fillId="6" borderId="29" xfId="1" applyFont="1" applyFill="1" applyBorder="1" applyAlignment="1" applyProtection="1">
      <alignment horizontal="center" vertical="center"/>
    </xf>
    <xf numFmtId="3" fontId="22" fillId="6" borderId="30" xfId="1" applyFont="1" applyFill="1" applyBorder="1" applyAlignment="1" applyProtection="1">
      <alignment horizontal="center" vertical="center"/>
    </xf>
    <xf numFmtId="0" fontId="0" fillId="6" borderId="0" xfId="0">
      <alignment vertical="center"/>
    </xf>
    <xf numFmtId="0" fontId="0" fillId="6" borderId="0" xfId="0" applyFill="1">
      <alignment vertical="center"/>
    </xf>
    <xf numFmtId="0" fontId="22" fillId="6" borderId="29" xfId="0" applyFont="1" applyFill="1" applyBorder="1" applyAlignment="1" applyProtection="1">
      <alignment horizontal="left" vertical="center"/>
    </xf>
    <xf numFmtId="0" fontId="22" fillId="6" borderId="29" xfId="0" applyFont="1" applyFill="1" applyBorder="1" applyAlignment="1" applyProtection="1">
      <alignment horizontal="left" vertical="center" indent="2"/>
    </xf>
    <xf numFmtId="0" fontId="22" fillId="6" borderId="29" xfId="0" applyFont="1" applyFill="1" applyBorder="1" applyAlignment="1" applyProtection="1">
      <alignment horizontal="left" vertical="center" indent="1"/>
    </xf>
    <xf numFmtId="0" fontId="22" fillId="6" borderId="30" xfId="0" applyFont="1" applyFill="1" applyBorder="1" applyAlignment="1" applyProtection="1">
      <alignment horizontal="left" vertical="center"/>
    </xf>
    <xf numFmtId="0" fontId="22" fillId="6" borderId="49" xfId="0" applyFont="1" applyFill="1" applyBorder="1" applyAlignment="1" applyProtection="1">
      <alignment horizontal="left" vertical="center"/>
    </xf>
    <xf numFmtId="0" fontId="20" fillId="6" borderId="4" xfId="4" applyFont="1" applyFill="1" applyBorder="1" applyAlignment="1"/>
    <xf numFmtId="0" fontId="23" fillId="6" borderId="0" xfId="0" applyFont="1" applyFill="1" applyBorder="1" applyAlignment="1" applyProtection="1">
      <alignment horizontal="left"/>
    </xf>
    <xf numFmtId="0" fontId="35" fillId="6" borderId="6" xfId="0" applyFont="1" applyFill="1" applyBorder="1" applyAlignment="1" applyProtection="1">
      <alignment horizontal="center" vertical="center"/>
    </xf>
    <xf numFmtId="0" fontId="22" fillId="6" borderId="6" xfId="0" applyFont="1" applyFill="1" applyBorder="1" applyProtection="1">
      <alignment vertical="center"/>
    </xf>
    <xf numFmtId="0" fontId="22" fillId="6" borderId="7" xfId="0" applyFont="1" applyFill="1" applyBorder="1" applyProtection="1">
      <alignment vertical="center"/>
    </xf>
    <xf numFmtId="0" fontId="23" fillId="6" borderId="0" xfId="0" applyFont="1" applyFill="1" applyBorder="1" applyProtection="1">
      <alignment vertical="center"/>
    </xf>
    <xf numFmtId="0" fontId="23" fillId="6" borderId="9" xfId="0" applyFont="1" applyFill="1" applyBorder="1" applyProtection="1">
      <alignment vertical="center"/>
    </xf>
    <xf numFmtId="0" fontId="22" fillId="6" borderId="9" xfId="0" applyFont="1" applyFill="1" applyBorder="1" applyProtection="1">
      <alignment vertical="center"/>
    </xf>
    <xf numFmtId="0" fontId="24" fillId="6" borderId="24" xfId="0" applyFont="1" applyFill="1" applyBorder="1" applyAlignment="1" applyProtection="1">
      <alignment vertical="center"/>
    </xf>
    <xf numFmtId="0" fontId="24" fillId="6" borderId="28" xfId="0" applyFont="1" applyFill="1" applyBorder="1" applyAlignment="1" applyProtection="1">
      <alignment vertical="center"/>
    </xf>
    <xf numFmtId="0" fontId="22" fillId="6" borderId="28" xfId="0" applyFont="1" applyFill="1" applyBorder="1" applyAlignment="1" applyProtection="1">
      <alignment vertical="center"/>
    </xf>
    <xf numFmtId="0" fontId="22" fillId="6" borderId="29" xfId="0" applyFont="1" applyFill="1" applyBorder="1" applyAlignment="1" applyProtection="1">
      <alignment vertical="center"/>
    </xf>
    <xf numFmtId="0" fontId="24" fillId="6" borderId="29" xfId="0" applyFont="1" applyFill="1" applyBorder="1" applyAlignment="1" applyProtection="1">
      <alignment vertical="center"/>
    </xf>
    <xf numFmtId="0" fontId="30" fillId="6" borderId="29" xfId="0" applyFont="1" applyFill="1" applyBorder="1" applyAlignment="1" applyProtection="1">
      <alignment horizontal="left" vertical="center" indent="1"/>
    </xf>
    <xf numFmtId="0" fontId="22" fillId="6" borderId="30" xfId="0" applyFont="1" applyFill="1" applyBorder="1" applyAlignment="1" applyProtection="1">
      <alignment horizontal="left" vertical="center" indent="1"/>
    </xf>
    <xf numFmtId="0" fontId="22" fillId="6" borderId="30" xfId="0" applyFont="1" applyFill="1" applyBorder="1" applyAlignment="1" applyProtection="1">
      <alignment vertical="center"/>
    </xf>
    <xf numFmtId="0" fontId="22" fillId="6" borderId="30" xfId="0" applyFont="1" applyFill="1" applyBorder="1" applyAlignment="1">
      <alignment vertical="center"/>
    </xf>
    <xf numFmtId="0" fontId="30" fillId="6" borderId="28" xfId="0" applyFont="1" applyFill="1" applyBorder="1" applyAlignment="1" applyProtection="1">
      <alignment vertical="center"/>
    </xf>
    <xf numFmtId="0" fontId="30" fillId="6" borderId="29" xfId="0" applyFont="1" applyFill="1" applyBorder="1" applyAlignment="1" applyProtection="1">
      <alignment horizontal="left" vertical="center" wrapText="1"/>
    </xf>
    <xf numFmtId="0" fontId="30" fillId="6" borderId="29" xfId="0" applyFont="1" applyFill="1" applyBorder="1" applyAlignment="1" applyProtection="1">
      <alignment vertical="center"/>
    </xf>
    <xf numFmtId="0" fontId="30" fillId="6" borderId="29" xfId="0" applyFont="1" applyFill="1" applyBorder="1" applyAlignment="1" applyProtection="1">
      <alignment horizontal="left" vertical="center" wrapText="1" indent="1"/>
    </xf>
    <xf numFmtId="0" fontId="30" fillId="6" borderId="30" xfId="0" applyFont="1" applyFill="1" applyBorder="1" applyAlignment="1" applyProtection="1">
      <alignment horizontal="left" vertical="center"/>
    </xf>
    <xf numFmtId="0" fontId="30" fillId="6" borderId="9" xfId="0" applyFont="1" applyFill="1" applyBorder="1" applyAlignment="1" applyProtection="1">
      <alignment horizontal="left" vertical="center" wrapText="1"/>
    </xf>
    <xf numFmtId="0" fontId="24" fillId="6" borderId="9" xfId="0" applyFont="1" applyFill="1" applyBorder="1" applyAlignment="1" applyProtection="1">
      <alignment vertical="center"/>
    </xf>
    <xf numFmtId="0" fontId="22" fillId="6" borderId="19" xfId="0" applyFont="1" applyFill="1" applyBorder="1" applyAlignment="1" applyProtection="1">
      <alignment horizontal="center" vertical="center"/>
    </xf>
    <xf numFmtId="0" fontId="22" fillId="6" borderId="39" xfId="0" applyFont="1" applyFill="1" applyBorder="1" applyAlignment="1" applyProtection="1">
      <alignment horizontal="left" vertical="center"/>
    </xf>
    <xf numFmtId="0" fontId="22" fillId="6" borderId="0" xfId="0" applyFont="1" applyFill="1" applyBorder="1" applyAlignment="1" applyProtection="1">
      <alignment horizontal="center" vertical="center"/>
    </xf>
    <xf numFmtId="0" fontId="22" fillId="6" borderId="21" xfId="0" applyFont="1" applyFill="1" applyBorder="1" applyAlignment="1" applyProtection="1">
      <alignment horizontal="center" vertical="center"/>
    </xf>
    <xf numFmtId="0" fontId="24" fillId="6" borderId="34" xfId="0" applyFont="1" applyFill="1" applyBorder="1" applyAlignment="1" applyProtection="1">
      <alignment vertical="center"/>
    </xf>
    <xf numFmtId="0" fontId="22" fillId="6" borderId="40" xfId="0" applyFont="1" applyFill="1" applyBorder="1" applyAlignment="1" applyProtection="1">
      <alignment horizontal="center" vertical="center"/>
    </xf>
    <xf numFmtId="0" fontId="22" fillId="6" borderId="35" xfId="0" applyFont="1" applyFill="1" applyBorder="1" applyProtection="1">
      <alignment vertical="center"/>
    </xf>
    <xf numFmtId="0" fontId="23" fillId="6" borderId="0" xfId="0" applyFont="1" applyFill="1" applyBorder="1" applyAlignment="1" applyProtection="1">
      <alignment horizontal="left" vertical="center"/>
    </xf>
    <xf numFmtId="3" fontId="22" fillId="6" borderId="0" xfId="30" applyFont="1" applyFill="1" applyBorder="1" applyAlignment="1">
      <alignment horizontal="right" vertical="center"/>
    </xf>
    <xf numFmtId="0" fontId="0" fillId="6" borderId="5" xfId="0" applyFill="1" applyBorder="1" applyAlignment="1">
      <alignment vertical="center"/>
    </xf>
    <xf numFmtId="0" fontId="20" fillId="6" borderId="12" xfId="4" applyFont="1" applyFill="1" applyBorder="1" applyAlignment="1" applyProtection="1"/>
    <xf numFmtId="0" fontId="20" fillId="6" borderId="5" xfId="4" applyFont="1" applyFill="1" applyBorder="1" applyAlignment="1" applyProtection="1"/>
    <xf numFmtId="0" fontId="22" fillId="6" borderId="11" xfId="0" applyFont="1" applyFill="1" applyBorder="1" applyProtection="1">
      <alignment vertical="center"/>
    </xf>
    <xf numFmtId="0" fontId="20" fillId="6" borderId="0" xfId="0" applyFont="1" applyFill="1" applyBorder="1" applyProtection="1">
      <alignment vertical="center"/>
    </xf>
    <xf numFmtId="3" fontId="22" fillId="6" borderId="0" xfId="30" applyFont="1" applyFill="1" applyBorder="1" applyProtection="1">
      <alignment horizontal="right" vertical="center"/>
    </xf>
    <xf numFmtId="0" fontId="28" fillId="6" borderId="2" xfId="0" applyFont="1" applyFill="1" applyBorder="1" applyAlignment="1" applyProtection="1">
      <alignment horizontal="left"/>
    </xf>
    <xf numFmtId="0" fontId="29" fillId="6" borderId="0" xfId="0" applyFont="1" applyFill="1" applyBorder="1" applyProtection="1">
      <alignment vertical="center"/>
    </xf>
    <xf numFmtId="0" fontId="29" fillId="6" borderId="0" xfId="0" applyFont="1" applyFill="1" applyBorder="1" applyAlignment="1" applyProtection="1">
      <alignment horizontal="center"/>
    </xf>
    <xf numFmtId="3" fontId="30" fillId="6" borderId="0" xfId="0" applyNumberFormat="1" applyFont="1" applyFill="1" applyBorder="1" applyAlignment="1" applyProtection="1">
      <alignment horizontal="right"/>
    </xf>
    <xf numFmtId="0" fontId="30" fillId="6" borderId="0" xfId="0" applyFont="1" applyFill="1" applyBorder="1" applyProtection="1">
      <alignment vertical="center"/>
    </xf>
    <xf numFmtId="0" fontId="30" fillId="6" borderId="2" xfId="0" applyFont="1" applyFill="1" applyBorder="1" applyAlignment="1" applyProtection="1">
      <alignment horizontal="center"/>
    </xf>
    <xf numFmtId="0" fontId="22" fillId="6" borderId="19" xfId="3" applyFont="1" applyFill="1" applyBorder="1" applyProtection="1">
      <alignment horizontal="center" vertical="center"/>
    </xf>
    <xf numFmtId="0" fontId="24" fillId="6" borderId="31" xfId="5" applyFont="1" applyFill="1" applyBorder="1" applyAlignment="1" applyProtection="1">
      <alignment horizontal="center" vertical="center" wrapText="1"/>
    </xf>
    <xf numFmtId="0" fontId="30" fillId="6" borderId="25" xfId="0" applyFont="1" applyFill="1" applyBorder="1" applyAlignment="1" applyProtection="1">
      <alignment vertical="center" wrapText="1"/>
    </xf>
    <xf numFmtId="0" fontId="30" fillId="6" borderId="26" xfId="0" applyFont="1" applyFill="1" applyBorder="1" applyAlignment="1" applyProtection="1">
      <alignment vertical="center" wrapText="1"/>
    </xf>
    <xf numFmtId="0" fontId="30" fillId="6" borderId="26" xfId="0" applyFont="1" applyFill="1" applyBorder="1" applyAlignment="1" applyProtection="1">
      <alignment horizontal="left" vertical="center" wrapText="1" indent="1"/>
    </xf>
    <xf numFmtId="0" fontId="25" fillId="6" borderId="26" xfId="83" applyFont="1" applyFill="1" applyBorder="1" applyAlignment="1" applyProtection="1">
      <alignment horizontal="left" vertical="center" wrapText="1" indent="1"/>
    </xf>
    <xf numFmtId="0" fontId="30" fillId="6" borderId="41" xfId="0" applyFont="1" applyFill="1" applyBorder="1" applyAlignment="1" applyProtection="1">
      <alignment horizontal="left" vertical="center" wrapText="1" indent="1"/>
    </xf>
    <xf numFmtId="0" fontId="28" fillId="6" borderId="25" xfId="0" applyFont="1" applyFill="1" applyBorder="1" applyAlignment="1" applyProtection="1">
      <alignment vertical="center" wrapText="1"/>
    </xf>
    <xf numFmtId="0" fontId="30" fillId="6" borderId="27" xfId="0" applyFont="1" applyFill="1" applyBorder="1" applyAlignment="1" applyProtection="1">
      <alignment vertical="center" wrapText="1"/>
    </xf>
    <xf numFmtId="0" fontId="30" fillId="6" borderId="20" xfId="0" applyFont="1" applyFill="1" applyBorder="1" applyAlignment="1" applyProtection="1">
      <alignment horizontal="center" vertical="center" wrapText="1"/>
    </xf>
    <xf numFmtId="0" fontId="30" fillId="6" borderId="21" xfId="0" applyFont="1" applyFill="1" applyBorder="1" applyAlignment="1" applyProtection="1">
      <alignment horizontal="center" vertical="center" wrapText="1"/>
    </xf>
    <xf numFmtId="0" fontId="30" fillId="6" borderId="40" xfId="0" applyFont="1" applyFill="1" applyBorder="1" applyAlignment="1" applyProtection="1">
      <alignment horizontal="center" vertical="center" wrapText="1"/>
    </xf>
    <xf numFmtId="0" fontId="28" fillId="6" borderId="20" xfId="0" applyFont="1" applyFill="1" applyBorder="1" applyAlignment="1" applyProtection="1">
      <alignment horizontal="center" vertical="center" wrapText="1"/>
    </xf>
    <xf numFmtId="0" fontId="30" fillId="6" borderId="22" xfId="0" applyFont="1" applyFill="1" applyBorder="1" applyAlignment="1" applyProtection="1">
      <alignment horizontal="center" vertical="center" wrapText="1"/>
    </xf>
    <xf numFmtId="0" fontId="22" fillId="6" borderId="21" xfId="2" applyFont="1" applyFill="1" applyBorder="1">
      <alignment horizontal="center" vertical="center"/>
    </xf>
    <xf numFmtId="3" fontId="30" fillId="6" borderId="21" xfId="30" applyFont="1" applyFill="1" applyBorder="1" applyProtection="1">
      <alignment horizontal="right" vertical="center"/>
    </xf>
    <xf numFmtId="2" fontId="30" fillId="6" borderId="20" xfId="31" applyNumberFormat="1" applyFont="1" applyFill="1" applyBorder="1" applyProtection="1">
      <alignment horizontal="right" vertical="center"/>
    </xf>
    <xf numFmtId="2" fontId="30" fillId="6" borderId="40" xfId="31" applyNumberFormat="1" applyFont="1" applyFill="1" applyBorder="1" applyProtection="1">
      <alignment horizontal="right" vertical="center"/>
    </xf>
    <xf numFmtId="3" fontId="30" fillId="6" borderId="42" xfId="30" applyFont="1" applyFill="1" applyBorder="1" applyProtection="1">
      <alignment horizontal="right" vertical="center"/>
    </xf>
    <xf numFmtId="3" fontId="28" fillId="6" borderId="32" xfId="30" applyFont="1" applyFill="1" applyBorder="1" applyProtection="1">
      <alignment horizontal="right" vertical="center"/>
    </xf>
    <xf numFmtId="0" fontId="30" fillId="6" borderId="2" xfId="0" applyFont="1" applyFill="1" applyBorder="1" applyAlignment="1" applyProtection="1">
      <alignment horizontal="left"/>
    </xf>
    <xf numFmtId="0" fontId="30" fillId="6" borderId="2" xfId="0" applyFont="1" applyFill="1" applyBorder="1" applyProtection="1">
      <alignment vertical="center"/>
    </xf>
    <xf numFmtId="0" fontId="30" fillId="6" borderId="2" xfId="0" applyFont="1" applyFill="1" applyBorder="1" applyAlignment="1" applyProtection="1">
      <alignment horizontal="left" wrapText="1"/>
    </xf>
    <xf numFmtId="0" fontId="23" fillId="6" borderId="2" xfId="0" applyFont="1" applyFill="1" applyBorder="1" applyProtection="1">
      <alignment vertical="center"/>
    </xf>
    <xf numFmtId="0" fontId="22" fillId="6" borderId="6" xfId="0" applyFont="1" applyFill="1" applyBorder="1" applyAlignment="1" applyProtection="1">
      <alignment horizontal="left" vertical="center"/>
    </xf>
    <xf numFmtId="3" fontId="28" fillId="6" borderId="20" xfId="30" applyFont="1" applyFill="1" applyBorder="1" applyAlignment="1" applyProtection="1">
      <alignment horizontal="right" vertical="center"/>
    </xf>
    <xf numFmtId="3" fontId="30" fillId="6" borderId="21" xfId="30" applyFont="1" applyFill="1" applyBorder="1" applyAlignment="1" applyProtection="1">
      <alignment horizontal="right" vertical="center"/>
    </xf>
    <xf numFmtId="3" fontId="30" fillId="6" borderId="22" xfId="30" applyFont="1" applyFill="1" applyBorder="1" applyAlignment="1" applyProtection="1">
      <alignment horizontal="right" vertical="center"/>
    </xf>
    <xf numFmtId="2" fontId="30" fillId="6" borderId="22" xfId="31" applyNumberFormat="1" applyFont="1" applyFill="1" applyBorder="1" applyProtection="1">
      <alignment horizontal="right" vertical="center"/>
    </xf>
    <xf numFmtId="0" fontId="28" fillId="6" borderId="26" xfId="0" applyFont="1" applyFill="1" applyBorder="1" applyAlignment="1" applyProtection="1">
      <alignment vertical="center" wrapText="1"/>
    </xf>
    <xf numFmtId="49" fontId="30" fillId="6" borderId="21" xfId="0" applyNumberFormat="1" applyFont="1" applyFill="1" applyBorder="1" applyAlignment="1" applyProtection="1">
      <alignment horizontal="center" vertical="center" wrapText="1"/>
    </xf>
    <xf numFmtId="0" fontId="28" fillId="6" borderId="21" xfId="0" applyFont="1" applyFill="1" applyBorder="1" applyAlignment="1" applyProtection="1">
      <alignment horizontal="center" vertical="center" wrapText="1"/>
    </xf>
    <xf numFmtId="3" fontId="28" fillId="6" borderId="21" xfId="30" applyFont="1" applyFill="1" applyBorder="1">
      <alignment horizontal="right" vertical="center"/>
    </xf>
    <xf numFmtId="3" fontId="30" fillId="6" borderId="32" xfId="30" applyFont="1" applyFill="1" applyBorder="1" applyAlignment="1" applyProtection="1">
      <alignment horizontal="right" vertical="center"/>
    </xf>
    <xf numFmtId="3" fontId="28" fillId="6" borderId="36" xfId="30" applyFont="1" applyFill="1" applyBorder="1" applyProtection="1">
      <alignment horizontal="right" vertical="center"/>
    </xf>
    <xf numFmtId="0" fontId="28" fillId="6" borderId="24" xfId="0" applyFont="1" applyFill="1" applyBorder="1" applyAlignment="1" applyProtection="1">
      <alignment vertical="center" wrapText="1"/>
    </xf>
    <xf numFmtId="3" fontId="28" fillId="6" borderId="31" xfId="30" applyFont="1" applyFill="1" applyBorder="1" applyProtection="1">
      <alignment horizontal="right" vertical="center"/>
    </xf>
    <xf numFmtId="0" fontId="25" fillId="6" borderId="27" xfId="83" applyFont="1" applyFill="1" applyBorder="1" applyAlignment="1" applyProtection="1">
      <alignment horizontal="left" vertical="center" wrapText="1" indent="1"/>
    </xf>
    <xf numFmtId="0" fontId="22" fillId="6" borderId="22" xfId="2" applyFont="1" applyFill="1" applyBorder="1">
      <alignment horizontal="center" vertical="center"/>
    </xf>
    <xf numFmtId="0" fontId="31" fillId="6" borderId="24" xfId="83" applyFont="1" applyFill="1" applyBorder="1" applyAlignment="1" applyProtection="1">
      <alignment horizontal="left" vertical="center" wrapText="1"/>
    </xf>
    <xf numFmtId="0" fontId="30" fillId="6" borderId="38" xfId="0" applyFont="1" applyFill="1" applyBorder="1" applyAlignment="1" applyProtection="1">
      <alignment horizontal="left" vertical="center" wrapText="1"/>
    </xf>
    <xf numFmtId="0" fontId="30" fillId="6" borderId="23" xfId="0" applyFont="1" applyFill="1" applyBorder="1" applyAlignment="1" applyProtection="1">
      <alignment horizontal="center" vertical="center" wrapText="1"/>
    </xf>
    <xf numFmtId="2" fontId="30" fillId="6" borderId="23" xfId="31" applyNumberFormat="1" applyFont="1" applyFill="1" applyBorder="1" applyProtection="1">
      <alignment horizontal="right" vertical="center"/>
    </xf>
    <xf numFmtId="3" fontId="30" fillId="6" borderId="37" xfId="30" applyFont="1" applyFill="1" applyBorder="1" applyProtection="1">
      <alignment horizontal="right" vertical="center"/>
    </xf>
    <xf numFmtId="0" fontId="30" fillId="6" borderId="0" xfId="0" applyFont="1" applyFill="1" applyBorder="1" applyAlignment="1" applyProtection="1">
      <alignment vertical="center" wrapText="1"/>
    </xf>
    <xf numFmtId="0" fontId="30" fillId="6" borderId="0" xfId="0" applyFont="1" applyFill="1" applyBorder="1" applyAlignment="1" applyProtection="1">
      <alignment horizontal="center" vertical="center" wrapText="1"/>
    </xf>
    <xf numFmtId="3" fontId="30" fillId="6" borderId="0" xfId="11" applyNumberFormat="1" applyFont="1" applyFill="1" applyBorder="1" applyAlignment="1" applyProtection="1">
      <alignment horizontal="right"/>
    </xf>
    <xf numFmtId="3" fontId="30" fillId="6" borderId="0" xfId="11" applyFont="1" applyFill="1" applyBorder="1" applyProtection="1">
      <alignment horizontal="right" vertical="center"/>
    </xf>
    <xf numFmtId="3" fontId="30" fillId="6" borderId="0" xfId="11" applyNumberFormat="1" applyFont="1" applyFill="1" applyBorder="1" applyProtection="1">
      <alignment horizontal="right" vertical="center"/>
    </xf>
    <xf numFmtId="0" fontId="30" fillId="6" borderId="0" xfId="0" applyNumberFormat="1" applyFont="1" applyFill="1" applyBorder="1" applyAlignment="1" applyProtection="1"/>
    <xf numFmtId="0" fontId="30" fillId="6" borderId="26" xfId="0" applyFont="1" applyFill="1" applyBorder="1" applyAlignment="1" applyProtection="1">
      <alignment horizontal="left" vertical="center" wrapText="1" indent="2"/>
    </xf>
    <xf numFmtId="0" fontId="22" fillId="6" borderId="26" xfId="0" applyFont="1" applyFill="1" applyBorder="1" applyAlignment="1" applyProtection="1">
      <alignment horizontal="left" vertical="center" wrapText="1" indent="4"/>
    </xf>
    <xf numFmtId="49" fontId="30" fillId="6" borderId="26" xfId="0" applyNumberFormat="1" applyFont="1" applyFill="1" applyBorder="1" applyAlignment="1" applyProtection="1">
      <alignment horizontal="left" vertical="center" wrapText="1" indent="2"/>
    </xf>
    <xf numFmtId="0" fontId="30" fillId="6" borderId="27" xfId="0" applyFont="1" applyFill="1" applyBorder="1" applyAlignment="1" applyProtection="1">
      <alignment horizontal="left" vertical="center" wrapText="1" indent="2"/>
    </xf>
    <xf numFmtId="3" fontId="30" fillId="6" borderId="36" xfId="30" applyFont="1" applyFill="1" applyBorder="1" applyAlignment="1">
      <alignment horizontal="right" vertical="center"/>
    </xf>
    <xf numFmtId="2" fontId="30" fillId="6" borderId="22" xfId="31" applyNumberFormat="1" applyFont="1" applyFill="1" applyBorder="1" applyAlignment="1" applyProtection="1">
      <alignment horizontal="right" vertical="center"/>
    </xf>
    <xf numFmtId="3" fontId="30" fillId="6" borderId="33" xfId="30" applyFont="1" applyFill="1" applyBorder="1" applyAlignment="1">
      <alignment horizontal="right" vertical="center"/>
    </xf>
    <xf numFmtId="3" fontId="28" fillId="6" borderId="31" xfId="30" applyFont="1" applyFill="1" applyBorder="1" applyAlignment="1">
      <alignment horizontal="right" vertical="center"/>
    </xf>
    <xf numFmtId="0" fontId="30" fillId="6" borderId="26" xfId="0" applyFont="1" applyFill="1" applyBorder="1" applyAlignment="1" applyProtection="1">
      <alignment horizontal="left" vertical="center" wrapText="1" indent="3"/>
    </xf>
    <xf numFmtId="0" fontId="22" fillId="6" borderId="26" xfId="0" applyFont="1" applyFill="1" applyBorder="1" applyAlignment="1" applyProtection="1">
      <alignment horizontal="left" vertical="center" wrapText="1" indent="5"/>
    </xf>
    <xf numFmtId="49" fontId="30" fillId="6" borderId="26" xfId="0" applyNumberFormat="1" applyFont="1" applyFill="1" applyBorder="1" applyAlignment="1" applyProtection="1">
      <alignment horizontal="left" vertical="center" wrapText="1" indent="3"/>
    </xf>
    <xf numFmtId="0" fontId="30" fillId="6" borderId="27" xfId="0" applyFont="1" applyFill="1" applyBorder="1" applyAlignment="1" applyProtection="1">
      <alignment horizontal="left" vertical="center" wrapText="1" indent="1"/>
    </xf>
    <xf numFmtId="0" fontId="28" fillId="6" borderId="24" xfId="0" applyFont="1" applyFill="1" applyBorder="1" applyAlignment="1" applyProtection="1">
      <alignment horizontal="left" vertical="center" wrapText="1"/>
    </xf>
    <xf numFmtId="0" fontId="28" fillId="6" borderId="0" xfId="0" applyFont="1" applyFill="1" applyBorder="1" applyAlignment="1" applyProtection="1">
      <alignment horizontal="left" vertical="center" wrapText="1"/>
    </xf>
    <xf numFmtId="0" fontId="32" fillId="6" borderId="24" xfId="0" applyFont="1" applyFill="1" applyBorder="1" applyAlignment="1" applyProtection="1">
      <alignment horizontal="left"/>
    </xf>
    <xf numFmtId="0" fontId="30" fillId="6" borderId="25" xfId="0" applyFont="1" applyFill="1" applyBorder="1" applyAlignment="1" applyProtection="1">
      <alignment horizontal="left" vertical="center"/>
    </xf>
    <xf numFmtId="0" fontId="30" fillId="6" borderId="26" xfId="0" applyFont="1" applyFill="1" applyBorder="1" applyAlignment="1" applyProtection="1">
      <alignment horizontal="left" vertical="center" indent="1"/>
    </xf>
    <xf numFmtId="0" fontId="30" fillId="6" borderId="26" xfId="0" applyFont="1" applyFill="1" applyBorder="1" applyAlignment="1" applyProtection="1">
      <alignment horizontal="left" vertical="center" indent="2"/>
    </xf>
    <xf numFmtId="0" fontId="25" fillId="6" borderId="26" xfId="83" applyFont="1" applyFill="1" applyBorder="1" applyAlignment="1" applyProtection="1">
      <alignment horizontal="left" vertical="center" wrapText="1" indent="2"/>
    </xf>
    <xf numFmtId="0" fontId="30" fillId="6" borderId="26" xfId="0" applyFont="1" applyFill="1" applyBorder="1" applyAlignment="1" applyProtection="1">
      <alignment horizontal="left" vertical="center"/>
    </xf>
    <xf numFmtId="2" fontId="30" fillId="6" borderId="23" xfId="31" applyNumberFormat="1" applyFont="1" applyFill="1" applyBorder="1" applyAlignment="1" applyProtection="1">
      <alignment horizontal="right" vertical="center"/>
    </xf>
    <xf numFmtId="3" fontId="30" fillId="6" borderId="37" xfId="30" applyFont="1" applyFill="1" applyBorder="1" applyAlignment="1">
      <alignment horizontal="right" vertical="center"/>
    </xf>
    <xf numFmtId="0" fontId="30" fillId="6" borderId="5" xfId="0" applyFont="1" applyFill="1" applyBorder="1" applyAlignment="1" applyProtection="1">
      <alignment horizontal="left" wrapText="1"/>
    </xf>
    <xf numFmtId="0" fontId="30" fillId="6" borderId="5" xfId="0" applyFont="1" applyFill="1" applyBorder="1" applyAlignment="1" applyProtection="1">
      <alignment horizontal="center" wrapText="1"/>
    </xf>
    <xf numFmtId="2" fontId="30" fillId="6" borderId="0" xfId="11" applyNumberFormat="1" applyFont="1" applyFill="1" applyBorder="1" applyProtection="1">
      <alignment horizontal="right" vertical="center"/>
    </xf>
    <xf numFmtId="0" fontId="28" fillId="6" borderId="34" xfId="0" applyFont="1" applyFill="1" applyBorder="1" applyAlignment="1" applyProtection="1">
      <alignment horizontal="left" wrapText="1"/>
    </xf>
    <xf numFmtId="0" fontId="24" fillId="6" borderId="45" xfId="5" applyFont="1" applyFill="1" applyBorder="1" applyAlignment="1" applyProtection="1">
      <alignment horizontal="center" vertical="center" wrapText="1"/>
    </xf>
    <xf numFmtId="0" fontId="30" fillId="6" borderId="25" xfId="0" applyFont="1" applyFill="1" applyBorder="1" applyAlignment="1" applyProtection="1">
      <alignment horizontal="left" vertical="center" wrapText="1" indent="1"/>
    </xf>
    <xf numFmtId="0" fontId="28" fillId="6" borderId="35" xfId="0" applyFont="1" applyFill="1" applyBorder="1" applyAlignment="1" applyProtection="1">
      <alignment horizontal="left" vertical="center" wrapText="1"/>
    </xf>
    <xf numFmtId="3" fontId="22" fillId="6" borderId="22" xfId="30" applyFont="1" applyFill="1" applyBorder="1" applyAlignment="1" applyProtection="1">
      <alignment horizontal="right" vertical="center"/>
    </xf>
    <xf numFmtId="3" fontId="30" fillId="6" borderId="33" xfId="30" applyFont="1" applyFill="1" applyBorder="1" applyAlignment="1" applyProtection="1">
      <alignment horizontal="right" vertical="center"/>
    </xf>
    <xf numFmtId="2" fontId="30" fillId="6" borderId="20" xfId="31" applyNumberFormat="1" applyFont="1" applyFill="1" applyBorder="1" applyAlignment="1" applyProtection="1">
      <alignment horizontal="right" vertical="center"/>
    </xf>
    <xf numFmtId="3" fontId="30" fillId="6" borderId="21" xfId="30" applyFont="1" applyFill="1" applyBorder="1" applyAlignment="1">
      <alignment horizontal="right" vertical="center"/>
    </xf>
    <xf numFmtId="3" fontId="28" fillId="6" borderId="46" xfId="30" applyFont="1" applyFill="1" applyBorder="1" applyAlignment="1" applyProtection="1">
      <alignment horizontal="right" vertical="center"/>
    </xf>
    <xf numFmtId="0" fontId="30" fillId="6" borderId="0" xfId="0" applyFont="1" applyFill="1" applyBorder="1" applyAlignment="1" applyProtection="1">
      <alignment horizontal="left" wrapText="1" indent="1"/>
    </xf>
    <xf numFmtId="0" fontId="30" fillId="6" borderId="0" xfId="0" applyFont="1" applyFill="1" applyBorder="1" applyAlignment="1" applyProtection="1">
      <alignment horizontal="center" wrapText="1"/>
    </xf>
    <xf numFmtId="3" fontId="30" fillId="6" borderId="0" xfId="0" applyNumberFormat="1" applyFont="1" applyFill="1" applyBorder="1" applyProtection="1">
      <alignment vertical="center"/>
    </xf>
    <xf numFmtId="0" fontId="30" fillId="6" borderId="9" xfId="0" applyFont="1" applyFill="1" applyBorder="1" applyAlignment="1" applyProtection="1">
      <alignment horizontal="left" wrapText="1" indent="1"/>
    </xf>
    <xf numFmtId="0" fontId="30" fillId="6" borderId="9" xfId="0" applyFont="1" applyFill="1" applyBorder="1" applyAlignment="1" applyProtection="1">
      <alignment horizontal="center" wrapText="1"/>
    </xf>
    <xf numFmtId="3" fontId="30" fillId="6" borderId="9" xfId="0" applyNumberFormat="1" applyFont="1" applyFill="1" applyBorder="1" applyProtection="1">
      <alignment vertical="center"/>
    </xf>
    <xf numFmtId="0" fontId="28" fillId="6" borderId="24" xfId="0" applyFont="1" applyFill="1" applyBorder="1" applyAlignment="1" applyProtection="1">
      <alignment vertical="center"/>
    </xf>
    <xf numFmtId="2" fontId="30" fillId="6" borderId="0" xfId="0" applyNumberFormat="1" applyFont="1" applyFill="1" applyBorder="1" applyProtection="1">
      <alignment vertical="center"/>
    </xf>
    <xf numFmtId="3" fontId="24" fillId="6" borderId="31" xfId="30" applyFont="1" applyFill="1" applyBorder="1">
      <alignment horizontal="right" vertical="center"/>
    </xf>
    <xf numFmtId="0" fontId="28" fillId="6" borderId="9" xfId="0" applyFont="1" applyFill="1" applyBorder="1" applyAlignment="1" applyProtection="1">
      <alignment horizontal="left" vertical="center" wrapText="1"/>
    </xf>
    <xf numFmtId="0" fontId="30" fillId="6" borderId="28" xfId="0" applyFont="1" applyFill="1" applyBorder="1" applyAlignment="1" applyProtection="1">
      <alignment horizontal="left" vertical="center" wrapText="1"/>
    </xf>
    <xf numFmtId="0" fontId="30" fillId="6" borderId="30" xfId="0" applyFont="1" applyFill="1" applyBorder="1" applyAlignment="1" applyProtection="1">
      <alignment horizontal="left" vertical="center" wrapText="1"/>
    </xf>
    <xf numFmtId="0" fontId="28" fillId="6" borderId="9" xfId="0" applyFont="1" applyFill="1" applyBorder="1" applyAlignment="1" applyProtection="1">
      <alignment vertical="center"/>
    </xf>
    <xf numFmtId="0" fontId="22" fillId="6" borderId="20" xfId="5" applyFont="1" applyFill="1" applyBorder="1" applyAlignment="1" applyProtection="1">
      <alignment horizontal="center" vertical="center" wrapText="1"/>
    </xf>
    <xf numFmtId="0" fontId="24" fillId="6" borderId="9" xfId="5" applyFont="1" applyFill="1" applyBorder="1" applyAlignment="1" applyProtection="1">
      <alignment horizontal="center" vertical="center" wrapText="1"/>
    </xf>
    <xf numFmtId="3" fontId="30" fillId="6" borderId="28" xfId="30" applyFont="1" applyFill="1" applyBorder="1" applyAlignment="1" applyProtection="1">
      <alignment horizontal="right" vertical="center"/>
    </xf>
    <xf numFmtId="3" fontId="30" fillId="6" borderId="29" xfId="30" applyFont="1" applyFill="1" applyBorder="1" applyAlignment="1" applyProtection="1">
      <alignment horizontal="right" vertical="center"/>
    </xf>
    <xf numFmtId="3" fontId="30" fillId="6" borderId="30" xfId="30" applyFont="1" applyFill="1" applyBorder="1" applyAlignment="1" applyProtection="1">
      <alignment horizontal="right" vertical="center"/>
    </xf>
    <xf numFmtId="3" fontId="28" fillId="6" borderId="9" xfId="30" applyFont="1" applyFill="1" applyBorder="1" applyAlignment="1" applyProtection="1">
      <alignment horizontal="right" vertical="center"/>
    </xf>
    <xf numFmtId="0" fontId="30" fillId="6" borderId="38" xfId="0" applyFont="1" applyFill="1" applyBorder="1" applyAlignment="1" applyProtection="1">
      <alignment vertical="center" wrapText="1"/>
    </xf>
    <xf numFmtId="0" fontId="25" fillId="6" borderId="26" xfId="0" applyFont="1" applyFill="1" applyBorder="1" applyAlignment="1" applyProtection="1">
      <alignment horizontal="left" vertical="center" wrapText="1" indent="3"/>
    </xf>
    <xf numFmtId="0" fontId="30" fillId="6" borderId="41" xfId="0" applyFont="1" applyFill="1" applyBorder="1" applyAlignment="1" applyProtection="1">
      <alignment horizontal="left" vertical="center" wrapText="1" indent="2"/>
    </xf>
    <xf numFmtId="0" fontId="33" fillId="6" borderId="0" xfId="0" applyFont="1" applyFill="1" applyBorder="1" applyAlignment="1" applyProtection="1">
      <alignment horizontal="left"/>
    </xf>
    <xf numFmtId="0" fontId="33" fillId="6" borderId="0" xfId="0" applyFont="1" applyFill="1" applyBorder="1" applyAlignment="1" applyProtection="1">
      <alignment horizontal="center"/>
    </xf>
    <xf numFmtId="3" fontId="33" fillId="6" borderId="0" xfId="0" applyNumberFormat="1" applyFont="1" applyFill="1" applyBorder="1" applyAlignment="1" applyProtection="1">
      <alignment horizontal="right"/>
    </xf>
    <xf numFmtId="2" fontId="33" fillId="6" borderId="0" xfId="0" applyNumberFormat="1" applyFont="1" applyFill="1" applyBorder="1" applyAlignment="1" applyProtection="1">
      <alignment horizontal="left"/>
    </xf>
    <xf numFmtId="3" fontId="28" fillId="6" borderId="31" xfId="30" applyFont="1" applyFill="1" applyBorder="1" applyAlignment="1" applyProtection="1">
      <alignment horizontal="right" vertical="center"/>
    </xf>
    <xf numFmtId="0" fontId="28" fillId="6" borderId="5" xfId="0" applyFont="1" applyFill="1" applyBorder="1" applyAlignment="1" applyProtection="1">
      <alignment wrapText="1"/>
    </xf>
    <xf numFmtId="3" fontId="30" fillId="6" borderId="5" xfId="11" applyNumberFormat="1" applyFont="1" applyFill="1" applyBorder="1" applyAlignment="1" applyProtection="1">
      <alignment horizontal="right"/>
    </xf>
    <xf numFmtId="2" fontId="28" fillId="6" borderId="5" xfId="3" applyNumberFormat="1" applyFont="1" applyFill="1" applyBorder="1" applyAlignment="1" applyProtection="1">
      <alignment horizontal="center" wrapText="1"/>
    </xf>
    <xf numFmtId="0" fontId="30" fillId="6" borderId="9" xfId="0" applyFont="1" applyFill="1" applyBorder="1" applyProtection="1">
      <alignment vertical="center"/>
    </xf>
    <xf numFmtId="0" fontId="28" fillId="6" borderId="0" xfId="0" applyFont="1" applyFill="1" applyBorder="1" applyAlignment="1" applyProtection="1">
      <alignment wrapText="1"/>
    </xf>
    <xf numFmtId="2" fontId="28" fillId="6" borderId="0" xfId="3" applyNumberFormat="1" applyFont="1" applyFill="1" applyBorder="1" applyAlignment="1" applyProtection="1">
      <alignment horizontal="center" wrapText="1"/>
    </xf>
    <xf numFmtId="0" fontId="30" fillId="6" borderId="8" xfId="0" applyFont="1" applyFill="1" applyBorder="1" applyProtection="1">
      <alignment vertical="center"/>
    </xf>
    <xf numFmtId="0" fontId="23" fillId="6" borderId="24" xfId="0" applyFont="1" applyFill="1" applyBorder="1" applyAlignment="1" applyProtection="1">
      <alignment horizontal="left" wrapText="1"/>
    </xf>
    <xf numFmtId="0" fontId="25" fillId="6" borderId="26" xfId="83" applyFont="1" applyFill="1" applyBorder="1" applyAlignment="1" applyProtection="1">
      <alignment horizontal="left" vertical="center" wrapText="1" indent="3"/>
    </xf>
    <xf numFmtId="0" fontId="30" fillId="6" borderId="5" xfId="0" applyFont="1" applyFill="1" applyBorder="1" applyAlignment="1" applyProtection="1">
      <alignment horizontal="left" vertical="center" wrapText="1" indent="2"/>
    </xf>
    <xf numFmtId="0" fontId="30" fillId="6" borderId="5" xfId="0" applyFont="1" applyFill="1" applyBorder="1" applyAlignment="1" applyProtection="1">
      <alignment horizontal="center" vertical="center" wrapText="1"/>
    </xf>
    <xf numFmtId="0" fontId="30" fillId="6" borderId="9" xfId="0" applyFont="1" applyFill="1" applyBorder="1" applyAlignment="1" applyProtection="1">
      <alignment horizontal="left" vertical="center" wrapText="1" indent="2"/>
    </xf>
    <xf numFmtId="0" fontId="30" fillId="6" borderId="19" xfId="0" applyFont="1" applyFill="1" applyBorder="1" applyAlignment="1" applyProtection="1">
      <alignment horizontal="center" vertical="center" wrapText="1"/>
    </xf>
    <xf numFmtId="0" fontId="30" fillId="6" borderId="31" xfId="0" applyFont="1" applyFill="1" applyBorder="1" applyAlignment="1" applyProtection="1">
      <alignment horizontal="center" vertical="center" wrapText="1"/>
    </xf>
    <xf numFmtId="2" fontId="30" fillId="6" borderId="0" xfId="31" applyNumberFormat="1" applyFont="1" applyFill="1" applyBorder="1" applyProtection="1">
      <alignment horizontal="right" vertical="center"/>
    </xf>
    <xf numFmtId="3" fontId="30" fillId="6" borderId="0" xfId="30" applyFont="1" applyFill="1" applyBorder="1" applyProtection="1">
      <alignment horizontal="right" vertical="center"/>
    </xf>
    <xf numFmtId="0" fontId="30" fillId="6" borderId="28" xfId="0" applyFont="1" applyFill="1" applyBorder="1" applyAlignment="1" applyProtection="1">
      <alignment vertical="center" wrapText="1"/>
    </xf>
    <xf numFmtId="0" fontId="30" fillId="6" borderId="28" xfId="0" applyFont="1" applyFill="1" applyBorder="1" applyAlignment="1" applyProtection="1">
      <alignment horizontal="center" vertical="center"/>
    </xf>
    <xf numFmtId="3" fontId="28" fillId="6" borderId="28" xfId="3" applyNumberFormat="1" applyFont="1" applyFill="1" applyBorder="1" applyAlignment="1" applyProtection="1">
      <alignment horizontal="right" wrapText="1"/>
    </xf>
    <xf numFmtId="0" fontId="22" fillId="6" borderId="28" xfId="0" applyFont="1" applyFill="1" applyBorder="1" applyProtection="1">
      <alignment vertical="center"/>
    </xf>
    <xf numFmtId="0" fontId="30" fillId="6" borderId="25" xfId="0" applyFont="1" applyFill="1" applyBorder="1" applyProtection="1">
      <alignment vertical="center"/>
    </xf>
    <xf numFmtId="0" fontId="30" fillId="6" borderId="39" xfId="0" applyFont="1" applyFill="1" applyBorder="1" applyAlignment="1" applyProtection="1">
      <alignment vertical="center" wrapText="1"/>
    </xf>
    <xf numFmtId="0" fontId="30" fillId="6" borderId="39" xfId="0" applyFont="1" applyFill="1" applyBorder="1" applyAlignment="1" applyProtection="1">
      <alignment horizontal="center" vertical="center"/>
    </xf>
    <xf numFmtId="3" fontId="28" fillId="6" borderId="39" xfId="3" applyNumberFormat="1" applyFont="1" applyFill="1" applyBorder="1" applyAlignment="1" applyProtection="1">
      <alignment horizontal="right" wrapText="1"/>
    </xf>
    <xf numFmtId="0" fontId="22" fillId="6" borderId="39" xfId="0" applyFont="1" applyFill="1" applyBorder="1" applyProtection="1">
      <alignment vertical="center"/>
    </xf>
    <xf numFmtId="0" fontId="30" fillId="6" borderId="41" xfId="0" applyFont="1" applyFill="1" applyBorder="1" applyProtection="1">
      <alignment vertical="center"/>
    </xf>
    <xf numFmtId="3" fontId="22" fillId="6" borderId="25" xfId="30" quotePrefix="1" applyFont="1" applyBorder="1">
      <alignment horizontal="right" vertical="center"/>
    </xf>
    <xf numFmtId="0" fontId="22" fillId="13" borderId="35" xfId="3" applyFont="1" applyBorder="1" applyAlignment="1" applyProtection="1">
      <alignment vertical="center" wrapText="1"/>
    </xf>
    <xf numFmtId="0" fontId="0" fillId="6" borderId="22" xfId="0" applyBorder="1" applyAlignment="1">
      <alignment vertical="center" wrapText="1"/>
    </xf>
    <xf numFmtId="0" fontId="0" fillId="6" borderId="21" xfId="0" applyBorder="1" applyAlignment="1">
      <alignment vertical="center" wrapText="1"/>
    </xf>
    <xf numFmtId="0" fontId="0" fillId="6" borderId="21" xfId="0" applyBorder="1" applyAlignment="1">
      <alignment horizontal="left" vertical="center" wrapText="1" indent="2"/>
    </xf>
    <xf numFmtId="0" fontId="0" fillId="6" borderId="21" xfId="0" applyBorder="1" applyAlignment="1">
      <alignment horizontal="left" vertical="center" wrapText="1" indent="1"/>
    </xf>
    <xf numFmtId="3" fontId="22" fillId="6" borderId="33" xfId="30" applyFont="1" applyBorder="1" applyProtection="1">
      <alignment horizontal="right" vertical="center"/>
    </xf>
    <xf numFmtId="3" fontId="22" fillId="14" borderId="28" xfId="20" applyFont="1" applyBorder="1">
      <alignment horizontal="right" vertical="center"/>
      <protection locked="0"/>
    </xf>
    <xf numFmtId="3" fontId="22" fillId="14" borderId="36" xfId="20" applyFont="1" applyBorder="1">
      <alignment horizontal="right" vertical="center"/>
      <protection locked="0"/>
    </xf>
    <xf numFmtId="3" fontId="22" fillId="14" borderId="29" xfId="20" applyFont="1" applyBorder="1">
      <alignment horizontal="right" vertical="center"/>
      <protection locked="0"/>
    </xf>
    <xf numFmtId="3" fontId="22" fillId="14" borderId="32" xfId="20" applyFont="1" applyBorder="1">
      <alignment horizontal="right" vertical="center"/>
      <protection locked="0"/>
    </xf>
    <xf numFmtId="2" fontId="22" fillId="6" borderId="26" xfId="32" applyNumberFormat="1" applyFont="1" applyBorder="1" applyAlignment="1">
      <alignment horizontal="center" vertical="center" wrapText="1"/>
    </xf>
    <xf numFmtId="3" fontId="30" fillId="14" borderId="32" xfId="20" applyFont="1" applyBorder="1">
      <alignment horizontal="right" vertical="center"/>
      <protection locked="0"/>
    </xf>
    <xf numFmtId="3" fontId="30" fillId="14" borderId="42" xfId="20" applyFont="1" applyBorder="1">
      <alignment horizontal="right" vertical="center"/>
      <protection locked="0"/>
    </xf>
    <xf numFmtId="3" fontId="30" fillId="14" borderId="37" xfId="20" applyFont="1" applyBorder="1">
      <alignment horizontal="right" vertical="center"/>
      <protection locked="0"/>
    </xf>
    <xf numFmtId="2" fontId="22" fillId="6" borderId="27" xfId="32" applyNumberFormat="1" applyFont="1" applyBorder="1">
      <alignment horizontal="right" vertical="center"/>
    </xf>
    <xf numFmtId="0" fontId="22" fillId="13" borderId="47" xfId="3" applyFont="1" applyBorder="1" applyProtection="1">
      <alignment horizontal="center" vertical="center"/>
    </xf>
    <xf numFmtId="3" fontId="22" fillId="6" borderId="41" xfId="30" applyFont="1" applyBorder="1">
      <alignment horizontal="right" vertical="center"/>
    </xf>
    <xf numFmtId="3" fontId="22" fillId="6" borderId="39" xfId="30" applyFont="1" applyBorder="1">
      <alignment horizontal="right" vertical="center"/>
    </xf>
    <xf numFmtId="2" fontId="22" fillId="15" borderId="19" xfId="49" applyNumberFormat="1" applyFont="1" applyBorder="1">
      <alignment vertical="center"/>
    </xf>
    <xf numFmtId="0" fontId="24" fillId="6" borderId="10" xfId="0" applyFont="1" applyFill="1" applyBorder="1" applyAlignment="1" applyProtection="1">
      <alignment horizontal="left" vertical="center"/>
    </xf>
    <xf numFmtId="0" fontId="22" fillId="2" borderId="26" xfId="0" applyFont="1" applyFill="1" applyBorder="1" applyAlignment="1" applyProtection="1">
      <alignment horizontal="left" vertical="center" wrapText="1" indent="2"/>
    </xf>
    <xf numFmtId="3" fontId="22" fillId="6" borderId="22" xfId="30" applyFont="1" applyBorder="1">
      <alignment horizontal="right" vertical="center"/>
    </xf>
    <xf numFmtId="0" fontId="22" fillId="2" borderId="27" xfId="0" applyFont="1" applyFill="1" applyBorder="1" applyAlignment="1" applyProtection="1">
      <alignment horizontal="left" vertical="center" wrapText="1" indent="2"/>
    </xf>
    <xf numFmtId="0" fontId="22" fillId="2" borderId="29" xfId="0" applyFont="1" applyFill="1" applyBorder="1" applyAlignment="1" applyProtection="1">
      <alignment horizontal="left" vertical="center" wrapText="1" indent="2"/>
    </xf>
    <xf numFmtId="0" fontId="22" fillId="2" borderId="29" xfId="0" applyFont="1" applyFill="1" applyBorder="1" applyAlignment="1" applyProtection="1">
      <alignment horizontal="left" vertical="center" wrapText="1" indent="1"/>
    </xf>
    <xf numFmtId="0" fontId="22" fillId="2" borderId="26" xfId="0" applyFont="1" applyFill="1" applyBorder="1" applyAlignment="1" applyProtection="1">
      <alignment horizontal="left" vertical="center" wrapText="1" indent="1"/>
    </xf>
    <xf numFmtId="0" fontId="22" fillId="45" borderId="0" xfId="0" applyFont="1" applyFill="1" applyProtection="1">
      <alignment vertical="center"/>
    </xf>
    <xf numFmtId="3" fontId="22" fillId="6" borderId="27" xfId="30" applyFont="1" applyBorder="1">
      <alignment horizontal="right" vertical="center"/>
    </xf>
    <xf numFmtId="0" fontId="22" fillId="2" borderId="29" xfId="0" applyFont="1" applyFill="1" applyBorder="1" applyAlignment="1" applyProtection="1">
      <alignment horizontal="left" vertical="center" wrapText="1" indent="3"/>
    </xf>
    <xf numFmtId="0" fontId="0" fillId="6" borderId="0" xfId="0">
      <alignment vertical="center"/>
    </xf>
    <xf numFmtId="0" fontId="24" fillId="2" borderId="0" xfId="0" applyFont="1" applyFill="1" applyBorder="1" applyAlignment="1" applyProtection="1">
      <alignment horizontal="left" vertical="center"/>
    </xf>
    <xf numFmtId="0" fontId="0" fillId="6" borderId="0" xfId="0" applyFill="1" applyBorder="1">
      <alignment vertical="center"/>
    </xf>
    <xf numFmtId="0" fontId="0" fillId="6" borderId="0" xfId="0" applyBorder="1">
      <alignment vertical="center"/>
    </xf>
    <xf numFmtId="0" fontId="0" fillId="6" borderId="5" xfId="0" applyFill="1" applyBorder="1">
      <alignment vertical="center"/>
    </xf>
    <xf numFmtId="0" fontId="20" fillId="2" borderId="3" xfId="4" applyFont="1" applyFill="1" applyBorder="1" applyAlignment="1"/>
    <xf numFmtId="0" fontId="20" fillId="2" borderId="9" xfId="4" applyFont="1" applyFill="1" applyBorder="1" applyAlignment="1"/>
    <xf numFmtId="3" fontId="22" fillId="41" borderId="21" xfId="11" applyFont="1" applyBorder="1" applyAlignment="1" applyProtection="1">
      <alignment horizontal="right" vertical="center"/>
      <protection locked="0"/>
    </xf>
    <xf numFmtId="3" fontId="22" fillId="41" borderId="36" xfId="11" applyFont="1" applyBorder="1" applyAlignment="1" applyProtection="1">
      <alignment horizontal="right" vertical="center"/>
      <protection locked="0"/>
    </xf>
    <xf numFmtId="3" fontId="22" fillId="41" borderId="33" xfId="11" applyFont="1" applyBorder="1" applyAlignment="1" applyProtection="1">
      <alignment horizontal="right" vertical="center"/>
      <protection locked="0"/>
    </xf>
    <xf numFmtId="0" fontId="22" fillId="13" borderId="22" xfId="3" applyFont="1" applyBorder="1" applyProtection="1">
      <alignment horizontal="center" vertical="center"/>
    </xf>
    <xf numFmtId="3" fontId="22" fillId="41" borderId="22" xfId="11" applyFont="1" applyBorder="1" applyAlignment="1" applyProtection="1">
      <alignment horizontal="right" vertical="center"/>
      <protection locked="0"/>
    </xf>
    <xf numFmtId="1" fontId="0" fillId="4" borderId="19" xfId="37" applyFont="1" applyBorder="1" applyAlignment="1">
      <alignment horizontal="center" vertical="center"/>
    </xf>
    <xf numFmtId="0" fontId="22" fillId="2" borderId="34" xfId="0" applyFont="1" applyFill="1" applyBorder="1" applyAlignment="1">
      <alignment vertical="center"/>
    </xf>
    <xf numFmtId="0" fontId="0" fillId="6" borderId="41" xfId="0" applyFont="1" applyFill="1" applyBorder="1" applyAlignment="1">
      <alignment horizontal="left" vertical="center"/>
    </xf>
    <xf numFmtId="0" fontId="0" fillId="6" borderId="21" xfId="0" applyFont="1" applyFill="1" applyBorder="1" applyAlignment="1" applyProtection="1">
      <alignment vertical="center" wrapText="1"/>
    </xf>
    <xf numFmtId="0" fontId="0" fillId="6" borderId="36" xfId="0" applyFont="1" applyBorder="1" applyAlignment="1">
      <alignment horizontal="left" vertical="top" wrapText="1" indent="3"/>
    </xf>
    <xf numFmtId="0" fontId="0" fillId="6" borderId="31" xfId="0" applyFont="1" applyBorder="1" applyAlignment="1">
      <alignment horizontal="left" vertical="top" wrapText="1"/>
    </xf>
    <xf numFmtId="0" fontId="0" fillId="6" borderId="26" xfId="0" applyFont="1" applyFill="1" applyBorder="1" applyAlignment="1" applyProtection="1">
      <alignment horizontal="center" vertical="center"/>
    </xf>
    <xf numFmtId="0" fontId="22" fillId="6" borderId="40" xfId="0" applyFont="1" applyFill="1" applyBorder="1" applyAlignment="1" applyProtection="1">
      <alignment vertical="center" wrapText="1"/>
    </xf>
    <xf numFmtId="0" fontId="24" fillId="2" borderId="31" xfId="0" applyFont="1" applyFill="1" applyBorder="1" applyAlignment="1" applyProtection="1">
      <alignment horizontal="center" wrapText="1"/>
    </xf>
    <xf numFmtId="0" fontId="22" fillId="2" borderId="9" xfId="0" applyFont="1" applyFill="1" applyBorder="1">
      <alignment vertical="center"/>
    </xf>
    <xf numFmtId="0" fontId="22" fillId="2" borderId="4" xfId="0" applyFont="1" applyFill="1" applyBorder="1">
      <alignment vertical="center"/>
    </xf>
    <xf numFmtId="0" fontId="22" fillId="2" borderId="0" xfId="0" applyFont="1" applyFill="1">
      <alignment vertical="center"/>
    </xf>
    <xf numFmtId="0" fontId="23" fillId="2" borderId="5" xfId="0" applyFont="1" applyFill="1" applyBorder="1">
      <alignment vertical="center"/>
    </xf>
    <xf numFmtId="0" fontId="20" fillId="2" borderId="5" xfId="0" applyFont="1" applyFill="1" applyBorder="1">
      <alignment vertical="center"/>
    </xf>
    <xf numFmtId="0" fontId="22" fillId="2" borderId="5" xfId="0" applyFont="1" applyFill="1" applyBorder="1">
      <alignment vertical="center"/>
    </xf>
    <xf numFmtId="0" fontId="22" fillId="2" borderId="11" xfId="0" applyFont="1" applyFill="1" applyBorder="1">
      <alignment vertical="center"/>
    </xf>
    <xf numFmtId="0" fontId="22" fillId="2" borderId="0" xfId="0" applyFont="1" applyFill="1" applyBorder="1">
      <alignment vertical="center"/>
    </xf>
    <xf numFmtId="0" fontId="22" fillId="2" borderId="2" xfId="0" applyFont="1" applyFill="1" applyBorder="1">
      <alignment vertical="center"/>
    </xf>
    <xf numFmtId="0" fontId="22" fillId="2" borderId="0" xfId="0" applyFont="1" applyFill="1" applyBorder="1" applyProtection="1">
      <alignment vertical="center"/>
    </xf>
    <xf numFmtId="0" fontId="22" fillId="2" borderId="0" xfId="0" applyFont="1" applyFill="1" applyBorder="1" applyAlignment="1" applyProtection="1">
      <alignment horizontal="left"/>
    </xf>
    <xf numFmtId="0" fontId="20" fillId="2" borderId="0" xfId="0" applyFont="1" applyFill="1" applyBorder="1">
      <alignment vertical="center"/>
    </xf>
    <xf numFmtId="0" fontId="22" fillId="2" borderId="6" xfId="0" applyFont="1" applyFill="1" applyBorder="1">
      <alignment vertical="center"/>
    </xf>
    <xf numFmtId="0" fontId="24" fillId="2" borderId="24" xfId="0" applyFont="1" applyFill="1" applyBorder="1" applyAlignment="1">
      <alignment horizontal="center" wrapText="1"/>
    </xf>
    <xf numFmtId="0" fontId="24" fillId="2" borderId="19" xfId="0" applyFont="1" applyFill="1" applyBorder="1" applyAlignment="1">
      <alignment horizontal="center" wrapText="1"/>
    </xf>
    <xf numFmtId="0" fontId="22" fillId="2" borderId="2" xfId="0" applyFont="1" applyFill="1" applyBorder="1" applyAlignment="1">
      <alignment vertical="center"/>
    </xf>
    <xf numFmtId="0" fontId="22" fillId="2" borderId="25" xfId="0" applyFont="1" applyFill="1" applyBorder="1" applyAlignment="1" applyProtection="1">
      <alignment horizontal="center" vertical="center"/>
    </xf>
    <xf numFmtId="0" fontId="22" fillId="2" borderId="25" xfId="0" applyFont="1" applyFill="1" applyBorder="1" applyAlignment="1" applyProtection="1">
      <alignment vertical="center" wrapText="1"/>
    </xf>
    <xf numFmtId="0" fontId="22" fillId="2" borderId="6" xfId="0" applyFont="1" applyFill="1" applyBorder="1" applyAlignment="1">
      <alignment vertical="center"/>
    </xf>
    <xf numFmtId="0" fontId="22" fillId="2" borderId="0" xfId="0" applyFont="1" applyFill="1" applyAlignment="1">
      <alignment vertical="center"/>
    </xf>
    <xf numFmtId="0" fontId="22" fillId="2" borderId="26" xfId="0" applyFont="1" applyFill="1" applyBorder="1" applyAlignment="1" applyProtection="1">
      <alignment horizontal="center" vertical="center"/>
    </xf>
    <xf numFmtId="0" fontId="22" fillId="0" borderId="26" xfId="0" applyFont="1" applyFill="1" applyBorder="1" applyAlignment="1" applyProtection="1">
      <alignment horizontal="left" vertical="center" indent="1"/>
    </xf>
    <xf numFmtId="0" fontId="22" fillId="0" borderId="26" xfId="0" applyFont="1" applyFill="1" applyBorder="1" applyAlignment="1" applyProtection="1">
      <alignment vertical="center"/>
    </xf>
    <xf numFmtId="0" fontId="22" fillId="2" borderId="26" xfId="0" applyFont="1" applyFill="1" applyBorder="1" applyAlignment="1" applyProtection="1">
      <alignment vertical="center"/>
    </xf>
    <xf numFmtId="0" fontId="24" fillId="2" borderId="26" xfId="0" applyFont="1" applyFill="1" applyBorder="1" applyAlignment="1" applyProtection="1">
      <alignment vertical="center"/>
    </xf>
    <xf numFmtId="0" fontId="22" fillId="2" borderId="26" xfId="0" applyFont="1" applyFill="1" applyBorder="1" applyAlignment="1" applyProtection="1">
      <alignment horizontal="left" vertical="center" indent="1"/>
    </xf>
    <xf numFmtId="0" fontId="22" fillId="2" borderId="26" xfId="0" applyFont="1" applyFill="1" applyBorder="1" applyAlignment="1" applyProtection="1">
      <alignment horizontal="left" vertical="center"/>
    </xf>
    <xf numFmtId="0" fontId="24" fillId="2" borderId="26" xfId="0" applyFont="1" applyFill="1" applyBorder="1" applyAlignment="1" applyProtection="1">
      <alignment horizontal="left" vertical="center"/>
    </xf>
    <xf numFmtId="0" fontId="22" fillId="2" borderId="27" xfId="0" applyFont="1" applyFill="1" applyBorder="1" applyAlignment="1" applyProtection="1">
      <alignment horizontal="left" vertical="center"/>
    </xf>
    <xf numFmtId="0" fontId="24" fillId="2" borderId="20" xfId="0" applyFont="1" applyFill="1" applyBorder="1" applyAlignment="1" applyProtection="1">
      <alignment horizontal="left" vertical="center"/>
    </xf>
    <xf numFmtId="0" fontId="24" fillId="2" borderId="21" xfId="0" applyFont="1" applyFill="1" applyBorder="1" applyAlignment="1" applyProtection="1">
      <alignment horizontal="left" vertical="center"/>
    </xf>
    <xf numFmtId="0" fontId="24" fillId="2" borderId="22" xfId="0" applyFont="1" applyFill="1" applyBorder="1" applyAlignment="1" applyProtection="1">
      <alignment horizontal="left" vertical="center"/>
    </xf>
    <xf numFmtId="0" fontId="22" fillId="2" borderId="10" xfId="0" applyFont="1" applyFill="1" applyBorder="1">
      <alignment vertical="center"/>
    </xf>
    <xf numFmtId="0" fontId="22" fillId="2" borderId="8" xfId="0" applyFont="1" applyFill="1" applyBorder="1">
      <alignment vertical="center"/>
    </xf>
    <xf numFmtId="0" fontId="20" fillId="2" borderId="8" xfId="0" applyFont="1" applyFill="1" applyBorder="1">
      <alignment vertical="center"/>
    </xf>
    <xf numFmtId="0" fontId="22" fillId="2" borderId="7" xfId="0" applyFont="1" applyFill="1" applyBorder="1">
      <alignment vertical="center"/>
    </xf>
    <xf numFmtId="0" fontId="0" fillId="47" borderId="0" xfId="0" applyFont="1" applyFill="1" applyProtection="1">
      <alignment vertical="center"/>
    </xf>
    <xf numFmtId="0" fontId="0" fillId="2" borderId="29" xfId="0" applyFont="1" applyFill="1" applyBorder="1" applyAlignment="1" applyProtection="1">
      <alignment horizontal="left" vertical="center" wrapText="1" indent="1"/>
    </xf>
    <xf numFmtId="0" fontId="24" fillId="6" borderId="31" xfId="0" applyFont="1" applyFill="1" applyBorder="1" applyAlignment="1" applyProtection="1">
      <alignment horizontal="center" vertical="center" wrapText="1"/>
    </xf>
    <xf numFmtId="0" fontId="24" fillId="6" borderId="9" xfId="4" applyFont="1" applyFill="1" applyBorder="1" applyAlignment="1">
      <alignment horizontal="left" vertical="center" wrapText="1"/>
    </xf>
    <xf numFmtId="0" fontId="24" fillId="6" borderId="19" xfId="0" applyFont="1" applyFill="1" applyBorder="1" applyAlignment="1" applyProtection="1">
      <alignment horizontal="center" vertical="center" wrapText="1"/>
    </xf>
    <xf numFmtId="0" fontId="22" fillId="6" borderId="34" xfId="0" applyFont="1" applyFill="1" applyBorder="1" applyAlignment="1" applyProtection="1">
      <alignment horizontal="center" vertical="center"/>
    </xf>
    <xf numFmtId="0" fontId="22" fillId="6" borderId="35" xfId="0" applyFont="1" applyFill="1" applyBorder="1" applyAlignment="1" applyProtection="1">
      <alignment horizontal="center" vertical="center"/>
    </xf>
    <xf numFmtId="0" fontId="24" fillId="6" borderId="0" xfId="0" applyFont="1" applyFill="1" applyBorder="1" applyAlignment="1" applyProtection="1">
      <alignment horizontal="center" vertical="center" wrapText="1"/>
    </xf>
    <xf numFmtId="0" fontId="24" fillId="6" borderId="8" xfId="0" applyFont="1" applyFill="1" applyBorder="1" applyAlignment="1" applyProtection="1">
      <alignment horizontal="left" vertical="center"/>
    </xf>
    <xf numFmtId="3" fontId="22" fillId="6" borderId="0" xfId="3" applyNumberFormat="1" applyFont="1" applyFill="1" applyBorder="1" applyAlignment="1" applyProtection="1">
      <alignment horizontal="center" vertical="center"/>
    </xf>
    <xf numFmtId="3" fontId="22" fillId="6" borderId="0" xfId="6" applyFont="1" applyFill="1" applyBorder="1" applyAlignment="1">
      <alignment horizontal="right" vertical="center"/>
    </xf>
    <xf numFmtId="10" fontId="22" fillId="6" borderId="0" xfId="7" applyFont="1" applyFill="1" applyBorder="1">
      <alignment horizontal="right" vertical="center"/>
    </xf>
    <xf numFmtId="3" fontId="22" fillId="13" borderId="27" xfId="3" applyNumberFormat="1" applyFont="1" applyBorder="1" applyAlignment="1" applyProtection="1">
      <alignment horizontal="center" vertical="center"/>
    </xf>
    <xf numFmtId="3" fontId="22" fillId="13" borderId="33" xfId="3" applyNumberFormat="1" applyFont="1" applyBorder="1" applyAlignment="1" applyProtection="1">
      <alignment horizontal="center" vertical="center"/>
    </xf>
    <xf numFmtId="0" fontId="22" fillId="2" borderId="0" xfId="0" applyFont="1" applyFill="1" applyBorder="1" applyProtection="1">
      <alignment vertical="center"/>
    </xf>
    <xf numFmtId="0" fontId="22" fillId="2" borderId="0" xfId="0" applyFont="1" applyFill="1" applyProtection="1">
      <alignment vertical="center"/>
    </xf>
    <xf numFmtId="3" fontId="22" fillId="6" borderId="26" xfId="30" applyFont="1" applyBorder="1">
      <alignment horizontal="right" vertical="center"/>
    </xf>
    <xf numFmtId="0" fontId="22" fillId="13" borderId="21" xfId="3" applyFont="1" applyBorder="1" applyProtection="1">
      <alignment horizontal="center" vertical="center"/>
    </xf>
    <xf numFmtId="0" fontId="22" fillId="13" borderId="36" xfId="3" applyFont="1" applyBorder="1" applyProtection="1">
      <alignment horizontal="center" vertical="center"/>
    </xf>
    <xf numFmtId="0" fontId="30" fillId="2" borderId="21" xfId="0" applyFont="1" applyFill="1" applyBorder="1" applyAlignment="1" applyProtection="1">
      <alignment horizontal="center" vertical="center" wrapText="1"/>
    </xf>
    <xf numFmtId="3" fontId="30" fillId="41" borderId="36" xfId="11" applyFont="1" applyBorder="1" applyProtection="1">
      <alignment horizontal="right" vertical="center"/>
      <protection locked="0"/>
    </xf>
    <xf numFmtId="2" fontId="22" fillId="6" borderId="26" xfId="32" applyNumberFormat="1" applyFont="1" applyBorder="1">
      <alignment horizontal="right" vertical="center"/>
    </xf>
    <xf numFmtId="0" fontId="22" fillId="45" borderId="0" xfId="0" applyFont="1" applyFill="1" applyProtection="1">
      <alignment vertical="center"/>
    </xf>
    <xf numFmtId="0" fontId="0" fillId="6" borderId="31" xfId="5" applyFont="1" applyBorder="1">
      <alignment horizontal="center" wrapText="1"/>
    </xf>
    <xf numFmtId="0" fontId="22" fillId="15" borderId="32" xfId="55" applyFont="1" applyBorder="1">
      <alignment horizontal="center" vertical="center" wrapText="1"/>
    </xf>
    <xf numFmtId="0" fontId="22" fillId="15" borderId="33" xfId="55" applyFont="1" applyBorder="1">
      <alignment horizontal="center" vertical="center" wrapText="1"/>
    </xf>
    <xf numFmtId="0" fontId="22" fillId="6" borderId="27" xfId="0" applyFont="1" applyFill="1" applyBorder="1" applyAlignment="1" applyProtection="1">
      <alignment vertical="center"/>
    </xf>
    <xf numFmtId="0" fontId="34" fillId="13" borderId="38" xfId="3" applyFont="1" applyBorder="1">
      <alignment horizontal="center" vertical="center"/>
    </xf>
    <xf numFmtId="0" fontId="24" fillId="6" borderId="23" xfId="0" applyFont="1" applyFill="1" applyBorder="1" applyAlignment="1" applyProtection="1">
      <alignment vertical="center"/>
    </xf>
    <xf numFmtId="0" fontId="20" fillId="6" borderId="2" xfId="0" applyFont="1" applyFill="1" applyBorder="1" applyAlignment="1">
      <alignment vertical="center"/>
    </xf>
    <xf numFmtId="0" fontId="20" fillId="6" borderId="9" xfId="0" applyFont="1" applyFill="1" applyBorder="1" applyAlignment="1">
      <alignment vertical="center"/>
    </xf>
    <xf numFmtId="15" fontId="21" fillId="6" borderId="9" xfId="0" applyNumberFormat="1" applyFont="1" applyFill="1" applyBorder="1" applyAlignment="1">
      <alignment vertical="center"/>
    </xf>
    <xf numFmtId="15" fontId="21" fillId="6" borderId="0" xfId="0" applyNumberFormat="1" applyFont="1" applyFill="1" applyBorder="1" applyAlignment="1">
      <alignment vertical="center"/>
    </xf>
    <xf numFmtId="0" fontId="24" fillId="6" borderId="24" xfId="0" applyFont="1" applyBorder="1">
      <alignment vertical="center"/>
    </xf>
    <xf numFmtId="169" fontId="24" fillId="6" borderId="19" xfId="35" applyFont="1" applyBorder="1">
      <alignment horizontal="center" vertical="center" wrapText="1"/>
    </xf>
    <xf numFmtId="169" fontId="24" fillId="6" borderId="31" xfId="35" applyFont="1" applyBorder="1">
      <alignment horizontal="center" vertical="center" wrapText="1"/>
    </xf>
    <xf numFmtId="0" fontId="24" fillId="6" borderId="9" xfId="0" applyFont="1" applyBorder="1">
      <alignment vertical="center"/>
    </xf>
    <xf numFmtId="0" fontId="24" fillId="6" borderId="9" xfId="0" applyFont="1" applyFill="1" applyBorder="1">
      <alignment vertical="center"/>
    </xf>
    <xf numFmtId="49" fontId="0" fillId="41" borderId="36" xfId="19" applyFont="1" applyBorder="1" applyAlignment="1" applyProtection="1">
      <alignment horizontal="center" vertical="center"/>
      <protection locked="0"/>
    </xf>
    <xf numFmtId="0" fontId="0" fillId="2" borderId="29" xfId="0" applyFont="1" applyFill="1" applyBorder="1" applyAlignment="1" applyProtection="1">
      <alignment vertical="center" wrapText="1"/>
    </xf>
    <xf numFmtId="0" fontId="0" fillId="2" borderId="29" xfId="0" applyFont="1" applyFill="1" applyBorder="1" applyAlignment="1" applyProtection="1">
      <alignment horizontal="left" vertical="center" wrapText="1" indent="3"/>
    </xf>
    <xf numFmtId="0" fontId="24" fillId="6" borderId="31" xfId="0" applyFont="1" applyFill="1" applyBorder="1" applyAlignment="1" applyProtection="1">
      <alignment horizontal="center" vertical="center"/>
    </xf>
    <xf numFmtId="0" fontId="24" fillId="6" borderId="19" xfId="5" applyFont="1" applyFill="1" applyBorder="1" applyAlignment="1">
      <alignment horizontal="center" vertical="center" wrapText="1"/>
    </xf>
    <xf numFmtId="0" fontId="24" fillId="6" borderId="31" xfId="5" applyFont="1" applyFill="1" applyBorder="1" applyAlignment="1">
      <alignment horizontal="center" vertical="center" wrapText="1"/>
    </xf>
    <xf numFmtId="0" fontId="24" fillId="6" borderId="24" xfId="5" applyFont="1" applyFill="1" applyBorder="1" applyAlignment="1">
      <alignment horizontal="center" vertical="center" wrapText="1"/>
    </xf>
    <xf numFmtId="0" fontId="24" fillId="2" borderId="19" xfId="5" applyFont="1" applyFill="1" applyBorder="1" applyAlignment="1">
      <alignment horizontal="center" vertical="center" wrapText="1"/>
    </xf>
    <xf numFmtId="0" fontId="24" fillId="2" borderId="31" xfId="5" applyFont="1" applyFill="1" applyBorder="1" applyAlignment="1">
      <alignment horizontal="center" vertical="center" wrapText="1"/>
    </xf>
    <xf numFmtId="0" fontId="24" fillId="6" borderId="9" xfId="5" applyFont="1" applyFill="1" applyBorder="1" applyAlignment="1">
      <alignment horizontal="center" vertical="center" wrapText="1"/>
    </xf>
    <xf numFmtId="0" fontId="24" fillId="2" borderId="24" xfId="5" applyFont="1" applyFill="1" applyBorder="1" applyAlignment="1">
      <alignment horizontal="center" vertical="center" wrapText="1"/>
    </xf>
    <xf numFmtId="0" fontId="22" fillId="6" borderId="36" xfId="0" applyFont="1" applyBorder="1" applyAlignment="1">
      <alignment horizontal="left" vertical="top" wrapText="1" indent="5"/>
    </xf>
    <xf numFmtId="0" fontId="24" fillId="6" borderId="43" xfId="5" applyFont="1" applyFill="1" applyBorder="1" applyAlignment="1" applyProtection="1">
      <alignment horizontal="center" vertical="center" wrapText="1"/>
    </xf>
    <xf numFmtId="0" fontId="24" fillId="6" borderId="19" xfId="5" applyFont="1" applyFill="1" applyBorder="1" applyAlignment="1" applyProtection="1">
      <alignment horizontal="center" vertical="center" wrapText="1"/>
    </xf>
    <xf numFmtId="0" fontId="23" fillId="6" borderId="0" xfId="0" applyFont="1" applyFill="1" applyBorder="1" applyAlignment="1" applyProtection="1">
      <alignment horizontal="left" wrapText="1"/>
    </xf>
    <xf numFmtId="0" fontId="24" fillId="2" borderId="9" xfId="0" applyFont="1" applyFill="1" applyBorder="1" applyAlignment="1" applyProtection="1">
      <alignment horizontal="center" vertical="center"/>
    </xf>
    <xf numFmtId="0" fontId="25" fillId="2" borderId="29" xfId="83" applyFont="1" applyFill="1" applyBorder="1" applyAlignment="1" applyProtection="1">
      <alignment horizontal="left" vertical="center" wrapText="1" indent="2"/>
    </xf>
    <xf numFmtId="0" fontId="25" fillId="2" borderId="26" xfId="83" applyFont="1" applyFill="1" applyBorder="1" applyAlignment="1" applyProtection="1">
      <alignment horizontal="left" vertical="center" wrapText="1" indent="2"/>
    </xf>
    <xf numFmtId="0" fontId="22" fillId="6" borderId="26" xfId="0" applyFont="1" applyFill="1" applyBorder="1" applyAlignment="1" applyProtection="1">
      <alignment horizontal="center" vertical="center"/>
    </xf>
    <xf numFmtId="0" fontId="22" fillId="6" borderId="25" xfId="0" applyFont="1" applyFill="1" applyBorder="1" applyAlignment="1" applyProtection="1">
      <alignment horizontal="center" vertical="center"/>
    </xf>
    <xf numFmtId="0" fontId="22" fillId="6" borderId="25" xfId="0" applyFont="1" applyFill="1" applyBorder="1" applyAlignment="1" applyProtection="1">
      <alignment horizontal="left" vertical="center"/>
    </xf>
    <xf numFmtId="0" fontId="22" fillId="6" borderId="28" xfId="0" applyFont="1" applyFill="1" applyBorder="1" applyAlignment="1" applyProtection="1">
      <alignment horizontal="left" vertical="center"/>
    </xf>
    <xf numFmtId="0" fontId="22" fillId="2" borderId="26" xfId="0" applyFont="1" applyFill="1" applyBorder="1" applyAlignment="1" applyProtection="1">
      <alignment horizontal="center" vertical="center"/>
    </xf>
    <xf numFmtId="0" fontId="22" fillId="2" borderId="21" xfId="0" applyFont="1" applyFill="1" applyBorder="1" applyAlignment="1" applyProtection="1">
      <alignment horizontal="left" vertical="center" wrapText="1"/>
    </xf>
    <xf numFmtId="0" fontId="22" fillId="2" borderId="25" xfId="0" applyFont="1" applyFill="1" applyBorder="1" applyAlignment="1" applyProtection="1">
      <alignment horizontal="center" vertical="center"/>
    </xf>
    <xf numFmtId="0" fontId="22" fillId="2" borderId="20" xfId="0" applyFont="1" applyFill="1" applyBorder="1" applyAlignment="1" applyProtection="1">
      <alignment horizontal="left" vertical="center" wrapText="1"/>
    </xf>
    <xf numFmtId="0" fontId="0" fillId="2" borderId="40" xfId="0" applyFont="1" applyFill="1" applyBorder="1" applyAlignment="1" applyProtection="1">
      <alignment horizontal="left" vertical="center" wrapText="1"/>
    </xf>
    <xf numFmtId="0" fontId="22" fillId="6" borderId="9" xfId="0" applyFont="1" applyFill="1" applyBorder="1" applyAlignment="1" applyProtection="1">
      <alignment horizontal="center" vertical="center"/>
    </xf>
    <xf numFmtId="0" fontId="22" fillId="6" borderId="26" xfId="0" applyFont="1" applyFill="1" applyBorder="1" applyAlignment="1" applyProtection="1">
      <alignment horizontal="left" vertical="center" wrapText="1" indent="1"/>
    </xf>
    <xf numFmtId="0" fontId="22" fillId="6" borderId="27" xfId="0" applyFont="1" applyFill="1" applyBorder="1" applyAlignment="1" applyProtection="1">
      <alignment horizontal="left" vertical="center" wrapText="1"/>
    </xf>
    <xf numFmtId="0" fontId="22" fillId="6" borderId="21" xfId="0" applyFont="1" applyFill="1" applyBorder="1" applyAlignment="1" applyProtection="1">
      <alignment horizontal="left" vertical="center" wrapText="1" indent="1"/>
    </xf>
    <xf numFmtId="0" fontId="22" fillId="6" borderId="26" xfId="0" applyFont="1" applyFill="1" applyBorder="1" applyAlignment="1" applyProtection="1">
      <alignment horizontal="left" vertical="center" wrapText="1" indent="2"/>
    </xf>
    <xf numFmtId="0" fontId="22" fillId="6" borderId="26" xfId="0" applyFont="1" applyFill="1" applyBorder="1" applyAlignment="1" applyProtection="1">
      <alignment horizontal="left" vertical="center" wrapText="1" indent="3"/>
    </xf>
    <xf numFmtId="0" fontId="4" fillId="6" borderId="0" xfId="0" applyFont="1" applyFill="1" applyBorder="1">
      <alignment vertical="center"/>
    </xf>
    <xf numFmtId="0" fontId="22" fillId="6" borderId="0" xfId="0" applyFont="1" applyFill="1" applyBorder="1" applyAlignment="1">
      <alignment horizontal="left" vertical="center"/>
    </xf>
    <xf numFmtId="0" fontId="23" fillId="6" borderId="2" xfId="0" applyFont="1" applyFill="1" applyBorder="1" applyAlignment="1" applyProtection="1">
      <alignment horizontal="left" wrapText="1"/>
    </xf>
    <xf numFmtId="0" fontId="0" fillId="6" borderId="2" xfId="0" applyBorder="1">
      <alignment vertical="center"/>
    </xf>
    <xf numFmtId="0" fontId="23" fillId="6" borderId="2" xfId="0" applyFont="1" applyFill="1" applyBorder="1" applyAlignment="1" applyProtection="1"/>
    <xf numFmtId="0" fontId="0" fillId="6" borderId="0" xfId="0" applyFill="1" applyBorder="1" applyAlignment="1">
      <alignment vertical="center"/>
    </xf>
    <xf numFmtId="0" fontId="0" fillId="2" borderId="25" xfId="0" applyFont="1" applyFill="1" applyBorder="1" applyAlignment="1">
      <alignment horizontal="center" vertical="center"/>
    </xf>
    <xf numFmtId="0" fontId="0" fillId="6" borderId="26" xfId="0" applyFont="1" applyFill="1" applyBorder="1" applyAlignment="1" applyProtection="1">
      <alignment vertical="center"/>
    </xf>
    <xf numFmtId="0" fontId="0" fillId="6" borderId="26" xfId="0" applyFont="1" applyFill="1" applyBorder="1" applyAlignment="1" applyProtection="1">
      <alignment horizontal="left" vertical="center"/>
    </xf>
    <xf numFmtId="0" fontId="22" fillId="13" borderId="33" xfId="3" applyFont="1" applyBorder="1" applyAlignment="1" applyProtection="1">
      <alignment horizontal="center" vertical="center"/>
    </xf>
    <xf numFmtId="0" fontId="0" fillId="2" borderId="8" xfId="0" applyFill="1" applyBorder="1">
      <alignment vertical="center"/>
    </xf>
    <xf numFmtId="0" fontId="0" fillId="6" borderId="0" xfId="0" applyAlignment="1"/>
    <xf numFmtId="0" fontId="3" fillId="2" borderId="0" xfId="0" applyFont="1" applyFill="1" applyBorder="1" applyAlignment="1" applyProtection="1">
      <alignment vertical="center"/>
    </xf>
    <xf numFmtId="0" fontId="3" fillId="2" borderId="23" xfId="0" applyFont="1" applyFill="1" applyBorder="1" applyAlignment="1" applyProtection="1">
      <alignment horizontal="center" vertical="center"/>
    </xf>
    <xf numFmtId="0" fontId="3" fillId="2" borderId="29" xfId="0" applyFont="1" applyFill="1" applyBorder="1" applyAlignment="1" applyProtection="1">
      <alignment horizontal="left" vertical="center"/>
    </xf>
    <xf numFmtId="0" fontId="0" fillId="2" borderId="0" xfId="0" applyFill="1" applyBorder="1">
      <alignment vertical="center"/>
    </xf>
    <xf numFmtId="0" fontId="0" fillId="6" borderId="9" xfId="0" applyFont="1" applyFill="1" applyBorder="1" applyAlignment="1"/>
    <xf numFmtId="0" fontId="0" fillId="2" borderId="9" xfId="0" applyFont="1" applyFill="1" applyBorder="1">
      <alignment vertical="center"/>
    </xf>
    <xf numFmtId="0" fontId="43" fillId="41" borderId="21" xfId="18" applyFont="1" applyBorder="1">
      <alignment horizontal="center" vertical="center" wrapText="1"/>
      <protection locked="0"/>
    </xf>
    <xf numFmtId="3" fontId="43" fillId="41" borderId="22" xfId="11" applyFont="1" applyBorder="1">
      <alignment horizontal="right" vertical="center"/>
      <protection locked="0"/>
    </xf>
    <xf numFmtId="3" fontId="43" fillId="41" borderId="21" xfId="11" applyFont="1" applyBorder="1">
      <alignment horizontal="right" vertical="center"/>
      <protection locked="0"/>
    </xf>
    <xf numFmtId="0" fontId="22" fillId="6" borderId="0" xfId="0" applyFont="1" applyFill="1" applyBorder="1" applyAlignment="1" applyProtection="1"/>
    <xf numFmtId="0" fontId="22" fillId="6" borderId="6" xfId="0" applyFont="1" applyFill="1" applyBorder="1" applyAlignment="1" applyProtection="1"/>
    <xf numFmtId="0" fontId="22" fillId="6" borderId="32" xfId="0" applyFont="1" applyFill="1" applyBorder="1" applyAlignment="1" applyProtection="1">
      <alignment horizontal="left" vertical="center"/>
    </xf>
    <xf numFmtId="0" fontId="22" fillId="6" borderId="36" xfId="0" applyFont="1" applyFill="1" applyBorder="1" applyAlignment="1" applyProtection="1">
      <alignment horizontal="left" vertical="center"/>
    </xf>
    <xf numFmtId="0" fontId="0" fillId="2" borderId="2" xfId="0" applyFill="1" applyBorder="1">
      <alignment vertical="center"/>
    </xf>
    <xf numFmtId="0" fontId="0" fillId="2" borderId="6" xfId="0" applyFill="1" applyBorder="1">
      <alignment vertical="center"/>
    </xf>
    <xf numFmtId="0" fontId="0" fillId="2" borderId="10" xfId="0" applyFill="1" applyBorder="1">
      <alignment vertical="center"/>
    </xf>
    <xf numFmtId="0" fontId="0" fillId="2" borderId="7" xfId="0" applyFill="1" applyBorder="1">
      <alignment vertical="center"/>
    </xf>
    <xf numFmtId="0" fontId="0" fillId="2" borderId="0" xfId="0" applyFill="1" applyBorder="1" applyAlignment="1">
      <alignment horizontal="center" vertical="center"/>
    </xf>
    <xf numFmtId="0" fontId="43" fillId="41" borderId="32" xfId="18" applyFont="1" applyBorder="1">
      <alignment horizontal="center" vertical="center" wrapText="1"/>
      <protection locked="0"/>
    </xf>
    <xf numFmtId="0" fontId="43" fillId="41" borderId="36" xfId="18" applyFont="1" applyBorder="1">
      <alignment horizontal="center" vertical="center" wrapText="1"/>
      <protection locked="0"/>
    </xf>
    <xf numFmtId="3" fontId="43" fillId="41" borderId="33" xfId="11" applyFont="1" applyBorder="1">
      <alignment horizontal="right" vertical="center"/>
      <protection locked="0"/>
    </xf>
    <xf numFmtId="3" fontId="43" fillId="41" borderId="36" xfId="11" applyFont="1" applyBorder="1">
      <alignment horizontal="right" vertical="center"/>
      <protection locked="0"/>
    </xf>
    <xf numFmtId="0" fontId="43" fillId="6" borderId="19" xfId="0" applyFont="1" applyBorder="1" applyAlignment="1">
      <alignment horizontal="center"/>
    </xf>
    <xf numFmtId="0" fontId="43" fillId="6" borderId="31" xfId="0" applyFont="1" applyBorder="1" applyAlignment="1">
      <alignment horizontal="center"/>
    </xf>
    <xf numFmtId="0" fontId="43" fillId="41" borderId="20" xfId="18" applyFont="1" applyBorder="1">
      <alignment horizontal="center" vertical="center" wrapText="1"/>
      <protection locked="0"/>
    </xf>
    <xf numFmtId="0" fontId="0" fillId="2" borderId="4" xfId="0" applyFont="1" applyFill="1" applyBorder="1">
      <alignment vertical="center"/>
    </xf>
    <xf numFmtId="0" fontId="0" fillId="6" borderId="26" xfId="0" applyFont="1" applyFill="1" applyBorder="1" applyAlignment="1">
      <alignment horizontal="left" vertical="center" indent="1"/>
    </xf>
    <xf numFmtId="0" fontId="0" fillId="6" borderId="26" xfId="0" applyFont="1" applyFill="1" applyBorder="1" applyAlignment="1">
      <alignment horizontal="left" vertical="center" indent="2"/>
    </xf>
    <xf numFmtId="0" fontId="43" fillId="13" borderId="21" xfId="3" applyFont="1" applyBorder="1">
      <alignment horizontal="center" vertical="center"/>
    </xf>
    <xf numFmtId="0" fontId="43" fillId="13" borderId="36" xfId="3" applyFont="1" applyBorder="1">
      <alignment horizontal="center" vertical="center"/>
    </xf>
    <xf numFmtId="0" fontId="0" fillId="6" borderId="26" xfId="0" applyFont="1" applyFill="1" applyBorder="1" applyAlignment="1">
      <alignment horizontal="left" vertical="center" indent="3"/>
    </xf>
    <xf numFmtId="0" fontId="22" fillId="6" borderId="26" xfId="0" applyFont="1" applyFill="1" applyBorder="1" applyAlignment="1">
      <alignment horizontal="left" vertical="center" wrapText="1"/>
    </xf>
    <xf numFmtId="0" fontId="0" fillId="6" borderId="0" xfId="0" applyFont="1" applyFill="1" applyBorder="1" applyProtection="1">
      <alignment vertical="center"/>
    </xf>
    <xf numFmtId="0" fontId="22" fillId="6" borderId="28" xfId="0" applyFont="1" applyFill="1" applyBorder="1" applyAlignment="1" applyProtection="1">
      <alignment horizontal="center" vertical="center"/>
    </xf>
    <xf numFmtId="0" fontId="22" fillId="6" borderId="29" xfId="0" applyFont="1" applyFill="1" applyBorder="1" applyAlignment="1" applyProtection="1">
      <alignment horizontal="center" vertical="center"/>
    </xf>
    <xf numFmtId="0" fontId="22" fillId="6" borderId="30" xfId="0" applyFont="1" applyFill="1" applyBorder="1" applyAlignment="1" applyProtection="1">
      <alignment horizontal="center" vertical="center"/>
    </xf>
    <xf numFmtId="0" fontId="22" fillId="6" borderId="36" xfId="0" applyFont="1" applyFill="1" applyBorder="1" applyAlignment="1" applyProtection="1">
      <alignment horizontal="center" vertical="center"/>
    </xf>
    <xf numFmtId="0" fontId="22" fillId="6" borderId="37" xfId="0" applyFont="1" applyFill="1" applyBorder="1" applyAlignment="1" applyProtection="1">
      <alignment horizontal="center" vertical="center"/>
    </xf>
    <xf numFmtId="0" fontId="22" fillId="6" borderId="37" xfId="0" applyFont="1" applyFill="1" applyBorder="1" applyAlignment="1" applyProtection="1">
      <alignment horizontal="left" vertical="center"/>
    </xf>
    <xf numFmtId="0" fontId="0" fillId="2" borderId="28" xfId="0" applyFill="1" applyBorder="1">
      <alignment vertical="center"/>
    </xf>
    <xf numFmtId="0" fontId="0" fillId="2" borderId="29" xfId="0" applyFill="1" applyBorder="1">
      <alignment vertical="center"/>
    </xf>
    <xf numFmtId="0" fontId="3" fillId="2" borderId="36" xfId="0" applyFont="1" applyFill="1" applyBorder="1" applyAlignment="1" applyProtection="1">
      <alignment horizontal="left" vertical="center"/>
    </xf>
    <xf numFmtId="0" fontId="0" fillId="6" borderId="6" xfId="0" applyFill="1" applyBorder="1">
      <alignment vertical="center"/>
    </xf>
    <xf numFmtId="0" fontId="0" fillId="2" borderId="38" xfId="0" applyFont="1" applyFill="1" applyBorder="1" applyAlignment="1">
      <alignment horizontal="center" vertical="center"/>
    </xf>
    <xf numFmtId="0" fontId="0" fillId="2" borderId="27" xfId="0" applyFont="1" applyFill="1" applyBorder="1" applyAlignment="1">
      <alignment horizontal="center" vertical="center"/>
    </xf>
    <xf numFmtId="0" fontId="0" fillId="2" borderId="30" xfId="0" applyFont="1" applyFill="1" applyBorder="1" applyAlignment="1">
      <alignment horizontal="center" vertical="center"/>
    </xf>
    <xf numFmtId="0" fontId="22" fillId="2" borderId="22" xfId="0" applyFont="1" applyFill="1" applyBorder="1" applyAlignment="1">
      <alignment horizontal="left" vertical="center"/>
    </xf>
    <xf numFmtId="3" fontId="22" fillId="14" borderId="30" xfId="20" applyFont="1" applyBorder="1">
      <alignment horizontal="right" vertical="center"/>
      <protection locked="0"/>
    </xf>
    <xf numFmtId="0" fontId="0" fillId="2" borderId="21" xfId="0" applyFont="1" applyFill="1" applyBorder="1" applyAlignment="1">
      <alignment horizontal="left" vertical="center" indent="1"/>
    </xf>
    <xf numFmtId="0" fontId="0" fillId="2" borderId="21" xfId="0" applyFont="1" applyFill="1" applyBorder="1" applyAlignment="1">
      <alignment vertical="center"/>
    </xf>
    <xf numFmtId="0" fontId="25" fillId="2" borderId="22" xfId="83" applyFont="1" applyFill="1" applyBorder="1" applyAlignment="1">
      <alignment horizontal="left" vertical="center" wrapText="1"/>
    </xf>
    <xf numFmtId="3" fontId="30" fillId="14" borderId="64" xfId="20" applyFont="1" applyBorder="1">
      <alignment horizontal="right" vertical="center"/>
      <protection locked="0"/>
    </xf>
    <xf numFmtId="0" fontId="24" fillId="6" borderId="19" xfId="5" applyFont="1" applyBorder="1">
      <alignment horizontal="center" wrapText="1"/>
    </xf>
    <xf numFmtId="0" fontId="22" fillId="6" borderId="6" xfId="0" applyFont="1" applyBorder="1">
      <alignment vertical="center"/>
    </xf>
    <xf numFmtId="0" fontId="22" fillId="6" borderId="0" xfId="0" applyFont="1">
      <alignment vertical="center"/>
    </xf>
    <xf numFmtId="0" fontId="22" fillId="6" borderId="8" xfId="0" applyFont="1" applyBorder="1">
      <alignment vertical="center"/>
    </xf>
    <xf numFmtId="0" fontId="22" fillId="6" borderId="7" xfId="0" applyFont="1" applyBorder="1">
      <alignment vertical="center"/>
    </xf>
    <xf numFmtId="0" fontId="24" fillId="6" borderId="62" xfId="0" applyFont="1" applyFill="1" applyBorder="1" applyAlignment="1" applyProtection="1">
      <alignment horizontal="center" vertical="center" wrapText="1"/>
    </xf>
    <xf numFmtId="0" fontId="24" fillId="6" borderId="63" xfId="0" applyFont="1" applyFill="1" applyBorder="1" applyAlignment="1" applyProtection="1">
      <alignment horizontal="center" vertical="center" wrapText="1"/>
    </xf>
    <xf numFmtId="0" fontId="24" fillId="6" borderId="28" xfId="0" applyFont="1" applyBorder="1">
      <alignment vertical="center"/>
    </xf>
    <xf numFmtId="0" fontId="0" fillId="6" borderId="29" xfId="0" applyFont="1" applyBorder="1" applyAlignment="1">
      <alignment horizontal="left" vertical="center" indent="1"/>
    </xf>
    <xf numFmtId="0" fontId="0" fillId="6" borderId="29" xfId="0" applyFont="1" applyBorder="1" applyAlignment="1">
      <alignment horizontal="left" vertical="center" indent="2"/>
    </xf>
    <xf numFmtId="0" fontId="0" fillId="6" borderId="29" xfId="0" applyFont="1" applyBorder="1" applyAlignment="1">
      <alignment horizontal="left" vertical="center" indent="3"/>
    </xf>
    <xf numFmtId="0" fontId="24" fillId="6" borderId="29" xfId="0" applyFont="1" applyBorder="1">
      <alignment vertical="center"/>
    </xf>
    <xf numFmtId="0" fontId="0" fillId="6" borderId="29" xfId="0" applyFont="1" applyBorder="1" applyAlignment="1">
      <alignment horizontal="left" vertical="center" indent="4"/>
    </xf>
    <xf numFmtId="0" fontId="24" fillId="6" borderId="2" xfId="0" applyFont="1" applyFill="1" applyBorder="1" applyAlignment="1" applyProtection="1"/>
    <xf numFmtId="0" fontId="0" fillId="6" borderId="0" xfId="0" applyFont="1" applyFill="1" applyBorder="1">
      <alignment vertical="center"/>
    </xf>
    <xf numFmtId="0" fontId="0" fillId="6" borderId="10" xfId="0" applyFont="1" applyFill="1" applyBorder="1">
      <alignment vertical="center"/>
    </xf>
    <xf numFmtId="0" fontId="0" fillId="6" borderId="8" xfId="0" applyFont="1" applyBorder="1">
      <alignment vertical="center"/>
    </xf>
    <xf numFmtId="0" fontId="20" fillId="2" borderId="9" xfId="0" applyFont="1" applyFill="1" applyBorder="1" applyAlignment="1"/>
    <xf numFmtId="0" fontId="22" fillId="2" borderId="4" xfId="0" applyFont="1" applyFill="1" applyBorder="1">
      <alignment vertical="center"/>
    </xf>
    <xf numFmtId="0" fontId="22" fillId="2" borderId="0" xfId="0" applyFont="1" applyFill="1" applyBorder="1">
      <alignment vertical="center"/>
    </xf>
    <xf numFmtId="0" fontId="22" fillId="2" borderId="6" xfId="0" applyFont="1" applyFill="1" applyBorder="1">
      <alignment vertical="center"/>
    </xf>
    <xf numFmtId="0" fontId="24" fillId="6" borderId="19" xfId="0" applyFont="1" applyBorder="1" applyAlignment="1">
      <alignment horizontal="center" wrapText="1"/>
    </xf>
    <xf numFmtId="0" fontId="24" fillId="6" borderId="31" xfId="0" applyFont="1" applyBorder="1" applyAlignment="1">
      <alignment horizontal="center" wrapText="1"/>
    </xf>
    <xf numFmtId="0" fontId="24" fillId="6" borderId="5" xfId="0" applyFont="1" applyBorder="1" applyAlignment="1">
      <alignment horizontal="center" wrapText="1"/>
    </xf>
    <xf numFmtId="0" fontId="22" fillId="2" borderId="0" xfId="0" applyFont="1" applyFill="1">
      <alignment vertical="center"/>
    </xf>
    <xf numFmtId="0" fontId="24" fillId="6" borderId="8" xfId="0" applyFont="1" applyBorder="1" applyAlignment="1">
      <alignment horizontal="center" wrapText="1"/>
    </xf>
    <xf numFmtId="3" fontId="22" fillId="13" borderId="20" xfId="3" applyNumberFormat="1" applyFont="1" applyBorder="1">
      <alignment horizontal="center" vertical="center"/>
    </xf>
    <xf numFmtId="0" fontId="24" fillId="6" borderId="9" xfId="0" applyFont="1" applyBorder="1" applyAlignment="1">
      <alignment horizontal="center" vertical="center" wrapText="1"/>
    </xf>
    <xf numFmtId="0" fontId="24" fillId="6" borderId="19" xfId="0" applyFont="1" applyBorder="1" applyAlignment="1">
      <alignment wrapText="1"/>
    </xf>
    <xf numFmtId="3" fontId="22" fillId="13" borderId="40" xfId="3" applyNumberFormat="1" applyFont="1" applyBorder="1">
      <alignment horizontal="center" vertical="center"/>
    </xf>
    <xf numFmtId="0" fontId="22" fillId="6" borderId="0" xfId="0" applyFont="1" applyFill="1" applyBorder="1">
      <alignment vertical="center"/>
    </xf>
    <xf numFmtId="0" fontId="24" fillId="6" borderId="8" xfId="0" applyFont="1" applyFill="1" applyBorder="1" applyAlignment="1">
      <alignment horizontal="center" wrapText="1"/>
    </xf>
    <xf numFmtId="3" fontId="22" fillId="13" borderId="32" xfId="3" applyNumberFormat="1" applyFont="1" applyBorder="1">
      <alignment horizontal="center" vertical="center"/>
    </xf>
    <xf numFmtId="0" fontId="22" fillId="2" borderId="6" xfId="0" applyFont="1" applyFill="1" applyBorder="1" applyAlignment="1">
      <alignment horizontal="left" vertical="center"/>
    </xf>
    <xf numFmtId="0" fontId="22" fillId="2" borderId="0" xfId="0" applyFont="1" applyFill="1" applyBorder="1" applyAlignment="1">
      <alignment horizontal="left" vertical="center"/>
    </xf>
    <xf numFmtId="3" fontId="22" fillId="13" borderId="41" xfId="3" applyNumberFormat="1" applyFont="1" applyBorder="1">
      <alignment horizontal="center" vertical="center"/>
    </xf>
    <xf numFmtId="0" fontId="22" fillId="6" borderId="8" xfId="0" applyFont="1" applyFill="1" applyBorder="1">
      <alignment vertical="center"/>
    </xf>
    <xf numFmtId="0" fontId="22" fillId="2" borderId="8" xfId="0" applyFont="1" applyFill="1" applyBorder="1">
      <alignment vertical="center"/>
    </xf>
    <xf numFmtId="0" fontId="22" fillId="2" borderId="7" xfId="0" applyFont="1" applyFill="1" applyBorder="1">
      <alignment vertical="center"/>
    </xf>
    <xf numFmtId="0" fontId="22" fillId="2" borderId="5" xfId="0" applyFont="1" applyFill="1" applyBorder="1" applyAlignment="1" applyProtection="1">
      <alignment horizontal="left"/>
    </xf>
    <xf numFmtId="0" fontId="22" fillId="2" borderId="5" xfId="0" applyFont="1" applyFill="1" applyBorder="1" applyProtection="1">
      <alignment vertical="center"/>
    </xf>
    <xf numFmtId="0" fontId="22" fillId="2" borderId="5" xfId="0" applyFont="1" applyFill="1" applyBorder="1">
      <alignment vertical="center"/>
    </xf>
    <xf numFmtId="0" fontId="22" fillId="2" borderId="11" xfId="0" applyFont="1" applyFill="1" applyBorder="1">
      <alignment vertical="center"/>
    </xf>
    <xf numFmtId="0" fontId="22" fillId="2" borderId="0" xfId="0" applyFont="1" applyFill="1" applyBorder="1" applyAlignment="1" applyProtection="1">
      <alignment horizontal="left"/>
    </xf>
    <xf numFmtId="0" fontId="22" fillId="2" borderId="0" xfId="0" applyFont="1" applyFill="1" applyBorder="1" applyProtection="1">
      <alignment vertical="center"/>
    </xf>
    <xf numFmtId="0" fontId="22" fillId="6" borderId="5" xfId="0" applyFont="1" applyFill="1" applyBorder="1" applyAlignment="1" applyProtection="1">
      <alignment horizontal="left"/>
    </xf>
    <xf numFmtId="0" fontId="22" fillId="6" borderId="5" xfId="0" applyFont="1" applyFill="1" applyBorder="1" applyProtection="1">
      <alignment vertical="center"/>
    </xf>
    <xf numFmtId="0" fontId="0" fillId="2" borderId="26" xfId="0" applyFont="1" applyFill="1" applyBorder="1" applyAlignment="1">
      <alignment horizontal="center" vertical="center"/>
    </xf>
    <xf numFmtId="0" fontId="24" fillId="6" borderId="0" xfId="0" applyFont="1" applyFill="1" applyBorder="1" applyProtection="1">
      <alignment vertical="center"/>
    </xf>
    <xf numFmtId="0" fontId="34" fillId="6" borderId="2" xfId="114" applyFont="1" applyFill="1" applyBorder="1" applyAlignment="1">
      <alignment vertical="center"/>
    </xf>
    <xf numFmtId="0" fontId="0" fillId="2" borderId="0" xfId="0" applyFill="1" applyBorder="1" applyAlignment="1">
      <alignment horizontal="center" vertical="center"/>
    </xf>
    <xf numFmtId="0" fontId="43" fillId="13" borderId="23" xfId="3" applyFont="1" applyBorder="1">
      <alignment horizontal="center" vertical="center"/>
    </xf>
    <xf numFmtId="0" fontId="43" fillId="13" borderId="37" xfId="3" applyFont="1" applyBorder="1">
      <alignment horizontal="center" vertical="center"/>
    </xf>
    <xf numFmtId="0" fontId="24" fillId="6" borderId="38" xfId="0" applyFont="1" applyFill="1" applyBorder="1" applyAlignment="1">
      <alignment horizontal="left" vertical="center"/>
    </xf>
    <xf numFmtId="0" fontId="24" fillId="6" borderId="38" xfId="5" applyFont="1" applyBorder="1" applyAlignment="1">
      <alignment horizontal="left" wrapText="1" indent="1"/>
    </xf>
    <xf numFmtId="0" fontId="24" fillId="6" borderId="26" xfId="5" applyFont="1" applyBorder="1" applyAlignment="1">
      <alignment horizontal="left" wrapText="1" indent="1"/>
    </xf>
    <xf numFmtId="0" fontId="0" fillId="6" borderId="29" xfId="0" applyFont="1" applyFill="1" applyBorder="1" applyAlignment="1">
      <alignment horizontal="left" vertical="center" indent="1"/>
    </xf>
    <xf numFmtId="170" fontId="22" fillId="6" borderId="21" xfId="29" applyFont="1" applyBorder="1">
      <alignment horizontal="center" vertical="center"/>
    </xf>
    <xf numFmtId="170" fontId="22" fillId="6" borderId="22" xfId="29" applyFont="1" applyBorder="1">
      <alignment horizontal="center" vertical="center"/>
    </xf>
    <xf numFmtId="170" fontId="22" fillId="6" borderId="33" xfId="29" applyFont="1" applyBorder="1">
      <alignment horizontal="center" vertical="center"/>
    </xf>
    <xf numFmtId="3" fontId="22" fillId="41" borderId="41" xfId="11" applyFont="1" applyBorder="1">
      <alignment horizontal="right" vertical="center"/>
      <protection locked="0"/>
    </xf>
    <xf numFmtId="3" fontId="22" fillId="6" borderId="30" xfId="30" applyFont="1" applyBorder="1" applyProtection="1">
      <alignment horizontal="right" vertical="center"/>
    </xf>
    <xf numFmtId="3" fontId="22" fillId="14" borderId="36" xfId="20" applyFont="1" applyBorder="1">
      <alignment horizontal="right" vertical="center"/>
      <protection locked="0"/>
    </xf>
    <xf numFmtId="3" fontId="22" fillId="14" borderId="33" xfId="20" applyFont="1" applyBorder="1">
      <alignment horizontal="right" vertical="center"/>
      <protection locked="0"/>
    </xf>
    <xf numFmtId="0" fontId="24" fillId="2" borderId="19" xfId="5" applyFont="1" applyFill="1" applyBorder="1" applyAlignment="1">
      <alignment horizontal="center" vertical="center" wrapText="1"/>
    </xf>
    <xf numFmtId="0" fontId="24" fillId="2" borderId="31" xfId="5" applyFont="1" applyFill="1" applyBorder="1" applyAlignment="1">
      <alignment horizontal="center" vertical="center" wrapText="1"/>
    </xf>
    <xf numFmtId="0" fontId="22" fillId="2" borderId="25" xfId="0" applyFont="1" applyFill="1" applyBorder="1">
      <alignment vertical="center"/>
    </xf>
    <xf numFmtId="0" fontId="22" fillId="13" borderId="9" xfId="0" applyFont="1" applyFill="1" applyBorder="1">
      <alignment vertical="center"/>
    </xf>
    <xf numFmtId="0" fontId="22" fillId="13" borderId="24" xfId="0" applyFont="1" applyFill="1" applyBorder="1">
      <alignment vertical="center"/>
    </xf>
    <xf numFmtId="0" fontId="22" fillId="2" borderId="32" xfId="0" applyFont="1" applyFill="1" applyBorder="1">
      <alignment vertical="center"/>
    </xf>
    <xf numFmtId="0" fontId="0" fillId="6" borderId="0" xfId="0" applyFont="1" applyFill="1" applyBorder="1" applyAlignment="1" applyProtection="1">
      <alignment horizontal="left" vertical="center"/>
    </xf>
    <xf numFmtId="0" fontId="0" fillId="6" borderId="47" xfId="0" applyFont="1" applyFill="1" applyBorder="1" applyAlignment="1" applyProtection="1">
      <alignment horizontal="center" vertical="center"/>
    </xf>
    <xf numFmtId="0" fontId="0" fillId="2" borderId="21" xfId="0" applyFont="1" applyFill="1" applyBorder="1" applyAlignment="1">
      <alignment vertical="center" wrapText="1"/>
    </xf>
    <xf numFmtId="0" fontId="0" fillId="2" borderId="28" xfId="0" applyFont="1" applyFill="1" applyBorder="1">
      <alignment vertical="center"/>
    </xf>
    <xf numFmtId="0" fontId="0" fillId="2" borderId="29" xfId="0" applyFont="1" applyFill="1" applyBorder="1">
      <alignment vertical="center"/>
    </xf>
    <xf numFmtId="0" fontId="0" fillId="2" borderId="30" xfId="0" applyFont="1" applyFill="1" applyBorder="1">
      <alignment vertical="center"/>
    </xf>
    <xf numFmtId="3" fontId="22" fillId="6" borderId="0" xfId="11" applyFont="1" applyFill="1" applyBorder="1" applyAlignment="1" applyProtection="1">
      <alignment horizontal="right" vertical="center"/>
    </xf>
    <xf numFmtId="3" fontId="22" fillId="6" borderId="0" xfId="11" applyFont="1" applyFill="1" applyBorder="1" applyProtection="1">
      <alignment horizontal="right" vertical="center"/>
    </xf>
    <xf numFmtId="3" fontId="22" fillId="6" borderId="8" xfId="11" applyFont="1" applyFill="1" applyBorder="1" applyProtection="1">
      <alignment horizontal="right" vertical="center"/>
    </xf>
    <xf numFmtId="0" fontId="22" fillId="13" borderId="33" xfId="3" applyFont="1" applyBorder="1" applyAlignment="1" applyProtection="1">
      <alignment vertical="center" wrapText="1"/>
    </xf>
    <xf numFmtId="3" fontId="24" fillId="43" borderId="32" xfId="6" applyFont="1" applyBorder="1" applyProtection="1">
      <alignment horizontal="right" vertical="center"/>
    </xf>
    <xf numFmtId="3" fontId="24" fillId="43" borderId="36" xfId="6" applyFont="1" applyBorder="1" applyProtection="1">
      <alignment horizontal="right" vertical="center"/>
    </xf>
    <xf numFmtId="3" fontId="24" fillId="43" borderId="33" xfId="6" applyFont="1" applyBorder="1" applyProtection="1">
      <alignment horizontal="right" vertical="center"/>
    </xf>
    <xf numFmtId="0" fontId="22" fillId="13" borderId="47" xfId="3" applyFont="1" applyBorder="1" applyAlignment="1" applyProtection="1">
      <alignment vertical="center" wrapText="1"/>
    </xf>
    <xf numFmtId="0" fontId="22" fillId="13" borderId="48" xfId="3" applyFont="1" applyBorder="1" applyAlignment="1" applyProtection="1">
      <alignment vertical="center" wrapText="1"/>
    </xf>
    <xf numFmtId="3" fontId="22" fillId="6" borderId="23" xfId="30" applyFont="1" applyBorder="1">
      <alignment horizontal="right" vertical="center"/>
    </xf>
    <xf numFmtId="3" fontId="22" fillId="14" borderId="20" xfId="20" applyFont="1" applyBorder="1" applyAlignment="1">
      <alignment horizontal="right" vertical="center" wrapText="1"/>
      <protection locked="0"/>
    </xf>
    <xf numFmtId="2" fontId="28" fillId="13" borderId="36" xfId="3" applyNumberFormat="1" applyFont="1" applyBorder="1">
      <alignment horizontal="center" vertical="center"/>
    </xf>
    <xf numFmtId="3" fontId="22" fillId="41" borderId="59" xfId="11" applyFont="1" applyBorder="1">
      <alignment horizontal="right" vertical="center"/>
      <protection locked="0"/>
    </xf>
    <xf numFmtId="3" fontId="22" fillId="41" borderId="56" xfId="11" applyFont="1" applyBorder="1">
      <alignment horizontal="right" vertical="center"/>
      <protection locked="0"/>
    </xf>
    <xf numFmtId="3" fontId="22" fillId="41" borderId="60" xfId="11" applyFont="1" applyBorder="1">
      <alignment horizontal="right" vertical="center"/>
      <protection locked="0"/>
    </xf>
    <xf numFmtId="3" fontId="22" fillId="41" borderId="57" xfId="11" applyFont="1" applyBorder="1">
      <alignment horizontal="right" vertical="center"/>
      <protection locked="0"/>
    </xf>
    <xf numFmtId="0" fontId="23" fillId="6" borderId="6" xfId="0" applyFont="1" applyFill="1" applyBorder="1" applyAlignment="1" applyProtection="1">
      <alignment horizontal="left" wrapText="1"/>
    </xf>
    <xf numFmtId="0" fontId="20" fillId="6" borderId="3" xfId="0" applyFont="1" applyFill="1" applyBorder="1" applyAlignment="1"/>
    <xf numFmtId="0" fontId="22" fillId="6" borderId="2" xfId="0" applyFont="1" applyFill="1" applyBorder="1" applyAlignment="1">
      <alignment horizontal="left" vertical="center"/>
    </xf>
    <xf numFmtId="0" fontId="22" fillId="6" borderId="4" xfId="0" applyFont="1" applyFill="1" applyBorder="1" applyProtection="1">
      <alignment vertical="center"/>
    </xf>
    <xf numFmtId="0" fontId="22" fillId="6" borderId="11" xfId="0" applyFont="1" applyFill="1" applyBorder="1" applyAlignment="1" applyProtection="1">
      <alignment vertical="center"/>
    </xf>
    <xf numFmtId="0" fontId="22" fillId="6" borderId="6" xfId="0" applyFont="1" applyFill="1" applyBorder="1" applyAlignment="1" applyProtection="1">
      <alignment horizontal="left" vertical="center" indent="2"/>
    </xf>
    <xf numFmtId="0" fontId="22" fillId="6" borderId="6" xfId="0" applyFont="1" applyFill="1" applyBorder="1" applyAlignment="1" applyProtection="1">
      <alignment horizontal="left" vertical="center" indent="3"/>
    </xf>
    <xf numFmtId="0" fontId="44" fillId="6" borderId="6" xfId="0" applyFont="1" applyFill="1" applyBorder="1" applyProtection="1">
      <alignment vertical="center"/>
    </xf>
    <xf numFmtId="0" fontId="24" fillId="6" borderId="20" xfId="0" applyFont="1" applyFill="1" applyBorder="1" applyAlignment="1" applyProtection="1">
      <alignment vertical="center"/>
    </xf>
    <xf numFmtId="0" fontId="0" fillId="6" borderId="21" xfId="0" applyFont="1" applyFill="1" applyBorder="1" applyAlignment="1" applyProtection="1">
      <alignment horizontal="left" vertical="center" wrapText="1" indent="1"/>
    </xf>
    <xf numFmtId="0" fontId="20" fillId="6" borderId="6" xfId="0" applyFont="1" applyFill="1" applyBorder="1" applyAlignment="1">
      <alignment vertical="top"/>
    </xf>
    <xf numFmtId="0" fontId="20" fillId="6" borderId="0" xfId="0" applyFont="1" applyFill="1" applyBorder="1" applyAlignment="1" applyProtection="1">
      <alignment vertical="top"/>
    </xf>
    <xf numFmtId="0" fontId="24" fillId="2" borderId="9" xfId="0" applyFont="1" applyFill="1" applyBorder="1" applyAlignment="1">
      <alignment horizontal="center" wrapText="1"/>
    </xf>
    <xf numFmtId="0" fontId="24" fillId="2" borderId="65" xfId="0" applyFont="1" applyFill="1" applyBorder="1" applyAlignment="1">
      <alignment horizontal="center" wrapText="1"/>
    </xf>
    <xf numFmtId="0" fontId="22" fillId="13" borderId="66" xfId="3" applyFont="1" applyBorder="1" applyAlignment="1" applyProtection="1">
      <alignment horizontal="center" vertical="center" wrapText="1"/>
    </xf>
    <xf numFmtId="0" fontId="24" fillId="2" borderId="67" xfId="0" applyFont="1" applyFill="1" applyBorder="1" applyAlignment="1" applyProtection="1">
      <alignment vertical="center"/>
    </xf>
    <xf numFmtId="0" fontId="22" fillId="13" borderId="68" xfId="3" applyFont="1" applyBorder="1" applyAlignment="1" applyProtection="1">
      <alignment vertical="center" wrapText="1"/>
    </xf>
    <xf numFmtId="0" fontId="0" fillId="2" borderId="67" xfId="0" applyFont="1" applyFill="1" applyBorder="1" applyAlignment="1" applyProtection="1">
      <alignment vertical="center"/>
    </xf>
    <xf numFmtId="0" fontId="22" fillId="6" borderId="68" xfId="0" applyFont="1" applyBorder="1" applyAlignment="1">
      <alignment horizontal="right" vertical="center"/>
    </xf>
    <xf numFmtId="0" fontId="22" fillId="2" borderId="66" xfId="0" applyFont="1" applyFill="1" applyBorder="1" applyAlignment="1" applyProtection="1">
      <alignment horizontal="center" vertical="center"/>
    </xf>
    <xf numFmtId="0" fontId="0" fillId="2" borderId="67" xfId="0" applyFont="1" applyFill="1" applyBorder="1" applyAlignment="1" applyProtection="1">
      <alignment horizontal="left" vertical="center" indent="1"/>
    </xf>
    <xf numFmtId="3" fontId="22" fillId="41" borderId="68" xfId="11" applyFont="1" applyBorder="1">
      <alignment horizontal="right" vertical="center"/>
      <protection locked="0"/>
    </xf>
    <xf numFmtId="0" fontId="22" fillId="2" borderId="69" xfId="0" applyFont="1" applyFill="1" applyBorder="1" applyAlignment="1" applyProtection="1">
      <alignment horizontal="center" vertical="center"/>
    </xf>
    <xf numFmtId="3" fontId="22" fillId="41" borderId="71" xfId="11" applyFont="1" applyBorder="1">
      <alignment horizontal="right" vertical="center"/>
      <protection locked="0"/>
    </xf>
    <xf numFmtId="0" fontId="22" fillId="2" borderId="72" xfId="0" applyFont="1" applyFill="1" applyBorder="1" applyAlignment="1" applyProtection="1">
      <alignment horizontal="center" vertical="center"/>
    </xf>
    <xf numFmtId="0" fontId="22" fillId="6" borderId="74" xfId="0" applyFont="1" applyBorder="1" applyAlignment="1">
      <alignment horizontal="right" vertical="center"/>
    </xf>
    <xf numFmtId="0" fontId="24" fillId="2" borderId="70" xfId="0" applyFont="1" applyFill="1" applyBorder="1" applyAlignment="1" applyProtection="1">
      <alignment horizontal="left" vertical="center"/>
    </xf>
    <xf numFmtId="0" fontId="22" fillId="6" borderId="33" xfId="0" applyFont="1" applyBorder="1" applyAlignment="1">
      <alignment horizontal="right" vertical="center"/>
    </xf>
    <xf numFmtId="0" fontId="22" fillId="6" borderId="37" xfId="0" applyFont="1" applyBorder="1" applyAlignment="1">
      <alignment horizontal="right" vertical="center"/>
    </xf>
    <xf numFmtId="0" fontId="22" fillId="13" borderId="37" xfId="3" applyFont="1" applyBorder="1" applyAlignment="1" applyProtection="1">
      <alignment vertical="center" wrapText="1"/>
    </xf>
    <xf numFmtId="0" fontId="24" fillId="6" borderId="31" xfId="0" applyFont="1" applyFill="1" applyBorder="1" applyAlignment="1" applyProtection="1">
      <alignment horizontal="center" vertical="center" wrapText="1"/>
    </xf>
    <xf numFmtId="0" fontId="22" fillId="6" borderId="25" xfId="0" applyFont="1" applyFill="1" applyBorder="1" applyAlignment="1">
      <alignment horizontal="left" vertical="center"/>
    </xf>
    <xf numFmtId="0" fontId="24" fillId="6" borderId="31" xfId="0" applyFont="1" applyFill="1" applyBorder="1" applyAlignment="1" applyProtection="1">
      <alignment horizontal="center" wrapText="1"/>
    </xf>
    <xf numFmtId="3" fontId="22" fillId="41" borderId="66" xfId="11" applyFont="1" applyBorder="1">
      <alignment horizontal="right" vertical="center"/>
      <protection locked="0"/>
    </xf>
    <xf numFmtId="3" fontId="22" fillId="41" borderId="69" xfId="11" applyFont="1" applyBorder="1">
      <alignment horizontal="right" vertical="center"/>
      <protection locked="0"/>
    </xf>
    <xf numFmtId="0" fontId="22" fillId="6" borderId="75" xfId="0" applyFont="1" applyBorder="1" applyAlignment="1">
      <alignment horizontal="right" vertical="center"/>
    </xf>
    <xf numFmtId="0" fontId="22" fillId="6" borderId="42" xfId="0" applyFont="1" applyBorder="1" applyAlignment="1">
      <alignment horizontal="right" vertical="center"/>
    </xf>
    <xf numFmtId="3" fontId="22" fillId="6" borderId="44" xfId="30" applyFont="1" applyBorder="1">
      <alignment horizontal="right" vertical="center"/>
    </xf>
    <xf numFmtId="0" fontId="22" fillId="6" borderId="2" xfId="114" applyFont="1" applyFill="1" applyBorder="1" applyAlignment="1">
      <alignment vertical="center"/>
    </xf>
    <xf numFmtId="0" fontId="0" fillId="6" borderId="0" xfId="0" applyFont="1" applyFill="1" applyBorder="1" applyAlignment="1" applyProtection="1">
      <alignment vertical="center"/>
    </xf>
    <xf numFmtId="0" fontId="24" fillId="6" borderId="0" xfId="0" applyFont="1" applyFill="1" applyBorder="1" applyAlignment="1" applyProtection="1">
      <alignment horizontal="center" wrapText="1"/>
    </xf>
    <xf numFmtId="0" fontId="24" fillId="6" borderId="0" xfId="0" applyFont="1" applyFill="1" applyBorder="1" applyAlignment="1">
      <alignment horizontal="center" vertical="center" wrapText="1"/>
    </xf>
    <xf numFmtId="0" fontId="22" fillId="6" borderId="0" xfId="3" applyFont="1" applyFill="1" applyBorder="1">
      <alignment horizontal="center" vertical="center"/>
    </xf>
    <xf numFmtId="3" fontId="22" fillId="6" borderId="0" xfId="11" applyFont="1" applyFill="1" applyBorder="1">
      <alignment horizontal="right" vertical="center"/>
      <protection locked="0"/>
    </xf>
    <xf numFmtId="0" fontId="0" fillId="6" borderId="0" xfId="0" applyFont="1" applyFill="1" applyBorder="1" applyAlignment="1">
      <alignment vertical="center"/>
    </xf>
    <xf numFmtId="0" fontId="0" fillId="6" borderId="21" xfId="0" applyFont="1" applyFill="1" applyBorder="1" applyAlignment="1" applyProtection="1">
      <alignment horizontal="left" vertical="center" wrapText="1" indent="2"/>
    </xf>
    <xf numFmtId="0" fontId="24" fillId="0" borderId="21" xfId="0" applyFont="1" applyFill="1" applyBorder="1" applyAlignment="1" applyProtection="1">
      <alignment vertical="center"/>
    </xf>
    <xf numFmtId="0" fontId="0" fillId="0" borderId="21" xfId="0" applyFont="1" applyFill="1" applyBorder="1" applyAlignment="1" applyProtection="1">
      <alignment horizontal="left" vertical="center" wrapText="1" indent="1"/>
    </xf>
    <xf numFmtId="0" fontId="0" fillId="6" borderId="0" xfId="3" applyFont="1" applyFill="1" applyBorder="1">
      <alignment horizontal="center" vertical="center"/>
    </xf>
    <xf numFmtId="0" fontId="0" fillId="0" borderId="21" xfId="0" applyFont="1" applyFill="1" applyBorder="1" applyAlignment="1" applyProtection="1">
      <alignment horizontal="left" vertical="center" wrapText="1" indent="2"/>
    </xf>
    <xf numFmtId="0" fontId="0" fillId="0" borderId="70" xfId="0" applyFont="1" applyFill="1" applyBorder="1" applyAlignment="1" applyProtection="1">
      <alignment horizontal="left" vertical="center" indent="1"/>
    </xf>
    <xf numFmtId="0" fontId="0" fillId="0" borderId="73" xfId="0" applyFont="1" applyFill="1" applyBorder="1" applyAlignment="1" applyProtection="1">
      <alignment vertical="center"/>
    </xf>
    <xf numFmtId="0" fontId="0" fillId="0" borderId="67" xfId="0" applyFont="1" applyFill="1" applyBorder="1" applyAlignment="1" applyProtection="1">
      <alignment horizontal="left" vertical="center" indent="1"/>
    </xf>
    <xf numFmtId="0" fontId="22" fillId="13" borderId="76" xfId="3" applyFont="1" applyBorder="1" applyAlignment="1" applyProtection="1">
      <alignment horizontal="center" vertical="center" wrapText="1"/>
    </xf>
    <xf numFmtId="0" fontId="24" fillId="2" borderId="77" xfId="0" applyFont="1" applyFill="1" applyBorder="1" applyAlignment="1" applyProtection="1">
      <alignment vertical="center"/>
    </xf>
    <xf numFmtId="3" fontId="22" fillId="41" borderId="78" xfId="11" applyFont="1" applyBorder="1">
      <alignment horizontal="right" vertical="center"/>
      <protection locked="0"/>
    </xf>
    <xf numFmtId="0" fontId="22" fillId="13" borderId="72" xfId="3" applyFont="1" applyBorder="1" applyAlignment="1" applyProtection="1">
      <alignment horizontal="center" vertical="center" wrapText="1"/>
    </xf>
    <xf numFmtId="0" fontId="24" fillId="2" borderId="73" xfId="0" applyFont="1" applyFill="1" applyBorder="1" applyAlignment="1" applyProtection="1">
      <alignment vertical="center"/>
    </xf>
    <xf numFmtId="3" fontId="22" fillId="41" borderId="74" xfId="11" applyFont="1" applyBorder="1">
      <alignment horizontal="right" vertical="center"/>
      <protection locked="0"/>
    </xf>
    <xf numFmtId="0" fontId="24" fillId="6" borderId="0" xfId="0" applyFont="1" applyFill="1" applyBorder="1" applyAlignment="1">
      <alignment wrapText="1"/>
    </xf>
    <xf numFmtId="0" fontId="24" fillId="6" borderId="0" xfId="0" applyFont="1" applyFill="1" applyBorder="1" applyAlignment="1" applyProtection="1">
      <alignment wrapText="1"/>
    </xf>
    <xf numFmtId="0" fontId="0" fillId="6" borderId="6" xfId="0" applyFont="1" applyFill="1" applyBorder="1" applyAlignment="1">
      <alignment vertical="center" wrapText="1"/>
    </xf>
    <xf numFmtId="0" fontId="48" fillId="6" borderId="21" xfId="0" applyFont="1" applyFill="1" applyBorder="1" applyAlignment="1" applyProtection="1">
      <alignment horizontal="left" vertical="center" wrapText="1" indent="1"/>
    </xf>
    <xf numFmtId="0" fontId="48" fillId="0" borderId="21" xfId="0" applyFont="1" applyFill="1" applyBorder="1" applyAlignment="1" applyProtection="1">
      <alignment horizontal="left" vertical="center" wrapText="1" indent="2"/>
    </xf>
    <xf numFmtId="0" fontId="48" fillId="0" borderId="22" xfId="0" applyFont="1" applyFill="1" applyBorder="1" applyAlignment="1" applyProtection="1">
      <alignment horizontal="left" vertical="center" wrapText="1" indent="2"/>
    </xf>
    <xf numFmtId="0" fontId="22" fillId="6" borderId="80" xfId="0" applyFont="1" applyFill="1" applyBorder="1">
      <alignment vertical="center"/>
    </xf>
    <xf numFmtId="0" fontId="22" fillId="6" borderId="81" xfId="0" applyFont="1" applyFill="1" applyBorder="1">
      <alignment vertical="center"/>
    </xf>
    <xf numFmtId="0" fontId="45" fillId="6" borderId="5" xfId="4" applyFont="1" applyFill="1" applyBorder="1" applyAlignment="1">
      <alignment horizontal="center" vertical="center"/>
    </xf>
    <xf numFmtId="0" fontId="45" fillId="6" borderId="82" xfId="4" applyFont="1" applyFill="1" applyBorder="1" applyAlignment="1">
      <alignment horizontal="center" vertical="center"/>
    </xf>
    <xf numFmtId="0" fontId="22" fillId="6" borderId="0" xfId="0" applyFont="1" applyBorder="1">
      <alignment vertical="center"/>
    </xf>
    <xf numFmtId="0" fontId="46" fillId="6" borderId="0" xfId="0" applyFont="1" applyFill="1" applyBorder="1" applyAlignment="1" applyProtection="1">
      <alignment horizontal="left" vertical="top"/>
    </xf>
    <xf numFmtId="0" fontId="47" fillId="6" borderId="8" xfId="0" applyFont="1" applyBorder="1" applyAlignment="1">
      <alignment horizontal="center" vertical="center"/>
    </xf>
    <xf numFmtId="0" fontId="22" fillId="6" borderId="80" xfId="0" applyFont="1" applyBorder="1">
      <alignment vertical="center"/>
    </xf>
    <xf numFmtId="0" fontId="0" fillId="6" borderId="30" xfId="0" applyFont="1" applyBorder="1" applyAlignment="1">
      <alignment horizontal="left" vertical="center" indent="1"/>
    </xf>
    <xf numFmtId="3" fontId="22" fillId="41" borderId="61" xfId="11" applyFont="1" applyBorder="1">
      <alignment horizontal="right" vertical="center"/>
      <protection locked="0"/>
    </xf>
    <xf numFmtId="0" fontId="24" fillId="6" borderId="49" xfId="0" applyFont="1" applyBorder="1">
      <alignment vertical="center"/>
    </xf>
    <xf numFmtId="3" fontId="22" fillId="41" borderId="89" xfId="11" applyFont="1" applyBorder="1">
      <alignment horizontal="right" vertical="center"/>
      <protection locked="0"/>
    </xf>
    <xf numFmtId="3" fontId="22" fillId="41" borderId="90" xfId="11" applyFont="1" applyBorder="1">
      <alignment horizontal="right" vertical="center"/>
      <protection locked="0"/>
    </xf>
    <xf numFmtId="3" fontId="22" fillId="41" borderId="62" xfId="11" applyFont="1" applyBorder="1">
      <alignment horizontal="right" vertical="center"/>
      <protection locked="0"/>
    </xf>
    <xf numFmtId="3" fontId="22" fillId="41" borderId="19" xfId="11" applyFont="1" applyBorder="1">
      <alignment horizontal="right" vertical="center"/>
      <protection locked="0"/>
    </xf>
    <xf numFmtId="3" fontId="22" fillId="41" borderId="31" xfId="11" applyFont="1" applyBorder="1">
      <alignment horizontal="right" vertical="center"/>
      <protection locked="0"/>
    </xf>
    <xf numFmtId="3" fontId="22" fillId="41" borderId="63" xfId="11" applyFont="1" applyBorder="1">
      <alignment horizontal="right" vertical="center"/>
      <protection locked="0"/>
    </xf>
    <xf numFmtId="0" fontId="25" fillId="0" borderId="91" xfId="83" applyFont="1" applyBorder="1" applyAlignment="1">
      <alignment horizontal="left" vertical="top" indent="2"/>
    </xf>
    <xf numFmtId="3" fontId="22" fillId="41" borderId="92" xfId="11" applyFont="1" applyBorder="1">
      <alignment horizontal="right" vertical="center"/>
      <protection locked="0"/>
    </xf>
    <xf numFmtId="3" fontId="22" fillId="41" borderId="93" xfId="11" applyFont="1" applyBorder="1">
      <alignment horizontal="right" vertical="center"/>
      <protection locked="0"/>
    </xf>
    <xf numFmtId="0" fontId="24" fillId="6" borderId="9" xfId="0" applyFont="1" applyBorder="1" applyAlignment="1">
      <alignment horizontal="left" vertical="center"/>
    </xf>
    <xf numFmtId="0" fontId="25" fillId="0" borderId="94" xfId="83" applyFont="1" applyBorder="1" applyAlignment="1">
      <alignment horizontal="left" vertical="top" indent="2"/>
    </xf>
    <xf numFmtId="0" fontId="0" fillId="6" borderId="84" xfId="0" applyFont="1" applyBorder="1" applyAlignment="1">
      <alignment horizontal="center" vertical="center"/>
    </xf>
    <xf numFmtId="0" fontId="22" fillId="6" borderId="81" xfId="0" applyFont="1" applyBorder="1">
      <alignment vertical="center"/>
    </xf>
    <xf numFmtId="0" fontId="22" fillId="6" borderId="97" xfId="0" applyFont="1" applyFill="1" applyBorder="1" applyProtection="1">
      <alignment vertical="center"/>
    </xf>
    <xf numFmtId="0" fontId="47" fillId="6" borderId="9" xfId="0" applyFont="1" applyBorder="1" applyAlignment="1">
      <alignment horizontal="center" vertical="center"/>
    </xf>
    <xf numFmtId="0" fontId="47" fillId="6" borderId="5" xfId="0" applyFont="1" applyBorder="1" applyAlignment="1">
      <alignment horizontal="left" vertical="center"/>
    </xf>
    <xf numFmtId="0" fontId="0" fillId="6" borderId="99" xfId="0" applyFont="1" applyBorder="1">
      <alignment vertical="center"/>
    </xf>
    <xf numFmtId="0" fontId="22" fillId="6" borderId="99" xfId="0" applyFont="1" applyBorder="1">
      <alignment vertical="center"/>
    </xf>
    <xf numFmtId="0" fontId="22" fillId="6" borderId="101" xfId="0" applyFont="1" applyBorder="1">
      <alignment vertical="center"/>
    </xf>
    <xf numFmtId="0" fontId="20" fillId="6" borderId="3" xfId="4" applyFont="1" applyFill="1" applyBorder="1" applyAlignment="1" applyProtection="1"/>
    <xf numFmtId="0" fontId="20" fillId="6" borderId="9" xfId="4" applyFont="1" applyFill="1" applyBorder="1" applyAlignment="1" applyProtection="1"/>
    <xf numFmtId="0" fontId="22" fillId="6" borderId="102" xfId="0" applyFont="1" applyFill="1" applyBorder="1">
      <alignment vertical="center"/>
    </xf>
    <xf numFmtId="0" fontId="22" fillId="6" borderId="103" xfId="0" applyFont="1" applyFill="1" applyBorder="1">
      <alignment vertical="center"/>
    </xf>
    <xf numFmtId="0" fontId="0" fillId="6" borderId="30" xfId="0" applyFont="1" applyBorder="1" applyAlignment="1">
      <alignment horizontal="left" vertical="center" wrapText="1" indent="1"/>
    </xf>
    <xf numFmtId="0" fontId="0" fillId="6" borderId="29" xfId="0" applyFont="1" applyBorder="1" applyAlignment="1">
      <alignment horizontal="left" vertical="center" wrapText="1" indent="2"/>
    </xf>
    <xf numFmtId="0" fontId="0" fillId="6" borderId="30" xfId="0" applyFont="1" applyBorder="1" applyAlignment="1">
      <alignment horizontal="left" vertical="center" wrapText="1" indent="2"/>
    </xf>
    <xf numFmtId="0" fontId="25" fillId="0" borderId="91" xfId="83" applyFont="1" applyBorder="1" applyAlignment="1">
      <alignment horizontal="left" vertical="top" wrapText="1" indent="2"/>
    </xf>
    <xf numFmtId="0" fontId="24" fillId="0" borderId="62" xfId="0" applyFont="1" applyFill="1" applyBorder="1" applyAlignment="1" applyProtection="1">
      <alignment horizontal="center" vertical="center" wrapText="1"/>
    </xf>
    <xf numFmtId="0" fontId="24" fillId="0" borderId="31" xfId="0" applyFont="1" applyFill="1" applyBorder="1" applyAlignment="1" applyProtection="1">
      <alignment horizontal="center" vertical="center" wrapText="1"/>
    </xf>
    <xf numFmtId="0" fontId="22" fillId="6" borderId="79" xfId="0" applyFont="1" applyBorder="1">
      <alignment vertical="center"/>
    </xf>
    <xf numFmtId="0" fontId="22" fillId="6" borderId="100" xfId="0" applyFont="1" applyBorder="1">
      <alignment vertical="center"/>
    </xf>
    <xf numFmtId="0" fontId="22" fillId="6" borderId="5" xfId="0" applyFont="1" applyBorder="1">
      <alignment vertical="center"/>
    </xf>
    <xf numFmtId="0" fontId="22" fillId="6" borderId="11" xfId="0" applyFont="1" applyBorder="1">
      <alignment vertical="center"/>
    </xf>
    <xf numFmtId="3" fontId="22" fillId="41" borderId="25" xfId="11" applyFont="1" applyBorder="1">
      <alignment horizontal="right" vertical="center"/>
      <protection locked="0"/>
    </xf>
    <xf numFmtId="3" fontId="22" fillId="41" borderId="27" xfId="11" applyFont="1" applyBorder="1">
      <alignment horizontal="right" vertical="center"/>
      <protection locked="0"/>
    </xf>
    <xf numFmtId="0" fontId="25" fillId="13" borderId="94" xfId="3" applyFont="1" applyBorder="1">
      <alignment horizontal="center" vertical="center"/>
    </xf>
    <xf numFmtId="0" fontId="0" fillId="13" borderId="84" xfId="3" applyFont="1" applyBorder="1">
      <alignment horizontal="center" vertical="center"/>
    </xf>
    <xf numFmtId="3" fontId="22" fillId="13" borderId="95" xfId="3" applyNumberFormat="1" applyFont="1" applyBorder="1">
      <alignment horizontal="center" vertical="center"/>
    </xf>
    <xf numFmtId="3" fontId="22" fillId="13" borderId="96" xfId="3" applyNumberFormat="1" applyFont="1" applyBorder="1">
      <alignment horizontal="center" vertical="center"/>
    </xf>
    <xf numFmtId="3" fontId="22" fillId="13" borderId="46" xfId="3" applyNumberFormat="1" applyFont="1" applyBorder="1">
      <alignment horizontal="center" vertical="center"/>
    </xf>
    <xf numFmtId="3" fontId="22" fillId="13" borderId="44" xfId="3" applyNumberFormat="1" applyFont="1" applyBorder="1">
      <alignment horizontal="center" vertical="center"/>
    </xf>
    <xf numFmtId="0" fontId="22" fillId="6" borderId="102" xfId="0" applyFont="1" applyBorder="1">
      <alignment vertical="center"/>
    </xf>
    <xf numFmtId="0" fontId="22" fillId="6" borderId="103" xfId="0" applyFont="1" applyBorder="1">
      <alignment vertical="center"/>
    </xf>
    <xf numFmtId="3" fontId="22" fillId="6" borderId="98" xfId="1" applyFont="1" applyFill="1" applyBorder="1" applyAlignment="1" applyProtection="1">
      <alignment horizontal="center" vertical="center"/>
    </xf>
    <xf numFmtId="3" fontId="22" fillId="6" borderId="57" xfId="1" applyFont="1" applyFill="1" applyBorder="1" applyAlignment="1" applyProtection="1">
      <alignment horizontal="center" vertical="center"/>
    </xf>
    <xf numFmtId="3" fontId="22" fillId="6" borderId="62" xfId="30" applyFont="1" applyBorder="1">
      <alignment horizontal="right" vertical="center"/>
    </xf>
    <xf numFmtId="3" fontId="22" fillId="6" borderId="31" xfId="30" applyFont="1" applyBorder="1">
      <alignment horizontal="right" vertical="center"/>
    </xf>
    <xf numFmtId="3" fontId="22" fillId="6" borderId="19" xfId="30" applyFont="1" applyBorder="1">
      <alignment horizontal="right" vertical="center"/>
    </xf>
    <xf numFmtId="3" fontId="22" fillId="6" borderId="63" xfId="30" applyFont="1" applyBorder="1">
      <alignment horizontal="right" vertical="center"/>
    </xf>
    <xf numFmtId="0" fontId="0" fillId="6" borderId="20" xfId="0" applyFont="1" applyBorder="1" applyAlignment="1">
      <alignment horizontal="center" vertical="center"/>
    </xf>
    <xf numFmtId="0" fontId="0" fillId="6" borderId="21" xfId="0" applyFont="1" applyBorder="1" applyAlignment="1">
      <alignment horizontal="center" vertical="center"/>
    </xf>
    <xf numFmtId="0" fontId="0" fillId="6" borderId="22" xfId="0" applyFont="1" applyBorder="1" applyAlignment="1">
      <alignment horizontal="center" vertical="center"/>
    </xf>
    <xf numFmtId="0" fontId="0" fillId="6" borderId="19" xfId="0" applyFont="1" applyBorder="1" applyAlignment="1">
      <alignment horizontal="center" vertical="center"/>
    </xf>
    <xf numFmtId="0" fontId="0" fillId="6" borderId="31" xfId="0" applyFont="1" applyBorder="1" applyAlignment="1">
      <alignment horizontal="center" vertical="center"/>
    </xf>
    <xf numFmtId="0" fontId="0" fillId="6" borderId="85" xfId="0" applyFont="1" applyBorder="1" applyAlignment="1">
      <alignment horizontal="center" vertical="center"/>
    </xf>
    <xf numFmtId="0" fontId="0" fillId="6" borderId="87" xfId="0" applyFont="1" applyBorder="1" applyAlignment="1">
      <alignment horizontal="center" vertical="center"/>
    </xf>
    <xf numFmtId="0" fontId="0" fillId="6" borderId="86" xfId="0" applyFont="1" applyBorder="1" applyAlignment="1">
      <alignment horizontal="center" vertical="center"/>
    </xf>
    <xf numFmtId="0" fontId="0" fillId="6" borderId="1" xfId="0" applyFont="1" applyBorder="1" applyAlignment="1">
      <alignment horizontal="center" vertical="center"/>
    </xf>
    <xf numFmtId="0" fontId="22" fillId="13" borderId="84" xfId="3" applyFont="1" applyBorder="1">
      <alignment horizontal="center" vertical="center"/>
    </xf>
    <xf numFmtId="0" fontId="0" fillId="6" borderId="88" xfId="0" applyFont="1" applyBorder="1" applyAlignment="1">
      <alignment horizontal="center" vertical="center"/>
    </xf>
    <xf numFmtId="0" fontId="0" fillId="6" borderId="23" xfId="0" applyFont="1" applyBorder="1" applyAlignment="1">
      <alignment horizontal="center" vertical="center"/>
    </xf>
    <xf numFmtId="3" fontId="22" fillId="41" borderId="38" xfId="11" applyFont="1" applyBorder="1">
      <alignment horizontal="right" vertical="center"/>
      <protection locked="0"/>
    </xf>
    <xf numFmtId="3" fontId="22" fillId="49" borderId="37" xfId="11" applyFont="1" applyFill="1" applyBorder="1">
      <alignment horizontal="right" vertical="center"/>
      <protection locked="0"/>
    </xf>
    <xf numFmtId="0" fontId="47" fillId="6" borderId="28" xfId="0" applyFont="1" applyBorder="1" applyAlignment="1">
      <alignment horizontal="left" vertical="center"/>
    </xf>
    <xf numFmtId="0" fontId="24" fillId="49" borderId="20" xfId="0" applyFont="1" applyFill="1" applyBorder="1" applyAlignment="1" applyProtection="1">
      <alignment vertical="center"/>
    </xf>
    <xf numFmtId="0" fontId="24" fillId="49" borderId="28" xfId="0" applyFont="1" applyFill="1" applyBorder="1" applyAlignment="1" applyProtection="1">
      <alignment vertical="center"/>
    </xf>
    <xf numFmtId="0" fontId="24" fillId="49" borderId="32" xfId="0" applyFont="1" applyFill="1" applyBorder="1" applyAlignment="1" applyProtection="1">
      <alignment vertical="center"/>
    </xf>
    <xf numFmtId="0" fontId="24" fillId="13" borderId="23" xfId="3" applyFont="1" applyBorder="1">
      <alignment horizontal="center" vertical="center"/>
    </xf>
    <xf numFmtId="0" fontId="0" fillId="13" borderId="1" xfId="3" applyFont="1" applyBorder="1">
      <alignment horizontal="center" vertical="center"/>
    </xf>
    <xf numFmtId="0" fontId="0" fillId="13" borderId="87" xfId="3" applyFont="1" applyBorder="1">
      <alignment horizontal="center" vertical="center"/>
    </xf>
    <xf numFmtId="0" fontId="0" fillId="0" borderId="2" xfId="0" applyFill="1" applyBorder="1">
      <alignment vertical="center"/>
    </xf>
    <xf numFmtId="0" fontId="0" fillId="6" borderId="25" xfId="0" applyFont="1" applyFill="1" applyBorder="1" applyAlignment="1">
      <alignment horizontal="left" vertical="center"/>
    </xf>
    <xf numFmtId="0" fontId="0" fillId="6" borderId="26" xfId="0" applyFont="1" applyFill="1" applyBorder="1" applyAlignment="1">
      <alignment horizontal="left" vertical="center"/>
    </xf>
    <xf numFmtId="0" fontId="0" fillId="6" borderId="27" xfId="0" applyFont="1" applyFill="1" applyBorder="1" applyAlignment="1">
      <alignment horizontal="left" vertical="center"/>
    </xf>
    <xf numFmtId="0" fontId="0" fillId="6" borderId="2" xfId="0" applyFill="1" applyBorder="1">
      <alignment vertical="center"/>
    </xf>
    <xf numFmtId="3" fontId="43" fillId="6" borderId="0" xfId="11" applyFont="1" applyFill="1" applyBorder="1">
      <alignment horizontal="right" vertical="center"/>
      <protection locked="0"/>
    </xf>
    <xf numFmtId="0" fontId="43" fillId="49" borderId="21" xfId="3" applyFont="1" applyFill="1" applyBorder="1">
      <alignment horizontal="center" vertical="center"/>
    </xf>
    <xf numFmtId="0" fontId="43" fillId="49" borderId="36" xfId="3" applyFont="1" applyFill="1" applyBorder="1">
      <alignment horizontal="center" vertical="center"/>
    </xf>
    <xf numFmtId="3" fontId="43" fillId="41" borderId="26" xfId="11" applyFont="1" applyBorder="1">
      <alignment horizontal="right" vertical="center"/>
      <protection locked="0"/>
    </xf>
    <xf numFmtId="0" fontId="43" fillId="49" borderId="106" xfId="3" applyFont="1" applyFill="1" applyBorder="1">
      <alignment horizontal="center" vertical="center"/>
    </xf>
    <xf numFmtId="0" fontId="43" fillId="49" borderId="107" xfId="3" applyFont="1" applyFill="1" applyBorder="1">
      <alignment horizontal="center" vertical="center"/>
    </xf>
    <xf numFmtId="0" fontId="0" fillId="6" borderId="105" xfId="0" applyFont="1" applyFill="1" applyBorder="1" applyAlignment="1">
      <alignment horizontal="left" vertical="center" indent="3"/>
    </xf>
    <xf numFmtId="3" fontId="43" fillId="49" borderId="23" xfId="11" applyFont="1" applyFill="1" applyBorder="1">
      <alignment horizontal="right" vertical="center"/>
      <protection locked="0"/>
    </xf>
    <xf numFmtId="3" fontId="43" fillId="49" borderId="37" xfId="11" applyFont="1" applyFill="1" applyBorder="1">
      <alignment horizontal="right" vertical="center"/>
      <protection locked="0"/>
    </xf>
    <xf numFmtId="0" fontId="0" fillId="2" borderId="9" xfId="0" applyFill="1" applyBorder="1">
      <alignment vertical="center"/>
    </xf>
    <xf numFmtId="0" fontId="0" fillId="2" borderId="9" xfId="0" applyFill="1" applyBorder="1" applyAlignment="1">
      <alignment horizontal="center" vertical="center"/>
    </xf>
    <xf numFmtId="0" fontId="0" fillId="2" borderId="4" xfId="0" applyFill="1" applyBorder="1">
      <alignment vertical="center"/>
    </xf>
    <xf numFmtId="0" fontId="24" fillId="6" borderId="2" xfId="0" applyFont="1" applyFill="1" applyBorder="1">
      <alignment vertical="center"/>
    </xf>
    <xf numFmtId="0" fontId="0" fillId="6" borderId="10" xfId="0" applyFill="1" applyBorder="1">
      <alignment vertical="center"/>
    </xf>
    <xf numFmtId="0" fontId="43" fillId="6" borderId="19" xfId="0" applyFont="1" applyFill="1" applyBorder="1" applyAlignment="1">
      <alignment horizontal="center"/>
    </xf>
    <xf numFmtId="3" fontId="22" fillId="6" borderId="40" xfId="30" applyFont="1" applyFill="1" applyBorder="1" applyAlignment="1">
      <alignment horizontal="right" vertical="center"/>
    </xf>
    <xf numFmtId="3" fontId="22" fillId="6" borderId="42" xfId="30" applyFont="1" applyFill="1" applyBorder="1" applyAlignment="1">
      <alignment horizontal="right" vertical="center"/>
    </xf>
    <xf numFmtId="3" fontId="43" fillId="6" borderId="21" xfId="30" applyFont="1" applyBorder="1">
      <alignment horizontal="right" vertical="center"/>
    </xf>
    <xf numFmtId="3" fontId="43" fillId="6" borderId="36" xfId="30" applyFont="1" applyBorder="1">
      <alignment horizontal="right" vertical="center"/>
    </xf>
    <xf numFmtId="0" fontId="0" fillId="6" borderId="29" xfId="0" applyFont="1" applyFill="1" applyBorder="1" applyAlignment="1">
      <alignment horizontal="left" vertical="center" indent="3"/>
    </xf>
    <xf numFmtId="0" fontId="0" fillId="6" borderId="29" xfId="0" applyFill="1" applyBorder="1" applyAlignment="1">
      <alignment horizontal="left" vertical="center" indent="1"/>
    </xf>
    <xf numFmtId="0" fontId="0" fillId="6" borderId="0" xfId="0" applyFill="1" applyBorder="1" applyAlignment="1">
      <alignment horizontal="center" vertical="center"/>
    </xf>
    <xf numFmtId="0" fontId="0" fillId="6" borderId="8" xfId="0" applyFill="1" applyBorder="1">
      <alignment vertical="center"/>
    </xf>
    <xf numFmtId="0" fontId="0" fillId="6" borderId="9" xfId="0" applyFont="1" applyFill="1" applyBorder="1">
      <alignment vertical="center"/>
    </xf>
    <xf numFmtId="0" fontId="0" fillId="6" borderId="4" xfId="0" applyFont="1" applyFill="1" applyBorder="1">
      <alignment vertical="center"/>
    </xf>
    <xf numFmtId="0" fontId="24" fillId="6" borderId="105" xfId="5" applyFont="1" applyFill="1" applyBorder="1" applyAlignment="1">
      <alignment horizontal="left" wrapText="1" indent="1"/>
    </xf>
    <xf numFmtId="0" fontId="0" fillId="6" borderId="2" xfId="0" applyFont="1" applyFill="1" applyBorder="1" applyAlignment="1">
      <alignment vertical="center"/>
    </xf>
    <xf numFmtId="0" fontId="0" fillId="6" borderId="21" xfId="0" applyFont="1" applyFill="1" applyBorder="1" applyAlignment="1">
      <alignment horizontal="left" vertical="center" indent="2"/>
    </xf>
    <xf numFmtId="0" fontId="0" fillId="6" borderId="40" xfId="0" applyFont="1" applyFill="1" applyBorder="1" applyAlignment="1">
      <alignment horizontal="left" vertical="center" indent="2"/>
    </xf>
    <xf numFmtId="0" fontId="0" fillId="2" borderId="26" xfId="0" applyFont="1" applyFill="1" applyBorder="1" applyAlignment="1" applyProtection="1">
      <alignment vertical="center" wrapText="1"/>
    </xf>
    <xf numFmtId="0" fontId="0" fillId="2" borderId="26" xfId="0" applyFont="1" applyFill="1" applyBorder="1" applyAlignment="1" applyProtection="1">
      <alignment horizontal="left" vertical="center" wrapText="1" indent="2"/>
    </xf>
    <xf numFmtId="0" fontId="0" fillId="6" borderId="41" xfId="0" applyFont="1" applyBorder="1" applyAlignment="1">
      <alignment horizontal="left" vertical="center" indent="1"/>
    </xf>
    <xf numFmtId="0" fontId="22" fillId="6" borderId="40" xfId="0" applyFont="1" applyBorder="1" applyAlignment="1">
      <alignment horizontal="left" vertical="center" indent="1"/>
    </xf>
    <xf numFmtId="0" fontId="0" fillId="6" borderId="27" xfId="0" applyFont="1" applyFill="1" applyBorder="1" applyAlignment="1">
      <alignment horizontal="left" vertical="center" indent="2"/>
    </xf>
    <xf numFmtId="0" fontId="3" fillId="6" borderId="0" xfId="0" applyFont="1" applyFill="1" applyBorder="1">
      <alignment vertical="center"/>
    </xf>
    <xf numFmtId="0" fontId="3" fillId="6" borderId="6" xfId="0" applyFont="1" applyFill="1" applyBorder="1">
      <alignment vertical="center"/>
    </xf>
    <xf numFmtId="0" fontId="3" fillId="6" borderId="0" xfId="0" applyFont="1" applyFill="1" applyBorder="1" applyAlignment="1" applyProtection="1">
      <alignment horizontal="center" vertical="center"/>
    </xf>
    <xf numFmtId="0" fontId="22" fillId="41" borderId="21" xfId="18" applyFont="1" applyBorder="1">
      <alignment horizontal="center" vertical="center" wrapText="1"/>
      <protection locked="0"/>
    </xf>
    <xf numFmtId="0" fontId="24" fillId="6" borderId="25" xfId="0" applyFont="1" applyFill="1" applyBorder="1" applyAlignment="1">
      <alignment horizontal="left" vertical="center"/>
    </xf>
    <xf numFmtId="0" fontId="0" fillId="2" borderId="0" xfId="0" applyFont="1" applyFill="1" applyBorder="1" applyAlignment="1">
      <alignment vertical="center"/>
    </xf>
    <xf numFmtId="0" fontId="0" fillId="2" borderId="0" xfId="0" applyFill="1" applyBorder="1" applyAlignment="1">
      <alignment vertical="center"/>
    </xf>
    <xf numFmtId="0" fontId="0" fillId="2" borderId="6" xfId="0" applyFill="1" applyBorder="1" applyAlignment="1">
      <alignment vertical="center"/>
    </xf>
    <xf numFmtId="0" fontId="0" fillId="6" borderId="26" xfId="0" applyFont="1" applyFill="1" applyBorder="1" applyAlignment="1">
      <alignment horizontal="left" vertical="top"/>
    </xf>
    <xf numFmtId="0" fontId="0" fillId="6" borderId="26" xfId="0" applyFont="1" applyFill="1" applyBorder="1" applyAlignment="1">
      <alignment horizontal="left" vertical="top" indent="1"/>
    </xf>
    <xf numFmtId="0" fontId="0" fillId="6" borderId="9" xfId="0" applyFont="1" applyFill="1" applyBorder="1" applyAlignment="1" applyProtection="1">
      <alignment horizontal="left" vertical="center"/>
    </xf>
    <xf numFmtId="0" fontId="22" fillId="6" borderId="111" xfId="0" applyFont="1" applyFill="1" applyBorder="1" applyProtection="1">
      <alignment vertical="center"/>
    </xf>
    <xf numFmtId="0" fontId="0" fillId="6" borderId="38" xfId="0" applyFont="1" applyFill="1" applyBorder="1" applyAlignment="1">
      <alignment horizontal="left" vertical="center" wrapText="1"/>
    </xf>
    <xf numFmtId="0" fontId="0" fillId="6" borderId="26" xfId="0" applyFont="1" applyFill="1" applyBorder="1" applyAlignment="1">
      <alignment horizontal="left" vertical="top" wrapText="1"/>
    </xf>
    <xf numFmtId="49" fontId="43" fillId="41" borderId="36" xfId="19" applyFont="1" applyBorder="1">
      <alignment vertical="center"/>
      <protection locked="0"/>
    </xf>
    <xf numFmtId="0" fontId="0" fillId="6" borderId="27" xfId="0" applyFont="1" applyFill="1" applyBorder="1" applyAlignment="1">
      <alignment horizontal="left" vertical="top"/>
    </xf>
    <xf numFmtId="0" fontId="34" fillId="6" borderId="12" xfId="116" applyFill="1" applyBorder="1" applyAlignment="1">
      <alignment vertical="center"/>
    </xf>
    <xf numFmtId="0" fontId="34" fillId="6" borderId="2" xfId="116" applyFill="1" applyBorder="1" applyAlignment="1">
      <alignment vertical="top"/>
    </xf>
    <xf numFmtId="0" fontId="34" fillId="6" borderId="12" xfId="116" applyFill="1" applyBorder="1" applyAlignment="1" applyProtection="1">
      <alignment horizontal="left"/>
    </xf>
    <xf numFmtId="0" fontId="34" fillId="6" borderId="2" xfId="116" applyFill="1" applyBorder="1" applyAlignment="1" applyProtection="1">
      <alignment horizontal="left"/>
    </xf>
    <xf numFmtId="0" fontId="34" fillId="6" borderId="2" xfId="116" applyFill="1" applyBorder="1" applyAlignment="1" applyProtection="1">
      <alignment horizontal="left" vertical="center"/>
    </xf>
    <xf numFmtId="0" fontId="34" fillId="6" borderId="12" xfId="116" applyFill="1" applyBorder="1" applyAlignment="1" applyProtection="1">
      <alignment horizontal="left" vertical="center"/>
    </xf>
    <xf numFmtId="0" fontId="34" fillId="6" borderId="2" xfId="116" applyFill="1" applyBorder="1" applyAlignment="1">
      <alignment vertical="center"/>
    </xf>
    <xf numFmtId="0" fontId="34" fillId="2" borderId="12" xfId="116" applyFill="1" applyBorder="1" applyAlignment="1"/>
    <xf numFmtId="0" fontId="34" fillId="6" borderId="12" xfId="116" applyFill="1" applyBorder="1" applyAlignment="1"/>
    <xf numFmtId="0" fontId="34" fillId="6" borderId="12" xfId="116" applyFill="1" applyBorder="1" applyAlignment="1" applyProtection="1"/>
    <xf numFmtId="0" fontId="34" fillId="6" borderId="5" xfId="116" applyFill="1" applyBorder="1" applyAlignment="1" applyProtection="1">
      <alignment vertical="center"/>
    </xf>
    <xf numFmtId="0" fontId="34" fillId="6" borderId="11" xfId="116" applyFill="1" applyBorder="1" applyAlignment="1" applyProtection="1">
      <alignment vertical="center"/>
    </xf>
    <xf numFmtId="0" fontId="34" fillId="6" borderId="0" xfId="116" applyFill="1" applyBorder="1" applyAlignment="1" applyProtection="1">
      <alignment horizontal="left"/>
    </xf>
    <xf numFmtId="0" fontId="34" fillId="6" borderId="0" xfId="116" applyFill="1" applyBorder="1" applyAlignment="1" applyProtection="1">
      <alignment vertical="center"/>
    </xf>
    <xf numFmtId="3" fontId="34" fillId="6" borderId="0" xfId="116" applyNumberFormat="1" applyFill="1" applyBorder="1" applyAlignment="1" applyProtection="1">
      <alignment horizontal="right" vertical="center"/>
    </xf>
    <xf numFmtId="0" fontId="34" fillId="6" borderId="6" xfId="116" applyFill="1" applyBorder="1" applyAlignment="1" applyProtection="1">
      <alignment vertical="center"/>
    </xf>
    <xf numFmtId="0" fontId="34" fillId="2" borderId="12" xfId="116" applyFill="1" applyBorder="1" applyAlignment="1" applyProtection="1"/>
    <xf numFmtId="0" fontId="34" fillId="2" borderId="2" xfId="116" applyFill="1" applyBorder="1" applyAlignment="1" applyProtection="1">
      <alignment horizontal="left"/>
    </xf>
    <xf numFmtId="0" fontId="34" fillId="2" borderId="12" xfId="116" applyFill="1" applyBorder="1" applyAlignment="1" applyProtection="1">
      <alignment vertical="center"/>
    </xf>
    <xf numFmtId="0" fontId="34" fillId="6" borderId="108" xfId="116" applyFill="1" applyBorder="1" applyAlignment="1" applyProtection="1">
      <alignment horizontal="left" vertical="center"/>
    </xf>
    <xf numFmtId="49" fontId="22" fillId="14" borderId="40" xfId="27" applyNumberFormat="1" applyFont="1" applyBorder="1">
      <alignment horizontal="center" vertical="center" wrapText="1"/>
      <protection locked="0"/>
    </xf>
    <xf numFmtId="0" fontId="22" fillId="41" borderId="40" xfId="18" applyFont="1" applyBorder="1">
      <alignment horizontal="center" vertical="center" wrapText="1"/>
      <protection locked="0"/>
    </xf>
    <xf numFmtId="0" fontId="34" fillId="6" borderId="2" xfId="116" applyFill="1" applyBorder="1" applyAlignment="1" applyProtection="1"/>
    <xf numFmtId="0" fontId="0" fillId="2" borderId="111" xfId="0" applyFill="1" applyBorder="1">
      <alignment vertical="center"/>
    </xf>
    <xf numFmtId="0" fontId="23" fillId="6" borderId="2" xfId="0" applyFont="1" applyFill="1" applyBorder="1" applyAlignment="1"/>
    <xf numFmtId="0" fontId="23" fillId="2" borderId="0" xfId="0" applyFont="1" applyFill="1" applyBorder="1">
      <alignment vertical="center"/>
    </xf>
    <xf numFmtId="0" fontId="23" fillId="6" borderId="0" xfId="0" applyFont="1" applyFill="1" applyBorder="1" applyAlignment="1"/>
    <xf numFmtId="0" fontId="20" fillId="6" borderId="2" xfId="4" applyFont="1" applyFill="1" applyBorder="1" applyAlignment="1"/>
    <xf numFmtId="0" fontId="0" fillId="6" borderId="44" xfId="0" applyFont="1" applyFill="1" applyBorder="1" applyAlignment="1" applyProtection="1">
      <alignment horizontal="center" vertical="center" wrapText="1"/>
    </xf>
    <xf numFmtId="0" fontId="0" fillId="6" borderId="26" xfId="0" applyFont="1" applyFill="1" applyBorder="1" applyAlignment="1">
      <alignment horizontal="left" vertical="center" indent="2"/>
    </xf>
    <xf numFmtId="0" fontId="51" fillId="6" borderId="29" xfId="0" applyFont="1" applyFill="1" applyBorder="1" applyAlignment="1">
      <alignment horizontal="left" vertical="center" wrapText="1"/>
    </xf>
    <xf numFmtId="0" fontId="0" fillId="6" borderId="26" xfId="0" applyFont="1" applyFill="1" applyBorder="1" applyAlignment="1">
      <alignment horizontal="left" vertical="center" wrapText="1"/>
    </xf>
    <xf numFmtId="0" fontId="0" fillId="6" borderId="28" xfId="0" applyFont="1" applyFill="1" applyBorder="1" applyAlignment="1">
      <alignment horizontal="left" vertical="top" wrapText="1"/>
    </xf>
    <xf numFmtId="0" fontId="0" fillId="2" borderId="109" xfId="0" applyFill="1" applyBorder="1">
      <alignment vertical="center"/>
    </xf>
    <xf numFmtId="0" fontId="0" fillId="2" borderId="110" xfId="0" applyFill="1" applyBorder="1">
      <alignment vertical="center"/>
    </xf>
    <xf numFmtId="0" fontId="24" fillId="6" borderId="2" xfId="0" applyFont="1" applyBorder="1">
      <alignment vertical="center"/>
    </xf>
    <xf numFmtId="0" fontId="0" fillId="6" borderId="49" xfId="0" applyFont="1" applyFill="1" applyBorder="1" applyAlignment="1" applyProtection="1">
      <alignment horizontal="left" vertical="center"/>
    </xf>
    <xf numFmtId="0" fontId="0" fillId="6" borderId="39" xfId="0" applyFont="1" applyFill="1" applyBorder="1" applyAlignment="1" applyProtection="1">
      <alignment horizontal="left" vertical="center"/>
    </xf>
    <xf numFmtId="171" fontId="22" fillId="13" borderId="36" xfId="3" applyNumberFormat="1" applyFont="1" applyBorder="1">
      <alignment horizontal="center" vertical="center"/>
    </xf>
    <xf numFmtId="0" fontId="24" fillId="6" borderId="111" xfId="0" applyFont="1" applyFill="1" applyBorder="1" applyAlignment="1" applyProtection="1">
      <alignment vertical="center" wrapText="1"/>
    </xf>
    <xf numFmtId="0" fontId="52" fillId="6" borderId="111" xfId="0" applyFont="1" applyFill="1" applyBorder="1" applyAlignment="1">
      <alignment vertical="center"/>
    </xf>
    <xf numFmtId="0" fontId="24" fillId="6" borderId="9" xfId="0" applyFont="1" applyFill="1" applyBorder="1" applyAlignment="1">
      <alignment vertical="center" wrapText="1"/>
    </xf>
    <xf numFmtId="0" fontId="0" fillId="6" borderId="29" xfId="0" applyFont="1" applyFill="1" applyBorder="1" applyAlignment="1">
      <alignment horizontal="left" vertical="center" wrapText="1" indent="1"/>
    </xf>
    <xf numFmtId="0" fontId="0" fillId="6" borderId="30" xfId="0" applyFont="1" applyFill="1" applyBorder="1" applyAlignment="1">
      <alignment horizontal="left" vertical="center" wrapText="1" indent="1"/>
    </xf>
    <xf numFmtId="0" fontId="0" fillId="6" borderId="0" xfId="0" applyFont="1" applyFill="1" applyBorder="1" applyAlignment="1">
      <alignment horizontal="left" vertical="center"/>
    </xf>
    <xf numFmtId="0" fontId="24" fillId="6" borderId="26" xfId="0" applyFont="1" applyFill="1" applyBorder="1" applyAlignment="1" applyProtection="1">
      <alignment horizontal="left" vertical="center"/>
    </xf>
    <xf numFmtId="0" fontId="0" fillId="6" borderId="26" xfId="0" applyFont="1" applyFill="1" applyBorder="1" applyAlignment="1" applyProtection="1">
      <alignment horizontal="left" vertical="center" indent="2"/>
    </xf>
    <xf numFmtId="0" fontId="52" fillId="6" borderId="35" xfId="0" applyFont="1" applyFill="1" applyBorder="1" applyAlignment="1">
      <alignment vertical="center"/>
    </xf>
    <xf numFmtId="0" fontId="52" fillId="6" borderId="34" xfId="0" applyFont="1" applyFill="1" applyBorder="1" applyAlignment="1">
      <alignment vertical="center"/>
    </xf>
    <xf numFmtId="0" fontId="0" fillId="6" borderId="46" xfId="0" applyFont="1" applyFill="1" applyBorder="1" applyAlignment="1" applyProtection="1">
      <alignment horizontal="center" vertical="center" wrapText="1"/>
    </xf>
    <xf numFmtId="0" fontId="20" fillId="6" borderId="2" xfId="4" applyFont="1" applyFill="1" applyBorder="1" applyAlignment="1">
      <alignment vertical="center"/>
    </xf>
    <xf numFmtId="0" fontId="0" fillId="6" borderId="26" xfId="0" applyFont="1" applyFill="1" applyBorder="1" applyAlignment="1">
      <alignment horizontal="left" vertical="center" wrapText="1" indent="2"/>
    </xf>
    <xf numFmtId="0" fontId="24" fillId="6" borderId="25" xfId="0" applyFont="1" applyFill="1" applyBorder="1" applyAlignment="1" applyProtection="1">
      <alignment horizontal="left" vertical="center"/>
    </xf>
    <xf numFmtId="0" fontId="0" fillId="6" borderId="41" xfId="0" applyFont="1" applyFill="1" applyBorder="1" applyAlignment="1">
      <alignment horizontal="left" vertical="center" indent="2"/>
    </xf>
    <xf numFmtId="171" fontId="22" fillId="13" borderId="20" xfId="3" applyNumberFormat="1" applyFont="1" applyBorder="1">
      <alignment horizontal="center" vertical="center"/>
    </xf>
    <xf numFmtId="171" fontId="22" fillId="13" borderId="32" xfId="3" applyNumberFormat="1" applyFont="1" applyBorder="1">
      <alignment horizontal="center" vertical="center"/>
    </xf>
    <xf numFmtId="171" fontId="22" fillId="13" borderId="21" xfId="3" applyNumberFormat="1" applyFont="1" applyBorder="1">
      <alignment horizontal="center" vertical="center"/>
    </xf>
    <xf numFmtId="171" fontId="22" fillId="13" borderId="37" xfId="3" applyNumberFormat="1" applyFont="1" applyBorder="1">
      <alignment horizontal="center" vertical="center"/>
    </xf>
    <xf numFmtId="0" fontId="24" fillId="6" borderId="49" xfId="0" applyFont="1" applyFill="1" applyBorder="1" applyAlignment="1" applyProtection="1">
      <alignment horizontal="left" vertical="center"/>
    </xf>
    <xf numFmtId="0" fontId="0" fillId="6" borderId="29" xfId="0" applyFont="1" applyFill="1" applyBorder="1" applyAlignment="1" applyProtection="1">
      <alignment horizontal="left" vertical="center" indent="2"/>
    </xf>
    <xf numFmtId="0" fontId="0" fillId="6" borderId="29" xfId="0" applyFont="1" applyFill="1" applyBorder="1" applyAlignment="1">
      <alignment horizontal="left" vertical="center" wrapText="1" indent="2"/>
    </xf>
    <xf numFmtId="0" fontId="24" fillId="6" borderId="29" xfId="0" applyFont="1" applyFill="1" applyBorder="1" applyAlignment="1" applyProtection="1">
      <alignment horizontal="left" vertical="center"/>
    </xf>
    <xf numFmtId="0" fontId="0" fillId="6" borderId="30" xfId="0" applyFont="1" applyFill="1" applyBorder="1" applyAlignment="1">
      <alignment horizontal="left" vertical="center" indent="2"/>
    </xf>
    <xf numFmtId="10" fontId="22" fillId="41" borderId="21" xfId="14" applyFont="1" applyBorder="1">
      <alignment horizontal="right" vertical="center"/>
      <protection locked="0"/>
    </xf>
    <xf numFmtId="171" fontId="22" fillId="41" borderId="21" xfId="17" applyFont="1" applyBorder="1">
      <alignment horizontal="right" vertical="center"/>
      <protection locked="0"/>
    </xf>
    <xf numFmtId="171" fontId="22" fillId="41" borderId="36" xfId="17" applyFont="1" applyBorder="1">
      <alignment horizontal="right" vertical="center"/>
      <protection locked="0"/>
    </xf>
    <xf numFmtId="0" fontId="20" fillId="6" borderId="109" xfId="4" applyFont="1" applyFill="1" applyBorder="1" applyAlignment="1"/>
    <xf numFmtId="0" fontId="22" fillId="6" borderId="109" xfId="0" applyFont="1" applyFill="1" applyBorder="1">
      <alignment vertical="center"/>
    </xf>
    <xf numFmtId="0" fontId="24" fillId="6" borderId="2" xfId="0" applyFont="1" applyFill="1" applyBorder="1" applyAlignment="1" applyProtection="1">
      <alignment horizontal="center" vertical="center" wrapText="1"/>
    </xf>
    <xf numFmtId="0" fontId="24" fillId="6" borderId="19" xfId="0" applyFont="1" applyFill="1" applyBorder="1" applyAlignment="1" applyProtection="1">
      <alignment horizontal="center" vertical="center" wrapText="1"/>
    </xf>
    <xf numFmtId="0" fontId="0" fillId="6" borderId="28" xfId="0" applyFont="1" applyFill="1" applyBorder="1" applyAlignment="1" applyProtection="1">
      <alignment horizontal="center" vertical="center"/>
    </xf>
    <xf numFmtId="3" fontId="0" fillId="13" borderId="20" xfId="3" applyNumberFormat="1" applyFont="1" applyBorder="1">
      <alignment horizontal="center" vertical="center"/>
    </xf>
    <xf numFmtId="9" fontId="0" fillId="13" borderId="20" xfId="3" applyNumberFormat="1" applyFont="1" applyBorder="1">
      <alignment horizontal="center" vertical="center"/>
    </xf>
    <xf numFmtId="10" fontId="0" fillId="13" borderId="20" xfId="3" applyNumberFormat="1" applyFont="1" applyBorder="1">
      <alignment horizontal="center" vertical="center"/>
    </xf>
    <xf numFmtId="171" fontId="0" fillId="13" borderId="20" xfId="3" applyNumberFormat="1" applyFont="1" applyBorder="1">
      <alignment horizontal="center" vertical="center"/>
    </xf>
    <xf numFmtId="9" fontId="0" fillId="13" borderId="32" xfId="3" applyNumberFormat="1" applyFont="1" applyBorder="1">
      <alignment horizontal="center" vertical="center"/>
    </xf>
    <xf numFmtId="171" fontId="0" fillId="13" borderId="32" xfId="3" applyNumberFormat="1" applyFont="1" applyBorder="1">
      <alignment horizontal="center" vertical="center"/>
    </xf>
    <xf numFmtId="0" fontId="0" fillId="6" borderId="29" xfId="0" applyFont="1" applyFill="1" applyBorder="1" applyAlignment="1" applyProtection="1">
      <alignment horizontal="center" vertical="center"/>
    </xf>
    <xf numFmtId="3" fontId="0" fillId="13" borderId="21" xfId="3" applyNumberFormat="1" applyFont="1" applyBorder="1">
      <alignment horizontal="center" vertical="center"/>
    </xf>
    <xf numFmtId="9" fontId="0" fillId="13" borderId="21" xfId="3" applyNumberFormat="1" applyFont="1" applyBorder="1">
      <alignment horizontal="center" vertical="center"/>
    </xf>
    <xf numFmtId="10" fontId="0" fillId="13" borderId="21" xfId="3" applyNumberFormat="1" applyFont="1" applyBorder="1">
      <alignment horizontal="center" vertical="center"/>
    </xf>
    <xf numFmtId="171" fontId="0" fillId="13" borderId="21" xfId="3" applyNumberFormat="1" applyFont="1" applyBorder="1">
      <alignment horizontal="center" vertical="center"/>
    </xf>
    <xf numFmtId="171" fontId="0" fillId="13" borderId="36" xfId="3" applyNumberFormat="1" applyFont="1" applyBorder="1">
      <alignment horizontal="center" vertical="center"/>
    </xf>
    <xf numFmtId="0" fontId="0" fillId="6" borderId="39" xfId="0" applyFont="1" applyFill="1" applyBorder="1" applyAlignment="1" applyProtection="1">
      <alignment horizontal="center" vertical="center"/>
    </xf>
    <xf numFmtId="3" fontId="0" fillId="41" borderId="22" xfId="11" applyFont="1" applyBorder="1">
      <alignment horizontal="right" vertical="center"/>
      <protection locked="0"/>
    </xf>
    <xf numFmtId="0" fontId="0" fillId="6" borderId="30" xfId="0" applyFont="1" applyFill="1" applyBorder="1" applyAlignment="1" applyProtection="1">
      <alignment horizontal="center" vertical="center"/>
    </xf>
    <xf numFmtId="3" fontId="22" fillId="6" borderId="0" xfId="0" applyNumberFormat="1" applyFont="1" applyFill="1" applyBorder="1">
      <alignment vertical="center"/>
    </xf>
    <xf numFmtId="3" fontId="0" fillId="41" borderId="20" xfId="11" applyFont="1" applyBorder="1" applyAlignment="1" applyProtection="1">
      <alignment horizontal="left" vertical="top"/>
      <protection locked="0"/>
    </xf>
    <xf numFmtId="3" fontId="0" fillId="41" borderId="20" xfId="11" applyFont="1" applyBorder="1">
      <alignment horizontal="right" vertical="center"/>
      <protection locked="0"/>
    </xf>
    <xf numFmtId="10" fontId="0" fillId="41" borderId="20" xfId="14" applyFont="1" applyBorder="1">
      <alignment horizontal="right" vertical="center"/>
      <protection locked="0"/>
    </xf>
    <xf numFmtId="171" fontId="0" fillId="41" borderId="20" xfId="17" applyFont="1" applyBorder="1">
      <alignment horizontal="right" vertical="center"/>
      <protection locked="0"/>
    </xf>
    <xf numFmtId="10" fontId="0" fillId="13" borderId="32" xfId="3" applyNumberFormat="1" applyFont="1" applyBorder="1">
      <alignment horizontal="center" vertical="center"/>
    </xf>
    <xf numFmtId="3" fontId="0" fillId="41" borderId="21" xfId="11" applyFont="1" applyBorder="1" applyAlignment="1" applyProtection="1">
      <alignment horizontal="right" vertical="center"/>
      <protection locked="0"/>
    </xf>
    <xf numFmtId="3" fontId="0" fillId="41" borderId="21" xfId="11" applyFont="1" applyBorder="1">
      <alignment horizontal="right" vertical="center"/>
      <protection locked="0"/>
    </xf>
    <xf numFmtId="10" fontId="0" fillId="41" borderId="21" xfId="14" applyFont="1" applyBorder="1">
      <alignment horizontal="right" vertical="center"/>
      <protection locked="0"/>
    </xf>
    <xf numFmtId="171" fontId="0" fillId="41" borderId="21" xfId="17" applyFont="1" applyBorder="1">
      <alignment horizontal="right" vertical="center"/>
      <protection locked="0"/>
    </xf>
    <xf numFmtId="9" fontId="0" fillId="13" borderId="23" xfId="3" applyNumberFormat="1" applyFont="1" applyBorder="1">
      <alignment horizontal="center" vertical="center"/>
    </xf>
    <xf numFmtId="10" fontId="0" fillId="13" borderId="36" xfId="3" applyNumberFormat="1" applyFont="1" applyBorder="1">
      <alignment horizontal="center" vertical="center"/>
    </xf>
    <xf numFmtId="3" fontId="0" fillId="41" borderId="21" xfId="11" applyFont="1" applyBorder="1" applyAlignment="1" applyProtection="1">
      <alignment horizontal="left" vertical="center"/>
      <protection locked="0"/>
    </xf>
    <xf numFmtId="3" fontId="0" fillId="41" borderId="22" xfId="11" applyFont="1" applyBorder="1" applyAlignment="1" applyProtection="1">
      <alignment horizontal="right" vertical="center"/>
      <protection locked="0"/>
    </xf>
    <xf numFmtId="10" fontId="0" fillId="41" borderId="22" xfId="14" applyFont="1" applyBorder="1">
      <alignment horizontal="right" vertical="center"/>
      <protection locked="0"/>
    </xf>
    <xf numFmtId="171" fontId="0" fillId="41" borderId="22" xfId="17" applyFont="1" applyBorder="1">
      <alignment horizontal="right" vertical="center"/>
      <protection locked="0"/>
    </xf>
    <xf numFmtId="9" fontId="0" fillId="13" borderId="22" xfId="3" applyNumberFormat="1" applyFont="1" applyBorder="1">
      <alignment horizontal="center" vertical="center"/>
    </xf>
    <xf numFmtId="10" fontId="0" fillId="13" borderId="33" xfId="3" applyNumberFormat="1" applyFont="1" applyBorder="1">
      <alignment horizontal="center" vertical="center"/>
    </xf>
    <xf numFmtId="171" fontId="0" fillId="13" borderId="33" xfId="3" applyNumberFormat="1" applyFont="1" applyBorder="1">
      <alignment horizontal="center" vertical="center"/>
    </xf>
    <xf numFmtId="9" fontId="54" fillId="49" borderId="9" xfId="0" applyNumberFormat="1" applyFont="1" applyFill="1" applyBorder="1" applyAlignment="1">
      <alignment horizontal="center" vertical="center"/>
    </xf>
    <xf numFmtId="0" fontId="0" fillId="49" borderId="9" xfId="3" applyFont="1" applyFill="1" applyBorder="1">
      <alignment horizontal="center" vertical="center"/>
    </xf>
    <xf numFmtId="3" fontId="0" fillId="13" borderId="9" xfId="3" applyNumberFormat="1" applyFont="1" applyBorder="1">
      <alignment horizontal="center" vertical="center"/>
    </xf>
    <xf numFmtId="10" fontId="0" fillId="13" borderId="9" xfId="3" applyNumberFormat="1" applyFont="1" applyBorder="1">
      <alignment horizontal="center" vertical="center"/>
    </xf>
    <xf numFmtId="171" fontId="0" fillId="13" borderId="9" xfId="3" applyNumberFormat="1" applyFont="1" applyBorder="1">
      <alignment horizontal="center" vertical="center"/>
    </xf>
    <xf numFmtId="10" fontId="0" fillId="13" borderId="22" xfId="3" applyNumberFormat="1" applyFont="1" applyBorder="1">
      <alignment horizontal="center" vertical="center"/>
    </xf>
    <xf numFmtId="3" fontId="0" fillId="41" borderId="20" xfId="11" applyFont="1" applyBorder="1" applyAlignment="1" applyProtection="1">
      <alignment horizontal="right" vertical="center"/>
      <protection locked="0"/>
    </xf>
    <xf numFmtId="3" fontId="0" fillId="13" borderId="23" xfId="3" applyNumberFormat="1" applyFont="1" applyBorder="1">
      <alignment horizontal="center" vertical="center"/>
    </xf>
    <xf numFmtId="3" fontId="0" fillId="41" borderId="23" xfId="11" applyFont="1" applyBorder="1" applyAlignment="1" applyProtection="1">
      <alignment horizontal="right" vertical="center"/>
      <protection locked="0"/>
    </xf>
    <xf numFmtId="3" fontId="0" fillId="41" borderId="23" xfId="11" applyFont="1" applyBorder="1">
      <alignment horizontal="right" vertical="center"/>
      <protection locked="0"/>
    </xf>
    <xf numFmtId="10" fontId="0" fillId="41" borderId="23" xfId="14" applyFont="1" applyBorder="1">
      <alignment horizontal="right" vertical="center"/>
      <protection locked="0"/>
    </xf>
    <xf numFmtId="171" fontId="0" fillId="41" borderId="23" xfId="17" applyFont="1" applyBorder="1">
      <alignment horizontal="right" vertical="center"/>
      <protection locked="0"/>
    </xf>
    <xf numFmtId="10" fontId="0" fillId="13" borderId="23" xfId="3" applyNumberFormat="1" applyFont="1" applyBorder="1">
      <alignment horizontal="center" vertical="center"/>
    </xf>
    <xf numFmtId="10" fontId="0" fillId="13" borderId="37" xfId="3" applyNumberFormat="1" applyFont="1" applyBorder="1">
      <alignment horizontal="center" vertical="center"/>
    </xf>
    <xf numFmtId="171" fontId="0" fillId="13" borderId="37" xfId="3" applyNumberFormat="1" applyFont="1" applyBorder="1">
      <alignment horizontal="center" vertical="center"/>
    </xf>
    <xf numFmtId="3" fontId="0" fillId="13" borderId="19" xfId="3" applyNumberFormat="1" applyFont="1" applyBorder="1">
      <alignment horizontal="center" vertical="center"/>
    </xf>
    <xf numFmtId="3" fontId="0" fillId="41" borderId="19" xfId="11" applyFont="1" applyBorder="1" applyAlignment="1" applyProtection="1">
      <alignment horizontal="right" vertical="center"/>
      <protection locked="0"/>
    </xf>
    <xf numFmtId="3" fontId="0" fillId="41" borderId="19" xfId="11" applyFont="1" applyBorder="1">
      <alignment horizontal="right" vertical="center"/>
      <protection locked="0"/>
    </xf>
    <xf numFmtId="10" fontId="0" fillId="41" borderId="19" xfId="14" applyFont="1" applyBorder="1">
      <alignment horizontal="right" vertical="center"/>
      <protection locked="0"/>
    </xf>
    <xf numFmtId="171" fontId="0" fillId="41" borderId="19" xfId="17" applyFont="1" applyBorder="1">
      <alignment horizontal="right" vertical="center"/>
      <protection locked="0"/>
    </xf>
    <xf numFmtId="10" fontId="0" fillId="13" borderId="31" xfId="3" applyNumberFormat="1" applyFont="1" applyBorder="1">
      <alignment horizontal="center" vertical="center"/>
    </xf>
    <xf numFmtId="171" fontId="0" fillId="13" borderId="31" xfId="3" applyNumberFormat="1" applyFont="1" applyBorder="1">
      <alignment horizontal="center" vertical="center"/>
    </xf>
    <xf numFmtId="9" fontId="0" fillId="13" borderId="37" xfId="3" applyNumberFormat="1" applyFont="1" applyBorder="1">
      <alignment horizontal="center" vertical="center"/>
    </xf>
    <xf numFmtId="10" fontId="0" fillId="13" borderId="19" xfId="3" applyNumberFormat="1" applyFont="1" applyBorder="1">
      <alignment horizontal="center" vertical="center"/>
    </xf>
    <xf numFmtId="0" fontId="24" fillId="49" borderId="31" xfId="0" applyFont="1" applyFill="1" applyBorder="1" applyAlignment="1" applyProtection="1">
      <alignment horizontal="center" vertical="center" wrapText="1"/>
    </xf>
    <xf numFmtId="0" fontId="24" fillId="49" borderId="24" xfId="0" applyFont="1" applyFill="1" applyBorder="1" applyAlignment="1" applyProtection="1">
      <alignment horizontal="center" vertical="center" wrapText="1"/>
    </xf>
    <xf numFmtId="0" fontId="22" fillId="6" borderId="0" xfId="0" applyFont="1" applyFill="1" applyBorder="1" applyAlignment="1">
      <alignment horizontal="center" vertical="center"/>
    </xf>
    <xf numFmtId="3" fontId="0" fillId="41" borderId="40" xfId="11" applyFont="1" applyBorder="1" applyAlignment="1" applyProtection="1">
      <alignment horizontal="right" vertical="center"/>
      <protection locked="0"/>
    </xf>
    <xf numFmtId="0" fontId="0" fillId="6" borderId="0" xfId="0" applyFont="1" applyFill="1" applyBorder="1" applyAlignment="1" applyProtection="1">
      <alignment horizontal="center" vertical="center"/>
    </xf>
    <xf numFmtId="3" fontId="0" fillId="6" borderId="0" xfId="11" applyFont="1" applyFill="1" applyBorder="1">
      <alignment horizontal="right" vertical="center"/>
      <protection locked="0"/>
    </xf>
    <xf numFmtId="9" fontId="0" fillId="6" borderId="0" xfId="15" applyFont="1" applyFill="1" applyBorder="1">
      <alignment horizontal="right" vertical="center"/>
      <protection locked="0"/>
    </xf>
    <xf numFmtId="10" fontId="0" fillId="6" borderId="0" xfId="14" applyFont="1" applyFill="1" applyBorder="1">
      <alignment horizontal="right" vertical="center"/>
      <protection locked="0"/>
    </xf>
    <xf numFmtId="171" fontId="0" fillId="6" borderId="0" xfId="17" applyFont="1" applyFill="1" applyBorder="1">
      <alignment horizontal="right" vertical="center"/>
      <protection locked="0"/>
    </xf>
    <xf numFmtId="3" fontId="0" fillId="49" borderId="19" xfId="3" applyNumberFormat="1" applyFont="1" applyFill="1" applyBorder="1">
      <alignment horizontal="center" vertical="center"/>
    </xf>
    <xf numFmtId="10" fontId="0" fillId="49" borderId="31" xfId="3" applyNumberFormat="1" applyFont="1" applyFill="1" applyBorder="1">
      <alignment horizontal="center" vertical="center"/>
    </xf>
    <xf numFmtId="171" fontId="0" fillId="49" borderId="31" xfId="3" applyNumberFormat="1" applyFont="1" applyFill="1" applyBorder="1">
      <alignment horizontal="center" vertical="center"/>
    </xf>
    <xf numFmtId="3" fontId="0" fillId="49" borderId="23" xfId="3" applyNumberFormat="1" applyFont="1" applyFill="1" applyBorder="1">
      <alignment horizontal="center" vertical="center"/>
    </xf>
    <xf numFmtId="10" fontId="0" fillId="49" borderId="37" xfId="3" applyNumberFormat="1" applyFont="1" applyFill="1" applyBorder="1">
      <alignment horizontal="center" vertical="center"/>
    </xf>
    <xf numFmtId="171" fontId="0" fillId="49" borderId="37" xfId="3" applyNumberFormat="1" applyFont="1" applyFill="1" applyBorder="1">
      <alignment horizontal="center" vertical="center"/>
    </xf>
    <xf numFmtId="10" fontId="0" fillId="49" borderId="19" xfId="3" applyNumberFormat="1" applyFont="1" applyFill="1" applyBorder="1">
      <alignment horizontal="center" vertical="center"/>
    </xf>
    <xf numFmtId="10" fontId="0" fillId="49" borderId="23" xfId="3" applyNumberFormat="1" applyFont="1" applyFill="1" applyBorder="1">
      <alignment horizontal="center" vertical="center"/>
    </xf>
    <xf numFmtId="10" fontId="0" fillId="41" borderId="40" xfId="14" applyFont="1" applyBorder="1">
      <alignment horizontal="right" vertical="center"/>
      <protection locked="0"/>
    </xf>
    <xf numFmtId="171" fontId="0" fillId="41" borderId="40" xfId="17" applyFont="1" applyBorder="1">
      <alignment horizontal="right" vertical="center"/>
      <protection locked="0"/>
    </xf>
    <xf numFmtId="0" fontId="22" fillId="6" borderId="109" xfId="0" applyFont="1" applyFill="1" applyBorder="1" applyAlignment="1" applyProtection="1">
      <alignment horizontal="left"/>
    </xf>
    <xf numFmtId="3" fontId="0" fillId="13" borderId="31" xfId="3" applyNumberFormat="1" applyFont="1" applyBorder="1" applyAlignment="1">
      <alignment horizontal="center" vertical="center"/>
    </xf>
    <xf numFmtId="0" fontId="23" fillId="6" borderId="9" xfId="0" applyFont="1" applyFill="1" applyBorder="1" applyAlignment="1" applyProtection="1">
      <alignment horizontal="left"/>
    </xf>
    <xf numFmtId="3" fontId="0" fillId="41" borderId="26" xfId="11" applyFont="1" applyBorder="1">
      <alignment horizontal="right" vertical="center"/>
      <protection locked="0"/>
    </xf>
    <xf numFmtId="0" fontId="56" fillId="6" borderId="0" xfId="0" applyFont="1" applyFill="1" applyBorder="1">
      <alignment vertical="center"/>
    </xf>
    <xf numFmtId="0" fontId="23" fillId="2" borderId="0" xfId="0" applyFont="1" applyFill="1" applyBorder="1" applyAlignment="1"/>
    <xf numFmtId="0" fontId="22" fillId="2" borderId="0" xfId="0" applyFont="1" applyFill="1" applyBorder="1" applyAlignment="1"/>
    <xf numFmtId="0" fontId="0" fillId="6" borderId="0" xfId="0" applyBorder="1" applyAlignment="1"/>
    <xf numFmtId="0" fontId="0" fillId="2" borderId="0" xfId="0" applyFill="1" applyBorder="1" applyAlignment="1"/>
    <xf numFmtId="0" fontId="56" fillId="6" borderId="6" xfId="0" applyFont="1" applyFill="1" applyBorder="1">
      <alignment vertical="center"/>
    </xf>
    <xf numFmtId="0" fontId="56" fillId="6" borderId="0" xfId="0" applyFont="1" applyFill="1" applyBorder="1" applyAlignment="1" applyProtection="1">
      <alignment horizontal="left"/>
    </xf>
    <xf numFmtId="0" fontId="56" fillId="6" borderId="0" xfId="0" applyFont="1" applyFill="1" applyBorder="1" applyAlignment="1" applyProtection="1">
      <alignment horizontal="center" vertical="center"/>
    </xf>
    <xf numFmtId="0" fontId="56" fillId="6" borderId="0" xfId="0" applyFont="1" applyFill="1" applyBorder="1" applyProtection="1">
      <alignment vertical="center"/>
    </xf>
    <xf numFmtId="0" fontId="24" fillId="6" borderId="9" xfId="0" applyFont="1" applyFill="1" applyBorder="1" applyAlignment="1" applyProtection="1">
      <alignment horizontal="center" vertical="center" wrapText="1"/>
    </xf>
    <xf numFmtId="0" fontId="0" fillId="6" borderId="28" xfId="0" applyFont="1" applyFill="1" applyBorder="1" applyAlignment="1" applyProtection="1">
      <alignment horizontal="left" vertical="center"/>
    </xf>
    <xf numFmtId="0" fontId="0" fillId="6" borderId="29" xfId="0" applyFont="1" applyFill="1" applyBorder="1" applyAlignment="1" applyProtection="1">
      <alignment horizontal="left" vertical="center" indent="1"/>
    </xf>
    <xf numFmtId="0" fontId="0" fillId="6" borderId="29" xfId="0" applyFont="1" applyFill="1" applyBorder="1" applyAlignment="1" applyProtection="1">
      <alignment horizontal="left" vertical="center"/>
    </xf>
    <xf numFmtId="0" fontId="0" fillId="6" borderId="30" xfId="0" applyFont="1" applyFill="1" applyBorder="1" applyAlignment="1" applyProtection="1">
      <alignment horizontal="left" vertical="center"/>
    </xf>
    <xf numFmtId="0" fontId="24" fillId="6" borderId="30" xfId="0" applyFont="1" applyFill="1" applyBorder="1" applyAlignment="1" applyProtection="1">
      <alignment horizontal="left" vertical="center"/>
    </xf>
    <xf numFmtId="0" fontId="24" fillId="6" borderId="9" xfId="0" applyFont="1" applyFill="1" applyBorder="1" applyAlignment="1" applyProtection="1">
      <alignment horizontal="center" vertical="center"/>
    </xf>
    <xf numFmtId="0" fontId="24" fillId="6" borderId="9" xfId="0" applyFont="1" applyFill="1" applyBorder="1" applyAlignment="1" applyProtection="1">
      <alignment horizontal="center" vertical="center" wrapText="1"/>
    </xf>
    <xf numFmtId="0" fontId="24" fillId="6" borderId="24" xfId="0" applyFont="1" applyFill="1" applyBorder="1" applyAlignment="1" applyProtection="1">
      <alignment horizontal="center" vertical="center"/>
    </xf>
    <xf numFmtId="0" fontId="24" fillId="6" borderId="109" xfId="0" applyFont="1" applyFill="1" applyBorder="1" applyAlignment="1" applyProtection="1">
      <alignment horizontal="center" vertical="center" wrapText="1"/>
    </xf>
    <xf numFmtId="0" fontId="22" fillId="6" borderId="26" xfId="0" applyFont="1" applyFill="1" applyBorder="1" applyAlignment="1">
      <alignment horizontal="left" vertical="center"/>
    </xf>
    <xf numFmtId="3" fontId="0" fillId="41" borderId="25" xfId="11" applyFont="1" applyBorder="1">
      <alignment horizontal="right" vertical="center"/>
      <protection locked="0"/>
    </xf>
    <xf numFmtId="3" fontId="0" fillId="41" borderId="27" xfId="11" applyFont="1" applyBorder="1">
      <alignment horizontal="right" vertical="center"/>
      <protection locked="0"/>
    </xf>
    <xf numFmtId="3" fontId="0" fillId="6" borderId="19" xfId="30" applyFont="1" applyBorder="1">
      <alignment horizontal="right" vertical="center"/>
    </xf>
    <xf numFmtId="3" fontId="0" fillId="6" borderId="31" xfId="30" applyFont="1" applyBorder="1">
      <alignment horizontal="right" vertical="center"/>
    </xf>
    <xf numFmtId="3" fontId="0" fillId="41" borderId="59" xfId="11" applyFont="1" applyBorder="1">
      <alignment horizontal="right" vertical="center"/>
      <protection locked="0"/>
    </xf>
    <xf numFmtId="9" fontId="0" fillId="6" borderId="63" xfId="34" applyFont="1" applyBorder="1">
      <alignment horizontal="right" vertical="center"/>
    </xf>
    <xf numFmtId="3" fontId="0" fillId="41" borderId="60" xfId="11" applyFont="1" applyBorder="1">
      <alignment horizontal="right" vertical="center"/>
      <protection locked="0"/>
    </xf>
    <xf numFmtId="3" fontId="0" fillId="41" borderId="61" xfId="11" applyFont="1" applyBorder="1">
      <alignment horizontal="right" vertical="center"/>
      <protection locked="0"/>
    </xf>
    <xf numFmtId="9" fontId="0" fillId="6" borderId="56" xfId="34" applyFont="1" applyBorder="1">
      <alignment horizontal="right" vertical="center"/>
    </xf>
    <xf numFmtId="9" fontId="0" fillId="6" borderId="57" xfId="34" applyFont="1" applyBorder="1">
      <alignment horizontal="right" vertical="center"/>
    </xf>
    <xf numFmtId="3" fontId="0" fillId="41" borderId="92" xfId="11" applyFont="1" applyBorder="1">
      <alignment horizontal="right" vertical="center"/>
      <protection locked="0"/>
    </xf>
    <xf numFmtId="3" fontId="0" fillId="41" borderId="40" xfId="11" applyFont="1" applyBorder="1">
      <alignment horizontal="right" vertical="center"/>
      <protection locked="0"/>
    </xf>
    <xf numFmtId="9" fontId="0" fillId="6" borderId="93" xfId="34" applyFont="1" applyBorder="1">
      <alignment horizontal="right" vertical="center"/>
    </xf>
    <xf numFmtId="0" fontId="34" fillId="6" borderId="2" xfId="116" applyFont="1" applyFill="1" applyBorder="1" applyAlignment="1" applyProtection="1">
      <alignment horizontal="left" vertical="center"/>
    </xf>
    <xf numFmtId="9" fontId="0" fillId="6" borderId="20" xfId="34" applyFont="1" applyBorder="1">
      <alignment horizontal="right" vertical="center"/>
    </xf>
    <xf numFmtId="9" fontId="0" fillId="6" borderId="21" xfId="34" applyFont="1" applyBorder="1">
      <alignment horizontal="right" vertical="center"/>
    </xf>
    <xf numFmtId="9" fontId="0" fillId="6" borderId="40" xfId="34" applyFont="1" applyBorder="1">
      <alignment horizontal="right" vertical="center"/>
    </xf>
    <xf numFmtId="3" fontId="0" fillId="6" borderId="62" xfId="30" applyFont="1" applyBorder="1">
      <alignment horizontal="right" vertical="center"/>
    </xf>
    <xf numFmtId="9" fontId="0" fillId="6" borderId="19" xfId="34" applyFont="1" applyBorder="1">
      <alignment horizontal="right" vertical="center"/>
    </xf>
    <xf numFmtId="0" fontId="0" fillId="2" borderId="109" xfId="0" applyFill="1" applyBorder="1" applyAlignment="1"/>
    <xf numFmtId="10" fontId="0" fillId="6" borderId="19" xfId="33" applyFont="1" applyBorder="1">
      <alignment horizontal="right" vertical="center"/>
    </xf>
    <xf numFmtId="3" fontId="0" fillId="6" borderId="24" xfId="30" applyFont="1" applyBorder="1">
      <alignment horizontal="right" vertical="center"/>
    </xf>
    <xf numFmtId="9" fontId="0" fillId="6" borderId="32" xfId="34" applyFont="1" applyBorder="1">
      <alignment horizontal="right" vertical="center"/>
    </xf>
    <xf numFmtId="9" fontId="0" fillId="6" borderId="36" xfId="34" applyFont="1" applyBorder="1">
      <alignment horizontal="right" vertical="center"/>
    </xf>
    <xf numFmtId="9" fontId="0" fillId="6" borderId="31" xfId="34" applyFont="1" applyBorder="1">
      <alignment horizontal="right" vertical="center"/>
    </xf>
    <xf numFmtId="9" fontId="0" fillId="13" borderId="59" xfId="3" applyNumberFormat="1" applyFont="1" applyBorder="1">
      <alignment horizontal="center" vertical="center"/>
    </xf>
    <xf numFmtId="9" fontId="0" fillId="13" borderId="60" xfId="3" applyNumberFormat="1" applyFont="1" applyBorder="1">
      <alignment horizontal="center" vertical="center"/>
    </xf>
    <xf numFmtId="0" fontId="0" fillId="13" borderId="25" xfId="3" applyFont="1" applyBorder="1">
      <alignment horizontal="center" vertical="center"/>
    </xf>
    <xf numFmtId="0" fontId="0" fillId="13" borderId="26" xfId="3" applyFont="1" applyBorder="1">
      <alignment horizontal="center" vertical="center"/>
    </xf>
    <xf numFmtId="0" fontId="0" fillId="13" borderId="27" xfId="3" applyFont="1" applyBorder="1">
      <alignment horizontal="center" vertical="center"/>
    </xf>
    <xf numFmtId="0" fontId="0" fillId="13" borderId="38" xfId="3" applyFont="1" applyBorder="1">
      <alignment horizontal="center" vertical="center"/>
    </xf>
    <xf numFmtId="0" fontId="0" fillId="13" borderId="28" xfId="3" applyFont="1" applyBorder="1">
      <alignment horizontal="center" vertical="center"/>
    </xf>
    <xf numFmtId="0" fontId="0" fillId="13" borderId="29" xfId="3" applyFont="1" applyBorder="1">
      <alignment horizontal="center" vertical="center"/>
    </xf>
    <xf numFmtId="0" fontId="0" fillId="13" borderId="30" xfId="3" applyFont="1" applyBorder="1">
      <alignment horizontal="center" vertical="center"/>
    </xf>
    <xf numFmtId="0" fontId="0" fillId="6" borderId="29" xfId="0" applyFont="1" applyFill="1" applyBorder="1" applyAlignment="1" applyProtection="1">
      <alignment vertical="center"/>
    </xf>
    <xf numFmtId="0" fontId="0" fillId="6" borderId="8" xfId="0" applyFont="1" applyFill="1" applyBorder="1" applyAlignment="1" applyProtection="1">
      <alignment horizontal="left" vertical="center"/>
    </xf>
    <xf numFmtId="0" fontId="0" fillId="6" borderId="29" xfId="0" applyFont="1" applyFill="1" applyBorder="1" applyAlignment="1" applyProtection="1">
      <alignment horizontal="center" vertical="center"/>
    </xf>
    <xf numFmtId="0" fontId="0" fillId="6" borderId="30" xfId="0" applyFont="1" applyFill="1" applyBorder="1" applyAlignment="1" applyProtection="1">
      <alignment horizontal="center" vertical="center"/>
    </xf>
    <xf numFmtId="9" fontId="54" fillId="6" borderId="39" xfId="0" applyNumberFormat="1" applyFont="1" applyFill="1" applyBorder="1" applyAlignment="1">
      <alignment horizontal="center" vertical="center" wrapText="1"/>
    </xf>
    <xf numFmtId="0" fontId="0" fillId="13" borderId="49" xfId="3" applyFont="1" applyBorder="1">
      <alignment horizontal="center" vertical="center"/>
    </xf>
    <xf numFmtId="9" fontId="54" fillId="49" borderId="26" xfId="0" applyNumberFormat="1" applyFont="1" applyFill="1" applyBorder="1" applyAlignment="1">
      <alignment vertical="center" wrapText="1"/>
    </xf>
    <xf numFmtId="9" fontId="54" fillId="49" borderId="27" xfId="0" applyNumberFormat="1" applyFont="1" applyFill="1" applyBorder="1" applyAlignment="1">
      <alignment vertical="center" wrapText="1"/>
    </xf>
    <xf numFmtId="0" fontId="0" fillId="13" borderId="41" xfId="3" applyFont="1" applyBorder="1">
      <alignment horizontal="center" vertical="center"/>
    </xf>
    <xf numFmtId="9" fontId="54" fillId="13" borderId="38" xfId="3" applyNumberFormat="1" applyFont="1" applyBorder="1">
      <alignment horizontal="center" vertical="center"/>
    </xf>
    <xf numFmtId="9" fontId="54" fillId="13" borderId="26" xfId="3" applyNumberFormat="1" applyFont="1" applyBorder="1">
      <alignment horizontal="center" vertical="center"/>
    </xf>
    <xf numFmtId="9" fontId="54" fillId="13" borderId="27" xfId="3" applyNumberFormat="1" applyFont="1" applyBorder="1">
      <alignment horizontal="center" vertical="center"/>
    </xf>
    <xf numFmtId="9" fontId="54" fillId="49" borderId="38" xfId="0" applyNumberFormat="1" applyFont="1" applyFill="1" applyBorder="1" applyAlignment="1">
      <alignment vertical="center" wrapText="1"/>
    </xf>
    <xf numFmtId="3" fontId="0" fillId="14" borderId="32" xfId="20" applyFont="1" applyBorder="1">
      <alignment horizontal="right" vertical="center"/>
      <protection locked="0"/>
    </xf>
    <xf numFmtId="3" fontId="0" fillId="14" borderId="36" xfId="20" applyFont="1" applyBorder="1">
      <alignment horizontal="right" vertical="center"/>
      <protection locked="0"/>
    </xf>
    <xf numFmtId="3" fontId="0" fillId="14" borderId="33" xfId="20" applyFont="1" applyBorder="1">
      <alignment horizontal="right" vertical="center"/>
      <protection locked="0"/>
    </xf>
    <xf numFmtId="3" fontId="0" fillId="14" borderId="42" xfId="20" applyFont="1" applyBorder="1">
      <alignment horizontal="right" vertical="center"/>
      <protection locked="0"/>
    </xf>
    <xf numFmtId="0" fontId="0" fillId="6" borderId="9" xfId="0" applyFont="1" applyFill="1" applyBorder="1" applyAlignment="1" applyProtection="1">
      <alignment horizontal="center" vertical="center"/>
    </xf>
    <xf numFmtId="0" fontId="0" fillId="6" borderId="49" xfId="0" applyFont="1" applyFill="1" applyBorder="1" applyAlignment="1" applyProtection="1">
      <alignment horizontal="center" vertical="center"/>
    </xf>
    <xf numFmtId="9" fontId="54" fillId="6" borderId="30" xfId="0" applyNumberFormat="1" applyFont="1" applyFill="1" applyBorder="1" applyAlignment="1">
      <alignment horizontal="center" vertical="center" wrapText="1"/>
    </xf>
    <xf numFmtId="9" fontId="54" fillId="6" borderId="109" xfId="0" applyNumberFormat="1" applyFont="1" applyFill="1" applyBorder="1" applyAlignment="1">
      <alignment horizontal="center" vertical="center" wrapText="1"/>
    </xf>
    <xf numFmtId="0" fontId="24" fillId="6" borderId="9" xfId="0" applyFont="1" applyFill="1" applyBorder="1" applyAlignment="1" applyProtection="1">
      <alignment horizontal="center" vertical="center" wrapText="1"/>
    </xf>
    <xf numFmtId="0" fontId="24" fillId="6" borderId="9" xfId="0" applyFont="1" applyFill="1" applyBorder="1" applyAlignment="1" applyProtection="1">
      <alignment horizontal="center" vertical="center"/>
    </xf>
    <xf numFmtId="0" fontId="0" fillId="6" borderId="29" xfId="0" applyFont="1" applyFill="1" applyBorder="1" applyAlignment="1" applyProtection="1">
      <alignment horizontal="center" vertical="center"/>
    </xf>
    <xf numFmtId="9" fontId="54" fillId="6" borderId="29" xfId="0" applyNumberFormat="1" applyFont="1" applyFill="1" applyBorder="1" applyAlignment="1">
      <alignment horizontal="center" vertical="center" wrapText="1"/>
    </xf>
    <xf numFmtId="9" fontId="54" fillId="6" borderId="30" xfId="0" applyNumberFormat="1" applyFont="1" applyFill="1" applyBorder="1" applyAlignment="1">
      <alignment horizontal="center" vertical="center" wrapText="1"/>
    </xf>
    <xf numFmtId="0" fontId="0" fillId="6" borderId="30" xfId="0" applyFont="1" applyFill="1" applyBorder="1" applyAlignment="1" applyProtection="1">
      <alignment horizontal="center" vertical="center"/>
    </xf>
    <xf numFmtId="0" fontId="0" fillId="49" borderId="111" xfId="3" applyFont="1" applyFill="1" applyBorder="1">
      <alignment horizontal="center" vertical="center"/>
    </xf>
    <xf numFmtId="0" fontId="0" fillId="6" borderId="111" xfId="0" applyFont="1" applyFill="1" applyBorder="1" applyAlignment="1" applyProtection="1">
      <alignment horizontal="center" vertical="center"/>
    </xf>
    <xf numFmtId="0" fontId="0" fillId="13" borderId="111" xfId="3" applyFont="1" applyBorder="1">
      <alignment horizontal="center" vertical="center"/>
    </xf>
    <xf numFmtId="0" fontId="0" fillId="13" borderId="35" xfId="3" applyFont="1" applyBorder="1">
      <alignment horizontal="center" vertical="center"/>
    </xf>
    <xf numFmtId="9" fontId="0" fillId="6" borderId="58" xfId="34" applyFont="1" applyBorder="1">
      <alignment horizontal="right" vertical="center"/>
    </xf>
    <xf numFmtId="9" fontId="0" fillId="6" borderId="22" xfId="34" applyFont="1" applyBorder="1">
      <alignment horizontal="right" vertical="center"/>
    </xf>
    <xf numFmtId="9" fontId="0" fillId="13" borderId="89" xfId="3" applyNumberFormat="1" applyFont="1" applyBorder="1">
      <alignment horizontal="center" vertical="center"/>
    </xf>
    <xf numFmtId="3" fontId="0" fillId="13" borderId="62" xfId="3" applyNumberFormat="1" applyFont="1" applyBorder="1">
      <alignment horizontal="center" vertical="center"/>
    </xf>
    <xf numFmtId="0" fontId="24" fillId="49" borderId="19" xfId="0" applyFont="1" applyFill="1" applyBorder="1" applyAlignment="1" applyProtection="1">
      <alignment horizontal="center" vertical="center" wrapText="1"/>
    </xf>
    <xf numFmtId="9" fontId="54" fillId="6" borderId="26" xfId="0" applyNumberFormat="1" applyFont="1" applyFill="1" applyBorder="1" applyAlignment="1">
      <alignment horizontal="left" vertical="center" wrapText="1"/>
    </xf>
    <xf numFmtId="9" fontId="54" fillId="6" borderId="28" xfId="0" applyNumberFormat="1" applyFont="1" applyFill="1" applyBorder="1" applyAlignment="1">
      <alignment horizontal="center" vertical="center" wrapText="1"/>
    </xf>
    <xf numFmtId="0" fontId="0" fillId="6" borderId="9" xfId="0" applyFont="1" applyFill="1" applyBorder="1" applyAlignment="1" applyProtection="1">
      <alignment horizontal="center" vertical="center" wrapText="1"/>
    </xf>
    <xf numFmtId="0" fontId="24" fillId="6" borderId="111" xfId="0" applyFont="1" applyFill="1" applyBorder="1" applyAlignment="1" applyProtection="1">
      <alignment horizontal="center" vertical="center"/>
    </xf>
    <xf numFmtId="0" fontId="24" fillId="0" borderId="9" xfId="0" applyFont="1" applyFill="1" applyBorder="1" applyAlignment="1" applyProtection="1">
      <alignment horizontal="center" vertical="center"/>
    </xf>
    <xf numFmtId="0" fontId="22" fillId="6" borderId="9" xfId="0" applyFont="1" applyFill="1" applyBorder="1" applyAlignment="1">
      <alignment horizontal="center" vertical="center"/>
    </xf>
    <xf numFmtId="0" fontId="20" fillId="6" borderId="109" xfId="4" applyFont="1" applyFill="1" applyBorder="1" applyAlignment="1">
      <alignment horizontal="center"/>
    </xf>
    <xf numFmtId="0" fontId="24" fillId="6" borderId="30" xfId="0" applyFont="1" applyFill="1" applyBorder="1" applyAlignment="1" applyProtection="1">
      <alignment horizontal="center" vertical="center"/>
    </xf>
    <xf numFmtId="0" fontId="22" fillId="2" borderId="0" xfId="0" applyFont="1" applyFill="1" applyBorder="1" applyAlignment="1">
      <alignment horizontal="center"/>
    </xf>
    <xf numFmtId="0" fontId="24" fillId="6" borderId="0" xfId="0" applyFont="1" applyFill="1" applyBorder="1" applyAlignment="1" applyProtection="1">
      <alignment horizontal="center" vertical="center"/>
    </xf>
    <xf numFmtId="0" fontId="22" fillId="6" borderId="8" xfId="0" applyFont="1" applyFill="1" applyBorder="1" applyAlignment="1">
      <alignment horizontal="center" vertical="center"/>
    </xf>
    <xf numFmtId="9" fontId="54" fillId="13" borderId="25" xfId="3" applyNumberFormat="1" applyFont="1" applyBorder="1">
      <alignment horizontal="center" vertical="center"/>
    </xf>
    <xf numFmtId="3" fontId="0" fillId="6" borderId="20" xfId="30" applyFont="1" applyBorder="1">
      <alignment horizontal="right" vertical="center"/>
    </xf>
    <xf numFmtId="3" fontId="0" fillId="6" borderId="59" xfId="30" applyFont="1" applyBorder="1">
      <alignment horizontal="right" vertical="center"/>
    </xf>
    <xf numFmtId="10" fontId="0" fillId="6" borderId="20" xfId="33" applyFont="1" applyBorder="1">
      <alignment horizontal="right" vertical="center"/>
    </xf>
    <xf numFmtId="3" fontId="0" fillId="6" borderId="21" xfId="30" applyFont="1" applyBorder="1">
      <alignment horizontal="right" vertical="center"/>
    </xf>
    <xf numFmtId="3" fontId="0" fillId="6" borderId="26" xfId="30" applyFont="1" applyBorder="1">
      <alignment horizontal="right" vertical="center"/>
    </xf>
    <xf numFmtId="3" fontId="0" fillId="6" borderId="60" xfId="30" applyFont="1" applyBorder="1">
      <alignment horizontal="right" vertical="center"/>
    </xf>
    <xf numFmtId="10" fontId="0" fillId="6" borderId="21" xfId="33" applyFont="1" applyBorder="1">
      <alignment horizontal="right" vertical="center"/>
    </xf>
    <xf numFmtId="3" fontId="0" fillId="6" borderId="36" xfId="30" applyFont="1" applyBorder="1">
      <alignment horizontal="right" vertical="center"/>
    </xf>
    <xf numFmtId="3" fontId="0" fillId="41" borderId="62" xfId="11" applyFont="1" applyBorder="1">
      <alignment horizontal="right" vertical="center"/>
      <protection locked="0"/>
    </xf>
    <xf numFmtId="3" fontId="0" fillId="14" borderId="31" xfId="20" applyFont="1" applyBorder="1">
      <alignment horizontal="right" vertical="center"/>
      <protection locked="0"/>
    </xf>
    <xf numFmtId="9" fontId="54" fillId="49" borderId="111" xfId="0" applyNumberFormat="1" applyFont="1" applyFill="1" applyBorder="1" applyAlignment="1">
      <alignment horizontal="center" vertical="center"/>
    </xf>
    <xf numFmtId="9" fontId="54" fillId="6" borderId="25" xfId="0" applyNumberFormat="1" applyFont="1" applyFill="1" applyBorder="1" applyAlignment="1">
      <alignment horizontal="left" vertical="center" wrapText="1"/>
    </xf>
    <xf numFmtId="9" fontId="54" fillId="6" borderId="27" xfId="0" applyNumberFormat="1" applyFont="1" applyFill="1" applyBorder="1" applyAlignment="1">
      <alignment horizontal="left" vertical="center" wrapText="1"/>
    </xf>
    <xf numFmtId="3" fontId="0" fillId="13" borderId="40" xfId="3" applyNumberFormat="1" applyFont="1" applyBorder="1">
      <alignment horizontal="center" vertical="center"/>
    </xf>
    <xf numFmtId="10" fontId="0" fillId="13" borderId="40" xfId="3" applyNumberFormat="1" applyFont="1" applyBorder="1">
      <alignment horizontal="center" vertical="center"/>
    </xf>
    <xf numFmtId="10" fontId="0" fillId="13" borderId="42" xfId="3" applyNumberFormat="1" applyFont="1" applyBorder="1">
      <alignment horizontal="center" vertical="center"/>
    </xf>
    <xf numFmtId="171" fontId="0" fillId="13" borderId="42" xfId="3" applyNumberFormat="1" applyFont="1" applyBorder="1">
      <alignment horizontal="center" vertical="center"/>
    </xf>
    <xf numFmtId="0" fontId="24" fillId="49" borderId="62" xfId="0" applyFont="1" applyFill="1" applyBorder="1" applyAlignment="1" applyProtection="1">
      <alignment horizontal="center" vertical="center" wrapText="1"/>
    </xf>
    <xf numFmtId="0" fontId="24" fillId="49" borderId="63" xfId="0" applyFont="1" applyFill="1" applyBorder="1" applyAlignment="1" applyProtection="1">
      <alignment horizontal="center" vertical="center" wrapText="1"/>
    </xf>
    <xf numFmtId="3" fontId="43" fillId="41" borderId="21" xfId="11" applyFont="1">
      <alignment horizontal="right" vertical="center"/>
      <protection locked="0"/>
    </xf>
    <xf numFmtId="49" fontId="43" fillId="41" borderId="21" xfId="19" applyFont="1">
      <alignment vertical="center"/>
      <protection locked="0"/>
    </xf>
    <xf numFmtId="0" fontId="0" fillId="6" borderId="32" xfId="0" applyFont="1" applyFill="1" applyBorder="1" applyAlignment="1" applyProtection="1">
      <alignment horizontal="left" vertical="center"/>
    </xf>
    <xf numFmtId="0" fontId="0" fillId="6" borderId="36" xfId="0" applyFont="1" applyFill="1" applyBorder="1" applyAlignment="1" applyProtection="1">
      <alignment horizontal="left" vertical="center"/>
    </xf>
    <xf numFmtId="0" fontId="0" fillId="6" borderId="33" xfId="0" applyFont="1" applyFill="1" applyBorder="1" applyAlignment="1" applyProtection="1">
      <alignment horizontal="left" vertical="center"/>
    </xf>
    <xf numFmtId="0" fontId="0" fillId="6" borderId="38" xfId="0" applyFont="1" applyFill="1" applyBorder="1" applyAlignment="1">
      <alignment horizontal="left" vertical="center" indent="2"/>
    </xf>
    <xf numFmtId="0" fontId="0" fillId="6" borderId="38" xfId="0" applyFont="1" applyFill="1" applyBorder="1" applyAlignment="1">
      <alignment horizontal="left" vertical="center" indent="3"/>
    </xf>
    <xf numFmtId="0" fontId="0" fillId="6" borderId="38" xfId="0" applyFont="1" applyFill="1" applyBorder="1" applyAlignment="1">
      <alignment horizontal="left" vertical="center" wrapText="1" indent="1"/>
    </xf>
    <xf numFmtId="3" fontId="43" fillId="13" borderId="23" xfId="3" applyNumberFormat="1" applyFont="1" applyBorder="1">
      <alignment horizontal="center" vertical="center"/>
    </xf>
    <xf numFmtId="3" fontId="43" fillId="13" borderId="37" xfId="3" applyNumberFormat="1" applyFont="1" applyBorder="1">
      <alignment horizontal="center" vertical="center"/>
    </xf>
    <xf numFmtId="9" fontId="54" fillId="49" borderId="0" xfId="0" applyNumberFormat="1" applyFont="1" applyFill="1" applyBorder="1" applyAlignment="1">
      <alignment horizontal="center" vertical="center"/>
    </xf>
    <xf numFmtId="0" fontId="0" fillId="49" borderId="0" xfId="3" applyFont="1" applyFill="1" applyBorder="1">
      <alignment horizontal="center" vertical="center"/>
    </xf>
    <xf numFmtId="3" fontId="0" fillId="41" borderId="89" xfId="11" applyFont="1" applyBorder="1">
      <alignment horizontal="right" vertical="center"/>
      <protection locked="0"/>
    </xf>
    <xf numFmtId="9" fontId="0" fillId="6" borderId="90" xfId="34" applyFont="1" applyBorder="1">
      <alignment horizontal="right" vertical="center"/>
    </xf>
    <xf numFmtId="9" fontId="0" fillId="6" borderId="23" xfId="34" applyFont="1" applyBorder="1">
      <alignment horizontal="right" vertical="center"/>
    </xf>
    <xf numFmtId="3" fontId="0" fillId="14" borderId="37" xfId="20" applyFont="1" applyBorder="1">
      <alignment horizontal="right" vertical="center"/>
      <protection locked="0"/>
    </xf>
    <xf numFmtId="0" fontId="24" fillId="49" borderId="116" xfId="0" applyFont="1" applyFill="1" applyBorder="1" applyAlignment="1" applyProtection="1">
      <alignment horizontal="center" vertical="center" wrapText="1"/>
    </xf>
    <xf numFmtId="3" fontId="0" fillId="13" borderId="32" xfId="3" applyNumberFormat="1" applyFont="1" applyBorder="1">
      <alignment horizontal="center" vertical="center"/>
    </xf>
    <xf numFmtId="3" fontId="0" fillId="13" borderId="36" xfId="3" applyNumberFormat="1" applyFont="1" applyBorder="1">
      <alignment horizontal="center" vertical="center"/>
    </xf>
    <xf numFmtId="3" fontId="0" fillId="41" borderId="116" xfId="11" applyFont="1" applyBorder="1">
      <alignment horizontal="right" vertical="center"/>
      <protection locked="0"/>
    </xf>
    <xf numFmtId="3" fontId="0" fillId="13" borderId="116" xfId="3" applyNumberFormat="1" applyFont="1" applyBorder="1">
      <alignment horizontal="center" vertical="center"/>
    </xf>
    <xf numFmtId="3" fontId="0" fillId="13" borderId="25" xfId="3" applyNumberFormat="1" applyFont="1" applyBorder="1">
      <alignment horizontal="center" vertical="center"/>
    </xf>
    <xf numFmtId="3" fontId="0" fillId="13" borderId="26" xfId="3" applyNumberFormat="1" applyFont="1" applyBorder="1">
      <alignment horizontal="center" vertical="center"/>
    </xf>
    <xf numFmtId="3" fontId="0" fillId="13" borderId="56" xfId="3" applyNumberFormat="1" applyFont="1" applyBorder="1">
      <alignment horizontal="center" vertical="center"/>
    </xf>
    <xf numFmtId="3" fontId="0" fillId="13" borderId="57" xfId="3" applyNumberFormat="1" applyFont="1" applyBorder="1">
      <alignment horizontal="center" vertical="center"/>
    </xf>
    <xf numFmtId="3" fontId="0" fillId="13" borderId="59" xfId="3" applyNumberFormat="1" applyFont="1" applyBorder="1">
      <alignment horizontal="center" vertical="center"/>
    </xf>
    <xf numFmtId="3" fontId="0" fillId="13" borderId="60" xfId="3" applyNumberFormat="1" applyFont="1" applyBorder="1">
      <alignment horizontal="center" vertical="center"/>
    </xf>
    <xf numFmtId="3" fontId="0" fillId="13" borderId="31" xfId="3" applyNumberFormat="1" applyFont="1" applyBorder="1">
      <alignment horizontal="center" vertical="center"/>
    </xf>
    <xf numFmtId="9" fontId="0" fillId="13" borderId="40" xfId="3" applyNumberFormat="1" applyFont="1" applyBorder="1">
      <alignment horizontal="center" vertical="center"/>
    </xf>
    <xf numFmtId="3" fontId="0" fillId="13" borderId="42" xfId="3" applyNumberFormat="1" applyFont="1" applyBorder="1">
      <alignment horizontal="center" vertical="center"/>
    </xf>
    <xf numFmtId="3" fontId="0" fillId="41" borderId="41" xfId="11" applyFont="1" applyBorder="1">
      <alignment horizontal="right" vertical="center"/>
      <protection locked="0"/>
    </xf>
    <xf numFmtId="0" fontId="24" fillId="6" borderId="9" xfId="0" applyFont="1" applyFill="1" applyBorder="1" applyAlignment="1" applyProtection="1">
      <alignment horizontal="center" vertical="center"/>
    </xf>
    <xf numFmtId="0" fontId="24" fillId="6" borderId="2" xfId="0" applyFont="1" applyFill="1" applyBorder="1" applyAlignment="1" applyProtection="1">
      <alignment horizontal="center" vertical="center" wrapText="1"/>
    </xf>
    <xf numFmtId="9" fontId="0" fillId="13" borderId="36" xfId="3" applyNumberFormat="1" applyFont="1" applyBorder="1">
      <alignment horizontal="center" vertical="center"/>
    </xf>
    <xf numFmtId="9" fontId="0" fillId="13" borderId="112" xfId="3" applyNumberFormat="1" applyFont="1" applyBorder="1">
      <alignment horizontal="center" vertical="center"/>
    </xf>
    <xf numFmtId="3" fontId="0" fillId="41" borderId="24" xfId="11" applyFont="1" applyBorder="1">
      <alignment horizontal="right" vertical="center"/>
      <protection locked="0"/>
    </xf>
    <xf numFmtId="3" fontId="0" fillId="41" borderId="116" xfId="11" applyFont="1" applyBorder="1" applyAlignment="1" applyProtection="1">
      <alignment horizontal="right" vertical="center"/>
      <protection locked="0"/>
    </xf>
    <xf numFmtId="3" fontId="0" fillId="13" borderId="19" xfId="3" applyNumberFormat="1" applyFont="1" applyBorder="1" applyAlignment="1">
      <alignment horizontal="center" vertical="center"/>
    </xf>
    <xf numFmtId="0" fontId="24" fillId="13" borderId="24" xfId="3" applyFont="1" applyBorder="1">
      <alignment horizontal="center" vertical="center"/>
    </xf>
    <xf numFmtId="0" fontId="24" fillId="13" borderId="31" xfId="3" applyFont="1" applyBorder="1">
      <alignment horizontal="center" vertical="center"/>
    </xf>
    <xf numFmtId="0" fontId="24" fillId="13" borderId="9" xfId="3" applyFont="1" applyBorder="1">
      <alignment horizontal="center" vertical="center"/>
    </xf>
    <xf numFmtId="0" fontId="24" fillId="13" borderId="19" xfId="3" applyFont="1" applyBorder="1">
      <alignment horizontal="center" vertical="center"/>
    </xf>
    <xf numFmtId="0" fontId="55" fillId="13" borderId="9" xfId="3" applyFont="1" applyBorder="1">
      <alignment horizontal="center" vertical="center"/>
    </xf>
    <xf numFmtId="9" fontId="54" fillId="13" borderId="9" xfId="3" applyNumberFormat="1" applyFont="1" applyBorder="1">
      <alignment horizontal="center" vertical="center"/>
    </xf>
    <xf numFmtId="0" fontId="0" fillId="13" borderId="9" xfId="3" applyFont="1" applyBorder="1">
      <alignment horizontal="center" vertical="center"/>
    </xf>
    <xf numFmtId="0" fontId="55" fillId="13" borderId="24" xfId="3" applyFont="1" applyBorder="1">
      <alignment horizontal="center" vertical="center"/>
    </xf>
    <xf numFmtId="0" fontId="24" fillId="13" borderId="116" xfId="3" applyFont="1" applyBorder="1">
      <alignment horizontal="center" vertical="center"/>
    </xf>
    <xf numFmtId="0" fontId="24" fillId="13" borderId="63" xfId="3" applyFont="1" applyBorder="1">
      <alignment horizontal="center" vertical="center"/>
    </xf>
    <xf numFmtId="3" fontId="0" fillId="13" borderId="61" xfId="3" applyNumberFormat="1" applyFont="1" applyBorder="1">
      <alignment horizontal="center" vertical="center"/>
    </xf>
    <xf numFmtId="3" fontId="0" fillId="13" borderId="89" xfId="3" applyNumberFormat="1" applyFont="1" applyBorder="1">
      <alignment horizontal="center" vertical="center"/>
    </xf>
    <xf numFmtId="0" fontId="0" fillId="6" borderId="29" xfId="0" applyFont="1" applyFill="1" applyBorder="1" applyAlignment="1" applyProtection="1">
      <alignment horizontal="center" vertical="center"/>
    </xf>
    <xf numFmtId="0" fontId="22" fillId="6" borderId="111" xfId="0" applyFont="1" applyFill="1" applyBorder="1">
      <alignment vertical="center"/>
    </xf>
    <xf numFmtId="3" fontId="0" fillId="41" borderId="32" xfId="11" applyFont="1" applyBorder="1" applyAlignment="1" applyProtection="1">
      <alignment horizontal="left" vertical="top"/>
      <protection locked="0"/>
    </xf>
    <xf numFmtId="3" fontId="0" fillId="41" borderId="36" xfId="11" applyFont="1" applyBorder="1" applyAlignment="1" applyProtection="1">
      <alignment horizontal="right" vertical="center"/>
      <protection locked="0"/>
    </xf>
    <xf numFmtId="3" fontId="0" fillId="41" borderId="36" xfId="11" applyFont="1" applyBorder="1" applyAlignment="1" applyProtection="1">
      <alignment horizontal="left" vertical="center"/>
      <protection locked="0"/>
    </xf>
    <xf numFmtId="3" fontId="0" fillId="41" borderId="33" xfId="11" applyFont="1" applyBorder="1" applyAlignment="1" applyProtection="1">
      <alignment horizontal="right" vertical="center"/>
      <protection locked="0"/>
    </xf>
    <xf numFmtId="3" fontId="0" fillId="6" borderId="9" xfId="30" applyFont="1" applyBorder="1">
      <alignment horizontal="right" vertical="center"/>
    </xf>
    <xf numFmtId="171" fontId="0" fillId="13" borderId="112" xfId="3" applyNumberFormat="1" applyFont="1" applyBorder="1">
      <alignment horizontal="center" vertical="center"/>
    </xf>
    <xf numFmtId="9" fontId="54" fillId="13" borderId="0" xfId="3" applyNumberFormat="1" applyFont="1" applyBorder="1">
      <alignment horizontal="center" vertical="center"/>
    </xf>
    <xf numFmtId="9" fontId="54" fillId="6" borderId="29" xfId="0" applyNumberFormat="1" applyFont="1" applyFill="1" applyBorder="1" applyAlignment="1">
      <alignment vertical="center" wrapText="1"/>
    </xf>
    <xf numFmtId="9" fontId="54" fillId="6" borderId="0" xfId="0" applyNumberFormat="1" applyFont="1" applyFill="1" applyBorder="1" applyAlignment="1">
      <alignment vertical="center" wrapText="1"/>
    </xf>
    <xf numFmtId="0" fontId="24" fillId="6" borderId="9" xfId="0" applyFont="1" applyFill="1" applyBorder="1" applyAlignment="1" applyProtection="1">
      <alignment horizontal="center" vertical="center"/>
    </xf>
    <xf numFmtId="0" fontId="24" fillId="6" borderId="9" xfId="0" applyFont="1" applyFill="1" applyBorder="1" applyAlignment="1" applyProtection="1">
      <alignment horizontal="center" vertical="center" wrapText="1"/>
    </xf>
    <xf numFmtId="0" fontId="24" fillId="6" borderId="24" xfId="0" applyFont="1" applyFill="1" applyBorder="1" applyAlignment="1" applyProtection="1">
      <alignment horizontal="center" vertical="center"/>
    </xf>
    <xf numFmtId="0" fontId="0" fillId="6" borderId="29" xfId="0" applyFont="1" applyFill="1" applyBorder="1" applyAlignment="1" applyProtection="1">
      <alignment horizontal="center" vertical="center"/>
    </xf>
    <xf numFmtId="0" fontId="0" fillId="6" borderId="30" xfId="0" applyFont="1" applyFill="1" applyBorder="1" applyAlignment="1" applyProtection="1">
      <alignment horizontal="center" vertical="center"/>
    </xf>
    <xf numFmtId="0" fontId="0" fillId="6" borderId="49" xfId="0" applyFont="1" applyFill="1" applyBorder="1" applyAlignment="1" applyProtection="1">
      <alignment horizontal="center" vertical="center"/>
    </xf>
    <xf numFmtId="0" fontId="24" fillId="6" borderId="2" xfId="0" applyFont="1" applyFill="1" applyBorder="1" applyAlignment="1" applyProtection="1">
      <alignment horizontal="center" vertical="center" wrapText="1"/>
    </xf>
    <xf numFmtId="0" fontId="0" fillId="6" borderId="29" xfId="0" applyFont="1" applyFill="1" applyBorder="1" applyAlignment="1" applyProtection="1">
      <alignment horizontal="left" vertical="center" indent="1"/>
    </xf>
    <xf numFmtId="0" fontId="0" fillId="6" borderId="29" xfId="0" applyFont="1" applyFill="1" applyBorder="1" applyAlignment="1" applyProtection="1">
      <alignment horizontal="left" vertical="center"/>
    </xf>
    <xf numFmtId="0" fontId="0" fillId="6" borderId="30" xfId="0" applyFont="1" applyFill="1" applyBorder="1" applyAlignment="1" applyProtection="1">
      <alignment horizontal="left" vertical="center"/>
    </xf>
    <xf numFmtId="0" fontId="24" fillId="6" borderId="9" xfId="0" applyFont="1" applyFill="1" applyBorder="1" applyAlignment="1" applyProtection="1">
      <alignment horizontal="center" vertical="center" wrapText="1"/>
    </xf>
    <xf numFmtId="0" fontId="24" fillId="6" borderId="9" xfId="0" applyFont="1" applyFill="1" applyBorder="1" applyAlignment="1" applyProtection="1">
      <alignment horizontal="center" vertical="center"/>
    </xf>
    <xf numFmtId="0" fontId="24" fillId="6" borderId="24" xfId="0" applyFont="1" applyFill="1" applyBorder="1" applyAlignment="1" applyProtection="1">
      <alignment horizontal="center" vertical="center"/>
    </xf>
    <xf numFmtId="0" fontId="24" fillId="6" borderId="2" xfId="0" applyFont="1" applyFill="1" applyBorder="1" applyAlignment="1" applyProtection="1">
      <alignment horizontal="center" vertical="center" wrapText="1"/>
    </xf>
    <xf numFmtId="0" fontId="0" fillId="6" borderId="29" xfId="0" applyFont="1" applyFill="1" applyBorder="1" applyAlignment="1" applyProtection="1">
      <alignment horizontal="center" vertical="center"/>
    </xf>
    <xf numFmtId="0" fontId="24" fillId="6" borderId="109" xfId="0" applyFont="1" applyFill="1" applyBorder="1">
      <alignment vertical="center"/>
    </xf>
    <xf numFmtId="3" fontId="0" fillId="41" borderId="38" xfId="11" applyFont="1" applyBorder="1">
      <alignment horizontal="right" vertical="center"/>
      <protection locked="0"/>
    </xf>
    <xf numFmtId="0" fontId="0" fillId="0" borderId="0" xfId="0" applyFont="1" applyFill="1" applyBorder="1" applyAlignment="1">
      <alignment vertical="center"/>
    </xf>
    <xf numFmtId="9" fontId="54" fillId="0" borderId="29" xfId="0" applyNumberFormat="1" applyFont="1" applyFill="1" applyBorder="1" applyAlignment="1">
      <alignment vertical="center" wrapText="1"/>
    </xf>
    <xf numFmtId="0" fontId="22" fillId="0" borderId="0" xfId="0" applyFont="1" applyFill="1" applyBorder="1" applyAlignment="1">
      <alignment vertical="center"/>
    </xf>
    <xf numFmtId="9" fontId="54" fillId="0" borderId="0" xfId="0" applyNumberFormat="1" applyFont="1" applyFill="1" applyBorder="1" applyAlignment="1">
      <alignment vertical="center" wrapText="1"/>
    </xf>
    <xf numFmtId="0" fontId="22" fillId="6" borderId="0" xfId="0" applyFont="1" applyFill="1" applyBorder="1" applyAlignment="1">
      <alignment horizontal="center"/>
    </xf>
    <xf numFmtId="0" fontId="22" fillId="6" borderId="0" xfId="0" applyFont="1" applyFill="1" applyBorder="1" applyAlignment="1"/>
    <xf numFmtId="0" fontId="0" fillId="6" borderId="0" xfId="0" applyFill="1" applyBorder="1" applyAlignment="1"/>
    <xf numFmtId="0" fontId="0" fillId="6" borderId="6" xfId="0" applyFill="1" applyBorder="1" applyAlignment="1"/>
    <xf numFmtId="0" fontId="23" fillId="6" borderId="0" xfId="0" applyFont="1" applyFill="1" applyBorder="1">
      <alignment vertical="center"/>
    </xf>
    <xf numFmtId="0" fontId="56" fillId="6" borderId="109" xfId="0" applyFont="1" applyFill="1" applyBorder="1" applyAlignment="1" applyProtection="1">
      <alignment horizontal="left"/>
    </xf>
    <xf numFmtId="0" fontId="56" fillId="6" borderId="109" xfId="0" applyFont="1" applyFill="1" applyBorder="1" applyAlignment="1" applyProtection="1">
      <alignment horizontal="center" vertical="center"/>
    </xf>
    <xf numFmtId="0" fontId="56" fillId="6" borderId="109" xfId="0" applyFont="1" applyFill="1" applyBorder="1" applyProtection="1">
      <alignment vertical="center"/>
    </xf>
    <xf numFmtId="0" fontId="0" fillId="6" borderId="6" xfId="0" applyFill="1" applyBorder="1" applyAlignment="1">
      <alignment vertical="center"/>
    </xf>
    <xf numFmtId="0" fontId="0" fillId="6" borderId="111" xfId="0" applyFill="1" applyBorder="1">
      <alignment vertical="center"/>
    </xf>
    <xf numFmtId="0" fontId="0" fillId="6" borderId="8" xfId="0" applyFill="1" applyBorder="1" applyAlignment="1"/>
    <xf numFmtId="0" fontId="0" fillId="6" borderId="111" xfId="0" applyFill="1" applyBorder="1" applyAlignment="1"/>
    <xf numFmtId="0" fontId="0" fillId="6" borderId="7" xfId="0" applyFill="1" applyBorder="1">
      <alignment vertical="center"/>
    </xf>
    <xf numFmtId="0" fontId="0" fillId="6" borderId="109" xfId="0" applyFill="1" applyBorder="1" applyAlignment="1"/>
    <xf numFmtId="3" fontId="0" fillId="41" borderId="63" xfId="11" applyFont="1" applyBorder="1" applyAlignment="1" applyProtection="1">
      <alignment horizontal="right" vertical="center"/>
      <protection locked="0"/>
    </xf>
    <xf numFmtId="9" fontId="0" fillId="13" borderId="104" xfId="3" applyNumberFormat="1" applyFont="1" applyBorder="1">
      <alignment horizontal="center" vertical="center"/>
    </xf>
    <xf numFmtId="9" fontId="0" fillId="13" borderId="47" xfId="3" applyNumberFormat="1" applyFont="1" applyBorder="1">
      <alignment horizontal="center" vertical="center"/>
    </xf>
    <xf numFmtId="10" fontId="0" fillId="13" borderId="47" xfId="3" applyNumberFormat="1" applyFont="1" applyBorder="1">
      <alignment horizontal="center" vertical="center"/>
    </xf>
    <xf numFmtId="10" fontId="0" fillId="13" borderId="48" xfId="3" applyNumberFormat="1" applyFont="1" applyBorder="1">
      <alignment horizontal="center" vertical="center"/>
    </xf>
    <xf numFmtId="171" fontId="0" fillId="13" borderId="48" xfId="3" applyNumberFormat="1" applyFont="1" applyBorder="1">
      <alignment horizontal="center" vertical="center"/>
    </xf>
    <xf numFmtId="9" fontId="0" fillId="13" borderId="19" xfId="3" applyNumberFormat="1" applyFont="1" applyBorder="1">
      <alignment horizontal="center" vertical="center"/>
    </xf>
    <xf numFmtId="9" fontId="0" fillId="13" borderId="61" xfId="3" applyNumberFormat="1" applyFont="1" applyBorder="1">
      <alignment horizontal="center" vertical="center"/>
    </xf>
    <xf numFmtId="10" fontId="0" fillId="49" borderId="19" xfId="33" applyFont="1" applyFill="1" applyBorder="1">
      <alignment horizontal="right" vertical="center"/>
    </xf>
    <xf numFmtId="9" fontId="0" fillId="49" borderId="19" xfId="34" applyFont="1" applyFill="1" applyBorder="1">
      <alignment horizontal="right" vertical="center"/>
    </xf>
    <xf numFmtId="3" fontId="0" fillId="49" borderId="19" xfId="30" applyFont="1" applyFill="1" applyBorder="1">
      <alignment horizontal="right" vertical="center"/>
    </xf>
    <xf numFmtId="9" fontId="0" fillId="49" borderId="31" xfId="34" applyFont="1" applyFill="1" applyBorder="1">
      <alignment horizontal="right" vertical="center"/>
    </xf>
    <xf numFmtId="3" fontId="0" fillId="49" borderId="31" xfId="30" applyFont="1" applyFill="1" applyBorder="1">
      <alignment horizontal="right" vertical="center"/>
    </xf>
    <xf numFmtId="9" fontId="54" fillId="6" borderId="9" xfId="0" applyNumberFormat="1" applyFont="1" applyFill="1" applyBorder="1" applyAlignment="1">
      <alignment horizontal="center" vertical="center"/>
    </xf>
    <xf numFmtId="0" fontId="0" fillId="6" borderId="9" xfId="3" applyFont="1" applyFill="1" applyBorder="1">
      <alignment horizontal="center" vertical="center"/>
    </xf>
    <xf numFmtId="9" fontId="54" fillId="0" borderId="49" xfId="0" applyNumberFormat="1" applyFont="1" applyFill="1" applyBorder="1" applyAlignment="1">
      <alignment vertical="center" wrapText="1"/>
    </xf>
    <xf numFmtId="0" fontId="0" fillId="6" borderId="109" xfId="0" applyFill="1" applyBorder="1">
      <alignment vertical="center"/>
    </xf>
    <xf numFmtId="0" fontId="24" fillId="6" borderId="9" xfId="0" applyFont="1" applyFill="1" applyBorder="1" applyAlignment="1" applyProtection="1">
      <alignment horizontal="center" vertical="center"/>
    </xf>
    <xf numFmtId="9" fontId="0" fillId="6" borderId="109" xfId="0" applyNumberFormat="1" applyFont="1" applyFill="1" applyBorder="1" applyAlignment="1">
      <alignment horizontal="center" vertical="center" wrapText="1"/>
    </xf>
    <xf numFmtId="9" fontId="0" fillId="6" borderId="30" xfId="0" applyNumberFormat="1" applyFont="1" applyFill="1" applyBorder="1" applyAlignment="1">
      <alignment horizontal="center" vertical="center" wrapText="1"/>
    </xf>
    <xf numFmtId="0" fontId="0" fillId="6" borderId="39" xfId="0" applyFont="1" applyFill="1" applyBorder="1" applyAlignment="1" applyProtection="1">
      <alignment horizontal="center" vertical="center"/>
    </xf>
    <xf numFmtId="0" fontId="0" fillId="6" borderId="0" xfId="0" applyFont="1" applyFill="1" applyBorder="1" applyAlignment="1" applyProtection="1">
      <alignment horizontal="center" vertical="center"/>
    </xf>
    <xf numFmtId="0" fontId="0" fillId="6" borderId="49" xfId="0" applyFont="1" applyFill="1" applyBorder="1" applyAlignment="1" applyProtection="1">
      <alignment horizontal="center" vertical="center"/>
    </xf>
    <xf numFmtId="0" fontId="0" fillId="6" borderId="109" xfId="0" applyFont="1" applyFill="1" applyBorder="1" applyAlignment="1" applyProtection="1">
      <alignment horizontal="center" vertical="center"/>
    </xf>
    <xf numFmtId="0" fontId="0" fillId="6" borderId="29" xfId="0" applyFont="1" applyFill="1" applyBorder="1" applyAlignment="1" applyProtection="1">
      <alignment horizontal="center" vertical="center"/>
    </xf>
    <xf numFmtId="0" fontId="0" fillId="6" borderId="30" xfId="0" applyFont="1" applyFill="1" applyBorder="1" applyAlignment="1" applyProtection="1">
      <alignment horizontal="center" vertical="center"/>
    </xf>
    <xf numFmtId="9" fontId="0" fillId="6" borderId="39" xfId="0" applyNumberFormat="1" applyFont="1" applyFill="1" applyBorder="1" applyAlignment="1">
      <alignment horizontal="center" vertical="center" wrapText="1"/>
    </xf>
    <xf numFmtId="0" fontId="0" fillId="6" borderId="111" xfId="0" applyFont="1" applyFill="1" applyBorder="1" applyAlignment="1" applyProtection="1">
      <alignment horizontal="center" vertical="center"/>
    </xf>
    <xf numFmtId="0" fontId="24" fillId="6" borderId="9" xfId="0" applyFont="1" applyFill="1" applyBorder="1" applyAlignment="1" applyProtection="1">
      <alignment horizontal="center" vertical="center" wrapText="1"/>
    </xf>
    <xf numFmtId="0" fontId="0" fillId="6" borderId="29" xfId="0" applyFont="1" applyFill="1" applyBorder="1" applyAlignment="1" applyProtection="1">
      <alignment horizontal="center" vertical="center"/>
    </xf>
    <xf numFmtId="0" fontId="0" fillId="6" borderId="39" xfId="0" applyFont="1" applyFill="1" applyBorder="1" applyAlignment="1" applyProtection="1">
      <alignment horizontal="center" vertical="center"/>
    </xf>
    <xf numFmtId="0" fontId="0" fillId="6" borderId="0" xfId="0" applyFont="1" applyFill="1" applyBorder="1" applyAlignment="1" applyProtection="1">
      <alignment horizontal="center" vertical="center"/>
    </xf>
    <xf numFmtId="0" fontId="0" fillId="6" borderId="49" xfId="0" applyFont="1" applyFill="1" applyBorder="1" applyAlignment="1" applyProtection="1">
      <alignment horizontal="center" vertical="center"/>
    </xf>
    <xf numFmtId="0" fontId="0" fillId="6" borderId="29" xfId="0" applyFont="1" applyFill="1" applyBorder="1" applyAlignment="1" applyProtection="1">
      <alignment horizontal="left" vertical="center"/>
    </xf>
    <xf numFmtId="0" fontId="0" fillId="6" borderId="28" xfId="0" applyFont="1" applyFill="1" applyBorder="1" applyAlignment="1" applyProtection="1">
      <alignment horizontal="left" vertical="center"/>
    </xf>
    <xf numFmtId="0" fontId="24" fillId="6" borderId="109" xfId="0" applyFont="1" applyFill="1" applyBorder="1" applyAlignment="1" applyProtection="1">
      <alignment horizontal="center" vertical="center"/>
    </xf>
    <xf numFmtId="9" fontId="54" fillId="49" borderId="109" xfId="0" applyNumberFormat="1" applyFont="1" applyFill="1" applyBorder="1" applyAlignment="1">
      <alignment horizontal="center" vertical="center"/>
    </xf>
    <xf numFmtId="0" fontId="0" fillId="49" borderId="109" xfId="3" applyFont="1" applyFill="1" applyBorder="1">
      <alignment horizontal="center" vertical="center"/>
    </xf>
    <xf numFmtId="0" fontId="23" fillId="6" borderId="109" xfId="0" applyFont="1" applyFill="1" applyBorder="1" applyAlignment="1"/>
    <xf numFmtId="0" fontId="22" fillId="6" borderId="109" xfId="0" applyFont="1" applyFill="1" applyBorder="1" applyAlignment="1">
      <alignment horizontal="center"/>
    </xf>
    <xf numFmtId="0" fontId="0" fillId="6" borderId="109" xfId="0" applyFont="1" applyFill="1" applyBorder="1" applyAlignment="1"/>
    <xf numFmtId="0" fontId="22" fillId="6" borderId="109" xfId="0" applyFont="1" applyFill="1" applyBorder="1" applyAlignment="1"/>
    <xf numFmtId="0" fontId="22" fillId="6" borderId="114" xfId="0" applyFont="1" applyFill="1" applyBorder="1" applyAlignment="1">
      <alignment vertical="center"/>
    </xf>
    <xf numFmtId="10" fontId="0" fillId="13" borderId="44" xfId="3" applyNumberFormat="1" applyFont="1" applyBorder="1">
      <alignment horizontal="center" vertical="center"/>
    </xf>
    <xf numFmtId="171" fontId="0" fillId="13" borderId="46" xfId="3" applyNumberFormat="1" applyFont="1" applyBorder="1">
      <alignment horizontal="center" vertical="center"/>
    </xf>
    <xf numFmtId="9" fontId="0" fillId="13" borderId="44" xfId="3" applyNumberFormat="1" applyFont="1" applyBorder="1">
      <alignment horizontal="center" vertical="center"/>
    </xf>
    <xf numFmtId="10" fontId="0" fillId="13" borderId="46" xfId="3" applyNumberFormat="1" applyFont="1" applyBorder="1">
      <alignment horizontal="center" vertical="center"/>
    </xf>
    <xf numFmtId="171" fontId="0" fillId="13" borderId="25" xfId="3" applyNumberFormat="1" applyFont="1" applyBorder="1">
      <alignment horizontal="center" vertical="center"/>
    </xf>
    <xf numFmtId="3" fontId="0" fillId="6" borderId="38" xfId="30" applyFont="1" applyBorder="1">
      <alignment horizontal="right" vertical="center"/>
    </xf>
    <xf numFmtId="3" fontId="0" fillId="6" borderId="41" xfId="30" applyFont="1" applyBorder="1">
      <alignment horizontal="right" vertical="center"/>
    </xf>
    <xf numFmtId="3" fontId="0" fillId="41" borderId="36" xfId="11" applyFont="1" applyBorder="1">
      <alignment horizontal="right" vertical="center"/>
      <protection locked="0"/>
    </xf>
    <xf numFmtId="3" fontId="0" fillId="41" borderId="42" xfId="11" applyFont="1" applyBorder="1">
      <alignment horizontal="right" vertical="center"/>
      <protection locked="0"/>
    </xf>
    <xf numFmtId="0" fontId="24" fillId="6" borderId="108" xfId="0" applyFont="1" applyFill="1" applyBorder="1" applyAlignment="1" applyProtection="1">
      <alignment horizontal="left" vertical="center"/>
    </xf>
    <xf numFmtId="9" fontId="54" fillId="0" borderId="28" xfId="0" applyNumberFormat="1" applyFont="1" applyFill="1" applyBorder="1" applyAlignment="1">
      <alignment vertical="center" wrapText="1"/>
    </xf>
    <xf numFmtId="9" fontId="54" fillId="0" borderId="109" xfId="0" applyNumberFormat="1" applyFont="1" applyFill="1" applyBorder="1" applyAlignment="1">
      <alignment vertical="center" wrapText="1"/>
    </xf>
    <xf numFmtId="9" fontId="54" fillId="6" borderId="28" xfId="0" applyNumberFormat="1" applyFont="1" applyFill="1" applyBorder="1" applyAlignment="1">
      <alignment vertical="center" wrapText="1"/>
    </xf>
    <xf numFmtId="3" fontId="0" fillId="41" borderId="24" xfId="11" applyFont="1" applyBorder="1" applyAlignment="1" applyProtection="1">
      <alignment horizontal="right" vertical="center"/>
      <protection locked="0"/>
    </xf>
    <xf numFmtId="3" fontId="0" fillId="41" borderId="31" xfId="11" applyFont="1" applyBorder="1" applyAlignment="1" applyProtection="1">
      <alignment horizontal="right" vertical="center"/>
      <protection locked="0"/>
    </xf>
    <xf numFmtId="9" fontId="54" fillId="6" borderId="41" xfId="0" applyNumberFormat="1" applyFont="1" applyFill="1" applyBorder="1" applyAlignment="1">
      <alignment horizontal="left" vertical="center" wrapText="1"/>
    </xf>
    <xf numFmtId="0" fontId="24" fillId="6" borderId="116" xfId="0" applyFont="1" applyFill="1" applyBorder="1" applyAlignment="1" applyProtection="1">
      <alignment horizontal="center" vertical="center" wrapText="1"/>
    </xf>
    <xf numFmtId="3" fontId="0" fillId="6" borderId="0" xfId="11" applyFont="1" applyFill="1" applyBorder="1" applyAlignment="1" applyProtection="1">
      <alignment horizontal="right" vertical="center"/>
      <protection locked="0"/>
    </xf>
    <xf numFmtId="9" fontId="0" fillId="6" borderId="0" xfId="34" applyFont="1" applyFill="1" applyBorder="1">
      <alignment horizontal="right" vertical="center"/>
    </xf>
    <xf numFmtId="3" fontId="0" fillId="6" borderId="0" xfId="20" applyFont="1" applyFill="1" applyBorder="1">
      <alignment horizontal="right" vertical="center"/>
      <protection locked="0"/>
    </xf>
    <xf numFmtId="0" fontId="34" fillId="6" borderId="0" xfId="116" applyFill="1" applyBorder="1" applyAlignment="1"/>
    <xf numFmtId="0" fontId="34" fillId="6" borderId="6" xfId="116" applyFill="1" applyBorder="1" applyAlignment="1">
      <alignment vertical="center"/>
    </xf>
    <xf numFmtId="0" fontId="34" fillId="6" borderId="0" xfId="116" applyFill="1" applyBorder="1" applyAlignment="1">
      <alignment vertical="center"/>
    </xf>
    <xf numFmtId="0" fontId="34" fillId="6" borderId="0" xfId="116" applyFill="1" applyBorder="1" applyAlignment="1">
      <alignment horizontal="center" vertical="center"/>
    </xf>
    <xf numFmtId="171" fontId="0" fillId="13" borderId="59" xfId="3" applyNumberFormat="1" applyFont="1" applyBorder="1">
      <alignment horizontal="center" vertical="center"/>
    </xf>
    <xf numFmtId="3" fontId="0" fillId="13" borderId="114" xfId="3" applyNumberFormat="1" applyFont="1" applyBorder="1">
      <alignment horizontal="center" vertical="center"/>
    </xf>
    <xf numFmtId="3" fontId="0" fillId="13" borderId="24" xfId="3" applyNumberFormat="1" applyFont="1" applyBorder="1">
      <alignment horizontal="center" vertical="center"/>
    </xf>
    <xf numFmtId="3" fontId="0" fillId="13" borderId="38" xfId="3" applyNumberFormat="1" applyFont="1" applyBorder="1">
      <alignment horizontal="center" vertical="center"/>
    </xf>
    <xf numFmtId="3" fontId="0" fillId="13" borderId="92" xfId="3" applyNumberFormat="1" applyFont="1" applyBorder="1">
      <alignment horizontal="center" vertical="center"/>
    </xf>
    <xf numFmtId="3" fontId="0" fillId="13" borderId="41" xfId="3" applyNumberFormat="1" applyFont="1" applyBorder="1">
      <alignment horizontal="center" vertical="center"/>
    </xf>
    <xf numFmtId="0" fontId="24" fillId="13" borderId="62" xfId="3" applyFont="1" applyBorder="1">
      <alignment horizontal="center" vertical="center"/>
    </xf>
    <xf numFmtId="3" fontId="0" fillId="13" borderId="24" xfId="3" applyNumberFormat="1" applyFont="1" applyBorder="1" applyAlignment="1">
      <alignment horizontal="center" vertical="center"/>
    </xf>
    <xf numFmtId="3" fontId="0" fillId="13" borderId="62" xfId="3" applyNumberFormat="1" applyFont="1" applyBorder="1" applyAlignment="1">
      <alignment horizontal="center" vertical="center"/>
    </xf>
    <xf numFmtId="3" fontId="0" fillId="49" borderId="24" xfId="3" applyNumberFormat="1" applyFont="1" applyFill="1" applyBorder="1">
      <alignment horizontal="center" vertical="center"/>
    </xf>
    <xf numFmtId="3" fontId="0" fillId="49" borderId="38" xfId="3" applyNumberFormat="1" applyFont="1" applyFill="1" applyBorder="1">
      <alignment horizontal="center" vertical="center"/>
    </xf>
    <xf numFmtId="3" fontId="0" fillId="49" borderId="62" xfId="3" applyNumberFormat="1" applyFont="1" applyFill="1" applyBorder="1">
      <alignment horizontal="center" vertical="center"/>
    </xf>
    <xf numFmtId="3" fontId="0" fillId="49" borderId="89" xfId="3" applyNumberFormat="1" applyFont="1" applyFill="1" applyBorder="1">
      <alignment horizontal="center" vertical="center"/>
    </xf>
    <xf numFmtId="3" fontId="0" fillId="49" borderId="24" xfId="30" applyFont="1" applyFill="1" applyBorder="1">
      <alignment horizontal="right" vertical="center"/>
    </xf>
    <xf numFmtId="3" fontId="0" fillId="49" borderId="62" xfId="30" applyFont="1" applyFill="1" applyBorder="1">
      <alignment horizontal="right" vertical="center"/>
    </xf>
    <xf numFmtId="9" fontId="0" fillId="13" borderId="25" xfId="3" applyNumberFormat="1" applyFont="1" applyBorder="1">
      <alignment horizontal="center" vertical="center"/>
    </xf>
    <xf numFmtId="9" fontId="0" fillId="13" borderId="38" xfId="3" applyNumberFormat="1" applyFont="1" applyBorder="1">
      <alignment horizontal="center" vertical="center"/>
    </xf>
    <xf numFmtId="9" fontId="0" fillId="13" borderId="27" xfId="3" applyNumberFormat="1" applyFont="1" applyBorder="1">
      <alignment horizontal="center" vertical="center"/>
    </xf>
    <xf numFmtId="9" fontId="0" fillId="13" borderId="53" xfId="3" applyNumberFormat="1" applyFont="1" applyBorder="1">
      <alignment horizontal="center" vertical="center"/>
    </xf>
    <xf numFmtId="9" fontId="0" fillId="13" borderId="24" xfId="3" applyNumberFormat="1" applyFont="1" applyBorder="1">
      <alignment horizontal="center" vertical="center"/>
    </xf>
    <xf numFmtId="9" fontId="0" fillId="13" borderId="62" xfId="3" applyNumberFormat="1" applyFont="1" applyBorder="1">
      <alignment horizontal="center" vertical="center"/>
    </xf>
    <xf numFmtId="9" fontId="0" fillId="13" borderId="26" xfId="3" applyNumberFormat="1" applyFont="1" applyBorder="1">
      <alignment horizontal="center" vertical="center"/>
    </xf>
    <xf numFmtId="9" fontId="0" fillId="13" borderId="35" xfId="3" applyNumberFormat="1" applyFont="1" applyBorder="1">
      <alignment horizontal="center" vertical="center"/>
    </xf>
    <xf numFmtId="9" fontId="0" fillId="13" borderId="95" xfId="3" applyNumberFormat="1" applyFont="1" applyBorder="1">
      <alignment horizontal="center" vertical="center"/>
    </xf>
    <xf numFmtId="3" fontId="0" fillId="6" borderId="3" xfId="30" applyFont="1" applyBorder="1">
      <alignment horizontal="right" vertical="center"/>
    </xf>
    <xf numFmtId="9" fontId="0" fillId="13" borderId="42" xfId="3" applyNumberFormat="1" applyFont="1" applyBorder="1">
      <alignment horizontal="center" vertical="center"/>
    </xf>
    <xf numFmtId="3" fontId="0" fillId="6" borderId="28" xfId="30" applyFont="1" applyBorder="1">
      <alignment horizontal="right" vertical="center"/>
    </xf>
    <xf numFmtId="3" fontId="0" fillId="6" borderId="29" xfId="30" applyFont="1" applyBorder="1">
      <alignment horizontal="right" vertical="center"/>
    </xf>
    <xf numFmtId="3" fontId="0" fillId="6" borderId="30" xfId="30" applyFont="1" applyBorder="1">
      <alignment horizontal="right" vertical="center"/>
    </xf>
    <xf numFmtId="171" fontId="0" fillId="13" borderId="28" xfId="3" applyNumberFormat="1" applyFont="1" applyBorder="1">
      <alignment horizontal="center" vertical="center"/>
    </xf>
    <xf numFmtId="171" fontId="0" fillId="13" borderId="29" xfId="3" applyNumberFormat="1" applyFont="1" applyBorder="1">
      <alignment horizontal="center" vertical="center"/>
    </xf>
    <xf numFmtId="171" fontId="0" fillId="13" borderId="30" xfId="3" applyNumberFormat="1" applyFont="1" applyBorder="1">
      <alignment horizontal="center" vertical="center"/>
    </xf>
    <xf numFmtId="0" fontId="0" fillId="49" borderId="62" xfId="3" applyFont="1" applyFill="1" applyBorder="1">
      <alignment horizontal="center" vertical="center"/>
    </xf>
    <xf numFmtId="0" fontId="0" fillId="49" borderId="19" xfId="3" applyFont="1" applyFill="1" applyBorder="1">
      <alignment horizontal="center" vertical="center"/>
    </xf>
    <xf numFmtId="0" fontId="0" fillId="49" borderId="31" xfId="3" applyFont="1" applyFill="1" applyBorder="1">
      <alignment horizontal="center" vertical="center"/>
    </xf>
    <xf numFmtId="3" fontId="0" fillId="6" borderId="39" xfId="30" applyFont="1" applyBorder="1">
      <alignment horizontal="right" vertical="center"/>
    </xf>
    <xf numFmtId="3" fontId="0" fillId="6" borderId="49" xfId="30" applyFont="1" applyBorder="1">
      <alignment horizontal="right" vertical="center"/>
    </xf>
    <xf numFmtId="3" fontId="0" fillId="6" borderId="56" xfId="30" applyFont="1" applyBorder="1">
      <alignment horizontal="right" vertical="center"/>
    </xf>
    <xf numFmtId="3" fontId="0" fillId="6" borderId="57" xfId="30" applyFont="1" applyBorder="1">
      <alignment horizontal="right" vertical="center"/>
    </xf>
    <xf numFmtId="3" fontId="0" fillId="6" borderId="61" xfId="30" applyFont="1" applyBorder="1">
      <alignment horizontal="right" vertical="center"/>
    </xf>
    <xf numFmtId="3" fontId="0" fillId="6" borderId="58" xfId="30" applyFont="1" applyBorder="1">
      <alignment horizontal="right" vertical="center"/>
    </xf>
    <xf numFmtId="3" fontId="0" fillId="6" borderId="22" xfId="30" applyFont="1" applyBorder="1">
      <alignment horizontal="right" vertical="center"/>
    </xf>
    <xf numFmtId="10" fontId="0" fillId="6" borderId="22" xfId="33" applyFont="1" applyBorder="1">
      <alignment horizontal="right" vertical="center"/>
    </xf>
    <xf numFmtId="3" fontId="0" fillId="6" borderId="109" xfId="30" applyFont="1" applyBorder="1">
      <alignment horizontal="right" vertical="center"/>
    </xf>
    <xf numFmtId="3" fontId="0" fillId="6" borderId="111" xfId="30" applyFont="1" applyBorder="1">
      <alignment horizontal="right" vertical="center"/>
    </xf>
    <xf numFmtId="0" fontId="0" fillId="6" borderId="29" xfId="0" applyFont="1" applyFill="1" applyBorder="1" applyAlignment="1" applyProtection="1">
      <alignment horizontal="center" vertical="center"/>
    </xf>
    <xf numFmtId="3" fontId="0" fillId="13" borderId="90" xfId="3" applyNumberFormat="1" applyFont="1" applyBorder="1">
      <alignment horizontal="center" vertical="center"/>
    </xf>
    <xf numFmtId="171" fontId="0" fillId="13" borderId="23" xfId="3" applyNumberFormat="1" applyFont="1" applyBorder="1">
      <alignment horizontal="center" vertical="center"/>
    </xf>
    <xf numFmtId="3" fontId="0" fillId="13" borderId="117" xfId="3" applyNumberFormat="1" applyFont="1" applyBorder="1">
      <alignment horizontal="center" vertical="center"/>
    </xf>
    <xf numFmtId="3" fontId="0" fillId="13" borderId="115" xfId="3" applyNumberFormat="1" applyFont="1" applyBorder="1">
      <alignment horizontal="center" vertical="center"/>
    </xf>
    <xf numFmtId="3" fontId="0" fillId="13" borderId="34" xfId="3" applyNumberFormat="1" applyFont="1" applyBorder="1">
      <alignment horizontal="center" vertical="center"/>
    </xf>
    <xf numFmtId="3" fontId="0" fillId="13" borderId="112" xfId="3" applyNumberFormat="1" applyFont="1" applyBorder="1">
      <alignment horizontal="center" vertical="center"/>
    </xf>
    <xf numFmtId="3" fontId="0" fillId="13" borderId="113" xfId="3" applyNumberFormat="1" applyFont="1" applyBorder="1">
      <alignment horizontal="center" vertical="center"/>
    </xf>
    <xf numFmtId="10" fontId="0" fillId="13" borderId="112" xfId="3" applyNumberFormat="1" applyFont="1" applyBorder="1">
      <alignment horizontal="center" vertical="center"/>
    </xf>
    <xf numFmtId="9" fontId="0" fillId="13" borderId="113" xfId="3" applyNumberFormat="1" applyFont="1" applyBorder="1">
      <alignment horizontal="center" vertical="center"/>
    </xf>
    <xf numFmtId="171" fontId="0" fillId="13" borderId="113" xfId="3" applyNumberFormat="1" applyFont="1" applyBorder="1">
      <alignment horizontal="center" vertical="center"/>
    </xf>
    <xf numFmtId="3" fontId="22" fillId="6" borderId="60" xfId="30" applyFont="1" applyBorder="1">
      <alignment horizontal="right" vertical="center"/>
    </xf>
    <xf numFmtId="3" fontId="22" fillId="6" borderId="57" xfId="30" applyFont="1" applyBorder="1">
      <alignment horizontal="right" vertical="center"/>
    </xf>
    <xf numFmtId="3" fontId="22" fillId="6" borderId="93" xfId="30" applyFont="1" applyBorder="1">
      <alignment horizontal="right" vertical="center"/>
    </xf>
    <xf numFmtId="3" fontId="22" fillId="6" borderId="92" xfId="30" applyFont="1" applyBorder="1">
      <alignment horizontal="right" vertical="center"/>
    </xf>
    <xf numFmtId="3" fontId="22" fillId="6" borderId="116" xfId="30" applyFont="1" applyBorder="1">
      <alignment horizontal="right" vertical="center"/>
    </xf>
    <xf numFmtId="3" fontId="22" fillId="6" borderId="40" xfId="30" applyFont="1" applyBorder="1">
      <alignment horizontal="right" vertical="center"/>
    </xf>
    <xf numFmtId="10" fontId="0" fillId="6" borderId="40" xfId="33" applyFont="1" applyBorder="1">
      <alignment horizontal="right" vertical="center"/>
    </xf>
    <xf numFmtId="3" fontId="0" fillId="6" borderId="40" xfId="30" applyFont="1" applyBorder="1">
      <alignment horizontal="right" vertical="center"/>
    </xf>
    <xf numFmtId="3" fontId="0" fillId="6" borderId="92" xfId="30" applyFont="1" applyBorder="1">
      <alignment horizontal="right" vertical="center"/>
    </xf>
    <xf numFmtId="3" fontId="0" fillId="6" borderId="116" xfId="30" applyFont="1" applyBorder="1">
      <alignment horizontal="right" vertical="center"/>
    </xf>
    <xf numFmtId="0" fontId="0" fillId="41" borderId="9" xfId="18" applyFont="1" applyBorder="1" applyAlignment="1">
      <alignment horizontal="center" vertical="center" wrapText="1"/>
      <protection locked="0"/>
    </xf>
    <xf numFmtId="171" fontId="0" fillId="6" borderId="21" xfId="34" applyNumberFormat="1" applyFont="1" applyBorder="1">
      <alignment horizontal="right" vertical="center"/>
    </xf>
    <xf numFmtId="171" fontId="0" fillId="6" borderId="40" xfId="34" applyNumberFormat="1" applyFont="1" applyBorder="1">
      <alignment horizontal="right" vertical="center"/>
    </xf>
    <xf numFmtId="171" fontId="0" fillId="6" borderId="19" xfId="34" applyNumberFormat="1" applyFont="1" applyBorder="1">
      <alignment horizontal="right" vertical="center"/>
    </xf>
    <xf numFmtId="3" fontId="22" fillId="6" borderId="111" xfId="0" applyNumberFormat="1" applyFont="1" applyFill="1" applyBorder="1">
      <alignment vertical="center"/>
    </xf>
    <xf numFmtId="3" fontId="0" fillId="13" borderId="109" xfId="3" applyNumberFormat="1" applyFont="1" applyBorder="1">
      <alignment horizontal="center" vertical="center"/>
    </xf>
    <xf numFmtId="3" fontId="0" fillId="13" borderId="0" xfId="3" applyNumberFormat="1" applyFont="1" applyBorder="1">
      <alignment horizontal="center" vertical="center"/>
    </xf>
    <xf numFmtId="0" fontId="0" fillId="6" borderId="26" xfId="0" applyFont="1" applyFill="1" applyBorder="1" applyAlignment="1" applyProtection="1">
      <alignment horizontal="left" vertical="center"/>
    </xf>
    <xf numFmtId="3" fontId="22" fillId="50" borderId="36" xfId="11" applyFont="1" applyFill="1" applyBorder="1">
      <alignment horizontal="right" vertical="center"/>
      <protection locked="0"/>
    </xf>
    <xf numFmtId="0" fontId="22" fillId="0" borderId="118" xfId="3" applyFont="1" applyFill="1" applyBorder="1" applyAlignment="1" applyProtection="1">
      <alignment horizontal="center" vertical="center" wrapText="1"/>
    </xf>
    <xf numFmtId="3" fontId="22" fillId="41" borderId="119" xfId="11" applyFont="1" applyBorder="1">
      <alignment horizontal="right" vertical="center"/>
      <protection locked="0"/>
    </xf>
    <xf numFmtId="0" fontId="24" fillId="6" borderId="9" xfId="0" applyFont="1" applyFill="1" applyBorder="1" applyAlignment="1" applyProtection="1">
      <alignment horizontal="center" vertical="center" wrapText="1"/>
    </xf>
    <xf numFmtId="9" fontId="54" fillId="6" borderId="39" xfId="0" applyNumberFormat="1" applyFont="1" applyFill="1" applyBorder="1" applyAlignment="1">
      <alignment horizontal="center" vertical="center" wrapText="1"/>
    </xf>
    <xf numFmtId="9" fontId="54" fillId="6" borderId="109" xfId="0" applyNumberFormat="1" applyFont="1" applyFill="1" applyBorder="1" applyAlignment="1">
      <alignment horizontal="center" vertical="center" wrapText="1"/>
    </xf>
    <xf numFmtId="0" fontId="0" fillId="6" borderId="29" xfId="0" applyFont="1" applyFill="1" applyBorder="1" applyAlignment="1" applyProtection="1">
      <alignment horizontal="center" vertical="center"/>
    </xf>
    <xf numFmtId="0" fontId="0" fillId="6" borderId="30" xfId="0" applyFont="1" applyFill="1" applyBorder="1" applyAlignment="1" applyProtection="1">
      <alignment horizontal="center" vertical="center"/>
    </xf>
    <xf numFmtId="9" fontId="54" fillId="6" borderId="30" xfId="0" applyNumberFormat="1" applyFont="1" applyFill="1" applyBorder="1" applyAlignment="1">
      <alignment horizontal="center" vertical="center" wrapText="1"/>
    </xf>
    <xf numFmtId="0" fontId="0" fillId="6" borderId="49" xfId="0" applyFont="1" applyFill="1" applyBorder="1" applyAlignment="1" applyProtection="1">
      <alignment horizontal="center" vertical="center"/>
    </xf>
    <xf numFmtId="0" fontId="0" fillId="6" borderId="122" xfId="0" applyFont="1" applyFill="1" applyBorder="1" applyAlignment="1" applyProtection="1">
      <alignment horizontal="left" vertical="center"/>
    </xf>
    <xf numFmtId="0" fontId="22" fillId="41" borderId="123" xfId="18" applyFont="1" applyBorder="1" applyAlignment="1" applyProtection="1">
      <alignment horizontal="center" vertical="center" wrapText="1"/>
      <protection locked="0"/>
    </xf>
    <xf numFmtId="0" fontId="22" fillId="6" borderId="124" xfId="0" applyFont="1" applyFill="1" applyBorder="1" applyAlignment="1">
      <alignment vertical="center"/>
    </xf>
    <xf numFmtId="3" fontId="0" fillId="6" borderId="98" xfId="1" applyFont="1" applyFill="1" applyBorder="1" applyAlignment="1" applyProtection="1">
      <alignment horizontal="center" vertical="center"/>
    </xf>
    <xf numFmtId="3" fontId="24" fillId="41" borderId="42" xfId="11" applyFont="1" applyBorder="1" applyAlignment="1">
      <alignment horizontal="right" vertical="center"/>
      <protection locked="0"/>
    </xf>
    <xf numFmtId="3" fontId="24" fillId="13" borderId="33" xfId="3" applyNumberFormat="1" applyFont="1" applyBorder="1">
      <alignment horizontal="center" vertical="center"/>
    </xf>
    <xf numFmtId="0" fontId="0" fillId="6" borderId="29" xfId="0" applyFont="1" applyFill="1" applyBorder="1" applyAlignment="1" applyProtection="1">
      <alignment horizontal="left" vertical="center" indent="1"/>
    </xf>
    <xf numFmtId="0" fontId="0" fillId="6" borderId="30" xfId="0" applyFont="1" applyFill="1" applyBorder="1" applyAlignment="1" applyProtection="1">
      <alignment horizontal="center" vertical="center"/>
    </xf>
    <xf numFmtId="0" fontId="24" fillId="6" borderId="38" xfId="0" applyFont="1" applyFill="1" applyBorder="1" applyAlignment="1">
      <alignment horizontal="left" vertical="center"/>
    </xf>
    <xf numFmtId="3" fontId="43" fillId="6" borderId="40" xfId="30" applyFont="1" applyBorder="1">
      <alignment horizontal="right" vertical="center"/>
    </xf>
    <xf numFmtId="3" fontId="43" fillId="6" borderId="42" xfId="30" applyFont="1" applyBorder="1">
      <alignment horizontal="right" vertical="center"/>
    </xf>
    <xf numFmtId="3" fontId="43" fillId="6" borderId="23" xfId="30" applyFont="1" applyBorder="1">
      <alignment horizontal="right" vertical="center"/>
    </xf>
    <xf numFmtId="3" fontId="43" fillId="6" borderId="37" xfId="30" applyFont="1" applyBorder="1">
      <alignment horizontal="right" vertical="center"/>
    </xf>
    <xf numFmtId="3" fontId="0" fillId="41" borderId="60" xfId="11" applyFont="1" applyBorder="1" applyAlignment="1" applyProtection="1">
      <alignment horizontal="right" vertical="center"/>
      <protection locked="0"/>
    </xf>
    <xf numFmtId="0" fontId="23" fillId="6" borderId="9" xfId="0" applyFont="1" applyFill="1" applyBorder="1">
      <alignment vertical="center"/>
    </xf>
    <xf numFmtId="0" fontId="24" fillId="6" borderId="9" xfId="5" applyFont="1" applyFill="1" applyBorder="1">
      <alignment horizontal="center" wrapText="1"/>
    </xf>
    <xf numFmtId="0" fontId="24" fillId="6" borderId="127" xfId="0" applyFont="1" applyFill="1" applyBorder="1" applyProtection="1">
      <alignment vertical="center"/>
    </xf>
    <xf numFmtId="0" fontId="0" fillId="6" borderId="111" xfId="0" applyFont="1" applyFill="1" applyBorder="1" applyAlignment="1" applyProtection="1">
      <alignment horizontal="left" vertical="center"/>
    </xf>
    <xf numFmtId="0" fontId="22" fillId="6" borderId="111" xfId="0" applyFont="1" applyFill="1" applyBorder="1" applyAlignment="1" applyProtection="1">
      <alignment horizontal="left" vertical="center"/>
    </xf>
    <xf numFmtId="0" fontId="22" fillId="6" borderId="44" xfId="0" applyFont="1" applyFill="1" applyBorder="1" applyAlignment="1" applyProtection="1">
      <alignment horizontal="center" vertical="center"/>
    </xf>
    <xf numFmtId="0" fontId="24" fillId="6" borderId="9" xfId="0" applyFont="1" applyFill="1" applyBorder="1" applyAlignment="1" applyProtection="1">
      <alignment vertical="center" wrapText="1"/>
    </xf>
    <xf numFmtId="0" fontId="24" fillId="6" borderId="28" xfId="0" applyFont="1" applyFill="1" applyBorder="1" applyAlignment="1" applyProtection="1">
      <alignment vertical="center" wrapText="1"/>
    </xf>
    <xf numFmtId="0" fontId="24" fillId="6" borderId="30" xfId="0" applyFont="1" applyFill="1" applyBorder="1" applyAlignment="1" applyProtection="1">
      <alignment vertical="center" wrapText="1"/>
    </xf>
    <xf numFmtId="0" fontId="24" fillId="2" borderId="123" xfId="0" applyFont="1" applyFill="1" applyBorder="1" applyAlignment="1">
      <alignment horizontal="center" vertical="center" wrapText="1"/>
    </xf>
    <xf numFmtId="0" fontId="22" fillId="2" borderId="23" xfId="0" applyFont="1" applyFill="1" applyBorder="1" applyAlignment="1">
      <alignment horizontal="left" vertical="center" wrapText="1" indent="1"/>
    </xf>
    <xf numFmtId="3" fontId="22" fillId="6" borderId="37" xfId="2" applyNumberFormat="1" applyFont="1" applyBorder="1">
      <alignment horizontal="center" vertical="center"/>
    </xf>
    <xf numFmtId="3" fontId="22" fillId="6" borderId="46" xfId="2" applyNumberFormat="1" applyFont="1" applyBorder="1">
      <alignment horizontal="center" vertical="center"/>
    </xf>
    <xf numFmtId="0" fontId="0" fillId="6" borderId="9" xfId="0" applyFont="1" applyFill="1" applyBorder="1" applyAlignment="1" applyProtection="1">
      <alignment vertical="center"/>
    </xf>
    <xf numFmtId="0" fontId="3" fillId="6" borderId="127" xfId="0" applyFont="1" applyFill="1" applyBorder="1" applyAlignment="1" applyProtection="1">
      <alignment horizontal="left"/>
    </xf>
    <xf numFmtId="0" fontId="3" fillId="6" borderId="127" xfId="0" applyFont="1" applyFill="1" applyBorder="1" applyAlignment="1" applyProtection="1">
      <alignment horizontal="center" vertical="center"/>
    </xf>
    <xf numFmtId="0" fontId="3" fillId="6" borderId="127" xfId="0" applyFont="1" applyFill="1" applyBorder="1" applyProtection="1">
      <alignment vertical="center"/>
    </xf>
    <xf numFmtId="0" fontId="3" fillId="6" borderId="127" xfId="0" applyFont="1" applyFill="1" applyBorder="1">
      <alignment vertical="center"/>
    </xf>
    <xf numFmtId="3" fontId="22" fillId="6" borderId="123" xfId="30" applyFont="1" applyBorder="1">
      <alignment horizontal="right" vertical="center"/>
    </xf>
    <xf numFmtId="0" fontId="52" fillId="6" borderId="127" xfId="0" applyFont="1" applyFill="1" applyBorder="1" applyAlignment="1">
      <alignment vertical="center"/>
    </xf>
    <xf numFmtId="0" fontId="24" fillId="6" borderId="127" xfId="0" applyFont="1" applyFill="1" applyBorder="1" applyAlignment="1" applyProtection="1">
      <alignment vertical="center" wrapText="1"/>
    </xf>
    <xf numFmtId="3" fontId="0" fillId="6" borderId="32" xfId="30" applyFont="1" applyBorder="1">
      <alignment horizontal="right" vertical="center"/>
    </xf>
    <xf numFmtId="3" fontId="0" fillId="6" borderId="33" xfId="30" applyFont="1" applyBorder="1">
      <alignment horizontal="right" vertical="center"/>
    </xf>
    <xf numFmtId="10" fontId="22" fillId="41" borderId="40" xfId="14" applyFont="1" applyBorder="1">
      <alignment horizontal="right" vertical="center"/>
      <protection locked="0"/>
    </xf>
    <xf numFmtId="171" fontId="22" fillId="41" borderId="40" xfId="17" applyFont="1" applyBorder="1">
      <alignment horizontal="right" vertical="center"/>
      <protection locked="0"/>
    </xf>
    <xf numFmtId="171" fontId="22" fillId="41" borderId="42" xfId="17" applyFont="1" applyBorder="1">
      <alignment horizontal="right" vertical="center"/>
      <protection locked="0"/>
    </xf>
    <xf numFmtId="3" fontId="22" fillId="13" borderId="19" xfId="3" applyNumberFormat="1" applyFont="1" applyBorder="1">
      <alignment horizontal="center" vertical="center"/>
    </xf>
    <xf numFmtId="3" fontId="22" fillId="13" borderId="122" xfId="3" applyNumberFormat="1" applyFont="1" applyBorder="1">
      <alignment horizontal="center" vertical="center"/>
    </xf>
    <xf numFmtId="3" fontId="22" fillId="13" borderId="123" xfId="3" applyNumberFormat="1" applyFont="1" applyBorder="1">
      <alignment horizontal="center" vertical="center"/>
    </xf>
    <xf numFmtId="3" fontId="22" fillId="13" borderId="89" xfId="3" applyNumberFormat="1" applyFont="1" applyBorder="1">
      <alignment horizontal="center" vertical="center"/>
    </xf>
    <xf numFmtId="3" fontId="22" fillId="41" borderId="117" xfId="11" applyFont="1" applyBorder="1">
      <alignment horizontal="right" vertical="center"/>
      <protection locked="0"/>
    </xf>
    <xf numFmtId="3" fontId="22" fillId="41" borderId="112" xfId="11" applyFont="1" applyBorder="1">
      <alignment horizontal="right" vertical="center"/>
      <protection locked="0"/>
    </xf>
    <xf numFmtId="3" fontId="22" fillId="41" borderId="126" xfId="11" applyFont="1" applyBorder="1">
      <alignment horizontal="right" vertical="center"/>
      <protection locked="0"/>
    </xf>
    <xf numFmtId="3" fontId="18" fillId="6" borderId="60" xfId="1" applyBorder="1" applyAlignment="1" applyProtection="1">
      <alignment horizontal="center" vertical="center"/>
    </xf>
    <xf numFmtId="3" fontId="18" fillId="6" borderId="21" xfId="1" applyBorder="1" applyAlignment="1" applyProtection="1">
      <alignment horizontal="center" vertical="center"/>
    </xf>
    <xf numFmtId="3" fontId="18" fillId="6" borderId="57" xfId="1" applyBorder="1" applyAlignment="1" applyProtection="1">
      <alignment horizontal="center" vertical="center"/>
    </xf>
    <xf numFmtId="3" fontId="22" fillId="13" borderId="26" xfId="3" applyNumberFormat="1" applyFont="1" applyBorder="1">
      <alignment horizontal="center" vertical="center"/>
    </xf>
    <xf numFmtId="3" fontId="22" fillId="13" borderId="60" xfId="3" applyNumberFormat="1" applyFont="1" applyBorder="1">
      <alignment horizontal="center" vertical="center"/>
    </xf>
    <xf numFmtId="3" fontId="22" fillId="13" borderId="57" xfId="3" applyNumberFormat="1" applyFont="1" applyBorder="1">
      <alignment horizontal="center" vertical="center"/>
    </xf>
    <xf numFmtId="3" fontId="22" fillId="13" borderId="61" xfId="3" applyNumberFormat="1" applyFont="1" applyBorder="1">
      <alignment horizontal="center" vertical="center"/>
    </xf>
    <xf numFmtId="3" fontId="22" fillId="13" borderId="58" xfId="3" applyNumberFormat="1" applyFont="1" applyBorder="1">
      <alignment horizontal="center" vertical="center"/>
    </xf>
    <xf numFmtId="3" fontId="22" fillId="41" borderId="37" xfId="11" applyFont="1" applyBorder="1" applyAlignment="1" applyProtection="1">
      <alignment horizontal="center" vertical="center"/>
    </xf>
    <xf numFmtId="3" fontId="22" fillId="41" borderId="125" xfId="11" applyFont="1" applyBorder="1" applyAlignment="1" applyProtection="1">
      <alignment horizontal="center" vertical="center"/>
    </xf>
    <xf numFmtId="3" fontId="22" fillId="41" borderId="90" xfId="11" applyFont="1" applyBorder="1" applyAlignment="1" applyProtection="1">
      <alignment horizontal="center" vertical="center"/>
    </xf>
    <xf numFmtId="3" fontId="22" fillId="13" borderId="89" xfId="3" applyNumberFormat="1" applyFont="1" applyBorder="1" applyProtection="1">
      <alignment horizontal="center" vertical="center"/>
    </xf>
    <xf numFmtId="3" fontId="22" fillId="41" borderId="98" xfId="11" applyFont="1" applyBorder="1" applyAlignment="1" applyProtection="1">
      <alignment horizontal="center" vertical="center"/>
    </xf>
    <xf numFmtId="3" fontId="22" fillId="41" borderId="36" xfId="11" applyFont="1" applyBorder="1" applyAlignment="1" applyProtection="1">
      <alignment horizontal="center" vertical="center"/>
    </xf>
    <xf numFmtId="3" fontId="22" fillId="41" borderId="57" xfId="11" applyFont="1" applyBorder="1" applyAlignment="1" applyProtection="1">
      <alignment horizontal="center" vertical="center"/>
    </xf>
    <xf numFmtId="0" fontId="0" fillId="13" borderId="87" xfId="3" applyFont="1" applyFill="1" applyBorder="1">
      <alignment horizontal="center" vertical="center"/>
    </xf>
    <xf numFmtId="0" fontId="0" fillId="13" borderId="1" xfId="3" applyFont="1" applyFill="1" applyBorder="1">
      <alignment horizontal="center" vertical="center"/>
    </xf>
    <xf numFmtId="3" fontId="22" fillId="13" borderId="60" xfId="3" applyNumberFormat="1" applyFont="1" applyFill="1" applyBorder="1">
      <alignment horizontal="center" vertical="center"/>
    </xf>
    <xf numFmtId="3" fontId="22" fillId="13" borderId="21" xfId="3" applyNumberFormat="1" applyFont="1" applyFill="1" applyBorder="1">
      <alignment horizontal="center" vertical="center"/>
    </xf>
    <xf numFmtId="3" fontId="22" fillId="13" borderId="57" xfId="3" applyNumberFormat="1" applyFont="1" applyFill="1" applyBorder="1">
      <alignment horizontal="center" vertical="center"/>
    </xf>
    <xf numFmtId="3" fontId="22" fillId="13" borderId="26" xfId="3" applyNumberFormat="1" applyFont="1" applyFill="1" applyBorder="1">
      <alignment horizontal="center" vertical="center"/>
    </xf>
    <xf numFmtId="3" fontId="22" fillId="13" borderId="104" xfId="3" applyNumberFormat="1" applyFont="1" applyBorder="1">
      <alignment horizontal="center" vertical="center"/>
    </xf>
    <xf numFmtId="3" fontId="22" fillId="13" borderId="48" xfId="3" applyNumberFormat="1" applyFont="1" applyBorder="1">
      <alignment horizontal="center" vertical="center"/>
    </xf>
    <xf numFmtId="3" fontId="22" fillId="13" borderId="1" xfId="3" applyNumberFormat="1" applyFont="1" applyBorder="1">
      <alignment horizontal="center" vertical="center"/>
    </xf>
    <xf numFmtId="3" fontId="22" fillId="41" borderId="23" xfId="11" applyFont="1" applyBorder="1" applyAlignment="1" applyProtection="1">
      <alignment horizontal="center" vertical="center"/>
    </xf>
    <xf numFmtId="3" fontId="22" fillId="41" borderId="89" xfId="11" applyFont="1" applyBorder="1" applyAlignment="1" applyProtection="1">
      <alignment horizontal="center" vertical="center"/>
    </xf>
    <xf numFmtId="3" fontId="22" fillId="41" borderId="123" xfId="11" applyFont="1" applyBorder="1">
      <alignment horizontal="right" vertical="center"/>
      <protection locked="0"/>
    </xf>
    <xf numFmtId="3" fontId="24" fillId="41" borderId="37" xfId="11" applyFont="1" applyBorder="1" applyAlignment="1">
      <alignment horizontal="right" vertical="center"/>
      <protection locked="0"/>
    </xf>
    <xf numFmtId="0" fontId="24" fillId="6" borderId="122" xfId="0" applyFont="1" applyFill="1" applyBorder="1" applyAlignment="1">
      <alignment horizontal="left" vertical="center"/>
    </xf>
    <xf numFmtId="0" fontId="0" fillId="2" borderId="6" xfId="0" applyFont="1" applyFill="1" applyBorder="1" applyAlignment="1">
      <alignment vertical="center"/>
    </xf>
    <xf numFmtId="3" fontId="22" fillId="6" borderId="36" xfId="2" applyNumberFormat="1" applyFont="1" applyBorder="1">
      <alignment horizontal="center" vertical="center"/>
    </xf>
    <xf numFmtId="3" fontId="22" fillId="6" borderId="33" xfId="2" applyNumberFormat="1" applyFont="1" applyBorder="1">
      <alignment horizontal="center" vertical="center"/>
    </xf>
    <xf numFmtId="0" fontId="20" fillId="6" borderId="127" xfId="4" applyFont="1" applyFill="1" applyBorder="1" applyAlignment="1"/>
    <xf numFmtId="0" fontId="23" fillId="2" borderId="108" xfId="0" applyFont="1" applyFill="1" applyBorder="1" applyAlignment="1"/>
    <xf numFmtId="0" fontId="22" fillId="2" borderId="127" xfId="0" applyFont="1" applyFill="1" applyBorder="1">
      <alignment vertical="center"/>
    </xf>
    <xf numFmtId="0" fontId="24" fillId="2" borderId="122" xfId="0" applyFont="1" applyFill="1" applyBorder="1" applyAlignment="1">
      <alignment horizontal="center" vertical="center"/>
    </xf>
    <xf numFmtId="170" fontId="22" fillId="6" borderId="111" xfId="29" applyFont="1" applyBorder="1">
      <alignment horizontal="center" vertical="center"/>
    </xf>
    <xf numFmtId="170" fontId="24" fillId="6" borderId="123" xfId="29" applyFont="1" applyBorder="1">
      <alignment horizontal="center" vertical="center"/>
    </xf>
    <xf numFmtId="0" fontId="22" fillId="2" borderId="111" xfId="0" applyFont="1" applyFill="1" applyBorder="1">
      <alignment vertical="center"/>
    </xf>
    <xf numFmtId="0" fontId="24" fillId="6" borderId="122" xfId="5" applyFont="1" applyBorder="1">
      <alignment horizontal="center" wrapText="1"/>
    </xf>
    <xf numFmtId="0" fontId="24" fillId="6" borderId="123" xfId="5" applyFont="1" applyBorder="1">
      <alignment horizontal="center" wrapText="1"/>
    </xf>
    <xf numFmtId="0" fontId="20" fillId="6" borderId="124" xfId="4" applyFont="1" applyFill="1" applyBorder="1" applyAlignment="1"/>
    <xf numFmtId="0" fontId="22" fillId="2" borderId="124" xfId="0" applyFont="1" applyFill="1" applyBorder="1">
      <alignment vertical="center"/>
    </xf>
    <xf numFmtId="0" fontId="0" fillId="6" borderId="6" xfId="0" applyBorder="1">
      <alignment vertical="center"/>
    </xf>
    <xf numFmtId="0" fontId="0" fillId="2" borderId="35" xfId="0" applyFont="1" applyFill="1" applyBorder="1" applyAlignment="1">
      <alignment vertical="center"/>
    </xf>
    <xf numFmtId="0" fontId="24" fillId="6" borderId="19" xfId="5" applyFont="1" applyBorder="1" applyAlignment="1">
      <alignment horizontal="center" vertical="center" wrapText="1"/>
    </xf>
    <xf numFmtId="0" fontId="24" fillId="6" borderId="122" xfId="5" applyFont="1" applyBorder="1" applyAlignment="1">
      <alignment horizontal="center" vertical="center" wrapText="1"/>
    </xf>
    <xf numFmtId="0" fontId="0" fillId="6" borderId="38" xfId="0" applyFont="1" applyFill="1" applyBorder="1" applyAlignment="1">
      <alignment horizontal="left" vertical="center"/>
    </xf>
    <xf numFmtId="0" fontId="0" fillId="6" borderId="35" xfId="0" applyFont="1" applyFill="1" applyBorder="1" applyAlignment="1">
      <alignment horizontal="left" vertical="center" wrapText="1"/>
    </xf>
    <xf numFmtId="0" fontId="0" fillId="6" borderId="38" xfId="5" applyFont="1" applyBorder="1" applyAlignment="1">
      <alignment horizontal="left" vertical="center" wrapText="1"/>
    </xf>
    <xf numFmtId="0" fontId="0" fillId="0" borderId="26" xfId="0" applyFont="1" applyFill="1" applyBorder="1" applyAlignment="1">
      <alignment horizontal="left" vertical="top" wrapText="1"/>
    </xf>
    <xf numFmtId="0" fontId="0" fillId="6" borderId="26" xfId="0" applyFont="1" applyBorder="1" applyAlignment="1">
      <alignment vertical="center" wrapText="1"/>
    </xf>
    <xf numFmtId="0" fontId="0" fillId="6" borderId="26" xfId="5" applyFont="1" applyBorder="1" applyAlignment="1">
      <alignment horizontal="left" vertical="center" wrapText="1" indent="1"/>
    </xf>
    <xf numFmtId="0" fontId="0" fillId="2" borderId="9" xfId="0" applyFont="1" applyFill="1" applyBorder="1" applyAlignment="1">
      <alignment vertical="center"/>
    </xf>
    <xf numFmtId="0" fontId="0" fillId="2" borderId="0" xfId="0" applyFont="1" applyFill="1" applyBorder="1">
      <alignment vertical="center"/>
    </xf>
    <xf numFmtId="9" fontId="22" fillId="41" borderId="22" xfId="15" applyFont="1" applyBorder="1">
      <alignment horizontal="right" vertical="center"/>
      <protection locked="0"/>
    </xf>
    <xf numFmtId="0" fontId="24" fillId="6" borderId="9" xfId="0" applyFont="1" applyFill="1" applyBorder="1" applyAlignment="1" applyProtection="1">
      <alignment horizontal="center" vertical="center"/>
    </xf>
    <xf numFmtId="3" fontId="0" fillId="13" borderId="29" xfId="3" applyNumberFormat="1" applyFont="1" applyBorder="1">
      <alignment horizontal="center" vertical="center"/>
    </xf>
    <xf numFmtId="3" fontId="0" fillId="6" borderId="23" xfId="30" applyFont="1" applyBorder="1">
      <alignment horizontal="right" vertical="center"/>
    </xf>
    <xf numFmtId="3" fontId="0" fillId="6" borderId="44" xfId="30" applyFont="1" applyBorder="1">
      <alignment horizontal="right" vertical="center"/>
    </xf>
    <xf numFmtId="3" fontId="0" fillId="0" borderId="37" xfId="30" applyFont="1" applyFill="1" applyBorder="1">
      <alignment horizontal="right" vertical="center"/>
    </xf>
    <xf numFmtId="3" fontId="0" fillId="0" borderId="36" xfId="30" applyFont="1" applyFill="1" applyBorder="1">
      <alignment horizontal="right" vertical="center"/>
    </xf>
    <xf numFmtId="3" fontId="0" fillId="0" borderId="42" xfId="30" applyFont="1" applyFill="1" applyBorder="1">
      <alignment horizontal="right" vertical="center"/>
    </xf>
    <xf numFmtId="9" fontId="0" fillId="0" borderId="21" xfId="34" applyFont="1" applyFill="1" applyBorder="1">
      <alignment horizontal="right" vertical="center"/>
    </xf>
    <xf numFmtId="9" fontId="0" fillId="0" borderId="57" xfId="34" applyFont="1" applyFill="1" applyBorder="1">
      <alignment horizontal="right" vertical="center"/>
    </xf>
    <xf numFmtId="0" fontId="62" fillId="6" borderId="9" xfId="0" applyFont="1" applyFill="1" applyBorder="1" applyAlignment="1" applyProtection="1">
      <alignment horizontal="center" vertical="center"/>
    </xf>
    <xf numFmtId="0" fontId="0" fillId="2" borderId="109" xfId="0" applyFont="1" applyFill="1" applyBorder="1">
      <alignment vertical="center"/>
    </xf>
    <xf numFmtId="0" fontId="0" fillId="6" borderId="109" xfId="0" applyFont="1" applyFill="1" applyBorder="1">
      <alignment vertical="center"/>
    </xf>
    <xf numFmtId="0" fontId="0" fillId="6" borderId="9" xfId="0" applyFont="1" applyFill="1" applyBorder="1" applyAlignment="1">
      <alignment vertical="center"/>
    </xf>
    <xf numFmtId="3" fontId="22" fillId="13" borderId="115" xfId="3" applyNumberFormat="1" applyFont="1" applyBorder="1">
      <alignment horizontal="center" vertical="center"/>
    </xf>
    <xf numFmtId="3" fontId="22" fillId="13" borderId="90" xfId="3" applyNumberFormat="1" applyFont="1" applyBorder="1">
      <alignment horizontal="center" vertical="center"/>
    </xf>
    <xf numFmtId="0" fontId="0" fillId="6" borderId="0" xfId="0" applyFont="1" applyFill="1" applyBorder="1" applyAlignment="1"/>
    <xf numFmtId="3" fontId="22" fillId="41" borderId="56" xfId="11" applyFont="1" applyBorder="1" applyAlignment="1" applyProtection="1">
      <alignment horizontal="right" vertical="center"/>
      <protection locked="0"/>
    </xf>
    <xf numFmtId="3" fontId="22" fillId="41" borderId="57" xfId="11" applyFont="1" applyBorder="1" applyAlignment="1" applyProtection="1">
      <alignment horizontal="right" vertical="center"/>
      <protection locked="0"/>
    </xf>
    <xf numFmtId="3" fontId="22" fillId="41" borderId="93" xfId="11" applyFont="1" applyBorder="1" applyAlignment="1" applyProtection="1">
      <alignment horizontal="right" vertical="center"/>
      <protection locked="0"/>
    </xf>
    <xf numFmtId="0" fontId="0" fillId="2" borderId="0" xfId="0" applyFont="1" applyFill="1" applyBorder="1" applyAlignment="1"/>
    <xf numFmtId="3" fontId="22" fillId="41" borderId="58" xfId="11" applyFont="1" applyBorder="1">
      <alignment horizontal="right" vertical="center"/>
      <protection locked="0"/>
    </xf>
    <xf numFmtId="0" fontId="34" fillId="6" borderId="0" xfId="116" applyFont="1" applyFill="1" applyBorder="1" applyAlignment="1">
      <alignment vertical="center"/>
    </xf>
    <xf numFmtId="3" fontId="22" fillId="6" borderId="0" xfId="11" applyFont="1" applyFill="1" applyBorder="1" applyAlignment="1" applyProtection="1">
      <alignment horizontal="right" vertical="center"/>
      <protection locked="0"/>
    </xf>
    <xf numFmtId="3" fontId="22" fillId="41" borderId="63" xfId="11" applyFont="1" applyBorder="1" applyAlignment="1" applyProtection="1">
      <alignment horizontal="right" vertical="center"/>
      <protection locked="0"/>
    </xf>
    <xf numFmtId="3" fontId="22" fillId="41" borderId="58" xfId="11" applyFont="1" applyBorder="1" applyAlignment="1" applyProtection="1">
      <alignment horizontal="right" vertical="center"/>
      <protection locked="0"/>
    </xf>
    <xf numFmtId="0" fontId="0" fillId="6" borderId="111" xfId="0" applyFont="1" applyFill="1" applyBorder="1">
      <alignment vertical="center"/>
    </xf>
    <xf numFmtId="0" fontId="0" fillId="2" borderId="0" xfId="0" applyFont="1" applyFill="1">
      <alignment vertical="center"/>
    </xf>
    <xf numFmtId="3" fontId="0" fillId="41" borderId="57" xfId="11" applyFont="1" applyBorder="1">
      <alignment horizontal="right" vertical="center"/>
      <protection locked="0"/>
    </xf>
    <xf numFmtId="3" fontId="0" fillId="6" borderId="123" xfId="30" applyFont="1" applyBorder="1">
      <alignment horizontal="right" vertical="center"/>
    </xf>
    <xf numFmtId="10" fontId="0" fillId="6" borderId="19" xfId="33" applyFont="1" applyFill="1" applyBorder="1">
      <alignment horizontal="right" vertical="center"/>
    </xf>
    <xf numFmtId="171" fontId="0" fillId="6" borderId="19" xfId="34" applyNumberFormat="1" applyFont="1" applyFill="1" applyBorder="1">
      <alignment horizontal="right" vertical="center"/>
    </xf>
    <xf numFmtId="9" fontId="0" fillId="6" borderId="19" xfId="34" applyFont="1" applyFill="1" applyBorder="1">
      <alignment horizontal="right" vertical="center"/>
    </xf>
    <xf numFmtId="0" fontId="22" fillId="6" borderId="29" xfId="2" applyFont="1" applyFill="1" applyBorder="1">
      <alignment horizontal="center" vertical="center"/>
    </xf>
    <xf numFmtId="0" fontId="22" fillId="6" borderId="30" xfId="2" applyFont="1" applyFill="1" applyBorder="1">
      <alignment horizontal="center" vertical="center"/>
    </xf>
    <xf numFmtId="0" fontId="0" fillId="2" borderId="0" xfId="0" applyFont="1" applyFill="1" applyBorder="1" applyAlignment="1">
      <alignment horizontal="center" vertical="center"/>
    </xf>
    <xf numFmtId="0" fontId="0" fillId="6" borderId="44" xfId="0" quotePrefix="1" applyFont="1" applyBorder="1" applyAlignment="1">
      <alignment horizontal="center" vertical="center"/>
    </xf>
    <xf numFmtId="0" fontId="0" fillId="6" borderId="44" xfId="0" applyFont="1" applyBorder="1" applyAlignment="1">
      <alignment horizontal="center" vertical="center"/>
    </xf>
    <xf numFmtId="0" fontId="0" fillId="6" borderId="46" xfId="0" applyFont="1" applyBorder="1" applyAlignment="1">
      <alignment horizontal="center" vertical="center"/>
    </xf>
    <xf numFmtId="0" fontId="0" fillId="6" borderId="95" xfId="0" quotePrefix="1" applyFont="1" applyBorder="1" applyAlignment="1">
      <alignment horizontal="center" vertical="center"/>
    </xf>
    <xf numFmtId="0" fontId="0" fillId="6" borderId="96" xfId="0" applyFont="1" applyBorder="1" applyAlignment="1">
      <alignment horizontal="center" vertical="center"/>
    </xf>
    <xf numFmtId="0" fontId="0" fillId="6" borderId="35" xfId="0" quotePrefix="1" applyFont="1" applyBorder="1" applyAlignment="1">
      <alignment horizontal="center" vertical="center"/>
    </xf>
    <xf numFmtId="3" fontId="54" fillId="41" borderId="44" xfId="11" applyFont="1" applyBorder="1" applyAlignment="1">
      <alignment horizontal="right" vertical="center"/>
      <protection locked="0"/>
    </xf>
    <xf numFmtId="3" fontId="54" fillId="13" borderId="46" xfId="3" applyNumberFormat="1" applyFont="1" applyBorder="1">
      <alignment horizontal="center" vertical="center"/>
    </xf>
    <xf numFmtId="3" fontId="54" fillId="41" borderId="95" xfId="11" applyFont="1" applyBorder="1" applyAlignment="1">
      <alignment horizontal="right" vertical="center"/>
      <protection locked="0"/>
    </xf>
    <xf numFmtId="3" fontId="54" fillId="13" borderId="96" xfId="3" applyNumberFormat="1" applyFont="1" applyBorder="1">
      <alignment horizontal="center" vertical="center"/>
    </xf>
    <xf numFmtId="3" fontId="54" fillId="41" borderId="35" xfId="11" applyFont="1" applyBorder="1" applyAlignment="1">
      <alignment horizontal="right" vertical="center"/>
      <protection locked="0"/>
    </xf>
    <xf numFmtId="3" fontId="54" fillId="6" borderId="116" xfId="30" applyFont="1" applyBorder="1">
      <alignment horizontal="right" vertical="center"/>
    </xf>
    <xf numFmtId="0" fontId="54" fillId="13" borderId="23" xfId="3" applyFont="1" applyBorder="1" applyAlignment="1">
      <alignment horizontal="center" vertical="center"/>
    </xf>
    <xf numFmtId="0" fontId="54" fillId="13" borderId="37" xfId="3" applyFont="1" applyBorder="1" applyAlignment="1">
      <alignment horizontal="center" vertical="center"/>
    </xf>
    <xf numFmtId="0" fontId="54" fillId="13" borderId="89" xfId="3" applyFont="1" applyBorder="1" applyAlignment="1">
      <alignment horizontal="center" vertical="center"/>
    </xf>
    <xf numFmtId="0" fontId="54" fillId="13" borderId="90" xfId="3" applyFont="1" applyBorder="1" applyAlignment="1">
      <alignment horizontal="center" vertical="center"/>
    </xf>
    <xf numFmtId="0" fontId="54" fillId="13" borderId="38" xfId="3" applyFont="1" applyBorder="1" applyAlignment="1">
      <alignment horizontal="center" vertical="center"/>
    </xf>
    <xf numFmtId="0" fontId="54" fillId="13" borderId="104" xfId="3" applyFont="1" applyBorder="1" applyAlignment="1">
      <alignment horizontal="center" vertical="center"/>
    </xf>
    <xf numFmtId="0" fontId="54" fillId="13" borderId="48" xfId="3" applyFont="1" applyBorder="1" applyAlignment="1">
      <alignment horizontal="center" vertical="center"/>
    </xf>
    <xf numFmtId="0" fontId="54" fillId="41" borderId="21" xfId="18" applyFont="1" applyBorder="1" applyAlignment="1">
      <alignment horizontal="center" vertical="center" wrapText="1"/>
      <protection locked="0"/>
    </xf>
    <xf numFmtId="3" fontId="54" fillId="41" borderId="21" xfId="11" applyFont="1" applyBorder="1">
      <alignment horizontal="right" vertical="center"/>
      <protection locked="0"/>
    </xf>
    <xf numFmtId="3" fontId="54" fillId="41" borderId="36" xfId="11" applyFont="1" applyBorder="1">
      <alignment horizontal="right" vertical="center"/>
      <protection locked="0"/>
    </xf>
    <xf numFmtId="0" fontId="54" fillId="41" borderId="60" xfId="18" applyFont="1" applyBorder="1" applyAlignment="1">
      <alignment horizontal="center" vertical="center" wrapText="1"/>
      <protection locked="0"/>
    </xf>
    <xf numFmtId="3" fontId="54" fillId="41" borderId="57" xfId="11" applyFont="1" applyBorder="1">
      <alignment horizontal="right" vertical="center"/>
      <protection locked="0"/>
    </xf>
    <xf numFmtId="0" fontId="54" fillId="41" borderId="26" xfId="18" applyFont="1" applyBorder="1" applyAlignment="1">
      <alignment horizontal="center" vertical="center" wrapText="1"/>
      <protection locked="0"/>
    </xf>
    <xf numFmtId="3" fontId="25" fillId="6" borderId="60" xfId="30" applyFont="1" applyBorder="1">
      <alignment horizontal="right" vertical="center"/>
    </xf>
    <xf numFmtId="3" fontId="54" fillId="6" borderId="36" xfId="30" applyFont="1" applyBorder="1">
      <alignment horizontal="right" vertical="center"/>
    </xf>
    <xf numFmtId="3" fontId="25" fillId="6" borderId="92" xfId="30" applyFont="1" applyBorder="1">
      <alignment horizontal="right" vertical="center"/>
    </xf>
    <xf numFmtId="49" fontId="54" fillId="41" borderId="21" xfId="19" applyFont="1" applyBorder="1" applyAlignment="1">
      <alignment vertical="center" wrapText="1"/>
      <protection locked="0"/>
    </xf>
    <xf numFmtId="49" fontId="54" fillId="41" borderId="60" xfId="19" applyFont="1" applyBorder="1" applyAlignment="1">
      <alignment vertical="center" wrapText="1"/>
      <protection locked="0"/>
    </xf>
    <xf numFmtId="49" fontId="54" fillId="41" borderId="26" xfId="19" applyFont="1" applyBorder="1" applyAlignment="1">
      <alignment vertical="center" wrapText="1"/>
      <protection locked="0"/>
    </xf>
    <xf numFmtId="3" fontId="54" fillId="6" borderId="29" xfId="30" applyFont="1" applyBorder="1">
      <alignment horizontal="right" vertical="center"/>
    </xf>
    <xf numFmtId="49" fontId="54" fillId="41" borderId="21" xfId="19" applyFont="1" applyBorder="1">
      <alignment vertical="center"/>
      <protection locked="0"/>
    </xf>
    <xf numFmtId="49" fontId="54" fillId="13" borderId="36" xfId="3" applyNumberFormat="1" applyFont="1" applyBorder="1">
      <alignment horizontal="center" vertical="center"/>
    </xf>
    <xf numFmtId="49" fontId="54" fillId="41" borderId="60" xfId="19" applyFont="1" applyBorder="1">
      <alignment vertical="center"/>
      <protection locked="0"/>
    </xf>
    <xf numFmtId="49" fontId="54" fillId="13" borderId="57" xfId="3" applyNumberFormat="1" applyFont="1" applyBorder="1">
      <alignment horizontal="center" vertical="center"/>
    </xf>
    <xf numFmtId="49" fontId="54" fillId="41" borderId="26" xfId="19" applyFont="1" applyBorder="1">
      <alignment vertical="center"/>
      <protection locked="0"/>
    </xf>
    <xf numFmtId="0" fontId="0" fillId="13" borderId="60" xfId="3" applyFont="1" applyBorder="1">
      <alignment horizontal="center" vertical="center"/>
    </xf>
    <xf numFmtId="0" fontId="54" fillId="13" borderId="29" xfId="3" applyFont="1" applyBorder="1">
      <alignment horizontal="center" vertical="center"/>
    </xf>
    <xf numFmtId="0" fontId="0" fillId="2" borderId="26" xfId="0" applyFont="1" applyFill="1" applyBorder="1" applyAlignment="1">
      <alignment vertical="center" wrapText="1"/>
    </xf>
    <xf numFmtId="49" fontId="54" fillId="13" borderId="60" xfId="3" applyNumberFormat="1" applyFont="1" applyBorder="1">
      <alignment horizontal="center" vertical="center"/>
    </xf>
    <xf numFmtId="9" fontId="54" fillId="41" borderId="21" xfId="15" applyFont="1" applyBorder="1">
      <alignment horizontal="right" vertical="center"/>
      <protection locked="0"/>
    </xf>
    <xf numFmtId="9" fontId="54" fillId="13" borderId="36" xfId="3" applyNumberFormat="1" applyFont="1" applyBorder="1">
      <alignment horizontal="center" vertical="center"/>
    </xf>
    <xf numFmtId="9" fontId="54" fillId="41" borderId="60" xfId="15" applyFont="1" applyBorder="1">
      <alignment horizontal="right" vertical="center"/>
      <protection locked="0"/>
    </xf>
    <xf numFmtId="9" fontId="54" fillId="13" borderId="57" xfId="3" applyNumberFormat="1" applyFont="1" applyBorder="1">
      <alignment horizontal="center" vertical="center"/>
    </xf>
    <xf numFmtId="9" fontId="54" fillId="41" borderId="26" xfId="15" applyFont="1" applyBorder="1">
      <alignment horizontal="right" vertical="center"/>
      <protection locked="0"/>
    </xf>
    <xf numFmtId="9" fontId="54" fillId="13" borderId="60" xfId="3" applyNumberFormat="1" applyFont="1" applyBorder="1">
      <alignment horizontal="center" vertical="center"/>
    </xf>
    <xf numFmtId="49" fontId="54" fillId="41" borderId="22" xfId="19" applyFont="1" applyBorder="1">
      <alignment vertical="center"/>
      <protection locked="0"/>
    </xf>
    <xf numFmtId="49" fontId="54" fillId="13" borderId="33" xfId="3" applyNumberFormat="1" applyFont="1" applyBorder="1">
      <alignment horizontal="center" vertical="center"/>
    </xf>
    <xf numFmtId="49" fontId="54" fillId="41" borderId="61" xfId="19" applyFont="1" applyBorder="1">
      <alignment vertical="center"/>
      <protection locked="0"/>
    </xf>
    <xf numFmtId="49" fontId="54" fillId="13" borderId="58" xfId="3" applyNumberFormat="1" applyFont="1" applyBorder="1">
      <alignment horizontal="center" vertical="center"/>
    </xf>
    <xf numFmtId="49" fontId="54" fillId="41" borderId="27" xfId="19" applyFont="1" applyBorder="1">
      <alignment vertical="center"/>
      <protection locked="0"/>
    </xf>
    <xf numFmtId="49" fontId="54" fillId="13" borderId="61" xfId="3" applyNumberFormat="1" applyFont="1" applyBorder="1">
      <alignment horizontal="center" vertical="center"/>
    </xf>
    <xf numFmtId="0" fontId="54" fillId="13" borderId="47" xfId="3" applyFont="1" applyBorder="1" applyAlignment="1">
      <alignment horizontal="center" vertical="center"/>
    </xf>
    <xf numFmtId="0" fontId="54" fillId="13" borderId="48" xfId="3" applyFont="1" applyBorder="1">
      <alignment horizontal="center" vertical="center"/>
    </xf>
    <xf numFmtId="0" fontId="54" fillId="13" borderId="128" xfId="3" applyFont="1" applyBorder="1">
      <alignment horizontal="center" vertical="center"/>
    </xf>
    <xf numFmtId="0" fontId="54" fillId="13" borderId="53" xfId="3" applyFont="1" applyBorder="1" applyAlignment="1">
      <alignment horizontal="center" vertical="center"/>
    </xf>
    <xf numFmtId="0" fontId="54" fillId="13" borderId="104" xfId="3" applyFont="1" applyBorder="1">
      <alignment horizontal="center" vertical="center"/>
    </xf>
    <xf numFmtId="3" fontId="54" fillId="6" borderId="21" xfId="30" applyFont="1" applyBorder="1">
      <alignment horizontal="right" vertical="center"/>
    </xf>
    <xf numFmtId="3" fontId="54" fillId="6" borderId="60" xfId="30" applyFont="1" applyBorder="1">
      <alignment horizontal="right" vertical="center"/>
    </xf>
    <xf numFmtId="3" fontId="54" fillId="6" borderId="57" xfId="30" applyFont="1" applyBorder="1">
      <alignment horizontal="right" vertical="center"/>
    </xf>
    <xf numFmtId="3" fontId="54" fillId="6" borderId="26" xfId="30" applyFont="1" applyBorder="1">
      <alignment horizontal="right" vertical="center"/>
    </xf>
    <xf numFmtId="3" fontId="54" fillId="13" borderId="26" xfId="3" applyNumberFormat="1" applyFont="1" applyBorder="1">
      <alignment horizontal="center" vertical="center"/>
    </xf>
    <xf numFmtId="3" fontId="54" fillId="13" borderId="21" xfId="3" applyNumberFormat="1" applyFont="1" applyBorder="1">
      <alignment horizontal="center" vertical="center"/>
    </xf>
    <xf numFmtId="3" fontId="54" fillId="13" borderId="36" xfId="3" applyNumberFormat="1" applyFont="1" applyBorder="1">
      <alignment horizontal="center" vertical="center"/>
    </xf>
    <xf numFmtId="3" fontId="54" fillId="13" borderId="60" xfId="3" applyNumberFormat="1" applyFont="1" applyBorder="1">
      <alignment horizontal="center" vertical="center"/>
    </xf>
    <xf numFmtId="3" fontId="54" fillId="13" borderId="57" xfId="3" applyNumberFormat="1" applyFont="1" applyBorder="1">
      <alignment horizontal="center" vertical="center"/>
    </xf>
    <xf numFmtId="3" fontId="54" fillId="41" borderId="23" xfId="11" applyFont="1" applyBorder="1" applyAlignment="1">
      <alignment horizontal="right" vertical="center"/>
      <protection locked="0"/>
    </xf>
    <xf numFmtId="3" fontId="54" fillId="41" borderId="37" xfId="11" applyFont="1" applyBorder="1" applyAlignment="1">
      <alignment horizontal="right" vertical="center"/>
      <protection locked="0"/>
    </xf>
    <xf numFmtId="3" fontId="54" fillId="41" borderId="89" xfId="11" applyFont="1" applyBorder="1" applyAlignment="1">
      <alignment horizontal="right" vertical="center"/>
      <protection locked="0"/>
    </xf>
    <xf numFmtId="3" fontId="54" fillId="41" borderId="38" xfId="11" applyFont="1" applyBorder="1" applyAlignment="1">
      <alignment horizontal="right" vertical="center"/>
      <protection locked="0"/>
    </xf>
    <xf numFmtId="3" fontId="54" fillId="13" borderId="38" xfId="3" applyNumberFormat="1" applyFont="1" applyBorder="1">
      <alignment horizontal="center" vertical="center"/>
    </xf>
    <xf numFmtId="3" fontId="54" fillId="13" borderId="23" xfId="3" applyNumberFormat="1" applyFont="1" applyBorder="1">
      <alignment horizontal="center" vertical="center"/>
    </xf>
    <xf numFmtId="3" fontId="54" fillId="13" borderId="37" xfId="3" applyNumberFormat="1" applyFont="1" applyBorder="1">
      <alignment horizontal="center" vertical="center"/>
    </xf>
    <xf numFmtId="3" fontId="54" fillId="13" borderId="89" xfId="3" applyNumberFormat="1" applyFont="1" applyBorder="1">
      <alignment horizontal="center" vertical="center"/>
    </xf>
    <xf numFmtId="3" fontId="54" fillId="41" borderId="21" xfId="11" applyFont="1" applyBorder="1" applyAlignment="1">
      <alignment horizontal="right" vertical="center"/>
      <protection locked="0"/>
    </xf>
    <xf numFmtId="3" fontId="54" fillId="41" borderId="36" xfId="11" applyFont="1" applyBorder="1" applyAlignment="1">
      <alignment horizontal="right" vertical="center"/>
      <protection locked="0"/>
    </xf>
    <xf numFmtId="3" fontId="54" fillId="41" borderId="60" xfId="11" applyFont="1" applyBorder="1" applyAlignment="1">
      <alignment horizontal="right" vertical="center"/>
      <protection locked="0"/>
    </xf>
    <xf numFmtId="3" fontId="54" fillId="41" borderId="26" xfId="11" applyFont="1" applyBorder="1" applyAlignment="1">
      <alignment horizontal="right" vertical="center"/>
      <protection locked="0"/>
    </xf>
    <xf numFmtId="3" fontId="54" fillId="13" borderId="40" xfId="3" applyNumberFormat="1" applyFont="1" applyBorder="1">
      <alignment horizontal="center" vertical="center"/>
    </xf>
    <xf numFmtId="3" fontId="54" fillId="13" borderId="42" xfId="3" applyNumberFormat="1" applyFont="1" applyBorder="1">
      <alignment horizontal="center" vertical="center"/>
    </xf>
    <xf numFmtId="3" fontId="54" fillId="13" borderId="92" xfId="3" applyNumberFormat="1" applyFont="1" applyBorder="1">
      <alignment horizontal="center" vertical="center"/>
    </xf>
    <xf numFmtId="3" fontId="54" fillId="13" borderId="93" xfId="3" applyNumberFormat="1" applyFont="1" applyBorder="1">
      <alignment horizontal="center" vertical="center"/>
    </xf>
    <xf numFmtId="3" fontId="54" fillId="13" borderId="41" xfId="3" applyNumberFormat="1" applyFont="1" applyBorder="1">
      <alignment horizontal="center" vertical="center"/>
    </xf>
    <xf numFmtId="3" fontId="54" fillId="41" borderId="26" xfId="11" applyFont="1" applyBorder="1">
      <alignment horizontal="right" vertical="center"/>
      <protection locked="0"/>
    </xf>
    <xf numFmtId="3" fontId="54" fillId="41" borderId="60" xfId="11" applyFont="1" applyBorder="1">
      <alignment horizontal="right" vertical="center"/>
      <protection locked="0"/>
    </xf>
    <xf numFmtId="0" fontId="54" fillId="13" borderId="112" xfId="3" applyFont="1" applyBorder="1" applyAlignment="1">
      <alignment horizontal="center" vertical="center"/>
    </xf>
    <xf numFmtId="0" fontId="54" fillId="13" borderId="126" xfId="3" applyFont="1" applyBorder="1">
      <alignment horizontal="center" vertical="center"/>
    </xf>
    <xf numFmtId="0" fontId="54" fillId="13" borderId="117" xfId="3" applyFont="1" applyBorder="1" applyAlignment="1">
      <alignment horizontal="center" vertical="center"/>
    </xf>
    <xf numFmtId="0" fontId="54" fillId="13" borderId="115" xfId="3" applyFont="1" applyBorder="1">
      <alignment horizontal="center" vertical="center"/>
    </xf>
    <xf numFmtId="0" fontId="54" fillId="13" borderId="34" xfId="3" applyFont="1" applyBorder="1" applyAlignment="1">
      <alignment horizontal="center" vertical="center"/>
    </xf>
    <xf numFmtId="0" fontId="54" fillId="13" borderId="117" xfId="3" applyFont="1" applyBorder="1">
      <alignment horizontal="center" vertical="center"/>
    </xf>
    <xf numFmtId="0" fontId="54" fillId="13" borderId="126" xfId="3" applyFont="1" applyBorder="1" applyAlignment="1">
      <alignment horizontal="center" vertical="center"/>
    </xf>
    <xf numFmtId="3" fontId="54" fillId="41" borderId="47" xfId="11" applyFont="1" applyBorder="1" applyAlignment="1">
      <alignment horizontal="right" vertical="center"/>
      <protection locked="0"/>
    </xf>
    <xf numFmtId="3" fontId="54" fillId="41" borderId="104" xfId="11" applyFont="1" applyBorder="1" applyAlignment="1">
      <alignment horizontal="right" vertical="center"/>
      <protection locked="0"/>
    </xf>
    <xf numFmtId="3" fontId="54" fillId="41" borderId="53" xfId="11" applyFont="1" applyBorder="1" applyAlignment="1">
      <alignment horizontal="right" vertical="center"/>
      <protection locked="0"/>
    </xf>
    <xf numFmtId="167" fontId="54" fillId="13" borderId="22" xfId="3" applyNumberFormat="1" applyFont="1" applyBorder="1">
      <alignment horizontal="center" vertical="center"/>
    </xf>
    <xf numFmtId="3" fontId="54" fillId="13" borderId="33" xfId="3" applyNumberFormat="1" applyFont="1" applyBorder="1">
      <alignment horizontal="center" vertical="center"/>
    </xf>
    <xf numFmtId="167" fontId="54" fillId="13" borderId="61" xfId="3" applyNumberFormat="1" applyFont="1" applyBorder="1">
      <alignment horizontal="center" vertical="center"/>
    </xf>
    <xf numFmtId="3" fontId="54" fillId="13" borderId="58" xfId="3" applyNumberFormat="1" applyFont="1" applyBorder="1">
      <alignment horizontal="center" vertical="center"/>
    </xf>
    <xf numFmtId="167" fontId="54" fillId="13" borderId="27" xfId="3" applyNumberFormat="1" applyFont="1" applyBorder="1">
      <alignment horizontal="center" vertical="center"/>
    </xf>
    <xf numFmtId="3" fontId="54" fillId="13" borderId="95" xfId="3" applyNumberFormat="1" applyFont="1" applyBorder="1">
      <alignment horizontal="center" vertical="center"/>
    </xf>
    <xf numFmtId="3" fontId="54" fillId="13" borderId="30" xfId="3" applyNumberFormat="1" applyFont="1" applyBorder="1">
      <alignment horizontal="center" vertical="center"/>
    </xf>
    <xf numFmtId="0" fontId="0" fillId="6" borderId="10" xfId="0" applyFont="1" applyFill="1" applyBorder="1" applyAlignment="1">
      <alignment vertical="center"/>
    </xf>
    <xf numFmtId="0" fontId="0" fillId="2" borderId="9" xfId="0" applyFont="1" applyFill="1" applyBorder="1" applyAlignment="1">
      <alignment horizontal="center" vertical="center"/>
    </xf>
    <xf numFmtId="0" fontId="0" fillId="6" borderId="2" xfId="0" applyFont="1" applyFill="1" applyBorder="1">
      <alignment vertical="center"/>
    </xf>
    <xf numFmtId="9" fontId="54" fillId="41" borderId="22" xfId="15" applyFont="1" applyBorder="1">
      <alignment horizontal="right" vertical="center"/>
      <protection locked="0"/>
    </xf>
    <xf numFmtId="9" fontId="54" fillId="41" borderId="33" xfId="15" applyFont="1" applyBorder="1">
      <alignment horizontal="right" vertical="center"/>
      <protection locked="0"/>
    </xf>
    <xf numFmtId="3" fontId="54" fillId="6" borderId="93" xfId="30" applyFont="1" applyBorder="1">
      <alignment horizontal="right" vertical="center"/>
    </xf>
    <xf numFmtId="9" fontId="54" fillId="6" borderId="58" xfId="34" applyFont="1" applyBorder="1">
      <alignment horizontal="right" vertical="center"/>
    </xf>
    <xf numFmtId="0" fontId="0" fillId="0" borderId="116" xfId="0" applyFont="1" applyFill="1" applyBorder="1" applyAlignment="1">
      <alignment horizontal="center" vertical="center" wrapText="1"/>
    </xf>
    <xf numFmtId="0" fontId="0" fillId="6" borderId="123" xfId="0" applyFont="1" applyBorder="1" applyAlignment="1">
      <alignment horizontal="center" vertical="center" wrapText="1"/>
    </xf>
    <xf numFmtId="3" fontId="54" fillId="0" borderId="21" xfId="30" applyFont="1" applyFill="1" applyBorder="1">
      <alignment horizontal="right" vertical="center"/>
    </xf>
    <xf numFmtId="0" fontId="24" fillId="6" borderId="9" xfId="0" applyFont="1" applyFill="1" applyBorder="1" applyAlignment="1" applyProtection="1">
      <alignment horizontal="center" vertical="center"/>
    </xf>
    <xf numFmtId="0" fontId="0" fillId="6" borderId="0" xfId="0" applyFont="1" applyFill="1" applyBorder="1" applyAlignment="1">
      <alignment horizontal="left" vertical="center" wrapText="1"/>
    </xf>
    <xf numFmtId="0" fontId="22" fillId="6" borderId="20" xfId="0" applyFont="1" applyFill="1" applyBorder="1" applyAlignment="1" applyProtection="1">
      <alignment horizontal="center" vertical="center"/>
    </xf>
    <xf numFmtId="0" fontId="22" fillId="6" borderId="22" xfId="0" applyFont="1" applyFill="1" applyBorder="1" applyAlignment="1" applyProtection="1">
      <alignment horizontal="center" vertical="center"/>
    </xf>
    <xf numFmtId="0" fontId="24" fillId="6" borderId="19" xfId="5" applyFont="1" applyFill="1" applyBorder="1" applyAlignment="1">
      <alignment horizontal="center" vertical="center" wrapText="1"/>
    </xf>
    <xf numFmtId="0" fontId="0" fillId="6" borderId="29" xfId="0" applyFont="1" applyFill="1" applyBorder="1" applyAlignment="1">
      <alignment horizontal="left" vertical="center" wrapText="1"/>
    </xf>
    <xf numFmtId="0" fontId="0" fillId="6" borderId="29" xfId="0" applyFont="1" applyFill="1" applyBorder="1" applyAlignment="1">
      <alignment horizontal="left" vertical="center" indent="2"/>
    </xf>
    <xf numFmtId="0" fontId="0" fillId="6" borderId="28" xfId="0" applyFont="1" applyFill="1" applyBorder="1" applyAlignment="1" applyProtection="1">
      <alignment horizontal="left" vertical="center"/>
    </xf>
    <xf numFmtId="0" fontId="0" fillId="6" borderId="29" xfId="0" applyFont="1" applyFill="1" applyBorder="1" applyAlignment="1" applyProtection="1">
      <alignment horizontal="left" vertical="center" indent="1"/>
    </xf>
    <xf numFmtId="0" fontId="0" fillId="6" borderId="29" xfId="0" applyFont="1" applyFill="1" applyBorder="1" applyAlignment="1" applyProtection="1">
      <alignment horizontal="left" vertical="center"/>
    </xf>
    <xf numFmtId="0" fontId="0" fillId="6" borderId="30" xfId="0" applyFont="1" applyFill="1" applyBorder="1" applyAlignment="1" applyProtection="1">
      <alignment horizontal="left" vertical="center"/>
    </xf>
    <xf numFmtId="0" fontId="24" fillId="6" borderId="9" xfId="0" applyFont="1" applyFill="1" applyBorder="1" applyAlignment="1" applyProtection="1">
      <alignment horizontal="left" vertical="center"/>
    </xf>
    <xf numFmtId="0" fontId="24" fillId="6" borderId="123" xfId="0" applyFont="1" applyFill="1" applyBorder="1" applyAlignment="1" applyProtection="1">
      <alignment horizontal="center" vertical="center" wrapText="1"/>
    </xf>
    <xf numFmtId="0" fontId="22" fillId="6" borderId="9" xfId="0" applyFont="1" applyFill="1" applyBorder="1" applyAlignment="1" applyProtection="1">
      <alignment horizontal="center" vertical="center"/>
    </xf>
    <xf numFmtId="0" fontId="24" fillId="6" borderId="123" xfId="5" applyFont="1" applyBorder="1" applyAlignment="1">
      <alignment wrapText="1"/>
    </xf>
    <xf numFmtId="0" fontId="20" fillId="6" borderId="114" xfId="4" applyFont="1" applyFill="1" applyBorder="1" applyAlignment="1"/>
    <xf numFmtId="0" fontId="20" fillId="6" borderId="9" xfId="4" applyFont="1" applyFill="1" applyBorder="1" applyAlignment="1">
      <alignment horizontal="center"/>
    </xf>
    <xf numFmtId="0" fontId="34" fillId="6" borderId="108" xfId="116" applyFont="1" applyFill="1" applyBorder="1" applyAlignment="1" applyProtection="1">
      <alignment horizontal="left" vertical="center"/>
    </xf>
    <xf numFmtId="0" fontId="22" fillId="6" borderId="127" xfId="0" applyFont="1" applyFill="1" applyBorder="1" applyAlignment="1" applyProtection="1">
      <alignment horizontal="left"/>
    </xf>
    <xf numFmtId="0" fontId="22" fillId="6" borderId="127" xfId="0" applyFont="1" applyFill="1" applyBorder="1" applyAlignment="1" applyProtection="1">
      <alignment horizontal="center" vertical="center"/>
    </xf>
    <xf numFmtId="0" fontId="22" fillId="6" borderId="2" xfId="0" applyFont="1" applyBorder="1">
      <alignment vertical="center"/>
    </xf>
    <xf numFmtId="3" fontId="22" fillId="6" borderId="29" xfId="0" applyNumberFormat="1" applyFont="1" applyFill="1" applyBorder="1" applyAlignment="1" applyProtection="1">
      <alignment horizontal="center" vertical="center"/>
    </xf>
    <xf numFmtId="3" fontId="22" fillId="13" borderId="49" xfId="3" applyNumberFormat="1" applyFont="1" applyBorder="1">
      <alignment horizontal="center" vertical="center"/>
    </xf>
    <xf numFmtId="4" fontId="22" fillId="6" borderId="29" xfId="0" applyNumberFormat="1" applyFont="1" applyFill="1" applyBorder="1" applyAlignment="1" applyProtection="1">
      <alignment horizontal="center" vertical="center"/>
    </xf>
    <xf numFmtId="0" fontId="22" fillId="6" borderId="30" xfId="0" applyFont="1" applyFill="1" applyBorder="1" applyAlignment="1" applyProtection="1">
      <alignment horizontal="left" vertical="center" indent="2"/>
    </xf>
    <xf numFmtId="4" fontId="22" fillId="6" borderId="30" xfId="0" applyNumberFormat="1" applyFont="1" applyFill="1" applyBorder="1" applyAlignment="1" applyProtection="1">
      <alignment horizontal="center" vertical="center"/>
    </xf>
    <xf numFmtId="0" fontId="22" fillId="2" borderId="0" xfId="0" applyFont="1" applyFill="1" applyBorder="1" applyAlignment="1">
      <alignment horizontal="center" vertical="center"/>
    </xf>
    <xf numFmtId="0" fontId="22" fillId="0" borderId="38" xfId="0" applyFont="1" applyFill="1" applyBorder="1" applyAlignment="1" applyProtection="1">
      <alignment horizontal="center" vertical="center"/>
    </xf>
    <xf numFmtId="0" fontId="22" fillId="41" borderId="23" xfId="18" applyFont="1" applyBorder="1">
      <alignment horizontal="center" vertical="center" wrapText="1"/>
      <protection locked="0"/>
    </xf>
    <xf numFmtId="49" fontId="22" fillId="41" borderId="37" xfId="19" applyFont="1" applyBorder="1" applyAlignment="1">
      <alignment vertical="center"/>
      <protection locked="0"/>
    </xf>
    <xf numFmtId="49" fontId="22" fillId="41" borderId="36" xfId="19" applyFont="1" applyBorder="1" applyAlignment="1">
      <alignment vertical="center"/>
      <protection locked="0"/>
    </xf>
    <xf numFmtId="0" fontId="22" fillId="0" borderId="27" xfId="0" applyFont="1" applyFill="1" applyBorder="1" applyAlignment="1" applyProtection="1">
      <alignment horizontal="center" vertical="center"/>
    </xf>
    <xf numFmtId="0" fontId="22" fillId="41" borderId="22" xfId="18" applyFont="1" applyBorder="1">
      <alignment horizontal="center" vertical="center" wrapText="1"/>
      <protection locked="0"/>
    </xf>
    <xf numFmtId="49" fontId="22" fillId="41" borderId="33" xfId="19" applyFont="1" applyBorder="1" applyAlignment="1">
      <alignment vertical="center"/>
      <protection locked="0"/>
    </xf>
    <xf numFmtId="0" fontId="22" fillId="2" borderId="111" xfId="0" applyFont="1" applyFill="1" applyBorder="1" applyAlignment="1">
      <alignment horizontal="center" vertical="center"/>
    </xf>
    <xf numFmtId="0" fontId="23" fillId="6" borderId="108" xfId="0" applyFont="1" applyFill="1" applyBorder="1" applyAlignment="1" applyProtection="1">
      <alignment horizontal="left" vertical="center"/>
    </xf>
    <xf numFmtId="0" fontId="24" fillId="6" borderId="123" xfId="0" applyFont="1" applyFill="1" applyBorder="1" applyAlignment="1" applyProtection="1">
      <alignment horizontal="center" wrapText="1"/>
    </xf>
    <xf numFmtId="0" fontId="22" fillId="6" borderId="9" xfId="0" applyFont="1" applyBorder="1" applyAlignment="1">
      <alignment horizontal="center" vertical="center"/>
    </xf>
    <xf numFmtId="0" fontId="24" fillId="13" borderId="123" xfId="3" applyFont="1" applyBorder="1" applyAlignment="1">
      <alignment horizontal="center" vertical="center"/>
    </xf>
    <xf numFmtId="168" fontId="22" fillId="41" borderId="19" xfId="10" applyFont="1" applyBorder="1">
      <alignment vertical="center"/>
      <protection locked="0"/>
    </xf>
    <xf numFmtId="0" fontId="22" fillId="6" borderId="111" xfId="0" applyFont="1" applyFill="1" applyBorder="1" applyAlignment="1">
      <alignment horizontal="center" vertical="center"/>
    </xf>
    <xf numFmtId="3" fontId="22" fillId="6" borderId="25" xfId="30" applyFont="1" applyFill="1" applyBorder="1" applyAlignment="1">
      <alignment horizontal="center" vertical="center"/>
    </xf>
    <xf numFmtId="3" fontId="22" fillId="6" borderId="26" xfId="30" applyFont="1" applyFill="1" applyBorder="1" applyAlignment="1">
      <alignment horizontal="center" vertical="center"/>
    </xf>
    <xf numFmtId="3" fontId="22" fillId="6" borderId="41" xfId="30" applyFont="1" applyFill="1" applyBorder="1" applyAlignment="1">
      <alignment horizontal="center" vertical="center"/>
    </xf>
    <xf numFmtId="3" fontId="22" fillId="6" borderId="9" xfId="30" applyFont="1" applyFill="1" applyBorder="1" applyAlignment="1">
      <alignment horizontal="center" vertical="center"/>
    </xf>
    <xf numFmtId="3" fontId="22" fillId="13" borderId="9" xfId="3" applyNumberFormat="1" applyFont="1" applyBorder="1">
      <alignment horizontal="center" vertical="center"/>
    </xf>
    <xf numFmtId="0" fontId="22" fillId="6" borderId="20" xfId="0" applyNumberFormat="1" applyFont="1" applyBorder="1">
      <alignment vertical="center"/>
    </xf>
    <xf numFmtId="0" fontId="22" fillId="6" borderId="21" xfId="0" applyNumberFormat="1" applyFont="1" applyBorder="1">
      <alignment vertical="center"/>
    </xf>
    <xf numFmtId="0" fontId="22" fillId="6" borderId="40" xfId="0" applyNumberFormat="1" applyFont="1" applyBorder="1">
      <alignment vertical="center"/>
    </xf>
    <xf numFmtId="3" fontId="22" fillId="6" borderId="27" xfId="30" applyFont="1" applyFill="1" applyBorder="1" applyAlignment="1">
      <alignment horizontal="center" vertical="center"/>
    </xf>
    <xf numFmtId="0" fontId="22" fillId="6" borderId="22" xfId="0" applyNumberFormat="1" applyFont="1" applyBorder="1">
      <alignment vertical="center"/>
    </xf>
    <xf numFmtId="0" fontId="34" fillId="0" borderId="2" xfId="116" applyFont="1" applyFill="1" applyBorder="1" applyAlignment="1" applyProtection="1">
      <alignment horizontal="left" vertical="center"/>
    </xf>
    <xf numFmtId="0" fontId="22" fillId="0" borderId="0" xfId="0" applyFont="1" applyFill="1" applyBorder="1" applyAlignment="1" applyProtection="1">
      <alignment horizontal="left" vertical="center"/>
    </xf>
    <xf numFmtId="0" fontId="22" fillId="6" borderId="127" xfId="0" applyFont="1" applyFill="1" applyBorder="1" applyProtection="1">
      <alignment vertical="center"/>
    </xf>
    <xf numFmtId="0" fontId="22" fillId="6" borderId="127" xfId="0" applyFont="1" applyFill="1" applyBorder="1">
      <alignment vertical="center"/>
    </xf>
    <xf numFmtId="0" fontId="22" fillId="6" borderId="127" xfId="0" applyFont="1" applyFill="1" applyBorder="1" applyAlignment="1" applyProtection="1">
      <alignment horizontal="left" vertical="center"/>
    </xf>
    <xf numFmtId="0" fontId="22" fillId="6" borderId="127" xfId="0" applyFont="1" applyFill="1" applyBorder="1" applyAlignment="1">
      <alignment vertical="center"/>
    </xf>
    <xf numFmtId="0" fontId="24" fillId="6" borderId="122" xfId="5" applyFont="1" applyFill="1" applyBorder="1" applyAlignment="1">
      <alignment horizontal="center" wrapText="1"/>
    </xf>
    <xf numFmtId="168" fontId="22" fillId="41" borderId="123" xfId="10" applyFont="1" applyBorder="1">
      <alignment vertical="center"/>
      <protection locked="0"/>
    </xf>
    <xf numFmtId="49" fontId="22" fillId="14" borderId="21" xfId="27" applyNumberFormat="1" applyFont="1" applyBorder="1">
      <alignment horizontal="center" vertical="center" wrapText="1"/>
      <protection locked="0"/>
    </xf>
    <xf numFmtId="3" fontId="22" fillId="6" borderId="111" xfId="30" applyFont="1" applyFill="1" applyBorder="1" applyAlignment="1">
      <alignment horizontal="center" vertical="center"/>
    </xf>
    <xf numFmtId="3" fontId="22" fillId="14" borderId="123" xfId="20" applyFont="1" applyBorder="1">
      <alignment horizontal="right" vertical="center"/>
      <protection locked="0"/>
    </xf>
    <xf numFmtId="0" fontId="20" fillId="6" borderId="114" xfId="0" applyFont="1" applyFill="1" applyBorder="1" applyAlignment="1"/>
    <xf numFmtId="0" fontId="43" fillId="6" borderId="123" xfId="0" applyFont="1" applyFill="1" applyBorder="1" applyAlignment="1">
      <alignment horizontal="center"/>
    </xf>
    <xf numFmtId="0" fontId="0" fillId="2" borderId="111" xfId="0" applyFill="1" applyBorder="1" applyAlignment="1">
      <alignment horizontal="center" vertical="center"/>
    </xf>
    <xf numFmtId="0" fontId="22" fillId="2" borderId="32" xfId="0" applyFont="1" applyFill="1" applyBorder="1" applyAlignment="1">
      <alignment horizontal="left" vertical="center"/>
    </xf>
    <xf numFmtId="0" fontId="22" fillId="2" borderId="36" xfId="0" applyFont="1" applyFill="1" applyBorder="1" applyAlignment="1">
      <alignment horizontal="left" vertical="center"/>
    </xf>
    <xf numFmtId="0" fontId="0" fillId="2" borderId="36" xfId="0" applyFont="1" applyFill="1" applyBorder="1" applyAlignment="1">
      <alignment horizontal="left" vertical="center"/>
    </xf>
    <xf numFmtId="0" fontId="25" fillId="2" borderId="36" xfId="83" applyFont="1" applyFill="1" applyBorder="1" applyAlignment="1" applyProtection="1">
      <alignment horizontal="left" vertical="center" wrapText="1" indent="1"/>
    </xf>
    <xf numFmtId="0" fontId="22" fillId="6" borderId="36" xfId="0" applyNumberFormat="1" applyFont="1" applyBorder="1" applyAlignment="1">
      <alignment horizontal="left" vertical="center" wrapText="1"/>
    </xf>
    <xf numFmtId="0" fontId="0" fillId="6" borderId="36" xfId="0" applyNumberFormat="1" applyFont="1" applyBorder="1" applyAlignment="1">
      <alignment horizontal="left" vertical="center" wrapText="1"/>
    </xf>
    <xf numFmtId="0" fontId="0" fillId="6" borderId="36" xfId="0" applyNumberFormat="1" applyFont="1" applyFill="1" applyBorder="1" applyAlignment="1">
      <alignment horizontal="left" vertical="center" wrapText="1"/>
    </xf>
    <xf numFmtId="0" fontId="25" fillId="6" borderId="36" xfId="83" applyFont="1" applyFill="1" applyBorder="1" applyAlignment="1" applyProtection="1">
      <alignment horizontal="left" vertical="center" wrapText="1" indent="1"/>
    </xf>
    <xf numFmtId="0" fontId="22" fillId="6" borderId="33" xfId="0" applyNumberFormat="1" applyFont="1" applyFill="1" applyBorder="1" applyAlignment="1">
      <alignment horizontal="left" vertical="center" wrapText="1"/>
    </xf>
    <xf numFmtId="0" fontId="22" fillId="6" borderId="32" xfId="0" applyFont="1" applyFill="1" applyBorder="1" applyAlignment="1">
      <alignment horizontal="left" vertical="center"/>
    </xf>
    <xf numFmtId="0" fontId="22" fillId="6" borderId="36" xfId="0" applyFont="1" applyFill="1" applyBorder="1" applyAlignment="1">
      <alignment horizontal="left" vertical="center"/>
    </xf>
    <xf numFmtId="0" fontId="22" fillId="6" borderId="36" xfId="0" applyNumberFormat="1" applyFont="1" applyFill="1" applyBorder="1" applyAlignment="1">
      <alignment horizontal="left" vertical="center" wrapText="1"/>
    </xf>
    <xf numFmtId="0" fontId="22" fillId="6" borderId="37" xfId="0" applyFont="1" applyFill="1" applyBorder="1" applyAlignment="1">
      <alignment horizontal="left" vertical="center"/>
    </xf>
    <xf numFmtId="0" fontId="22" fillId="6" borderId="42" xfId="0" applyNumberFormat="1" applyFont="1" applyFill="1" applyBorder="1" applyAlignment="1">
      <alignment horizontal="left" vertical="center" wrapText="1"/>
    </xf>
    <xf numFmtId="0" fontId="20" fillId="2" borderId="114" xfId="4" applyFont="1" applyFill="1" applyBorder="1" applyAlignment="1" applyProtection="1"/>
    <xf numFmtId="9" fontId="22" fillId="41" borderId="36" xfId="15" applyFont="1" applyBorder="1">
      <alignment horizontal="right" vertical="center"/>
      <protection locked="0"/>
    </xf>
    <xf numFmtId="9" fontId="22" fillId="41" borderId="33" xfId="15" applyFont="1" applyBorder="1">
      <alignment horizontal="right" vertical="center"/>
      <protection locked="0"/>
    </xf>
    <xf numFmtId="9" fontId="22" fillId="41" borderId="21" xfId="15" applyFont="1" applyBorder="1">
      <alignment horizontal="right" vertical="center"/>
      <protection locked="0"/>
    </xf>
    <xf numFmtId="0" fontId="3" fillId="6" borderId="124" xfId="0" applyFont="1" applyFill="1" applyBorder="1">
      <alignment vertical="center"/>
    </xf>
    <xf numFmtId="0" fontId="3" fillId="6" borderId="0" xfId="0" applyFont="1" applyFill="1" applyBorder="1" applyAlignment="1" applyProtection="1">
      <alignment horizontal="left"/>
    </xf>
    <xf numFmtId="0" fontId="3" fillId="6" borderId="0" xfId="0" applyFont="1" applyFill="1" applyBorder="1" applyProtection="1">
      <alignment vertical="center"/>
    </xf>
    <xf numFmtId="0" fontId="24" fillId="6" borderId="123" xfId="5" applyFont="1" applyBorder="1" applyAlignment="1">
      <alignment horizontal="center" vertical="center" wrapText="1"/>
    </xf>
    <xf numFmtId="49" fontId="24" fillId="41" borderId="33" xfId="19" applyFont="1" applyBorder="1">
      <alignment vertical="center"/>
      <protection locked="0"/>
    </xf>
    <xf numFmtId="0" fontId="0" fillId="2" borderId="124" xfId="0" applyFont="1" applyFill="1" applyBorder="1">
      <alignment vertical="center"/>
    </xf>
    <xf numFmtId="0" fontId="0" fillId="2" borderId="7" xfId="0" applyFont="1" applyFill="1" applyBorder="1" applyAlignment="1">
      <alignment vertical="center"/>
    </xf>
    <xf numFmtId="0" fontId="24" fillId="6" borderId="122" xfId="0" applyFont="1" applyFill="1" applyBorder="1" applyAlignment="1" applyProtection="1">
      <alignment vertical="center"/>
    </xf>
    <xf numFmtId="1" fontId="22" fillId="15" borderId="123" xfId="48" applyFont="1" applyBorder="1" applyAlignment="1">
      <alignment horizontal="center" vertical="center"/>
    </xf>
    <xf numFmtId="0" fontId="22" fillId="6" borderId="111" xfId="0" applyFont="1" applyFill="1" applyBorder="1" applyAlignment="1" applyProtection="1">
      <alignment vertical="center"/>
    </xf>
    <xf numFmtId="0" fontId="23" fillId="6" borderId="127" xfId="0" applyFont="1" applyFill="1" applyBorder="1" applyAlignment="1" applyProtection="1">
      <alignment horizontal="left" vertical="center"/>
    </xf>
    <xf numFmtId="0" fontId="20" fillId="6" borderId="127" xfId="0" applyFont="1" applyFill="1" applyBorder="1" applyAlignment="1">
      <alignment vertical="center"/>
    </xf>
    <xf numFmtId="3" fontId="22" fillId="6" borderId="127" xfId="30" applyFont="1" applyFill="1" applyBorder="1" applyAlignment="1">
      <alignment horizontal="right" vertical="center"/>
    </xf>
    <xf numFmtId="0" fontId="23" fillId="6" borderId="108" xfId="0" applyFont="1" applyFill="1" applyBorder="1" applyAlignment="1" applyProtection="1"/>
    <xf numFmtId="0" fontId="23" fillId="6" borderId="127" xfId="0" applyFont="1" applyFill="1" applyBorder="1" applyAlignment="1" applyProtection="1"/>
    <xf numFmtId="0" fontId="22" fillId="6" borderId="127" xfId="0" applyFont="1" applyFill="1" applyBorder="1" applyAlignment="1" applyProtection="1"/>
    <xf numFmtId="0" fontId="22" fillId="6" borderId="124" xfId="0" applyFont="1" applyFill="1" applyBorder="1" applyAlignment="1" applyProtection="1"/>
    <xf numFmtId="0" fontId="24" fillId="6" borderId="123" xfId="5" applyFont="1" applyFill="1" applyBorder="1" applyAlignment="1">
      <alignment horizontal="center" vertical="center" wrapText="1"/>
    </xf>
    <xf numFmtId="0" fontId="22" fillId="15" borderId="123" xfId="55" applyFont="1" applyBorder="1">
      <alignment horizontal="center" vertical="center" wrapText="1"/>
    </xf>
    <xf numFmtId="2" fontId="22" fillId="15" borderId="123" xfId="49" applyNumberFormat="1" applyFont="1" applyBorder="1">
      <alignment vertical="center"/>
    </xf>
    <xf numFmtId="0" fontId="22" fillId="6" borderId="123" xfId="5" applyFont="1" applyBorder="1">
      <alignment horizontal="center" wrapText="1"/>
    </xf>
    <xf numFmtId="0" fontId="24" fillId="6" borderId="127" xfId="0" applyFont="1" applyFill="1" applyBorder="1" applyAlignment="1" applyProtection="1">
      <alignment vertical="center"/>
    </xf>
    <xf numFmtId="0" fontId="3" fillId="2" borderId="6" xfId="0" applyFont="1" applyFill="1" applyBorder="1" applyAlignment="1" applyProtection="1">
      <alignment vertical="center"/>
    </xf>
    <xf numFmtId="0" fontId="22" fillId="6" borderId="112" xfId="0" applyFont="1" applyFill="1" applyBorder="1" applyAlignment="1" applyProtection="1">
      <alignment horizontal="center" vertical="center"/>
    </xf>
    <xf numFmtId="0" fontId="24" fillId="6" borderId="9" xfId="0" applyFont="1" applyFill="1" applyBorder="1" applyAlignment="1" applyProtection="1">
      <alignment horizontal="center" vertical="center" wrapText="1"/>
    </xf>
    <xf numFmtId="0" fontId="0" fillId="6" borderId="29" xfId="0" applyFont="1" applyFill="1" applyBorder="1" applyAlignment="1">
      <alignment horizontal="left" vertical="center" indent="1"/>
    </xf>
    <xf numFmtId="0" fontId="0" fillId="6" borderId="29" xfId="0" applyFont="1" applyFill="1" applyBorder="1" applyAlignment="1">
      <alignment horizontal="left" vertical="center" indent="2"/>
    </xf>
    <xf numFmtId="0" fontId="0" fillId="6" borderId="29" xfId="0" applyFont="1" applyFill="1" applyBorder="1" applyAlignment="1">
      <alignment horizontal="left" vertical="center"/>
    </xf>
    <xf numFmtId="0" fontId="0" fillId="6" borderId="30" xfId="0" applyFont="1" applyFill="1" applyBorder="1" applyAlignment="1" applyProtection="1">
      <alignment horizontal="left" vertical="center"/>
    </xf>
    <xf numFmtId="0" fontId="24" fillId="6" borderId="4" xfId="0" applyFont="1" applyFill="1" applyBorder="1" applyAlignment="1" applyProtection="1">
      <alignment horizontal="center" vertical="center" wrapText="1"/>
    </xf>
    <xf numFmtId="0" fontId="24" fillId="6" borderId="9" xfId="0" applyFont="1" applyFill="1" applyBorder="1" applyAlignment="1" applyProtection="1">
      <alignment horizontal="left" vertical="center"/>
    </xf>
    <xf numFmtId="0" fontId="24" fillId="6" borderId="123" xfId="0" applyFont="1" applyFill="1" applyBorder="1" applyAlignment="1" applyProtection="1">
      <alignment horizontal="center" vertical="center" wrapText="1"/>
    </xf>
    <xf numFmtId="0" fontId="24" fillId="6" borderId="122" xfId="0" applyFont="1" applyFill="1" applyBorder="1" applyAlignment="1" applyProtection="1">
      <alignment horizontal="center" vertical="center" wrapText="1"/>
    </xf>
    <xf numFmtId="0" fontId="0" fillId="2" borderId="53" xfId="0" applyFont="1" applyFill="1" applyBorder="1">
      <alignment vertical="center"/>
    </xf>
    <xf numFmtId="0" fontId="0" fillId="6" borderId="53" xfId="0" applyFont="1" applyBorder="1" applyAlignment="1">
      <alignment vertical="center" wrapText="1"/>
    </xf>
    <xf numFmtId="0" fontId="0" fillId="0" borderId="26" xfId="0" applyFont="1" applyFill="1" applyBorder="1" applyAlignment="1">
      <alignment horizontal="left" vertical="center"/>
    </xf>
    <xf numFmtId="0" fontId="0" fillId="0" borderId="53" xfId="0" applyFont="1" applyFill="1" applyBorder="1">
      <alignment vertical="center"/>
    </xf>
    <xf numFmtId="0" fontId="0" fillId="0" borderId="27" xfId="0" applyFont="1" applyFill="1" applyBorder="1" applyAlignment="1">
      <alignment vertical="center" wrapText="1"/>
    </xf>
    <xf numFmtId="9" fontId="54" fillId="41" borderId="27" xfId="15" applyFont="1" applyBorder="1">
      <alignment horizontal="right" vertical="center"/>
      <protection locked="0"/>
    </xf>
    <xf numFmtId="0" fontId="0" fillId="2" borderId="127" xfId="0" applyFont="1" applyFill="1" applyBorder="1">
      <alignment vertical="center"/>
    </xf>
    <xf numFmtId="0" fontId="0" fillId="2" borderId="8" xfId="0" applyFont="1" applyFill="1" applyBorder="1" applyAlignment="1">
      <alignment vertical="center"/>
    </xf>
    <xf numFmtId="0" fontId="54" fillId="13" borderId="90" xfId="3" applyFont="1" applyBorder="1">
      <alignment horizontal="center" vertical="center"/>
    </xf>
    <xf numFmtId="0" fontId="54" fillId="13" borderId="37" xfId="3" applyFont="1" applyBorder="1">
      <alignment horizontal="center" vertical="center"/>
    </xf>
    <xf numFmtId="0" fontId="0" fillId="6" borderId="27" xfId="0" applyFont="1" applyFill="1" applyBorder="1" applyAlignment="1">
      <alignment horizontal="left" vertical="center" wrapText="1"/>
    </xf>
    <xf numFmtId="3" fontId="54" fillId="41" borderId="22" xfId="11" applyFont="1" applyBorder="1">
      <alignment horizontal="right" vertical="center"/>
      <protection locked="0"/>
    </xf>
    <xf numFmtId="3" fontId="54" fillId="41" borderId="58" xfId="11" applyFont="1" applyBorder="1">
      <alignment horizontal="right" vertical="center"/>
      <protection locked="0"/>
    </xf>
    <xf numFmtId="3" fontId="54" fillId="41" borderId="33" xfId="11" applyFont="1" applyBorder="1">
      <alignment horizontal="right" vertical="center"/>
      <protection locked="0"/>
    </xf>
    <xf numFmtId="3" fontId="54" fillId="6" borderId="30" xfId="30" applyFont="1" applyBorder="1">
      <alignment horizontal="right" vertical="center"/>
    </xf>
    <xf numFmtId="0" fontId="0" fillId="6" borderId="29" xfId="0" applyFont="1" applyFill="1" applyBorder="1" applyAlignment="1">
      <alignment horizontal="left" vertical="center"/>
    </xf>
    <xf numFmtId="0" fontId="0" fillId="6" borderId="29" xfId="0" applyFont="1" applyFill="1" applyBorder="1" applyAlignment="1">
      <alignment horizontal="left" vertical="center" indent="1"/>
    </xf>
    <xf numFmtId="0" fontId="0" fillId="6" borderId="29" xfId="0" applyFont="1" applyFill="1" applyBorder="1" applyAlignment="1">
      <alignment horizontal="left" vertical="center" indent="2"/>
    </xf>
    <xf numFmtId="9" fontId="54" fillId="13" borderId="49" xfId="3" applyNumberFormat="1" applyFont="1" applyBorder="1">
      <alignment horizontal="center" vertical="center"/>
    </xf>
    <xf numFmtId="9" fontId="54" fillId="13" borderId="29" xfId="3" applyNumberFormat="1" applyFont="1" applyBorder="1">
      <alignment horizontal="center" vertical="center"/>
    </xf>
    <xf numFmtId="3" fontId="22" fillId="6" borderId="56" xfId="30" applyFont="1" applyBorder="1">
      <alignment horizontal="right" vertical="center"/>
    </xf>
    <xf numFmtId="3" fontId="22" fillId="6" borderId="58" xfId="30" applyFont="1" applyBorder="1">
      <alignment horizontal="right" vertical="center"/>
    </xf>
    <xf numFmtId="9" fontId="54" fillId="13" borderId="111" xfId="3" applyNumberFormat="1" applyFont="1" applyBorder="1">
      <alignment horizontal="center" vertical="center"/>
    </xf>
    <xf numFmtId="3" fontId="22" fillId="6" borderId="57" xfId="30" applyFont="1" applyFill="1" applyBorder="1">
      <alignment horizontal="right" vertical="center"/>
    </xf>
    <xf numFmtId="3" fontId="22" fillId="6" borderId="123" xfId="30" applyFont="1" applyFill="1" applyBorder="1">
      <alignment horizontal="right" vertical="center"/>
    </xf>
    <xf numFmtId="0" fontId="24" fillId="6" borderId="129" xfId="5" applyFont="1" applyFill="1" applyBorder="1">
      <alignment horizontal="center" wrapText="1"/>
    </xf>
    <xf numFmtId="3" fontId="22" fillId="13" borderId="130" xfId="3" applyNumberFormat="1" applyFont="1" applyBorder="1">
      <alignment horizontal="center" vertical="center"/>
    </xf>
    <xf numFmtId="0" fontId="22" fillId="6" borderId="131" xfId="2" applyFont="1" applyFill="1" applyBorder="1">
      <alignment horizontal="center" vertical="center"/>
    </xf>
    <xf numFmtId="3" fontId="22" fillId="13" borderId="132" xfId="3" applyNumberFormat="1" applyFont="1" applyBorder="1">
      <alignment horizontal="center" vertical="center"/>
    </xf>
    <xf numFmtId="0" fontId="22" fillId="6" borderId="133" xfId="2" applyFont="1" applyFill="1" applyBorder="1">
      <alignment horizontal="center" vertical="center"/>
    </xf>
    <xf numFmtId="0" fontId="24" fillId="6" borderId="127" xfId="0" applyFont="1" applyFill="1" applyBorder="1" applyAlignment="1" applyProtection="1">
      <alignment horizontal="center" vertical="center" wrapText="1"/>
    </xf>
    <xf numFmtId="0" fontId="0" fillId="6" borderId="29" xfId="0" applyFont="1" applyFill="1" applyBorder="1" applyAlignment="1">
      <alignment horizontal="left" vertical="center" indent="4"/>
    </xf>
    <xf numFmtId="0" fontId="0" fillId="6" borderId="29" xfId="0" applyFill="1" applyBorder="1" applyAlignment="1">
      <alignment horizontal="left" vertical="center" indent="2"/>
    </xf>
    <xf numFmtId="0" fontId="24" fillId="6" borderId="29" xfId="5" applyFont="1" applyFill="1" applyBorder="1" applyAlignment="1">
      <alignment horizontal="left" wrapText="1"/>
    </xf>
    <xf numFmtId="0" fontId="0" fillId="6" borderId="29" xfId="0" applyFill="1" applyBorder="1" applyAlignment="1">
      <alignment horizontal="left" vertical="center"/>
    </xf>
    <xf numFmtId="0" fontId="0" fillId="6" borderId="30" xfId="0" applyFont="1" applyFill="1" applyBorder="1" applyAlignment="1">
      <alignment horizontal="left" vertical="center" indent="1"/>
    </xf>
    <xf numFmtId="0" fontId="24" fillId="6" borderId="28" xfId="0" applyFont="1" applyFill="1" applyBorder="1" applyAlignment="1">
      <alignment vertical="center" wrapText="1"/>
    </xf>
    <xf numFmtId="0" fontId="24" fillId="6" borderId="49" xfId="5" applyFont="1" applyFill="1" applyBorder="1" applyAlignment="1">
      <alignment horizontal="left" wrapText="1" indent="1"/>
    </xf>
    <xf numFmtId="0" fontId="0" fillId="6" borderId="0" xfId="0" applyFont="1" applyFill="1" applyBorder="1" applyAlignment="1">
      <alignment horizontal="left" vertical="center" indent="2"/>
    </xf>
    <xf numFmtId="0" fontId="24" fillId="6" borderId="29" xfId="5" applyFont="1" applyFill="1" applyBorder="1" applyAlignment="1">
      <alignment horizontal="left" wrapText="1" indent="1"/>
    </xf>
    <xf numFmtId="0" fontId="0" fillId="6" borderId="30" xfId="0" applyFont="1" applyFill="1" applyBorder="1" applyAlignment="1">
      <alignment horizontal="left" vertical="center" indent="4"/>
    </xf>
    <xf numFmtId="0" fontId="24" fillId="6" borderId="120" xfId="5" applyFont="1" applyFill="1" applyBorder="1" applyAlignment="1">
      <alignment horizontal="left" wrapText="1" indent="1"/>
    </xf>
    <xf numFmtId="0" fontId="24" fillId="6" borderId="28" xfId="5" applyFont="1" applyFill="1" applyBorder="1" applyAlignment="1">
      <alignment horizontal="left" wrapText="1"/>
    </xf>
    <xf numFmtId="0" fontId="43" fillId="13" borderId="20" xfId="3" applyFont="1" applyBorder="1">
      <alignment horizontal="center" vertical="center"/>
    </xf>
    <xf numFmtId="0" fontId="43" fillId="13" borderId="32" xfId="3" applyFont="1" applyBorder="1">
      <alignment horizontal="center" vertical="center"/>
    </xf>
    <xf numFmtId="3" fontId="22" fillId="6" borderId="20" xfId="30" applyFont="1" applyFill="1" applyBorder="1" applyAlignment="1">
      <alignment horizontal="right" vertical="center"/>
    </xf>
    <xf numFmtId="0" fontId="0" fillId="6" borderId="29" xfId="0" applyFont="1" applyFill="1" applyBorder="1" applyAlignment="1">
      <alignment horizontal="left" vertical="center"/>
    </xf>
    <xf numFmtId="0" fontId="0" fillId="6" borderId="29" xfId="0" applyFont="1" applyFill="1" applyBorder="1" applyAlignment="1">
      <alignment horizontal="left" vertical="center" wrapText="1"/>
    </xf>
    <xf numFmtId="3" fontId="43" fillId="41" borderId="44" xfId="11" applyFont="1" applyBorder="1">
      <alignment horizontal="right" vertical="center"/>
      <protection locked="0"/>
    </xf>
    <xf numFmtId="3" fontId="43" fillId="41" borderId="46" xfId="11" applyFont="1" applyBorder="1">
      <alignment horizontal="right" vertical="center"/>
      <protection locked="0"/>
    </xf>
    <xf numFmtId="10" fontId="22" fillId="6" borderId="21" xfId="33" applyFont="1" applyBorder="1">
      <alignment horizontal="right" vertical="center"/>
    </xf>
    <xf numFmtId="10" fontId="22" fillId="6" borderId="36" xfId="33" applyFont="1" applyBorder="1">
      <alignment horizontal="right" vertical="center"/>
    </xf>
    <xf numFmtId="0" fontId="22" fillId="6" borderId="29" xfId="0" applyFont="1" applyFill="1" applyBorder="1" applyAlignment="1">
      <alignment horizontal="left" vertical="center"/>
    </xf>
    <xf numFmtId="0" fontId="43" fillId="41" borderId="40" xfId="18" applyFont="1" applyBorder="1">
      <alignment horizontal="center" vertical="center" wrapText="1"/>
      <protection locked="0"/>
    </xf>
    <xf numFmtId="0" fontId="43" fillId="41" borderId="42" xfId="18" applyFont="1" applyBorder="1">
      <alignment horizontal="center" vertical="center" wrapText="1"/>
      <protection locked="0"/>
    </xf>
    <xf numFmtId="3" fontId="54" fillId="41" borderId="21" xfId="11" applyFont="1">
      <alignment horizontal="right" vertical="center"/>
      <protection locked="0"/>
    </xf>
    <xf numFmtId="0" fontId="22" fillId="13" borderId="123" xfId="3" applyFont="1" applyBorder="1">
      <alignment horizontal="center" vertical="center"/>
    </xf>
    <xf numFmtId="0" fontId="22" fillId="13" borderId="46" xfId="3" applyFont="1" applyBorder="1">
      <alignment horizontal="center" vertical="center"/>
    </xf>
    <xf numFmtId="170" fontId="22" fillId="6" borderId="32" xfId="29" applyFont="1" applyBorder="1">
      <alignment horizontal="center" vertical="center"/>
    </xf>
    <xf numFmtId="170" fontId="22" fillId="6" borderId="42" xfId="29" applyFont="1" applyBorder="1">
      <alignment horizontal="center" vertical="center"/>
    </xf>
    <xf numFmtId="0" fontId="23" fillId="6" borderId="108" xfId="0" applyFont="1" applyFill="1" applyBorder="1" applyAlignment="1" applyProtection="1">
      <alignment horizontal="left"/>
    </xf>
    <xf numFmtId="0" fontId="22" fillId="2" borderId="127" xfId="0" applyFont="1" applyFill="1" applyBorder="1" applyAlignment="1" applyProtection="1">
      <alignment horizontal="left"/>
    </xf>
    <xf numFmtId="0" fontId="22" fillId="2" borderId="127" xfId="0" applyFont="1" applyFill="1" applyBorder="1" applyProtection="1">
      <alignment vertical="center"/>
    </xf>
    <xf numFmtId="0" fontId="24" fillId="6" borderId="111" xfId="0" applyFont="1" applyBorder="1" applyAlignment="1">
      <alignment horizontal="center" wrapText="1"/>
    </xf>
    <xf numFmtId="3" fontId="22" fillId="41" borderId="21" xfId="11" applyFont="1">
      <alignment horizontal="right" vertical="center"/>
      <protection locked="0"/>
    </xf>
    <xf numFmtId="3" fontId="43" fillId="13" borderId="21" xfId="3" applyNumberFormat="1" applyFont="1" applyBorder="1">
      <alignment horizontal="center" vertical="center"/>
    </xf>
    <xf numFmtId="3" fontId="43" fillId="13" borderId="36" xfId="3" applyNumberFormat="1" applyFont="1" applyBorder="1">
      <alignment horizontal="center" vertical="center"/>
    </xf>
    <xf numFmtId="0" fontId="0" fillId="6" borderId="49" xfId="0" applyFont="1" applyFill="1" applyBorder="1" applyAlignment="1" applyProtection="1">
      <alignment horizontal="center" vertical="center"/>
    </xf>
    <xf numFmtId="0" fontId="0" fillId="6" borderId="30" xfId="0" applyFont="1" applyFill="1" applyBorder="1" applyAlignment="1" applyProtection="1">
      <alignment horizontal="center" vertical="center"/>
    </xf>
    <xf numFmtId="3" fontId="22" fillId="13" borderId="93" xfId="3" applyNumberFormat="1" applyFont="1" applyBorder="1">
      <alignment horizontal="center" vertical="center"/>
    </xf>
    <xf numFmtId="3" fontId="0" fillId="13" borderId="22" xfId="3" applyNumberFormat="1" applyFont="1" applyBorder="1">
      <alignment horizontal="center" vertical="center"/>
    </xf>
    <xf numFmtId="3" fontId="0" fillId="13" borderId="33" xfId="3" applyNumberFormat="1" applyFont="1" applyBorder="1">
      <alignment horizontal="center" vertical="center"/>
    </xf>
    <xf numFmtId="3" fontId="0" fillId="13" borderId="27" xfId="3" applyNumberFormat="1" applyFont="1" applyBorder="1">
      <alignment horizontal="center" vertical="center"/>
    </xf>
    <xf numFmtId="171" fontId="0" fillId="13" borderId="22" xfId="3" applyNumberFormat="1" applyFont="1" applyBorder="1">
      <alignment horizontal="center" vertical="center"/>
    </xf>
    <xf numFmtId="0" fontId="0" fillId="6" borderId="29" xfId="0" applyFont="1" applyFill="1" applyBorder="1" applyAlignment="1">
      <alignment horizontal="left" vertical="center" indent="2"/>
    </xf>
    <xf numFmtId="0" fontId="22" fillId="6" borderId="111" xfId="0" applyFont="1" applyFill="1" applyBorder="1" applyAlignment="1">
      <alignment vertical="center"/>
    </xf>
    <xf numFmtId="0" fontId="65" fillId="6" borderId="0" xfId="0" applyFont="1" applyFill="1" applyBorder="1" applyAlignment="1" applyProtection="1">
      <alignment vertical="center"/>
    </xf>
    <xf numFmtId="0" fontId="64" fillId="51" borderId="0" xfId="0" applyNumberFormat="1" applyFont="1" applyFill="1" applyBorder="1" applyAlignment="1">
      <alignment horizontal="center" vertical="center" wrapText="1"/>
    </xf>
    <xf numFmtId="0" fontId="22" fillId="6" borderId="25" xfId="0" applyFont="1" applyFill="1" applyBorder="1" applyAlignment="1">
      <alignment horizontal="left" vertical="center"/>
    </xf>
    <xf numFmtId="0" fontId="22" fillId="6" borderId="41" xfId="0" applyFont="1" applyFill="1" applyBorder="1" applyAlignment="1">
      <alignment horizontal="left" vertical="center"/>
    </xf>
    <xf numFmtId="0" fontId="24" fillId="6" borderId="23" xfId="0" applyFont="1" applyFill="1" applyBorder="1" applyAlignment="1" applyProtection="1">
      <alignment horizontal="center" vertical="center" wrapText="1"/>
    </xf>
    <xf numFmtId="0" fontId="24" fillId="6" borderId="22" xfId="0" applyFont="1" applyFill="1" applyBorder="1" applyAlignment="1" applyProtection="1">
      <alignment horizontal="center" vertical="center" wrapText="1"/>
    </xf>
    <xf numFmtId="0" fontId="24" fillId="6" borderId="37" xfId="0" applyFont="1" applyFill="1" applyBorder="1" applyAlignment="1" applyProtection="1">
      <alignment horizontal="center" vertical="center" wrapText="1"/>
    </xf>
    <xf numFmtId="0" fontId="24" fillId="6" borderId="33" xfId="0" applyFont="1" applyFill="1" applyBorder="1" applyAlignment="1" applyProtection="1">
      <alignment horizontal="center" vertical="center" wrapText="1"/>
    </xf>
    <xf numFmtId="0" fontId="24" fillId="6" borderId="25" xfId="0" applyFont="1" applyFill="1" applyBorder="1" applyAlignment="1" applyProtection="1">
      <alignment horizontal="center" vertical="center"/>
    </xf>
    <xf numFmtId="0" fontId="24" fillId="6" borderId="27" xfId="0" applyFont="1" applyFill="1" applyBorder="1" applyAlignment="1" applyProtection="1">
      <alignment horizontal="center" vertical="center"/>
    </xf>
    <xf numFmtId="0" fontId="24" fillId="6" borderId="31" xfId="0" applyFont="1" applyFill="1" applyBorder="1" applyAlignment="1" applyProtection="1">
      <alignment horizontal="center" vertical="center" wrapText="1"/>
    </xf>
    <xf numFmtId="0" fontId="24" fillId="6" borderId="9" xfId="0" applyFont="1" applyFill="1" applyBorder="1" applyAlignment="1" applyProtection="1">
      <alignment horizontal="center" vertical="center" wrapText="1"/>
    </xf>
    <xf numFmtId="0" fontId="41" fillId="6" borderId="9" xfId="4" applyFont="1" applyFill="1" applyBorder="1" applyAlignment="1">
      <alignment horizontal="left" vertical="center" wrapText="1"/>
    </xf>
    <xf numFmtId="0" fontId="24" fillId="6" borderId="43" xfId="0" applyFont="1" applyFill="1" applyBorder="1" applyAlignment="1" applyProtection="1">
      <alignment horizontal="center" vertical="center" wrapText="1"/>
    </xf>
    <xf numFmtId="0" fontId="24" fillId="6" borderId="44" xfId="0" applyFont="1" applyFill="1" applyBorder="1" applyAlignment="1" applyProtection="1">
      <alignment horizontal="center" vertical="center" wrapText="1"/>
    </xf>
    <xf numFmtId="0" fontId="22" fillId="6" borderId="5" xfId="0" applyFont="1" applyFill="1" applyBorder="1" applyAlignment="1" applyProtection="1">
      <alignment horizontal="center" vertical="center"/>
    </xf>
    <xf numFmtId="0" fontId="22" fillId="6" borderId="8" xfId="0" applyFont="1" applyFill="1" applyBorder="1" applyAlignment="1" applyProtection="1">
      <alignment horizontal="center" vertical="center"/>
    </xf>
    <xf numFmtId="0" fontId="24" fillId="6" borderId="31" xfId="0" applyFont="1" applyFill="1" applyBorder="1" applyAlignment="1" applyProtection="1">
      <alignment horizontal="center" vertical="center"/>
    </xf>
    <xf numFmtId="0" fontId="24" fillId="6" borderId="9" xfId="0" applyFont="1" applyFill="1" applyBorder="1" applyAlignment="1" applyProtection="1">
      <alignment horizontal="center" vertical="center"/>
    </xf>
    <xf numFmtId="0" fontId="34" fillId="6" borderId="12" xfId="114" applyFont="1" applyFill="1" applyBorder="1" applyAlignment="1">
      <alignment horizontal="left" vertical="center" wrapText="1"/>
    </xf>
    <xf numFmtId="0" fontId="34" fillId="6" borderId="5" xfId="114" applyFont="1" applyFill="1" applyBorder="1" applyAlignment="1">
      <alignment horizontal="left" vertical="center" wrapText="1"/>
    </xf>
    <xf numFmtId="0" fontId="34" fillId="6" borderId="2" xfId="116" applyFill="1" applyBorder="1" applyAlignment="1">
      <alignment horizontal="left" vertical="center" wrapText="1"/>
    </xf>
    <xf numFmtId="0" fontId="34" fillId="6" borderId="5" xfId="116" applyFill="1" applyBorder="1" applyAlignment="1">
      <alignment horizontal="left" vertical="center" wrapText="1"/>
    </xf>
    <xf numFmtId="0" fontId="0" fillId="6" borderId="0" xfId="0" applyFont="1" applyFill="1" applyBorder="1" applyAlignment="1">
      <alignment horizontal="left" vertical="center" wrapText="1"/>
    </xf>
    <xf numFmtId="0" fontId="24" fillId="6" borderId="0" xfId="0" applyFont="1" applyFill="1" applyBorder="1" applyAlignment="1" applyProtection="1">
      <alignment horizontal="center" wrapText="1"/>
    </xf>
    <xf numFmtId="0" fontId="34" fillId="2" borderId="2" xfId="116" applyFill="1" applyBorder="1" applyAlignment="1" applyProtection="1">
      <alignment horizontal="left" vertical="top"/>
    </xf>
    <xf numFmtId="0" fontId="34" fillId="2" borderId="0" xfId="116" applyFill="1" applyBorder="1" applyAlignment="1" applyProtection="1">
      <alignment horizontal="left" vertical="top"/>
    </xf>
    <xf numFmtId="0" fontId="24" fillId="2" borderId="19" xfId="5" applyFont="1" applyFill="1" applyBorder="1" applyAlignment="1">
      <alignment horizontal="center" vertical="center" wrapText="1"/>
    </xf>
    <xf numFmtId="0" fontId="24" fillId="2" borderId="31" xfId="5" applyFont="1" applyFill="1" applyBorder="1" applyAlignment="1">
      <alignment horizontal="center" vertical="center" wrapText="1"/>
    </xf>
    <xf numFmtId="0" fontId="24" fillId="0" borderId="34" xfId="0" applyFont="1" applyFill="1" applyBorder="1" applyAlignment="1">
      <alignment horizontal="center" vertical="center" wrapText="1"/>
    </xf>
    <xf numFmtId="0" fontId="24" fillId="0" borderId="35" xfId="0" applyFont="1" applyFill="1" applyBorder="1" applyAlignment="1">
      <alignment horizontal="center" vertical="center" wrapText="1"/>
    </xf>
    <xf numFmtId="0" fontId="22" fillId="6" borderId="36" xfId="0" applyFont="1" applyBorder="1" applyAlignment="1">
      <alignment horizontal="left" vertical="top" wrapText="1" indent="5"/>
    </xf>
    <xf numFmtId="0" fontId="22" fillId="6" borderId="29" xfId="0" applyFont="1" applyBorder="1" applyAlignment="1">
      <alignment horizontal="left" vertical="top" wrapText="1" indent="5"/>
    </xf>
    <xf numFmtId="0" fontId="22" fillId="6" borderId="26" xfId="0" applyFont="1" applyBorder="1" applyAlignment="1">
      <alignment horizontal="left" vertical="top" wrapText="1" indent="5"/>
    </xf>
    <xf numFmtId="0" fontId="24" fillId="0" borderId="24" xfId="0" applyFont="1" applyFill="1" applyBorder="1" applyAlignment="1">
      <alignment horizontal="center" vertical="center" wrapText="1"/>
    </xf>
    <xf numFmtId="0" fontId="22" fillId="2" borderId="19" xfId="0" applyFont="1" applyFill="1" applyBorder="1" applyAlignment="1">
      <alignment horizontal="center" vertical="center"/>
    </xf>
    <xf numFmtId="0" fontId="24" fillId="0" borderId="25"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3" fillId="2" borderId="20" xfId="0" applyFont="1" applyFill="1" applyBorder="1" applyAlignment="1">
      <alignment horizontal="center" vertical="center"/>
    </xf>
    <xf numFmtId="0" fontId="23" fillId="2" borderId="22" xfId="0" applyFont="1" applyFill="1" applyBorder="1" applyAlignment="1">
      <alignment horizontal="center" vertical="center"/>
    </xf>
    <xf numFmtId="0" fontId="24" fillId="2" borderId="24" xfId="5" applyFont="1" applyFill="1" applyBorder="1" applyAlignment="1">
      <alignment horizontal="center" vertical="center" wrapText="1"/>
    </xf>
    <xf numFmtId="0" fontId="22" fillId="2" borderId="34" xfId="0" applyFont="1" applyFill="1" applyBorder="1" applyAlignment="1">
      <alignment horizontal="center" vertical="center"/>
    </xf>
    <xf numFmtId="0" fontId="22" fillId="2" borderId="53" xfId="0" applyFont="1" applyFill="1" applyBorder="1" applyAlignment="1">
      <alignment horizontal="center" vertical="center"/>
    </xf>
    <xf numFmtId="0" fontId="22" fillId="2" borderId="35" xfId="0" applyFont="1" applyFill="1" applyBorder="1" applyAlignment="1">
      <alignment horizontal="center" vertical="center"/>
    </xf>
    <xf numFmtId="0" fontId="0" fillId="2" borderId="45" xfId="0" applyFont="1" applyFill="1" applyBorder="1" applyAlignment="1">
      <alignment horizontal="left" vertical="center"/>
    </xf>
    <xf numFmtId="0" fontId="22" fillId="2" borderId="5" xfId="0" applyFont="1" applyFill="1" applyBorder="1" applyAlignment="1">
      <alignment horizontal="left" vertical="center"/>
    </xf>
    <xf numFmtId="0" fontId="22" fillId="2" borderId="34" xfId="0" applyFont="1" applyFill="1" applyBorder="1" applyAlignment="1">
      <alignment horizontal="left" vertical="center"/>
    </xf>
    <xf numFmtId="0" fontId="22" fillId="2" borderId="46" xfId="0" applyFont="1" applyFill="1" applyBorder="1" applyAlignment="1">
      <alignment horizontal="left" vertical="center"/>
    </xf>
    <xf numFmtId="0" fontId="22" fillId="2" borderId="8" xfId="0" applyFont="1" applyFill="1" applyBorder="1" applyAlignment="1">
      <alignment horizontal="left" vertical="center"/>
    </xf>
    <xf numFmtId="0" fontId="22" fillId="2" borderId="35" xfId="0" applyFont="1" applyFill="1" applyBorder="1" applyAlignment="1">
      <alignment horizontal="left" vertical="center"/>
    </xf>
    <xf numFmtId="0" fontId="24" fillId="6" borderId="25" xfId="0" applyFont="1" applyFill="1" applyBorder="1" applyAlignment="1">
      <alignment horizontal="center" vertical="center" wrapText="1"/>
    </xf>
    <xf numFmtId="0" fontId="24" fillId="6" borderId="27" xfId="0" applyFont="1" applyFill="1" applyBorder="1" applyAlignment="1">
      <alignment horizontal="center" vertical="center" wrapText="1"/>
    </xf>
    <xf numFmtId="0" fontId="23" fillId="6" borderId="20" xfId="0" applyFont="1" applyFill="1" applyBorder="1" applyAlignment="1">
      <alignment horizontal="center" vertical="center"/>
    </xf>
    <xf numFmtId="0" fontId="23" fillId="6" borderId="22" xfId="0" applyFont="1" applyFill="1" applyBorder="1" applyAlignment="1">
      <alignment horizontal="center" vertical="center"/>
    </xf>
    <xf numFmtId="0" fontId="22" fillId="2" borderId="43" xfId="0" applyFont="1" applyFill="1" applyBorder="1" applyAlignment="1" applyProtection="1">
      <alignment horizontal="center" vertical="center"/>
    </xf>
    <xf numFmtId="0" fontId="22" fillId="2" borderId="44" xfId="0" applyFont="1" applyFill="1" applyBorder="1" applyAlignment="1" applyProtection="1">
      <alignment horizontal="center" vertical="center"/>
    </xf>
    <xf numFmtId="0" fontId="24" fillId="0" borderId="5"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3" fillId="6" borderId="43" xfId="0" applyFont="1" applyFill="1" applyBorder="1" applyAlignment="1">
      <alignment horizontal="center" vertical="center"/>
    </xf>
    <xf numFmtId="0" fontId="23" fillId="6" borderId="44" xfId="0" applyFont="1" applyFill="1" applyBorder="1" applyAlignment="1">
      <alignment horizontal="center" vertical="center"/>
    </xf>
    <xf numFmtId="0" fontId="24" fillId="6" borderId="5"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22" fillId="6" borderId="20" xfId="0" applyFont="1" applyFill="1" applyBorder="1" applyAlignment="1" applyProtection="1">
      <alignment horizontal="center" vertical="center"/>
    </xf>
    <xf numFmtId="0" fontId="22" fillId="6" borderId="22" xfId="0" applyFont="1" applyFill="1" applyBorder="1" applyAlignment="1" applyProtection="1">
      <alignment horizontal="center" vertical="center"/>
    </xf>
    <xf numFmtId="0" fontId="24" fillId="6" borderId="19" xfId="5" applyFont="1" applyFill="1" applyBorder="1" applyAlignment="1">
      <alignment horizontal="center" vertical="center" wrapText="1"/>
    </xf>
    <xf numFmtId="0" fontId="24" fillId="6" borderId="31" xfId="5" applyFont="1" applyFill="1" applyBorder="1" applyAlignment="1">
      <alignment horizontal="center" vertical="center" wrapText="1"/>
    </xf>
    <xf numFmtId="0" fontId="24" fillId="6" borderId="24" xfId="5" applyFont="1" applyFill="1" applyBorder="1" applyAlignment="1">
      <alignment horizontal="center" vertical="center" wrapText="1"/>
    </xf>
    <xf numFmtId="0" fontId="24" fillId="6" borderId="9" xfId="5" applyFont="1" applyFill="1" applyBorder="1" applyAlignment="1">
      <alignment horizontal="center" vertical="center" wrapText="1"/>
    </xf>
    <xf numFmtId="0" fontId="25" fillId="6" borderId="9" xfId="83" applyFont="1" applyFill="1" applyBorder="1" applyAlignment="1">
      <alignment horizontal="left" vertical="center" wrapText="1"/>
    </xf>
    <xf numFmtId="0" fontId="22" fillId="2" borderId="20" xfId="0" applyFont="1" applyFill="1" applyBorder="1" applyAlignment="1" applyProtection="1">
      <alignment horizontal="center" vertical="center"/>
    </xf>
    <xf numFmtId="0" fontId="22" fillId="2" borderId="22" xfId="0" applyFont="1" applyFill="1" applyBorder="1" applyAlignment="1" applyProtection="1">
      <alignment horizontal="center" vertical="center"/>
    </xf>
    <xf numFmtId="0" fontId="34" fillId="6" borderId="2" xfId="116" applyFill="1" applyBorder="1" applyAlignment="1" applyProtection="1">
      <alignment horizontal="left" wrapText="1"/>
    </xf>
    <xf numFmtId="0" fontId="34" fillId="6" borderId="0" xfId="116" applyFill="1" applyBorder="1" applyAlignment="1" applyProtection="1">
      <alignment horizontal="left" wrapText="1"/>
    </xf>
    <xf numFmtId="0" fontId="34" fillId="6" borderId="6" xfId="116" applyFill="1" applyBorder="1" applyAlignment="1" applyProtection="1">
      <alignment horizontal="left" wrapText="1"/>
    </xf>
    <xf numFmtId="0" fontId="24" fillId="6" borderId="43" xfId="5" applyFont="1" applyFill="1" applyBorder="1" applyAlignment="1" applyProtection="1">
      <alignment horizontal="center" vertical="center" wrapText="1"/>
    </xf>
    <xf numFmtId="0" fontId="24" fillId="6" borderId="44" xfId="5" applyFont="1" applyFill="1" applyBorder="1" applyAlignment="1" applyProtection="1">
      <alignment horizontal="center" vertical="center" wrapText="1"/>
    </xf>
    <xf numFmtId="0" fontId="24" fillId="6" borderId="19" xfId="5" applyFont="1" applyFill="1" applyBorder="1" applyAlignment="1" applyProtection="1">
      <alignment horizontal="center" vertical="center" wrapText="1"/>
    </xf>
    <xf numFmtId="0" fontId="24" fillId="6" borderId="24" xfId="0" applyFont="1" applyFill="1" applyBorder="1" applyAlignment="1" applyProtection="1">
      <alignment horizontal="center" vertical="center"/>
    </xf>
    <xf numFmtId="0" fontId="22" fillId="6" borderId="34" xfId="0" applyFont="1" applyFill="1" applyBorder="1" applyAlignment="1" applyProtection="1">
      <alignment horizontal="center" vertical="center"/>
    </xf>
    <xf numFmtId="0" fontId="22" fillId="6" borderId="35" xfId="0" applyFont="1" applyFill="1" applyBorder="1" applyAlignment="1" applyProtection="1">
      <alignment horizontal="center" vertical="center"/>
    </xf>
    <xf numFmtId="0" fontId="22" fillId="2" borderId="9" xfId="0" applyFont="1" applyFill="1" applyBorder="1" applyAlignment="1" applyProtection="1">
      <alignment horizontal="center" vertical="center"/>
    </xf>
    <xf numFmtId="0" fontId="24" fillId="2" borderId="43" xfId="5" applyFont="1" applyFill="1" applyBorder="1" applyAlignment="1" applyProtection="1">
      <alignment horizontal="center" vertical="center" wrapText="1"/>
    </xf>
    <xf numFmtId="0" fontId="24" fillId="2" borderId="44" xfId="5" applyFont="1" applyFill="1" applyBorder="1" applyAlignment="1" applyProtection="1">
      <alignment horizontal="center" vertical="center" wrapText="1"/>
    </xf>
    <xf numFmtId="0" fontId="38" fillId="2" borderId="0" xfId="0" applyFont="1" applyFill="1" applyBorder="1" applyAlignment="1" applyProtection="1">
      <alignment vertical="center" wrapText="1"/>
    </xf>
    <xf numFmtId="0" fontId="38" fillId="2" borderId="0" xfId="0" applyFont="1" applyFill="1" applyBorder="1" applyAlignment="1">
      <alignment vertical="center"/>
    </xf>
    <xf numFmtId="0" fontId="24" fillId="2" borderId="24" xfId="0" applyFont="1" applyFill="1" applyBorder="1" applyAlignment="1" applyProtection="1">
      <alignment horizontal="center" vertical="center"/>
    </xf>
    <xf numFmtId="0" fontId="24" fillId="2" borderId="19" xfId="0" applyFont="1" applyFill="1" applyBorder="1" applyAlignment="1" applyProtection="1">
      <alignment horizontal="center" vertical="center"/>
    </xf>
    <xf numFmtId="0" fontId="24" fillId="2" borderId="31" xfId="0" applyFont="1" applyFill="1" applyBorder="1" applyAlignment="1" applyProtection="1">
      <alignment horizontal="center" vertical="center"/>
    </xf>
    <xf numFmtId="0" fontId="24" fillId="2" borderId="9" xfId="0" applyFont="1" applyFill="1" applyBorder="1" applyAlignment="1" applyProtection="1">
      <alignment horizontal="center" vertical="center"/>
    </xf>
    <xf numFmtId="0" fontId="22" fillId="2" borderId="5" xfId="0" applyFont="1" applyFill="1" applyBorder="1" applyAlignment="1" applyProtection="1">
      <alignment horizontal="center" vertical="center"/>
    </xf>
    <xf numFmtId="0" fontId="22" fillId="2" borderId="8" xfId="0" applyFont="1" applyFill="1" applyBorder="1" applyAlignment="1" applyProtection="1">
      <alignment horizontal="center" vertical="center"/>
    </xf>
    <xf numFmtId="0" fontId="24" fillId="6" borderId="31" xfId="5" applyFont="1" applyBorder="1" applyAlignment="1">
      <alignment horizontal="center" wrapText="1"/>
    </xf>
    <xf numFmtId="0" fontId="24" fillId="6" borderId="9" xfId="5" applyFont="1" applyBorder="1" applyAlignment="1">
      <alignment horizontal="center" wrapText="1"/>
    </xf>
    <xf numFmtId="0" fontId="34" fillId="2" borderId="12" xfId="116" applyFill="1" applyBorder="1" applyAlignment="1" applyProtection="1">
      <alignment horizontal="left" wrapText="1"/>
    </xf>
    <xf numFmtId="0" fontId="34" fillId="2" borderId="5" xfId="116" applyFill="1" applyBorder="1" applyAlignment="1" applyProtection="1">
      <alignment horizontal="left" wrapText="1"/>
    </xf>
    <xf numFmtId="0" fontId="22" fillId="2" borderId="34" xfId="0" applyFont="1" applyFill="1" applyBorder="1" applyAlignment="1" applyProtection="1">
      <alignment horizontal="center" vertical="center"/>
    </xf>
    <xf numFmtId="0" fontId="22" fillId="2" borderId="35" xfId="0" applyFont="1" applyFill="1" applyBorder="1" applyAlignment="1" applyProtection="1">
      <alignment horizontal="center" vertical="center"/>
    </xf>
    <xf numFmtId="0" fontId="48" fillId="6" borderId="0" xfId="0" applyFont="1" applyFill="1" applyBorder="1" applyAlignment="1" applyProtection="1">
      <alignment horizontal="left" vertical="center" wrapText="1"/>
    </xf>
    <xf numFmtId="0" fontId="0" fillId="6" borderId="25" xfId="0" applyFont="1" applyBorder="1" applyAlignment="1">
      <alignment horizontal="left" vertical="center"/>
    </xf>
    <xf numFmtId="0" fontId="22" fillId="6" borderId="20" xfId="0" applyFont="1" applyBorder="1" applyAlignment="1">
      <alignment horizontal="left" vertical="center"/>
    </xf>
    <xf numFmtId="0" fontId="0" fillId="6" borderId="27" xfId="0" applyFont="1" applyBorder="1" applyAlignment="1">
      <alignment horizontal="left" vertical="center"/>
    </xf>
    <xf numFmtId="0" fontId="22" fillId="6" borderId="22" xfId="0" applyFont="1" applyBorder="1" applyAlignment="1">
      <alignment horizontal="left" vertical="center"/>
    </xf>
    <xf numFmtId="0" fontId="22" fillId="6" borderId="26" xfId="0" applyFont="1" applyBorder="1" applyAlignment="1">
      <alignment horizontal="left" vertical="center"/>
    </xf>
    <xf numFmtId="0" fontId="22" fillId="6" borderId="21" xfId="0" applyFont="1" applyBorder="1" applyAlignment="1">
      <alignment horizontal="left" vertical="center"/>
    </xf>
    <xf numFmtId="0" fontId="24" fillId="6" borderId="9" xfId="0" applyFont="1" applyBorder="1" applyAlignment="1">
      <alignment horizontal="center" wrapText="1"/>
    </xf>
    <xf numFmtId="0" fontId="24" fillId="6" borderId="24" xfId="0" applyFont="1" applyBorder="1" applyAlignment="1">
      <alignment horizontal="center" wrapText="1"/>
    </xf>
    <xf numFmtId="0" fontId="22" fillId="6" borderId="25" xfId="0" applyFont="1" applyBorder="1" applyAlignment="1">
      <alignment horizontal="left" vertical="center"/>
    </xf>
    <xf numFmtId="0" fontId="22" fillId="6" borderId="27" xfId="0" applyFont="1" applyBorder="1" applyAlignment="1">
      <alignment horizontal="left" vertical="center"/>
    </xf>
    <xf numFmtId="0" fontId="0" fillId="6" borderId="26" xfId="0" applyFont="1" applyBorder="1" applyAlignment="1">
      <alignment horizontal="left" vertical="center"/>
    </xf>
    <xf numFmtId="0" fontId="22" fillId="6" borderId="28" xfId="0" applyFont="1" applyFill="1" applyBorder="1" applyAlignment="1">
      <alignment horizontal="left" vertical="center"/>
    </xf>
    <xf numFmtId="0" fontId="0" fillId="6" borderId="27" xfId="0" applyFont="1" applyBorder="1" applyAlignment="1">
      <alignment horizontal="left" vertical="center" indent="1"/>
    </xf>
    <xf numFmtId="0" fontId="22" fillId="6" borderId="22" xfId="0" applyFont="1" applyBorder="1" applyAlignment="1">
      <alignment horizontal="left" vertical="center" indent="1"/>
    </xf>
    <xf numFmtId="0" fontId="22" fillId="2" borderId="34" xfId="0" applyFont="1" applyFill="1" applyBorder="1" applyAlignment="1">
      <alignment horizontal="center" vertical="center" wrapText="1"/>
    </xf>
    <xf numFmtId="0" fontId="22" fillId="2" borderId="53"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22" fillId="6" borderId="34" xfId="0" applyFont="1" applyBorder="1" applyAlignment="1">
      <alignment horizontal="center" vertical="center" wrapText="1"/>
    </xf>
    <xf numFmtId="0" fontId="22" fillId="6" borderId="53" xfId="0" applyFont="1" applyBorder="1" applyAlignment="1">
      <alignment horizontal="center" vertical="center" wrapText="1"/>
    </xf>
    <xf numFmtId="0" fontId="22" fillId="6" borderId="35" xfId="0" applyFont="1" applyBorder="1" applyAlignment="1">
      <alignment horizontal="center" vertical="center" wrapText="1"/>
    </xf>
    <xf numFmtId="0" fontId="22" fillId="6" borderId="29" xfId="0" applyNumberFormat="1" applyFont="1" applyFill="1" applyBorder="1" applyAlignment="1">
      <alignment horizontal="left" vertical="center" wrapText="1" indent="1"/>
    </xf>
    <xf numFmtId="0" fontId="22" fillId="6" borderId="26" xfId="0" applyNumberFormat="1" applyFont="1" applyFill="1" applyBorder="1" applyAlignment="1">
      <alignment horizontal="left" vertical="center" wrapText="1" indent="1"/>
    </xf>
    <xf numFmtId="0" fontId="0" fillId="6" borderId="29" xfId="0" applyFont="1" applyFill="1" applyBorder="1" applyAlignment="1">
      <alignment horizontal="left" vertical="center" wrapText="1"/>
    </xf>
    <xf numFmtId="0" fontId="22" fillId="6" borderId="26" xfId="0" applyFont="1" applyFill="1" applyBorder="1" applyAlignment="1">
      <alignment horizontal="left" vertical="center" wrapText="1"/>
    </xf>
    <xf numFmtId="0" fontId="22" fillId="6" borderId="29" xfId="0" applyFont="1" applyFill="1" applyBorder="1" applyAlignment="1">
      <alignment horizontal="left" vertical="center" indent="1"/>
    </xf>
    <xf numFmtId="0" fontId="22" fillId="6" borderId="26" xfId="0" applyFont="1" applyFill="1" applyBorder="1" applyAlignment="1">
      <alignment horizontal="left" vertical="center" indent="1"/>
    </xf>
    <xf numFmtId="0" fontId="0" fillId="6" borderId="29" xfId="0" applyFont="1" applyFill="1" applyBorder="1" applyAlignment="1">
      <alignment horizontal="left" vertical="center" indent="1"/>
    </xf>
    <xf numFmtId="0" fontId="0" fillId="6" borderId="29" xfId="0" applyFont="1" applyFill="1" applyBorder="1" applyAlignment="1">
      <alignment horizontal="left" vertical="center" indent="2"/>
    </xf>
    <xf numFmtId="0" fontId="22" fillId="6" borderId="26" xfId="0" applyFont="1" applyFill="1" applyBorder="1" applyAlignment="1">
      <alignment horizontal="left" vertical="center" indent="2"/>
    </xf>
    <xf numFmtId="0" fontId="0" fillId="6" borderId="39" xfId="0" applyFont="1" applyFill="1" applyBorder="1" applyAlignment="1">
      <alignment horizontal="left" vertical="center" wrapText="1"/>
    </xf>
    <xf numFmtId="0" fontId="22" fillId="6" borderId="41" xfId="0" applyFont="1" applyFill="1" applyBorder="1" applyAlignment="1">
      <alignment horizontal="left" vertical="center" wrapText="1"/>
    </xf>
    <xf numFmtId="0" fontId="25" fillId="2" borderId="30" xfId="83" applyFont="1" applyFill="1" applyBorder="1" applyAlignment="1" applyProtection="1">
      <alignment horizontal="left" vertical="center" wrapText="1"/>
    </xf>
    <xf numFmtId="0" fontId="25" fillId="2" borderId="27" xfId="83" applyFont="1" applyFill="1" applyBorder="1" applyAlignment="1" applyProtection="1">
      <alignment horizontal="left" vertical="center" wrapText="1"/>
    </xf>
    <xf numFmtId="0" fontId="0" fillId="6" borderId="28" xfId="0" applyFont="1" applyFill="1" applyBorder="1" applyAlignment="1">
      <alignment horizontal="left" vertical="center" wrapText="1"/>
    </xf>
    <xf numFmtId="0" fontId="22" fillId="6" borderId="25" xfId="0" applyFont="1" applyFill="1" applyBorder="1" applyAlignment="1">
      <alignment horizontal="left" vertical="center" wrapText="1"/>
    </xf>
    <xf numFmtId="0" fontId="0" fillId="6" borderId="29" xfId="0" applyNumberFormat="1" applyFont="1" applyFill="1" applyBorder="1" applyAlignment="1">
      <alignment horizontal="left" vertical="center" wrapText="1" indent="1"/>
    </xf>
    <xf numFmtId="0" fontId="25" fillId="6" borderId="30" xfId="83" applyFont="1" applyFill="1" applyBorder="1" applyAlignment="1" applyProtection="1">
      <alignment horizontal="left" vertical="center" wrapText="1"/>
    </xf>
    <xf numFmtId="0" fontId="25" fillId="6" borderId="27" xfId="83" applyFont="1" applyFill="1" applyBorder="1" applyAlignment="1" applyProtection="1">
      <alignment horizontal="left" vertical="center" wrapText="1"/>
    </xf>
    <xf numFmtId="0" fontId="25" fillId="6" borderId="29" xfId="83" applyFont="1" applyFill="1" applyBorder="1" applyAlignment="1" applyProtection="1">
      <alignment horizontal="left" vertical="center" wrapText="1"/>
    </xf>
    <xf numFmtId="0" fontId="25" fillId="6" borderId="26" xfId="83" applyFont="1" applyFill="1" applyBorder="1" applyAlignment="1" applyProtection="1">
      <alignment horizontal="left" vertical="center" wrapText="1"/>
    </xf>
    <xf numFmtId="0" fontId="0" fillId="6" borderId="29" xfId="0" applyFont="1" applyFill="1" applyBorder="1" applyAlignment="1">
      <alignment horizontal="left" vertical="center"/>
    </xf>
    <xf numFmtId="0" fontId="22" fillId="6" borderId="26" xfId="0" applyFont="1" applyFill="1" applyBorder="1" applyAlignment="1">
      <alignment horizontal="left" vertical="center"/>
    </xf>
    <xf numFmtId="0" fontId="0" fillId="6" borderId="28" xfId="0" applyFont="1" applyFill="1" applyBorder="1" applyAlignment="1" applyProtection="1">
      <alignment horizontal="left" vertical="center"/>
    </xf>
    <xf numFmtId="9" fontId="54" fillId="0" borderId="29" xfId="0" applyNumberFormat="1" applyFont="1" applyFill="1" applyBorder="1" applyAlignment="1">
      <alignment horizontal="center" vertical="center" wrapText="1"/>
    </xf>
    <xf numFmtId="0" fontId="0" fillId="6" borderId="29" xfId="0" applyFont="1" applyFill="1" applyBorder="1" applyAlignment="1" applyProtection="1">
      <alignment horizontal="left" vertical="center" indent="1"/>
    </xf>
    <xf numFmtId="9" fontId="54" fillId="6" borderId="29" xfId="0" applyNumberFormat="1" applyFont="1" applyFill="1" applyBorder="1" applyAlignment="1">
      <alignment horizontal="center" vertical="center" wrapText="1"/>
    </xf>
    <xf numFmtId="9" fontId="54" fillId="6" borderId="30" xfId="0" applyNumberFormat="1" applyFont="1" applyFill="1" applyBorder="1" applyAlignment="1">
      <alignment horizontal="center" vertical="center" wrapText="1"/>
    </xf>
    <xf numFmtId="3" fontId="0" fillId="41" borderId="9" xfId="11" applyFont="1" applyBorder="1" applyAlignment="1" applyProtection="1">
      <alignment horizontal="center" vertical="center"/>
      <protection locked="0"/>
    </xf>
    <xf numFmtId="9" fontId="54" fillId="6" borderId="39" xfId="0" applyNumberFormat="1" applyFont="1" applyFill="1" applyBorder="1" applyAlignment="1">
      <alignment horizontal="center" vertical="center" wrapText="1"/>
    </xf>
    <xf numFmtId="9" fontId="54" fillId="6" borderId="111" xfId="0" applyNumberFormat="1" applyFont="1" applyFill="1" applyBorder="1" applyAlignment="1">
      <alignment horizontal="center" vertical="center" wrapText="1"/>
    </xf>
    <xf numFmtId="9" fontId="54" fillId="6" borderId="120" xfId="0" applyNumberFormat="1" applyFont="1" applyFill="1" applyBorder="1" applyAlignment="1">
      <alignment horizontal="center" vertical="center" wrapText="1"/>
    </xf>
    <xf numFmtId="0" fontId="0" fillId="41" borderId="19" xfId="18" applyFont="1" applyBorder="1">
      <alignment horizontal="center" vertical="center" wrapText="1"/>
      <protection locked="0"/>
    </xf>
    <xf numFmtId="0" fontId="0" fillId="41" borderId="123" xfId="18" applyFont="1" applyBorder="1">
      <alignment horizontal="center" vertical="center" wrapText="1"/>
      <protection locked="0"/>
    </xf>
    <xf numFmtId="0" fontId="24" fillId="6" borderId="9" xfId="0" applyFont="1" applyFill="1" applyBorder="1" applyAlignment="1" applyProtection="1">
      <alignment horizontal="left" vertical="center" wrapText="1"/>
    </xf>
    <xf numFmtId="9" fontId="54" fillId="6" borderId="121" xfId="0" applyNumberFormat="1" applyFont="1" applyFill="1" applyBorder="1" applyAlignment="1">
      <alignment horizontal="center" vertical="center" wrapText="1"/>
    </xf>
    <xf numFmtId="9" fontId="54" fillId="6" borderId="49" xfId="0" applyNumberFormat="1" applyFont="1" applyFill="1" applyBorder="1" applyAlignment="1">
      <alignment horizontal="center" vertical="center" wrapText="1"/>
    </xf>
    <xf numFmtId="9" fontId="54" fillId="6" borderId="28" xfId="0" applyNumberFormat="1" applyFont="1" applyFill="1" applyBorder="1" applyAlignment="1">
      <alignment horizontal="center" vertical="center" wrapText="1"/>
    </xf>
    <xf numFmtId="9" fontId="54" fillId="6" borderId="109" xfId="0" applyNumberFormat="1" applyFont="1" applyFill="1" applyBorder="1" applyAlignment="1">
      <alignment horizontal="center" vertical="center" wrapText="1"/>
    </xf>
    <xf numFmtId="9" fontId="54" fillId="6" borderId="0" xfId="0" applyNumberFormat="1" applyFont="1" applyFill="1" applyBorder="1" applyAlignment="1">
      <alignment horizontal="center" vertical="center" wrapText="1"/>
    </xf>
    <xf numFmtId="9" fontId="54" fillId="0" borderId="30" xfId="0" applyNumberFormat="1" applyFont="1" applyFill="1" applyBorder="1" applyAlignment="1">
      <alignment horizontal="center" vertical="center" wrapText="1"/>
    </xf>
    <xf numFmtId="9" fontId="54" fillId="0" borderId="28" xfId="0" applyNumberFormat="1" applyFont="1" applyFill="1" applyBorder="1" applyAlignment="1">
      <alignment horizontal="center" vertical="center" wrapText="1"/>
    </xf>
    <xf numFmtId="0" fontId="0" fillId="6" borderId="29" xfId="0" applyFont="1" applyFill="1" applyBorder="1" applyAlignment="1" applyProtection="1">
      <alignment horizontal="left" vertical="center"/>
    </xf>
    <xf numFmtId="0" fontId="0" fillId="6" borderId="30" xfId="0" applyFont="1" applyFill="1" applyBorder="1" applyAlignment="1" applyProtection="1">
      <alignment horizontal="left" vertical="center"/>
    </xf>
    <xf numFmtId="0" fontId="0" fillId="6" borderId="39" xfId="0" applyFont="1" applyFill="1" applyBorder="1" applyAlignment="1" applyProtection="1">
      <alignment horizontal="center" vertical="center"/>
    </xf>
    <xf numFmtId="0" fontId="0" fillId="6" borderId="0" xfId="0" applyFont="1" applyFill="1" applyBorder="1" applyAlignment="1" applyProtection="1">
      <alignment horizontal="center" vertical="center"/>
    </xf>
    <xf numFmtId="0" fontId="0" fillId="6" borderId="49" xfId="0" applyFont="1" applyFill="1" applyBorder="1" applyAlignment="1" applyProtection="1">
      <alignment horizontal="center" vertical="center"/>
    </xf>
    <xf numFmtId="0" fontId="0" fillId="6" borderId="39" xfId="0" applyFont="1" applyFill="1" applyBorder="1" applyAlignment="1" applyProtection="1">
      <alignment horizontal="center" vertical="center" wrapText="1"/>
    </xf>
    <xf numFmtId="0" fontId="0" fillId="6" borderId="0" xfId="0" applyFont="1" applyFill="1" applyBorder="1" applyAlignment="1" applyProtection="1">
      <alignment horizontal="center" vertical="center" wrapText="1"/>
    </xf>
    <xf numFmtId="0" fontId="0" fillId="6" borderId="8" xfId="0" applyFont="1" applyFill="1" applyBorder="1" applyAlignment="1" applyProtection="1">
      <alignment horizontal="center" vertical="center" wrapText="1"/>
    </xf>
    <xf numFmtId="0" fontId="0" fillId="6" borderId="109" xfId="0" applyFont="1" applyFill="1" applyBorder="1" applyAlignment="1" applyProtection="1">
      <alignment horizontal="center" vertical="center"/>
    </xf>
    <xf numFmtId="0" fontId="24" fillId="6" borderId="109" xfId="0" applyFont="1" applyFill="1" applyBorder="1" applyAlignment="1">
      <alignment horizontal="center" vertical="center"/>
    </xf>
    <xf numFmtId="0" fontId="24" fillId="6" borderId="0" xfId="0" applyFont="1" applyFill="1" applyBorder="1" applyAlignment="1">
      <alignment horizontal="center" vertical="center"/>
    </xf>
    <xf numFmtId="0" fontId="24" fillId="6" borderId="111" xfId="0" applyFont="1" applyFill="1" applyBorder="1" applyAlignment="1">
      <alignment horizontal="center" vertical="center"/>
    </xf>
    <xf numFmtId="0" fontId="0" fillId="6" borderId="29" xfId="0" applyFont="1" applyFill="1" applyBorder="1" applyAlignment="1">
      <alignment horizontal="center" vertical="center"/>
    </xf>
    <xf numFmtId="0" fontId="0" fillId="6" borderId="28" xfId="0" applyFont="1" applyFill="1" applyBorder="1" applyAlignment="1">
      <alignment horizontal="center" vertical="center"/>
    </xf>
    <xf numFmtId="0" fontId="0" fillId="6" borderId="29" xfId="0" applyFont="1" applyFill="1" applyBorder="1" applyAlignment="1" applyProtection="1">
      <alignment horizontal="center" vertical="center"/>
    </xf>
    <xf numFmtId="0" fontId="0" fillId="6" borderId="30" xfId="0" applyFont="1" applyFill="1" applyBorder="1" applyAlignment="1" applyProtection="1">
      <alignment horizontal="center" vertical="center"/>
    </xf>
    <xf numFmtId="0" fontId="24" fillId="6" borderId="127" xfId="0" applyFont="1" applyFill="1" applyBorder="1" applyAlignment="1" applyProtection="1">
      <alignment horizontal="center" vertical="center" wrapText="1"/>
    </xf>
    <xf numFmtId="0" fontId="24" fillId="6" borderId="0" xfId="0" applyFont="1" applyFill="1" applyBorder="1" applyAlignment="1" applyProtection="1">
      <alignment horizontal="center" vertical="center" wrapText="1"/>
    </xf>
    <xf numFmtId="0" fontId="24" fillId="6" borderId="111" xfId="0" applyFont="1" applyFill="1" applyBorder="1" applyAlignment="1" applyProtection="1">
      <alignment horizontal="center" vertical="center" wrapText="1"/>
    </xf>
    <xf numFmtId="0" fontId="24" fillId="6" borderId="123" xfId="0" applyFont="1" applyFill="1" applyBorder="1" applyAlignment="1" applyProtection="1">
      <alignment horizontal="center" vertical="center" wrapText="1"/>
    </xf>
    <xf numFmtId="0" fontId="24" fillId="6" borderId="114" xfId="0" applyFont="1" applyFill="1" applyBorder="1" applyAlignment="1" applyProtection="1">
      <alignment horizontal="center" vertical="center" wrapText="1"/>
    </xf>
    <xf numFmtId="0" fontId="24" fillId="6" borderId="4" xfId="0" applyFont="1" applyFill="1" applyBorder="1" applyAlignment="1" applyProtection="1">
      <alignment horizontal="center" vertical="center" wrapText="1"/>
    </xf>
    <xf numFmtId="0" fontId="24" fillId="6" borderId="48" xfId="0" applyFont="1" applyFill="1" applyBorder="1" applyAlignment="1" applyProtection="1">
      <alignment horizontal="center" vertical="center" wrapText="1"/>
    </xf>
    <xf numFmtId="0" fontId="24" fillId="6" borderId="2" xfId="0" applyFont="1" applyFill="1" applyBorder="1" applyAlignment="1" applyProtection="1">
      <alignment horizontal="center" vertical="center" wrapText="1"/>
    </xf>
    <xf numFmtId="0" fontId="24" fillId="6" borderId="53" xfId="0" applyFont="1" applyFill="1" applyBorder="1" applyAlignment="1" applyProtection="1">
      <alignment horizontal="center" vertical="center" wrapText="1"/>
    </xf>
    <xf numFmtId="0" fontId="24" fillId="6" borderId="112" xfId="0" applyFont="1" applyFill="1" applyBorder="1" applyAlignment="1" applyProtection="1">
      <alignment horizontal="center" vertical="center" wrapText="1"/>
    </xf>
    <xf numFmtId="0" fontId="24" fillId="6" borderId="115" xfId="0" applyFont="1" applyFill="1" applyBorder="1" applyAlignment="1" applyProtection="1">
      <alignment horizontal="center" vertical="center" wrapText="1"/>
    </xf>
    <xf numFmtId="0" fontId="24" fillId="6" borderId="96" xfId="0" applyFont="1" applyFill="1" applyBorder="1" applyAlignment="1" applyProtection="1">
      <alignment horizontal="center" vertical="center" wrapText="1"/>
    </xf>
    <xf numFmtId="0" fontId="24" fillId="6" borderId="126" xfId="0" applyFont="1" applyFill="1" applyBorder="1" applyAlignment="1" applyProtection="1">
      <alignment horizontal="center" vertical="center" wrapText="1"/>
    </xf>
    <xf numFmtId="0" fontId="24" fillId="6" borderId="46" xfId="0" applyFont="1" applyFill="1" applyBorder="1" applyAlignment="1" applyProtection="1">
      <alignment horizontal="center" vertical="center" wrapText="1"/>
    </xf>
    <xf numFmtId="0" fontId="24" fillId="0" borderId="123" xfId="0" applyFont="1" applyFill="1" applyBorder="1" applyAlignment="1" applyProtection="1">
      <alignment horizontal="center" vertical="center" wrapText="1"/>
    </xf>
    <xf numFmtId="0" fontId="24" fillId="0" borderId="9" xfId="0" applyFont="1" applyFill="1" applyBorder="1" applyAlignment="1" applyProtection="1">
      <alignment horizontal="center" vertical="center" wrapText="1"/>
    </xf>
    <xf numFmtId="0" fontId="24" fillId="0" borderId="122" xfId="0" applyFont="1" applyFill="1" applyBorder="1" applyAlignment="1" applyProtection="1">
      <alignment horizontal="center" vertical="center" wrapText="1"/>
    </xf>
    <xf numFmtId="0" fontId="24" fillId="6" borderId="34" xfId="0" applyFont="1" applyFill="1" applyBorder="1" applyAlignment="1" applyProtection="1">
      <alignment horizontal="center" vertical="center" wrapText="1"/>
    </xf>
    <xf numFmtId="0" fontId="24" fillId="6" borderId="35" xfId="0" applyFont="1" applyFill="1" applyBorder="1" applyAlignment="1" applyProtection="1">
      <alignment horizontal="center" vertical="center" wrapText="1"/>
    </xf>
    <xf numFmtId="0" fontId="24" fillId="6" borderId="108" xfId="0" applyFont="1" applyFill="1" applyBorder="1" applyAlignment="1" applyProtection="1">
      <alignment horizontal="center" vertical="center" wrapText="1"/>
    </xf>
    <xf numFmtId="0" fontId="0" fillId="41" borderId="20" xfId="18" applyFont="1" applyBorder="1">
      <alignment horizontal="center" vertical="center" wrapText="1"/>
      <protection locked="0"/>
    </xf>
    <xf numFmtId="0" fontId="0" fillId="41" borderId="32" xfId="18" applyFont="1" applyBorder="1">
      <alignment horizontal="center" vertical="center" wrapText="1"/>
      <protection locked="0"/>
    </xf>
    <xf numFmtId="0" fontId="0" fillId="41" borderId="22" xfId="18" applyFont="1" applyBorder="1">
      <alignment horizontal="center" vertical="center" wrapText="1"/>
      <protection locked="0"/>
    </xf>
    <xf numFmtId="0" fontId="0" fillId="41" borderId="33" xfId="18" applyFont="1" applyBorder="1">
      <alignment horizontal="center" vertical="center" wrapText="1"/>
      <protection locked="0"/>
    </xf>
    <xf numFmtId="0" fontId="0" fillId="6" borderId="30" xfId="0" applyFont="1" applyFill="1" applyBorder="1" applyAlignment="1">
      <alignment horizontal="center" vertical="center"/>
    </xf>
    <xf numFmtId="9" fontId="0" fillId="6" borderId="29" xfId="0" applyNumberFormat="1" applyFont="1" applyFill="1" applyBorder="1" applyAlignment="1">
      <alignment horizontal="center" vertical="center" wrapText="1"/>
    </xf>
    <xf numFmtId="9" fontId="0" fillId="6" borderId="30" xfId="0" applyNumberFormat="1" applyFont="1" applyFill="1" applyBorder="1" applyAlignment="1">
      <alignment horizontal="center" vertical="center" wrapText="1"/>
    </xf>
    <xf numFmtId="9" fontId="0" fillId="6" borderId="28" xfId="0" applyNumberFormat="1" applyFont="1" applyFill="1" applyBorder="1" applyAlignment="1">
      <alignment horizontal="center" vertical="center" wrapText="1"/>
    </xf>
    <xf numFmtId="9" fontId="0" fillId="6" borderId="109" xfId="0" applyNumberFormat="1" applyFont="1" applyFill="1" applyBorder="1" applyAlignment="1">
      <alignment horizontal="center" vertical="center" wrapText="1"/>
    </xf>
    <xf numFmtId="9" fontId="0" fillId="6" borderId="0" xfId="0" applyNumberFormat="1" applyFont="1" applyFill="1" applyBorder="1" applyAlignment="1">
      <alignment horizontal="center" vertical="center" wrapText="1"/>
    </xf>
    <xf numFmtId="9" fontId="54" fillId="0" borderId="109" xfId="0" applyNumberFormat="1" applyFont="1" applyFill="1" applyBorder="1" applyAlignment="1">
      <alignment horizontal="center" vertical="center" wrapText="1"/>
    </xf>
    <xf numFmtId="9" fontId="54" fillId="0" borderId="0" xfId="0" applyNumberFormat="1" applyFont="1" applyFill="1" applyBorder="1" applyAlignment="1">
      <alignment horizontal="center" vertical="center" wrapText="1"/>
    </xf>
    <xf numFmtId="9" fontId="54" fillId="0" borderId="49" xfId="0" applyNumberFormat="1" applyFont="1" applyFill="1" applyBorder="1" applyAlignment="1">
      <alignment horizontal="center" vertical="center" wrapText="1"/>
    </xf>
    <xf numFmtId="0" fontId="24" fillId="6" borderId="9" xfId="0" applyFont="1" applyFill="1" applyBorder="1" applyAlignment="1" applyProtection="1">
      <alignment horizontal="left" vertical="center"/>
    </xf>
    <xf numFmtId="0" fontId="24" fillId="6" borderId="122" xfId="0" applyFont="1" applyFill="1" applyBorder="1" applyAlignment="1" applyProtection="1">
      <alignment horizontal="left" vertical="center" wrapText="1"/>
    </xf>
    <xf numFmtId="9" fontId="0" fillId="6" borderId="49" xfId="0" applyNumberFormat="1" applyFont="1" applyFill="1" applyBorder="1" applyAlignment="1">
      <alignment horizontal="center" vertical="center" wrapText="1"/>
    </xf>
    <xf numFmtId="9" fontId="54" fillId="0" borderId="39" xfId="0" applyNumberFormat="1" applyFont="1" applyFill="1" applyBorder="1" applyAlignment="1">
      <alignment horizontal="center" vertical="center" wrapText="1"/>
    </xf>
    <xf numFmtId="0" fontId="0" fillId="2" borderId="112" xfId="0" applyFill="1" applyBorder="1" applyAlignment="1">
      <alignment horizontal="center" vertical="center" wrapText="1"/>
    </xf>
    <xf numFmtId="0" fontId="0" fillId="2" borderId="44"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123"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22" xfId="0" applyFill="1" applyBorder="1" applyAlignment="1">
      <alignment horizontal="center" vertical="center" wrapText="1"/>
    </xf>
    <xf numFmtId="0" fontId="24" fillId="6" borderId="122" xfId="0" applyFont="1" applyFill="1" applyBorder="1" applyAlignment="1" applyProtection="1">
      <alignment horizontal="center" vertical="center" wrapText="1"/>
    </xf>
    <xf numFmtId="0" fontId="53" fillId="6" borderId="112" xfId="0" applyFont="1" applyFill="1" applyBorder="1" applyAlignment="1" applyProtection="1">
      <alignment horizontal="center" vertical="center" wrapText="1"/>
    </xf>
    <xf numFmtId="0" fontId="53" fillId="6" borderId="44" xfId="0" applyFont="1" applyFill="1" applyBorder="1" applyAlignment="1" applyProtection="1">
      <alignment horizontal="center" vertical="center" wrapText="1"/>
    </xf>
    <xf numFmtId="0" fontId="47" fillId="6" borderId="12" xfId="5" applyFont="1" applyBorder="1" applyAlignment="1">
      <alignment horizontal="center" vertical="center" wrapText="1"/>
    </xf>
    <xf numFmtId="0" fontId="47" fillId="6" borderId="5" xfId="5" applyFont="1" applyBorder="1" applyAlignment="1">
      <alignment horizontal="center" vertical="center" wrapText="1"/>
    </xf>
    <xf numFmtId="0" fontId="47" fillId="6" borderId="10" xfId="5" applyFont="1" applyBorder="1" applyAlignment="1">
      <alignment horizontal="center" vertical="center" wrapText="1"/>
    </xf>
    <xf numFmtId="0" fontId="47" fillId="6" borderId="8" xfId="5" applyFont="1" applyBorder="1" applyAlignment="1">
      <alignment horizontal="center" vertical="center" wrapText="1"/>
    </xf>
    <xf numFmtId="0" fontId="47" fillId="6" borderId="83" xfId="0" applyFont="1" applyBorder="1" applyAlignment="1">
      <alignment horizontal="center" vertical="center" wrapText="1"/>
    </xf>
    <xf numFmtId="0" fontId="47" fillId="6" borderId="84" xfId="0" applyFont="1" applyBorder="1" applyAlignment="1">
      <alignment horizontal="center" vertical="center" wrapText="1"/>
    </xf>
    <xf numFmtId="0" fontId="24" fillId="6" borderId="3" xfId="5" applyFont="1" applyBorder="1" applyAlignment="1">
      <alignment horizontal="center" wrapText="1"/>
    </xf>
    <xf numFmtId="0" fontId="24" fillId="6" borderId="4" xfId="5" applyFont="1" applyBorder="1" applyAlignment="1">
      <alignment horizontal="center" wrapText="1"/>
    </xf>
    <xf numFmtId="0" fontId="24" fillId="6" borderId="12" xfId="5" applyFont="1" applyBorder="1" applyAlignment="1">
      <alignment horizontal="center" vertical="center" wrapText="1"/>
    </xf>
    <xf numFmtId="0" fontId="24" fillId="6" borderId="5" xfId="5" applyFont="1" applyBorder="1" applyAlignment="1">
      <alignment horizontal="center" vertical="center" wrapText="1"/>
    </xf>
    <xf numFmtId="0" fontId="24" fillId="6" borderId="11" xfId="5" applyFont="1" applyBorder="1" applyAlignment="1">
      <alignment horizontal="center" vertical="center" wrapText="1"/>
    </xf>
    <xf numFmtId="0" fontId="24" fillId="6" borderId="10" xfId="5" applyFont="1" applyBorder="1" applyAlignment="1">
      <alignment horizontal="center" vertical="center" wrapText="1"/>
    </xf>
    <xf numFmtId="0" fontId="24" fillId="6" borderId="8" xfId="5" applyFont="1" applyBorder="1" applyAlignment="1">
      <alignment horizontal="center" vertical="center" wrapText="1"/>
    </xf>
    <xf numFmtId="0" fontId="24" fillId="6" borderId="7" xfId="5" applyFont="1" applyBorder="1" applyAlignment="1">
      <alignment horizontal="center" vertical="center" wrapText="1"/>
    </xf>
    <xf numFmtId="3" fontId="18" fillId="48" borderId="10" xfId="83" applyNumberFormat="1" applyFill="1" applyBorder="1" applyAlignment="1" applyProtection="1">
      <alignment horizontal="center" vertical="center" wrapText="1"/>
    </xf>
    <xf numFmtId="3" fontId="18" fillId="48" borderId="8" xfId="83" applyNumberFormat="1" applyFill="1" applyBorder="1" applyAlignment="1" applyProtection="1">
      <alignment horizontal="center" vertical="center" wrapText="1"/>
    </xf>
    <xf numFmtId="3" fontId="18" fillId="48" borderId="7" xfId="83" applyNumberFormat="1" applyFill="1" applyBorder="1" applyAlignment="1" applyProtection="1">
      <alignment horizontal="center" vertical="center" wrapText="1"/>
    </xf>
    <xf numFmtId="3" fontId="18" fillId="48" borderId="10" xfId="83" applyNumberFormat="1" applyFill="1" applyBorder="1" applyAlignment="1" applyProtection="1">
      <alignment horizontal="center" vertical="center" wrapText="1"/>
      <protection locked="0"/>
    </xf>
    <xf numFmtId="3" fontId="18" fillId="48" borderId="8" xfId="83" applyNumberFormat="1" applyFill="1" applyBorder="1" applyAlignment="1" applyProtection="1">
      <alignment horizontal="center" vertical="center" wrapText="1"/>
      <protection locked="0"/>
    </xf>
    <xf numFmtId="3" fontId="18" fillId="48" borderId="7" xfId="83" applyNumberFormat="1" applyFill="1" applyBorder="1" applyAlignment="1" applyProtection="1">
      <alignment horizontal="center" vertical="center" wrapText="1"/>
      <protection locked="0"/>
    </xf>
    <xf numFmtId="0" fontId="25" fillId="0" borderId="5" xfId="83" applyFont="1" applyBorder="1" applyAlignment="1">
      <alignment horizontal="center" vertical="top"/>
    </xf>
    <xf numFmtId="0" fontId="24" fillId="6" borderId="45" xfId="0" applyFont="1" applyFill="1" applyBorder="1" applyAlignment="1" applyProtection="1">
      <alignment horizontal="center" vertical="center" wrapText="1"/>
    </xf>
    <xf numFmtId="0" fontId="24" fillId="6" borderId="5" xfId="0" applyFont="1" applyFill="1" applyBorder="1" applyAlignment="1" applyProtection="1">
      <alignment horizontal="center" vertical="center" wrapText="1"/>
    </xf>
    <xf numFmtId="0" fontId="24" fillId="6" borderId="34" xfId="0" applyFont="1" applyFill="1" applyBorder="1" applyAlignment="1">
      <alignment horizontal="left" vertical="center"/>
    </xf>
    <xf numFmtId="0" fontId="24" fillId="6" borderId="35" xfId="0" applyFont="1" applyFill="1" applyBorder="1" applyAlignment="1">
      <alignment horizontal="left" vertical="center"/>
    </xf>
    <xf numFmtId="0" fontId="0" fillId="0" borderId="114"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4" xfId="0" applyFont="1" applyFill="1" applyBorder="1" applyAlignment="1">
      <alignment horizontal="center" vertical="center"/>
    </xf>
    <xf numFmtId="0" fontId="0" fillId="6" borderId="114" xfId="0" applyFont="1" applyBorder="1" applyAlignment="1">
      <alignment horizontal="center" vertical="center"/>
    </xf>
    <xf numFmtId="0" fontId="0" fillId="6" borderId="9" xfId="0" applyFont="1" applyBorder="1" applyAlignment="1">
      <alignment horizontal="center" vertical="center"/>
    </xf>
    <xf numFmtId="0" fontId="0" fillId="6" borderId="4" xfId="0" applyFont="1" applyBorder="1" applyAlignment="1">
      <alignment horizontal="center" vertical="center"/>
    </xf>
    <xf numFmtId="0" fontId="0" fillId="6" borderId="123" xfId="0" applyFont="1" applyBorder="1" applyAlignment="1">
      <alignment horizontal="center" vertical="center"/>
    </xf>
    <xf numFmtId="0" fontId="0" fillId="6" borderId="9" xfId="0" applyFont="1" applyFill="1" applyBorder="1" applyAlignment="1">
      <alignment horizontal="center" vertical="center" wrapText="1"/>
    </xf>
    <xf numFmtId="0" fontId="0" fillId="6" borderId="4" xfId="0" applyFont="1" applyFill="1" applyBorder="1" applyAlignment="1">
      <alignment horizontal="center" vertical="center" wrapText="1"/>
    </xf>
    <xf numFmtId="0" fontId="24" fillId="6" borderId="34" xfId="0" applyFont="1" applyFill="1" applyBorder="1" applyAlignment="1" applyProtection="1">
      <alignment horizontal="left" vertical="top" wrapText="1"/>
    </xf>
    <xf numFmtId="0" fontId="24" fillId="6" borderId="53" xfId="0" applyFont="1" applyFill="1" applyBorder="1" applyAlignment="1" applyProtection="1">
      <alignment horizontal="left" vertical="top" wrapText="1"/>
    </xf>
    <xf numFmtId="0" fontId="24" fillId="6" borderId="35" xfId="0" applyFont="1" applyFill="1" applyBorder="1" applyAlignment="1" applyProtection="1">
      <alignment horizontal="left" vertical="top" wrapText="1"/>
    </xf>
    <xf numFmtId="0" fontId="22" fillId="6" borderId="26" xfId="0" applyFont="1" applyFill="1" applyBorder="1" applyAlignment="1" applyProtection="1">
      <alignment horizontal="left" vertical="center" wrapText="1" indent="2"/>
    </xf>
    <xf numFmtId="0" fontId="22" fillId="6" borderId="21" xfId="0" applyFont="1" applyFill="1" applyBorder="1" applyAlignment="1" applyProtection="1">
      <alignment horizontal="left" vertical="center" wrapText="1" indent="2"/>
    </xf>
    <xf numFmtId="0" fontId="22" fillId="6" borderId="27" xfId="0" applyFont="1" applyFill="1" applyBorder="1" applyAlignment="1" applyProtection="1">
      <alignment horizontal="left" vertical="center" wrapText="1" indent="2"/>
    </xf>
    <xf numFmtId="0" fontId="22" fillId="6" borderId="22" xfId="0" applyFont="1" applyFill="1" applyBorder="1" applyAlignment="1" applyProtection="1">
      <alignment horizontal="left" vertical="center" wrapText="1" indent="2"/>
    </xf>
    <xf numFmtId="0" fontId="22" fillId="6" borderId="29" xfId="0" applyFont="1" applyFill="1" applyBorder="1" applyAlignment="1" applyProtection="1">
      <alignment horizontal="left" vertical="center" wrapText="1" indent="1"/>
    </xf>
    <xf numFmtId="0" fontId="22" fillId="6" borderId="26" xfId="0" applyFont="1" applyFill="1" applyBorder="1" applyAlignment="1" applyProtection="1">
      <alignment horizontal="left" vertical="center" wrapText="1" indent="1"/>
    </xf>
    <xf numFmtId="0" fontId="22" fillId="6" borderId="29" xfId="0" applyFont="1" applyFill="1" applyBorder="1" applyAlignment="1" applyProtection="1">
      <alignment horizontal="left" vertical="center" wrapText="1"/>
    </xf>
    <xf numFmtId="0" fontId="22" fillId="6" borderId="26" xfId="0" applyFont="1" applyFill="1" applyBorder="1" applyAlignment="1" applyProtection="1">
      <alignment horizontal="left" vertical="center" wrapText="1"/>
    </xf>
    <xf numFmtId="0" fontId="22" fillId="6" borderId="29" xfId="0" applyFont="1" applyFill="1" applyBorder="1" applyAlignment="1" applyProtection="1">
      <alignment horizontal="left" vertical="center" wrapText="1" indent="3"/>
    </xf>
    <xf numFmtId="0" fontId="22" fillId="6" borderId="26" xfId="0" applyFont="1" applyFill="1" applyBorder="1" applyAlignment="1" applyProtection="1">
      <alignment horizontal="left" vertical="center" wrapText="1" indent="3"/>
    </xf>
    <xf numFmtId="0" fontId="22" fillId="6" borderId="21" xfId="0" applyFont="1" applyFill="1" applyBorder="1" applyAlignment="1" applyProtection="1">
      <alignment horizontal="left" vertical="center" wrapText="1" indent="3"/>
    </xf>
    <xf numFmtId="0" fontId="22" fillId="6" borderId="29" xfId="0" applyFont="1" applyFill="1" applyBorder="1" applyAlignment="1" applyProtection="1">
      <alignment horizontal="left" vertical="center" wrapText="1" indent="2"/>
    </xf>
    <xf numFmtId="0" fontId="22" fillId="6" borderId="21" xfId="0" applyFont="1" applyFill="1" applyBorder="1" applyAlignment="1" applyProtection="1">
      <alignment horizontal="left" vertical="center" wrapText="1" indent="1"/>
    </xf>
    <xf numFmtId="0" fontId="24" fillId="6" borderId="123" xfId="5" applyFont="1" applyFill="1" applyBorder="1" applyAlignment="1">
      <alignment horizontal="center" vertical="center" wrapText="1"/>
    </xf>
    <xf numFmtId="0" fontId="22" fillId="6" borderId="127" xfId="0" applyFont="1" applyFill="1" applyBorder="1" applyAlignment="1" applyProtection="1">
      <alignment horizontal="center" vertical="center"/>
    </xf>
    <xf numFmtId="0" fontId="22" fillId="6" borderId="111" xfId="0" applyFont="1" applyFill="1" applyBorder="1" applyAlignment="1" applyProtection="1">
      <alignment horizontal="center" vertical="center"/>
    </xf>
    <xf numFmtId="0" fontId="22" fillId="6" borderId="25" xfId="0" applyFont="1" applyFill="1" applyBorder="1" applyAlignment="1" applyProtection="1">
      <alignment horizontal="left" vertical="center" wrapText="1"/>
    </xf>
    <xf numFmtId="0" fontId="22" fillId="6" borderId="20" xfId="0" applyFont="1" applyFill="1" applyBorder="1" applyAlignment="1" applyProtection="1">
      <alignment horizontal="left" vertical="center" wrapText="1"/>
    </xf>
    <xf numFmtId="0" fontId="22" fillId="6" borderId="30" xfId="0" applyFont="1" applyFill="1" applyBorder="1" applyAlignment="1" applyProtection="1">
      <alignment horizontal="left" vertical="center" wrapText="1"/>
    </xf>
    <xf numFmtId="0" fontId="22" fillId="6" borderId="27" xfId="0" applyFont="1" applyFill="1" applyBorder="1" applyAlignment="1" applyProtection="1">
      <alignment horizontal="left" vertical="center" wrapText="1"/>
    </xf>
    <xf numFmtId="0" fontId="0" fillId="6" borderId="29" xfId="0" applyFont="1" applyFill="1" applyBorder="1" applyAlignment="1" applyProtection="1">
      <alignment horizontal="left" vertical="center" wrapText="1" indent="2"/>
    </xf>
    <xf numFmtId="0" fontId="22" fillId="6" borderId="28" xfId="0" applyFont="1" applyFill="1" applyBorder="1" applyAlignment="1" applyProtection="1">
      <alignment horizontal="left" vertical="center" wrapText="1"/>
    </xf>
    <xf numFmtId="0" fontId="22" fillId="6" borderId="9" xfId="0" applyFont="1" applyFill="1" applyBorder="1" applyAlignment="1" applyProtection="1">
      <alignment horizontal="center" vertical="center"/>
    </xf>
  </cellXfs>
  <cellStyles count="127">
    <cellStyle name="20% - Accent1" xfId="85" builtinId="30" hidden="1"/>
    <cellStyle name="20% - Accent2" xfId="89" builtinId="34" hidden="1"/>
    <cellStyle name="20% - Accent3" xfId="93" builtinId="38" hidden="1"/>
    <cellStyle name="20% - Accent4" xfId="97" builtinId="42" hidden="1"/>
    <cellStyle name="20% - Accent5" xfId="101" builtinId="46" hidden="1"/>
    <cellStyle name="20% - Accent6" xfId="105" builtinId="50" hidden="1"/>
    <cellStyle name="40% - Accent1" xfId="86" builtinId="31" hidden="1"/>
    <cellStyle name="40% - Accent2" xfId="90" builtinId="35" hidden="1"/>
    <cellStyle name="40% - Accent3" xfId="94" builtinId="39" hidden="1"/>
    <cellStyle name="40% - Accent4" xfId="98" builtinId="43" hidden="1"/>
    <cellStyle name="40% - Accent5" xfId="102" builtinId="47" hidden="1"/>
    <cellStyle name="40% - Accent6" xfId="106" builtinId="51" hidden="1"/>
    <cellStyle name="60% - Accent1" xfId="87" builtinId="32" hidden="1"/>
    <cellStyle name="60% - Accent2" xfId="91" builtinId="36" hidden="1"/>
    <cellStyle name="60% - Accent3" xfId="95" builtinId="40" hidden="1"/>
    <cellStyle name="60% - Accent4" xfId="99" builtinId="44" hidden="1"/>
    <cellStyle name="60% - Accent5" xfId="103" builtinId="48" hidden="1"/>
    <cellStyle name="60% - Accent6" xfId="107" builtinId="52" hidden="1"/>
    <cellStyle name="Accent1" xfId="84" builtinId="29" hidden="1"/>
    <cellStyle name="Accent1" xfId="115" builtinId="29" hidden="1"/>
    <cellStyle name="Accent2" xfId="88" builtinId="33" hidden="1"/>
    <cellStyle name="Accent3" xfId="92" builtinId="37" hidden="1"/>
    <cellStyle name="Accent4" xfId="96" builtinId="41" hidden="1"/>
    <cellStyle name="Accent5" xfId="100" builtinId="45" hidden="1"/>
    <cellStyle name="Accent6" xfId="104" builtinId="49" hidden="1"/>
    <cellStyle name="Bad" xfId="61" builtinId="27" hidden="1"/>
    <cellStyle name="Bad" xfId="74" builtinId="27" hidden="1"/>
    <cellStyle name="Calculation" xfId="65" builtinId="22" hidden="1"/>
    <cellStyle name="Calculation" xfId="78" builtinId="22" hidden="1"/>
    <cellStyle name="Check Cell" xfId="67" builtinId="23" hidden="1"/>
    <cellStyle name="Check Cell" xfId="80" builtinId="23" hidden="1"/>
    <cellStyle name="checkExposure" xfId="1"/>
    <cellStyle name="checkLiq" xfId="2"/>
    <cellStyle name="Comma" xfId="111" builtinId="3" hidden="1"/>
    <cellStyle name="Comma [0]" xfId="108" builtinId="6" hidden="1"/>
    <cellStyle name="Currency" xfId="112" builtinId="4" hidden="1"/>
    <cellStyle name="Currency [0]" xfId="109" builtinId="7" hidden="1"/>
    <cellStyle name="Explanatory Text" xfId="68" builtinId="53" hidden="1"/>
    <cellStyle name="Explanatory Text" xfId="81" builtinId="53" hidden="1"/>
    <cellStyle name="Good" xfId="60" builtinId="26" hidden="1"/>
    <cellStyle name="Good" xfId="73" builtinId="26" hidden="1"/>
    <cellStyle name="greyed" xfId="3"/>
    <cellStyle name="Heading 1" xfId="4"/>
    <cellStyle name="Heading 1 2" xfId="118"/>
    <cellStyle name="Heading 2" xfId="114" hidden="1"/>
    <cellStyle name="Heading 2" xfId="117" hidden="1"/>
    <cellStyle name="Heading 2" xfId="116"/>
    <cellStyle name="Heading 2 2" xfId="122" hidden="1"/>
    <cellStyle name="Heading 2 2" xfId="120" hidden="1"/>
    <cellStyle name="Heading 2 2" xfId="125"/>
    <cellStyle name="Heading 2 3" xfId="124" hidden="1"/>
    <cellStyle name="Heading 2 3" xfId="121" hidden="1"/>
    <cellStyle name="Heading 2 3" xfId="126"/>
    <cellStyle name="Heading 2 4" xfId="123"/>
    <cellStyle name="Heading 3" xfId="58" builtinId="18" hidden="1"/>
    <cellStyle name="Heading 3" xfId="71" builtinId="18" hidden="1"/>
    <cellStyle name="Heading 4" xfId="59" builtinId="19" hidden="1"/>
    <cellStyle name="Heading 4" xfId="72" builtinId="19" hidden="1"/>
    <cellStyle name="HeadingTable" xfId="5"/>
    <cellStyle name="highlightExposure" xfId="6"/>
    <cellStyle name="highlightPD" xfId="7"/>
    <cellStyle name="highlightPercentage" xfId="8"/>
    <cellStyle name="highlightText" xfId="9"/>
    <cellStyle name="Input" xfId="63" builtinId="20" hidden="1"/>
    <cellStyle name="Input" xfId="76" builtinId="20" hidden="1"/>
    <cellStyle name="inputDate" xfId="10"/>
    <cellStyle name="inputExposure" xfId="11"/>
    <cellStyle name="inputMaturity" xfId="12"/>
    <cellStyle name="inputParameterE" xfId="13"/>
    <cellStyle name="inputPD" xfId="14"/>
    <cellStyle name="inputPercentage" xfId="15"/>
    <cellStyle name="inputPercentageL" xfId="16"/>
    <cellStyle name="inputPercentageS" xfId="17"/>
    <cellStyle name="inputSelection" xfId="18"/>
    <cellStyle name="inputText" xfId="19"/>
    <cellStyle name="Linked Cell" xfId="66" builtinId="24" hidden="1"/>
    <cellStyle name="Linked Cell" xfId="79" builtinId="24" hidden="1"/>
    <cellStyle name="Neutral" xfId="62" builtinId="28" hidden="1"/>
    <cellStyle name="Neutral" xfId="75" builtinId="28" hidden="1"/>
    <cellStyle name="Normal" xfId="0" builtinId="0" customBuiltin="1"/>
    <cellStyle name="optionalDate" xfId="110"/>
    <cellStyle name="optionalExposure" xfId="20"/>
    <cellStyle name="optionalMaturity" xfId="21"/>
    <cellStyle name="optionalPD" xfId="22"/>
    <cellStyle name="optionalPercentage" xfId="23"/>
    <cellStyle name="optionalPercentageL" xfId="24"/>
    <cellStyle name="optionalPercentageS" xfId="25"/>
    <cellStyle name="optionalSelection" xfId="26"/>
    <cellStyle name="optionalText" xfId="27"/>
    <cellStyle name="Output" xfId="64" builtinId="21" hidden="1"/>
    <cellStyle name="Output" xfId="77" builtinId="21" hidden="1"/>
    <cellStyle name="Percent" xfId="113" builtinId="5" hidden="1"/>
    <cellStyle name="reviseExposure" xfId="28"/>
    <cellStyle name="showCheck" xfId="29"/>
    <cellStyle name="showExposure" xfId="30"/>
    <cellStyle name="showParameterE" xfId="31"/>
    <cellStyle name="showParameterS" xfId="32"/>
    <cellStyle name="showPD" xfId="33"/>
    <cellStyle name="showPercentage" xfId="34"/>
    <cellStyle name="showSelection" xfId="35"/>
    <cellStyle name="sup2Date" xfId="36"/>
    <cellStyle name="sup2Int" xfId="37"/>
    <cellStyle name="sup2ParameterE" xfId="38"/>
    <cellStyle name="sup2Percentage" xfId="39"/>
    <cellStyle name="sup2PercentageL" xfId="40"/>
    <cellStyle name="sup2PercentageM" xfId="41"/>
    <cellStyle name="sup2Selection" xfId="42"/>
    <cellStyle name="sup2Text" xfId="43"/>
    <cellStyle name="sup3ParameterE" xfId="44"/>
    <cellStyle name="sup3Percentage" xfId="45"/>
    <cellStyle name="supDate" xfId="46"/>
    <cellStyle name="supFloat" xfId="47"/>
    <cellStyle name="supInt" xfId="48"/>
    <cellStyle name="supParameterE" xfId="49"/>
    <cellStyle name="supParameterS" xfId="50"/>
    <cellStyle name="supPD" xfId="51"/>
    <cellStyle name="supPercentage" xfId="52"/>
    <cellStyle name="supPercentageL" xfId="53"/>
    <cellStyle name="supPercentageM" xfId="54"/>
    <cellStyle name="supSelection" xfId="55"/>
    <cellStyle name="supText" xfId="56"/>
    <cellStyle name="Title" xfId="57" builtinId="15" hidden="1"/>
    <cellStyle name="Title" xfId="70" builtinId="15" hidden="1"/>
    <cellStyle name="Total" xfId="69" builtinId="25" hidden="1"/>
    <cellStyle name="Total" xfId="82" builtinId="25" hidden="1"/>
    <cellStyle name="Warning Text" xfId="83" builtinId="11" customBuiltin="1"/>
    <cellStyle name="Warning Text 2" xfId="119"/>
  </cellStyles>
  <dxfs count="84">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ill>
        <patternFill>
          <bgColor rgb="FFFF0000"/>
        </patternFill>
      </fill>
    </dxf>
    <dxf>
      <font>
        <condense val="0"/>
        <extend val="0"/>
        <color indexed="17"/>
      </font>
      <fill>
        <patternFill>
          <bgColor theme="0"/>
        </patternFill>
      </fill>
    </dxf>
    <dxf>
      <font>
        <b/>
        <i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bgColor theme="0"/>
        </patternFill>
      </fill>
    </dxf>
    <dxf>
      <fill>
        <patternFill>
          <bgColor rgb="FFFF0000"/>
        </patternFill>
      </fill>
    </dxf>
    <dxf>
      <font>
        <condense val="0"/>
        <extend val="0"/>
        <color indexed="17"/>
      </font>
      <fill>
        <patternFill>
          <bgColor theme="0"/>
        </patternFill>
      </fill>
    </dxf>
    <dxf>
      <font>
        <b/>
        <i val="0"/>
        <color rgb="FF9C0006"/>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AA322F"/>
      <color rgb="FFBCBDBC"/>
      <color rgb="FFD5D6D2"/>
      <color rgb="FFFFCC99"/>
      <color rgb="FFFFEC72"/>
      <color rgb="FFEBEC72"/>
      <color rgb="FF99CCFF"/>
      <color rgb="FF6CADE1"/>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83</xdr:row>
      <xdr:rowOff>0</xdr:rowOff>
    </xdr:from>
    <xdr:to>
      <xdr:col>0</xdr:col>
      <xdr:colOff>104775</xdr:colOff>
      <xdr:row>84</xdr:row>
      <xdr:rowOff>9525</xdr:rowOff>
    </xdr:to>
    <xdr:sp macro="" textlink="">
      <xdr:nvSpPr>
        <xdr:cNvPr id="73712" name="Text Box 3261"/>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3" name="Text Box 3262"/>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4" name="Text Box 3263"/>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5" name="Text Box 3264"/>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6" name="Text Box 3265"/>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7" name="Text Box 3266"/>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8" name="Text Box 3267"/>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9" name="Text Box 3268"/>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0" name="Text Box 3261"/>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1" name="Text Box 3262"/>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2" name="Text Box 3263"/>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3" name="Text Box 3264"/>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4" name="Text Box 3265"/>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5" name="Text Box 3266"/>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6" name="Text Box 3267"/>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7" name="Text Box 3268"/>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104775</xdr:colOff>
      <xdr:row>4</xdr:row>
      <xdr:rowOff>9525</xdr:rowOff>
    </xdr:to>
    <xdr:sp macro="" textlink="">
      <xdr:nvSpPr>
        <xdr:cNvPr id="2" name="Text Box 3261"/>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3" name="Text Box 3262"/>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4" name="Text Box 3263"/>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5" name="Text Box 3264"/>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6" name="Text Box 3265"/>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7" name="Text Box 3266"/>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8" name="Text Box 3267"/>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9" name="Text Box 3268"/>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0" name="Text Box 3261"/>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1" name="Text Box 3262"/>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2" name="Text Box 3263"/>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3" name="Text Box 3264"/>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4" name="Text Box 3265"/>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5" name="Text Box 3266"/>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6" name="Text Box 3267"/>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7" name="Text Box 3268"/>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0</xdr:colOff>
      <xdr:row>188</xdr:row>
      <xdr:rowOff>0</xdr:rowOff>
    </xdr:from>
    <xdr:ext cx="104775" cy="200025"/>
    <xdr:sp macro="" textlink="">
      <xdr:nvSpPr>
        <xdr:cNvPr id="18" name="Text Box 3261"/>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19" name="Text Box 3262"/>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20" name="Text Box 3263"/>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21" name="Text Box 3264"/>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22" name="Text Box 3265"/>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23" name="Text Box 3266"/>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24" name="Text Box 3267"/>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25" name="Text Box 3268"/>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26" name="Text Box 3261"/>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27" name="Text Box 3262"/>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28" name="Text Box 3263"/>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29" name="Text Box 3264"/>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30" name="Text Box 3265"/>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31" name="Text Box 3266"/>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32" name="Text Box 3267"/>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33" name="Text Box 3268"/>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34" name="Text Box 3261"/>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35" name="Text Box 3262"/>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36" name="Text Box 3263"/>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37" name="Text Box 3264"/>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38" name="Text Box 3265"/>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39" name="Text Box 3266"/>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0" name="Text Box 3267"/>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1" name="Text Box 3268"/>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2" name="Text Box 3261"/>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3" name="Text Box 3262"/>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4" name="Text Box 3263"/>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5" name="Text Box 3264"/>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6" name="Text Box 3265"/>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7" name="Text Box 3266"/>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8" name="Text Box 3267"/>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9" name="Text Box 3268"/>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EC72"/>
  </sheetPr>
  <dimension ref="A1:J109"/>
  <sheetViews>
    <sheetView tabSelected="1" zoomScale="75" zoomScaleNormal="75" workbookViewId="0">
      <pane ySplit="1" topLeftCell="A2" activePane="bottomLeft" state="frozen"/>
      <selection pane="bottomLeft"/>
    </sheetView>
  </sheetViews>
  <sheetFormatPr defaultColWidth="0" defaultRowHeight="0" customHeight="1" zeroHeight="1"/>
  <cols>
    <col min="1" max="1" width="1.7109375" style="600" customWidth="1"/>
    <col min="2" max="2" width="100.7109375" style="581" customWidth="1"/>
    <col min="3" max="3" width="16.7109375" style="581" customWidth="1"/>
    <col min="4" max="5" width="16.7109375" style="571" customWidth="1"/>
    <col min="6" max="6" width="16.7109375" style="1106" customWidth="1"/>
    <col min="7" max="10" width="16.7109375" style="1185" customWidth="1"/>
    <col min="11" max="16384" width="16.7109375" style="1185" hidden="1"/>
  </cols>
  <sheetData>
    <row r="1" spans="1:10" s="576" customFormat="1" ht="30" customHeight="1">
      <c r="A1" s="568" t="s">
        <v>712</v>
      </c>
      <c r="B1" s="569"/>
      <c r="C1" s="596" t="str">
        <f>CONCATENATE("v",Parameters!C4,".",Parameters!D4,".",Parameters!E4)</f>
        <v>v3.2.S4</v>
      </c>
      <c r="D1" s="592"/>
      <c r="E1" s="592"/>
      <c r="F1" s="592"/>
      <c r="G1" s="592"/>
      <c r="H1" s="592"/>
      <c r="I1" s="592"/>
      <c r="J1" s="592"/>
    </row>
    <row r="2" spans="1:10" ht="30" customHeight="1">
      <c r="A2" s="1450" t="s">
        <v>321</v>
      </c>
      <c r="B2" s="612"/>
      <c r="C2" s="613"/>
      <c r="D2" s="576"/>
      <c r="E2" s="576"/>
      <c r="F2" s="1185"/>
    </row>
    <row r="3" spans="1:10" s="584" customFormat="1" ht="30" customHeight="1">
      <c r="A3" s="1451" t="s">
        <v>291</v>
      </c>
      <c r="B3" s="574"/>
      <c r="C3" s="583"/>
    </row>
    <row r="4" spans="1:10" s="584" customFormat="1" ht="15" customHeight="1">
      <c r="A4" s="582"/>
      <c r="B4" s="574"/>
      <c r="C4" s="583"/>
    </row>
    <row r="5" spans="1:10" s="584" customFormat="1" ht="15" customHeight="1">
      <c r="A5" s="605"/>
      <c r="B5" s="614" t="s">
        <v>112</v>
      </c>
      <c r="C5" s="5"/>
      <c r="D5" s="6"/>
      <c r="E5" s="3"/>
      <c r="F5" s="2412" t="s">
        <v>1899</v>
      </c>
      <c r="G5" s="2412"/>
      <c r="H5" s="2412"/>
      <c r="I5" s="2412"/>
    </row>
    <row r="6" spans="1:10" s="584" customFormat="1" ht="15" customHeight="1">
      <c r="A6" s="605"/>
      <c r="B6" s="615" t="s">
        <v>111</v>
      </c>
      <c r="C6" s="7"/>
      <c r="D6" s="8"/>
      <c r="E6" s="3"/>
      <c r="F6" s="2412"/>
      <c r="G6" s="2412"/>
      <c r="H6" s="2412"/>
      <c r="I6" s="2412"/>
    </row>
    <row r="7" spans="1:10" s="584" customFormat="1" ht="15" customHeight="1">
      <c r="A7" s="605"/>
      <c r="B7" s="615" t="s">
        <v>113</v>
      </c>
      <c r="C7" s="7"/>
      <c r="D7" s="8"/>
      <c r="E7" s="3"/>
      <c r="F7" s="2412"/>
      <c r="G7" s="2412"/>
      <c r="H7" s="2412"/>
      <c r="I7" s="2412"/>
    </row>
    <row r="8" spans="1:10" s="584" customFormat="1" ht="15" customHeight="1">
      <c r="A8" s="605"/>
      <c r="B8" s="1098" t="s">
        <v>1002</v>
      </c>
      <c r="C8" s="9" t="s">
        <v>108</v>
      </c>
      <c r="D8" s="8"/>
      <c r="E8" s="3"/>
      <c r="F8" s="2412"/>
      <c r="G8" s="2412"/>
      <c r="H8" s="2412"/>
      <c r="I8" s="2412"/>
    </row>
    <row r="9" spans="1:10" s="584" customFormat="1" ht="15" customHeight="1">
      <c r="A9" s="605"/>
      <c r="B9" s="615" t="s">
        <v>310</v>
      </c>
      <c r="C9" s="9" t="s">
        <v>108</v>
      </c>
      <c r="D9" s="8"/>
      <c r="E9" s="3"/>
      <c r="F9" s="2412"/>
      <c r="G9" s="2412"/>
      <c r="H9" s="2412"/>
      <c r="I9" s="2412"/>
    </row>
    <row r="10" spans="1:10" s="584" customFormat="1" ht="15" customHeight="1">
      <c r="A10" s="605"/>
      <c r="B10" s="615" t="s">
        <v>315</v>
      </c>
      <c r="C10" s="9" t="s">
        <v>108</v>
      </c>
      <c r="D10" s="8"/>
      <c r="E10" s="3"/>
      <c r="F10" s="2412"/>
      <c r="G10" s="2412"/>
      <c r="H10" s="2412"/>
      <c r="I10" s="2412"/>
    </row>
    <row r="11" spans="1:10" s="584" customFormat="1" ht="15" customHeight="1">
      <c r="A11" s="605"/>
      <c r="B11" s="615" t="s">
        <v>316</v>
      </c>
      <c r="C11" s="9" t="s">
        <v>108</v>
      </c>
      <c r="D11" s="8"/>
      <c r="E11" s="3"/>
      <c r="F11" s="2412"/>
      <c r="G11" s="2412"/>
      <c r="H11" s="2412"/>
      <c r="I11" s="2412"/>
    </row>
    <row r="12" spans="1:10" s="584" customFormat="1" ht="30" customHeight="1">
      <c r="A12" s="605"/>
      <c r="B12" s="615" t="s">
        <v>105</v>
      </c>
      <c r="C12" s="9" t="s">
        <v>381</v>
      </c>
      <c r="D12" s="8"/>
      <c r="E12" s="3"/>
      <c r="F12" s="2412"/>
      <c r="G12" s="2412"/>
      <c r="H12" s="2412"/>
      <c r="I12" s="2412"/>
    </row>
    <row r="13" spans="1:10" s="584" customFormat="1" ht="15" customHeight="1">
      <c r="A13" s="605"/>
      <c r="B13" s="615" t="s">
        <v>284</v>
      </c>
      <c r="C13" s="9"/>
      <c r="D13" s="8"/>
      <c r="E13" s="3"/>
      <c r="F13" s="2412"/>
      <c r="G13" s="2412"/>
      <c r="H13" s="2412"/>
      <c r="I13" s="2412"/>
    </row>
    <row r="14" spans="1:10" s="584" customFormat="1" ht="15" customHeight="1">
      <c r="A14" s="605"/>
      <c r="B14" s="615" t="s">
        <v>72</v>
      </c>
      <c r="C14" s="10"/>
      <c r="D14" s="8"/>
      <c r="E14" s="3"/>
      <c r="F14" s="2412"/>
      <c r="G14" s="2412"/>
      <c r="H14" s="2412"/>
      <c r="I14" s="2412"/>
    </row>
    <row r="15" spans="1:10" s="584" customFormat="1" ht="15" customHeight="1">
      <c r="A15" s="605"/>
      <c r="B15" s="615" t="s">
        <v>594</v>
      </c>
      <c r="C15" s="11">
        <v>0</v>
      </c>
      <c r="D15" s="8"/>
      <c r="E15" s="3"/>
      <c r="F15" s="2412"/>
      <c r="G15" s="2412"/>
      <c r="H15" s="2412"/>
      <c r="I15" s="2412"/>
    </row>
    <row r="16" spans="1:10" s="584" customFormat="1" ht="15" customHeight="1">
      <c r="A16" s="605"/>
      <c r="B16" s="615" t="s">
        <v>602</v>
      </c>
      <c r="C16" s="11"/>
      <c r="D16" s="8"/>
      <c r="E16" s="3"/>
      <c r="F16" s="2412"/>
      <c r="G16" s="2412"/>
      <c r="H16" s="2412"/>
      <c r="I16" s="2412"/>
    </row>
    <row r="17" spans="1:9" s="584" customFormat="1" ht="15" customHeight="1">
      <c r="A17" s="605"/>
      <c r="B17" s="615" t="s">
        <v>601</v>
      </c>
      <c r="C17" s="11"/>
      <c r="D17" s="8"/>
      <c r="E17" s="3"/>
      <c r="F17" s="2412"/>
      <c r="G17" s="2412"/>
      <c r="H17" s="2412"/>
      <c r="I17" s="2412"/>
    </row>
    <row r="18" spans="1:9" s="584" customFormat="1" ht="15" customHeight="1">
      <c r="A18" s="605"/>
      <c r="B18" s="615" t="s">
        <v>600</v>
      </c>
      <c r="C18" s="11"/>
      <c r="D18" s="8"/>
      <c r="E18" s="3"/>
      <c r="F18" s="2412"/>
      <c r="G18" s="2412"/>
      <c r="H18" s="2412"/>
      <c r="I18" s="2412"/>
    </row>
    <row r="19" spans="1:9" s="584" customFormat="1" ht="15" customHeight="1">
      <c r="A19" s="605"/>
      <c r="B19" s="616" t="s">
        <v>88</v>
      </c>
      <c r="C19" s="12">
        <v>1</v>
      </c>
      <c r="D19" s="620">
        <f>C19*C47</f>
        <v>1</v>
      </c>
      <c r="E19" s="3"/>
      <c r="F19" s="2412"/>
      <c r="G19" s="2412"/>
      <c r="H19" s="2412"/>
      <c r="I19" s="2412"/>
    </row>
    <row r="20" spans="1:9" s="584" customFormat="1" ht="15" customHeight="1">
      <c r="A20" s="605"/>
      <c r="B20" s="616" t="s">
        <v>190</v>
      </c>
      <c r="C20" s="13"/>
      <c r="D20" s="8"/>
      <c r="E20" s="3"/>
      <c r="F20" s="2412"/>
      <c r="G20" s="2412"/>
      <c r="H20" s="2412"/>
      <c r="I20" s="2412"/>
    </row>
    <row r="21" spans="1:9" s="584" customFormat="1" ht="15" customHeight="1">
      <c r="A21" s="605"/>
      <c r="B21" s="616" t="s">
        <v>120</v>
      </c>
      <c r="C21" s="9" t="s">
        <v>107</v>
      </c>
      <c r="D21" s="8"/>
      <c r="E21" s="3"/>
      <c r="F21" s="2412"/>
      <c r="G21" s="2412"/>
      <c r="H21" s="2412"/>
      <c r="I21" s="2412"/>
    </row>
    <row r="22" spans="1:9" s="584" customFormat="1" ht="15" customHeight="1">
      <c r="A22" s="605"/>
      <c r="B22" s="617" t="s">
        <v>180</v>
      </c>
      <c r="C22" s="9" t="s">
        <v>107</v>
      </c>
      <c r="D22" s="8"/>
      <c r="E22" s="3"/>
      <c r="F22" s="2412"/>
      <c r="G22" s="2412"/>
      <c r="H22" s="2412"/>
      <c r="I22" s="2412"/>
    </row>
    <row r="23" spans="1:9" s="584" customFormat="1" ht="15" customHeight="1">
      <c r="A23" s="605"/>
      <c r="B23" s="1099" t="s">
        <v>1856</v>
      </c>
      <c r="C23" s="9" t="s">
        <v>107</v>
      </c>
      <c r="D23" s="8"/>
      <c r="E23" s="3"/>
      <c r="F23" s="2412"/>
      <c r="G23" s="2412"/>
      <c r="H23" s="2412"/>
      <c r="I23" s="2412"/>
    </row>
    <row r="24" spans="1:9" s="584" customFormat="1" ht="15" customHeight="1">
      <c r="A24" s="605"/>
      <c r="B24" s="617" t="s">
        <v>180</v>
      </c>
      <c r="C24" s="14"/>
      <c r="D24" s="8"/>
      <c r="E24" s="3"/>
      <c r="F24" s="2412"/>
      <c r="G24" s="2412"/>
      <c r="H24" s="2412"/>
      <c r="I24" s="2412"/>
    </row>
    <row r="25" spans="1:9" s="584" customFormat="1" ht="15" customHeight="1">
      <c r="A25" s="605"/>
      <c r="B25" s="616" t="s">
        <v>121</v>
      </c>
      <c r="C25" s="9" t="s">
        <v>107</v>
      </c>
      <c r="D25" s="8"/>
      <c r="E25" s="3"/>
      <c r="F25" s="2412"/>
      <c r="G25" s="2412"/>
      <c r="H25" s="2412"/>
      <c r="I25" s="2412"/>
    </row>
    <row r="26" spans="1:9" s="584" customFormat="1" ht="15" customHeight="1">
      <c r="A26" s="605"/>
      <c r="B26" s="617" t="s">
        <v>180</v>
      </c>
      <c r="C26" s="9" t="s">
        <v>107</v>
      </c>
      <c r="D26" s="8"/>
      <c r="E26" s="3"/>
      <c r="F26" s="2412"/>
      <c r="G26" s="2412"/>
      <c r="H26" s="2412"/>
      <c r="I26" s="2412"/>
    </row>
    <row r="27" spans="1:9" s="584" customFormat="1" ht="15" customHeight="1">
      <c r="A27" s="605"/>
      <c r="B27" s="616" t="s">
        <v>603</v>
      </c>
      <c r="C27" s="9" t="s">
        <v>107</v>
      </c>
      <c r="D27" s="8"/>
      <c r="E27" s="3"/>
    </row>
    <row r="28" spans="1:9" s="584" customFormat="1" ht="15" customHeight="1">
      <c r="A28" s="605"/>
      <c r="B28" s="617" t="s">
        <v>180</v>
      </c>
      <c r="C28" s="9" t="s">
        <v>107</v>
      </c>
      <c r="D28" s="8"/>
      <c r="E28" s="3"/>
    </row>
    <row r="29" spans="1:9" s="584" customFormat="1" ht="15" customHeight="1">
      <c r="A29" s="605"/>
      <c r="B29" s="616" t="s">
        <v>604</v>
      </c>
      <c r="C29" s="9" t="s">
        <v>107</v>
      </c>
      <c r="D29" s="8"/>
      <c r="E29" s="3"/>
    </row>
    <row r="30" spans="1:9" s="584" customFormat="1" ht="15" customHeight="1">
      <c r="A30" s="605"/>
      <c r="B30" s="617" t="s">
        <v>180</v>
      </c>
      <c r="C30" s="9" t="s">
        <v>107</v>
      </c>
      <c r="D30" s="8"/>
      <c r="E30" s="3"/>
    </row>
    <row r="31" spans="1:9" s="584" customFormat="1" ht="15" customHeight="1">
      <c r="A31" s="605"/>
      <c r="B31" s="1957" t="s">
        <v>1749</v>
      </c>
      <c r="C31" s="9" t="s">
        <v>107</v>
      </c>
      <c r="D31" s="8"/>
      <c r="E31" s="3"/>
    </row>
    <row r="32" spans="1:9" s="584" customFormat="1" ht="15" customHeight="1">
      <c r="A32" s="605"/>
      <c r="B32" s="617" t="s">
        <v>180</v>
      </c>
      <c r="C32" s="14"/>
      <c r="D32" s="8"/>
      <c r="E32" s="3"/>
    </row>
    <row r="33" spans="1:5" s="584" customFormat="1" ht="15" customHeight="1">
      <c r="A33" s="605"/>
      <c r="B33" s="1099" t="s">
        <v>1053</v>
      </c>
      <c r="C33" s="9" t="s">
        <v>107</v>
      </c>
      <c r="D33" s="8"/>
      <c r="E33" s="3"/>
    </row>
    <row r="34" spans="1:5" s="584" customFormat="1" ht="15" customHeight="1">
      <c r="A34" s="605"/>
      <c r="B34" s="617" t="s">
        <v>180</v>
      </c>
      <c r="C34" s="14"/>
      <c r="D34" s="8"/>
      <c r="E34" s="3"/>
    </row>
    <row r="35" spans="1:5" s="584" customFormat="1" ht="15" customHeight="1">
      <c r="A35" s="605"/>
      <c r="B35" s="1957" t="s">
        <v>1750</v>
      </c>
      <c r="C35" s="9" t="s">
        <v>107</v>
      </c>
      <c r="D35" s="8"/>
      <c r="E35" s="3"/>
    </row>
    <row r="36" spans="1:5" s="584" customFormat="1" ht="15" customHeight="1">
      <c r="A36" s="605"/>
      <c r="B36" s="617" t="s">
        <v>180</v>
      </c>
      <c r="C36" s="9" t="s">
        <v>107</v>
      </c>
      <c r="D36" s="8"/>
      <c r="E36" s="3"/>
    </row>
    <row r="37" spans="1:5" s="584" customFormat="1" ht="15" customHeight="1">
      <c r="A37" s="605"/>
      <c r="B37" s="1099" t="s">
        <v>1751</v>
      </c>
      <c r="C37" s="9" t="s">
        <v>107</v>
      </c>
      <c r="D37" s="8"/>
      <c r="E37" s="3"/>
    </row>
    <row r="38" spans="1:5" s="584" customFormat="1" ht="15" customHeight="1">
      <c r="A38" s="605"/>
      <c r="B38" s="617" t="s">
        <v>180</v>
      </c>
      <c r="C38" s="14"/>
      <c r="D38" s="8"/>
      <c r="E38" s="3"/>
    </row>
    <row r="39" spans="1:5" s="584" customFormat="1" ht="15" customHeight="1">
      <c r="A39" s="605"/>
      <c r="B39" s="1957" t="s">
        <v>1752</v>
      </c>
      <c r="C39" s="9" t="s">
        <v>107</v>
      </c>
      <c r="D39" s="8"/>
      <c r="E39" s="3"/>
    </row>
    <row r="40" spans="1:5" s="584" customFormat="1" ht="15" customHeight="1">
      <c r="A40" s="605"/>
      <c r="B40" s="617" t="s">
        <v>180</v>
      </c>
      <c r="C40" s="14"/>
      <c r="D40" s="8"/>
      <c r="E40" s="3"/>
    </row>
    <row r="41" spans="1:5" s="584" customFormat="1" ht="15" customHeight="1">
      <c r="A41" s="605"/>
      <c r="B41" s="1099" t="s">
        <v>1052</v>
      </c>
      <c r="C41" s="9" t="s">
        <v>107</v>
      </c>
      <c r="D41" s="8"/>
      <c r="E41" s="3"/>
    </row>
    <row r="42" spans="1:5" s="584" customFormat="1" ht="15" customHeight="1">
      <c r="A42" s="605"/>
      <c r="B42" s="617" t="s">
        <v>180</v>
      </c>
      <c r="C42" s="14"/>
      <c r="D42" s="8"/>
      <c r="E42" s="3"/>
    </row>
    <row r="43" spans="1:5" s="584" customFormat="1" ht="15" customHeight="1">
      <c r="A43" s="605"/>
      <c r="B43" s="1957" t="s">
        <v>1753</v>
      </c>
      <c r="C43" s="9" t="s">
        <v>107</v>
      </c>
      <c r="D43" s="8"/>
      <c r="E43" s="3"/>
    </row>
    <row r="44" spans="1:5" s="584" customFormat="1" ht="15" customHeight="1">
      <c r="A44" s="605"/>
      <c r="B44" s="617" t="s">
        <v>180</v>
      </c>
      <c r="C44" s="14"/>
      <c r="D44" s="8"/>
      <c r="E44" s="3"/>
    </row>
    <row r="45" spans="1:5" s="584" customFormat="1" ht="15" customHeight="1">
      <c r="A45" s="605"/>
      <c r="B45" s="616" t="s">
        <v>103</v>
      </c>
      <c r="C45" s="15"/>
      <c r="D45" s="8"/>
      <c r="E45" s="3"/>
    </row>
    <row r="46" spans="1:5" s="584" customFormat="1" ht="15" customHeight="1">
      <c r="A46" s="605"/>
      <c r="B46" s="616" t="s">
        <v>317</v>
      </c>
      <c r="C46" s="1058"/>
      <c r="D46" s="16"/>
      <c r="E46" s="3"/>
    </row>
    <row r="47" spans="1:5" s="584" customFormat="1" ht="15" customHeight="1">
      <c r="A47" s="605"/>
      <c r="B47" s="616" t="s">
        <v>285</v>
      </c>
      <c r="C47" s="17">
        <v>1</v>
      </c>
      <c r="D47" s="619" t="str">
        <f>VLOOKUP(C47,UnitT,2)</f>
        <v>One</v>
      </c>
      <c r="E47" s="3"/>
    </row>
    <row r="48" spans="1:5" s="584" customFormat="1" ht="30" customHeight="1">
      <c r="A48" s="605"/>
      <c r="B48" s="618" t="s">
        <v>117</v>
      </c>
      <c r="C48" s="19"/>
      <c r="D48" s="20"/>
      <c r="E48" s="3"/>
    </row>
    <row r="49" spans="1:10" s="584" customFormat="1" ht="60" customHeight="1">
      <c r="A49" s="1452" t="s">
        <v>292</v>
      </c>
      <c r="B49" s="574"/>
      <c r="C49" s="583"/>
    </row>
    <row r="50" spans="1:10" s="584" customFormat="1" ht="15" customHeight="1">
      <c r="A50" s="580"/>
      <c r="B50" s="1078" t="s">
        <v>109</v>
      </c>
      <c r="C50" s="21" t="s">
        <v>108</v>
      </c>
      <c r="F50" s="1185"/>
      <c r="G50" s="1185"/>
      <c r="H50" s="1185"/>
      <c r="I50" s="1185"/>
      <c r="J50" s="1185"/>
    </row>
    <row r="51" spans="1:10" s="584" customFormat="1" ht="15" customHeight="1">
      <c r="A51" s="580"/>
      <c r="B51" s="616" t="s">
        <v>331</v>
      </c>
      <c r="C51" s="22" t="s">
        <v>108</v>
      </c>
    </row>
    <row r="52" spans="1:10" s="584" customFormat="1" ht="15" customHeight="1">
      <c r="A52" s="605"/>
      <c r="B52" s="616" t="s">
        <v>332</v>
      </c>
      <c r="C52" s="22" t="s">
        <v>108</v>
      </c>
    </row>
    <row r="53" spans="1:10" s="584" customFormat="1" ht="15" customHeight="1">
      <c r="A53" s="605"/>
      <c r="B53" s="621" t="s">
        <v>333</v>
      </c>
      <c r="C53" s="19" t="s">
        <v>108</v>
      </c>
    </row>
    <row r="54" spans="1:10" s="584" customFormat="1" ht="15" customHeight="1">
      <c r="A54" s="606"/>
      <c r="B54" s="583"/>
      <c r="C54" s="583"/>
    </row>
    <row r="55" spans="1:10" s="584" customFormat="1" ht="15" customHeight="1">
      <c r="A55" s="605"/>
      <c r="B55" s="1968" t="s">
        <v>1784</v>
      </c>
      <c r="C55" s="1969" t="s">
        <v>1304</v>
      </c>
    </row>
    <row r="56" spans="1:10" s="584" customFormat="1" ht="60" customHeight="1">
      <c r="A56" s="1452" t="s">
        <v>621</v>
      </c>
      <c r="B56" s="574"/>
      <c r="C56" s="583"/>
    </row>
    <row r="57" spans="1:10" s="584" customFormat="1" ht="15" customHeight="1">
      <c r="A57" s="580"/>
      <c r="B57" s="623" t="s">
        <v>240</v>
      </c>
      <c r="C57" s="23"/>
    </row>
    <row r="58" spans="1:10" s="584" customFormat="1" ht="15" customHeight="1">
      <c r="A58" s="606"/>
      <c r="B58" s="583"/>
      <c r="C58" s="583"/>
      <c r="D58" s="622"/>
      <c r="E58" s="622"/>
      <c r="F58" s="2410"/>
      <c r="G58" s="2410"/>
      <c r="H58" s="2410"/>
      <c r="I58" s="2410"/>
      <c r="J58" s="2410"/>
    </row>
    <row r="59" spans="1:10" ht="45" customHeight="1">
      <c r="A59" s="1450" t="s">
        <v>400</v>
      </c>
      <c r="B59" s="612"/>
      <c r="C59" s="613"/>
      <c r="D59" s="576"/>
      <c r="E59" s="576"/>
      <c r="F59" s="584"/>
      <c r="G59" s="584"/>
      <c r="H59" s="584"/>
      <c r="I59" s="584"/>
      <c r="J59" s="584"/>
    </row>
    <row r="60" spans="1:10" s="584" customFormat="1" ht="45" customHeight="1">
      <c r="A60" s="605"/>
      <c r="B60" s="601" t="str">
        <f>CONCATENATE("Data in cells C ", ROW(C62), " to C", ROW(C75), " must be in line with regulatory reporting.")</f>
        <v>Data in cells C 62 to C75 must be in line with regulatory reporting.</v>
      </c>
      <c r="C60" s="583"/>
    </row>
    <row r="61" spans="1:10" s="584" customFormat="1" ht="45" customHeight="1">
      <c r="A61" s="605"/>
      <c r="B61" s="1085"/>
      <c r="C61" s="624" t="s">
        <v>699</v>
      </c>
      <c r="D61" s="624" t="s">
        <v>739</v>
      </c>
      <c r="E61" s="625" t="s">
        <v>784</v>
      </c>
    </row>
    <row r="62" spans="1:10" s="584" customFormat="1" ht="15" customHeight="1">
      <c r="A62" s="580"/>
      <c r="B62" s="626" t="s">
        <v>217</v>
      </c>
      <c r="C62" s="627" t="str">
        <f>IF(AND(ISNUMBER(C63),ISNUMBER(C66),ISNUMBER(C71),ISNUMBER(C75)),C63+C66+C71+C75,"")</f>
        <v/>
      </c>
      <c r="D62" s="627" t="str">
        <f>IF(AND(ISNUMBER(D63),ISNUMBER(D66),ISNUMBER(D71)),D63+D66+D71,"")</f>
        <v/>
      </c>
      <c r="E62" s="628" t="str">
        <f>IF(AND(ISNUMBER(E63),ISNUMBER(E66),ISNUMBER(E71)),E63+E66+E71,"")</f>
        <v/>
      </c>
    </row>
    <row r="63" spans="1:10" s="584" customFormat="1" ht="15" customHeight="1">
      <c r="A63" s="580"/>
      <c r="B63" s="1086" t="s">
        <v>80</v>
      </c>
      <c r="C63" s="629" t="str">
        <f>IF(AND(ISNUMBER(C64),ISNUMBER(C65)),C64-C65,"")</f>
        <v/>
      </c>
      <c r="D63" s="630" t="str">
        <f>IF(ISNUMBER(DefCap!D64),DefCap!D64,"")</f>
        <v/>
      </c>
      <c r="E63" s="630" t="str">
        <f>IF(ISNUMBER(DefCap!E64),DefCap!E64,"")</f>
        <v/>
      </c>
    </row>
    <row r="64" spans="1:10" s="584" customFormat="1" ht="15" customHeight="1">
      <c r="A64" s="580"/>
      <c r="B64" s="1089" t="s">
        <v>388</v>
      </c>
      <c r="C64" s="970"/>
      <c r="D64" s="630" t="str">
        <f>IF(ISNUMBER(DefCap!D33),DefCap!D33,"")</f>
        <v/>
      </c>
      <c r="E64" s="630" t="str">
        <f>IF(ISNUMBER(DefCap!E33),DefCap!E33,"")</f>
        <v/>
      </c>
    </row>
    <row r="65" spans="1:10" s="584" customFormat="1" ht="15" customHeight="1">
      <c r="A65" s="580"/>
      <c r="B65" s="1089" t="s">
        <v>202</v>
      </c>
      <c r="C65" s="970"/>
      <c r="D65" s="630" t="str">
        <f>IF(ISNUMBER(DefCap!D63),DefCap!D63,"")</f>
        <v/>
      </c>
      <c r="E65" s="630" t="str">
        <f>IF(ISNUMBER(DefCap!E63),DefCap!E63,"")</f>
        <v/>
      </c>
    </row>
    <row r="66" spans="1:10" s="584" customFormat="1" ht="15" customHeight="1">
      <c r="A66" s="580"/>
      <c r="B66" s="1086" t="s">
        <v>81</v>
      </c>
      <c r="C66" s="629" t="str">
        <f>IF(AND(ISNUMBER(C67),ISNUMBER(C68)),C67-C68,"")</f>
        <v/>
      </c>
      <c r="D66" s="630" t="str">
        <f>IF(ISNUMBER(DefCap!D82),DefCap!D82,"")</f>
        <v/>
      </c>
      <c r="E66" s="630" t="str">
        <f>IF(ISNUMBER(DefCap!E82),DefCap!E82,"")</f>
        <v/>
      </c>
    </row>
    <row r="67" spans="1:10" s="584" customFormat="1" ht="15" customHeight="1">
      <c r="A67" s="580"/>
      <c r="B67" s="1089" t="s">
        <v>388</v>
      </c>
      <c r="C67" s="970"/>
      <c r="D67" s="630" t="str">
        <f>IF(ISNUMBER(DefCap!D71),DefCap!D71,"")</f>
        <v/>
      </c>
      <c r="E67" s="630" t="str">
        <f>IF(ISNUMBER(DefCap!E71),DefCap!E71,"")</f>
        <v/>
      </c>
    </row>
    <row r="68" spans="1:10" s="584" customFormat="1" ht="15" customHeight="1">
      <c r="A68" s="580"/>
      <c r="B68" s="1089" t="s">
        <v>202</v>
      </c>
      <c r="C68" s="970"/>
      <c r="D68" s="630" t="str">
        <f>IF(ISNUMBER(DefCap!D81),DefCap!D81,"")</f>
        <v/>
      </c>
      <c r="E68" s="630" t="str">
        <f>IF(ISNUMBER(DefCap!E81),DefCap!E81,"")</f>
        <v/>
      </c>
    </row>
    <row r="69" spans="1:10" s="584" customFormat="1" ht="15" customHeight="1">
      <c r="A69" s="580"/>
      <c r="B69" s="631" t="s">
        <v>698</v>
      </c>
      <c r="C69" s="634" t="str">
        <f>IF(C67&gt;=C68,"Yes","No")</f>
        <v>Yes</v>
      </c>
      <c r="D69" s="440"/>
      <c r="E69" s="440"/>
    </row>
    <row r="70" spans="1:10" s="584" customFormat="1" ht="15" customHeight="1">
      <c r="A70" s="580"/>
      <c r="B70" s="1086" t="s">
        <v>84</v>
      </c>
      <c r="C70" s="629" t="str">
        <f>IF(AND(ISNUMBER(C63),ISNUMBER(C66)),C63+C66,"")</f>
        <v/>
      </c>
      <c r="D70" s="630" t="str">
        <f>IF(AND(ISNUMBER(D63),ISNUMBER(D66)),D63+D66,"")</f>
        <v/>
      </c>
      <c r="E70" s="630" t="str">
        <f>IF(AND(ISNUMBER(E63),ISNUMBER(E66)),E63+E66,"")</f>
        <v/>
      </c>
    </row>
    <row r="71" spans="1:10" s="584" customFormat="1" ht="15" customHeight="1">
      <c r="A71" s="580"/>
      <c r="B71" s="1086" t="s">
        <v>82</v>
      </c>
      <c r="C71" s="629" t="str">
        <f>IF(AND(ISNUMBER(C72),ISNUMBER(C73)),C72-C73,"")</f>
        <v/>
      </c>
      <c r="D71" s="630" t="str">
        <f>IF(ISNUMBER(DefCap!D101),DefCap!D101,"")</f>
        <v/>
      </c>
      <c r="E71" s="630" t="str">
        <f>IF(ISNUMBER(DefCap!E101),DefCap!E101,"")</f>
        <v/>
      </c>
    </row>
    <row r="72" spans="1:10" s="584" customFormat="1" ht="15" customHeight="1">
      <c r="A72" s="580"/>
      <c r="B72" s="1089" t="s">
        <v>201</v>
      </c>
      <c r="C72" s="970"/>
      <c r="D72" s="630" t="str">
        <f>IF(ISNUMBER(DefCap!D91),DefCap!D91,"")</f>
        <v/>
      </c>
      <c r="E72" s="630" t="str">
        <f>IF(ISNUMBER(DefCap!E91),DefCap!E91,"")</f>
        <v/>
      </c>
    </row>
    <row r="73" spans="1:10" s="584" customFormat="1" ht="15" customHeight="1">
      <c r="A73" s="580"/>
      <c r="B73" s="1089" t="s">
        <v>202</v>
      </c>
      <c r="C73" s="970"/>
      <c r="D73" s="630" t="str">
        <f>IF(ISNUMBER(DefCap!D100),DefCap!D100,"")</f>
        <v/>
      </c>
      <c r="E73" s="630" t="str">
        <f>IF(ISNUMBER(DefCap!E100),DefCap!E100,"")</f>
        <v/>
      </c>
    </row>
    <row r="74" spans="1:10" s="584" customFormat="1" ht="15" customHeight="1">
      <c r="A74" s="580"/>
      <c r="B74" s="631" t="s">
        <v>697</v>
      </c>
      <c r="C74" s="635" t="str">
        <f>IF(C72&gt;=C73,"Yes","No")</f>
        <v>Yes</v>
      </c>
      <c r="D74" s="440"/>
      <c r="E74" s="440"/>
    </row>
    <row r="75" spans="1:10" s="584" customFormat="1" ht="15" customHeight="1">
      <c r="A75" s="580"/>
      <c r="B75" s="632" t="s">
        <v>83</v>
      </c>
      <c r="C75" s="974"/>
      <c r="D75" s="572"/>
      <c r="E75" s="572"/>
    </row>
    <row r="76" spans="1:10" s="584" customFormat="1" ht="15" customHeight="1">
      <c r="A76" s="607"/>
      <c r="B76" s="633"/>
      <c r="C76" s="633"/>
      <c r="D76" s="633"/>
      <c r="E76" s="633"/>
      <c r="F76" s="2410"/>
      <c r="G76" s="2410"/>
      <c r="H76" s="2410"/>
      <c r="I76" s="2410"/>
      <c r="J76" s="2410"/>
    </row>
    <row r="77" spans="1:10" s="584" customFormat="1" ht="60" customHeight="1">
      <c r="A77" s="1453" t="s">
        <v>203</v>
      </c>
      <c r="B77" s="636"/>
      <c r="C77" s="595"/>
      <c r="D77" s="637"/>
      <c r="E77" s="637"/>
    </row>
    <row r="78" spans="1:10" s="584" customFormat="1" ht="15" customHeight="1">
      <c r="A78" s="580"/>
      <c r="B78" s="638"/>
      <c r="C78" s="1061" t="s">
        <v>323</v>
      </c>
    </row>
    <row r="79" spans="1:10" s="584" customFormat="1" ht="15" customHeight="1">
      <c r="A79" s="580"/>
      <c r="B79" s="639" t="s">
        <v>194</v>
      </c>
      <c r="C79" s="28"/>
    </row>
    <row r="80" spans="1:10" s="584" customFormat="1" ht="15" customHeight="1">
      <c r="A80" s="580"/>
      <c r="B80" s="617" t="s">
        <v>195</v>
      </c>
      <c r="C80" s="971"/>
    </row>
    <row r="81" spans="1:10" s="584" customFormat="1" ht="15" customHeight="1">
      <c r="A81" s="580"/>
      <c r="B81" s="617" t="s">
        <v>196</v>
      </c>
      <c r="C81" s="971"/>
    </row>
    <row r="82" spans="1:10" s="584" customFormat="1" ht="15" customHeight="1">
      <c r="A82" s="580"/>
      <c r="B82" s="640" t="s">
        <v>197</v>
      </c>
      <c r="C82" s="14"/>
    </row>
    <row r="83" spans="1:10" s="584" customFormat="1" ht="15" customHeight="1">
      <c r="A83" s="580"/>
      <c r="B83" s="617" t="s">
        <v>75</v>
      </c>
      <c r="C83" s="971"/>
    </row>
    <row r="84" spans="1:10" s="584" customFormat="1" ht="15" customHeight="1">
      <c r="A84" s="580"/>
      <c r="B84" s="617" t="s">
        <v>198</v>
      </c>
      <c r="C84" s="971"/>
    </row>
    <row r="85" spans="1:10" s="584" customFormat="1" ht="15" customHeight="1">
      <c r="A85" s="580"/>
      <c r="B85" s="617" t="s">
        <v>199</v>
      </c>
      <c r="C85" s="971"/>
      <c r="F85" s="1185"/>
      <c r="G85" s="1185"/>
      <c r="H85" s="1185"/>
      <c r="I85" s="1185"/>
      <c r="J85" s="1185"/>
    </row>
    <row r="86" spans="1:10" s="584" customFormat="1" ht="15" customHeight="1">
      <c r="A86" s="580"/>
      <c r="B86" s="617" t="s">
        <v>116</v>
      </c>
      <c r="C86" s="971"/>
      <c r="F86" s="1185"/>
      <c r="G86" s="1185"/>
      <c r="H86" s="1185"/>
      <c r="I86" s="1185"/>
      <c r="J86" s="1185"/>
    </row>
    <row r="87" spans="1:10" s="584" customFormat="1" ht="15" customHeight="1">
      <c r="A87" s="580"/>
      <c r="B87" s="617" t="s">
        <v>119</v>
      </c>
      <c r="C87" s="971"/>
      <c r="F87" s="1185"/>
      <c r="G87" s="1185"/>
      <c r="H87" s="1185"/>
      <c r="I87" s="1185"/>
      <c r="J87" s="1185"/>
    </row>
    <row r="88" spans="1:10" s="584" customFormat="1" ht="15" customHeight="1">
      <c r="A88" s="580"/>
      <c r="B88" s="617" t="s">
        <v>97</v>
      </c>
      <c r="C88" s="971"/>
      <c r="F88" s="1185"/>
      <c r="G88" s="1185"/>
      <c r="H88" s="1185"/>
      <c r="I88" s="1185"/>
      <c r="J88" s="1185"/>
    </row>
    <row r="89" spans="1:10" s="584" customFormat="1" ht="15" customHeight="1">
      <c r="A89" s="580"/>
      <c r="B89" s="640" t="s">
        <v>154</v>
      </c>
      <c r="C89" s="14"/>
      <c r="F89" s="1185"/>
      <c r="G89" s="1185"/>
      <c r="H89" s="1185"/>
      <c r="I89" s="1185"/>
      <c r="J89" s="1185"/>
    </row>
    <row r="90" spans="1:10" s="584" customFormat="1" ht="15" customHeight="1">
      <c r="A90" s="580"/>
      <c r="B90" s="617" t="s">
        <v>66</v>
      </c>
      <c r="C90" s="971"/>
      <c r="F90" s="1185"/>
      <c r="G90" s="1185"/>
      <c r="H90" s="1185"/>
      <c r="I90" s="1185"/>
      <c r="J90" s="1185"/>
    </row>
    <row r="91" spans="1:10" s="584" customFormat="1" ht="15" customHeight="1">
      <c r="A91" s="580"/>
      <c r="B91" s="617" t="s">
        <v>24</v>
      </c>
      <c r="C91" s="971"/>
      <c r="F91" s="1185"/>
      <c r="G91" s="1185"/>
      <c r="H91" s="1185"/>
      <c r="I91" s="1185"/>
      <c r="J91" s="1185"/>
    </row>
    <row r="92" spans="1:10" s="584" customFormat="1" ht="15" customHeight="1">
      <c r="A92" s="580"/>
      <c r="B92" s="641" t="s">
        <v>67</v>
      </c>
      <c r="C92" s="972"/>
      <c r="F92" s="1185"/>
      <c r="G92" s="1185"/>
      <c r="H92" s="1185"/>
      <c r="I92" s="1185"/>
      <c r="J92" s="1185"/>
    </row>
    <row r="93" spans="1:10" s="584" customFormat="1" ht="15" customHeight="1">
      <c r="A93" s="608"/>
      <c r="B93" s="633"/>
      <c r="C93" s="633"/>
      <c r="D93" s="622"/>
      <c r="E93" s="622"/>
      <c r="F93" s="1772"/>
      <c r="G93" s="1772"/>
      <c r="H93" s="1772"/>
      <c r="I93" s="1772"/>
      <c r="J93" s="1772"/>
    </row>
    <row r="94" spans="1:10" ht="0" hidden="1" customHeight="1">
      <c r="F94" s="1185"/>
    </row>
    <row r="95" spans="1:10" ht="0" hidden="1" customHeight="1">
      <c r="F95" s="1185"/>
    </row>
    <row r="96" spans="1:10" ht="0" hidden="1" customHeight="1">
      <c r="F96" s="1185"/>
    </row>
    <row r="97" spans="6:6" ht="0" hidden="1" customHeight="1">
      <c r="F97" s="1185"/>
    </row>
    <row r="98" spans="6:6" ht="0" hidden="1" customHeight="1">
      <c r="F98" s="1185"/>
    </row>
    <row r="99" spans="6:6" ht="0" hidden="1" customHeight="1">
      <c r="F99" s="1185"/>
    </row>
    <row r="100" spans="6:6" ht="0" hidden="1" customHeight="1">
      <c r="F100" s="1185"/>
    </row>
    <row r="101" spans="6:6" ht="0" hidden="1" customHeight="1"/>
    <row r="102" spans="6:6" ht="0" hidden="1" customHeight="1"/>
    <row r="103" spans="6:6" ht="0" hidden="1" customHeight="1"/>
    <row r="104" spans="6:6" ht="0" hidden="1" customHeight="1"/>
    <row r="105" spans="6:6" ht="0" hidden="1" customHeight="1"/>
    <row r="106" spans="6:6" ht="0" hidden="1" customHeight="1"/>
    <row r="107" spans="6:6" ht="0" hidden="1" customHeight="1"/>
    <row r="108" spans="6:6" ht="0" hidden="1" customHeight="1"/>
    <row r="109" spans="6:6" ht="0" hidden="1" customHeight="1"/>
  </sheetData>
  <mergeCells count="1">
    <mergeCell ref="F5:I26"/>
  </mergeCells>
  <phoneticPr fontId="5" type="noConversion"/>
  <conditionalFormatting sqref="C64 C67 C75 C90:C92 C83:C88 C72">
    <cfRule type="cellIs" dxfId="83" priority="96" stopIfTrue="1" operator="lessThan">
      <formula>0</formula>
    </cfRule>
  </conditionalFormatting>
  <conditionalFormatting sqref="C69 C74">
    <cfRule type="cellIs" dxfId="82" priority="6" stopIfTrue="1" operator="equal">
      <formula>"No"</formula>
    </cfRule>
    <cfRule type="cellIs" dxfId="81" priority="7" stopIfTrue="1" operator="equal">
      <formula>"Yes"</formula>
    </cfRule>
  </conditionalFormatting>
  <dataValidations count="7">
    <dataValidation type="list" showInputMessage="1" showErrorMessage="1" sqref="C43 C41 C8:C11 C21:C23 C25:C31 C33 C35:C37 C39 C50:C53">
      <formula1>YesNo</formula1>
    </dataValidation>
    <dataValidation type="list" showInputMessage="1" showErrorMessage="1" sqref="C48">
      <formula1>Accounting</formula1>
    </dataValidation>
    <dataValidation type="list" allowBlank="1" showInputMessage="1" showErrorMessage="1" sqref="C13">
      <formula1>Group</formula1>
    </dataValidation>
    <dataValidation type="list" showInputMessage="1" showErrorMessage="1" sqref="C12">
      <formula1>BankType</formula1>
    </dataValidation>
    <dataValidation type="list" allowBlank="1" showInputMessage="1" showErrorMessage="1" sqref="C14">
      <formula1>BankTypeNumeric</formula1>
    </dataValidation>
    <dataValidation type="list" allowBlank="1" showInputMessage="1" showErrorMessage="1" sqref="C47">
      <formula1>UnitW</formula1>
    </dataValidation>
    <dataValidation type="list" showInputMessage="1" showErrorMessage="1" sqref="C55">
      <formula1>SACCRCEM</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48" max="10" man="1"/>
    <brk id="76" max="5" man="1"/>
  </rowBreaks>
  <ignoredErrors>
    <ignoredError sqref="C64:C66 C69 C71:C74" emptyCellReferenc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EC72"/>
  </sheetPr>
  <dimension ref="A1:EY1473"/>
  <sheetViews>
    <sheetView showGridLines="0" zoomScale="75" zoomScaleNormal="75" workbookViewId="0">
      <pane ySplit="8" topLeftCell="A12" activePane="bottomLeft" state="frozen"/>
      <selection activeCell="F170" sqref="F170"/>
      <selection pane="bottomLeft"/>
    </sheetView>
  </sheetViews>
  <sheetFormatPr defaultColWidth="0" defaultRowHeight="14.25" zeroHeight="1"/>
  <cols>
    <col min="1" max="1" width="1.7109375" style="585" customWidth="1"/>
    <col min="2" max="2" width="10.7109375" style="585" customWidth="1"/>
    <col min="3" max="3" width="12.7109375" style="585" customWidth="1"/>
    <col min="4" max="4" width="50.7109375" style="2245" customWidth="1"/>
    <col min="5" max="5" width="40.7109375" style="2245" customWidth="1"/>
    <col min="6" max="6" width="12.7109375" style="2245" customWidth="1"/>
    <col min="7" max="7" width="16.7109375" style="1179" customWidth="1"/>
    <col min="8" max="147" width="16.7109375" style="1185" customWidth="1"/>
    <col min="148" max="148" width="1.7109375" style="1185" customWidth="1"/>
    <col min="149" max="16384" width="16.7109375" style="1185" hidden="1"/>
  </cols>
  <sheetData>
    <row r="1" spans="1:155" s="592" customFormat="1" ht="30" customHeight="1">
      <c r="A1" s="2234" t="s">
        <v>1420</v>
      </c>
      <c r="B1" s="569"/>
      <c r="C1" s="569"/>
      <c r="D1" s="2235"/>
      <c r="E1" s="2235"/>
      <c r="F1" s="2235"/>
      <c r="G1" s="569"/>
      <c r="H1" s="1057" t="str">
        <f>CONCATENATE("Reporting unit: ", 'General Info'!$C$47, " ", 'General Info'!$C$46)</f>
        <v xml:space="preserve">Reporting unit: 1 </v>
      </c>
      <c r="K1" s="1057"/>
      <c r="ER1" s="609"/>
    </row>
    <row r="2" spans="1:155" ht="15" customHeight="1">
      <c r="A2" s="2254"/>
      <c r="B2" s="2237"/>
      <c r="C2" s="2237"/>
      <c r="D2" s="2238"/>
      <c r="E2" s="2238"/>
      <c r="F2" s="2238"/>
      <c r="G2" s="2272"/>
      <c r="H2" s="2272"/>
      <c r="I2" s="2272"/>
      <c r="J2" s="2272"/>
      <c r="K2" s="2272"/>
      <c r="L2" s="2273"/>
      <c r="M2" s="2273"/>
      <c r="N2" s="2273"/>
      <c r="O2" s="2273"/>
      <c r="P2" s="2273"/>
      <c r="Q2" s="2273"/>
      <c r="R2" s="2273"/>
      <c r="S2" s="2273"/>
      <c r="T2" s="2273"/>
      <c r="U2" s="2273"/>
      <c r="V2" s="2273"/>
      <c r="W2" s="2273"/>
      <c r="X2" s="2273"/>
      <c r="Y2" s="2273"/>
      <c r="Z2" s="2273"/>
      <c r="AA2" s="2273"/>
      <c r="AB2" s="2273"/>
      <c r="AC2" s="2273"/>
      <c r="AD2" s="2273"/>
      <c r="AE2" s="2273"/>
      <c r="AF2" s="2273"/>
      <c r="AG2" s="2273"/>
      <c r="AH2" s="2273"/>
      <c r="AI2" s="2273"/>
      <c r="AJ2" s="2273"/>
      <c r="AK2" s="2273"/>
      <c r="AL2" s="2273"/>
      <c r="AM2" s="2273"/>
      <c r="AN2" s="2273"/>
      <c r="AO2" s="2273"/>
      <c r="AP2" s="2273"/>
      <c r="AQ2" s="2273"/>
      <c r="AR2" s="2273"/>
      <c r="AS2" s="2273"/>
      <c r="AT2" s="2273"/>
      <c r="AU2" s="2273"/>
      <c r="AV2" s="2273"/>
      <c r="AW2" s="2273"/>
      <c r="AX2" s="2273"/>
      <c r="AY2" s="2273"/>
      <c r="AZ2" s="2273"/>
      <c r="BA2" s="2273"/>
      <c r="BB2" s="2273"/>
      <c r="BC2" s="2273"/>
      <c r="BD2" s="2273"/>
      <c r="BE2" s="2273"/>
      <c r="BF2" s="2273"/>
      <c r="BG2" s="2273"/>
      <c r="BH2" s="2273"/>
      <c r="BI2" s="2273"/>
      <c r="BJ2" s="2273"/>
      <c r="BK2" s="2273"/>
      <c r="BL2" s="2273"/>
      <c r="BM2" s="2273"/>
      <c r="BN2" s="2273"/>
      <c r="BO2" s="2273"/>
      <c r="BP2" s="2273"/>
      <c r="ER2" s="577"/>
      <c r="EY2" s="577"/>
    </row>
    <row r="3" spans="1:155" s="1316" customFormat="1" ht="45" customHeight="1">
      <c r="A3" s="2239"/>
      <c r="B3" s="2508" t="s">
        <v>1881</v>
      </c>
      <c r="C3" s="2508"/>
      <c r="D3" s="2508"/>
      <c r="E3" s="2508"/>
      <c r="F3" s="2508"/>
      <c r="G3" s="2508"/>
      <c r="H3" s="2508"/>
      <c r="I3" s="2508"/>
      <c r="J3" s="2508"/>
      <c r="K3" s="2508"/>
      <c r="L3" s="2508"/>
      <c r="ER3" s="1156"/>
    </row>
    <row r="4" spans="1:155" s="1316" customFormat="1" ht="15" customHeight="1">
      <c r="A4" s="2239"/>
      <c r="B4" s="574"/>
      <c r="C4" s="574"/>
      <c r="D4" s="777"/>
      <c r="E4" s="777"/>
      <c r="F4" s="777"/>
      <c r="ER4" s="1156"/>
    </row>
    <row r="5" spans="1:155" s="637" customFormat="1" ht="30" customHeight="1">
      <c r="A5" s="2236"/>
      <c r="B5" s="2274"/>
      <c r="C5" s="2274"/>
      <c r="D5" s="2238"/>
      <c r="E5" s="2238"/>
      <c r="F5" s="2238"/>
      <c r="G5" s="2275"/>
      <c r="H5" s="2275"/>
      <c r="I5" s="2275"/>
      <c r="J5" s="2275"/>
      <c r="K5" s="2275"/>
      <c r="L5" s="2275"/>
      <c r="M5" s="2275"/>
      <c r="N5" s="2275"/>
      <c r="O5" s="2275"/>
      <c r="P5" s="2275"/>
      <c r="Q5" s="2275"/>
      <c r="R5" s="2275"/>
      <c r="S5" s="2275"/>
      <c r="T5" s="2275"/>
      <c r="U5" s="2275"/>
      <c r="V5" s="2275"/>
      <c r="W5" s="2275"/>
      <c r="X5" s="2275"/>
      <c r="Y5" s="2275"/>
      <c r="Z5" s="2275"/>
      <c r="AA5" s="2275"/>
      <c r="AB5" s="2275"/>
      <c r="AC5" s="2275"/>
      <c r="AD5" s="2275"/>
      <c r="AE5" s="2275"/>
      <c r="AF5" s="2275"/>
      <c r="AG5" s="2275"/>
      <c r="AH5" s="2275"/>
      <c r="AI5" s="2275"/>
      <c r="AJ5" s="2275"/>
      <c r="AK5" s="2275"/>
      <c r="AL5" s="2275"/>
      <c r="AM5" s="2275"/>
      <c r="AN5" s="2275"/>
      <c r="AO5" s="2275"/>
      <c r="AP5" s="2275"/>
      <c r="AQ5" s="2275"/>
      <c r="AR5" s="2275"/>
      <c r="AS5" s="2275"/>
      <c r="AT5" s="2275"/>
      <c r="AU5" s="2275"/>
      <c r="AV5" s="2275"/>
      <c r="AW5" s="2275"/>
      <c r="AX5" s="2275"/>
      <c r="AY5" s="2275"/>
      <c r="AZ5" s="2275"/>
      <c r="BA5" s="2275"/>
      <c r="BB5" s="2275"/>
      <c r="BC5" s="2275"/>
      <c r="BD5" s="2275"/>
      <c r="BE5" s="2275"/>
      <c r="BF5" s="2275"/>
      <c r="BG5" s="2275"/>
      <c r="BH5" s="2275"/>
      <c r="BI5" s="2275"/>
      <c r="BJ5" s="2275"/>
      <c r="BK5" s="2275"/>
      <c r="BL5" s="2275"/>
      <c r="BM5" s="2275"/>
      <c r="BN5" s="2275"/>
      <c r="BO5" s="2275"/>
      <c r="BP5" s="2275"/>
      <c r="BQ5" s="2275"/>
      <c r="BR5" s="2275"/>
      <c r="BS5" s="2275"/>
      <c r="BT5" s="2275"/>
      <c r="BU5" s="2275"/>
      <c r="BV5" s="2275"/>
      <c r="BW5" s="2275"/>
      <c r="BX5" s="2275"/>
      <c r="BY5" s="2275"/>
      <c r="BZ5" s="2275"/>
      <c r="CA5" s="2275"/>
      <c r="CB5" s="2275"/>
      <c r="CC5" s="2275"/>
      <c r="CD5" s="2275"/>
      <c r="CE5" s="2275"/>
      <c r="CF5" s="2275"/>
      <c r="CG5" s="2275"/>
      <c r="CH5" s="2275"/>
      <c r="CI5" s="2275"/>
      <c r="CJ5" s="2275"/>
      <c r="CK5" s="2275"/>
      <c r="CL5" s="2275"/>
      <c r="CM5" s="2275"/>
      <c r="CN5" s="2275"/>
      <c r="CO5" s="2275"/>
      <c r="CP5" s="2275"/>
      <c r="CQ5" s="2275"/>
      <c r="CR5" s="2275"/>
      <c r="CS5" s="2275"/>
      <c r="CT5" s="2275"/>
      <c r="CU5" s="2275"/>
      <c r="CV5" s="2275"/>
      <c r="CW5" s="2275"/>
      <c r="CX5" s="2275"/>
      <c r="CY5" s="2275"/>
      <c r="CZ5" s="2275"/>
      <c r="DA5" s="2275"/>
      <c r="DB5" s="2275"/>
      <c r="DC5" s="2275"/>
      <c r="DD5" s="2275"/>
      <c r="DE5" s="2275"/>
      <c r="DF5" s="2275"/>
      <c r="DG5" s="2275"/>
      <c r="DH5" s="2275"/>
      <c r="DI5" s="2275"/>
      <c r="DJ5" s="2275"/>
      <c r="DK5" s="2275"/>
      <c r="DL5" s="2275"/>
      <c r="DM5" s="2275"/>
      <c r="DN5" s="2275"/>
      <c r="DO5" s="2275"/>
      <c r="DP5" s="2275"/>
      <c r="DQ5" s="2275"/>
      <c r="DR5" s="2275"/>
      <c r="DS5" s="2275"/>
      <c r="DT5" s="2275"/>
      <c r="DU5" s="2275"/>
      <c r="DV5" s="2275"/>
      <c r="DW5" s="2275"/>
      <c r="DX5" s="2275"/>
      <c r="DY5" s="2275"/>
      <c r="DZ5" s="2275"/>
      <c r="EA5" s="2275"/>
      <c r="EB5" s="2275"/>
      <c r="EC5" s="2275"/>
      <c r="ED5" s="2275"/>
      <c r="EE5" s="2275"/>
      <c r="EF5" s="2275"/>
      <c r="EG5" s="2275"/>
      <c r="EH5" s="2275"/>
      <c r="EI5" s="2275"/>
      <c r="EJ5" s="2275"/>
      <c r="EK5" s="2275"/>
      <c r="EL5" s="2275"/>
      <c r="EM5" s="2275"/>
      <c r="EN5" s="2275"/>
      <c r="EO5" s="2275"/>
      <c r="EP5" s="2275"/>
      <c r="EQ5" s="2275"/>
      <c r="ER5" s="1970"/>
    </row>
    <row r="6" spans="1:155" ht="45" customHeight="1">
      <c r="A6" s="648"/>
      <c r="B6" s="2276"/>
      <c r="C6" s="2255" t="s">
        <v>1821</v>
      </c>
      <c r="D6" s="624" t="s">
        <v>1474</v>
      </c>
      <c r="E6" s="2255" t="s">
        <v>1475</v>
      </c>
      <c r="F6" s="2255" t="s">
        <v>1822</v>
      </c>
      <c r="G6" s="2255" t="s">
        <v>1316</v>
      </c>
      <c r="H6" s="2255" t="str">
        <f t="shared" ref="H6:BS6" si="0">"T+" &amp; (COLUMN(H6)-COLUMN($G6))</f>
        <v>T+1</v>
      </c>
      <c r="I6" s="2255" t="str">
        <f t="shared" si="0"/>
        <v>T+2</v>
      </c>
      <c r="J6" s="2255" t="str">
        <f t="shared" si="0"/>
        <v>T+3</v>
      </c>
      <c r="K6" s="2255" t="str">
        <f t="shared" si="0"/>
        <v>T+4</v>
      </c>
      <c r="L6" s="2255" t="str">
        <f t="shared" si="0"/>
        <v>T+5</v>
      </c>
      <c r="M6" s="2255" t="str">
        <f t="shared" si="0"/>
        <v>T+6</v>
      </c>
      <c r="N6" s="2255" t="str">
        <f t="shared" si="0"/>
        <v>T+7</v>
      </c>
      <c r="O6" s="2255" t="str">
        <f t="shared" si="0"/>
        <v>T+8</v>
      </c>
      <c r="P6" s="2255" t="str">
        <f t="shared" si="0"/>
        <v>T+9</v>
      </c>
      <c r="Q6" s="2255" t="str">
        <f t="shared" si="0"/>
        <v>T+10</v>
      </c>
      <c r="R6" s="2255" t="str">
        <f t="shared" si="0"/>
        <v>T+11</v>
      </c>
      <c r="S6" s="2255" t="str">
        <f t="shared" si="0"/>
        <v>T+12</v>
      </c>
      <c r="T6" s="2255" t="str">
        <f t="shared" si="0"/>
        <v>T+13</v>
      </c>
      <c r="U6" s="2255" t="str">
        <f t="shared" si="0"/>
        <v>T+14</v>
      </c>
      <c r="V6" s="2255" t="str">
        <f t="shared" si="0"/>
        <v>T+15</v>
      </c>
      <c r="W6" s="2255" t="str">
        <f t="shared" si="0"/>
        <v>T+16</v>
      </c>
      <c r="X6" s="2255" t="str">
        <f t="shared" si="0"/>
        <v>T+17</v>
      </c>
      <c r="Y6" s="2255" t="str">
        <f t="shared" si="0"/>
        <v>T+18</v>
      </c>
      <c r="Z6" s="2255" t="str">
        <f t="shared" si="0"/>
        <v>T+19</v>
      </c>
      <c r="AA6" s="2255" t="str">
        <f t="shared" si="0"/>
        <v>T+20</v>
      </c>
      <c r="AB6" s="2255" t="str">
        <f t="shared" si="0"/>
        <v>T+21</v>
      </c>
      <c r="AC6" s="2255" t="str">
        <f t="shared" si="0"/>
        <v>T+22</v>
      </c>
      <c r="AD6" s="2255" t="str">
        <f t="shared" si="0"/>
        <v>T+23</v>
      </c>
      <c r="AE6" s="2255" t="str">
        <f t="shared" si="0"/>
        <v>T+24</v>
      </c>
      <c r="AF6" s="2255" t="str">
        <f t="shared" si="0"/>
        <v>T+25</v>
      </c>
      <c r="AG6" s="2255" t="str">
        <f t="shared" si="0"/>
        <v>T+26</v>
      </c>
      <c r="AH6" s="2255" t="str">
        <f t="shared" si="0"/>
        <v>T+27</v>
      </c>
      <c r="AI6" s="2255" t="str">
        <f t="shared" si="0"/>
        <v>T+28</v>
      </c>
      <c r="AJ6" s="2255" t="str">
        <f t="shared" si="0"/>
        <v>T+29</v>
      </c>
      <c r="AK6" s="2255" t="str">
        <f t="shared" si="0"/>
        <v>T+30</v>
      </c>
      <c r="AL6" s="2255" t="str">
        <f t="shared" si="0"/>
        <v>T+31</v>
      </c>
      <c r="AM6" s="2255" t="str">
        <f t="shared" si="0"/>
        <v>T+32</v>
      </c>
      <c r="AN6" s="2255" t="str">
        <f t="shared" si="0"/>
        <v>T+33</v>
      </c>
      <c r="AO6" s="2255" t="str">
        <f t="shared" si="0"/>
        <v>T+34</v>
      </c>
      <c r="AP6" s="2255" t="str">
        <f t="shared" si="0"/>
        <v>T+35</v>
      </c>
      <c r="AQ6" s="2255" t="str">
        <f t="shared" si="0"/>
        <v>T+36</v>
      </c>
      <c r="AR6" s="2255" t="str">
        <f t="shared" si="0"/>
        <v>T+37</v>
      </c>
      <c r="AS6" s="2255" t="str">
        <f t="shared" si="0"/>
        <v>T+38</v>
      </c>
      <c r="AT6" s="2255" t="str">
        <f t="shared" si="0"/>
        <v>T+39</v>
      </c>
      <c r="AU6" s="2255" t="str">
        <f t="shared" si="0"/>
        <v>T+40</v>
      </c>
      <c r="AV6" s="2255" t="str">
        <f t="shared" si="0"/>
        <v>T+41</v>
      </c>
      <c r="AW6" s="2255" t="str">
        <f t="shared" si="0"/>
        <v>T+42</v>
      </c>
      <c r="AX6" s="2255" t="str">
        <f t="shared" si="0"/>
        <v>T+43</v>
      </c>
      <c r="AY6" s="2255" t="str">
        <f t="shared" si="0"/>
        <v>T+44</v>
      </c>
      <c r="AZ6" s="2255" t="str">
        <f t="shared" si="0"/>
        <v>T+45</v>
      </c>
      <c r="BA6" s="2255" t="str">
        <f t="shared" si="0"/>
        <v>T+46</v>
      </c>
      <c r="BB6" s="2255" t="str">
        <f t="shared" si="0"/>
        <v>T+47</v>
      </c>
      <c r="BC6" s="2255" t="str">
        <f t="shared" si="0"/>
        <v>T+48</v>
      </c>
      <c r="BD6" s="2255" t="str">
        <f t="shared" si="0"/>
        <v>T+49</v>
      </c>
      <c r="BE6" s="2255" t="str">
        <f t="shared" si="0"/>
        <v>T+50</v>
      </c>
      <c r="BF6" s="2255" t="str">
        <f t="shared" si="0"/>
        <v>T+51</v>
      </c>
      <c r="BG6" s="2255" t="str">
        <f t="shared" si="0"/>
        <v>T+52</v>
      </c>
      <c r="BH6" s="2255" t="str">
        <f t="shared" si="0"/>
        <v>T+53</v>
      </c>
      <c r="BI6" s="2255" t="str">
        <f t="shared" si="0"/>
        <v>T+54</v>
      </c>
      <c r="BJ6" s="2255" t="str">
        <f t="shared" si="0"/>
        <v>T+55</v>
      </c>
      <c r="BK6" s="2255" t="str">
        <f t="shared" si="0"/>
        <v>T+56</v>
      </c>
      <c r="BL6" s="2255" t="str">
        <f t="shared" si="0"/>
        <v>T+57</v>
      </c>
      <c r="BM6" s="2255" t="str">
        <f t="shared" si="0"/>
        <v>T+58</v>
      </c>
      <c r="BN6" s="2255" t="str">
        <f t="shared" si="0"/>
        <v>T+59</v>
      </c>
      <c r="BO6" s="2255" t="str">
        <f t="shared" si="0"/>
        <v>T+60</v>
      </c>
      <c r="BP6" s="2255" t="str">
        <f t="shared" si="0"/>
        <v>T+61</v>
      </c>
      <c r="BQ6" s="2255" t="str">
        <f t="shared" si="0"/>
        <v>T+62</v>
      </c>
      <c r="BR6" s="2255" t="str">
        <f t="shared" si="0"/>
        <v>T+63</v>
      </c>
      <c r="BS6" s="2255" t="str">
        <f t="shared" si="0"/>
        <v>T+64</v>
      </c>
      <c r="BT6" s="2255" t="str">
        <f t="shared" ref="BT6:EE6" si="1">"T+" &amp; (COLUMN(BT6)-COLUMN($G6))</f>
        <v>T+65</v>
      </c>
      <c r="BU6" s="2255" t="str">
        <f t="shared" si="1"/>
        <v>T+66</v>
      </c>
      <c r="BV6" s="2255" t="str">
        <f t="shared" si="1"/>
        <v>T+67</v>
      </c>
      <c r="BW6" s="2255" t="str">
        <f t="shared" si="1"/>
        <v>T+68</v>
      </c>
      <c r="BX6" s="2255" t="str">
        <f t="shared" si="1"/>
        <v>T+69</v>
      </c>
      <c r="BY6" s="2255" t="str">
        <f t="shared" si="1"/>
        <v>T+70</v>
      </c>
      <c r="BZ6" s="2255" t="str">
        <f t="shared" si="1"/>
        <v>T+71</v>
      </c>
      <c r="CA6" s="2255" t="str">
        <f t="shared" si="1"/>
        <v>T+72</v>
      </c>
      <c r="CB6" s="2255" t="str">
        <f t="shared" si="1"/>
        <v>T+73</v>
      </c>
      <c r="CC6" s="2255" t="str">
        <f t="shared" si="1"/>
        <v>T+74</v>
      </c>
      <c r="CD6" s="2255" t="str">
        <f t="shared" si="1"/>
        <v>T+75</v>
      </c>
      <c r="CE6" s="2255" t="str">
        <f t="shared" si="1"/>
        <v>T+76</v>
      </c>
      <c r="CF6" s="2255" t="str">
        <f t="shared" si="1"/>
        <v>T+77</v>
      </c>
      <c r="CG6" s="2255" t="str">
        <f t="shared" si="1"/>
        <v>T+78</v>
      </c>
      <c r="CH6" s="2255" t="str">
        <f t="shared" si="1"/>
        <v>T+79</v>
      </c>
      <c r="CI6" s="2255" t="str">
        <f t="shared" si="1"/>
        <v>T+80</v>
      </c>
      <c r="CJ6" s="2255" t="str">
        <f t="shared" si="1"/>
        <v>T+81</v>
      </c>
      <c r="CK6" s="2255" t="str">
        <f t="shared" si="1"/>
        <v>T+82</v>
      </c>
      <c r="CL6" s="2255" t="str">
        <f t="shared" si="1"/>
        <v>T+83</v>
      </c>
      <c r="CM6" s="2255" t="str">
        <f t="shared" si="1"/>
        <v>T+84</v>
      </c>
      <c r="CN6" s="2255" t="str">
        <f t="shared" si="1"/>
        <v>T+85</v>
      </c>
      <c r="CO6" s="2255" t="str">
        <f t="shared" si="1"/>
        <v>T+86</v>
      </c>
      <c r="CP6" s="2255" t="str">
        <f t="shared" si="1"/>
        <v>T+87</v>
      </c>
      <c r="CQ6" s="2255" t="str">
        <f t="shared" si="1"/>
        <v>T+88</v>
      </c>
      <c r="CR6" s="2255" t="str">
        <f t="shared" si="1"/>
        <v>T+89</v>
      </c>
      <c r="CS6" s="2255" t="str">
        <f t="shared" si="1"/>
        <v>T+90</v>
      </c>
      <c r="CT6" s="2255" t="str">
        <f t="shared" si="1"/>
        <v>T+91</v>
      </c>
      <c r="CU6" s="2255" t="str">
        <f t="shared" si="1"/>
        <v>T+92</v>
      </c>
      <c r="CV6" s="2255" t="str">
        <f t="shared" si="1"/>
        <v>T+93</v>
      </c>
      <c r="CW6" s="2255" t="str">
        <f t="shared" si="1"/>
        <v>T+94</v>
      </c>
      <c r="CX6" s="2255" t="str">
        <f t="shared" si="1"/>
        <v>T+95</v>
      </c>
      <c r="CY6" s="2255" t="str">
        <f t="shared" si="1"/>
        <v>T+96</v>
      </c>
      <c r="CZ6" s="2255" t="str">
        <f t="shared" si="1"/>
        <v>T+97</v>
      </c>
      <c r="DA6" s="2255" t="str">
        <f t="shared" si="1"/>
        <v>T+98</v>
      </c>
      <c r="DB6" s="2255" t="str">
        <f t="shared" si="1"/>
        <v>T+99</v>
      </c>
      <c r="DC6" s="2255" t="str">
        <f t="shared" si="1"/>
        <v>T+100</v>
      </c>
      <c r="DD6" s="2255" t="str">
        <f t="shared" si="1"/>
        <v>T+101</v>
      </c>
      <c r="DE6" s="2255" t="str">
        <f t="shared" si="1"/>
        <v>T+102</v>
      </c>
      <c r="DF6" s="2255" t="str">
        <f t="shared" si="1"/>
        <v>T+103</v>
      </c>
      <c r="DG6" s="2255" t="str">
        <f t="shared" si="1"/>
        <v>T+104</v>
      </c>
      <c r="DH6" s="2255" t="str">
        <f t="shared" si="1"/>
        <v>T+105</v>
      </c>
      <c r="DI6" s="2255" t="str">
        <f t="shared" si="1"/>
        <v>T+106</v>
      </c>
      <c r="DJ6" s="2255" t="str">
        <f t="shared" si="1"/>
        <v>T+107</v>
      </c>
      <c r="DK6" s="2255" t="str">
        <f t="shared" si="1"/>
        <v>T+108</v>
      </c>
      <c r="DL6" s="2255" t="str">
        <f t="shared" si="1"/>
        <v>T+109</v>
      </c>
      <c r="DM6" s="2255" t="str">
        <f t="shared" si="1"/>
        <v>T+110</v>
      </c>
      <c r="DN6" s="2255" t="str">
        <f t="shared" si="1"/>
        <v>T+111</v>
      </c>
      <c r="DO6" s="2255" t="str">
        <f t="shared" si="1"/>
        <v>T+112</v>
      </c>
      <c r="DP6" s="2255" t="str">
        <f t="shared" si="1"/>
        <v>T+113</v>
      </c>
      <c r="DQ6" s="2255" t="str">
        <f t="shared" si="1"/>
        <v>T+114</v>
      </c>
      <c r="DR6" s="2255" t="str">
        <f t="shared" si="1"/>
        <v>T+115</v>
      </c>
      <c r="DS6" s="2255" t="str">
        <f t="shared" si="1"/>
        <v>T+116</v>
      </c>
      <c r="DT6" s="2255" t="str">
        <f t="shared" si="1"/>
        <v>T+117</v>
      </c>
      <c r="DU6" s="2255" t="str">
        <f t="shared" si="1"/>
        <v>T+118</v>
      </c>
      <c r="DV6" s="2255" t="str">
        <f t="shared" si="1"/>
        <v>T+119</v>
      </c>
      <c r="DW6" s="2255" t="str">
        <f t="shared" si="1"/>
        <v>T+120</v>
      </c>
      <c r="DX6" s="2255" t="str">
        <f t="shared" si="1"/>
        <v>T+121</v>
      </c>
      <c r="DY6" s="2255" t="str">
        <f t="shared" si="1"/>
        <v>T+122</v>
      </c>
      <c r="DZ6" s="2255" t="str">
        <f t="shared" si="1"/>
        <v>T+123</v>
      </c>
      <c r="EA6" s="2255" t="str">
        <f t="shared" si="1"/>
        <v>T+124</v>
      </c>
      <c r="EB6" s="2255" t="str">
        <f t="shared" si="1"/>
        <v>T+125</v>
      </c>
      <c r="EC6" s="2255" t="str">
        <f t="shared" si="1"/>
        <v>T+126</v>
      </c>
      <c r="ED6" s="2255" t="str">
        <f t="shared" si="1"/>
        <v>T+127</v>
      </c>
      <c r="EE6" s="2255" t="str">
        <f t="shared" si="1"/>
        <v>T+128</v>
      </c>
      <c r="EF6" s="2255" t="str">
        <f t="shared" ref="EF6:EQ6" si="2">"T+" &amp; (COLUMN(EF6)-COLUMN($G6))</f>
        <v>T+129</v>
      </c>
      <c r="EG6" s="2255" t="str">
        <f t="shared" si="2"/>
        <v>T+130</v>
      </c>
      <c r="EH6" s="2255" t="str">
        <f t="shared" si="2"/>
        <v>T+131</v>
      </c>
      <c r="EI6" s="2255" t="str">
        <f t="shared" si="2"/>
        <v>T+132</v>
      </c>
      <c r="EJ6" s="2255" t="str">
        <f t="shared" si="2"/>
        <v>T+133</v>
      </c>
      <c r="EK6" s="2255" t="str">
        <f t="shared" si="2"/>
        <v>T+134</v>
      </c>
      <c r="EL6" s="2255" t="str">
        <f t="shared" si="2"/>
        <v>T+135</v>
      </c>
      <c r="EM6" s="2255" t="str">
        <f t="shared" si="2"/>
        <v>T+136</v>
      </c>
      <c r="EN6" s="2255" t="str">
        <f t="shared" si="2"/>
        <v>T+137</v>
      </c>
      <c r="EO6" s="2255" t="str">
        <f t="shared" si="2"/>
        <v>T+138</v>
      </c>
      <c r="EP6" s="2255" t="str">
        <f t="shared" si="2"/>
        <v>T+139</v>
      </c>
      <c r="EQ6" s="2255" t="str">
        <f t="shared" si="2"/>
        <v>T+140</v>
      </c>
      <c r="ER6" s="577"/>
    </row>
    <row r="7" spans="1:155" ht="15" customHeight="1">
      <c r="A7" s="648"/>
      <c r="B7" s="2256" t="s">
        <v>1317</v>
      </c>
      <c r="C7" s="2257"/>
      <c r="D7" s="2257"/>
      <c r="E7" s="2257"/>
      <c r="F7" s="2257"/>
      <c r="G7" s="2258"/>
      <c r="H7" s="2277"/>
      <c r="I7" s="2277"/>
      <c r="J7" s="2277"/>
      <c r="K7" s="2277"/>
      <c r="L7" s="2277"/>
      <c r="M7" s="2277"/>
      <c r="N7" s="2277"/>
      <c r="O7" s="2277"/>
      <c r="P7" s="2277"/>
      <c r="Q7" s="2277"/>
      <c r="R7" s="2277"/>
      <c r="S7" s="2277"/>
      <c r="T7" s="2277"/>
      <c r="U7" s="2277"/>
      <c r="V7" s="2277"/>
      <c r="W7" s="2277"/>
      <c r="X7" s="2277"/>
      <c r="Y7" s="2277"/>
      <c r="Z7" s="2277"/>
      <c r="AA7" s="2277"/>
      <c r="AB7" s="2277"/>
      <c r="AC7" s="2277"/>
      <c r="AD7" s="2277"/>
      <c r="AE7" s="2277"/>
      <c r="AF7" s="2277"/>
      <c r="AG7" s="2277"/>
      <c r="AH7" s="2277"/>
      <c r="AI7" s="2277"/>
      <c r="AJ7" s="2277"/>
      <c r="AK7" s="2277"/>
      <c r="AL7" s="2277"/>
      <c r="AM7" s="2277"/>
      <c r="AN7" s="2277"/>
      <c r="AO7" s="2277"/>
      <c r="AP7" s="2277"/>
      <c r="AQ7" s="2277"/>
      <c r="AR7" s="2277"/>
      <c r="AS7" s="2277"/>
      <c r="AT7" s="2277"/>
      <c r="AU7" s="2277"/>
      <c r="AV7" s="2277"/>
      <c r="AW7" s="2277"/>
      <c r="AX7" s="2277"/>
      <c r="AY7" s="2277"/>
      <c r="AZ7" s="2277"/>
      <c r="BA7" s="2277"/>
      <c r="BB7" s="2277"/>
      <c r="BC7" s="2277"/>
      <c r="BD7" s="2277"/>
      <c r="BE7" s="2277"/>
      <c r="BF7" s="2277"/>
      <c r="BG7" s="2277"/>
      <c r="BH7" s="2277"/>
      <c r="BI7" s="2277"/>
      <c r="BJ7" s="2277"/>
      <c r="BK7" s="2277"/>
      <c r="BL7" s="2277"/>
      <c r="BM7" s="2277"/>
      <c r="BN7" s="2277"/>
      <c r="BO7" s="2277"/>
      <c r="BP7" s="2277"/>
      <c r="BQ7" s="2277"/>
      <c r="BR7" s="2277"/>
      <c r="BS7" s="2277"/>
      <c r="BT7" s="2277"/>
      <c r="BU7" s="2277"/>
      <c r="BV7" s="2277"/>
      <c r="BW7" s="2277"/>
      <c r="BX7" s="2277"/>
      <c r="BY7" s="2277"/>
      <c r="BZ7" s="2277"/>
      <c r="CA7" s="2277"/>
      <c r="CB7" s="2277"/>
      <c r="CC7" s="2277"/>
      <c r="CD7" s="2277"/>
      <c r="CE7" s="2277"/>
      <c r="CF7" s="2277"/>
      <c r="CG7" s="2277"/>
      <c r="CH7" s="2277"/>
      <c r="CI7" s="2277"/>
      <c r="CJ7" s="2277"/>
      <c r="CK7" s="2277"/>
      <c r="CL7" s="2277"/>
      <c r="CM7" s="2277"/>
      <c r="CN7" s="2277"/>
      <c r="CO7" s="2277"/>
      <c r="CP7" s="2277"/>
      <c r="CQ7" s="2277"/>
      <c r="CR7" s="2277"/>
      <c r="CS7" s="2277"/>
      <c r="CT7" s="2277"/>
      <c r="CU7" s="2277"/>
      <c r="CV7" s="2277"/>
      <c r="CW7" s="2277"/>
      <c r="CX7" s="2277"/>
      <c r="CY7" s="2277"/>
      <c r="CZ7" s="2277"/>
      <c r="DA7" s="2277"/>
      <c r="DB7" s="2277"/>
      <c r="DC7" s="2277"/>
      <c r="DD7" s="2277"/>
      <c r="DE7" s="2277"/>
      <c r="DF7" s="2277"/>
      <c r="DG7" s="2277"/>
      <c r="DH7" s="2277"/>
      <c r="DI7" s="2277"/>
      <c r="DJ7" s="2277"/>
      <c r="DK7" s="2277"/>
      <c r="DL7" s="2277"/>
      <c r="DM7" s="2277"/>
      <c r="DN7" s="2277"/>
      <c r="DO7" s="2277"/>
      <c r="DP7" s="2277"/>
      <c r="DQ7" s="2277"/>
      <c r="DR7" s="2277"/>
      <c r="DS7" s="2277"/>
      <c r="DT7" s="2277"/>
      <c r="DU7" s="2277"/>
      <c r="DV7" s="2277"/>
      <c r="DW7" s="2277"/>
      <c r="DX7" s="2277"/>
      <c r="DY7" s="2277"/>
      <c r="DZ7" s="2277"/>
      <c r="EA7" s="2277"/>
      <c r="EB7" s="2277"/>
      <c r="EC7" s="2277"/>
      <c r="ED7" s="2277"/>
      <c r="EE7" s="2277"/>
      <c r="EF7" s="2277"/>
      <c r="EG7" s="2277"/>
      <c r="EH7" s="2277"/>
      <c r="EI7" s="2277"/>
      <c r="EJ7" s="2277"/>
      <c r="EK7" s="2277"/>
      <c r="EL7" s="2277"/>
      <c r="EM7" s="2277"/>
      <c r="EN7" s="2277"/>
      <c r="EO7" s="2277"/>
      <c r="EP7" s="2277"/>
      <c r="EQ7" s="2277"/>
      <c r="ER7" s="577"/>
    </row>
    <row r="8" spans="1:155" s="1191" customFormat="1" ht="15" customHeight="1">
      <c r="A8" s="593"/>
      <c r="B8" s="1772"/>
      <c r="C8" s="1772"/>
      <c r="D8" s="2259"/>
      <c r="E8" s="2259"/>
      <c r="F8" s="2259"/>
      <c r="G8" s="1772"/>
      <c r="H8" s="1772"/>
      <c r="I8" s="1772"/>
      <c r="J8" s="1772"/>
      <c r="K8" s="1772"/>
      <c r="L8" s="1772"/>
      <c r="M8" s="1772"/>
      <c r="N8" s="1772"/>
      <c r="O8" s="1772"/>
      <c r="P8" s="1772"/>
      <c r="Q8" s="1772"/>
      <c r="R8" s="1772"/>
      <c r="S8" s="1772"/>
      <c r="T8" s="1772"/>
      <c r="U8" s="1772"/>
      <c r="V8" s="1772"/>
      <c r="W8" s="1772"/>
      <c r="X8" s="1772"/>
      <c r="Y8" s="1772"/>
      <c r="Z8" s="1772"/>
      <c r="AA8" s="1772"/>
      <c r="AB8" s="1772"/>
      <c r="AC8" s="1772"/>
      <c r="AD8" s="1772"/>
      <c r="AE8" s="1772"/>
      <c r="AF8" s="1772"/>
      <c r="AG8" s="1772"/>
      <c r="AH8" s="1772"/>
      <c r="AI8" s="1772"/>
      <c r="AJ8" s="1772"/>
      <c r="AK8" s="1772"/>
      <c r="AL8" s="1772"/>
      <c r="AM8" s="1772"/>
      <c r="AN8" s="1772"/>
      <c r="AO8" s="1772"/>
      <c r="AP8" s="1772"/>
      <c r="AQ8" s="1772"/>
      <c r="AR8" s="1772"/>
      <c r="AS8" s="1772"/>
      <c r="AT8" s="1772"/>
      <c r="AU8" s="1772"/>
      <c r="AV8" s="1772"/>
      <c r="AW8" s="1772"/>
      <c r="AX8" s="1772"/>
      <c r="AY8" s="1772"/>
      <c r="AZ8" s="1772"/>
      <c r="BA8" s="1772"/>
      <c r="BB8" s="1772"/>
      <c r="BC8" s="1772"/>
      <c r="BD8" s="1772"/>
      <c r="BE8" s="1772"/>
      <c r="BF8" s="1772"/>
      <c r="BG8" s="1772"/>
      <c r="BH8" s="1772"/>
      <c r="BI8" s="1772"/>
      <c r="BJ8" s="1772"/>
      <c r="BK8" s="1772"/>
      <c r="BL8" s="1772"/>
      <c r="BM8" s="1772"/>
      <c r="BN8" s="1772"/>
      <c r="BO8" s="1772"/>
      <c r="BP8" s="1772"/>
      <c r="BQ8" s="1772"/>
      <c r="BR8" s="1772"/>
      <c r="BS8" s="1772"/>
      <c r="BT8" s="1772"/>
      <c r="BU8" s="1772"/>
      <c r="BV8" s="1772"/>
      <c r="BW8" s="1772"/>
      <c r="BX8" s="1772"/>
      <c r="BY8" s="1772"/>
      <c r="BZ8" s="1772"/>
      <c r="CA8" s="1772"/>
      <c r="CB8" s="1772"/>
      <c r="CC8" s="1772"/>
      <c r="CD8" s="1772"/>
      <c r="CE8" s="1772"/>
      <c r="CF8" s="1772"/>
      <c r="CG8" s="1772"/>
      <c r="CH8" s="1772"/>
      <c r="CI8" s="1772"/>
      <c r="CJ8" s="1772"/>
      <c r="CK8" s="1772"/>
      <c r="CL8" s="1772"/>
      <c r="CM8" s="1772"/>
      <c r="CN8" s="1772"/>
      <c r="CO8" s="1772"/>
      <c r="CP8" s="1772"/>
      <c r="CQ8" s="1772"/>
      <c r="CR8" s="1772"/>
      <c r="CS8" s="1772"/>
      <c r="CT8" s="1772"/>
      <c r="CU8" s="1772"/>
      <c r="CV8" s="1772"/>
      <c r="CW8" s="1772"/>
      <c r="CX8" s="1772"/>
      <c r="CY8" s="1772"/>
      <c r="CZ8" s="1772"/>
      <c r="DA8" s="1772"/>
      <c r="DB8" s="1772"/>
      <c r="DC8" s="1772"/>
      <c r="DD8" s="1772"/>
      <c r="DE8" s="1772"/>
      <c r="DF8" s="1772"/>
      <c r="DG8" s="1772"/>
      <c r="DH8" s="1772"/>
      <c r="DI8" s="1772"/>
      <c r="DJ8" s="1772"/>
      <c r="DK8" s="1772"/>
      <c r="DL8" s="1772"/>
      <c r="DM8" s="1772"/>
      <c r="DN8" s="1772"/>
      <c r="DO8" s="1772"/>
      <c r="DP8" s="1772"/>
      <c r="DQ8" s="1772"/>
      <c r="DR8" s="1772"/>
      <c r="DS8" s="1772"/>
      <c r="DT8" s="1772"/>
      <c r="DU8" s="1772"/>
      <c r="DV8" s="1772"/>
      <c r="DW8" s="1772"/>
      <c r="DX8" s="1772"/>
      <c r="DY8" s="1772"/>
      <c r="DZ8" s="1772"/>
      <c r="EA8" s="1772"/>
      <c r="EB8" s="1772"/>
      <c r="EC8" s="1772"/>
      <c r="ED8" s="1772"/>
      <c r="EE8" s="1772"/>
      <c r="EF8" s="1772"/>
      <c r="EG8" s="1772"/>
      <c r="EH8" s="1772"/>
      <c r="EI8" s="1772"/>
      <c r="EJ8" s="1772"/>
      <c r="EK8" s="1772"/>
      <c r="EL8" s="1772"/>
      <c r="EM8" s="1772"/>
      <c r="EN8" s="1772"/>
      <c r="EO8" s="1772"/>
      <c r="EP8" s="1772"/>
      <c r="EQ8" s="1772"/>
      <c r="ER8" s="594"/>
    </row>
    <row r="9" spans="1:155" s="584" customFormat="1" ht="45" customHeight="1">
      <c r="A9" s="1633" t="s">
        <v>1490</v>
      </c>
      <c r="B9" s="574"/>
      <c r="C9" s="574"/>
      <c r="D9" s="777"/>
      <c r="E9" s="777"/>
      <c r="F9" s="777"/>
      <c r="ER9" s="403"/>
    </row>
    <row r="10" spans="1:155" s="584" customFormat="1" ht="45" customHeight="1">
      <c r="A10" s="1633" t="s">
        <v>1476</v>
      </c>
      <c r="B10" s="574"/>
      <c r="C10" s="574"/>
      <c r="D10" s="777"/>
      <c r="E10" s="777"/>
      <c r="F10" s="777"/>
      <c r="ER10" s="403"/>
    </row>
    <row r="11" spans="1:155" ht="45" customHeight="1">
      <c r="A11" s="648"/>
      <c r="B11" s="2276" t="s">
        <v>1318</v>
      </c>
      <c r="C11" s="2255" t="s">
        <v>1821</v>
      </c>
      <c r="D11" s="624" t="s">
        <v>1474</v>
      </c>
      <c r="E11" s="2255" t="s">
        <v>1475</v>
      </c>
      <c r="F11" s="2255" t="s">
        <v>1822</v>
      </c>
      <c r="G11" s="2255" t="s">
        <v>1316</v>
      </c>
      <c r="H11" s="2255" t="str">
        <f t="shared" ref="H11:BS11" si="3">"T+" &amp; (COLUMN(H11)-COLUMN($G11))</f>
        <v>T+1</v>
      </c>
      <c r="I11" s="2255" t="str">
        <f t="shared" si="3"/>
        <v>T+2</v>
      </c>
      <c r="J11" s="2255" t="str">
        <f t="shared" si="3"/>
        <v>T+3</v>
      </c>
      <c r="K11" s="2255" t="str">
        <f t="shared" si="3"/>
        <v>T+4</v>
      </c>
      <c r="L11" s="2255" t="str">
        <f t="shared" si="3"/>
        <v>T+5</v>
      </c>
      <c r="M11" s="2255" t="str">
        <f t="shared" si="3"/>
        <v>T+6</v>
      </c>
      <c r="N11" s="2255" t="str">
        <f t="shared" si="3"/>
        <v>T+7</v>
      </c>
      <c r="O11" s="2255" t="str">
        <f t="shared" si="3"/>
        <v>T+8</v>
      </c>
      <c r="P11" s="2255" t="str">
        <f t="shared" si="3"/>
        <v>T+9</v>
      </c>
      <c r="Q11" s="2255" t="str">
        <f t="shared" si="3"/>
        <v>T+10</v>
      </c>
      <c r="R11" s="2255" t="str">
        <f t="shared" si="3"/>
        <v>T+11</v>
      </c>
      <c r="S11" s="2255" t="str">
        <f t="shared" si="3"/>
        <v>T+12</v>
      </c>
      <c r="T11" s="2255" t="str">
        <f t="shared" si="3"/>
        <v>T+13</v>
      </c>
      <c r="U11" s="2255" t="str">
        <f t="shared" si="3"/>
        <v>T+14</v>
      </c>
      <c r="V11" s="2255" t="str">
        <f t="shared" si="3"/>
        <v>T+15</v>
      </c>
      <c r="W11" s="2255" t="str">
        <f t="shared" si="3"/>
        <v>T+16</v>
      </c>
      <c r="X11" s="2255" t="str">
        <f t="shared" si="3"/>
        <v>T+17</v>
      </c>
      <c r="Y11" s="2255" t="str">
        <f t="shared" si="3"/>
        <v>T+18</v>
      </c>
      <c r="Z11" s="2255" t="str">
        <f t="shared" si="3"/>
        <v>T+19</v>
      </c>
      <c r="AA11" s="2255" t="str">
        <f t="shared" si="3"/>
        <v>T+20</v>
      </c>
      <c r="AB11" s="2255" t="str">
        <f t="shared" si="3"/>
        <v>T+21</v>
      </c>
      <c r="AC11" s="2255" t="str">
        <f t="shared" si="3"/>
        <v>T+22</v>
      </c>
      <c r="AD11" s="2255" t="str">
        <f t="shared" si="3"/>
        <v>T+23</v>
      </c>
      <c r="AE11" s="2255" t="str">
        <f t="shared" si="3"/>
        <v>T+24</v>
      </c>
      <c r="AF11" s="2255" t="str">
        <f t="shared" si="3"/>
        <v>T+25</v>
      </c>
      <c r="AG11" s="2255" t="str">
        <f t="shared" si="3"/>
        <v>T+26</v>
      </c>
      <c r="AH11" s="2255" t="str">
        <f t="shared" si="3"/>
        <v>T+27</v>
      </c>
      <c r="AI11" s="2255" t="str">
        <f t="shared" si="3"/>
        <v>T+28</v>
      </c>
      <c r="AJ11" s="2255" t="str">
        <f t="shared" si="3"/>
        <v>T+29</v>
      </c>
      <c r="AK11" s="2255" t="str">
        <f t="shared" si="3"/>
        <v>T+30</v>
      </c>
      <c r="AL11" s="2255" t="str">
        <f t="shared" si="3"/>
        <v>T+31</v>
      </c>
      <c r="AM11" s="2255" t="str">
        <f t="shared" si="3"/>
        <v>T+32</v>
      </c>
      <c r="AN11" s="2255" t="str">
        <f t="shared" si="3"/>
        <v>T+33</v>
      </c>
      <c r="AO11" s="2255" t="str">
        <f t="shared" si="3"/>
        <v>T+34</v>
      </c>
      <c r="AP11" s="2255" t="str">
        <f t="shared" si="3"/>
        <v>T+35</v>
      </c>
      <c r="AQ11" s="2255" t="str">
        <f t="shared" si="3"/>
        <v>T+36</v>
      </c>
      <c r="AR11" s="2255" t="str">
        <f t="shared" si="3"/>
        <v>T+37</v>
      </c>
      <c r="AS11" s="2255" t="str">
        <f t="shared" si="3"/>
        <v>T+38</v>
      </c>
      <c r="AT11" s="2255" t="str">
        <f t="shared" si="3"/>
        <v>T+39</v>
      </c>
      <c r="AU11" s="2255" t="str">
        <f t="shared" si="3"/>
        <v>T+40</v>
      </c>
      <c r="AV11" s="2255" t="str">
        <f t="shared" si="3"/>
        <v>T+41</v>
      </c>
      <c r="AW11" s="2255" t="str">
        <f t="shared" si="3"/>
        <v>T+42</v>
      </c>
      <c r="AX11" s="2255" t="str">
        <f t="shared" si="3"/>
        <v>T+43</v>
      </c>
      <c r="AY11" s="2255" t="str">
        <f t="shared" si="3"/>
        <v>T+44</v>
      </c>
      <c r="AZ11" s="2255" t="str">
        <f t="shared" si="3"/>
        <v>T+45</v>
      </c>
      <c r="BA11" s="2255" t="str">
        <f t="shared" si="3"/>
        <v>T+46</v>
      </c>
      <c r="BB11" s="2255" t="str">
        <f t="shared" si="3"/>
        <v>T+47</v>
      </c>
      <c r="BC11" s="2255" t="str">
        <f t="shared" si="3"/>
        <v>T+48</v>
      </c>
      <c r="BD11" s="2255" t="str">
        <f t="shared" si="3"/>
        <v>T+49</v>
      </c>
      <c r="BE11" s="2255" t="str">
        <f t="shared" si="3"/>
        <v>T+50</v>
      </c>
      <c r="BF11" s="2255" t="str">
        <f t="shared" si="3"/>
        <v>T+51</v>
      </c>
      <c r="BG11" s="2255" t="str">
        <f t="shared" si="3"/>
        <v>T+52</v>
      </c>
      <c r="BH11" s="2255" t="str">
        <f t="shared" si="3"/>
        <v>T+53</v>
      </c>
      <c r="BI11" s="2255" t="str">
        <f t="shared" si="3"/>
        <v>T+54</v>
      </c>
      <c r="BJ11" s="2255" t="str">
        <f t="shared" si="3"/>
        <v>T+55</v>
      </c>
      <c r="BK11" s="2255" t="str">
        <f t="shared" si="3"/>
        <v>T+56</v>
      </c>
      <c r="BL11" s="2255" t="str">
        <f t="shared" si="3"/>
        <v>T+57</v>
      </c>
      <c r="BM11" s="2255" t="str">
        <f t="shared" si="3"/>
        <v>T+58</v>
      </c>
      <c r="BN11" s="2255" t="str">
        <f t="shared" si="3"/>
        <v>T+59</v>
      </c>
      <c r="BO11" s="2255" t="str">
        <f t="shared" si="3"/>
        <v>T+60</v>
      </c>
      <c r="BP11" s="2255" t="str">
        <f t="shared" si="3"/>
        <v>T+61</v>
      </c>
      <c r="BQ11" s="2255" t="str">
        <f t="shared" si="3"/>
        <v>T+62</v>
      </c>
      <c r="BR11" s="2255" t="str">
        <f t="shared" si="3"/>
        <v>T+63</v>
      </c>
      <c r="BS11" s="2255" t="str">
        <f t="shared" si="3"/>
        <v>T+64</v>
      </c>
      <c r="BT11" s="2255" t="str">
        <f t="shared" ref="BT11:EE11" si="4">"T+" &amp; (COLUMN(BT11)-COLUMN($G11))</f>
        <v>T+65</v>
      </c>
      <c r="BU11" s="2255" t="str">
        <f t="shared" si="4"/>
        <v>T+66</v>
      </c>
      <c r="BV11" s="2255" t="str">
        <f t="shared" si="4"/>
        <v>T+67</v>
      </c>
      <c r="BW11" s="2255" t="str">
        <f t="shared" si="4"/>
        <v>T+68</v>
      </c>
      <c r="BX11" s="2255" t="str">
        <f t="shared" si="4"/>
        <v>T+69</v>
      </c>
      <c r="BY11" s="2255" t="str">
        <f t="shared" si="4"/>
        <v>T+70</v>
      </c>
      <c r="BZ11" s="2255" t="str">
        <f t="shared" si="4"/>
        <v>T+71</v>
      </c>
      <c r="CA11" s="2255" t="str">
        <f t="shared" si="4"/>
        <v>T+72</v>
      </c>
      <c r="CB11" s="2255" t="str">
        <f t="shared" si="4"/>
        <v>T+73</v>
      </c>
      <c r="CC11" s="2255" t="str">
        <f t="shared" si="4"/>
        <v>T+74</v>
      </c>
      <c r="CD11" s="2255" t="str">
        <f t="shared" si="4"/>
        <v>T+75</v>
      </c>
      <c r="CE11" s="2255" t="str">
        <f t="shared" si="4"/>
        <v>T+76</v>
      </c>
      <c r="CF11" s="2255" t="str">
        <f t="shared" si="4"/>
        <v>T+77</v>
      </c>
      <c r="CG11" s="2255" t="str">
        <f t="shared" si="4"/>
        <v>T+78</v>
      </c>
      <c r="CH11" s="2255" t="str">
        <f t="shared" si="4"/>
        <v>T+79</v>
      </c>
      <c r="CI11" s="2255" t="str">
        <f t="shared" si="4"/>
        <v>T+80</v>
      </c>
      <c r="CJ11" s="2255" t="str">
        <f t="shared" si="4"/>
        <v>T+81</v>
      </c>
      <c r="CK11" s="2255" t="str">
        <f t="shared" si="4"/>
        <v>T+82</v>
      </c>
      <c r="CL11" s="2255" t="str">
        <f t="shared" si="4"/>
        <v>T+83</v>
      </c>
      <c r="CM11" s="2255" t="str">
        <f t="shared" si="4"/>
        <v>T+84</v>
      </c>
      <c r="CN11" s="2255" t="str">
        <f t="shared" si="4"/>
        <v>T+85</v>
      </c>
      <c r="CO11" s="2255" t="str">
        <f t="shared" si="4"/>
        <v>T+86</v>
      </c>
      <c r="CP11" s="2255" t="str">
        <f t="shared" si="4"/>
        <v>T+87</v>
      </c>
      <c r="CQ11" s="2255" t="str">
        <f t="shared" si="4"/>
        <v>T+88</v>
      </c>
      <c r="CR11" s="2255" t="str">
        <f t="shared" si="4"/>
        <v>T+89</v>
      </c>
      <c r="CS11" s="2255" t="str">
        <f t="shared" si="4"/>
        <v>T+90</v>
      </c>
      <c r="CT11" s="2255" t="str">
        <f t="shared" si="4"/>
        <v>T+91</v>
      </c>
      <c r="CU11" s="2255" t="str">
        <f t="shared" si="4"/>
        <v>T+92</v>
      </c>
      <c r="CV11" s="2255" t="str">
        <f t="shared" si="4"/>
        <v>T+93</v>
      </c>
      <c r="CW11" s="2255" t="str">
        <f t="shared" si="4"/>
        <v>T+94</v>
      </c>
      <c r="CX11" s="2255" t="str">
        <f t="shared" si="4"/>
        <v>T+95</v>
      </c>
      <c r="CY11" s="2255" t="str">
        <f t="shared" si="4"/>
        <v>T+96</v>
      </c>
      <c r="CZ11" s="2255" t="str">
        <f t="shared" si="4"/>
        <v>T+97</v>
      </c>
      <c r="DA11" s="2255" t="str">
        <f t="shared" si="4"/>
        <v>T+98</v>
      </c>
      <c r="DB11" s="2255" t="str">
        <f t="shared" si="4"/>
        <v>T+99</v>
      </c>
      <c r="DC11" s="2255" t="str">
        <f t="shared" si="4"/>
        <v>T+100</v>
      </c>
      <c r="DD11" s="2255" t="str">
        <f t="shared" si="4"/>
        <v>T+101</v>
      </c>
      <c r="DE11" s="2255" t="str">
        <f t="shared" si="4"/>
        <v>T+102</v>
      </c>
      <c r="DF11" s="2255" t="str">
        <f t="shared" si="4"/>
        <v>T+103</v>
      </c>
      <c r="DG11" s="2255" t="str">
        <f t="shared" si="4"/>
        <v>T+104</v>
      </c>
      <c r="DH11" s="2255" t="str">
        <f t="shared" si="4"/>
        <v>T+105</v>
      </c>
      <c r="DI11" s="2255" t="str">
        <f t="shared" si="4"/>
        <v>T+106</v>
      </c>
      <c r="DJ11" s="2255" t="str">
        <f t="shared" si="4"/>
        <v>T+107</v>
      </c>
      <c r="DK11" s="2255" t="str">
        <f t="shared" si="4"/>
        <v>T+108</v>
      </c>
      <c r="DL11" s="2255" t="str">
        <f t="shared" si="4"/>
        <v>T+109</v>
      </c>
      <c r="DM11" s="2255" t="str">
        <f t="shared" si="4"/>
        <v>T+110</v>
      </c>
      <c r="DN11" s="2255" t="str">
        <f t="shared" si="4"/>
        <v>T+111</v>
      </c>
      <c r="DO11" s="2255" t="str">
        <f t="shared" si="4"/>
        <v>T+112</v>
      </c>
      <c r="DP11" s="2255" t="str">
        <f t="shared" si="4"/>
        <v>T+113</v>
      </c>
      <c r="DQ11" s="2255" t="str">
        <f t="shared" si="4"/>
        <v>T+114</v>
      </c>
      <c r="DR11" s="2255" t="str">
        <f t="shared" si="4"/>
        <v>T+115</v>
      </c>
      <c r="DS11" s="2255" t="str">
        <f t="shared" si="4"/>
        <v>T+116</v>
      </c>
      <c r="DT11" s="2255" t="str">
        <f t="shared" si="4"/>
        <v>T+117</v>
      </c>
      <c r="DU11" s="2255" t="str">
        <f t="shared" si="4"/>
        <v>T+118</v>
      </c>
      <c r="DV11" s="2255" t="str">
        <f t="shared" si="4"/>
        <v>T+119</v>
      </c>
      <c r="DW11" s="2255" t="str">
        <f t="shared" si="4"/>
        <v>T+120</v>
      </c>
      <c r="DX11" s="2255" t="str">
        <f t="shared" si="4"/>
        <v>T+121</v>
      </c>
      <c r="DY11" s="2255" t="str">
        <f t="shared" si="4"/>
        <v>T+122</v>
      </c>
      <c r="DZ11" s="2255" t="str">
        <f t="shared" si="4"/>
        <v>T+123</v>
      </c>
      <c r="EA11" s="2255" t="str">
        <f t="shared" si="4"/>
        <v>T+124</v>
      </c>
      <c r="EB11" s="2255" t="str">
        <f t="shared" si="4"/>
        <v>T+125</v>
      </c>
      <c r="EC11" s="2255" t="str">
        <f t="shared" si="4"/>
        <v>T+126</v>
      </c>
      <c r="ED11" s="2255" t="str">
        <f t="shared" si="4"/>
        <v>T+127</v>
      </c>
      <c r="EE11" s="2255" t="str">
        <f t="shared" si="4"/>
        <v>T+128</v>
      </c>
      <c r="EF11" s="2255" t="str">
        <f t="shared" ref="EF11:EQ11" si="5">"T+" &amp; (COLUMN(EF11)-COLUMN($G11))</f>
        <v>T+129</v>
      </c>
      <c r="EG11" s="2255" t="str">
        <f t="shared" si="5"/>
        <v>T+130</v>
      </c>
      <c r="EH11" s="2255" t="str">
        <f t="shared" si="5"/>
        <v>T+131</v>
      </c>
      <c r="EI11" s="2255" t="str">
        <f t="shared" si="5"/>
        <v>T+132</v>
      </c>
      <c r="EJ11" s="2255" t="str">
        <f t="shared" si="5"/>
        <v>T+133</v>
      </c>
      <c r="EK11" s="2255" t="str">
        <f t="shared" si="5"/>
        <v>T+134</v>
      </c>
      <c r="EL11" s="2255" t="str">
        <f t="shared" si="5"/>
        <v>T+135</v>
      </c>
      <c r="EM11" s="2255" t="str">
        <f t="shared" si="5"/>
        <v>T+136</v>
      </c>
      <c r="EN11" s="2255" t="str">
        <f t="shared" si="5"/>
        <v>T+137</v>
      </c>
      <c r="EO11" s="2255" t="str">
        <f t="shared" si="5"/>
        <v>T+138</v>
      </c>
      <c r="EP11" s="2255" t="str">
        <f t="shared" si="5"/>
        <v>T+139</v>
      </c>
      <c r="EQ11" s="2255" t="str">
        <f t="shared" si="5"/>
        <v>T+140</v>
      </c>
      <c r="ER11" s="577"/>
    </row>
    <row r="12" spans="1:155" ht="15" customHeight="1">
      <c r="A12" s="648"/>
      <c r="B12" s="2260" t="s">
        <v>1319</v>
      </c>
      <c r="C12" s="57"/>
      <c r="D12" s="2278"/>
      <c r="E12" s="1435"/>
      <c r="F12" s="1435"/>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c r="BO12" s="57"/>
      <c r="BP12" s="57"/>
      <c r="BQ12" s="57"/>
      <c r="BR12" s="57"/>
      <c r="BS12" s="57"/>
      <c r="BT12" s="57"/>
      <c r="BU12" s="57"/>
      <c r="BV12" s="57"/>
      <c r="BW12" s="57"/>
      <c r="BX12" s="57"/>
      <c r="BY12" s="57"/>
      <c r="BZ12" s="57"/>
      <c r="CA12" s="57"/>
      <c r="CB12" s="57"/>
      <c r="CC12" s="57"/>
      <c r="CD12" s="57"/>
      <c r="CE12" s="57"/>
      <c r="CF12" s="57"/>
      <c r="CG12" s="57"/>
      <c r="CH12" s="57"/>
      <c r="CI12" s="57"/>
      <c r="CJ12" s="57"/>
      <c r="CK12" s="57"/>
      <c r="CL12" s="57"/>
      <c r="CM12" s="57"/>
      <c r="CN12" s="57"/>
      <c r="CO12" s="57"/>
      <c r="CP12" s="57"/>
      <c r="CQ12" s="57"/>
      <c r="CR12" s="57"/>
      <c r="CS12" s="57"/>
      <c r="CT12" s="57"/>
      <c r="CU12" s="57"/>
      <c r="CV12" s="57"/>
      <c r="CW12" s="57"/>
      <c r="CX12" s="57"/>
      <c r="CY12" s="57"/>
      <c r="CZ12" s="57"/>
      <c r="DA12" s="57"/>
      <c r="DB12" s="57"/>
      <c r="DC12" s="57"/>
      <c r="DD12" s="57"/>
      <c r="DE12" s="57"/>
      <c r="DF12" s="57"/>
      <c r="DG12" s="57"/>
      <c r="DH12" s="57"/>
      <c r="DI12" s="57"/>
      <c r="DJ12" s="57"/>
      <c r="DK12" s="57"/>
      <c r="DL12" s="57"/>
      <c r="DM12" s="57"/>
      <c r="DN12" s="57"/>
      <c r="DO12" s="57"/>
      <c r="DP12" s="57"/>
      <c r="DQ12" s="57"/>
      <c r="DR12" s="57"/>
      <c r="DS12" s="57"/>
      <c r="DT12" s="57"/>
      <c r="DU12" s="57"/>
      <c r="DV12" s="103"/>
      <c r="DW12" s="57"/>
      <c r="DX12" s="57"/>
      <c r="DY12" s="57"/>
      <c r="DZ12" s="57"/>
      <c r="EA12" s="57"/>
      <c r="EB12" s="57"/>
      <c r="EC12" s="57"/>
      <c r="ED12" s="57"/>
      <c r="EE12" s="57"/>
      <c r="EF12" s="57"/>
      <c r="EG12" s="57"/>
      <c r="EH12" s="57"/>
      <c r="EI12" s="57"/>
      <c r="EJ12" s="57"/>
      <c r="EK12" s="57"/>
      <c r="EL12" s="57"/>
      <c r="EM12" s="57"/>
      <c r="EN12" s="57"/>
      <c r="EO12" s="57"/>
      <c r="EP12" s="57"/>
      <c r="EQ12" s="103"/>
      <c r="ER12" s="577"/>
    </row>
    <row r="13" spans="1:155" ht="15" customHeight="1">
      <c r="A13" s="648"/>
      <c r="B13" s="2261" t="s">
        <v>1320</v>
      </c>
      <c r="C13" s="57"/>
      <c r="D13" s="2278"/>
      <c r="E13" s="1435"/>
      <c r="F13" s="1435"/>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7"/>
      <c r="DV13" s="103"/>
      <c r="DW13" s="57"/>
      <c r="DX13" s="57"/>
      <c r="DY13" s="57"/>
      <c r="DZ13" s="57"/>
      <c r="EA13" s="57"/>
      <c r="EB13" s="57"/>
      <c r="EC13" s="57"/>
      <c r="ED13" s="57"/>
      <c r="EE13" s="57"/>
      <c r="EF13" s="57"/>
      <c r="EG13" s="57"/>
      <c r="EH13" s="57"/>
      <c r="EI13" s="57"/>
      <c r="EJ13" s="57"/>
      <c r="EK13" s="57"/>
      <c r="EL13" s="57"/>
      <c r="EM13" s="57"/>
      <c r="EN13" s="57"/>
      <c r="EO13" s="57"/>
      <c r="EP13" s="57"/>
      <c r="EQ13" s="103"/>
      <c r="ER13" s="577"/>
    </row>
    <row r="14" spans="1:155" ht="15" customHeight="1">
      <c r="A14" s="648"/>
      <c r="B14" s="2261" t="s">
        <v>1321</v>
      </c>
      <c r="C14" s="57"/>
      <c r="D14" s="2278"/>
      <c r="E14" s="1435"/>
      <c r="F14" s="1435"/>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7"/>
      <c r="DV14" s="103"/>
      <c r="DW14" s="57"/>
      <c r="DX14" s="57"/>
      <c r="DY14" s="57"/>
      <c r="DZ14" s="57"/>
      <c r="EA14" s="57"/>
      <c r="EB14" s="57"/>
      <c r="EC14" s="57"/>
      <c r="ED14" s="57"/>
      <c r="EE14" s="57"/>
      <c r="EF14" s="57"/>
      <c r="EG14" s="57"/>
      <c r="EH14" s="57"/>
      <c r="EI14" s="57"/>
      <c r="EJ14" s="57"/>
      <c r="EK14" s="57"/>
      <c r="EL14" s="57"/>
      <c r="EM14" s="57"/>
      <c r="EN14" s="57"/>
      <c r="EO14" s="57"/>
      <c r="EP14" s="57"/>
      <c r="EQ14" s="103"/>
      <c r="ER14" s="577"/>
    </row>
    <row r="15" spans="1:155" ht="15" customHeight="1">
      <c r="A15" s="648"/>
      <c r="B15" s="2261" t="s">
        <v>1322</v>
      </c>
      <c r="C15" s="57"/>
      <c r="D15" s="2278"/>
      <c r="E15" s="1435"/>
      <c r="F15" s="1435"/>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7"/>
      <c r="DV15" s="103"/>
      <c r="DW15" s="57"/>
      <c r="DX15" s="57"/>
      <c r="DY15" s="57"/>
      <c r="DZ15" s="57"/>
      <c r="EA15" s="57"/>
      <c r="EB15" s="57"/>
      <c r="EC15" s="57"/>
      <c r="ED15" s="57"/>
      <c r="EE15" s="57"/>
      <c r="EF15" s="57"/>
      <c r="EG15" s="57"/>
      <c r="EH15" s="57"/>
      <c r="EI15" s="57"/>
      <c r="EJ15" s="57"/>
      <c r="EK15" s="57"/>
      <c r="EL15" s="57"/>
      <c r="EM15" s="57"/>
      <c r="EN15" s="57"/>
      <c r="EO15" s="57"/>
      <c r="EP15" s="57"/>
      <c r="EQ15" s="103"/>
      <c r="ER15" s="577"/>
    </row>
    <row r="16" spans="1:155" ht="15" customHeight="1">
      <c r="A16" s="648"/>
      <c r="B16" s="2261" t="s">
        <v>1323</v>
      </c>
      <c r="C16" s="57"/>
      <c r="D16" s="2278"/>
      <c r="E16" s="1435"/>
      <c r="F16" s="1435"/>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7"/>
      <c r="DV16" s="103"/>
      <c r="DW16" s="57"/>
      <c r="DX16" s="57"/>
      <c r="DY16" s="57"/>
      <c r="DZ16" s="57"/>
      <c r="EA16" s="57"/>
      <c r="EB16" s="57"/>
      <c r="EC16" s="57"/>
      <c r="ED16" s="57"/>
      <c r="EE16" s="57"/>
      <c r="EF16" s="57"/>
      <c r="EG16" s="57"/>
      <c r="EH16" s="57"/>
      <c r="EI16" s="57"/>
      <c r="EJ16" s="57"/>
      <c r="EK16" s="57"/>
      <c r="EL16" s="57"/>
      <c r="EM16" s="57"/>
      <c r="EN16" s="57"/>
      <c r="EO16" s="57"/>
      <c r="EP16" s="57"/>
      <c r="EQ16" s="103"/>
      <c r="ER16" s="577"/>
    </row>
    <row r="17" spans="1:148" ht="15" customHeight="1">
      <c r="A17" s="648"/>
      <c r="B17" s="2261" t="s">
        <v>1324</v>
      </c>
      <c r="C17" s="57"/>
      <c r="D17" s="2278"/>
      <c r="E17" s="1435"/>
      <c r="F17" s="1435"/>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7"/>
      <c r="DV17" s="103"/>
      <c r="DW17" s="57"/>
      <c r="DX17" s="57"/>
      <c r="DY17" s="57"/>
      <c r="DZ17" s="57"/>
      <c r="EA17" s="57"/>
      <c r="EB17" s="57"/>
      <c r="EC17" s="57"/>
      <c r="ED17" s="57"/>
      <c r="EE17" s="57"/>
      <c r="EF17" s="57"/>
      <c r="EG17" s="57"/>
      <c r="EH17" s="57"/>
      <c r="EI17" s="57"/>
      <c r="EJ17" s="57"/>
      <c r="EK17" s="57"/>
      <c r="EL17" s="57"/>
      <c r="EM17" s="57"/>
      <c r="EN17" s="57"/>
      <c r="EO17" s="57"/>
      <c r="EP17" s="57"/>
      <c r="EQ17" s="103"/>
      <c r="ER17" s="577"/>
    </row>
    <row r="18" spans="1:148" ht="15" customHeight="1">
      <c r="A18" s="648"/>
      <c r="B18" s="2261" t="s">
        <v>1325</v>
      </c>
      <c r="C18" s="57"/>
      <c r="D18" s="2278"/>
      <c r="E18" s="1435"/>
      <c r="F18" s="1435"/>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7"/>
      <c r="DV18" s="103"/>
      <c r="DW18" s="57"/>
      <c r="DX18" s="57"/>
      <c r="DY18" s="57"/>
      <c r="DZ18" s="57"/>
      <c r="EA18" s="57"/>
      <c r="EB18" s="57"/>
      <c r="EC18" s="57"/>
      <c r="ED18" s="57"/>
      <c r="EE18" s="57"/>
      <c r="EF18" s="57"/>
      <c r="EG18" s="57"/>
      <c r="EH18" s="57"/>
      <c r="EI18" s="57"/>
      <c r="EJ18" s="57"/>
      <c r="EK18" s="57"/>
      <c r="EL18" s="57"/>
      <c r="EM18" s="57"/>
      <c r="EN18" s="57"/>
      <c r="EO18" s="57"/>
      <c r="EP18" s="57"/>
      <c r="EQ18" s="103"/>
      <c r="ER18" s="577"/>
    </row>
    <row r="19" spans="1:148" ht="15" customHeight="1">
      <c r="A19" s="648"/>
      <c r="B19" s="2261" t="s">
        <v>1326</v>
      </c>
      <c r="C19" s="57"/>
      <c r="D19" s="2278"/>
      <c r="E19" s="1435"/>
      <c r="F19" s="1435"/>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7"/>
      <c r="DV19" s="103"/>
      <c r="DW19" s="57"/>
      <c r="DX19" s="57"/>
      <c r="DY19" s="57"/>
      <c r="DZ19" s="57"/>
      <c r="EA19" s="57"/>
      <c r="EB19" s="57"/>
      <c r="EC19" s="57"/>
      <c r="ED19" s="57"/>
      <c r="EE19" s="57"/>
      <c r="EF19" s="57"/>
      <c r="EG19" s="57"/>
      <c r="EH19" s="57"/>
      <c r="EI19" s="57"/>
      <c r="EJ19" s="57"/>
      <c r="EK19" s="57"/>
      <c r="EL19" s="57"/>
      <c r="EM19" s="57"/>
      <c r="EN19" s="57"/>
      <c r="EO19" s="57"/>
      <c r="EP19" s="57"/>
      <c r="EQ19" s="103"/>
      <c r="ER19" s="577"/>
    </row>
    <row r="20" spans="1:148" ht="15" customHeight="1">
      <c r="A20" s="648"/>
      <c r="B20" s="2261" t="s">
        <v>1327</v>
      </c>
      <c r="C20" s="57"/>
      <c r="D20" s="2278"/>
      <c r="E20" s="1435"/>
      <c r="F20" s="1435"/>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57"/>
      <c r="CC20" s="57"/>
      <c r="CD20" s="57"/>
      <c r="CE20" s="57"/>
      <c r="CF20" s="57"/>
      <c r="CG20" s="57"/>
      <c r="CH20" s="57"/>
      <c r="CI20" s="57"/>
      <c r="CJ20" s="57"/>
      <c r="CK20" s="57"/>
      <c r="CL20" s="57"/>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7"/>
      <c r="DV20" s="103"/>
      <c r="DW20" s="57"/>
      <c r="DX20" s="57"/>
      <c r="DY20" s="57"/>
      <c r="DZ20" s="57"/>
      <c r="EA20" s="57"/>
      <c r="EB20" s="57"/>
      <c r="EC20" s="57"/>
      <c r="ED20" s="57"/>
      <c r="EE20" s="57"/>
      <c r="EF20" s="57"/>
      <c r="EG20" s="57"/>
      <c r="EH20" s="57"/>
      <c r="EI20" s="57"/>
      <c r="EJ20" s="57"/>
      <c r="EK20" s="57"/>
      <c r="EL20" s="57"/>
      <c r="EM20" s="57"/>
      <c r="EN20" s="57"/>
      <c r="EO20" s="57"/>
      <c r="EP20" s="57"/>
      <c r="EQ20" s="103"/>
      <c r="ER20" s="577"/>
    </row>
    <row r="21" spans="1:148" ht="15" customHeight="1">
      <c r="A21" s="648"/>
      <c r="B21" s="2261" t="s">
        <v>1328</v>
      </c>
      <c r="C21" s="57"/>
      <c r="D21" s="2278"/>
      <c r="E21" s="1435"/>
      <c r="F21" s="1435"/>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57"/>
      <c r="CG21" s="57"/>
      <c r="CH21" s="57"/>
      <c r="CI21" s="57"/>
      <c r="CJ21" s="57"/>
      <c r="CK21" s="57"/>
      <c r="CL21" s="57"/>
      <c r="CM21" s="57"/>
      <c r="CN21" s="57"/>
      <c r="CO21" s="57"/>
      <c r="CP21" s="57"/>
      <c r="CQ21" s="57"/>
      <c r="CR21" s="57"/>
      <c r="CS21" s="57"/>
      <c r="CT21" s="57"/>
      <c r="CU21" s="57"/>
      <c r="CV21" s="57"/>
      <c r="CW21" s="57"/>
      <c r="CX21" s="57"/>
      <c r="CY21" s="57"/>
      <c r="CZ21" s="57"/>
      <c r="DA21" s="57"/>
      <c r="DB21" s="57"/>
      <c r="DC21" s="57"/>
      <c r="DD21" s="57"/>
      <c r="DE21" s="57"/>
      <c r="DF21" s="57"/>
      <c r="DG21" s="57"/>
      <c r="DH21" s="57"/>
      <c r="DI21" s="57"/>
      <c r="DJ21" s="57"/>
      <c r="DK21" s="57"/>
      <c r="DL21" s="57"/>
      <c r="DM21" s="57"/>
      <c r="DN21" s="57"/>
      <c r="DO21" s="57"/>
      <c r="DP21" s="57"/>
      <c r="DQ21" s="57"/>
      <c r="DR21" s="57"/>
      <c r="DS21" s="57"/>
      <c r="DT21" s="57"/>
      <c r="DU21" s="57"/>
      <c r="DV21" s="103"/>
      <c r="DW21" s="57"/>
      <c r="DX21" s="57"/>
      <c r="DY21" s="57"/>
      <c r="DZ21" s="57"/>
      <c r="EA21" s="57"/>
      <c r="EB21" s="57"/>
      <c r="EC21" s="57"/>
      <c r="ED21" s="57"/>
      <c r="EE21" s="57"/>
      <c r="EF21" s="57"/>
      <c r="EG21" s="57"/>
      <c r="EH21" s="57"/>
      <c r="EI21" s="57"/>
      <c r="EJ21" s="57"/>
      <c r="EK21" s="57"/>
      <c r="EL21" s="57"/>
      <c r="EM21" s="57"/>
      <c r="EN21" s="57"/>
      <c r="EO21" s="57"/>
      <c r="EP21" s="57"/>
      <c r="EQ21" s="103"/>
      <c r="ER21" s="577"/>
    </row>
    <row r="22" spans="1:148" ht="15" customHeight="1">
      <c r="A22" s="648"/>
      <c r="B22" s="2261" t="s">
        <v>1329</v>
      </c>
      <c r="C22" s="57"/>
      <c r="D22" s="2278"/>
      <c r="E22" s="1435"/>
      <c r="F22" s="1435"/>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7"/>
      <c r="DV22" s="103"/>
      <c r="DW22" s="57"/>
      <c r="DX22" s="57"/>
      <c r="DY22" s="57"/>
      <c r="DZ22" s="57"/>
      <c r="EA22" s="57"/>
      <c r="EB22" s="57"/>
      <c r="EC22" s="57"/>
      <c r="ED22" s="57"/>
      <c r="EE22" s="57"/>
      <c r="EF22" s="57"/>
      <c r="EG22" s="57"/>
      <c r="EH22" s="57"/>
      <c r="EI22" s="57"/>
      <c r="EJ22" s="57"/>
      <c r="EK22" s="57"/>
      <c r="EL22" s="57"/>
      <c r="EM22" s="57"/>
      <c r="EN22" s="57"/>
      <c r="EO22" s="57"/>
      <c r="EP22" s="57"/>
      <c r="EQ22" s="103"/>
      <c r="ER22" s="577"/>
    </row>
    <row r="23" spans="1:148" ht="15" customHeight="1">
      <c r="A23" s="648"/>
      <c r="B23" s="2261" t="s">
        <v>1330</v>
      </c>
      <c r="C23" s="57"/>
      <c r="D23" s="2278"/>
      <c r="E23" s="1435"/>
      <c r="F23" s="1435"/>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7"/>
      <c r="DV23" s="103"/>
      <c r="DW23" s="57"/>
      <c r="DX23" s="57"/>
      <c r="DY23" s="57"/>
      <c r="DZ23" s="57"/>
      <c r="EA23" s="57"/>
      <c r="EB23" s="57"/>
      <c r="EC23" s="57"/>
      <c r="ED23" s="57"/>
      <c r="EE23" s="57"/>
      <c r="EF23" s="57"/>
      <c r="EG23" s="57"/>
      <c r="EH23" s="57"/>
      <c r="EI23" s="57"/>
      <c r="EJ23" s="57"/>
      <c r="EK23" s="57"/>
      <c r="EL23" s="57"/>
      <c r="EM23" s="57"/>
      <c r="EN23" s="57"/>
      <c r="EO23" s="57"/>
      <c r="EP23" s="57"/>
      <c r="EQ23" s="103"/>
      <c r="ER23" s="577"/>
    </row>
    <row r="24" spans="1:148" ht="15" customHeight="1">
      <c r="A24" s="648"/>
      <c r="B24" s="2261" t="s">
        <v>1331</v>
      </c>
      <c r="C24" s="57"/>
      <c r="D24" s="2278"/>
      <c r="E24" s="1435"/>
      <c r="F24" s="1435"/>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7"/>
      <c r="DN24" s="57"/>
      <c r="DO24" s="57"/>
      <c r="DP24" s="57"/>
      <c r="DQ24" s="57"/>
      <c r="DR24" s="57"/>
      <c r="DS24" s="57"/>
      <c r="DT24" s="57"/>
      <c r="DU24" s="57"/>
      <c r="DV24" s="103"/>
      <c r="DW24" s="57"/>
      <c r="DX24" s="57"/>
      <c r="DY24" s="57"/>
      <c r="DZ24" s="57"/>
      <c r="EA24" s="57"/>
      <c r="EB24" s="57"/>
      <c r="EC24" s="57"/>
      <c r="ED24" s="57"/>
      <c r="EE24" s="57"/>
      <c r="EF24" s="57"/>
      <c r="EG24" s="57"/>
      <c r="EH24" s="57"/>
      <c r="EI24" s="57"/>
      <c r="EJ24" s="57"/>
      <c r="EK24" s="57"/>
      <c r="EL24" s="57"/>
      <c r="EM24" s="57"/>
      <c r="EN24" s="57"/>
      <c r="EO24" s="57"/>
      <c r="EP24" s="57"/>
      <c r="EQ24" s="103"/>
      <c r="ER24" s="577"/>
    </row>
    <row r="25" spans="1:148" ht="15" customHeight="1">
      <c r="A25" s="648"/>
      <c r="B25" s="2261" t="s">
        <v>1332</v>
      </c>
      <c r="C25" s="57"/>
      <c r="D25" s="2278"/>
      <c r="E25" s="1435"/>
      <c r="F25" s="1435"/>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7"/>
      <c r="DN25" s="57"/>
      <c r="DO25" s="57"/>
      <c r="DP25" s="57"/>
      <c r="DQ25" s="57"/>
      <c r="DR25" s="57"/>
      <c r="DS25" s="57"/>
      <c r="DT25" s="57"/>
      <c r="DU25" s="57"/>
      <c r="DV25" s="103"/>
      <c r="DW25" s="57"/>
      <c r="DX25" s="57"/>
      <c r="DY25" s="57"/>
      <c r="DZ25" s="57"/>
      <c r="EA25" s="57"/>
      <c r="EB25" s="57"/>
      <c r="EC25" s="57"/>
      <c r="ED25" s="57"/>
      <c r="EE25" s="57"/>
      <c r="EF25" s="57"/>
      <c r="EG25" s="57"/>
      <c r="EH25" s="57"/>
      <c r="EI25" s="57"/>
      <c r="EJ25" s="57"/>
      <c r="EK25" s="57"/>
      <c r="EL25" s="57"/>
      <c r="EM25" s="57"/>
      <c r="EN25" s="57"/>
      <c r="EO25" s="57"/>
      <c r="EP25" s="57"/>
      <c r="EQ25" s="103"/>
      <c r="ER25" s="577"/>
    </row>
    <row r="26" spans="1:148" ht="15" customHeight="1">
      <c r="A26" s="648"/>
      <c r="B26" s="2261" t="s">
        <v>1333</v>
      </c>
      <c r="C26" s="57"/>
      <c r="D26" s="2278"/>
      <c r="E26" s="1435"/>
      <c r="F26" s="1435"/>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7"/>
      <c r="DN26" s="57"/>
      <c r="DO26" s="57"/>
      <c r="DP26" s="57"/>
      <c r="DQ26" s="57"/>
      <c r="DR26" s="57"/>
      <c r="DS26" s="57"/>
      <c r="DT26" s="57"/>
      <c r="DU26" s="57"/>
      <c r="DV26" s="103"/>
      <c r="DW26" s="57"/>
      <c r="DX26" s="57"/>
      <c r="DY26" s="57"/>
      <c r="DZ26" s="57"/>
      <c r="EA26" s="57"/>
      <c r="EB26" s="57"/>
      <c r="EC26" s="57"/>
      <c r="ED26" s="57"/>
      <c r="EE26" s="57"/>
      <c r="EF26" s="57"/>
      <c r="EG26" s="57"/>
      <c r="EH26" s="57"/>
      <c r="EI26" s="57"/>
      <c r="EJ26" s="57"/>
      <c r="EK26" s="57"/>
      <c r="EL26" s="57"/>
      <c r="EM26" s="57"/>
      <c r="EN26" s="57"/>
      <c r="EO26" s="57"/>
      <c r="EP26" s="57"/>
      <c r="EQ26" s="103"/>
      <c r="ER26" s="577"/>
    </row>
    <row r="27" spans="1:148" ht="15" customHeight="1">
      <c r="A27" s="648"/>
      <c r="B27" s="2261" t="s">
        <v>1334</v>
      </c>
      <c r="C27" s="57"/>
      <c r="D27" s="2278"/>
      <c r="E27" s="1435"/>
      <c r="F27" s="1435"/>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7"/>
      <c r="DN27" s="57"/>
      <c r="DO27" s="57"/>
      <c r="DP27" s="57"/>
      <c r="DQ27" s="57"/>
      <c r="DR27" s="57"/>
      <c r="DS27" s="57"/>
      <c r="DT27" s="57"/>
      <c r="DU27" s="57"/>
      <c r="DV27" s="103"/>
      <c r="DW27" s="57"/>
      <c r="DX27" s="57"/>
      <c r="DY27" s="57"/>
      <c r="DZ27" s="57"/>
      <c r="EA27" s="57"/>
      <c r="EB27" s="57"/>
      <c r="EC27" s="57"/>
      <c r="ED27" s="57"/>
      <c r="EE27" s="57"/>
      <c r="EF27" s="57"/>
      <c r="EG27" s="57"/>
      <c r="EH27" s="57"/>
      <c r="EI27" s="57"/>
      <c r="EJ27" s="57"/>
      <c r="EK27" s="57"/>
      <c r="EL27" s="57"/>
      <c r="EM27" s="57"/>
      <c r="EN27" s="57"/>
      <c r="EO27" s="57"/>
      <c r="EP27" s="57"/>
      <c r="EQ27" s="103"/>
      <c r="ER27" s="577"/>
    </row>
    <row r="28" spans="1:148" ht="15" customHeight="1">
      <c r="A28" s="648"/>
      <c r="B28" s="2261" t="s">
        <v>1335</v>
      </c>
      <c r="C28" s="57"/>
      <c r="D28" s="2278"/>
      <c r="E28" s="1435"/>
      <c r="F28" s="1435"/>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7"/>
      <c r="DN28" s="57"/>
      <c r="DO28" s="57"/>
      <c r="DP28" s="57"/>
      <c r="DQ28" s="57"/>
      <c r="DR28" s="57"/>
      <c r="DS28" s="57"/>
      <c r="DT28" s="57"/>
      <c r="DU28" s="57"/>
      <c r="DV28" s="103"/>
      <c r="DW28" s="57"/>
      <c r="DX28" s="57"/>
      <c r="DY28" s="57"/>
      <c r="DZ28" s="57"/>
      <c r="EA28" s="57"/>
      <c r="EB28" s="57"/>
      <c r="EC28" s="57"/>
      <c r="ED28" s="57"/>
      <c r="EE28" s="57"/>
      <c r="EF28" s="57"/>
      <c r="EG28" s="57"/>
      <c r="EH28" s="57"/>
      <c r="EI28" s="57"/>
      <c r="EJ28" s="57"/>
      <c r="EK28" s="57"/>
      <c r="EL28" s="57"/>
      <c r="EM28" s="57"/>
      <c r="EN28" s="57"/>
      <c r="EO28" s="57"/>
      <c r="EP28" s="57"/>
      <c r="EQ28" s="103"/>
      <c r="ER28" s="577"/>
    </row>
    <row r="29" spans="1:148" ht="15" customHeight="1">
      <c r="A29" s="648"/>
      <c r="B29" s="2261" t="s">
        <v>1336</v>
      </c>
      <c r="C29" s="57"/>
      <c r="D29" s="2278"/>
      <c r="E29" s="1435"/>
      <c r="F29" s="1435"/>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7"/>
      <c r="DN29" s="57"/>
      <c r="DO29" s="57"/>
      <c r="DP29" s="57"/>
      <c r="DQ29" s="57"/>
      <c r="DR29" s="57"/>
      <c r="DS29" s="57"/>
      <c r="DT29" s="57"/>
      <c r="DU29" s="57"/>
      <c r="DV29" s="103"/>
      <c r="DW29" s="57"/>
      <c r="DX29" s="57"/>
      <c r="DY29" s="57"/>
      <c r="DZ29" s="57"/>
      <c r="EA29" s="57"/>
      <c r="EB29" s="57"/>
      <c r="EC29" s="57"/>
      <c r="ED29" s="57"/>
      <c r="EE29" s="57"/>
      <c r="EF29" s="57"/>
      <c r="EG29" s="57"/>
      <c r="EH29" s="57"/>
      <c r="EI29" s="57"/>
      <c r="EJ29" s="57"/>
      <c r="EK29" s="57"/>
      <c r="EL29" s="57"/>
      <c r="EM29" s="57"/>
      <c r="EN29" s="57"/>
      <c r="EO29" s="57"/>
      <c r="EP29" s="57"/>
      <c r="EQ29" s="103"/>
      <c r="ER29" s="577"/>
    </row>
    <row r="30" spans="1:148" ht="15" customHeight="1">
      <c r="A30" s="648"/>
      <c r="B30" s="2261" t="s">
        <v>1337</v>
      </c>
      <c r="C30" s="57"/>
      <c r="D30" s="2278"/>
      <c r="E30" s="1435"/>
      <c r="F30" s="1435"/>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7"/>
      <c r="DV30" s="103"/>
      <c r="DW30" s="57"/>
      <c r="DX30" s="57"/>
      <c r="DY30" s="57"/>
      <c r="DZ30" s="57"/>
      <c r="EA30" s="57"/>
      <c r="EB30" s="57"/>
      <c r="EC30" s="57"/>
      <c r="ED30" s="57"/>
      <c r="EE30" s="57"/>
      <c r="EF30" s="57"/>
      <c r="EG30" s="57"/>
      <c r="EH30" s="57"/>
      <c r="EI30" s="57"/>
      <c r="EJ30" s="57"/>
      <c r="EK30" s="57"/>
      <c r="EL30" s="57"/>
      <c r="EM30" s="57"/>
      <c r="EN30" s="57"/>
      <c r="EO30" s="57"/>
      <c r="EP30" s="57"/>
      <c r="EQ30" s="103"/>
      <c r="ER30" s="577"/>
    </row>
    <row r="31" spans="1:148" ht="15" customHeight="1">
      <c r="A31" s="648"/>
      <c r="B31" s="2261" t="s">
        <v>1338</v>
      </c>
      <c r="C31" s="57"/>
      <c r="D31" s="2278"/>
      <c r="E31" s="1435"/>
      <c r="F31" s="1435"/>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7"/>
      <c r="DH31" s="57"/>
      <c r="DI31" s="57"/>
      <c r="DJ31" s="57"/>
      <c r="DK31" s="57"/>
      <c r="DL31" s="57"/>
      <c r="DM31" s="57"/>
      <c r="DN31" s="57"/>
      <c r="DO31" s="57"/>
      <c r="DP31" s="57"/>
      <c r="DQ31" s="57"/>
      <c r="DR31" s="57"/>
      <c r="DS31" s="57"/>
      <c r="DT31" s="57"/>
      <c r="DU31" s="57"/>
      <c r="DV31" s="103"/>
      <c r="DW31" s="57"/>
      <c r="DX31" s="57"/>
      <c r="DY31" s="57"/>
      <c r="DZ31" s="57"/>
      <c r="EA31" s="57"/>
      <c r="EB31" s="57"/>
      <c r="EC31" s="57"/>
      <c r="ED31" s="57"/>
      <c r="EE31" s="57"/>
      <c r="EF31" s="57"/>
      <c r="EG31" s="57"/>
      <c r="EH31" s="57"/>
      <c r="EI31" s="57"/>
      <c r="EJ31" s="57"/>
      <c r="EK31" s="57"/>
      <c r="EL31" s="57"/>
      <c r="EM31" s="57"/>
      <c r="EN31" s="57"/>
      <c r="EO31" s="57"/>
      <c r="EP31" s="57"/>
      <c r="EQ31" s="103"/>
      <c r="ER31" s="577"/>
    </row>
    <row r="32" spans="1:148" ht="15" customHeight="1">
      <c r="A32" s="648"/>
      <c r="B32" s="2261" t="s">
        <v>1339</v>
      </c>
      <c r="C32" s="57"/>
      <c r="D32" s="2278"/>
      <c r="E32" s="1435"/>
      <c r="F32" s="1435"/>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7"/>
      <c r="DV32" s="103"/>
      <c r="DW32" s="57"/>
      <c r="DX32" s="57"/>
      <c r="DY32" s="57"/>
      <c r="DZ32" s="57"/>
      <c r="EA32" s="57"/>
      <c r="EB32" s="57"/>
      <c r="EC32" s="57"/>
      <c r="ED32" s="57"/>
      <c r="EE32" s="57"/>
      <c r="EF32" s="57"/>
      <c r="EG32" s="57"/>
      <c r="EH32" s="57"/>
      <c r="EI32" s="57"/>
      <c r="EJ32" s="57"/>
      <c r="EK32" s="57"/>
      <c r="EL32" s="57"/>
      <c r="EM32" s="57"/>
      <c r="EN32" s="57"/>
      <c r="EO32" s="57"/>
      <c r="EP32" s="57"/>
      <c r="EQ32" s="103"/>
      <c r="ER32" s="577"/>
    </row>
    <row r="33" spans="1:148" ht="15" customHeight="1">
      <c r="A33" s="648"/>
      <c r="B33" s="2261" t="s">
        <v>1340</v>
      </c>
      <c r="C33" s="57"/>
      <c r="D33" s="2278"/>
      <c r="E33" s="1435"/>
      <c r="F33" s="1435"/>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7"/>
      <c r="DV33" s="103"/>
      <c r="DW33" s="57"/>
      <c r="DX33" s="57"/>
      <c r="DY33" s="57"/>
      <c r="DZ33" s="57"/>
      <c r="EA33" s="57"/>
      <c r="EB33" s="57"/>
      <c r="EC33" s="57"/>
      <c r="ED33" s="57"/>
      <c r="EE33" s="57"/>
      <c r="EF33" s="57"/>
      <c r="EG33" s="57"/>
      <c r="EH33" s="57"/>
      <c r="EI33" s="57"/>
      <c r="EJ33" s="57"/>
      <c r="EK33" s="57"/>
      <c r="EL33" s="57"/>
      <c r="EM33" s="57"/>
      <c r="EN33" s="57"/>
      <c r="EO33" s="57"/>
      <c r="EP33" s="57"/>
      <c r="EQ33" s="103"/>
      <c r="ER33" s="577"/>
    </row>
    <row r="34" spans="1:148" ht="15" customHeight="1">
      <c r="A34" s="648"/>
      <c r="B34" s="2261" t="s">
        <v>1341</v>
      </c>
      <c r="C34" s="57"/>
      <c r="D34" s="2278"/>
      <c r="E34" s="1435"/>
      <c r="F34" s="1435"/>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7"/>
      <c r="DN34" s="57"/>
      <c r="DO34" s="57"/>
      <c r="DP34" s="57"/>
      <c r="DQ34" s="57"/>
      <c r="DR34" s="57"/>
      <c r="DS34" s="57"/>
      <c r="DT34" s="57"/>
      <c r="DU34" s="57"/>
      <c r="DV34" s="103"/>
      <c r="DW34" s="57"/>
      <c r="DX34" s="57"/>
      <c r="DY34" s="57"/>
      <c r="DZ34" s="57"/>
      <c r="EA34" s="57"/>
      <c r="EB34" s="57"/>
      <c r="EC34" s="57"/>
      <c r="ED34" s="57"/>
      <c r="EE34" s="57"/>
      <c r="EF34" s="57"/>
      <c r="EG34" s="57"/>
      <c r="EH34" s="57"/>
      <c r="EI34" s="57"/>
      <c r="EJ34" s="57"/>
      <c r="EK34" s="57"/>
      <c r="EL34" s="57"/>
      <c r="EM34" s="57"/>
      <c r="EN34" s="57"/>
      <c r="EO34" s="57"/>
      <c r="EP34" s="57"/>
      <c r="EQ34" s="103"/>
      <c r="ER34" s="577"/>
    </row>
    <row r="35" spans="1:148" ht="15" customHeight="1">
      <c r="A35" s="648"/>
      <c r="B35" s="2261" t="s">
        <v>1342</v>
      </c>
      <c r="C35" s="57"/>
      <c r="D35" s="2278"/>
      <c r="E35" s="1435"/>
      <c r="F35" s="1435"/>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7"/>
      <c r="DN35" s="57"/>
      <c r="DO35" s="57"/>
      <c r="DP35" s="57"/>
      <c r="DQ35" s="57"/>
      <c r="DR35" s="57"/>
      <c r="DS35" s="57"/>
      <c r="DT35" s="57"/>
      <c r="DU35" s="57"/>
      <c r="DV35" s="103"/>
      <c r="DW35" s="57"/>
      <c r="DX35" s="57"/>
      <c r="DY35" s="57"/>
      <c r="DZ35" s="57"/>
      <c r="EA35" s="57"/>
      <c r="EB35" s="57"/>
      <c r="EC35" s="57"/>
      <c r="ED35" s="57"/>
      <c r="EE35" s="57"/>
      <c r="EF35" s="57"/>
      <c r="EG35" s="57"/>
      <c r="EH35" s="57"/>
      <c r="EI35" s="57"/>
      <c r="EJ35" s="57"/>
      <c r="EK35" s="57"/>
      <c r="EL35" s="57"/>
      <c r="EM35" s="57"/>
      <c r="EN35" s="57"/>
      <c r="EO35" s="57"/>
      <c r="EP35" s="57"/>
      <c r="EQ35" s="103"/>
      <c r="ER35" s="577"/>
    </row>
    <row r="36" spans="1:148" ht="15" customHeight="1">
      <c r="A36" s="648"/>
      <c r="B36" s="2261" t="s">
        <v>1343</v>
      </c>
      <c r="C36" s="57"/>
      <c r="D36" s="2278"/>
      <c r="E36" s="1435"/>
      <c r="F36" s="1435"/>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7"/>
      <c r="DN36" s="57"/>
      <c r="DO36" s="57"/>
      <c r="DP36" s="57"/>
      <c r="DQ36" s="57"/>
      <c r="DR36" s="57"/>
      <c r="DS36" s="57"/>
      <c r="DT36" s="57"/>
      <c r="DU36" s="57"/>
      <c r="DV36" s="103"/>
      <c r="DW36" s="57"/>
      <c r="DX36" s="57"/>
      <c r="DY36" s="57"/>
      <c r="DZ36" s="57"/>
      <c r="EA36" s="57"/>
      <c r="EB36" s="57"/>
      <c r="EC36" s="57"/>
      <c r="ED36" s="57"/>
      <c r="EE36" s="57"/>
      <c r="EF36" s="57"/>
      <c r="EG36" s="57"/>
      <c r="EH36" s="57"/>
      <c r="EI36" s="57"/>
      <c r="EJ36" s="57"/>
      <c r="EK36" s="57"/>
      <c r="EL36" s="57"/>
      <c r="EM36" s="57"/>
      <c r="EN36" s="57"/>
      <c r="EO36" s="57"/>
      <c r="EP36" s="57"/>
      <c r="EQ36" s="103"/>
      <c r="ER36" s="577"/>
    </row>
    <row r="37" spans="1:148" ht="15" customHeight="1">
      <c r="A37" s="648"/>
      <c r="B37" s="2261" t="s">
        <v>1344</v>
      </c>
      <c r="C37" s="57"/>
      <c r="D37" s="2278"/>
      <c r="E37" s="1435"/>
      <c r="F37" s="1435"/>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7"/>
      <c r="DN37" s="57"/>
      <c r="DO37" s="57"/>
      <c r="DP37" s="57"/>
      <c r="DQ37" s="57"/>
      <c r="DR37" s="57"/>
      <c r="DS37" s="57"/>
      <c r="DT37" s="57"/>
      <c r="DU37" s="57"/>
      <c r="DV37" s="103"/>
      <c r="DW37" s="57"/>
      <c r="DX37" s="57"/>
      <c r="DY37" s="57"/>
      <c r="DZ37" s="57"/>
      <c r="EA37" s="57"/>
      <c r="EB37" s="57"/>
      <c r="EC37" s="57"/>
      <c r="ED37" s="57"/>
      <c r="EE37" s="57"/>
      <c r="EF37" s="57"/>
      <c r="EG37" s="57"/>
      <c r="EH37" s="57"/>
      <c r="EI37" s="57"/>
      <c r="EJ37" s="57"/>
      <c r="EK37" s="57"/>
      <c r="EL37" s="57"/>
      <c r="EM37" s="57"/>
      <c r="EN37" s="57"/>
      <c r="EO37" s="57"/>
      <c r="EP37" s="57"/>
      <c r="EQ37" s="103"/>
      <c r="ER37" s="577"/>
    </row>
    <row r="38" spans="1:148" ht="15" customHeight="1">
      <c r="A38" s="648"/>
      <c r="B38" s="2261" t="s">
        <v>1345</v>
      </c>
      <c r="C38" s="57"/>
      <c r="D38" s="2278"/>
      <c r="E38" s="1435"/>
      <c r="F38" s="1435"/>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7"/>
      <c r="DN38" s="57"/>
      <c r="DO38" s="57"/>
      <c r="DP38" s="57"/>
      <c r="DQ38" s="57"/>
      <c r="DR38" s="57"/>
      <c r="DS38" s="57"/>
      <c r="DT38" s="57"/>
      <c r="DU38" s="57"/>
      <c r="DV38" s="103"/>
      <c r="DW38" s="57"/>
      <c r="DX38" s="57"/>
      <c r="DY38" s="57"/>
      <c r="DZ38" s="57"/>
      <c r="EA38" s="57"/>
      <c r="EB38" s="57"/>
      <c r="EC38" s="57"/>
      <c r="ED38" s="57"/>
      <c r="EE38" s="57"/>
      <c r="EF38" s="57"/>
      <c r="EG38" s="57"/>
      <c r="EH38" s="57"/>
      <c r="EI38" s="57"/>
      <c r="EJ38" s="57"/>
      <c r="EK38" s="57"/>
      <c r="EL38" s="57"/>
      <c r="EM38" s="57"/>
      <c r="EN38" s="57"/>
      <c r="EO38" s="57"/>
      <c r="EP38" s="57"/>
      <c r="EQ38" s="103"/>
      <c r="ER38" s="577"/>
    </row>
    <row r="39" spans="1:148" ht="15" customHeight="1">
      <c r="A39" s="648"/>
      <c r="B39" s="2261" t="s">
        <v>1346</v>
      </c>
      <c r="C39" s="57"/>
      <c r="D39" s="2278"/>
      <c r="E39" s="1435"/>
      <c r="F39" s="1435"/>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7"/>
      <c r="DN39" s="57"/>
      <c r="DO39" s="57"/>
      <c r="DP39" s="57"/>
      <c r="DQ39" s="57"/>
      <c r="DR39" s="57"/>
      <c r="DS39" s="57"/>
      <c r="DT39" s="57"/>
      <c r="DU39" s="57"/>
      <c r="DV39" s="103"/>
      <c r="DW39" s="57"/>
      <c r="DX39" s="57"/>
      <c r="DY39" s="57"/>
      <c r="DZ39" s="57"/>
      <c r="EA39" s="57"/>
      <c r="EB39" s="57"/>
      <c r="EC39" s="57"/>
      <c r="ED39" s="57"/>
      <c r="EE39" s="57"/>
      <c r="EF39" s="57"/>
      <c r="EG39" s="57"/>
      <c r="EH39" s="57"/>
      <c r="EI39" s="57"/>
      <c r="EJ39" s="57"/>
      <c r="EK39" s="57"/>
      <c r="EL39" s="57"/>
      <c r="EM39" s="57"/>
      <c r="EN39" s="57"/>
      <c r="EO39" s="57"/>
      <c r="EP39" s="57"/>
      <c r="EQ39" s="103"/>
      <c r="ER39" s="577"/>
    </row>
    <row r="40" spans="1:148" ht="15" customHeight="1">
      <c r="A40" s="648"/>
      <c r="B40" s="2261" t="s">
        <v>1347</v>
      </c>
      <c r="C40" s="57"/>
      <c r="D40" s="2278"/>
      <c r="E40" s="1435"/>
      <c r="F40" s="1435"/>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7"/>
      <c r="DN40" s="57"/>
      <c r="DO40" s="57"/>
      <c r="DP40" s="57"/>
      <c r="DQ40" s="57"/>
      <c r="DR40" s="57"/>
      <c r="DS40" s="57"/>
      <c r="DT40" s="57"/>
      <c r="DU40" s="57"/>
      <c r="DV40" s="103"/>
      <c r="DW40" s="57"/>
      <c r="DX40" s="57"/>
      <c r="DY40" s="57"/>
      <c r="DZ40" s="57"/>
      <c r="EA40" s="57"/>
      <c r="EB40" s="57"/>
      <c r="EC40" s="57"/>
      <c r="ED40" s="57"/>
      <c r="EE40" s="57"/>
      <c r="EF40" s="57"/>
      <c r="EG40" s="57"/>
      <c r="EH40" s="57"/>
      <c r="EI40" s="57"/>
      <c r="EJ40" s="57"/>
      <c r="EK40" s="57"/>
      <c r="EL40" s="57"/>
      <c r="EM40" s="57"/>
      <c r="EN40" s="57"/>
      <c r="EO40" s="57"/>
      <c r="EP40" s="57"/>
      <c r="EQ40" s="103"/>
      <c r="ER40" s="577"/>
    </row>
    <row r="41" spans="1:148" ht="15" customHeight="1">
      <c r="A41" s="648"/>
      <c r="B41" s="2261" t="s">
        <v>1348</v>
      </c>
      <c r="C41" s="57"/>
      <c r="D41" s="2278"/>
      <c r="E41" s="1435"/>
      <c r="F41" s="1435"/>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7"/>
      <c r="DN41" s="57"/>
      <c r="DO41" s="57"/>
      <c r="DP41" s="57"/>
      <c r="DQ41" s="57"/>
      <c r="DR41" s="57"/>
      <c r="DS41" s="57"/>
      <c r="DT41" s="57"/>
      <c r="DU41" s="57"/>
      <c r="DV41" s="103"/>
      <c r="DW41" s="57"/>
      <c r="DX41" s="57"/>
      <c r="DY41" s="57"/>
      <c r="DZ41" s="57"/>
      <c r="EA41" s="57"/>
      <c r="EB41" s="57"/>
      <c r="EC41" s="57"/>
      <c r="ED41" s="57"/>
      <c r="EE41" s="57"/>
      <c r="EF41" s="57"/>
      <c r="EG41" s="57"/>
      <c r="EH41" s="57"/>
      <c r="EI41" s="57"/>
      <c r="EJ41" s="57"/>
      <c r="EK41" s="57"/>
      <c r="EL41" s="57"/>
      <c r="EM41" s="57"/>
      <c r="EN41" s="57"/>
      <c r="EO41" s="57"/>
      <c r="EP41" s="57"/>
      <c r="EQ41" s="103"/>
      <c r="ER41" s="577"/>
    </row>
    <row r="42" spans="1:148" ht="15" customHeight="1">
      <c r="A42" s="648"/>
      <c r="B42" s="2261" t="s">
        <v>1349</v>
      </c>
      <c r="C42" s="57"/>
      <c r="D42" s="2278"/>
      <c r="E42" s="1435"/>
      <c r="F42" s="1435"/>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7"/>
      <c r="DN42" s="57"/>
      <c r="DO42" s="57"/>
      <c r="DP42" s="57"/>
      <c r="DQ42" s="57"/>
      <c r="DR42" s="57"/>
      <c r="DS42" s="57"/>
      <c r="DT42" s="57"/>
      <c r="DU42" s="57"/>
      <c r="DV42" s="103"/>
      <c r="DW42" s="57"/>
      <c r="DX42" s="57"/>
      <c r="DY42" s="57"/>
      <c r="DZ42" s="57"/>
      <c r="EA42" s="57"/>
      <c r="EB42" s="57"/>
      <c r="EC42" s="57"/>
      <c r="ED42" s="57"/>
      <c r="EE42" s="57"/>
      <c r="EF42" s="57"/>
      <c r="EG42" s="57"/>
      <c r="EH42" s="57"/>
      <c r="EI42" s="57"/>
      <c r="EJ42" s="57"/>
      <c r="EK42" s="57"/>
      <c r="EL42" s="57"/>
      <c r="EM42" s="57"/>
      <c r="EN42" s="57"/>
      <c r="EO42" s="57"/>
      <c r="EP42" s="57"/>
      <c r="EQ42" s="103"/>
      <c r="ER42" s="577"/>
    </row>
    <row r="43" spans="1:148" ht="15" customHeight="1">
      <c r="A43" s="648"/>
      <c r="B43" s="2261" t="s">
        <v>1350</v>
      </c>
      <c r="C43" s="57"/>
      <c r="D43" s="2278"/>
      <c r="E43" s="1435"/>
      <c r="F43" s="1435"/>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7"/>
      <c r="DN43" s="57"/>
      <c r="DO43" s="57"/>
      <c r="DP43" s="57"/>
      <c r="DQ43" s="57"/>
      <c r="DR43" s="57"/>
      <c r="DS43" s="57"/>
      <c r="DT43" s="57"/>
      <c r="DU43" s="57"/>
      <c r="DV43" s="103"/>
      <c r="DW43" s="57"/>
      <c r="DX43" s="57"/>
      <c r="DY43" s="57"/>
      <c r="DZ43" s="57"/>
      <c r="EA43" s="57"/>
      <c r="EB43" s="57"/>
      <c r="EC43" s="57"/>
      <c r="ED43" s="57"/>
      <c r="EE43" s="57"/>
      <c r="EF43" s="57"/>
      <c r="EG43" s="57"/>
      <c r="EH43" s="57"/>
      <c r="EI43" s="57"/>
      <c r="EJ43" s="57"/>
      <c r="EK43" s="57"/>
      <c r="EL43" s="57"/>
      <c r="EM43" s="57"/>
      <c r="EN43" s="57"/>
      <c r="EO43" s="57"/>
      <c r="EP43" s="57"/>
      <c r="EQ43" s="103"/>
      <c r="ER43" s="577"/>
    </row>
    <row r="44" spans="1:148" ht="15" customHeight="1">
      <c r="A44" s="648"/>
      <c r="B44" s="2261" t="s">
        <v>1351</v>
      </c>
      <c r="C44" s="57"/>
      <c r="D44" s="2278"/>
      <c r="E44" s="1435"/>
      <c r="F44" s="1435"/>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7"/>
      <c r="DN44" s="57"/>
      <c r="DO44" s="57"/>
      <c r="DP44" s="57"/>
      <c r="DQ44" s="57"/>
      <c r="DR44" s="57"/>
      <c r="DS44" s="57"/>
      <c r="DT44" s="57"/>
      <c r="DU44" s="57"/>
      <c r="DV44" s="103"/>
      <c r="DW44" s="57"/>
      <c r="DX44" s="57"/>
      <c r="DY44" s="57"/>
      <c r="DZ44" s="57"/>
      <c r="EA44" s="57"/>
      <c r="EB44" s="57"/>
      <c r="EC44" s="57"/>
      <c r="ED44" s="57"/>
      <c r="EE44" s="57"/>
      <c r="EF44" s="57"/>
      <c r="EG44" s="57"/>
      <c r="EH44" s="57"/>
      <c r="EI44" s="57"/>
      <c r="EJ44" s="57"/>
      <c r="EK44" s="57"/>
      <c r="EL44" s="57"/>
      <c r="EM44" s="57"/>
      <c r="EN44" s="57"/>
      <c r="EO44" s="57"/>
      <c r="EP44" s="57"/>
      <c r="EQ44" s="103"/>
      <c r="ER44" s="577"/>
    </row>
    <row r="45" spans="1:148" ht="15" customHeight="1">
      <c r="A45" s="648"/>
      <c r="B45" s="2261" t="s">
        <v>1352</v>
      </c>
      <c r="C45" s="57"/>
      <c r="D45" s="2278"/>
      <c r="E45" s="1435"/>
      <c r="F45" s="1435"/>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7"/>
      <c r="DN45" s="57"/>
      <c r="DO45" s="57"/>
      <c r="DP45" s="57"/>
      <c r="DQ45" s="57"/>
      <c r="DR45" s="57"/>
      <c r="DS45" s="57"/>
      <c r="DT45" s="57"/>
      <c r="DU45" s="57"/>
      <c r="DV45" s="103"/>
      <c r="DW45" s="57"/>
      <c r="DX45" s="57"/>
      <c r="DY45" s="57"/>
      <c r="DZ45" s="57"/>
      <c r="EA45" s="57"/>
      <c r="EB45" s="57"/>
      <c r="EC45" s="57"/>
      <c r="ED45" s="57"/>
      <c r="EE45" s="57"/>
      <c r="EF45" s="57"/>
      <c r="EG45" s="57"/>
      <c r="EH45" s="57"/>
      <c r="EI45" s="57"/>
      <c r="EJ45" s="57"/>
      <c r="EK45" s="57"/>
      <c r="EL45" s="57"/>
      <c r="EM45" s="57"/>
      <c r="EN45" s="57"/>
      <c r="EO45" s="57"/>
      <c r="EP45" s="57"/>
      <c r="EQ45" s="103"/>
      <c r="ER45" s="577"/>
    </row>
    <row r="46" spans="1:148" ht="15" customHeight="1">
      <c r="A46" s="648"/>
      <c r="B46" s="2261" t="s">
        <v>1353</v>
      </c>
      <c r="C46" s="57"/>
      <c r="D46" s="2278"/>
      <c r="E46" s="1435"/>
      <c r="F46" s="1435"/>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7"/>
      <c r="DV46" s="103"/>
      <c r="DW46" s="57"/>
      <c r="DX46" s="57"/>
      <c r="DY46" s="57"/>
      <c r="DZ46" s="57"/>
      <c r="EA46" s="57"/>
      <c r="EB46" s="57"/>
      <c r="EC46" s="57"/>
      <c r="ED46" s="57"/>
      <c r="EE46" s="57"/>
      <c r="EF46" s="57"/>
      <c r="EG46" s="57"/>
      <c r="EH46" s="57"/>
      <c r="EI46" s="57"/>
      <c r="EJ46" s="57"/>
      <c r="EK46" s="57"/>
      <c r="EL46" s="57"/>
      <c r="EM46" s="57"/>
      <c r="EN46" s="57"/>
      <c r="EO46" s="57"/>
      <c r="EP46" s="57"/>
      <c r="EQ46" s="103"/>
      <c r="ER46" s="577"/>
    </row>
    <row r="47" spans="1:148" ht="15" customHeight="1">
      <c r="A47" s="648"/>
      <c r="B47" s="2261" t="s">
        <v>1354</v>
      </c>
      <c r="C47" s="57"/>
      <c r="D47" s="2278"/>
      <c r="E47" s="1435"/>
      <c r="F47" s="1435"/>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7"/>
      <c r="DV47" s="103"/>
      <c r="DW47" s="57"/>
      <c r="DX47" s="57"/>
      <c r="DY47" s="57"/>
      <c r="DZ47" s="57"/>
      <c r="EA47" s="57"/>
      <c r="EB47" s="57"/>
      <c r="EC47" s="57"/>
      <c r="ED47" s="57"/>
      <c r="EE47" s="57"/>
      <c r="EF47" s="57"/>
      <c r="EG47" s="57"/>
      <c r="EH47" s="57"/>
      <c r="EI47" s="57"/>
      <c r="EJ47" s="57"/>
      <c r="EK47" s="57"/>
      <c r="EL47" s="57"/>
      <c r="EM47" s="57"/>
      <c r="EN47" s="57"/>
      <c r="EO47" s="57"/>
      <c r="EP47" s="57"/>
      <c r="EQ47" s="103"/>
      <c r="ER47" s="577"/>
    </row>
    <row r="48" spans="1:148" ht="15" customHeight="1">
      <c r="A48" s="648"/>
      <c r="B48" s="2261" t="s">
        <v>1355</v>
      </c>
      <c r="C48" s="57"/>
      <c r="D48" s="2278"/>
      <c r="E48" s="1435"/>
      <c r="F48" s="1435"/>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57"/>
      <c r="DN48" s="57"/>
      <c r="DO48" s="57"/>
      <c r="DP48" s="57"/>
      <c r="DQ48" s="57"/>
      <c r="DR48" s="57"/>
      <c r="DS48" s="57"/>
      <c r="DT48" s="57"/>
      <c r="DU48" s="57"/>
      <c r="DV48" s="103"/>
      <c r="DW48" s="57"/>
      <c r="DX48" s="57"/>
      <c r="DY48" s="57"/>
      <c r="DZ48" s="57"/>
      <c r="EA48" s="57"/>
      <c r="EB48" s="57"/>
      <c r="EC48" s="57"/>
      <c r="ED48" s="57"/>
      <c r="EE48" s="57"/>
      <c r="EF48" s="57"/>
      <c r="EG48" s="57"/>
      <c r="EH48" s="57"/>
      <c r="EI48" s="57"/>
      <c r="EJ48" s="57"/>
      <c r="EK48" s="57"/>
      <c r="EL48" s="57"/>
      <c r="EM48" s="57"/>
      <c r="EN48" s="57"/>
      <c r="EO48" s="57"/>
      <c r="EP48" s="57"/>
      <c r="EQ48" s="103"/>
      <c r="ER48" s="577"/>
    </row>
    <row r="49" spans="1:148" ht="15" customHeight="1">
      <c r="A49" s="648"/>
      <c r="B49" s="2261" t="s">
        <v>1356</v>
      </c>
      <c r="C49" s="57"/>
      <c r="D49" s="2278"/>
      <c r="E49" s="1435"/>
      <c r="F49" s="1435"/>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57"/>
      <c r="DN49" s="57"/>
      <c r="DO49" s="57"/>
      <c r="DP49" s="57"/>
      <c r="DQ49" s="57"/>
      <c r="DR49" s="57"/>
      <c r="DS49" s="57"/>
      <c r="DT49" s="57"/>
      <c r="DU49" s="57"/>
      <c r="DV49" s="103"/>
      <c r="DW49" s="57"/>
      <c r="DX49" s="57"/>
      <c r="DY49" s="57"/>
      <c r="DZ49" s="57"/>
      <c r="EA49" s="57"/>
      <c r="EB49" s="57"/>
      <c r="EC49" s="57"/>
      <c r="ED49" s="57"/>
      <c r="EE49" s="57"/>
      <c r="EF49" s="57"/>
      <c r="EG49" s="57"/>
      <c r="EH49" s="57"/>
      <c r="EI49" s="57"/>
      <c r="EJ49" s="57"/>
      <c r="EK49" s="57"/>
      <c r="EL49" s="57"/>
      <c r="EM49" s="57"/>
      <c r="EN49" s="57"/>
      <c r="EO49" s="57"/>
      <c r="EP49" s="57"/>
      <c r="EQ49" s="103"/>
      <c r="ER49" s="577"/>
    </row>
    <row r="50" spans="1:148" ht="15" customHeight="1">
      <c r="A50" s="648"/>
      <c r="B50" s="2261" t="s">
        <v>1357</v>
      </c>
      <c r="C50" s="57"/>
      <c r="D50" s="2278"/>
      <c r="E50" s="1435"/>
      <c r="F50" s="1435"/>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57"/>
      <c r="DP50" s="57"/>
      <c r="DQ50" s="57"/>
      <c r="DR50" s="57"/>
      <c r="DS50" s="57"/>
      <c r="DT50" s="57"/>
      <c r="DU50" s="57"/>
      <c r="DV50" s="103"/>
      <c r="DW50" s="57"/>
      <c r="DX50" s="57"/>
      <c r="DY50" s="57"/>
      <c r="DZ50" s="57"/>
      <c r="EA50" s="57"/>
      <c r="EB50" s="57"/>
      <c r="EC50" s="57"/>
      <c r="ED50" s="57"/>
      <c r="EE50" s="57"/>
      <c r="EF50" s="57"/>
      <c r="EG50" s="57"/>
      <c r="EH50" s="57"/>
      <c r="EI50" s="57"/>
      <c r="EJ50" s="57"/>
      <c r="EK50" s="57"/>
      <c r="EL50" s="57"/>
      <c r="EM50" s="57"/>
      <c r="EN50" s="57"/>
      <c r="EO50" s="57"/>
      <c r="EP50" s="57"/>
      <c r="EQ50" s="103"/>
      <c r="ER50" s="577"/>
    </row>
    <row r="51" spans="1:148" ht="15" customHeight="1">
      <c r="A51" s="648"/>
      <c r="B51" s="2261" t="s">
        <v>1358</v>
      </c>
      <c r="C51" s="57"/>
      <c r="D51" s="2278"/>
      <c r="E51" s="1435"/>
      <c r="F51" s="1435"/>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57"/>
      <c r="DP51" s="57"/>
      <c r="DQ51" s="57"/>
      <c r="DR51" s="57"/>
      <c r="DS51" s="57"/>
      <c r="DT51" s="57"/>
      <c r="DU51" s="57"/>
      <c r="DV51" s="103"/>
      <c r="DW51" s="57"/>
      <c r="DX51" s="57"/>
      <c r="DY51" s="57"/>
      <c r="DZ51" s="57"/>
      <c r="EA51" s="57"/>
      <c r="EB51" s="57"/>
      <c r="EC51" s="57"/>
      <c r="ED51" s="57"/>
      <c r="EE51" s="57"/>
      <c r="EF51" s="57"/>
      <c r="EG51" s="57"/>
      <c r="EH51" s="57"/>
      <c r="EI51" s="57"/>
      <c r="EJ51" s="57"/>
      <c r="EK51" s="57"/>
      <c r="EL51" s="57"/>
      <c r="EM51" s="57"/>
      <c r="EN51" s="57"/>
      <c r="EO51" s="57"/>
      <c r="EP51" s="57"/>
      <c r="EQ51" s="103"/>
      <c r="ER51" s="577"/>
    </row>
    <row r="52" spans="1:148" ht="15" customHeight="1">
      <c r="A52" s="648"/>
      <c r="B52" s="2261" t="s">
        <v>1359</v>
      </c>
      <c r="C52" s="57"/>
      <c r="D52" s="2278"/>
      <c r="E52" s="1435"/>
      <c r="F52" s="1435"/>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7"/>
      <c r="DM52" s="57"/>
      <c r="DN52" s="57"/>
      <c r="DO52" s="57"/>
      <c r="DP52" s="57"/>
      <c r="DQ52" s="57"/>
      <c r="DR52" s="57"/>
      <c r="DS52" s="57"/>
      <c r="DT52" s="57"/>
      <c r="DU52" s="57"/>
      <c r="DV52" s="103"/>
      <c r="DW52" s="57"/>
      <c r="DX52" s="57"/>
      <c r="DY52" s="57"/>
      <c r="DZ52" s="57"/>
      <c r="EA52" s="57"/>
      <c r="EB52" s="57"/>
      <c r="EC52" s="57"/>
      <c r="ED52" s="57"/>
      <c r="EE52" s="57"/>
      <c r="EF52" s="57"/>
      <c r="EG52" s="57"/>
      <c r="EH52" s="57"/>
      <c r="EI52" s="57"/>
      <c r="EJ52" s="57"/>
      <c r="EK52" s="57"/>
      <c r="EL52" s="57"/>
      <c r="EM52" s="57"/>
      <c r="EN52" s="57"/>
      <c r="EO52" s="57"/>
      <c r="EP52" s="57"/>
      <c r="EQ52" s="103"/>
      <c r="ER52" s="577"/>
    </row>
    <row r="53" spans="1:148" ht="15" customHeight="1">
      <c r="A53" s="648"/>
      <c r="B53" s="2261" t="s">
        <v>1360</v>
      </c>
      <c r="C53" s="57"/>
      <c r="D53" s="2278"/>
      <c r="E53" s="1435"/>
      <c r="F53" s="1435"/>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7"/>
      <c r="DM53" s="57"/>
      <c r="DN53" s="57"/>
      <c r="DO53" s="57"/>
      <c r="DP53" s="57"/>
      <c r="DQ53" s="57"/>
      <c r="DR53" s="57"/>
      <c r="DS53" s="57"/>
      <c r="DT53" s="57"/>
      <c r="DU53" s="57"/>
      <c r="DV53" s="103"/>
      <c r="DW53" s="57"/>
      <c r="DX53" s="57"/>
      <c r="DY53" s="57"/>
      <c r="DZ53" s="57"/>
      <c r="EA53" s="57"/>
      <c r="EB53" s="57"/>
      <c r="EC53" s="57"/>
      <c r="ED53" s="57"/>
      <c r="EE53" s="57"/>
      <c r="EF53" s="57"/>
      <c r="EG53" s="57"/>
      <c r="EH53" s="57"/>
      <c r="EI53" s="57"/>
      <c r="EJ53" s="57"/>
      <c r="EK53" s="57"/>
      <c r="EL53" s="57"/>
      <c r="EM53" s="57"/>
      <c r="EN53" s="57"/>
      <c r="EO53" s="57"/>
      <c r="EP53" s="57"/>
      <c r="EQ53" s="103"/>
      <c r="ER53" s="577"/>
    </row>
    <row r="54" spans="1:148" ht="15" customHeight="1">
      <c r="A54" s="648"/>
      <c r="B54" s="2261" t="s">
        <v>1361</v>
      </c>
      <c r="C54" s="57"/>
      <c r="D54" s="2278"/>
      <c r="E54" s="1435"/>
      <c r="F54" s="1435"/>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57"/>
      <c r="DP54" s="57"/>
      <c r="DQ54" s="57"/>
      <c r="DR54" s="57"/>
      <c r="DS54" s="57"/>
      <c r="DT54" s="57"/>
      <c r="DU54" s="57"/>
      <c r="DV54" s="103"/>
      <c r="DW54" s="57"/>
      <c r="DX54" s="57"/>
      <c r="DY54" s="57"/>
      <c r="DZ54" s="57"/>
      <c r="EA54" s="57"/>
      <c r="EB54" s="57"/>
      <c r="EC54" s="57"/>
      <c r="ED54" s="57"/>
      <c r="EE54" s="57"/>
      <c r="EF54" s="57"/>
      <c r="EG54" s="57"/>
      <c r="EH54" s="57"/>
      <c r="EI54" s="57"/>
      <c r="EJ54" s="57"/>
      <c r="EK54" s="57"/>
      <c r="EL54" s="57"/>
      <c r="EM54" s="57"/>
      <c r="EN54" s="57"/>
      <c r="EO54" s="57"/>
      <c r="EP54" s="57"/>
      <c r="EQ54" s="103"/>
      <c r="ER54" s="577"/>
    </row>
    <row r="55" spans="1:148" ht="15" customHeight="1">
      <c r="A55" s="648"/>
      <c r="B55" s="2261" t="s">
        <v>1362</v>
      </c>
      <c r="C55" s="57"/>
      <c r="D55" s="2278"/>
      <c r="E55" s="1435"/>
      <c r="F55" s="1435"/>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57"/>
      <c r="DN55" s="57"/>
      <c r="DO55" s="57"/>
      <c r="DP55" s="57"/>
      <c r="DQ55" s="57"/>
      <c r="DR55" s="57"/>
      <c r="DS55" s="57"/>
      <c r="DT55" s="57"/>
      <c r="DU55" s="57"/>
      <c r="DV55" s="103"/>
      <c r="DW55" s="57"/>
      <c r="DX55" s="57"/>
      <c r="DY55" s="57"/>
      <c r="DZ55" s="57"/>
      <c r="EA55" s="57"/>
      <c r="EB55" s="57"/>
      <c r="EC55" s="57"/>
      <c r="ED55" s="57"/>
      <c r="EE55" s="57"/>
      <c r="EF55" s="57"/>
      <c r="EG55" s="57"/>
      <c r="EH55" s="57"/>
      <c r="EI55" s="57"/>
      <c r="EJ55" s="57"/>
      <c r="EK55" s="57"/>
      <c r="EL55" s="57"/>
      <c r="EM55" s="57"/>
      <c r="EN55" s="57"/>
      <c r="EO55" s="57"/>
      <c r="EP55" s="57"/>
      <c r="EQ55" s="103"/>
      <c r="ER55" s="577"/>
    </row>
    <row r="56" spans="1:148" ht="15" customHeight="1">
      <c r="A56" s="648"/>
      <c r="B56" s="2261" t="s">
        <v>1363</v>
      </c>
      <c r="C56" s="57"/>
      <c r="D56" s="2278"/>
      <c r="E56" s="1435"/>
      <c r="F56" s="1435"/>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7"/>
      <c r="DV56" s="103"/>
      <c r="DW56" s="57"/>
      <c r="DX56" s="57"/>
      <c r="DY56" s="57"/>
      <c r="DZ56" s="57"/>
      <c r="EA56" s="57"/>
      <c r="EB56" s="57"/>
      <c r="EC56" s="57"/>
      <c r="ED56" s="57"/>
      <c r="EE56" s="57"/>
      <c r="EF56" s="57"/>
      <c r="EG56" s="57"/>
      <c r="EH56" s="57"/>
      <c r="EI56" s="57"/>
      <c r="EJ56" s="57"/>
      <c r="EK56" s="57"/>
      <c r="EL56" s="57"/>
      <c r="EM56" s="57"/>
      <c r="EN56" s="57"/>
      <c r="EO56" s="57"/>
      <c r="EP56" s="57"/>
      <c r="EQ56" s="103"/>
      <c r="ER56" s="577"/>
    </row>
    <row r="57" spans="1:148" ht="15" customHeight="1">
      <c r="A57" s="648"/>
      <c r="B57" s="2261" t="s">
        <v>1364</v>
      </c>
      <c r="C57" s="57"/>
      <c r="D57" s="2278"/>
      <c r="E57" s="1435"/>
      <c r="F57" s="1435"/>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57"/>
      <c r="DQ57" s="57"/>
      <c r="DR57" s="57"/>
      <c r="DS57" s="57"/>
      <c r="DT57" s="57"/>
      <c r="DU57" s="57"/>
      <c r="DV57" s="103"/>
      <c r="DW57" s="57"/>
      <c r="DX57" s="57"/>
      <c r="DY57" s="57"/>
      <c r="DZ57" s="57"/>
      <c r="EA57" s="57"/>
      <c r="EB57" s="57"/>
      <c r="EC57" s="57"/>
      <c r="ED57" s="57"/>
      <c r="EE57" s="57"/>
      <c r="EF57" s="57"/>
      <c r="EG57" s="57"/>
      <c r="EH57" s="57"/>
      <c r="EI57" s="57"/>
      <c r="EJ57" s="57"/>
      <c r="EK57" s="57"/>
      <c r="EL57" s="57"/>
      <c r="EM57" s="57"/>
      <c r="EN57" s="57"/>
      <c r="EO57" s="57"/>
      <c r="EP57" s="57"/>
      <c r="EQ57" s="103"/>
      <c r="ER57" s="577"/>
    </row>
    <row r="58" spans="1:148" ht="15" customHeight="1">
      <c r="A58" s="648"/>
      <c r="B58" s="2261" t="s">
        <v>1365</v>
      </c>
      <c r="C58" s="57"/>
      <c r="D58" s="2278"/>
      <c r="E58" s="1435"/>
      <c r="F58" s="1435"/>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7"/>
      <c r="DV58" s="103"/>
      <c r="DW58" s="57"/>
      <c r="DX58" s="57"/>
      <c r="DY58" s="57"/>
      <c r="DZ58" s="57"/>
      <c r="EA58" s="57"/>
      <c r="EB58" s="57"/>
      <c r="EC58" s="57"/>
      <c r="ED58" s="57"/>
      <c r="EE58" s="57"/>
      <c r="EF58" s="57"/>
      <c r="EG58" s="57"/>
      <c r="EH58" s="57"/>
      <c r="EI58" s="57"/>
      <c r="EJ58" s="57"/>
      <c r="EK58" s="57"/>
      <c r="EL58" s="57"/>
      <c r="EM58" s="57"/>
      <c r="EN58" s="57"/>
      <c r="EO58" s="57"/>
      <c r="EP58" s="57"/>
      <c r="EQ58" s="103"/>
      <c r="ER58" s="577"/>
    </row>
    <row r="59" spans="1:148" ht="15" customHeight="1">
      <c r="A59" s="648"/>
      <c r="B59" s="2261" t="s">
        <v>1366</v>
      </c>
      <c r="C59" s="57"/>
      <c r="D59" s="2278"/>
      <c r="E59" s="1435"/>
      <c r="F59" s="1435"/>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7"/>
      <c r="DV59" s="103"/>
      <c r="DW59" s="57"/>
      <c r="DX59" s="57"/>
      <c r="DY59" s="57"/>
      <c r="DZ59" s="57"/>
      <c r="EA59" s="57"/>
      <c r="EB59" s="57"/>
      <c r="EC59" s="57"/>
      <c r="ED59" s="57"/>
      <c r="EE59" s="57"/>
      <c r="EF59" s="57"/>
      <c r="EG59" s="57"/>
      <c r="EH59" s="57"/>
      <c r="EI59" s="57"/>
      <c r="EJ59" s="57"/>
      <c r="EK59" s="57"/>
      <c r="EL59" s="57"/>
      <c r="EM59" s="57"/>
      <c r="EN59" s="57"/>
      <c r="EO59" s="57"/>
      <c r="EP59" s="57"/>
      <c r="EQ59" s="103"/>
      <c r="ER59" s="577"/>
    </row>
    <row r="60" spans="1:148" ht="15" customHeight="1">
      <c r="A60" s="648"/>
      <c r="B60" s="2261" t="s">
        <v>1367</v>
      </c>
      <c r="C60" s="57"/>
      <c r="D60" s="2278"/>
      <c r="E60" s="1435"/>
      <c r="F60" s="1435"/>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7"/>
      <c r="DV60" s="103"/>
      <c r="DW60" s="57"/>
      <c r="DX60" s="57"/>
      <c r="DY60" s="57"/>
      <c r="DZ60" s="57"/>
      <c r="EA60" s="57"/>
      <c r="EB60" s="57"/>
      <c r="EC60" s="57"/>
      <c r="ED60" s="57"/>
      <c r="EE60" s="57"/>
      <c r="EF60" s="57"/>
      <c r="EG60" s="57"/>
      <c r="EH60" s="57"/>
      <c r="EI60" s="57"/>
      <c r="EJ60" s="57"/>
      <c r="EK60" s="57"/>
      <c r="EL60" s="57"/>
      <c r="EM60" s="57"/>
      <c r="EN60" s="57"/>
      <c r="EO60" s="57"/>
      <c r="EP60" s="57"/>
      <c r="EQ60" s="103"/>
      <c r="ER60" s="577"/>
    </row>
    <row r="61" spans="1:148" ht="15" customHeight="1">
      <c r="A61" s="648"/>
      <c r="B61" s="2261" t="s">
        <v>1368</v>
      </c>
      <c r="C61" s="57"/>
      <c r="D61" s="2278"/>
      <c r="E61" s="1435"/>
      <c r="F61" s="1435"/>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7"/>
      <c r="DV61" s="103"/>
      <c r="DW61" s="57"/>
      <c r="DX61" s="57"/>
      <c r="DY61" s="57"/>
      <c r="DZ61" s="57"/>
      <c r="EA61" s="57"/>
      <c r="EB61" s="57"/>
      <c r="EC61" s="57"/>
      <c r="ED61" s="57"/>
      <c r="EE61" s="57"/>
      <c r="EF61" s="57"/>
      <c r="EG61" s="57"/>
      <c r="EH61" s="57"/>
      <c r="EI61" s="57"/>
      <c r="EJ61" s="57"/>
      <c r="EK61" s="57"/>
      <c r="EL61" s="57"/>
      <c r="EM61" s="57"/>
      <c r="EN61" s="57"/>
      <c r="EO61" s="57"/>
      <c r="EP61" s="57"/>
      <c r="EQ61" s="103"/>
      <c r="ER61" s="577"/>
    </row>
    <row r="62" spans="1:148" ht="15" customHeight="1">
      <c r="A62" s="648"/>
      <c r="B62" s="2261" t="s">
        <v>1369</v>
      </c>
      <c r="C62" s="57"/>
      <c r="D62" s="2278"/>
      <c r="E62" s="1435"/>
      <c r="F62" s="1435"/>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7"/>
      <c r="DV62" s="103"/>
      <c r="DW62" s="57"/>
      <c r="DX62" s="57"/>
      <c r="DY62" s="57"/>
      <c r="DZ62" s="57"/>
      <c r="EA62" s="57"/>
      <c r="EB62" s="57"/>
      <c r="EC62" s="57"/>
      <c r="ED62" s="57"/>
      <c r="EE62" s="57"/>
      <c r="EF62" s="57"/>
      <c r="EG62" s="57"/>
      <c r="EH62" s="57"/>
      <c r="EI62" s="57"/>
      <c r="EJ62" s="57"/>
      <c r="EK62" s="57"/>
      <c r="EL62" s="57"/>
      <c r="EM62" s="57"/>
      <c r="EN62" s="57"/>
      <c r="EO62" s="57"/>
      <c r="EP62" s="57"/>
      <c r="EQ62" s="103"/>
      <c r="ER62" s="577"/>
    </row>
    <row r="63" spans="1:148" ht="15" customHeight="1">
      <c r="A63" s="648"/>
      <c r="B63" s="2261" t="s">
        <v>1370</v>
      </c>
      <c r="C63" s="57"/>
      <c r="D63" s="2278"/>
      <c r="E63" s="1435"/>
      <c r="F63" s="1435"/>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57"/>
      <c r="DQ63" s="57"/>
      <c r="DR63" s="57"/>
      <c r="DS63" s="57"/>
      <c r="DT63" s="57"/>
      <c r="DU63" s="57"/>
      <c r="DV63" s="103"/>
      <c r="DW63" s="57"/>
      <c r="DX63" s="57"/>
      <c r="DY63" s="57"/>
      <c r="DZ63" s="57"/>
      <c r="EA63" s="57"/>
      <c r="EB63" s="57"/>
      <c r="EC63" s="57"/>
      <c r="ED63" s="57"/>
      <c r="EE63" s="57"/>
      <c r="EF63" s="57"/>
      <c r="EG63" s="57"/>
      <c r="EH63" s="57"/>
      <c r="EI63" s="57"/>
      <c r="EJ63" s="57"/>
      <c r="EK63" s="57"/>
      <c r="EL63" s="57"/>
      <c r="EM63" s="57"/>
      <c r="EN63" s="57"/>
      <c r="EO63" s="57"/>
      <c r="EP63" s="57"/>
      <c r="EQ63" s="103"/>
      <c r="ER63" s="577"/>
    </row>
    <row r="64" spans="1:148" ht="15" customHeight="1">
      <c r="A64" s="648"/>
      <c r="B64" s="2261" t="s">
        <v>1371</v>
      </c>
      <c r="C64" s="57"/>
      <c r="D64" s="2278"/>
      <c r="E64" s="1435"/>
      <c r="F64" s="1435"/>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7"/>
      <c r="DV64" s="103"/>
      <c r="DW64" s="57"/>
      <c r="DX64" s="57"/>
      <c r="DY64" s="57"/>
      <c r="DZ64" s="57"/>
      <c r="EA64" s="57"/>
      <c r="EB64" s="57"/>
      <c r="EC64" s="57"/>
      <c r="ED64" s="57"/>
      <c r="EE64" s="57"/>
      <c r="EF64" s="57"/>
      <c r="EG64" s="57"/>
      <c r="EH64" s="57"/>
      <c r="EI64" s="57"/>
      <c r="EJ64" s="57"/>
      <c r="EK64" s="57"/>
      <c r="EL64" s="57"/>
      <c r="EM64" s="57"/>
      <c r="EN64" s="57"/>
      <c r="EO64" s="57"/>
      <c r="EP64" s="57"/>
      <c r="EQ64" s="103"/>
      <c r="ER64" s="577"/>
    </row>
    <row r="65" spans="1:148" ht="15" customHeight="1">
      <c r="A65" s="648"/>
      <c r="B65" s="2261" t="s">
        <v>1372</v>
      </c>
      <c r="C65" s="57"/>
      <c r="D65" s="2278"/>
      <c r="E65" s="1435"/>
      <c r="F65" s="1435"/>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7"/>
      <c r="DV65" s="103"/>
      <c r="DW65" s="57"/>
      <c r="DX65" s="57"/>
      <c r="DY65" s="57"/>
      <c r="DZ65" s="57"/>
      <c r="EA65" s="57"/>
      <c r="EB65" s="57"/>
      <c r="EC65" s="57"/>
      <c r="ED65" s="57"/>
      <c r="EE65" s="57"/>
      <c r="EF65" s="57"/>
      <c r="EG65" s="57"/>
      <c r="EH65" s="57"/>
      <c r="EI65" s="57"/>
      <c r="EJ65" s="57"/>
      <c r="EK65" s="57"/>
      <c r="EL65" s="57"/>
      <c r="EM65" s="57"/>
      <c r="EN65" s="57"/>
      <c r="EO65" s="57"/>
      <c r="EP65" s="57"/>
      <c r="EQ65" s="103"/>
      <c r="ER65" s="577"/>
    </row>
    <row r="66" spans="1:148" ht="15" customHeight="1">
      <c r="A66" s="648"/>
      <c r="B66" s="2261" t="s">
        <v>1373</v>
      </c>
      <c r="C66" s="57"/>
      <c r="D66" s="2278"/>
      <c r="E66" s="1435"/>
      <c r="F66" s="1435"/>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7"/>
      <c r="DV66" s="103"/>
      <c r="DW66" s="57"/>
      <c r="DX66" s="57"/>
      <c r="DY66" s="57"/>
      <c r="DZ66" s="57"/>
      <c r="EA66" s="57"/>
      <c r="EB66" s="57"/>
      <c r="EC66" s="57"/>
      <c r="ED66" s="57"/>
      <c r="EE66" s="57"/>
      <c r="EF66" s="57"/>
      <c r="EG66" s="57"/>
      <c r="EH66" s="57"/>
      <c r="EI66" s="57"/>
      <c r="EJ66" s="57"/>
      <c r="EK66" s="57"/>
      <c r="EL66" s="57"/>
      <c r="EM66" s="57"/>
      <c r="EN66" s="57"/>
      <c r="EO66" s="57"/>
      <c r="EP66" s="57"/>
      <c r="EQ66" s="103"/>
      <c r="ER66" s="577"/>
    </row>
    <row r="67" spans="1:148" ht="15" customHeight="1">
      <c r="A67" s="648"/>
      <c r="B67" s="2261" t="s">
        <v>1374</v>
      </c>
      <c r="C67" s="57"/>
      <c r="D67" s="2278"/>
      <c r="E67" s="1435"/>
      <c r="F67" s="1435"/>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7"/>
      <c r="DV67" s="103"/>
      <c r="DW67" s="57"/>
      <c r="DX67" s="57"/>
      <c r="DY67" s="57"/>
      <c r="DZ67" s="57"/>
      <c r="EA67" s="57"/>
      <c r="EB67" s="57"/>
      <c r="EC67" s="57"/>
      <c r="ED67" s="57"/>
      <c r="EE67" s="57"/>
      <c r="EF67" s="57"/>
      <c r="EG67" s="57"/>
      <c r="EH67" s="57"/>
      <c r="EI67" s="57"/>
      <c r="EJ67" s="57"/>
      <c r="EK67" s="57"/>
      <c r="EL67" s="57"/>
      <c r="EM67" s="57"/>
      <c r="EN67" s="57"/>
      <c r="EO67" s="57"/>
      <c r="EP67" s="57"/>
      <c r="EQ67" s="103"/>
      <c r="ER67" s="577"/>
    </row>
    <row r="68" spans="1:148" ht="15" customHeight="1">
      <c r="A68" s="648"/>
      <c r="B68" s="2261" t="s">
        <v>1375</v>
      </c>
      <c r="C68" s="57"/>
      <c r="D68" s="2278"/>
      <c r="E68" s="1435"/>
      <c r="F68" s="1435"/>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7"/>
      <c r="DV68" s="103"/>
      <c r="DW68" s="57"/>
      <c r="DX68" s="57"/>
      <c r="DY68" s="57"/>
      <c r="DZ68" s="57"/>
      <c r="EA68" s="57"/>
      <c r="EB68" s="57"/>
      <c r="EC68" s="57"/>
      <c r="ED68" s="57"/>
      <c r="EE68" s="57"/>
      <c r="EF68" s="57"/>
      <c r="EG68" s="57"/>
      <c r="EH68" s="57"/>
      <c r="EI68" s="57"/>
      <c r="EJ68" s="57"/>
      <c r="EK68" s="57"/>
      <c r="EL68" s="57"/>
      <c r="EM68" s="57"/>
      <c r="EN68" s="57"/>
      <c r="EO68" s="57"/>
      <c r="EP68" s="57"/>
      <c r="EQ68" s="103"/>
      <c r="ER68" s="577"/>
    </row>
    <row r="69" spans="1:148" ht="15" customHeight="1">
      <c r="A69" s="648"/>
      <c r="B69" s="2261" t="s">
        <v>1376</v>
      </c>
      <c r="C69" s="57"/>
      <c r="D69" s="2278"/>
      <c r="E69" s="1435"/>
      <c r="F69" s="1435"/>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7"/>
      <c r="DV69" s="103"/>
      <c r="DW69" s="57"/>
      <c r="DX69" s="57"/>
      <c r="DY69" s="57"/>
      <c r="DZ69" s="57"/>
      <c r="EA69" s="57"/>
      <c r="EB69" s="57"/>
      <c r="EC69" s="57"/>
      <c r="ED69" s="57"/>
      <c r="EE69" s="57"/>
      <c r="EF69" s="57"/>
      <c r="EG69" s="57"/>
      <c r="EH69" s="57"/>
      <c r="EI69" s="57"/>
      <c r="EJ69" s="57"/>
      <c r="EK69" s="57"/>
      <c r="EL69" s="57"/>
      <c r="EM69" s="57"/>
      <c r="EN69" s="57"/>
      <c r="EO69" s="57"/>
      <c r="EP69" s="57"/>
      <c r="EQ69" s="103"/>
      <c r="ER69" s="577"/>
    </row>
    <row r="70" spans="1:148" ht="15" customHeight="1">
      <c r="A70" s="648"/>
      <c r="B70" s="2261" t="s">
        <v>1377</v>
      </c>
      <c r="C70" s="57"/>
      <c r="D70" s="2278"/>
      <c r="E70" s="1435"/>
      <c r="F70" s="1435"/>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7"/>
      <c r="DV70" s="103"/>
      <c r="DW70" s="57"/>
      <c r="DX70" s="57"/>
      <c r="DY70" s="57"/>
      <c r="DZ70" s="57"/>
      <c r="EA70" s="57"/>
      <c r="EB70" s="57"/>
      <c r="EC70" s="57"/>
      <c r="ED70" s="57"/>
      <c r="EE70" s="57"/>
      <c r="EF70" s="57"/>
      <c r="EG70" s="57"/>
      <c r="EH70" s="57"/>
      <c r="EI70" s="57"/>
      <c r="EJ70" s="57"/>
      <c r="EK70" s="57"/>
      <c r="EL70" s="57"/>
      <c r="EM70" s="57"/>
      <c r="EN70" s="57"/>
      <c r="EO70" s="57"/>
      <c r="EP70" s="57"/>
      <c r="EQ70" s="103"/>
      <c r="ER70" s="577"/>
    </row>
    <row r="71" spans="1:148" ht="15" customHeight="1">
      <c r="A71" s="648"/>
      <c r="B71" s="2261" t="s">
        <v>1378</v>
      </c>
      <c r="C71" s="57"/>
      <c r="D71" s="2278"/>
      <c r="E71" s="1435"/>
      <c r="F71" s="1435"/>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7"/>
      <c r="DV71" s="103"/>
      <c r="DW71" s="57"/>
      <c r="DX71" s="57"/>
      <c r="DY71" s="57"/>
      <c r="DZ71" s="57"/>
      <c r="EA71" s="57"/>
      <c r="EB71" s="57"/>
      <c r="EC71" s="57"/>
      <c r="ED71" s="57"/>
      <c r="EE71" s="57"/>
      <c r="EF71" s="57"/>
      <c r="EG71" s="57"/>
      <c r="EH71" s="57"/>
      <c r="EI71" s="57"/>
      <c r="EJ71" s="57"/>
      <c r="EK71" s="57"/>
      <c r="EL71" s="57"/>
      <c r="EM71" s="57"/>
      <c r="EN71" s="57"/>
      <c r="EO71" s="57"/>
      <c r="EP71" s="57"/>
      <c r="EQ71" s="103"/>
      <c r="ER71" s="577"/>
    </row>
    <row r="72" spans="1:148" ht="15" customHeight="1">
      <c r="A72" s="648"/>
      <c r="B72" s="2261" t="s">
        <v>1379</v>
      </c>
      <c r="C72" s="57"/>
      <c r="D72" s="2278"/>
      <c r="E72" s="1435"/>
      <c r="F72" s="1435"/>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7"/>
      <c r="DV72" s="103"/>
      <c r="DW72" s="57"/>
      <c r="DX72" s="57"/>
      <c r="DY72" s="57"/>
      <c r="DZ72" s="57"/>
      <c r="EA72" s="57"/>
      <c r="EB72" s="57"/>
      <c r="EC72" s="57"/>
      <c r="ED72" s="57"/>
      <c r="EE72" s="57"/>
      <c r="EF72" s="57"/>
      <c r="EG72" s="57"/>
      <c r="EH72" s="57"/>
      <c r="EI72" s="57"/>
      <c r="EJ72" s="57"/>
      <c r="EK72" s="57"/>
      <c r="EL72" s="57"/>
      <c r="EM72" s="57"/>
      <c r="EN72" s="57"/>
      <c r="EO72" s="57"/>
      <c r="EP72" s="57"/>
      <c r="EQ72" s="103"/>
      <c r="ER72" s="577"/>
    </row>
    <row r="73" spans="1:148" ht="15" customHeight="1">
      <c r="A73" s="648"/>
      <c r="B73" s="2261" t="s">
        <v>1380</v>
      </c>
      <c r="C73" s="57"/>
      <c r="D73" s="2278"/>
      <c r="E73" s="1435"/>
      <c r="F73" s="1435"/>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7"/>
      <c r="DV73" s="103"/>
      <c r="DW73" s="57"/>
      <c r="DX73" s="57"/>
      <c r="DY73" s="57"/>
      <c r="DZ73" s="57"/>
      <c r="EA73" s="57"/>
      <c r="EB73" s="57"/>
      <c r="EC73" s="57"/>
      <c r="ED73" s="57"/>
      <c r="EE73" s="57"/>
      <c r="EF73" s="57"/>
      <c r="EG73" s="57"/>
      <c r="EH73" s="57"/>
      <c r="EI73" s="57"/>
      <c r="EJ73" s="57"/>
      <c r="EK73" s="57"/>
      <c r="EL73" s="57"/>
      <c r="EM73" s="57"/>
      <c r="EN73" s="57"/>
      <c r="EO73" s="57"/>
      <c r="EP73" s="57"/>
      <c r="EQ73" s="103"/>
      <c r="ER73" s="577"/>
    </row>
    <row r="74" spans="1:148" ht="15" customHeight="1">
      <c r="A74" s="648"/>
      <c r="B74" s="2261" t="s">
        <v>1381</v>
      </c>
      <c r="C74" s="57"/>
      <c r="D74" s="2278"/>
      <c r="E74" s="1435"/>
      <c r="F74" s="1435"/>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57"/>
      <c r="DM74" s="57"/>
      <c r="DN74" s="57"/>
      <c r="DO74" s="57"/>
      <c r="DP74" s="57"/>
      <c r="DQ74" s="57"/>
      <c r="DR74" s="57"/>
      <c r="DS74" s="57"/>
      <c r="DT74" s="57"/>
      <c r="DU74" s="57"/>
      <c r="DV74" s="103"/>
      <c r="DW74" s="57"/>
      <c r="DX74" s="57"/>
      <c r="DY74" s="57"/>
      <c r="DZ74" s="57"/>
      <c r="EA74" s="57"/>
      <c r="EB74" s="57"/>
      <c r="EC74" s="57"/>
      <c r="ED74" s="57"/>
      <c r="EE74" s="57"/>
      <c r="EF74" s="57"/>
      <c r="EG74" s="57"/>
      <c r="EH74" s="57"/>
      <c r="EI74" s="57"/>
      <c r="EJ74" s="57"/>
      <c r="EK74" s="57"/>
      <c r="EL74" s="57"/>
      <c r="EM74" s="57"/>
      <c r="EN74" s="57"/>
      <c r="EO74" s="57"/>
      <c r="EP74" s="57"/>
      <c r="EQ74" s="103"/>
      <c r="ER74" s="577"/>
    </row>
    <row r="75" spans="1:148" ht="15" customHeight="1">
      <c r="A75" s="648"/>
      <c r="B75" s="2261" t="s">
        <v>1382</v>
      </c>
      <c r="C75" s="57"/>
      <c r="D75" s="2278"/>
      <c r="E75" s="1435"/>
      <c r="F75" s="1435"/>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7"/>
      <c r="DH75" s="57"/>
      <c r="DI75" s="57"/>
      <c r="DJ75" s="57"/>
      <c r="DK75" s="57"/>
      <c r="DL75" s="57"/>
      <c r="DM75" s="57"/>
      <c r="DN75" s="57"/>
      <c r="DO75" s="57"/>
      <c r="DP75" s="57"/>
      <c r="DQ75" s="57"/>
      <c r="DR75" s="57"/>
      <c r="DS75" s="57"/>
      <c r="DT75" s="57"/>
      <c r="DU75" s="57"/>
      <c r="DV75" s="103"/>
      <c r="DW75" s="57"/>
      <c r="DX75" s="57"/>
      <c r="DY75" s="57"/>
      <c r="DZ75" s="57"/>
      <c r="EA75" s="57"/>
      <c r="EB75" s="57"/>
      <c r="EC75" s="57"/>
      <c r="ED75" s="57"/>
      <c r="EE75" s="57"/>
      <c r="EF75" s="57"/>
      <c r="EG75" s="57"/>
      <c r="EH75" s="57"/>
      <c r="EI75" s="57"/>
      <c r="EJ75" s="57"/>
      <c r="EK75" s="57"/>
      <c r="EL75" s="57"/>
      <c r="EM75" s="57"/>
      <c r="EN75" s="57"/>
      <c r="EO75" s="57"/>
      <c r="EP75" s="57"/>
      <c r="EQ75" s="103"/>
      <c r="ER75" s="577"/>
    </row>
    <row r="76" spans="1:148" ht="15" customHeight="1">
      <c r="A76" s="648"/>
      <c r="B76" s="2261" t="s">
        <v>1383</v>
      </c>
      <c r="C76" s="57"/>
      <c r="D76" s="2278"/>
      <c r="E76" s="1435"/>
      <c r="F76" s="1435"/>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7"/>
      <c r="DL76" s="57"/>
      <c r="DM76" s="57"/>
      <c r="DN76" s="57"/>
      <c r="DO76" s="57"/>
      <c r="DP76" s="57"/>
      <c r="DQ76" s="57"/>
      <c r="DR76" s="57"/>
      <c r="DS76" s="57"/>
      <c r="DT76" s="57"/>
      <c r="DU76" s="57"/>
      <c r="DV76" s="103"/>
      <c r="DW76" s="57"/>
      <c r="DX76" s="57"/>
      <c r="DY76" s="57"/>
      <c r="DZ76" s="57"/>
      <c r="EA76" s="57"/>
      <c r="EB76" s="57"/>
      <c r="EC76" s="57"/>
      <c r="ED76" s="57"/>
      <c r="EE76" s="57"/>
      <c r="EF76" s="57"/>
      <c r="EG76" s="57"/>
      <c r="EH76" s="57"/>
      <c r="EI76" s="57"/>
      <c r="EJ76" s="57"/>
      <c r="EK76" s="57"/>
      <c r="EL76" s="57"/>
      <c r="EM76" s="57"/>
      <c r="EN76" s="57"/>
      <c r="EO76" s="57"/>
      <c r="EP76" s="57"/>
      <c r="EQ76" s="103"/>
      <c r="ER76" s="577"/>
    </row>
    <row r="77" spans="1:148" ht="15" customHeight="1">
      <c r="A77" s="648"/>
      <c r="B77" s="2261" t="s">
        <v>1384</v>
      </c>
      <c r="C77" s="57"/>
      <c r="D77" s="2278"/>
      <c r="E77" s="1435"/>
      <c r="F77" s="1435"/>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7"/>
      <c r="DV77" s="103"/>
      <c r="DW77" s="57"/>
      <c r="DX77" s="57"/>
      <c r="DY77" s="57"/>
      <c r="DZ77" s="57"/>
      <c r="EA77" s="57"/>
      <c r="EB77" s="57"/>
      <c r="EC77" s="57"/>
      <c r="ED77" s="57"/>
      <c r="EE77" s="57"/>
      <c r="EF77" s="57"/>
      <c r="EG77" s="57"/>
      <c r="EH77" s="57"/>
      <c r="EI77" s="57"/>
      <c r="EJ77" s="57"/>
      <c r="EK77" s="57"/>
      <c r="EL77" s="57"/>
      <c r="EM77" s="57"/>
      <c r="EN77" s="57"/>
      <c r="EO77" s="57"/>
      <c r="EP77" s="57"/>
      <c r="EQ77" s="103"/>
      <c r="ER77" s="577"/>
    </row>
    <row r="78" spans="1:148" ht="15" customHeight="1">
      <c r="A78" s="648"/>
      <c r="B78" s="2261" t="s">
        <v>1385</v>
      </c>
      <c r="C78" s="57"/>
      <c r="D78" s="2278"/>
      <c r="E78" s="1435"/>
      <c r="F78" s="1435"/>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7"/>
      <c r="DV78" s="103"/>
      <c r="DW78" s="57"/>
      <c r="DX78" s="57"/>
      <c r="DY78" s="57"/>
      <c r="DZ78" s="57"/>
      <c r="EA78" s="57"/>
      <c r="EB78" s="57"/>
      <c r="EC78" s="57"/>
      <c r="ED78" s="57"/>
      <c r="EE78" s="57"/>
      <c r="EF78" s="57"/>
      <c r="EG78" s="57"/>
      <c r="EH78" s="57"/>
      <c r="EI78" s="57"/>
      <c r="EJ78" s="57"/>
      <c r="EK78" s="57"/>
      <c r="EL78" s="57"/>
      <c r="EM78" s="57"/>
      <c r="EN78" s="57"/>
      <c r="EO78" s="57"/>
      <c r="EP78" s="57"/>
      <c r="EQ78" s="103"/>
      <c r="ER78" s="577"/>
    </row>
    <row r="79" spans="1:148" ht="15" customHeight="1">
      <c r="A79" s="648"/>
      <c r="B79" s="2261" t="s">
        <v>1386</v>
      </c>
      <c r="C79" s="57"/>
      <c r="D79" s="2278"/>
      <c r="E79" s="1435"/>
      <c r="F79" s="1435"/>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c r="DQ79" s="57"/>
      <c r="DR79" s="57"/>
      <c r="DS79" s="57"/>
      <c r="DT79" s="57"/>
      <c r="DU79" s="57"/>
      <c r="DV79" s="103"/>
      <c r="DW79" s="57"/>
      <c r="DX79" s="57"/>
      <c r="DY79" s="57"/>
      <c r="DZ79" s="57"/>
      <c r="EA79" s="57"/>
      <c r="EB79" s="57"/>
      <c r="EC79" s="57"/>
      <c r="ED79" s="57"/>
      <c r="EE79" s="57"/>
      <c r="EF79" s="57"/>
      <c r="EG79" s="57"/>
      <c r="EH79" s="57"/>
      <c r="EI79" s="57"/>
      <c r="EJ79" s="57"/>
      <c r="EK79" s="57"/>
      <c r="EL79" s="57"/>
      <c r="EM79" s="57"/>
      <c r="EN79" s="57"/>
      <c r="EO79" s="57"/>
      <c r="EP79" s="57"/>
      <c r="EQ79" s="103"/>
      <c r="ER79" s="577"/>
    </row>
    <row r="80" spans="1:148" ht="15" customHeight="1">
      <c r="A80" s="648"/>
      <c r="B80" s="2261" t="s">
        <v>1387</v>
      </c>
      <c r="C80" s="57"/>
      <c r="D80" s="2278"/>
      <c r="E80" s="1435"/>
      <c r="F80" s="1435"/>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7"/>
      <c r="DV80" s="103"/>
      <c r="DW80" s="57"/>
      <c r="DX80" s="57"/>
      <c r="DY80" s="57"/>
      <c r="DZ80" s="57"/>
      <c r="EA80" s="57"/>
      <c r="EB80" s="57"/>
      <c r="EC80" s="57"/>
      <c r="ED80" s="57"/>
      <c r="EE80" s="57"/>
      <c r="EF80" s="57"/>
      <c r="EG80" s="57"/>
      <c r="EH80" s="57"/>
      <c r="EI80" s="57"/>
      <c r="EJ80" s="57"/>
      <c r="EK80" s="57"/>
      <c r="EL80" s="57"/>
      <c r="EM80" s="57"/>
      <c r="EN80" s="57"/>
      <c r="EO80" s="57"/>
      <c r="EP80" s="57"/>
      <c r="EQ80" s="103"/>
      <c r="ER80" s="577"/>
    </row>
    <row r="81" spans="1:148" ht="15" customHeight="1">
      <c r="A81" s="648"/>
      <c r="B81" s="2261" t="s">
        <v>1388</v>
      </c>
      <c r="C81" s="57"/>
      <c r="D81" s="2278"/>
      <c r="E81" s="1435"/>
      <c r="F81" s="1435"/>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c r="CS81" s="57"/>
      <c r="CT81" s="57"/>
      <c r="CU81" s="57"/>
      <c r="CV81" s="57"/>
      <c r="CW81" s="57"/>
      <c r="CX81" s="57"/>
      <c r="CY81" s="57"/>
      <c r="CZ81" s="57"/>
      <c r="DA81" s="57"/>
      <c r="DB81" s="57"/>
      <c r="DC81" s="57"/>
      <c r="DD81" s="57"/>
      <c r="DE81" s="57"/>
      <c r="DF81" s="57"/>
      <c r="DG81" s="57"/>
      <c r="DH81" s="57"/>
      <c r="DI81" s="57"/>
      <c r="DJ81" s="57"/>
      <c r="DK81" s="57"/>
      <c r="DL81" s="57"/>
      <c r="DM81" s="57"/>
      <c r="DN81" s="57"/>
      <c r="DO81" s="57"/>
      <c r="DP81" s="57"/>
      <c r="DQ81" s="57"/>
      <c r="DR81" s="57"/>
      <c r="DS81" s="57"/>
      <c r="DT81" s="57"/>
      <c r="DU81" s="57"/>
      <c r="DV81" s="103"/>
      <c r="DW81" s="57"/>
      <c r="DX81" s="57"/>
      <c r="DY81" s="57"/>
      <c r="DZ81" s="57"/>
      <c r="EA81" s="57"/>
      <c r="EB81" s="57"/>
      <c r="EC81" s="57"/>
      <c r="ED81" s="57"/>
      <c r="EE81" s="57"/>
      <c r="EF81" s="57"/>
      <c r="EG81" s="57"/>
      <c r="EH81" s="57"/>
      <c r="EI81" s="57"/>
      <c r="EJ81" s="57"/>
      <c r="EK81" s="57"/>
      <c r="EL81" s="57"/>
      <c r="EM81" s="57"/>
      <c r="EN81" s="57"/>
      <c r="EO81" s="57"/>
      <c r="EP81" s="57"/>
      <c r="EQ81" s="103"/>
      <c r="ER81" s="577"/>
    </row>
    <row r="82" spans="1:148" ht="15" customHeight="1">
      <c r="A82" s="648"/>
      <c r="B82" s="2261" t="s">
        <v>1389</v>
      </c>
      <c r="C82" s="57"/>
      <c r="D82" s="2278"/>
      <c r="E82" s="1435"/>
      <c r="F82" s="1435"/>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c r="CS82" s="57"/>
      <c r="CT82" s="57"/>
      <c r="CU82" s="57"/>
      <c r="CV82" s="57"/>
      <c r="CW82" s="57"/>
      <c r="CX82" s="57"/>
      <c r="CY82" s="57"/>
      <c r="CZ82" s="57"/>
      <c r="DA82" s="57"/>
      <c r="DB82" s="57"/>
      <c r="DC82" s="57"/>
      <c r="DD82" s="57"/>
      <c r="DE82" s="57"/>
      <c r="DF82" s="57"/>
      <c r="DG82" s="57"/>
      <c r="DH82" s="57"/>
      <c r="DI82" s="57"/>
      <c r="DJ82" s="57"/>
      <c r="DK82" s="57"/>
      <c r="DL82" s="57"/>
      <c r="DM82" s="57"/>
      <c r="DN82" s="57"/>
      <c r="DO82" s="57"/>
      <c r="DP82" s="57"/>
      <c r="DQ82" s="57"/>
      <c r="DR82" s="57"/>
      <c r="DS82" s="57"/>
      <c r="DT82" s="57"/>
      <c r="DU82" s="57"/>
      <c r="DV82" s="103"/>
      <c r="DW82" s="57"/>
      <c r="DX82" s="57"/>
      <c r="DY82" s="57"/>
      <c r="DZ82" s="57"/>
      <c r="EA82" s="57"/>
      <c r="EB82" s="57"/>
      <c r="EC82" s="57"/>
      <c r="ED82" s="57"/>
      <c r="EE82" s="57"/>
      <c r="EF82" s="57"/>
      <c r="EG82" s="57"/>
      <c r="EH82" s="57"/>
      <c r="EI82" s="57"/>
      <c r="EJ82" s="57"/>
      <c r="EK82" s="57"/>
      <c r="EL82" s="57"/>
      <c r="EM82" s="57"/>
      <c r="EN82" s="57"/>
      <c r="EO82" s="57"/>
      <c r="EP82" s="57"/>
      <c r="EQ82" s="103"/>
      <c r="ER82" s="577"/>
    </row>
    <row r="83" spans="1:148" ht="15" customHeight="1">
      <c r="A83" s="648"/>
      <c r="B83" s="2261" t="s">
        <v>1390</v>
      </c>
      <c r="C83" s="57"/>
      <c r="D83" s="2278"/>
      <c r="E83" s="1435"/>
      <c r="F83" s="1435"/>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c r="BS83" s="57"/>
      <c r="BT83" s="57"/>
      <c r="BU83" s="57"/>
      <c r="BV83" s="57"/>
      <c r="BW83" s="57"/>
      <c r="BX83" s="57"/>
      <c r="BY83" s="57"/>
      <c r="BZ83" s="57"/>
      <c r="CA83" s="57"/>
      <c r="CB83" s="57"/>
      <c r="CC83" s="57"/>
      <c r="CD83" s="57"/>
      <c r="CE83" s="57"/>
      <c r="CF83" s="57"/>
      <c r="CG83" s="57"/>
      <c r="CH83" s="57"/>
      <c r="CI83" s="57"/>
      <c r="CJ83" s="57"/>
      <c r="CK83" s="57"/>
      <c r="CL83" s="57"/>
      <c r="CM83" s="57"/>
      <c r="CN83" s="57"/>
      <c r="CO83" s="57"/>
      <c r="CP83" s="57"/>
      <c r="CQ83" s="57"/>
      <c r="CR83" s="57"/>
      <c r="CS83" s="57"/>
      <c r="CT83" s="57"/>
      <c r="CU83" s="57"/>
      <c r="CV83" s="57"/>
      <c r="CW83" s="57"/>
      <c r="CX83" s="57"/>
      <c r="CY83" s="57"/>
      <c r="CZ83" s="57"/>
      <c r="DA83" s="57"/>
      <c r="DB83" s="57"/>
      <c r="DC83" s="57"/>
      <c r="DD83" s="57"/>
      <c r="DE83" s="57"/>
      <c r="DF83" s="57"/>
      <c r="DG83" s="57"/>
      <c r="DH83" s="57"/>
      <c r="DI83" s="57"/>
      <c r="DJ83" s="57"/>
      <c r="DK83" s="57"/>
      <c r="DL83" s="57"/>
      <c r="DM83" s="57"/>
      <c r="DN83" s="57"/>
      <c r="DO83" s="57"/>
      <c r="DP83" s="57"/>
      <c r="DQ83" s="57"/>
      <c r="DR83" s="57"/>
      <c r="DS83" s="57"/>
      <c r="DT83" s="57"/>
      <c r="DU83" s="57"/>
      <c r="DV83" s="103"/>
      <c r="DW83" s="57"/>
      <c r="DX83" s="57"/>
      <c r="DY83" s="57"/>
      <c r="DZ83" s="57"/>
      <c r="EA83" s="57"/>
      <c r="EB83" s="57"/>
      <c r="EC83" s="57"/>
      <c r="ED83" s="57"/>
      <c r="EE83" s="57"/>
      <c r="EF83" s="57"/>
      <c r="EG83" s="57"/>
      <c r="EH83" s="57"/>
      <c r="EI83" s="57"/>
      <c r="EJ83" s="57"/>
      <c r="EK83" s="57"/>
      <c r="EL83" s="57"/>
      <c r="EM83" s="57"/>
      <c r="EN83" s="57"/>
      <c r="EO83" s="57"/>
      <c r="EP83" s="57"/>
      <c r="EQ83" s="103"/>
      <c r="ER83" s="577"/>
    </row>
    <row r="84" spans="1:148" ht="15" customHeight="1">
      <c r="A84" s="648"/>
      <c r="B84" s="2261" t="s">
        <v>1391</v>
      </c>
      <c r="C84" s="57"/>
      <c r="D84" s="2278"/>
      <c r="E84" s="1435"/>
      <c r="F84" s="1435"/>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c r="BS84" s="57"/>
      <c r="BT84" s="57"/>
      <c r="BU84" s="57"/>
      <c r="BV84" s="57"/>
      <c r="BW84" s="57"/>
      <c r="BX84" s="57"/>
      <c r="BY84" s="57"/>
      <c r="BZ84" s="57"/>
      <c r="CA84" s="57"/>
      <c r="CB84" s="57"/>
      <c r="CC84" s="57"/>
      <c r="CD84" s="57"/>
      <c r="CE84" s="57"/>
      <c r="CF84" s="57"/>
      <c r="CG84" s="57"/>
      <c r="CH84" s="57"/>
      <c r="CI84" s="57"/>
      <c r="CJ84" s="57"/>
      <c r="CK84" s="57"/>
      <c r="CL84" s="57"/>
      <c r="CM84" s="57"/>
      <c r="CN84" s="57"/>
      <c r="CO84" s="57"/>
      <c r="CP84" s="57"/>
      <c r="CQ84" s="57"/>
      <c r="CR84" s="57"/>
      <c r="CS84" s="57"/>
      <c r="CT84" s="57"/>
      <c r="CU84" s="57"/>
      <c r="CV84" s="57"/>
      <c r="CW84" s="57"/>
      <c r="CX84" s="57"/>
      <c r="CY84" s="57"/>
      <c r="CZ84" s="57"/>
      <c r="DA84" s="57"/>
      <c r="DB84" s="57"/>
      <c r="DC84" s="57"/>
      <c r="DD84" s="57"/>
      <c r="DE84" s="57"/>
      <c r="DF84" s="57"/>
      <c r="DG84" s="57"/>
      <c r="DH84" s="57"/>
      <c r="DI84" s="57"/>
      <c r="DJ84" s="57"/>
      <c r="DK84" s="57"/>
      <c r="DL84" s="57"/>
      <c r="DM84" s="57"/>
      <c r="DN84" s="57"/>
      <c r="DO84" s="57"/>
      <c r="DP84" s="57"/>
      <c r="DQ84" s="57"/>
      <c r="DR84" s="57"/>
      <c r="DS84" s="57"/>
      <c r="DT84" s="57"/>
      <c r="DU84" s="57"/>
      <c r="DV84" s="103"/>
      <c r="DW84" s="57"/>
      <c r="DX84" s="57"/>
      <c r="DY84" s="57"/>
      <c r="DZ84" s="57"/>
      <c r="EA84" s="57"/>
      <c r="EB84" s="57"/>
      <c r="EC84" s="57"/>
      <c r="ED84" s="57"/>
      <c r="EE84" s="57"/>
      <c r="EF84" s="57"/>
      <c r="EG84" s="57"/>
      <c r="EH84" s="57"/>
      <c r="EI84" s="57"/>
      <c r="EJ84" s="57"/>
      <c r="EK84" s="57"/>
      <c r="EL84" s="57"/>
      <c r="EM84" s="57"/>
      <c r="EN84" s="57"/>
      <c r="EO84" s="57"/>
      <c r="EP84" s="57"/>
      <c r="EQ84" s="103"/>
      <c r="ER84" s="577"/>
    </row>
    <row r="85" spans="1:148" ht="15" customHeight="1">
      <c r="A85" s="648"/>
      <c r="B85" s="2261" t="s">
        <v>1392</v>
      </c>
      <c r="C85" s="57"/>
      <c r="D85" s="2278"/>
      <c r="E85" s="1435"/>
      <c r="F85" s="1435"/>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c r="BS85" s="57"/>
      <c r="BT85" s="57"/>
      <c r="BU85" s="57"/>
      <c r="BV85" s="57"/>
      <c r="BW85" s="57"/>
      <c r="BX85" s="57"/>
      <c r="BY85" s="57"/>
      <c r="BZ85" s="57"/>
      <c r="CA85" s="57"/>
      <c r="CB85" s="57"/>
      <c r="CC85" s="57"/>
      <c r="CD85" s="57"/>
      <c r="CE85" s="57"/>
      <c r="CF85" s="57"/>
      <c r="CG85" s="57"/>
      <c r="CH85" s="57"/>
      <c r="CI85" s="57"/>
      <c r="CJ85" s="57"/>
      <c r="CK85" s="57"/>
      <c r="CL85" s="57"/>
      <c r="CM85" s="57"/>
      <c r="CN85" s="57"/>
      <c r="CO85" s="57"/>
      <c r="CP85" s="57"/>
      <c r="CQ85" s="57"/>
      <c r="CR85" s="57"/>
      <c r="CS85" s="57"/>
      <c r="CT85" s="57"/>
      <c r="CU85" s="57"/>
      <c r="CV85" s="57"/>
      <c r="CW85" s="57"/>
      <c r="CX85" s="57"/>
      <c r="CY85" s="57"/>
      <c r="CZ85" s="57"/>
      <c r="DA85" s="57"/>
      <c r="DB85" s="57"/>
      <c r="DC85" s="57"/>
      <c r="DD85" s="57"/>
      <c r="DE85" s="57"/>
      <c r="DF85" s="57"/>
      <c r="DG85" s="57"/>
      <c r="DH85" s="57"/>
      <c r="DI85" s="57"/>
      <c r="DJ85" s="57"/>
      <c r="DK85" s="57"/>
      <c r="DL85" s="57"/>
      <c r="DM85" s="57"/>
      <c r="DN85" s="57"/>
      <c r="DO85" s="57"/>
      <c r="DP85" s="57"/>
      <c r="DQ85" s="57"/>
      <c r="DR85" s="57"/>
      <c r="DS85" s="57"/>
      <c r="DT85" s="57"/>
      <c r="DU85" s="57"/>
      <c r="DV85" s="103"/>
      <c r="DW85" s="57"/>
      <c r="DX85" s="57"/>
      <c r="DY85" s="57"/>
      <c r="DZ85" s="57"/>
      <c r="EA85" s="57"/>
      <c r="EB85" s="57"/>
      <c r="EC85" s="57"/>
      <c r="ED85" s="57"/>
      <c r="EE85" s="57"/>
      <c r="EF85" s="57"/>
      <c r="EG85" s="57"/>
      <c r="EH85" s="57"/>
      <c r="EI85" s="57"/>
      <c r="EJ85" s="57"/>
      <c r="EK85" s="57"/>
      <c r="EL85" s="57"/>
      <c r="EM85" s="57"/>
      <c r="EN85" s="57"/>
      <c r="EO85" s="57"/>
      <c r="EP85" s="57"/>
      <c r="EQ85" s="103"/>
      <c r="ER85" s="577"/>
    </row>
    <row r="86" spans="1:148" ht="15" customHeight="1">
      <c r="A86" s="648"/>
      <c r="B86" s="2261" t="s">
        <v>1393</v>
      </c>
      <c r="C86" s="57"/>
      <c r="D86" s="2278"/>
      <c r="E86" s="1435"/>
      <c r="F86" s="1435"/>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c r="BX86" s="57"/>
      <c r="BY86" s="57"/>
      <c r="BZ86" s="57"/>
      <c r="CA86" s="57"/>
      <c r="CB86" s="57"/>
      <c r="CC86" s="57"/>
      <c r="CD86" s="57"/>
      <c r="CE86" s="57"/>
      <c r="CF86" s="57"/>
      <c r="CG86" s="57"/>
      <c r="CH86" s="57"/>
      <c r="CI86" s="57"/>
      <c r="CJ86" s="57"/>
      <c r="CK86" s="57"/>
      <c r="CL86" s="57"/>
      <c r="CM86" s="57"/>
      <c r="CN86" s="57"/>
      <c r="CO86" s="57"/>
      <c r="CP86" s="57"/>
      <c r="CQ86" s="57"/>
      <c r="CR86" s="57"/>
      <c r="CS86" s="57"/>
      <c r="CT86" s="57"/>
      <c r="CU86" s="57"/>
      <c r="CV86" s="57"/>
      <c r="CW86" s="57"/>
      <c r="CX86" s="57"/>
      <c r="CY86" s="57"/>
      <c r="CZ86" s="57"/>
      <c r="DA86" s="57"/>
      <c r="DB86" s="57"/>
      <c r="DC86" s="57"/>
      <c r="DD86" s="57"/>
      <c r="DE86" s="57"/>
      <c r="DF86" s="57"/>
      <c r="DG86" s="57"/>
      <c r="DH86" s="57"/>
      <c r="DI86" s="57"/>
      <c r="DJ86" s="57"/>
      <c r="DK86" s="57"/>
      <c r="DL86" s="57"/>
      <c r="DM86" s="57"/>
      <c r="DN86" s="57"/>
      <c r="DO86" s="57"/>
      <c r="DP86" s="57"/>
      <c r="DQ86" s="57"/>
      <c r="DR86" s="57"/>
      <c r="DS86" s="57"/>
      <c r="DT86" s="57"/>
      <c r="DU86" s="57"/>
      <c r="DV86" s="103"/>
      <c r="DW86" s="57"/>
      <c r="DX86" s="57"/>
      <c r="DY86" s="57"/>
      <c r="DZ86" s="57"/>
      <c r="EA86" s="57"/>
      <c r="EB86" s="57"/>
      <c r="EC86" s="57"/>
      <c r="ED86" s="57"/>
      <c r="EE86" s="57"/>
      <c r="EF86" s="57"/>
      <c r="EG86" s="57"/>
      <c r="EH86" s="57"/>
      <c r="EI86" s="57"/>
      <c r="EJ86" s="57"/>
      <c r="EK86" s="57"/>
      <c r="EL86" s="57"/>
      <c r="EM86" s="57"/>
      <c r="EN86" s="57"/>
      <c r="EO86" s="57"/>
      <c r="EP86" s="57"/>
      <c r="EQ86" s="103"/>
      <c r="ER86" s="577"/>
    </row>
    <row r="87" spans="1:148" ht="15" customHeight="1">
      <c r="A87" s="648"/>
      <c r="B87" s="2261" t="s">
        <v>1394</v>
      </c>
      <c r="C87" s="57"/>
      <c r="D87" s="2278"/>
      <c r="E87" s="1435"/>
      <c r="F87" s="1435"/>
      <c r="G87" s="57"/>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57"/>
      <c r="AO87" s="57"/>
      <c r="AP87" s="57"/>
      <c r="AQ87" s="57"/>
      <c r="AR87" s="57"/>
      <c r="AS87" s="57"/>
      <c r="AT87" s="57"/>
      <c r="AU87" s="57"/>
      <c r="AV87" s="57"/>
      <c r="AW87" s="57"/>
      <c r="AX87" s="57"/>
      <c r="AY87" s="57"/>
      <c r="AZ87" s="57"/>
      <c r="BA87" s="57"/>
      <c r="BB87" s="57"/>
      <c r="BC87" s="57"/>
      <c r="BD87" s="57"/>
      <c r="BE87" s="57"/>
      <c r="BF87" s="57"/>
      <c r="BG87" s="57"/>
      <c r="BH87" s="57"/>
      <c r="BI87" s="57"/>
      <c r="BJ87" s="57"/>
      <c r="BK87" s="57"/>
      <c r="BL87" s="57"/>
      <c r="BM87" s="57"/>
      <c r="BN87" s="57"/>
      <c r="BO87" s="57"/>
      <c r="BP87" s="57"/>
      <c r="BQ87" s="57"/>
      <c r="BR87" s="57"/>
      <c r="BS87" s="57"/>
      <c r="BT87" s="57"/>
      <c r="BU87" s="57"/>
      <c r="BV87" s="57"/>
      <c r="BW87" s="57"/>
      <c r="BX87" s="57"/>
      <c r="BY87" s="57"/>
      <c r="BZ87" s="57"/>
      <c r="CA87" s="57"/>
      <c r="CB87" s="57"/>
      <c r="CC87" s="57"/>
      <c r="CD87" s="57"/>
      <c r="CE87" s="57"/>
      <c r="CF87" s="57"/>
      <c r="CG87" s="57"/>
      <c r="CH87" s="57"/>
      <c r="CI87" s="57"/>
      <c r="CJ87" s="57"/>
      <c r="CK87" s="57"/>
      <c r="CL87" s="57"/>
      <c r="CM87" s="57"/>
      <c r="CN87" s="57"/>
      <c r="CO87" s="57"/>
      <c r="CP87" s="57"/>
      <c r="CQ87" s="57"/>
      <c r="CR87" s="57"/>
      <c r="CS87" s="57"/>
      <c r="CT87" s="57"/>
      <c r="CU87" s="57"/>
      <c r="CV87" s="57"/>
      <c r="CW87" s="57"/>
      <c r="CX87" s="57"/>
      <c r="CY87" s="57"/>
      <c r="CZ87" s="57"/>
      <c r="DA87" s="57"/>
      <c r="DB87" s="57"/>
      <c r="DC87" s="57"/>
      <c r="DD87" s="57"/>
      <c r="DE87" s="57"/>
      <c r="DF87" s="57"/>
      <c r="DG87" s="57"/>
      <c r="DH87" s="57"/>
      <c r="DI87" s="57"/>
      <c r="DJ87" s="57"/>
      <c r="DK87" s="57"/>
      <c r="DL87" s="57"/>
      <c r="DM87" s="57"/>
      <c r="DN87" s="57"/>
      <c r="DO87" s="57"/>
      <c r="DP87" s="57"/>
      <c r="DQ87" s="57"/>
      <c r="DR87" s="57"/>
      <c r="DS87" s="57"/>
      <c r="DT87" s="57"/>
      <c r="DU87" s="57"/>
      <c r="DV87" s="103"/>
      <c r="DW87" s="57"/>
      <c r="DX87" s="57"/>
      <c r="DY87" s="57"/>
      <c r="DZ87" s="57"/>
      <c r="EA87" s="57"/>
      <c r="EB87" s="57"/>
      <c r="EC87" s="57"/>
      <c r="ED87" s="57"/>
      <c r="EE87" s="57"/>
      <c r="EF87" s="57"/>
      <c r="EG87" s="57"/>
      <c r="EH87" s="57"/>
      <c r="EI87" s="57"/>
      <c r="EJ87" s="57"/>
      <c r="EK87" s="57"/>
      <c r="EL87" s="57"/>
      <c r="EM87" s="57"/>
      <c r="EN87" s="57"/>
      <c r="EO87" s="57"/>
      <c r="EP87" s="57"/>
      <c r="EQ87" s="103"/>
      <c r="ER87" s="577"/>
    </row>
    <row r="88" spans="1:148" ht="15" customHeight="1">
      <c r="A88" s="648"/>
      <c r="B88" s="2261" t="s">
        <v>1395</v>
      </c>
      <c r="C88" s="57"/>
      <c r="D88" s="2278"/>
      <c r="E88" s="1435"/>
      <c r="F88" s="1435"/>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c r="AT88" s="57"/>
      <c r="AU88" s="57"/>
      <c r="AV88" s="57"/>
      <c r="AW88" s="57"/>
      <c r="AX88" s="57"/>
      <c r="AY88" s="57"/>
      <c r="AZ88" s="57"/>
      <c r="BA88" s="57"/>
      <c r="BB88" s="57"/>
      <c r="BC88" s="57"/>
      <c r="BD88" s="57"/>
      <c r="BE88" s="57"/>
      <c r="BF88" s="57"/>
      <c r="BG88" s="57"/>
      <c r="BH88" s="57"/>
      <c r="BI88" s="57"/>
      <c r="BJ88" s="57"/>
      <c r="BK88" s="57"/>
      <c r="BL88" s="57"/>
      <c r="BM88" s="57"/>
      <c r="BN88" s="57"/>
      <c r="BO88" s="57"/>
      <c r="BP88" s="57"/>
      <c r="BQ88" s="57"/>
      <c r="BR88" s="57"/>
      <c r="BS88" s="57"/>
      <c r="BT88" s="57"/>
      <c r="BU88" s="57"/>
      <c r="BV88" s="57"/>
      <c r="BW88" s="57"/>
      <c r="BX88" s="57"/>
      <c r="BY88" s="57"/>
      <c r="BZ88" s="57"/>
      <c r="CA88" s="57"/>
      <c r="CB88" s="57"/>
      <c r="CC88" s="57"/>
      <c r="CD88" s="57"/>
      <c r="CE88" s="57"/>
      <c r="CF88" s="57"/>
      <c r="CG88" s="57"/>
      <c r="CH88" s="57"/>
      <c r="CI88" s="57"/>
      <c r="CJ88" s="57"/>
      <c r="CK88" s="57"/>
      <c r="CL88" s="57"/>
      <c r="CM88" s="57"/>
      <c r="CN88" s="57"/>
      <c r="CO88" s="57"/>
      <c r="CP88" s="57"/>
      <c r="CQ88" s="57"/>
      <c r="CR88" s="57"/>
      <c r="CS88" s="57"/>
      <c r="CT88" s="57"/>
      <c r="CU88" s="57"/>
      <c r="CV88" s="57"/>
      <c r="CW88" s="57"/>
      <c r="CX88" s="57"/>
      <c r="CY88" s="57"/>
      <c r="CZ88" s="57"/>
      <c r="DA88" s="57"/>
      <c r="DB88" s="57"/>
      <c r="DC88" s="57"/>
      <c r="DD88" s="57"/>
      <c r="DE88" s="57"/>
      <c r="DF88" s="57"/>
      <c r="DG88" s="57"/>
      <c r="DH88" s="57"/>
      <c r="DI88" s="57"/>
      <c r="DJ88" s="57"/>
      <c r="DK88" s="57"/>
      <c r="DL88" s="57"/>
      <c r="DM88" s="57"/>
      <c r="DN88" s="57"/>
      <c r="DO88" s="57"/>
      <c r="DP88" s="57"/>
      <c r="DQ88" s="57"/>
      <c r="DR88" s="57"/>
      <c r="DS88" s="57"/>
      <c r="DT88" s="57"/>
      <c r="DU88" s="57"/>
      <c r="DV88" s="103"/>
      <c r="DW88" s="57"/>
      <c r="DX88" s="57"/>
      <c r="DY88" s="57"/>
      <c r="DZ88" s="57"/>
      <c r="EA88" s="57"/>
      <c r="EB88" s="57"/>
      <c r="EC88" s="57"/>
      <c r="ED88" s="57"/>
      <c r="EE88" s="57"/>
      <c r="EF88" s="57"/>
      <c r="EG88" s="57"/>
      <c r="EH88" s="57"/>
      <c r="EI88" s="57"/>
      <c r="EJ88" s="57"/>
      <c r="EK88" s="57"/>
      <c r="EL88" s="57"/>
      <c r="EM88" s="57"/>
      <c r="EN88" s="57"/>
      <c r="EO88" s="57"/>
      <c r="EP88" s="57"/>
      <c r="EQ88" s="103"/>
      <c r="ER88" s="577"/>
    </row>
    <row r="89" spans="1:148" ht="15" customHeight="1">
      <c r="A89" s="648"/>
      <c r="B89" s="2261" t="s">
        <v>1396</v>
      </c>
      <c r="C89" s="57"/>
      <c r="D89" s="2278"/>
      <c r="E89" s="1435"/>
      <c r="F89" s="1435"/>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s="57"/>
      <c r="BA89" s="57"/>
      <c r="BB89" s="57"/>
      <c r="BC89" s="57"/>
      <c r="BD89" s="57"/>
      <c r="BE89" s="57"/>
      <c r="BF89" s="57"/>
      <c r="BG89" s="57"/>
      <c r="BH89" s="57"/>
      <c r="BI89" s="57"/>
      <c r="BJ89" s="57"/>
      <c r="BK89" s="57"/>
      <c r="BL89" s="57"/>
      <c r="BM89" s="57"/>
      <c r="BN89" s="57"/>
      <c r="BO89" s="57"/>
      <c r="BP89" s="57"/>
      <c r="BQ89" s="57"/>
      <c r="BR89" s="57"/>
      <c r="BS89" s="57"/>
      <c r="BT89" s="57"/>
      <c r="BU89" s="57"/>
      <c r="BV89" s="57"/>
      <c r="BW89" s="57"/>
      <c r="BX89" s="57"/>
      <c r="BY89" s="57"/>
      <c r="BZ89" s="57"/>
      <c r="CA89" s="57"/>
      <c r="CB89" s="57"/>
      <c r="CC89" s="57"/>
      <c r="CD89" s="57"/>
      <c r="CE89" s="57"/>
      <c r="CF89" s="57"/>
      <c r="CG89" s="57"/>
      <c r="CH89" s="57"/>
      <c r="CI89" s="57"/>
      <c r="CJ89" s="57"/>
      <c r="CK89" s="57"/>
      <c r="CL89" s="57"/>
      <c r="CM89" s="57"/>
      <c r="CN89" s="57"/>
      <c r="CO89" s="57"/>
      <c r="CP89" s="57"/>
      <c r="CQ89" s="57"/>
      <c r="CR89" s="57"/>
      <c r="CS89" s="57"/>
      <c r="CT89" s="57"/>
      <c r="CU89" s="57"/>
      <c r="CV89" s="57"/>
      <c r="CW89" s="57"/>
      <c r="CX89" s="57"/>
      <c r="CY89" s="57"/>
      <c r="CZ89" s="57"/>
      <c r="DA89" s="57"/>
      <c r="DB89" s="57"/>
      <c r="DC89" s="57"/>
      <c r="DD89" s="57"/>
      <c r="DE89" s="57"/>
      <c r="DF89" s="57"/>
      <c r="DG89" s="57"/>
      <c r="DH89" s="57"/>
      <c r="DI89" s="57"/>
      <c r="DJ89" s="57"/>
      <c r="DK89" s="57"/>
      <c r="DL89" s="57"/>
      <c r="DM89" s="57"/>
      <c r="DN89" s="57"/>
      <c r="DO89" s="57"/>
      <c r="DP89" s="57"/>
      <c r="DQ89" s="57"/>
      <c r="DR89" s="57"/>
      <c r="DS89" s="57"/>
      <c r="DT89" s="57"/>
      <c r="DU89" s="57"/>
      <c r="DV89" s="103"/>
      <c r="DW89" s="57"/>
      <c r="DX89" s="57"/>
      <c r="DY89" s="57"/>
      <c r="DZ89" s="57"/>
      <c r="EA89" s="57"/>
      <c r="EB89" s="57"/>
      <c r="EC89" s="57"/>
      <c r="ED89" s="57"/>
      <c r="EE89" s="57"/>
      <c r="EF89" s="57"/>
      <c r="EG89" s="57"/>
      <c r="EH89" s="57"/>
      <c r="EI89" s="57"/>
      <c r="EJ89" s="57"/>
      <c r="EK89" s="57"/>
      <c r="EL89" s="57"/>
      <c r="EM89" s="57"/>
      <c r="EN89" s="57"/>
      <c r="EO89" s="57"/>
      <c r="EP89" s="57"/>
      <c r="EQ89" s="103"/>
      <c r="ER89" s="577"/>
    </row>
    <row r="90" spans="1:148" ht="15" customHeight="1">
      <c r="A90" s="648"/>
      <c r="B90" s="2261" t="s">
        <v>1397</v>
      </c>
      <c r="C90" s="57"/>
      <c r="D90" s="2278"/>
      <c r="E90" s="1435"/>
      <c r="F90" s="1435"/>
      <c r="G90" s="57"/>
      <c r="H90" s="57"/>
      <c r="I90" s="57"/>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7"/>
      <c r="AK90" s="57"/>
      <c r="AL90" s="57"/>
      <c r="AM90" s="57"/>
      <c r="AN90" s="57"/>
      <c r="AO90" s="57"/>
      <c r="AP90" s="57"/>
      <c r="AQ90" s="57"/>
      <c r="AR90" s="57"/>
      <c r="AS90" s="57"/>
      <c r="AT90" s="57"/>
      <c r="AU90" s="57"/>
      <c r="AV90" s="57"/>
      <c r="AW90" s="57"/>
      <c r="AX90" s="57"/>
      <c r="AY90" s="57"/>
      <c r="AZ90" s="57"/>
      <c r="BA90" s="57"/>
      <c r="BB90" s="57"/>
      <c r="BC90" s="57"/>
      <c r="BD90" s="57"/>
      <c r="BE90" s="57"/>
      <c r="BF90" s="57"/>
      <c r="BG90" s="57"/>
      <c r="BH90" s="57"/>
      <c r="BI90" s="57"/>
      <c r="BJ90" s="57"/>
      <c r="BK90" s="57"/>
      <c r="BL90" s="57"/>
      <c r="BM90" s="57"/>
      <c r="BN90" s="57"/>
      <c r="BO90" s="57"/>
      <c r="BP90" s="57"/>
      <c r="BQ90" s="57"/>
      <c r="BR90" s="57"/>
      <c r="BS90" s="57"/>
      <c r="BT90" s="57"/>
      <c r="BU90" s="57"/>
      <c r="BV90" s="57"/>
      <c r="BW90" s="57"/>
      <c r="BX90" s="57"/>
      <c r="BY90" s="57"/>
      <c r="BZ90" s="57"/>
      <c r="CA90" s="57"/>
      <c r="CB90" s="57"/>
      <c r="CC90" s="57"/>
      <c r="CD90" s="57"/>
      <c r="CE90" s="57"/>
      <c r="CF90" s="57"/>
      <c r="CG90" s="57"/>
      <c r="CH90" s="57"/>
      <c r="CI90" s="57"/>
      <c r="CJ90" s="57"/>
      <c r="CK90" s="57"/>
      <c r="CL90" s="57"/>
      <c r="CM90" s="57"/>
      <c r="CN90" s="57"/>
      <c r="CO90" s="57"/>
      <c r="CP90" s="57"/>
      <c r="CQ90" s="57"/>
      <c r="CR90" s="57"/>
      <c r="CS90" s="57"/>
      <c r="CT90" s="57"/>
      <c r="CU90" s="57"/>
      <c r="CV90" s="57"/>
      <c r="CW90" s="57"/>
      <c r="CX90" s="57"/>
      <c r="CY90" s="57"/>
      <c r="CZ90" s="57"/>
      <c r="DA90" s="57"/>
      <c r="DB90" s="57"/>
      <c r="DC90" s="57"/>
      <c r="DD90" s="57"/>
      <c r="DE90" s="57"/>
      <c r="DF90" s="57"/>
      <c r="DG90" s="57"/>
      <c r="DH90" s="57"/>
      <c r="DI90" s="57"/>
      <c r="DJ90" s="57"/>
      <c r="DK90" s="57"/>
      <c r="DL90" s="57"/>
      <c r="DM90" s="57"/>
      <c r="DN90" s="57"/>
      <c r="DO90" s="57"/>
      <c r="DP90" s="57"/>
      <c r="DQ90" s="57"/>
      <c r="DR90" s="57"/>
      <c r="DS90" s="57"/>
      <c r="DT90" s="57"/>
      <c r="DU90" s="57"/>
      <c r="DV90" s="103"/>
      <c r="DW90" s="57"/>
      <c r="DX90" s="57"/>
      <c r="DY90" s="57"/>
      <c r="DZ90" s="57"/>
      <c r="EA90" s="57"/>
      <c r="EB90" s="57"/>
      <c r="EC90" s="57"/>
      <c r="ED90" s="57"/>
      <c r="EE90" s="57"/>
      <c r="EF90" s="57"/>
      <c r="EG90" s="57"/>
      <c r="EH90" s="57"/>
      <c r="EI90" s="57"/>
      <c r="EJ90" s="57"/>
      <c r="EK90" s="57"/>
      <c r="EL90" s="57"/>
      <c r="EM90" s="57"/>
      <c r="EN90" s="57"/>
      <c r="EO90" s="57"/>
      <c r="EP90" s="57"/>
      <c r="EQ90" s="103"/>
      <c r="ER90" s="577"/>
    </row>
    <row r="91" spans="1:148" ht="15" customHeight="1">
      <c r="A91" s="648"/>
      <c r="B91" s="2261" t="s">
        <v>1398</v>
      </c>
      <c r="C91" s="57"/>
      <c r="D91" s="2278"/>
      <c r="E91" s="1435"/>
      <c r="F91" s="1435"/>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c r="BM91" s="57"/>
      <c r="BN91" s="57"/>
      <c r="BO91" s="57"/>
      <c r="BP91" s="57"/>
      <c r="BQ91" s="57"/>
      <c r="BR91" s="57"/>
      <c r="BS91" s="57"/>
      <c r="BT91" s="57"/>
      <c r="BU91" s="57"/>
      <c r="BV91" s="57"/>
      <c r="BW91" s="57"/>
      <c r="BX91" s="57"/>
      <c r="BY91" s="57"/>
      <c r="BZ91" s="57"/>
      <c r="CA91" s="57"/>
      <c r="CB91" s="57"/>
      <c r="CC91" s="57"/>
      <c r="CD91" s="57"/>
      <c r="CE91" s="57"/>
      <c r="CF91" s="57"/>
      <c r="CG91" s="57"/>
      <c r="CH91" s="57"/>
      <c r="CI91" s="57"/>
      <c r="CJ91" s="57"/>
      <c r="CK91" s="57"/>
      <c r="CL91" s="57"/>
      <c r="CM91" s="57"/>
      <c r="CN91" s="57"/>
      <c r="CO91" s="57"/>
      <c r="CP91" s="57"/>
      <c r="CQ91" s="57"/>
      <c r="CR91" s="57"/>
      <c r="CS91" s="57"/>
      <c r="CT91" s="57"/>
      <c r="CU91" s="57"/>
      <c r="CV91" s="57"/>
      <c r="CW91" s="57"/>
      <c r="CX91" s="57"/>
      <c r="CY91" s="57"/>
      <c r="CZ91" s="57"/>
      <c r="DA91" s="57"/>
      <c r="DB91" s="57"/>
      <c r="DC91" s="57"/>
      <c r="DD91" s="57"/>
      <c r="DE91" s="57"/>
      <c r="DF91" s="57"/>
      <c r="DG91" s="57"/>
      <c r="DH91" s="57"/>
      <c r="DI91" s="57"/>
      <c r="DJ91" s="57"/>
      <c r="DK91" s="57"/>
      <c r="DL91" s="57"/>
      <c r="DM91" s="57"/>
      <c r="DN91" s="57"/>
      <c r="DO91" s="57"/>
      <c r="DP91" s="57"/>
      <c r="DQ91" s="57"/>
      <c r="DR91" s="57"/>
      <c r="DS91" s="57"/>
      <c r="DT91" s="57"/>
      <c r="DU91" s="57"/>
      <c r="DV91" s="103"/>
      <c r="DW91" s="57"/>
      <c r="DX91" s="57"/>
      <c r="DY91" s="57"/>
      <c r="DZ91" s="57"/>
      <c r="EA91" s="57"/>
      <c r="EB91" s="57"/>
      <c r="EC91" s="57"/>
      <c r="ED91" s="57"/>
      <c r="EE91" s="57"/>
      <c r="EF91" s="57"/>
      <c r="EG91" s="57"/>
      <c r="EH91" s="57"/>
      <c r="EI91" s="57"/>
      <c r="EJ91" s="57"/>
      <c r="EK91" s="57"/>
      <c r="EL91" s="57"/>
      <c r="EM91" s="57"/>
      <c r="EN91" s="57"/>
      <c r="EO91" s="57"/>
      <c r="EP91" s="57"/>
      <c r="EQ91" s="103"/>
      <c r="ER91" s="577"/>
    </row>
    <row r="92" spans="1:148" ht="15" customHeight="1">
      <c r="A92" s="648"/>
      <c r="B92" s="2261" t="s">
        <v>1399</v>
      </c>
      <c r="C92" s="57"/>
      <c r="D92" s="2278"/>
      <c r="E92" s="1435"/>
      <c r="F92" s="1435"/>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7"/>
      <c r="BR92" s="57"/>
      <c r="BS92" s="57"/>
      <c r="BT92" s="57"/>
      <c r="BU92" s="57"/>
      <c r="BV92" s="57"/>
      <c r="BW92" s="57"/>
      <c r="BX92" s="57"/>
      <c r="BY92" s="57"/>
      <c r="BZ92" s="57"/>
      <c r="CA92" s="57"/>
      <c r="CB92" s="57"/>
      <c r="CC92" s="57"/>
      <c r="CD92" s="57"/>
      <c r="CE92" s="57"/>
      <c r="CF92" s="57"/>
      <c r="CG92" s="57"/>
      <c r="CH92" s="57"/>
      <c r="CI92" s="57"/>
      <c r="CJ92" s="57"/>
      <c r="CK92" s="57"/>
      <c r="CL92" s="57"/>
      <c r="CM92" s="57"/>
      <c r="CN92" s="57"/>
      <c r="CO92" s="57"/>
      <c r="CP92" s="57"/>
      <c r="CQ92" s="57"/>
      <c r="CR92" s="57"/>
      <c r="CS92" s="57"/>
      <c r="CT92" s="57"/>
      <c r="CU92" s="57"/>
      <c r="CV92" s="57"/>
      <c r="CW92" s="57"/>
      <c r="CX92" s="57"/>
      <c r="CY92" s="57"/>
      <c r="CZ92" s="57"/>
      <c r="DA92" s="57"/>
      <c r="DB92" s="57"/>
      <c r="DC92" s="57"/>
      <c r="DD92" s="57"/>
      <c r="DE92" s="57"/>
      <c r="DF92" s="57"/>
      <c r="DG92" s="57"/>
      <c r="DH92" s="57"/>
      <c r="DI92" s="57"/>
      <c r="DJ92" s="57"/>
      <c r="DK92" s="57"/>
      <c r="DL92" s="57"/>
      <c r="DM92" s="57"/>
      <c r="DN92" s="57"/>
      <c r="DO92" s="57"/>
      <c r="DP92" s="57"/>
      <c r="DQ92" s="57"/>
      <c r="DR92" s="57"/>
      <c r="DS92" s="57"/>
      <c r="DT92" s="57"/>
      <c r="DU92" s="57"/>
      <c r="DV92" s="103"/>
      <c r="DW92" s="57"/>
      <c r="DX92" s="57"/>
      <c r="DY92" s="57"/>
      <c r="DZ92" s="57"/>
      <c r="EA92" s="57"/>
      <c r="EB92" s="57"/>
      <c r="EC92" s="57"/>
      <c r="ED92" s="57"/>
      <c r="EE92" s="57"/>
      <c r="EF92" s="57"/>
      <c r="EG92" s="57"/>
      <c r="EH92" s="57"/>
      <c r="EI92" s="57"/>
      <c r="EJ92" s="57"/>
      <c r="EK92" s="57"/>
      <c r="EL92" s="57"/>
      <c r="EM92" s="57"/>
      <c r="EN92" s="57"/>
      <c r="EO92" s="57"/>
      <c r="EP92" s="57"/>
      <c r="EQ92" s="103"/>
      <c r="ER92" s="577"/>
    </row>
    <row r="93" spans="1:148" ht="15" customHeight="1">
      <c r="A93" s="648"/>
      <c r="B93" s="2261" t="s">
        <v>1400</v>
      </c>
      <c r="C93" s="57"/>
      <c r="D93" s="2278"/>
      <c r="E93" s="1435"/>
      <c r="F93" s="1435"/>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E93" s="57"/>
      <c r="CF93" s="57"/>
      <c r="CG93" s="57"/>
      <c r="CH93" s="57"/>
      <c r="CI93" s="57"/>
      <c r="CJ93" s="57"/>
      <c r="CK93" s="57"/>
      <c r="CL93" s="57"/>
      <c r="CM93" s="57"/>
      <c r="CN93" s="57"/>
      <c r="CO93" s="57"/>
      <c r="CP93" s="57"/>
      <c r="CQ93" s="57"/>
      <c r="CR93" s="57"/>
      <c r="CS93" s="57"/>
      <c r="CT93" s="57"/>
      <c r="CU93" s="57"/>
      <c r="CV93" s="57"/>
      <c r="CW93" s="57"/>
      <c r="CX93" s="57"/>
      <c r="CY93" s="57"/>
      <c r="CZ93" s="57"/>
      <c r="DA93" s="57"/>
      <c r="DB93" s="57"/>
      <c r="DC93" s="57"/>
      <c r="DD93" s="57"/>
      <c r="DE93" s="57"/>
      <c r="DF93" s="57"/>
      <c r="DG93" s="57"/>
      <c r="DH93" s="57"/>
      <c r="DI93" s="57"/>
      <c r="DJ93" s="57"/>
      <c r="DK93" s="57"/>
      <c r="DL93" s="57"/>
      <c r="DM93" s="57"/>
      <c r="DN93" s="57"/>
      <c r="DO93" s="57"/>
      <c r="DP93" s="57"/>
      <c r="DQ93" s="57"/>
      <c r="DR93" s="57"/>
      <c r="DS93" s="57"/>
      <c r="DT93" s="57"/>
      <c r="DU93" s="57"/>
      <c r="DV93" s="103"/>
      <c r="DW93" s="57"/>
      <c r="DX93" s="57"/>
      <c r="DY93" s="57"/>
      <c r="DZ93" s="57"/>
      <c r="EA93" s="57"/>
      <c r="EB93" s="57"/>
      <c r="EC93" s="57"/>
      <c r="ED93" s="57"/>
      <c r="EE93" s="57"/>
      <c r="EF93" s="57"/>
      <c r="EG93" s="57"/>
      <c r="EH93" s="57"/>
      <c r="EI93" s="57"/>
      <c r="EJ93" s="57"/>
      <c r="EK93" s="57"/>
      <c r="EL93" s="57"/>
      <c r="EM93" s="57"/>
      <c r="EN93" s="57"/>
      <c r="EO93" s="57"/>
      <c r="EP93" s="57"/>
      <c r="EQ93" s="103"/>
      <c r="ER93" s="577"/>
    </row>
    <row r="94" spans="1:148" ht="15" customHeight="1">
      <c r="A94" s="648"/>
      <c r="B94" s="2261" t="s">
        <v>1401</v>
      </c>
      <c r="C94" s="57"/>
      <c r="D94" s="2278"/>
      <c r="E94" s="1435"/>
      <c r="F94" s="1435"/>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E94" s="57"/>
      <c r="CF94" s="57"/>
      <c r="CG94" s="57"/>
      <c r="CH94" s="57"/>
      <c r="CI94" s="57"/>
      <c r="CJ94" s="57"/>
      <c r="CK94" s="57"/>
      <c r="CL94" s="57"/>
      <c r="CM94" s="57"/>
      <c r="CN94" s="57"/>
      <c r="CO94" s="57"/>
      <c r="CP94" s="57"/>
      <c r="CQ94" s="57"/>
      <c r="CR94" s="57"/>
      <c r="CS94" s="57"/>
      <c r="CT94" s="57"/>
      <c r="CU94" s="57"/>
      <c r="CV94" s="57"/>
      <c r="CW94" s="57"/>
      <c r="CX94" s="57"/>
      <c r="CY94" s="57"/>
      <c r="CZ94" s="57"/>
      <c r="DA94" s="57"/>
      <c r="DB94" s="57"/>
      <c r="DC94" s="57"/>
      <c r="DD94" s="57"/>
      <c r="DE94" s="57"/>
      <c r="DF94" s="57"/>
      <c r="DG94" s="57"/>
      <c r="DH94" s="57"/>
      <c r="DI94" s="57"/>
      <c r="DJ94" s="57"/>
      <c r="DK94" s="57"/>
      <c r="DL94" s="57"/>
      <c r="DM94" s="57"/>
      <c r="DN94" s="57"/>
      <c r="DO94" s="57"/>
      <c r="DP94" s="57"/>
      <c r="DQ94" s="57"/>
      <c r="DR94" s="57"/>
      <c r="DS94" s="57"/>
      <c r="DT94" s="57"/>
      <c r="DU94" s="57"/>
      <c r="DV94" s="103"/>
      <c r="DW94" s="57"/>
      <c r="DX94" s="57"/>
      <c r="DY94" s="57"/>
      <c r="DZ94" s="57"/>
      <c r="EA94" s="57"/>
      <c r="EB94" s="57"/>
      <c r="EC94" s="57"/>
      <c r="ED94" s="57"/>
      <c r="EE94" s="57"/>
      <c r="EF94" s="57"/>
      <c r="EG94" s="57"/>
      <c r="EH94" s="57"/>
      <c r="EI94" s="57"/>
      <c r="EJ94" s="57"/>
      <c r="EK94" s="57"/>
      <c r="EL94" s="57"/>
      <c r="EM94" s="57"/>
      <c r="EN94" s="57"/>
      <c r="EO94" s="57"/>
      <c r="EP94" s="57"/>
      <c r="EQ94" s="103"/>
      <c r="ER94" s="577"/>
    </row>
    <row r="95" spans="1:148" ht="15" customHeight="1">
      <c r="A95" s="648"/>
      <c r="B95" s="2261" t="s">
        <v>1402</v>
      </c>
      <c r="C95" s="57"/>
      <c r="D95" s="2278"/>
      <c r="E95" s="1435"/>
      <c r="F95" s="1435"/>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c r="BA95" s="57"/>
      <c r="BB95" s="57"/>
      <c r="BC95" s="57"/>
      <c r="BD95" s="57"/>
      <c r="BE95" s="57"/>
      <c r="BF95" s="57"/>
      <c r="BG95" s="57"/>
      <c r="BH95" s="57"/>
      <c r="BI95" s="57"/>
      <c r="BJ95" s="57"/>
      <c r="BK95" s="57"/>
      <c r="BL95" s="57"/>
      <c r="BM95" s="57"/>
      <c r="BN95" s="57"/>
      <c r="BO95" s="57"/>
      <c r="BP95" s="57"/>
      <c r="BQ95" s="57"/>
      <c r="BR95" s="57"/>
      <c r="BS95" s="57"/>
      <c r="BT95" s="57"/>
      <c r="BU95" s="57"/>
      <c r="BV95" s="57"/>
      <c r="BW95" s="57"/>
      <c r="BX95" s="57"/>
      <c r="BY95" s="57"/>
      <c r="BZ95" s="57"/>
      <c r="CA95" s="57"/>
      <c r="CB95" s="57"/>
      <c r="CC95" s="57"/>
      <c r="CD95" s="57"/>
      <c r="CE95" s="57"/>
      <c r="CF95" s="57"/>
      <c r="CG95" s="57"/>
      <c r="CH95" s="57"/>
      <c r="CI95" s="57"/>
      <c r="CJ95" s="57"/>
      <c r="CK95" s="57"/>
      <c r="CL95" s="57"/>
      <c r="CM95" s="57"/>
      <c r="CN95" s="57"/>
      <c r="CO95" s="57"/>
      <c r="CP95" s="57"/>
      <c r="CQ95" s="57"/>
      <c r="CR95" s="57"/>
      <c r="CS95" s="57"/>
      <c r="CT95" s="57"/>
      <c r="CU95" s="57"/>
      <c r="CV95" s="57"/>
      <c r="CW95" s="57"/>
      <c r="CX95" s="57"/>
      <c r="CY95" s="57"/>
      <c r="CZ95" s="57"/>
      <c r="DA95" s="57"/>
      <c r="DB95" s="57"/>
      <c r="DC95" s="57"/>
      <c r="DD95" s="57"/>
      <c r="DE95" s="57"/>
      <c r="DF95" s="57"/>
      <c r="DG95" s="57"/>
      <c r="DH95" s="57"/>
      <c r="DI95" s="57"/>
      <c r="DJ95" s="57"/>
      <c r="DK95" s="57"/>
      <c r="DL95" s="57"/>
      <c r="DM95" s="57"/>
      <c r="DN95" s="57"/>
      <c r="DO95" s="57"/>
      <c r="DP95" s="57"/>
      <c r="DQ95" s="57"/>
      <c r="DR95" s="57"/>
      <c r="DS95" s="57"/>
      <c r="DT95" s="57"/>
      <c r="DU95" s="57"/>
      <c r="DV95" s="103"/>
      <c r="DW95" s="57"/>
      <c r="DX95" s="57"/>
      <c r="DY95" s="57"/>
      <c r="DZ95" s="57"/>
      <c r="EA95" s="57"/>
      <c r="EB95" s="57"/>
      <c r="EC95" s="57"/>
      <c r="ED95" s="57"/>
      <c r="EE95" s="57"/>
      <c r="EF95" s="57"/>
      <c r="EG95" s="57"/>
      <c r="EH95" s="57"/>
      <c r="EI95" s="57"/>
      <c r="EJ95" s="57"/>
      <c r="EK95" s="57"/>
      <c r="EL95" s="57"/>
      <c r="EM95" s="57"/>
      <c r="EN95" s="57"/>
      <c r="EO95" s="57"/>
      <c r="EP95" s="57"/>
      <c r="EQ95" s="103"/>
      <c r="ER95" s="577"/>
    </row>
    <row r="96" spans="1:148" ht="15" customHeight="1">
      <c r="A96" s="648"/>
      <c r="B96" s="2261" t="s">
        <v>1403</v>
      </c>
      <c r="C96" s="57"/>
      <c r="D96" s="2278"/>
      <c r="E96" s="1435"/>
      <c r="F96" s="1435"/>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c r="BG96" s="57"/>
      <c r="BH96" s="57"/>
      <c r="BI96" s="57"/>
      <c r="BJ96" s="57"/>
      <c r="BK96" s="57"/>
      <c r="BL96" s="57"/>
      <c r="BM96" s="57"/>
      <c r="BN96" s="57"/>
      <c r="BO96" s="57"/>
      <c r="BP96" s="57"/>
      <c r="BQ96" s="57"/>
      <c r="BR96" s="57"/>
      <c r="BS96" s="57"/>
      <c r="BT96" s="57"/>
      <c r="BU96" s="57"/>
      <c r="BV96" s="57"/>
      <c r="BW96" s="57"/>
      <c r="BX96" s="57"/>
      <c r="BY96" s="57"/>
      <c r="BZ96" s="57"/>
      <c r="CA96" s="57"/>
      <c r="CB96" s="57"/>
      <c r="CC96" s="57"/>
      <c r="CD96" s="57"/>
      <c r="CE96" s="57"/>
      <c r="CF96" s="57"/>
      <c r="CG96" s="57"/>
      <c r="CH96" s="57"/>
      <c r="CI96" s="57"/>
      <c r="CJ96" s="57"/>
      <c r="CK96" s="57"/>
      <c r="CL96" s="57"/>
      <c r="CM96" s="57"/>
      <c r="CN96" s="57"/>
      <c r="CO96" s="57"/>
      <c r="CP96" s="57"/>
      <c r="CQ96" s="57"/>
      <c r="CR96" s="57"/>
      <c r="CS96" s="57"/>
      <c r="CT96" s="57"/>
      <c r="CU96" s="57"/>
      <c r="CV96" s="57"/>
      <c r="CW96" s="57"/>
      <c r="CX96" s="57"/>
      <c r="CY96" s="57"/>
      <c r="CZ96" s="57"/>
      <c r="DA96" s="57"/>
      <c r="DB96" s="57"/>
      <c r="DC96" s="57"/>
      <c r="DD96" s="57"/>
      <c r="DE96" s="57"/>
      <c r="DF96" s="57"/>
      <c r="DG96" s="57"/>
      <c r="DH96" s="57"/>
      <c r="DI96" s="57"/>
      <c r="DJ96" s="57"/>
      <c r="DK96" s="57"/>
      <c r="DL96" s="57"/>
      <c r="DM96" s="57"/>
      <c r="DN96" s="57"/>
      <c r="DO96" s="57"/>
      <c r="DP96" s="57"/>
      <c r="DQ96" s="57"/>
      <c r="DR96" s="57"/>
      <c r="DS96" s="57"/>
      <c r="DT96" s="57"/>
      <c r="DU96" s="57"/>
      <c r="DV96" s="103"/>
      <c r="DW96" s="57"/>
      <c r="DX96" s="57"/>
      <c r="DY96" s="57"/>
      <c r="DZ96" s="57"/>
      <c r="EA96" s="57"/>
      <c r="EB96" s="57"/>
      <c r="EC96" s="57"/>
      <c r="ED96" s="57"/>
      <c r="EE96" s="57"/>
      <c r="EF96" s="57"/>
      <c r="EG96" s="57"/>
      <c r="EH96" s="57"/>
      <c r="EI96" s="57"/>
      <c r="EJ96" s="57"/>
      <c r="EK96" s="57"/>
      <c r="EL96" s="57"/>
      <c r="EM96" s="57"/>
      <c r="EN96" s="57"/>
      <c r="EO96" s="57"/>
      <c r="EP96" s="57"/>
      <c r="EQ96" s="103"/>
      <c r="ER96" s="577"/>
    </row>
    <row r="97" spans="1:148" ht="15" customHeight="1">
      <c r="A97" s="648"/>
      <c r="B97" s="2261" t="s">
        <v>1404</v>
      </c>
      <c r="C97" s="57"/>
      <c r="D97" s="2278"/>
      <c r="E97" s="1435"/>
      <c r="F97" s="1435"/>
      <c r="G97" s="57"/>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c r="AJ97" s="57"/>
      <c r="AK97" s="57"/>
      <c r="AL97" s="57"/>
      <c r="AM97" s="57"/>
      <c r="AN97" s="57"/>
      <c r="AO97" s="57"/>
      <c r="AP97" s="57"/>
      <c r="AQ97" s="57"/>
      <c r="AR97" s="57"/>
      <c r="AS97" s="57"/>
      <c r="AT97" s="57"/>
      <c r="AU97" s="57"/>
      <c r="AV97" s="57"/>
      <c r="AW97" s="57"/>
      <c r="AX97" s="57"/>
      <c r="AY97" s="57"/>
      <c r="AZ97" s="57"/>
      <c r="BA97" s="57"/>
      <c r="BB97" s="57"/>
      <c r="BC97" s="57"/>
      <c r="BD97" s="57"/>
      <c r="BE97" s="57"/>
      <c r="BF97" s="57"/>
      <c r="BG97" s="57"/>
      <c r="BH97" s="57"/>
      <c r="BI97" s="57"/>
      <c r="BJ97" s="57"/>
      <c r="BK97" s="57"/>
      <c r="BL97" s="57"/>
      <c r="BM97" s="57"/>
      <c r="BN97" s="57"/>
      <c r="BO97" s="57"/>
      <c r="BP97" s="57"/>
      <c r="BQ97" s="57"/>
      <c r="BR97" s="57"/>
      <c r="BS97" s="57"/>
      <c r="BT97" s="57"/>
      <c r="BU97" s="57"/>
      <c r="BV97" s="57"/>
      <c r="BW97" s="57"/>
      <c r="BX97" s="57"/>
      <c r="BY97" s="57"/>
      <c r="BZ97" s="57"/>
      <c r="CA97" s="57"/>
      <c r="CB97" s="57"/>
      <c r="CC97" s="57"/>
      <c r="CD97" s="57"/>
      <c r="CE97" s="57"/>
      <c r="CF97" s="57"/>
      <c r="CG97" s="57"/>
      <c r="CH97" s="57"/>
      <c r="CI97" s="57"/>
      <c r="CJ97" s="57"/>
      <c r="CK97" s="57"/>
      <c r="CL97" s="57"/>
      <c r="CM97" s="57"/>
      <c r="CN97" s="57"/>
      <c r="CO97" s="57"/>
      <c r="CP97" s="57"/>
      <c r="CQ97" s="57"/>
      <c r="CR97" s="57"/>
      <c r="CS97" s="57"/>
      <c r="CT97" s="57"/>
      <c r="CU97" s="57"/>
      <c r="CV97" s="57"/>
      <c r="CW97" s="57"/>
      <c r="CX97" s="57"/>
      <c r="CY97" s="57"/>
      <c r="CZ97" s="57"/>
      <c r="DA97" s="57"/>
      <c r="DB97" s="57"/>
      <c r="DC97" s="57"/>
      <c r="DD97" s="57"/>
      <c r="DE97" s="57"/>
      <c r="DF97" s="57"/>
      <c r="DG97" s="57"/>
      <c r="DH97" s="57"/>
      <c r="DI97" s="57"/>
      <c r="DJ97" s="57"/>
      <c r="DK97" s="57"/>
      <c r="DL97" s="57"/>
      <c r="DM97" s="57"/>
      <c r="DN97" s="57"/>
      <c r="DO97" s="57"/>
      <c r="DP97" s="57"/>
      <c r="DQ97" s="57"/>
      <c r="DR97" s="57"/>
      <c r="DS97" s="57"/>
      <c r="DT97" s="57"/>
      <c r="DU97" s="57"/>
      <c r="DV97" s="103"/>
      <c r="DW97" s="57"/>
      <c r="DX97" s="57"/>
      <c r="DY97" s="57"/>
      <c r="DZ97" s="57"/>
      <c r="EA97" s="57"/>
      <c r="EB97" s="57"/>
      <c r="EC97" s="57"/>
      <c r="ED97" s="57"/>
      <c r="EE97" s="57"/>
      <c r="EF97" s="57"/>
      <c r="EG97" s="57"/>
      <c r="EH97" s="57"/>
      <c r="EI97" s="57"/>
      <c r="EJ97" s="57"/>
      <c r="EK97" s="57"/>
      <c r="EL97" s="57"/>
      <c r="EM97" s="57"/>
      <c r="EN97" s="57"/>
      <c r="EO97" s="57"/>
      <c r="EP97" s="57"/>
      <c r="EQ97" s="103"/>
      <c r="ER97" s="577"/>
    </row>
    <row r="98" spans="1:148" ht="15" customHeight="1">
      <c r="A98" s="648"/>
      <c r="B98" s="2261" t="s">
        <v>1405</v>
      </c>
      <c r="C98" s="57"/>
      <c r="D98" s="2278"/>
      <c r="E98" s="1435"/>
      <c r="F98" s="1435"/>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7"/>
      <c r="BL98" s="57"/>
      <c r="BM98" s="57"/>
      <c r="BN98" s="57"/>
      <c r="BO98" s="57"/>
      <c r="BP98" s="57"/>
      <c r="BQ98" s="57"/>
      <c r="BR98" s="57"/>
      <c r="BS98" s="57"/>
      <c r="BT98" s="57"/>
      <c r="BU98" s="57"/>
      <c r="BV98" s="57"/>
      <c r="BW98" s="57"/>
      <c r="BX98" s="57"/>
      <c r="BY98" s="57"/>
      <c r="BZ98" s="57"/>
      <c r="CA98" s="57"/>
      <c r="CB98" s="57"/>
      <c r="CC98" s="57"/>
      <c r="CD98" s="57"/>
      <c r="CE98" s="57"/>
      <c r="CF98" s="57"/>
      <c r="CG98" s="57"/>
      <c r="CH98" s="57"/>
      <c r="CI98" s="57"/>
      <c r="CJ98" s="57"/>
      <c r="CK98" s="57"/>
      <c r="CL98" s="57"/>
      <c r="CM98" s="57"/>
      <c r="CN98" s="57"/>
      <c r="CO98" s="57"/>
      <c r="CP98" s="57"/>
      <c r="CQ98" s="57"/>
      <c r="CR98" s="57"/>
      <c r="CS98" s="57"/>
      <c r="CT98" s="57"/>
      <c r="CU98" s="57"/>
      <c r="CV98" s="57"/>
      <c r="CW98" s="57"/>
      <c r="CX98" s="57"/>
      <c r="CY98" s="57"/>
      <c r="CZ98" s="57"/>
      <c r="DA98" s="57"/>
      <c r="DB98" s="57"/>
      <c r="DC98" s="57"/>
      <c r="DD98" s="57"/>
      <c r="DE98" s="57"/>
      <c r="DF98" s="57"/>
      <c r="DG98" s="57"/>
      <c r="DH98" s="57"/>
      <c r="DI98" s="57"/>
      <c r="DJ98" s="57"/>
      <c r="DK98" s="57"/>
      <c r="DL98" s="57"/>
      <c r="DM98" s="57"/>
      <c r="DN98" s="57"/>
      <c r="DO98" s="57"/>
      <c r="DP98" s="57"/>
      <c r="DQ98" s="57"/>
      <c r="DR98" s="57"/>
      <c r="DS98" s="57"/>
      <c r="DT98" s="57"/>
      <c r="DU98" s="57"/>
      <c r="DV98" s="103"/>
      <c r="DW98" s="57"/>
      <c r="DX98" s="57"/>
      <c r="DY98" s="57"/>
      <c r="DZ98" s="57"/>
      <c r="EA98" s="57"/>
      <c r="EB98" s="57"/>
      <c r="EC98" s="57"/>
      <c r="ED98" s="57"/>
      <c r="EE98" s="57"/>
      <c r="EF98" s="57"/>
      <c r="EG98" s="57"/>
      <c r="EH98" s="57"/>
      <c r="EI98" s="57"/>
      <c r="EJ98" s="57"/>
      <c r="EK98" s="57"/>
      <c r="EL98" s="57"/>
      <c r="EM98" s="57"/>
      <c r="EN98" s="57"/>
      <c r="EO98" s="57"/>
      <c r="EP98" s="57"/>
      <c r="EQ98" s="103"/>
      <c r="ER98" s="577"/>
    </row>
    <row r="99" spans="1:148" ht="15" customHeight="1">
      <c r="A99" s="648"/>
      <c r="B99" s="2261" t="s">
        <v>1406</v>
      </c>
      <c r="C99" s="57"/>
      <c r="D99" s="2278"/>
      <c r="E99" s="1435"/>
      <c r="F99" s="1435"/>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c r="BA99" s="57"/>
      <c r="BB99" s="57"/>
      <c r="BC99" s="57"/>
      <c r="BD99" s="57"/>
      <c r="BE99" s="57"/>
      <c r="BF99" s="57"/>
      <c r="BG99" s="57"/>
      <c r="BH99" s="57"/>
      <c r="BI99" s="57"/>
      <c r="BJ99" s="57"/>
      <c r="BK99" s="57"/>
      <c r="BL99" s="57"/>
      <c r="BM99" s="57"/>
      <c r="BN99" s="57"/>
      <c r="BO99" s="57"/>
      <c r="BP99" s="57"/>
      <c r="BQ99" s="57"/>
      <c r="BR99" s="57"/>
      <c r="BS99" s="57"/>
      <c r="BT99" s="57"/>
      <c r="BU99" s="57"/>
      <c r="BV99" s="57"/>
      <c r="BW99" s="57"/>
      <c r="BX99" s="57"/>
      <c r="BY99" s="57"/>
      <c r="BZ99" s="57"/>
      <c r="CA99" s="57"/>
      <c r="CB99" s="57"/>
      <c r="CC99" s="57"/>
      <c r="CD99" s="57"/>
      <c r="CE99" s="57"/>
      <c r="CF99" s="57"/>
      <c r="CG99" s="57"/>
      <c r="CH99" s="57"/>
      <c r="CI99" s="57"/>
      <c r="CJ99" s="57"/>
      <c r="CK99" s="57"/>
      <c r="CL99" s="57"/>
      <c r="CM99" s="57"/>
      <c r="CN99" s="57"/>
      <c r="CO99" s="57"/>
      <c r="CP99" s="57"/>
      <c r="CQ99" s="57"/>
      <c r="CR99" s="57"/>
      <c r="CS99" s="57"/>
      <c r="CT99" s="57"/>
      <c r="CU99" s="57"/>
      <c r="CV99" s="57"/>
      <c r="CW99" s="57"/>
      <c r="CX99" s="57"/>
      <c r="CY99" s="57"/>
      <c r="CZ99" s="57"/>
      <c r="DA99" s="57"/>
      <c r="DB99" s="57"/>
      <c r="DC99" s="57"/>
      <c r="DD99" s="57"/>
      <c r="DE99" s="57"/>
      <c r="DF99" s="57"/>
      <c r="DG99" s="57"/>
      <c r="DH99" s="57"/>
      <c r="DI99" s="57"/>
      <c r="DJ99" s="57"/>
      <c r="DK99" s="57"/>
      <c r="DL99" s="57"/>
      <c r="DM99" s="57"/>
      <c r="DN99" s="57"/>
      <c r="DO99" s="57"/>
      <c r="DP99" s="57"/>
      <c r="DQ99" s="57"/>
      <c r="DR99" s="57"/>
      <c r="DS99" s="57"/>
      <c r="DT99" s="57"/>
      <c r="DU99" s="57"/>
      <c r="DV99" s="103"/>
      <c r="DW99" s="57"/>
      <c r="DX99" s="57"/>
      <c r="DY99" s="57"/>
      <c r="DZ99" s="57"/>
      <c r="EA99" s="57"/>
      <c r="EB99" s="57"/>
      <c r="EC99" s="57"/>
      <c r="ED99" s="57"/>
      <c r="EE99" s="57"/>
      <c r="EF99" s="57"/>
      <c r="EG99" s="57"/>
      <c r="EH99" s="57"/>
      <c r="EI99" s="57"/>
      <c r="EJ99" s="57"/>
      <c r="EK99" s="57"/>
      <c r="EL99" s="57"/>
      <c r="EM99" s="57"/>
      <c r="EN99" s="57"/>
      <c r="EO99" s="57"/>
      <c r="EP99" s="57"/>
      <c r="EQ99" s="103"/>
      <c r="ER99" s="577"/>
    </row>
    <row r="100" spans="1:148" ht="15" customHeight="1">
      <c r="A100" s="648"/>
      <c r="B100" s="2261" t="s">
        <v>1407</v>
      </c>
      <c r="C100" s="57"/>
      <c r="D100" s="2278"/>
      <c r="E100" s="1435"/>
      <c r="F100" s="1435"/>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c r="AT100" s="57"/>
      <c r="AU100" s="57"/>
      <c r="AV100" s="57"/>
      <c r="AW100" s="57"/>
      <c r="AX100" s="57"/>
      <c r="AY100" s="57"/>
      <c r="AZ100" s="57"/>
      <c r="BA100" s="57"/>
      <c r="BB100" s="57"/>
      <c r="BC100" s="57"/>
      <c r="BD100" s="57"/>
      <c r="BE100" s="57"/>
      <c r="BF100" s="57"/>
      <c r="BG100" s="57"/>
      <c r="BH100" s="57"/>
      <c r="BI100" s="57"/>
      <c r="BJ100" s="57"/>
      <c r="BK100" s="57"/>
      <c r="BL100" s="57"/>
      <c r="BM100" s="57"/>
      <c r="BN100" s="57"/>
      <c r="BO100" s="57"/>
      <c r="BP100" s="57"/>
      <c r="BQ100" s="57"/>
      <c r="BR100" s="57"/>
      <c r="BS100" s="57"/>
      <c r="BT100" s="57"/>
      <c r="BU100" s="57"/>
      <c r="BV100" s="57"/>
      <c r="BW100" s="57"/>
      <c r="BX100" s="57"/>
      <c r="BY100" s="57"/>
      <c r="BZ100" s="57"/>
      <c r="CA100" s="57"/>
      <c r="CB100" s="57"/>
      <c r="CC100" s="57"/>
      <c r="CD100" s="57"/>
      <c r="CE100" s="57"/>
      <c r="CF100" s="57"/>
      <c r="CG100" s="57"/>
      <c r="CH100" s="57"/>
      <c r="CI100" s="57"/>
      <c r="CJ100" s="57"/>
      <c r="CK100" s="57"/>
      <c r="CL100" s="57"/>
      <c r="CM100" s="57"/>
      <c r="CN100" s="57"/>
      <c r="CO100" s="57"/>
      <c r="CP100" s="57"/>
      <c r="CQ100" s="57"/>
      <c r="CR100" s="57"/>
      <c r="CS100" s="57"/>
      <c r="CT100" s="57"/>
      <c r="CU100" s="57"/>
      <c r="CV100" s="57"/>
      <c r="CW100" s="57"/>
      <c r="CX100" s="57"/>
      <c r="CY100" s="57"/>
      <c r="CZ100" s="57"/>
      <c r="DA100" s="57"/>
      <c r="DB100" s="57"/>
      <c r="DC100" s="57"/>
      <c r="DD100" s="57"/>
      <c r="DE100" s="57"/>
      <c r="DF100" s="57"/>
      <c r="DG100" s="57"/>
      <c r="DH100" s="57"/>
      <c r="DI100" s="57"/>
      <c r="DJ100" s="57"/>
      <c r="DK100" s="57"/>
      <c r="DL100" s="57"/>
      <c r="DM100" s="57"/>
      <c r="DN100" s="57"/>
      <c r="DO100" s="57"/>
      <c r="DP100" s="57"/>
      <c r="DQ100" s="57"/>
      <c r="DR100" s="57"/>
      <c r="DS100" s="57"/>
      <c r="DT100" s="57"/>
      <c r="DU100" s="57"/>
      <c r="DV100" s="103"/>
      <c r="DW100" s="57"/>
      <c r="DX100" s="57"/>
      <c r="DY100" s="57"/>
      <c r="DZ100" s="57"/>
      <c r="EA100" s="57"/>
      <c r="EB100" s="57"/>
      <c r="EC100" s="57"/>
      <c r="ED100" s="57"/>
      <c r="EE100" s="57"/>
      <c r="EF100" s="57"/>
      <c r="EG100" s="57"/>
      <c r="EH100" s="57"/>
      <c r="EI100" s="57"/>
      <c r="EJ100" s="57"/>
      <c r="EK100" s="57"/>
      <c r="EL100" s="57"/>
      <c r="EM100" s="57"/>
      <c r="EN100" s="57"/>
      <c r="EO100" s="57"/>
      <c r="EP100" s="57"/>
      <c r="EQ100" s="103"/>
      <c r="ER100" s="577"/>
    </row>
    <row r="101" spans="1:148" ht="15" customHeight="1">
      <c r="A101" s="648"/>
      <c r="B101" s="2261" t="s">
        <v>1408</v>
      </c>
      <c r="C101" s="57"/>
      <c r="D101" s="2278"/>
      <c r="E101" s="1435"/>
      <c r="F101" s="1435"/>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57"/>
      <c r="AX101" s="57"/>
      <c r="AY101" s="57"/>
      <c r="AZ101" s="57"/>
      <c r="BA101" s="57"/>
      <c r="BB101" s="57"/>
      <c r="BC101" s="57"/>
      <c r="BD101" s="57"/>
      <c r="BE101" s="57"/>
      <c r="BF101" s="57"/>
      <c r="BG101" s="57"/>
      <c r="BH101" s="57"/>
      <c r="BI101" s="57"/>
      <c r="BJ101" s="57"/>
      <c r="BK101" s="57"/>
      <c r="BL101" s="57"/>
      <c r="BM101" s="57"/>
      <c r="BN101" s="57"/>
      <c r="BO101" s="57"/>
      <c r="BP101" s="57"/>
      <c r="BQ101" s="57"/>
      <c r="BR101" s="57"/>
      <c r="BS101" s="57"/>
      <c r="BT101" s="57"/>
      <c r="BU101" s="57"/>
      <c r="BV101" s="57"/>
      <c r="BW101" s="57"/>
      <c r="BX101" s="57"/>
      <c r="BY101" s="57"/>
      <c r="BZ101" s="57"/>
      <c r="CA101" s="57"/>
      <c r="CB101" s="57"/>
      <c r="CC101" s="57"/>
      <c r="CD101" s="57"/>
      <c r="CE101" s="57"/>
      <c r="CF101" s="57"/>
      <c r="CG101" s="57"/>
      <c r="CH101" s="57"/>
      <c r="CI101" s="57"/>
      <c r="CJ101" s="57"/>
      <c r="CK101" s="57"/>
      <c r="CL101" s="57"/>
      <c r="CM101" s="57"/>
      <c r="CN101" s="57"/>
      <c r="CO101" s="57"/>
      <c r="CP101" s="57"/>
      <c r="CQ101" s="57"/>
      <c r="CR101" s="57"/>
      <c r="CS101" s="57"/>
      <c r="CT101" s="57"/>
      <c r="CU101" s="57"/>
      <c r="CV101" s="57"/>
      <c r="CW101" s="57"/>
      <c r="CX101" s="57"/>
      <c r="CY101" s="57"/>
      <c r="CZ101" s="57"/>
      <c r="DA101" s="57"/>
      <c r="DB101" s="57"/>
      <c r="DC101" s="57"/>
      <c r="DD101" s="57"/>
      <c r="DE101" s="57"/>
      <c r="DF101" s="57"/>
      <c r="DG101" s="57"/>
      <c r="DH101" s="57"/>
      <c r="DI101" s="57"/>
      <c r="DJ101" s="57"/>
      <c r="DK101" s="57"/>
      <c r="DL101" s="57"/>
      <c r="DM101" s="57"/>
      <c r="DN101" s="57"/>
      <c r="DO101" s="57"/>
      <c r="DP101" s="57"/>
      <c r="DQ101" s="57"/>
      <c r="DR101" s="57"/>
      <c r="DS101" s="57"/>
      <c r="DT101" s="57"/>
      <c r="DU101" s="57"/>
      <c r="DV101" s="103"/>
      <c r="DW101" s="57"/>
      <c r="DX101" s="57"/>
      <c r="DY101" s="57"/>
      <c r="DZ101" s="57"/>
      <c r="EA101" s="57"/>
      <c r="EB101" s="57"/>
      <c r="EC101" s="57"/>
      <c r="ED101" s="57"/>
      <c r="EE101" s="57"/>
      <c r="EF101" s="57"/>
      <c r="EG101" s="57"/>
      <c r="EH101" s="57"/>
      <c r="EI101" s="57"/>
      <c r="EJ101" s="57"/>
      <c r="EK101" s="57"/>
      <c r="EL101" s="57"/>
      <c r="EM101" s="57"/>
      <c r="EN101" s="57"/>
      <c r="EO101" s="57"/>
      <c r="EP101" s="57"/>
      <c r="EQ101" s="103"/>
      <c r="ER101" s="577"/>
    </row>
    <row r="102" spans="1:148" ht="15" customHeight="1">
      <c r="A102" s="648"/>
      <c r="B102" s="2261" t="s">
        <v>1409</v>
      </c>
      <c r="C102" s="57"/>
      <c r="D102" s="2278"/>
      <c r="E102" s="1435"/>
      <c r="F102" s="1435"/>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7"/>
      <c r="BS102" s="57"/>
      <c r="BT102" s="57"/>
      <c r="BU102" s="57"/>
      <c r="BV102" s="57"/>
      <c r="BW102" s="57"/>
      <c r="BX102" s="57"/>
      <c r="BY102" s="57"/>
      <c r="BZ102" s="57"/>
      <c r="CA102" s="57"/>
      <c r="CB102" s="57"/>
      <c r="CC102" s="57"/>
      <c r="CD102" s="57"/>
      <c r="CE102" s="57"/>
      <c r="CF102" s="57"/>
      <c r="CG102" s="57"/>
      <c r="CH102" s="57"/>
      <c r="CI102" s="57"/>
      <c r="CJ102" s="57"/>
      <c r="CK102" s="57"/>
      <c r="CL102" s="57"/>
      <c r="CM102" s="57"/>
      <c r="CN102" s="57"/>
      <c r="CO102" s="57"/>
      <c r="CP102" s="57"/>
      <c r="CQ102" s="57"/>
      <c r="CR102" s="57"/>
      <c r="CS102" s="57"/>
      <c r="CT102" s="57"/>
      <c r="CU102" s="57"/>
      <c r="CV102" s="57"/>
      <c r="CW102" s="57"/>
      <c r="CX102" s="57"/>
      <c r="CY102" s="57"/>
      <c r="CZ102" s="57"/>
      <c r="DA102" s="57"/>
      <c r="DB102" s="57"/>
      <c r="DC102" s="57"/>
      <c r="DD102" s="57"/>
      <c r="DE102" s="57"/>
      <c r="DF102" s="57"/>
      <c r="DG102" s="57"/>
      <c r="DH102" s="57"/>
      <c r="DI102" s="57"/>
      <c r="DJ102" s="57"/>
      <c r="DK102" s="57"/>
      <c r="DL102" s="57"/>
      <c r="DM102" s="57"/>
      <c r="DN102" s="57"/>
      <c r="DO102" s="57"/>
      <c r="DP102" s="57"/>
      <c r="DQ102" s="57"/>
      <c r="DR102" s="57"/>
      <c r="DS102" s="57"/>
      <c r="DT102" s="57"/>
      <c r="DU102" s="57"/>
      <c r="DV102" s="103"/>
      <c r="DW102" s="57"/>
      <c r="DX102" s="57"/>
      <c r="DY102" s="57"/>
      <c r="DZ102" s="57"/>
      <c r="EA102" s="57"/>
      <c r="EB102" s="57"/>
      <c r="EC102" s="57"/>
      <c r="ED102" s="57"/>
      <c r="EE102" s="57"/>
      <c r="EF102" s="57"/>
      <c r="EG102" s="57"/>
      <c r="EH102" s="57"/>
      <c r="EI102" s="57"/>
      <c r="EJ102" s="57"/>
      <c r="EK102" s="57"/>
      <c r="EL102" s="57"/>
      <c r="EM102" s="57"/>
      <c r="EN102" s="57"/>
      <c r="EO102" s="57"/>
      <c r="EP102" s="57"/>
      <c r="EQ102" s="103"/>
      <c r="ER102" s="577"/>
    </row>
    <row r="103" spans="1:148" ht="15" customHeight="1">
      <c r="A103" s="648"/>
      <c r="B103" s="2261" t="s">
        <v>1410</v>
      </c>
      <c r="C103" s="57"/>
      <c r="D103" s="2278"/>
      <c r="E103" s="1435"/>
      <c r="F103" s="1435"/>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c r="AO103" s="57"/>
      <c r="AP103" s="57"/>
      <c r="AQ103" s="57"/>
      <c r="AR103" s="57"/>
      <c r="AS103" s="57"/>
      <c r="AT103" s="57"/>
      <c r="AU103" s="57"/>
      <c r="AV103" s="57"/>
      <c r="AW103" s="57"/>
      <c r="AX103" s="57"/>
      <c r="AY103" s="57"/>
      <c r="AZ103" s="57"/>
      <c r="BA103" s="57"/>
      <c r="BB103" s="57"/>
      <c r="BC103" s="57"/>
      <c r="BD103" s="57"/>
      <c r="BE103" s="57"/>
      <c r="BF103" s="57"/>
      <c r="BG103" s="57"/>
      <c r="BH103" s="57"/>
      <c r="BI103" s="57"/>
      <c r="BJ103" s="57"/>
      <c r="BK103" s="57"/>
      <c r="BL103" s="57"/>
      <c r="BM103" s="57"/>
      <c r="BN103" s="57"/>
      <c r="BO103" s="57"/>
      <c r="BP103" s="57"/>
      <c r="BQ103" s="57"/>
      <c r="BR103" s="57"/>
      <c r="BS103" s="57"/>
      <c r="BT103" s="57"/>
      <c r="BU103" s="57"/>
      <c r="BV103" s="57"/>
      <c r="BW103" s="57"/>
      <c r="BX103" s="57"/>
      <c r="BY103" s="57"/>
      <c r="BZ103" s="57"/>
      <c r="CA103" s="57"/>
      <c r="CB103" s="57"/>
      <c r="CC103" s="57"/>
      <c r="CD103" s="57"/>
      <c r="CE103" s="57"/>
      <c r="CF103" s="57"/>
      <c r="CG103" s="57"/>
      <c r="CH103" s="57"/>
      <c r="CI103" s="57"/>
      <c r="CJ103" s="57"/>
      <c r="CK103" s="57"/>
      <c r="CL103" s="57"/>
      <c r="CM103" s="57"/>
      <c r="CN103" s="57"/>
      <c r="CO103" s="57"/>
      <c r="CP103" s="57"/>
      <c r="CQ103" s="57"/>
      <c r="CR103" s="57"/>
      <c r="CS103" s="57"/>
      <c r="CT103" s="57"/>
      <c r="CU103" s="57"/>
      <c r="CV103" s="57"/>
      <c r="CW103" s="57"/>
      <c r="CX103" s="57"/>
      <c r="CY103" s="57"/>
      <c r="CZ103" s="57"/>
      <c r="DA103" s="57"/>
      <c r="DB103" s="57"/>
      <c r="DC103" s="57"/>
      <c r="DD103" s="57"/>
      <c r="DE103" s="57"/>
      <c r="DF103" s="57"/>
      <c r="DG103" s="57"/>
      <c r="DH103" s="57"/>
      <c r="DI103" s="57"/>
      <c r="DJ103" s="57"/>
      <c r="DK103" s="57"/>
      <c r="DL103" s="57"/>
      <c r="DM103" s="57"/>
      <c r="DN103" s="57"/>
      <c r="DO103" s="57"/>
      <c r="DP103" s="57"/>
      <c r="DQ103" s="57"/>
      <c r="DR103" s="57"/>
      <c r="DS103" s="57"/>
      <c r="DT103" s="57"/>
      <c r="DU103" s="57"/>
      <c r="DV103" s="103"/>
      <c r="DW103" s="57"/>
      <c r="DX103" s="57"/>
      <c r="DY103" s="57"/>
      <c r="DZ103" s="57"/>
      <c r="EA103" s="57"/>
      <c r="EB103" s="57"/>
      <c r="EC103" s="57"/>
      <c r="ED103" s="57"/>
      <c r="EE103" s="57"/>
      <c r="EF103" s="57"/>
      <c r="EG103" s="57"/>
      <c r="EH103" s="57"/>
      <c r="EI103" s="57"/>
      <c r="EJ103" s="57"/>
      <c r="EK103" s="57"/>
      <c r="EL103" s="57"/>
      <c r="EM103" s="57"/>
      <c r="EN103" s="57"/>
      <c r="EO103" s="57"/>
      <c r="EP103" s="57"/>
      <c r="EQ103" s="103"/>
      <c r="ER103" s="577"/>
    </row>
    <row r="104" spans="1:148" ht="15" customHeight="1">
      <c r="A104" s="648"/>
      <c r="B104" s="2261" t="s">
        <v>1411</v>
      </c>
      <c r="C104" s="57"/>
      <c r="D104" s="2278"/>
      <c r="E104" s="1435"/>
      <c r="F104" s="1435"/>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7"/>
      <c r="AV104" s="57"/>
      <c r="AW104" s="57"/>
      <c r="AX104" s="57"/>
      <c r="AY104" s="57"/>
      <c r="AZ104" s="57"/>
      <c r="BA104" s="57"/>
      <c r="BB104" s="57"/>
      <c r="BC104" s="57"/>
      <c r="BD104" s="57"/>
      <c r="BE104" s="57"/>
      <c r="BF104" s="57"/>
      <c r="BG104" s="57"/>
      <c r="BH104" s="57"/>
      <c r="BI104" s="57"/>
      <c r="BJ104" s="57"/>
      <c r="BK104" s="57"/>
      <c r="BL104" s="57"/>
      <c r="BM104" s="57"/>
      <c r="BN104" s="57"/>
      <c r="BO104" s="57"/>
      <c r="BP104" s="57"/>
      <c r="BQ104" s="57"/>
      <c r="BR104" s="57"/>
      <c r="BS104" s="57"/>
      <c r="BT104" s="57"/>
      <c r="BU104" s="57"/>
      <c r="BV104" s="57"/>
      <c r="BW104" s="57"/>
      <c r="BX104" s="57"/>
      <c r="BY104" s="57"/>
      <c r="BZ104" s="57"/>
      <c r="CA104" s="57"/>
      <c r="CB104" s="57"/>
      <c r="CC104" s="57"/>
      <c r="CD104" s="57"/>
      <c r="CE104" s="57"/>
      <c r="CF104" s="57"/>
      <c r="CG104" s="57"/>
      <c r="CH104" s="57"/>
      <c r="CI104" s="57"/>
      <c r="CJ104" s="57"/>
      <c r="CK104" s="57"/>
      <c r="CL104" s="57"/>
      <c r="CM104" s="57"/>
      <c r="CN104" s="57"/>
      <c r="CO104" s="57"/>
      <c r="CP104" s="57"/>
      <c r="CQ104" s="57"/>
      <c r="CR104" s="57"/>
      <c r="CS104" s="57"/>
      <c r="CT104" s="57"/>
      <c r="CU104" s="57"/>
      <c r="CV104" s="57"/>
      <c r="CW104" s="57"/>
      <c r="CX104" s="57"/>
      <c r="CY104" s="57"/>
      <c r="CZ104" s="57"/>
      <c r="DA104" s="57"/>
      <c r="DB104" s="57"/>
      <c r="DC104" s="57"/>
      <c r="DD104" s="57"/>
      <c r="DE104" s="57"/>
      <c r="DF104" s="57"/>
      <c r="DG104" s="57"/>
      <c r="DH104" s="57"/>
      <c r="DI104" s="57"/>
      <c r="DJ104" s="57"/>
      <c r="DK104" s="57"/>
      <c r="DL104" s="57"/>
      <c r="DM104" s="57"/>
      <c r="DN104" s="57"/>
      <c r="DO104" s="57"/>
      <c r="DP104" s="57"/>
      <c r="DQ104" s="57"/>
      <c r="DR104" s="57"/>
      <c r="DS104" s="57"/>
      <c r="DT104" s="57"/>
      <c r="DU104" s="57"/>
      <c r="DV104" s="103"/>
      <c r="DW104" s="57"/>
      <c r="DX104" s="57"/>
      <c r="DY104" s="57"/>
      <c r="DZ104" s="57"/>
      <c r="EA104" s="57"/>
      <c r="EB104" s="57"/>
      <c r="EC104" s="57"/>
      <c r="ED104" s="57"/>
      <c r="EE104" s="57"/>
      <c r="EF104" s="57"/>
      <c r="EG104" s="57"/>
      <c r="EH104" s="57"/>
      <c r="EI104" s="57"/>
      <c r="EJ104" s="57"/>
      <c r="EK104" s="57"/>
      <c r="EL104" s="57"/>
      <c r="EM104" s="57"/>
      <c r="EN104" s="57"/>
      <c r="EO104" s="57"/>
      <c r="EP104" s="57"/>
      <c r="EQ104" s="103"/>
      <c r="ER104" s="577"/>
    </row>
    <row r="105" spans="1:148" ht="15" customHeight="1">
      <c r="A105" s="648"/>
      <c r="B105" s="2261" t="s">
        <v>1412</v>
      </c>
      <c r="C105" s="57"/>
      <c r="D105" s="2278"/>
      <c r="E105" s="1435"/>
      <c r="F105" s="1435"/>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57"/>
      <c r="AJ105" s="57"/>
      <c r="AK105" s="57"/>
      <c r="AL105" s="57"/>
      <c r="AM105" s="57"/>
      <c r="AN105" s="57"/>
      <c r="AO105" s="57"/>
      <c r="AP105" s="57"/>
      <c r="AQ105" s="57"/>
      <c r="AR105" s="57"/>
      <c r="AS105" s="57"/>
      <c r="AT105" s="57"/>
      <c r="AU105" s="57"/>
      <c r="AV105" s="57"/>
      <c r="AW105" s="57"/>
      <c r="AX105" s="57"/>
      <c r="AY105" s="57"/>
      <c r="AZ105" s="57"/>
      <c r="BA105" s="57"/>
      <c r="BB105" s="57"/>
      <c r="BC105" s="57"/>
      <c r="BD105" s="57"/>
      <c r="BE105" s="57"/>
      <c r="BF105" s="57"/>
      <c r="BG105" s="57"/>
      <c r="BH105" s="57"/>
      <c r="BI105" s="57"/>
      <c r="BJ105" s="57"/>
      <c r="BK105" s="57"/>
      <c r="BL105" s="57"/>
      <c r="BM105" s="57"/>
      <c r="BN105" s="57"/>
      <c r="BO105" s="57"/>
      <c r="BP105" s="57"/>
      <c r="BQ105" s="57"/>
      <c r="BR105" s="57"/>
      <c r="BS105" s="57"/>
      <c r="BT105" s="57"/>
      <c r="BU105" s="57"/>
      <c r="BV105" s="57"/>
      <c r="BW105" s="57"/>
      <c r="BX105" s="57"/>
      <c r="BY105" s="57"/>
      <c r="BZ105" s="57"/>
      <c r="CA105" s="57"/>
      <c r="CB105" s="57"/>
      <c r="CC105" s="57"/>
      <c r="CD105" s="57"/>
      <c r="CE105" s="57"/>
      <c r="CF105" s="57"/>
      <c r="CG105" s="57"/>
      <c r="CH105" s="57"/>
      <c r="CI105" s="57"/>
      <c r="CJ105" s="57"/>
      <c r="CK105" s="57"/>
      <c r="CL105" s="57"/>
      <c r="CM105" s="57"/>
      <c r="CN105" s="57"/>
      <c r="CO105" s="57"/>
      <c r="CP105" s="57"/>
      <c r="CQ105" s="57"/>
      <c r="CR105" s="57"/>
      <c r="CS105" s="57"/>
      <c r="CT105" s="57"/>
      <c r="CU105" s="57"/>
      <c r="CV105" s="57"/>
      <c r="CW105" s="57"/>
      <c r="CX105" s="57"/>
      <c r="CY105" s="57"/>
      <c r="CZ105" s="57"/>
      <c r="DA105" s="57"/>
      <c r="DB105" s="57"/>
      <c r="DC105" s="57"/>
      <c r="DD105" s="57"/>
      <c r="DE105" s="57"/>
      <c r="DF105" s="57"/>
      <c r="DG105" s="57"/>
      <c r="DH105" s="57"/>
      <c r="DI105" s="57"/>
      <c r="DJ105" s="57"/>
      <c r="DK105" s="57"/>
      <c r="DL105" s="57"/>
      <c r="DM105" s="57"/>
      <c r="DN105" s="57"/>
      <c r="DO105" s="57"/>
      <c r="DP105" s="57"/>
      <c r="DQ105" s="57"/>
      <c r="DR105" s="57"/>
      <c r="DS105" s="57"/>
      <c r="DT105" s="57"/>
      <c r="DU105" s="57"/>
      <c r="DV105" s="103"/>
      <c r="DW105" s="57"/>
      <c r="DX105" s="57"/>
      <c r="DY105" s="57"/>
      <c r="DZ105" s="57"/>
      <c r="EA105" s="57"/>
      <c r="EB105" s="57"/>
      <c r="EC105" s="57"/>
      <c r="ED105" s="57"/>
      <c r="EE105" s="57"/>
      <c r="EF105" s="57"/>
      <c r="EG105" s="57"/>
      <c r="EH105" s="57"/>
      <c r="EI105" s="57"/>
      <c r="EJ105" s="57"/>
      <c r="EK105" s="57"/>
      <c r="EL105" s="57"/>
      <c r="EM105" s="57"/>
      <c r="EN105" s="57"/>
      <c r="EO105" s="57"/>
      <c r="EP105" s="57"/>
      <c r="EQ105" s="103"/>
      <c r="ER105" s="577"/>
    </row>
    <row r="106" spans="1:148" ht="15" customHeight="1">
      <c r="A106" s="648"/>
      <c r="B106" s="2261" t="s">
        <v>1413</v>
      </c>
      <c r="C106" s="57"/>
      <c r="D106" s="2278"/>
      <c r="E106" s="1435"/>
      <c r="F106" s="1435"/>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57"/>
      <c r="AM106" s="57"/>
      <c r="AN106" s="57"/>
      <c r="AO106" s="57"/>
      <c r="AP106" s="57"/>
      <c r="AQ106" s="57"/>
      <c r="AR106" s="57"/>
      <c r="AS106" s="57"/>
      <c r="AT106" s="57"/>
      <c r="AU106" s="57"/>
      <c r="AV106" s="57"/>
      <c r="AW106" s="57"/>
      <c r="AX106" s="57"/>
      <c r="AY106" s="57"/>
      <c r="AZ106" s="57"/>
      <c r="BA106" s="57"/>
      <c r="BB106" s="57"/>
      <c r="BC106" s="57"/>
      <c r="BD106" s="57"/>
      <c r="BE106" s="57"/>
      <c r="BF106" s="57"/>
      <c r="BG106" s="57"/>
      <c r="BH106" s="57"/>
      <c r="BI106" s="57"/>
      <c r="BJ106" s="57"/>
      <c r="BK106" s="57"/>
      <c r="BL106" s="57"/>
      <c r="BM106" s="57"/>
      <c r="BN106" s="57"/>
      <c r="BO106" s="57"/>
      <c r="BP106" s="57"/>
      <c r="BQ106" s="57"/>
      <c r="BR106" s="57"/>
      <c r="BS106" s="57"/>
      <c r="BT106" s="57"/>
      <c r="BU106" s="57"/>
      <c r="BV106" s="57"/>
      <c r="BW106" s="57"/>
      <c r="BX106" s="57"/>
      <c r="BY106" s="57"/>
      <c r="BZ106" s="57"/>
      <c r="CA106" s="57"/>
      <c r="CB106" s="57"/>
      <c r="CC106" s="57"/>
      <c r="CD106" s="57"/>
      <c r="CE106" s="57"/>
      <c r="CF106" s="57"/>
      <c r="CG106" s="57"/>
      <c r="CH106" s="57"/>
      <c r="CI106" s="57"/>
      <c r="CJ106" s="57"/>
      <c r="CK106" s="57"/>
      <c r="CL106" s="57"/>
      <c r="CM106" s="57"/>
      <c r="CN106" s="57"/>
      <c r="CO106" s="57"/>
      <c r="CP106" s="57"/>
      <c r="CQ106" s="57"/>
      <c r="CR106" s="57"/>
      <c r="CS106" s="57"/>
      <c r="CT106" s="57"/>
      <c r="CU106" s="57"/>
      <c r="CV106" s="57"/>
      <c r="CW106" s="57"/>
      <c r="CX106" s="57"/>
      <c r="CY106" s="57"/>
      <c r="CZ106" s="57"/>
      <c r="DA106" s="57"/>
      <c r="DB106" s="57"/>
      <c r="DC106" s="57"/>
      <c r="DD106" s="57"/>
      <c r="DE106" s="57"/>
      <c r="DF106" s="57"/>
      <c r="DG106" s="57"/>
      <c r="DH106" s="57"/>
      <c r="DI106" s="57"/>
      <c r="DJ106" s="57"/>
      <c r="DK106" s="57"/>
      <c r="DL106" s="57"/>
      <c r="DM106" s="57"/>
      <c r="DN106" s="57"/>
      <c r="DO106" s="57"/>
      <c r="DP106" s="57"/>
      <c r="DQ106" s="57"/>
      <c r="DR106" s="57"/>
      <c r="DS106" s="57"/>
      <c r="DT106" s="57"/>
      <c r="DU106" s="57"/>
      <c r="DV106" s="103"/>
      <c r="DW106" s="57"/>
      <c r="DX106" s="57"/>
      <c r="DY106" s="57"/>
      <c r="DZ106" s="57"/>
      <c r="EA106" s="57"/>
      <c r="EB106" s="57"/>
      <c r="EC106" s="57"/>
      <c r="ED106" s="57"/>
      <c r="EE106" s="57"/>
      <c r="EF106" s="57"/>
      <c r="EG106" s="57"/>
      <c r="EH106" s="57"/>
      <c r="EI106" s="57"/>
      <c r="EJ106" s="57"/>
      <c r="EK106" s="57"/>
      <c r="EL106" s="57"/>
      <c r="EM106" s="57"/>
      <c r="EN106" s="57"/>
      <c r="EO106" s="57"/>
      <c r="EP106" s="57"/>
      <c r="EQ106" s="103"/>
      <c r="ER106" s="577"/>
    </row>
    <row r="107" spans="1:148" ht="15" customHeight="1">
      <c r="A107" s="648"/>
      <c r="B107" s="2261" t="s">
        <v>1414</v>
      </c>
      <c r="C107" s="57"/>
      <c r="D107" s="2278"/>
      <c r="E107" s="1435"/>
      <c r="F107" s="1435"/>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c r="AM107" s="57"/>
      <c r="AN107" s="57"/>
      <c r="AO107" s="57"/>
      <c r="AP107" s="57"/>
      <c r="AQ107" s="57"/>
      <c r="AR107" s="57"/>
      <c r="AS107" s="57"/>
      <c r="AT107" s="57"/>
      <c r="AU107" s="57"/>
      <c r="AV107" s="57"/>
      <c r="AW107" s="57"/>
      <c r="AX107" s="57"/>
      <c r="AY107" s="57"/>
      <c r="AZ107" s="57"/>
      <c r="BA107" s="57"/>
      <c r="BB107" s="57"/>
      <c r="BC107" s="57"/>
      <c r="BD107" s="57"/>
      <c r="BE107" s="57"/>
      <c r="BF107" s="57"/>
      <c r="BG107" s="57"/>
      <c r="BH107" s="57"/>
      <c r="BI107" s="57"/>
      <c r="BJ107" s="57"/>
      <c r="BK107" s="57"/>
      <c r="BL107" s="57"/>
      <c r="BM107" s="57"/>
      <c r="BN107" s="57"/>
      <c r="BO107" s="57"/>
      <c r="BP107" s="57"/>
      <c r="BQ107" s="57"/>
      <c r="BR107" s="57"/>
      <c r="BS107" s="57"/>
      <c r="BT107" s="57"/>
      <c r="BU107" s="57"/>
      <c r="BV107" s="57"/>
      <c r="BW107" s="57"/>
      <c r="BX107" s="57"/>
      <c r="BY107" s="57"/>
      <c r="BZ107" s="57"/>
      <c r="CA107" s="57"/>
      <c r="CB107" s="57"/>
      <c r="CC107" s="57"/>
      <c r="CD107" s="57"/>
      <c r="CE107" s="57"/>
      <c r="CF107" s="57"/>
      <c r="CG107" s="57"/>
      <c r="CH107" s="57"/>
      <c r="CI107" s="57"/>
      <c r="CJ107" s="57"/>
      <c r="CK107" s="57"/>
      <c r="CL107" s="57"/>
      <c r="CM107" s="57"/>
      <c r="CN107" s="57"/>
      <c r="CO107" s="57"/>
      <c r="CP107" s="57"/>
      <c r="CQ107" s="57"/>
      <c r="CR107" s="57"/>
      <c r="CS107" s="57"/>
      <c r="CT107" s="57"/>
      <c r="CU107" s="57"/>
      <c r="CV107" s="57"/>
      <c r="CW107" s="57"/>
      <c r="CX107" s="57"/>
      <c r="CY107" s="57"/>
      <c r="CZ107" s="57"/>
      <c r="DA107" s="57"/>
      <c r="DB107" s="57"/>
      <c r="DC107" s="57"/>
      <c r="DD107" s="57"/>
      <c r="DE107" s="57"/>
      <c r="DF107" s="57"/>
      <c r="DG107" s="57"/>
      <c r="DH107" s="57"/>
      <c r="DI107" s="57"/>
      <c r="DJ107" s="57"/>
      <c r="DK107" s="57"/>
      <c r="DL107" s="57"/>
      <c r="DM107" s="57"/>
      <c r="DN107" s="57"/>
      <c r="DO107" s="57"/>
      <c r="DP107" s="57"/>
      <c r="DQ107" s="57"/>
      <c r="DR107" s="57"/>
      <c r="DS107" s="57"/>
      <c r="DT107" s="57"/>
      <c r="DU107" s="57"/>
      <c r="DV107" s="103"/>
      <c r="DW107" s="57"/>
      <c r="DX107" s="57"/>
      <c r="DY107" s="57"/>
      <c r="DZ107" s="57"/>
      <c r="EA107" s="57"/>
      <c r="EB107" s="57"/>
      <c r="EC107" s="57"/>
      <c r="ED107" s="57"/>
      <c r="EE107" s="57"/>
      <c r="EF107" s="57"/>
      <c r="EG107" s="57"/>
      <c r="EH107" s="57"/>
      <c r="EI107" s="57"/>
      <c r="EJ107" s="57"/>
      <c r="EK107" s="57"/>
      <c r="EL107" s="57"/>
      <c r="EM107" s="57"/>
      <c r="EN107" s="57"/>
      <c r="EO107" s="57"/>
      <c r="EP107" s="57"/>
      <c r="EQ107" s="103"/>
      <c r="ER107" s="577"/>
    </row>
    <row r="108" spans="1:148" ht="15" customHeight="1">
      <c r="A108" s="648"/>
      <c r="B108" s="2261" t="s">
        <v>1415</v>
      </c>
      <c r="C108" s="57"/>
      <c r="D108" s="2278"/>
      <c r="E108" s="1435"/>
      <c r="F108" s="1435"/>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7"/>
      <c r="AK108" s="57"/>
      <c r="AL108" s="57"/>
      <c r="AM108" s="57"/>
      <c r="AN108" s="57"/>
      <c r="AO108" s="57"/>
      <c r="AP108" s="57"/>
      <c r="AQ108" s="57"/>
      <c r="AR108" s="57"/>
      <c r="AS108" s="57"/>
      <c r="AT108" s="57"/>
      <c r="AU108" s="57"/>
      <c r="AV108" s="57"/>
      <c r="AW108" s="57"/>
      <c r="AX108" s="57"/>
      <c r="AY108" s="57"/>
      <c r="AZ108" s="57"/>
      <c r="BA108" s="57"/>
      <c r="BB108" s="57"/>
      <c r="BC108" s="57"/>
      <c r="BD108" s="57"/>
      <c r="BE108" s="57"/>
      <c r="BF108" s="57"/>
      <c r="BG108" s="57"/>
      <c r="BH108" s="57"/>
      <c r="BI108" s="57"/>
      <c r="BJ108" s="57"/>
      <c r="BK108" s="57"/>
      <c r="BL108" s="57"/>
      <c r="BM108" s="57"/>
      <c r="BN108" s="57"/>
      <c r="BO108" s="57"/>
      <c r="BP108" s="57"/>
      <c r="BQ108" s="57"/>
      <c r="BR108" s="57"/>
      <c r="BS108" s="57"/>
      <c r="BT108" s="57"/>
      <c r="BU108" s="57"/>
      <c r="BV108" s="57"/>
      <c r="BW108" s="57"/>
      <c r="BX108" s="57"/>
      <c r="BY108" s="57"/>
      <c r="BZ108" s="57"/>
      <c r="CA108" s="57"/>
      <c r="CB108" s="57"/>
      <c r="CC108" s="57"/>
      <c r="CD108" s="57"/>
      <c r="CE108" s="57"/>
      <c r="CF108" s="57"/>
      <c r="CG108" s="57"/>
      <c r="CH108" s="57"/>
      <c r="CI108" s="57"/>
      <c r="CJ108" s="57"/>
      <c r="CK108" s="57"/>
      <c r="CL108" s="57"/>
      <c r="CM108" s="57"/>
      <c r="CN108" s="57"/>
      <c r="CO108" s="57"/>
      <c r="CP108" s="57"/>
      <c r="CQ108" s="57"/>
      <c r="CR108" s="57"/>
      <c r="CS108" s="57"/>
      <c r="CT108" s="57"/>
      <c r="CU108" s="57"/>
      <c r="CV108" s="57"/>
      <c r="CW108" s="57"/>
      <c r="CX108" s="57"/>
      <c r="CY108" s="57"/>
      <c r="CZ108" s="57"/>
      <c r="DA108" s="57"/>
      <c r="DB108" s="57"/>
      <c r="DC108" s="57"/>
      <c r="DD108" s="57"/>
      <c r="DE108" s="57"/>
      <c r="DF108" s="57"/>
      <c r="DG108" s="57"/>
      <c r="DH108" s="57"/>
      <c r="DI108" s="57"/>
      <c r="DJ108" s="57"/>
      <c r="DK108" s="57"/>
      <c r="DL108" s="57"/>
      <c r="DM108" s="57"/>
      <c r="DN108" s="57"/>
      <c r="DO108" s="57"/>
      <c r="DP108" s="57"/>
      <c r="DQ108" s="57"/>
      <c r="DR108" s="57"/>
      <c r="DS108" s="57"/>
      <c r="DT108" s="57"/>
      <c r="DU108" s="57"/>
      <c r="DV108" s="103"/>
      <c r="DW108" s="57"/>
      <c r="DX108" s="57"/>
      <c r="DY108" s="57"/>
      <c r="DZ108" s="57"/>
      <c r="EA108" s="57"/>
      <c r="EB108" s="57"/>
      <c r="EC108" s="57"/>
      <c r="ED108" s="57"/>
      <c r="EE108" s="57"/>
      <c r="EF108" s="57"/>
      <c r="EG108" s="57"/>
      <c r="EH108" s="57"/>
      <c r="EI108" s="57"/>
      <c r="EJ108" s="57"/>
      <c r="EK108" s="57"/>
      <c r="EL108" s="57"/>
      <c r="EM108" s="57"/>
      <c r="EN108" s="57"/>
      <c r="EO108" s="57"/>
      <c r="EP108" s="57"/>
      <c r="EQ108" s="103"/>
      <c r="ER108" s="577"/>
    </row>
    <row r="109" spans="1:148" ht="15" customHeight="1">
      <c r="A109" s="648"/>
      <c r="B109" s="2261" t="s">
        <v>1416</v>
      </c>
      <c r="C109" s="57"/>
      <c r="D109" s="2278"/>
      <c r="E109" s="1435"/>
      <c r="F109" s="1435"/>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7"/>
      <c r="AK109" s="57"/>
      <c r="AL109" s="57"/>
      <c r="AM109" s="57"/>
      <c r="AN109" s="57"/>
      <c r="AO109" s="57"/>
      <c r="AP109" s="57"/>
      <c r="AQ109" s="57"/>
      <c r="AR109" s="57"/>
      <c r="AS109" s="57"/>
      <c r="AT109" s="57"/>
      <c r="AU109" s="57"/>
      <c r="AV109" s="57"/>
      <c r="AW109" s="57"/>
      <c r="AX109" s="57"/>
      <c r="AY109" s="57"/>
      <c r="AZ109" s="57"/>
      <c r="BA109" s="57"/>
      <c r="BB109" s="57"/>
      <c r="BC109" s="57"/>
      <c r="BD109" s="57"/>
      <c r="BE109" s="57"/>
      <c r="BF109" s="57"/>
      <c r="BG109" s="57"/>
      <c r="BH109" s="57"/>
      <c r="BI109" s="57"/>
      <c r="BJ109" s="57"/>
      <c r="BK109" s="57"/>
      <c r="BL109" s="57"/>
      <c r="BM109" s="57"/>
      <c r="BN109" s="57"/>
      <c r="BO109" s="57"/>
      <c r="BP109" s="57"/>
      <c r="BQ109" s="57"/>
      <c r="BR109" s="57"/>
      <c r="BS109" s="57"/>
      <c r="BT109" s="57"/>
      <c r="BU109" s="57"/>
      <c r="BV109" s="57"/>
      <c r="BW109" s="57"/>
      <c r="BX109" s="57"/>
      <c r="BY109" s="57"/>
      <c r="BZ109" s="57"/>
      <c r="CA109" s="57"/>
      <c r="CB109" s="57"/>
      <c r="CC109" s="57"/>
      <c r="CD109" s="57"/>
      <c r="CE109" s="57"/>
      <c r="CF109" s="57"/>
      <c r="CG109" s="57"/>
      <c r="CH109" s="57"/>
      <c r="CI109" s="57"/>
      <c r="CJ109" s="57"/>
      <c r="CK109" s="57"/>
      <c r="CL109" s="57"/>
      <c r="CM109" s="57"/>
      <c r="CN109" s="57"/>
      <c r="CO109" s="57"/>
      <c r="CP109" s="57"/>
      <c r="CQ109" s="57"/>
      <c r="CR109" s="57"/>
      <c r="CS109" s="57"/>
      <c r="CT109" s="57"/>
      <c r="CU109" s="57"/>
      <c r="CV109" s="57"/>
      <c r="CW109" s="57"/>
      <c r="CX109" s="57"/>
      <c r="CY109" s="57"/>
      <c r="CZ109" s="57"/>
      <c r="DA109" s="57"/>
      <c r="DB109" s="57"/>
      <c r="DC109" s="57"/>
      <c r="DD109" s="57"/>
      <c r="DE109" s="57"/>
      <c r="DF109" s="57"/>
      <c r="DG109" s="57"/>
      <c r="DH109" s="57"/>
      <c r="DI109" s="57"/>
      <c r="DJ109" s="57"/>
      <c r="DK109" s="57"/>
      <c r="DL109" s="57"/>
      <c r="DM109" s="57"/>
      <c r="DN109" s="57"/>
      <c r="DO109" s="57"/>
      <c r="DP109" s="57"/>
      <c r="DQ109" s="57"/>
      <c r="DR109" s="57"/>
      <c r="DS109" s="57"/>
      <c r="DT109" s="57"/>
      <c r="DU109" s="57"/>
      <c r="DV109" s="103"/>
      <c r="DW109" s="57"/>
      <c r="DX109" s="57"/>
      <c r="DY109" s="57"/>
      <c r="DZ109" s="57"/>
      <c r="EA109" s="57"/>
      <c r="EB109" s="57"/>
      <c r="EC109" s="57"/>
      <c r="ED109" s="57"/>
      <c r="EE109" s="57"/>
      <c r="EF109" s="57"/>
      <c r="EG109" s="57"/>
      <c r="EH109" s="57"/>
      <c r="EI109" s="57"/>
      <c r="EJ109" s="57"/>
      <c r="EK109" s="57"/>
      <c r="EL109" s="57"/>
      <c r="EM109" s="57"/>
      <c r="EN109" s="57"/>
      <c r="EO109" s="57"/>
      <c r="EP109" s="57"/>
      <c r="EQ109" s="103"/>
      <c r="ER109" s="577"/>
    </row>
    <row r="110" spans="1:148" ht="15" customHeight="1">
      <c r="A110" s="648"/>
      <c r="B110" s="2261" t="s">
        <v>1417</v>
      </c>
      <c r="C110" s="57"/>
      <c r="D110" s="2278"/>
      <c r="E110" s="1435"/>
      <c r="F110" s="1435"/>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c r="AX110" s="57"/>
      <c r="AY110" s="57"/>
      <c r="AZ110" s="57"/>
      <c r="BA110" s="57"/>
      <c r="BB110" s="57"/>
      <c r="BC110" s="57"/>
      <c r="BD110" s="57"/>
      <c r="BE110" s="57"/>
      <c r="BF110" s="57"/>
      <c r="BG110" s="57"/>
      <c r="BH110" s="57"/>
      <c r="BI110" s="57"/>
      <c r="BJ110" s="57"/>
      <c r="BK110" s="57"/>
      <c r="BL110" s="57"/>
      <c r="BM110" s="57"/>
      <c r="BN110" s="57"/>
      <c r="BO110" s="57"/>
      <c r="BP110" s="57"/>
      <c r="BQ110" s="57"/>
      <c r="BR110" s="57"/>
      <c r="BS110" s="57"/>
      <c r="BT110" s="57"/>
      <c r="BU110" s="57"/>
      <c r="BV110" s="57"/>
      <c r="BW110" s="57"/>
      <c r="BX110" s="57"/>
      <c r="BY110" s="57"/>
      <c r="BZ110" s="57"/>
      <c r="CA110" s="57"/>
      <c r="CB110" s="57"/>
      <c r="CC110" s="57"/>
      <c r="CD110" s="57"/>
      <c r="CE110" s="57"/>
      <c r="CF110" s="57"/>
      <c r="CG110" s="57"/>
      <c r="CH110" s="57"/>
      <c r="CI110" s="57"/>
      <c r="CJ110" s="57"/>
      <c r="CK110" s="57"/>
      <c r="CL110" s="57"/>
      <c r="CM110" s="57"/>
      <c r="CN110" s="57"/>
      <c r="CO110" s="57"/>
      <c r="CP110" s="57"/>
      <c r="CQ110" s="57"/>
      <c r="CR110" s="57"/>
      <c r="CS110" s="57"/>
      <c r="CT110" s="57"/>
      <c r="CU110" s="57"/>
      <c r="CV110" s="57"/>
      <c r="CW110" s="57"/>
      <c r="CX110" s="57"/>
      <c r="CY110" s="57"/>
      <c r="CZ110" s="57"/>
      <c r="DA110" s="57"/>
      <c r="DB110" s="57"/>
      <c r="DC110" s="57"/>
      <c r="DD110" s="57"/>
      <c r="DE110" s="57"/>
      <c r="DF110" s="57"/>
      <c r="DG110" s="57"/>
      <c r="DH110" s="57"/>
      <c r="DI110" s="57"/>
      <c r="DJ110" s="57"/>
      <c r="DK110" s="57"/>
      <c r="DL110" s="57"/>
      <c r="DM110" s="57"/>
      <c r="DN110" s="57"/>
      <c r="DO110" s="57"/>
      <c r="DP110" s="57"/>
      <c r="DQ110" s="57"/>
      <c r="DR110" s="57"/>
      <c r="DS110" s="57"/>
      <c r="DT110" s="57"/>
      <c r="DU110" s="57"/>
      <c r="DV110" s="103"/>
      <c r="DW110" s="57"/>
      <c r="DX110" s="57"/>
      <c r="DY110" s="57"/>
      <c r="DZ110" s="57"/>
      <c r="EA110" s="57"/>
      <c r="EB110" s="57"/>
      <c r="EC110" s="57"/>
      <c r="ED110" s="57"/>
      <c r="EE110" s="57"/>
      <c r="EF110" s="57"/>
      <c r="EG110" s="57"/>
      <c r="EH110" s="57"/>
      <c r="EI110" s="57"/>
      <c r="EJ110" s="57"/>
      <c r="EK110" s="57"/>
      <c r="EL110" s="57"/>
      <c r="EM110" s="57"/>
      <c r="EN110" s="57"/>
      <c r="EO110" s="57"/>
      <c r="EP110" s="57"/>
      <c r="EQ110" s="103"/>
      <c r="ER110" s="577"/>
    </row>
    <row r="111" spans="1:148" ht="15" customHeight="1">
      <c r="A111" s="648"/>
      <c r="B111" s="2262" t="s">
        <v>1418</v>
      </c>
      <c r="C111" s="68"/>
      <c r="D111" s="1468"/>
      <c r="E111" s="1469"/>
      <c r="F111" s="1469"/>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c r="BN111" s="68"/>
      <c r="BO111" s="68"/>
      <c r="BP111" s="68"/>
      <c r="BQ111" s="68"/>
      <c r="BR111" s="68"/>
      <c r="BS111" s="68"/>
      <c r="BT111" s="68"/>
      <c r="BU111" s="68"/>
      <c r="BV111" s="68"/>
      <c r="BW111" s="68"/>
      <c r="BX111" s="68"/>
      <c r="BY111" s="68"/>
      <c r="BZ111" s="68"/>
      <c r="CA111" s="68"/>
      <c r="CB111" s="68"/>
      <c r="CC111" s="68"/>
      <c r="CD111" s="68"/>
      <c r="CE111" s="68"/>
      <c r="CF111" s="68"/>
      <c r="CG111" s="68"/>
      <c r="CH111" s="68"/>
      <c r="CI111" s="68"/>
      <c r="CJ111" s="68"/>
      <c r="CK111" s="68"/>
      <c r="CL111" s="68"/>
      <c r="CM111" s="68"/>
      <c r="CN111" s="68"/>
      <c r="CO111" s="68"/>
      <c r="CP111" s="68"/>
      <c r="CQ111" s="68"/>
      <c r="CR111" s="68"/>
      <c r="CS111" s="68"/>
      <c r="CT111" s="68"/>
      <c r="CU111" s="68"/>
      <c r="CV111" s="68"/>
      <c r="CW111" s="68"/>
      <c r="CX111" s="68"/>
      <c r="CY111" s="68"/>
      <c r="CZ111" s="68"/>
      <c r="DA111" s="68"/>
      <c r="DB111" s="68"/>
      <c r="DC111" s="68"/>
      <c r="DD111" s="68"/>
      <c r="DE111" s="68"/>
      <c r="DF111" s="68"/>
      <c r="DG111" s="68"/>
      <c r="DH111" s="68"/>
      <c r="DI111" s="68"/>
      <c r="DJ111" s="68"/>
      <c r="DK111" s="68"/>
      <c r="DL111" s="68"/>
      <c r="DM111" s="68"/>
      <c r="DN111" s="68"/>
      <c r="DO111" s="68"/>
      <c r="DP111" s="68"/>
      <c r="DQ111" s="68"/>
      <c r="DR111" s="68"/>
      <c r="DS111" s="68"/>
      <c r="DT111" s="68"/>
      <c r="DU111" s="68"/>
      <c r="DV111" s="396"/>
      <c r="DW111" s="68"/>
      <c r="DX111" s="68"/>
      <c r="DY111" s="68"/>
      <c r="DZ111" s="68"/>
      <c r="EA111" s="68"/>
      <c r="EB111" s="68"/>
      <c r="EC111" s="68"/>
      <c r="ED111" s="68"/>
      <c r="EE111" s="68"/>
      <c r="EF111" s="68"/>
      <c r="EG111" s="68"/>
      <c r="EH111" s="68"/>
      <c r="EI111" s="68"/>
      <c r="EJ111" s="68"/>
      <c r="EK111" s="68"/>
      <c r="EL111" s="68"/>
      <c r="EM111" s="68"/>
      <c r="EN111" s="68"/>
      <c r="EO111" s="68"/>
      <c r="EP111" s="68"/>
      <c r="EQ111" s="396"/>
      <c r="ER111" s="577"/>
    </row>
    <row r="112" spans="1:148" ht="15" customHeight="1">
      <c r="A112" s="648"/>
      <c r="B112" s="2263" t="s">
        <v>1419</v>
      </c>
      <c r="C112" s="2264"/>
      <c r="D112" s="2264"/>
      <c r="E112" s="2009"/>
      <c r="F112" s="2009"/>
      <c r="G112" s="1326"/>
      <c r="H112" s="1326"/>
      <c r="I112" s="1326"/>
      <c r="J112" s="1326"/>
      <c r="K112" s="1326"/>
      <c r="L112" s="1326"/>
      <c r="M112" s="1326"/>
      <c r="N112" s="1326"/>
      <c r="O112" s="1326"/>
      <c r="P112" s="1326"/>
      <c r="Q112" s="1326"/>
      <c r="R112" s="1326"/>
      <c r="S112" s="1326"/>
      <c r="T112" s="1326"/>
      <c r="U112" s="1326"/>
      <c r="V112" s="1326"/>
      <c r="W112" s="1326"/>
      <c r="X112" s="1326"/>
      <c r="Y112" s="1326"/>
      <c r="Z112" s="1326"/>
      <c r="AA112" s="1326"/>
      <c r="AB112" s="1326"/>
      <c r="AC112" s="1326"/>
      <c r="AD112" s="1326"/>
      <c r="AE112" s="1326"/>
      <c r="AF112" s="1326"/>
      <c r="AG112" s="1326"/>
      <c r="AH112" s="1326"/>
      <c r="AI112" s="1326"/>
      <c r="AJ112" s="1326"/>
      <c r="AK112" s="1326"/>
      <c r="AL112" s="1326"/>
      <c r="AM112" s="1326"/>
      <c r="AN112" s="1326"/>
      <c r="AO112" s="1326"/>
      <c r="AP112" s="1326"/>
      <c r="AQ112" s="1326"/>
      <c r="AR112" s="1326"/>
      <c r="AS112" s="1326"/>
      <c r="AT112" s="1326"/>
      <c r="AU112" s="1326"/>
      <c r="AV112" s="1326"/>
      <c r="AW112" s="1326"/>
      <c r="AX112" s="1326"/>
      <c r="AY112" s="1326"/>
      <c r="AZ112" s="1326"/>
      <c r="BA112" s="1326"/>
      <c r="BB112" s="1326"/>
      <c r="BC112" s="1326"/>
      <c r="BD112" s="1326"/>
      <c r="BE112" s="1326"/>
      <c r="BF112" s="1326"/>
      <c r="BG112" s="1326"/>
      <c r="BH112" s="1326"/>
      <c r="BI112" s="1326"/>
      <c r="BJ112" s="1326"/>
      <c r="BK112" s="1326"/>
      <c r="BL112" s="1326"/>
      <c r="BM112" s="1326"/>
      <c r="BN112" s="1326"/>
      <c r="BO112" s="1326"/>
      <c r="BP112" s="1326"/>
      <c r="BQ112" s="1326"/>
      <c r="BR112" s="1326"/>
      <c r="BS112" s="1326"/>
      <c r="BT112" s="1326"/>
      <c r="BU112" s="1326"/>
      <c r="BV112" s="1326"/>
      <c r="BW112" s="1326"/>
      <c r="BX112" s="1326"/>
      <c r="BY112" s="1326"/>
      <c r="BZ112" s="1326"/>
      <c r="CA112" s="1326"/>
      <c r="CB112" s="1326"/>
      <c r="CC112" s="1326"/>
      <c r="CD112" s="1326"/>
      <c r="CE112" s="1326"/>
      <c r="CF112" s="1326"/>
      <c r="CG112" s="1326"/>
      <c r="CH112" s="1326"/>
      <c r="CI112" s="1326"/>
      <c r="CJ112" s="1326"/>
      <c r="CK112" s="1326"/>
      <c r="CL112" s="1326"/>
      <c r="CM112" s="1326"/>
      <c r="CN112" s="1326"/>
      <c r="CO112" s="1326"/>
      <c r="CP112" s="1326"/>
      <c r="CQ112" s="1326"/>
      <c r="CR112" s="1326"/>
      <c r="CS112" s="1326"/>
      <c r="CT112" s="1326"/>
      <c r="CU112" s="1326"/>
      <c r="CV112" s="1326"/>
      <c r="CW112" s="1326"/>
      <c r="CX112" s="1326"/>
      <c r="CY112" s="1326"/>
      <c r="CZ112" s="1326"/>
      <c r="DA112" s="1326"/>
      <c r="DB112" s="1326"/>
      <c r="DC112" s="1326"/>
      <c r="DD112" s="1326"/>
      <c r="DE112" s="1326"/>
      <c r="DF112" s="1326"/>
      <c r="DG112" s="1326"/>
      <c r="DH112" s="1326"/>
      <c r="DI112" s="1326"/>
      <c r="DJ112" s="1326"/>
      <c r="DK112" s="1326"/>
      <c r="DL112" s="1326"/>
      <c r="DM112" s="1326"/>
      <c r="DN112" s="1326"/>
      <c r="DO112" s="1326"/>
      <c r="DP112" s="1326"/>
      <c r="DQ112" s="1326"/>
      <c r="DR112" s="1326"/>
      <c r="DS112" s="1326"/>
      <c r="DT112" s="1326"/>
      <c r="DU112" s="1326"/>
      <c r="DV112" s="2041"/>
      <c r="DW112" s="1326"/>
      <c r="DX112" s="1326"/>
      <c r="DY112" s="1326"/>
      <c r="DZ112" s="1326"/>
      <c r="EA112" s="1326"/>
      <c r="EB112" s="1326"/>
      <c r="EC112" s="1326"/>
      <c r="ED112" s="1326"/>
      <c r="EE112" s="1326"/>
      <c r="EF112" s="1326"/>
      <c r="EG112" s="1326"/>
      <c r="EH112" s="1326"/>
      <c r="EI112" s="1326"/>
      <c r="EJ112" s="1326"/>
      <c r="EK112" s="1326"/>
      <c r="EL112" s="1326"/>
      <c r="EM112" s="1326"/>
      <c r="EN112" s="1326"/>
      <c r="EO112" s="1326"/>
      <c r="EP112" s="1326"/>
      <c r="EQ112" s="2041"/>
      <c r="ER112" s="577"/>
    </row>
    <row r="113" spans="1:148" s="584" customFormat="1" ht="60" customHeight="1">
      <c r="A113" s="1633" t="s">
        <v>1479</v>
      </c>
      <c r="B113" s="574"/>
      <c r="C113" s="574"/>
      <c r="D113" s="777"/>
      <c r="E113" s="777"/>
      <c r="F113" s="777"/>
      <c r="ER113" s="403"/>
    </row>
    <row r="114" spans="1:148" ht="45" customHeight="1">
      <c r="A114" s="648"/>
      <c r="B114" s="2276" t="s">
        <v>1318</v>
      </c>
      <c r="C114" s="2255" t="s">
        <v>1821</v>
      </c>
      <c r="D114" s="624" t="s">
        <v>1474</v>
      </c>
      <c r="E114" s="2255" t="s">
        <v>1475</v>
      </c>
      <c r="F114" s="2255" t="s">
        <v>1822</v>
      </c>
      <c r="G114" s="2255" t="s">
        <v>1316</v>
      </c>
      <c r="H114" s="2255" t="str">
        <f t="shared" ref="H114:BS114" si="6">"T+" &amp; (COLUMN(H114)-COLUMN($G114))</f>
        <v>T+1</v>
      </c>
      <c r="I114" s="2255" t="str">
        <f t="shared" si="6"/>
        <v>T+2</v>
      </c>
      <c r="J114" s="2255" t="str">
        <f t="shared" si="6"/>
        <v>T+3</v>
      </c>
      <c r="K114" s="2255" t="str">
        <f t="shared" si="6"/>
        <v>T+4</v>
      </c>
      <c r="L114" s="2255" t="str">
        <f t="shared" si="6"/>
        <v>T+5</v>
      </c>
      <c r="M114" s="2255" t="str">
        <f t="shared" si="6"/>
        <v>T+6</v>
      </c>
      <c r="N114" s="2255" t="str">
        <f t="shared" si="6"/>
        <v>T+7</v>
      </c>
      <c r="O114" s="2255" t="str">
        <f t="shared" si="6"/>
        <v>T+8</v>
      </c>
      <c r="P114" s="2255" t="str">
        <f t="shared" si="6"/>
        <v>T+9</v>
      </c>
      <c r="Q114" s="2255" t="str">
        <f t="shared" si="6"/>
        <v>T+10</v>
      </c>
      <c r="R114" s="2255" t="str">
        <f t="shared" si="6"/>
        <v>T+11</v>
      </c>
      <c r="S114" s="2255" t="str">
        <f t="shared" si="6"/>
        <v>T+12</v>
      </c>
      <c r="T114" s="2255" t="str">
        <f t="shared" si="6"/>
        <v>T+13</v>
      </c>
      <c r="U114" s="2255" t="str">
        <f t="shared" si="6"/>
        <v>T+14</v>
      </c>
      <c r="V114" s="2255" t="str">
        <f t="shared" si="6"/>
        <v>T+15</v>
      </c>
      <c r="W114" s="2255" t="str">
        <f t="shared" si="6"/>
        <v>T+16</v>
      </c>
      <c r="X114" s="2255" t="str">
        <f t="shared" si="6"/>
        <v>T+17</v>
      </c>
      <c r="Y114" s="2255" t="str">
        <f t="shared" si="6"/>
        <v>T+18</v>
      </c>
      <c r="Z114" s="2255" t="str">
        <f t="shared" si="6"/>
        <v>T+19</v>
      </c>
      <c r="AA114" s="2255" t="str">
        <f t="shared" si="6"/>
        <v>T+20</v>
      </c>
      <c r="AB114" s="2255" t="str">
        <f t="shared" si="6"/>
        <v>T+21</v>
      </c>
      <c r="AC114" s="2255" t="str">
        <f t="shared" si="6"/>
        <v>T+22</v>
      </c>
      <c r="AD114" s="2255" t="str">
        <f t="shared" si="6"/>
        <v>T+23</v>
      </c>
      <c r="AE114" s="2255" t="str">
        <f t="shared" si="6"/>
        <v>T+24</v>
      </c>
      <c r="AF114" s="2255" t="str">
        <f t="shared" si="6"/>
        <v>T+25</v>
      </c>
      <c r="AG114" s="2255" t="str">
        <f t="shared" si="6"/>
        <v>T+26</v>
      </c>
      <c r="AH114" s="2255" t="str">
        <f t="shared" si="6"/>
        <v>T+27</v>
      </c>
      <c r="AI114" s="2255" t="str">
        <f t="shared" si="6"/>
        <v>T+28</v>
      </c>
      <c r="AJ114" s="2255" t="str">
        <f t="shared" si="6"/>
        <v>T+29</v>
      </c>
      <c r="AK114" s="2255" t="str">
        <f t="shared" si="6"/>
        <v>T+30</v>
      </c>
      <c r="AL114" s="2255" t="str">
        <f t="shared" si="6"/>
        <v>T+31</v>
      </c>
      <c r="AM114" s="2255" t="str">
        <f t="shared" si="6"/>
        <v>T+32</v>
      </c>
      <c r="AN114" s="2255" t="str">
        <f t="shared" si="6"/>
        <v>T+33</v>
      </c>
      <c r="AO114" s="2255" t="str">
        <f t="shared" si="6"/>
        <v>T+34</v>
      </c>
      <c r="AP114" s="2255" t="str">
        <f t="shared" si="6"/>
        <v>T+35</v>
      </c>
      <c r="AQ114" s="2255" t="str">
        <f t="shared" si="6"/>
        <v>T+36</v>
      </c>
      <c r="AR114" s="2255" t="str">
        <f t="shared" si="6"/>
        <v>T+37</v>
      </c>
      <c r="AS114" s="2255" t="str">
        <f t="shared" si="6"/>
        <v>T+38</v>
      </c>
      <c r="AT114" s="2255" t="str">
        <f t="shared" si="6"/>
        <v>T+39</v>
      </c>
      <c r="AU114" s="2255" t="str">
        <f t="shared" si="6"/>
        <v>T+40</v>
      </c>
      <c r="AV114" s="2255" t="str">
        <f t="shared" si="6"/>
        <v>T+41</v>
      </c>
      <c r="AW114" s="2255" t="str">
        <f t="shared" si="6"/>
        <v>T+42</v>
      </c>
      <c r="AX114" s="2255" t="str">
        <f t="shared" si="6"/>
        <v>T+43</v>
      </c>
      <c r="AY114" s="2255" t="str">
        <f t="shared" si="6"/>
        <v>T+44</v>
      </c>
      <c r="AZ114" s="2255" t="str">
        <f t="shared" si="6"/>
        <v>T+45</v>
      </c>
      <c r="BA114" s="2255" t="str">
        <f t="shared" si="6"/>
        <v>T+46</v>
      </c>
      <c r="BB114" s="2255" t="str">
        <f t="shared" si="6"/>
        <v>T+47</v>
      </c>
      <c r="BC114" s="2255" t="str">
        <f t="shared" si="6"/>
        <v>T+48</v>
      </c>
      <c r="BD114" s="2255" t="str">
        <f t="shared" si="6"/>
        <v>T+49</v>
      </c>
      <c r="BE114" s="2255" t="str">
        <f t="shared" si="6"/>
        <v>T+50</v>
      </c>
      <c r="BF114" s="2255" t="str">
        <f t="shared" si="6"/>
        <v>T+51</v>
      </c>
      <c r="BG114" s="2255" t="str">
        <f t="shared" si="6"/>
        <v>T+52</v>
      </c>
      <c r="BH114" s="2255" t="str">
        <f t="shared" si="6"/>
        <v>T+53</v>
      </c>
      <c r="BI114" s="2255" t="str">
        <f t="shared" si="6"/>
        <v>T+54</v>
      </c>
      <c r="BJ114" s="2255" t="str">
        <f t="shared" si="6"/>
        <v>T+55</v>
      </c>
      <c r="BK114" s="2255" t="str">
        <f t="shared" si="6"/>
        <v>T+56</v>
      </c>
      <c r="BL114" s="2255" t="str">
        <f t="shared" si="6"/>
        <v>T+57</v>
      </c>
      <c r="BM114" s="2255" t="str">
        <f t="shared" si="6"/>
        <v>T+58</v>
      </c>
      <c r="BN114" s="2255" t="str">
        <f t="shared" si="6"/>
        <v>T+59</v>
      </c>
      <c r="BO114" s="2255" t="str">
        <f t="shared" si="6"/>
        <v>T+60</v>
      </c>
      <c r="BP114" s="2255" t="str">
        <f t="shared" si="6"/>
        <v>T+61</v>
      </c>
      <c r="BQ114" s="2255" t="str">
        <f t="shared" si="6"/>
        <v>T+62</v>
      </c>
      <c r="BR114" s="2255" t="str">
        <f t="shared" si="6"/>
        <v>T+63</v>
      </c>
      <c r="BS114" s="2255" t="str">
        <f t="shared" si="6"/>
        <v>T+64</v>
      </c>
      <c r="BT114" s="2255" t="str">
        <f t="shared" ref="BT114:EE114" si="7">"T+" &amp; (COLUMN(BT114)-COLUMN($G114))</f>
        <v>T+65</v>
      </c>
      <c r="BU114" s="2255" t="str">
        <f t="shared" si="7"/>
        <v>T+66</v>
      </c>
      <c r="BV114" s="2255" t="str">
        <f t="shared" si="7"/>
        <v>T+67</v>
      </c>
      <c r="BW114" s="2255" t="str">
        <f t="shared" si="7"/>
        <v>T+68</v>
      </c>
      <c r="BX114" s="2255" t="str">
        <f t="shared" si="7"/>
        <v>T+69</v>
      </c>
      <c r="BY114" s="2255" t="str">
        <f t="shared" si="7"/>
        <v>T+70</v>
      </c>
      <c r="BZ114" s="2255" t="str">
        <f t="shared" si="7"/>
        <v>T+71</v>
      </c>
      <c r="CA114" s="2255" t="str">
        <f t="shared" si="7"/>
        <v>T+72</v>
      </c>
      <c r="CB114" s="2255" t="str">
        <f t="shared" si="7"/>
        <v>T+73</v>
      </c>
      <c r="CC114" s="2255" t="str">
        <f t="shared" si="7"/>
        <v>T+74</v>
      </c>
      <c r="CD114" s="2255" t="str">
        <f t="shared" si="7"/>
        <v>T+75</v>
      </c>
      <c r="CE114" s="2255" t="str">
        <f t="shared" si="7"/>
        <v>T+76</v>
      </c>
      <c r="CF114" s="2255" t="str">
        <f t="shared" si="7"/>
        <v>T+77</v>
      </c>
      <c r="CG114" s="2255" t="str">
        <f t="shared" si="7"/>
        <v>T+78</v>
      </c>
      <c r="CH114" s="2255" t="str">
        <f t="shared" si="7"/>
        <v>T+79</v>
      </c>
      <c r="CI114" s="2255" t="str">
        <f t="shared" si="7"/>
        <v>T+80</v>
      </c>
      <c r="CJ114" s="2255" t="str">
        <f t="shared" si="7"/>
        <v>T+81</v>
      </c>
      <c r="CK114" s="2255" t="str">
        <f t="shared" si="7"/>
        <v>T+82</v>
      </c>
      <c r="CL114" s="2255" t="str">
        <f t="shared" si="7"/>
        <v>T+83</v>
      </c>
      <c r="CM114" s="2255" t="str">
        <f t="shared" si="7"/>
        <v>T+84</v>
      </c>
      <c r="CN114" s="2255" t="str">
        <f t="shared" si="7"/>
        <v>T+85</v>
      </c>
      <c r="CO114" s="2255" t="str">
        <f t="shared" si="7"/>
        <v>T+86</v>
      </c>
      <c r="CP114" s="2255" t="str">
        <f t="shared" si="7"/>
        <v>T+87</v>
      </c>
      <c r="CQ114" s="2255" t="str">
        <f t="shared" si="7"/>
        <v>T+88</v>
      </c>
      <c r="CR114" s="2255" t="str">
        <f t="shared" si="7"/>
        <v>T+89</v>
      </c>
      <c r="CS114" s="2255" t="str">
        <f t="shared" si="7"/>
        <v>T+90</v>
      </c>
      <c r="CT114" s="2255" t="str">
        <f t="shared" si="7"/>
        <v>T+91</v>
      </c>
      <c r="CU114" s="2255" t="str">
        <f t="shared" si="7"/>
        <v>T+92</v>
      </c>
      <c r="CV114" s="2255" t="str">
        <f t="shared" si="7"/>
        <v>T+93</v>
      </c>
      <c r="CW114" s="2255" t="str">
        <f t="shared" si="7"/>
        <v>T+94</v>
      </c>
      <c r="CX114" s="2255" t="str">
        <f t="shared" si="7"/>
        <v>T+95</v>
      </c>
      <c r="CY114" s="2255" t="str">
        <f t="shared" si="7"/>
        <v>T+96</v>
      </c>
      <c r="CZ114" s="2255" t="str">
        <f t="shared" si="7"/>
        <v>T+97</v>
      </c>
      <c r="DA114" s="2255" t="str">
        <f t="shared" si="7"/>
        <v>T+98</v>
      </c>
      <c r="DB114" s="2255" t="str">
        <f t="shared" si="7"/>
        <v>T+99</v>
      </c>
      <c r="DC114" s="2255" t="str">
        <f t="shared" si="7"/>
        <v>T+100</v>
      </c>
      <c r="DD114" s="2255" t="str">
        <f t="shared" si="7"/>
        <v>T+101</v>
      </c>
      <c r="DE114" s="2255" t="str">
        <f t="shared" si="7"/>
        <v>T+102</v>
      </c>
      <c r="DF114" s="2255" t="str">
        <f t="shared" si="7"/>
        <v>T+103</v>
      </c>
      <c r="DG114" s="2255" t="str">
        <f t="shared" si="7"/>
        <v>T+104</v>
      </c>
      <c r="DH114" s="2255" t="str">
        <f t="shared" si="7"/>
        <v>T+105</v>
      </c>
      <c r="DI114" s="2255" t="str">
        <f t="shared" si="7"/>
        <v>T+106</v>
      </c>
      <c r="DJ114" s="2255" t="str">
        <f t="shared" si="7"/>
        <v>T+107</v>
      </c>
      <c r="DK114" s="2255" t="str">
        <f t="shared" si="7"/>
        <v>T+108</v>
      </c>
      <c r="DL114" s="2255" t="str">
        <f t="shared" si="7"/>
        <v>T+109</v>
      </c>
      <c r="DM114" s="2255" t="str">
        <f t="shared" si="7"/>
        <v>T+110</v>
      </c>
      <c r="DN114" s="2255" t="str">
        <f t="shared" si="7"/>
        <v>T+111</v>
      </c>
      <c r="DO114" s="2255" t="str">
        <f t="shared" si="7"/>
        <v>T+112</v>
      </c>
      <c r="DP114" s="2255" t="str">
        <f t="shared" si="7"/>
        <v>T+113</v>
      </c>
      <c r="DQ114" s="2255" t="str">
        <f t="shared" si="7"/>
        <v>T+114</v>
      </c>
      <c r="DR114" s="2255" t="str">
        <f t="shared" si="7"/>
        <v>T+115</v>
      </c>
      <c r="DS114" s="2255" t="str">
        <f t="shared" si="7"/>
        <v>T+116</v>
      </c>
      <c r="DT114" s="2255" t="str">
        <f t="shared" si="7"/>
        <v>T+117</v>
      </c>
      <c r="DU114" s="2255" t="str">
        <f t="shared" si="7"/>
        <v>T+118</v>
      </c>
      <c r="DV114" s="2255" t="str">
        <f t="shared" si="7"/>
        <v>T+119</v>
      </c>
      <c r="DW114" s="2255" t="str">
        <f t="shared" si="7"/>
        <v>T+120</v>
      </c>
      <c r="DX114" s="2255" t="str">
        <f t="shared" si="7"/>
        <v>T+121</v>
      </c>
      <c r="DY114" s="2255" t="str">
        <f t="shared" si="7"/>
        <v>T+122</v>
      </c>
      <c r="DZ114" s="2255" t="str">
        <f t="shared" si="7"/>
        <v>T+123</v>
      </c>
      <c r="EA114" s="2255" t="str">
        <f t="shared" si="7"/>
        <v>T+124</v>
      </c>
      <c r="EB114" s="2255" t="str">
        <f t="shared" si="7"/>
        <v>T+125</v>
      </c>
      <c r="EC114" s="2255" t="str">
        <f t="shared" si="7"/>
        <v>T+126</v>
      </c>
      <c r="ED114" s="2255" t="str">
        <f t="shared" si="7"/>
        <v>T+127</v>
      </c>
      <c r="EE114" s="2255" t="str">
        <f t="shared" si="7"/>
        <v>T+128</v>
      </c>
      <c r="EF114" s="2255" t="str">
        <f t="shared" ref="EF114:EQ114" si="8">"T+" &amp; (COLUMN(EF114)-COLUMN($G114))</f>
        <v>T+129</v>
      </c>
      <c r="EG114" s="2255" t="str">
        <f t="shared" si="8"/>
        <v>T+130</v>
      </c>
      <c r="EH114" s="2255" t="str">
        <f t="shared" si="8"/>
        <v>T+131</v>
      </c>
      <c r="EI114" s="2255" t="str">
        <f t="shared" si="8"/>
        <v>T+132</v>
      </c>
      <c r="EJ114" s="2255" t="str">
        <f t="shared" si="8"/>
        <v>T+133</v>
      </c>
      <c r="EK114" s="2255" t="str">
        <f t="shared" si="8"/>
        <v>T+134</v>
      </c>
      <c r="EL114" s="2255" t="str">
        <f t="shared" si="8"/>
        <v>T+135</v>
      </c>
      <c r="EM114" s="2255" t="str">
        <f t="shared" si="8"/>
        <v>T+136</v>
      </c>
      <c r="EN114" s="2255" t="str">
        <f t="shared" si="8"/>
        <v>T+137</v>
      </c>
      <c r="EO114" s="2255" t="str">
        <f t="shared" si="8"/>
        <v>T+138</v>
      </c>
      <c r="EP114" s="2255" t="str">
        <f t="shared" si="8"/>
        <v>T+139</v>
      </c>
      <c r="EQ114" s="2255" t="str">
        <f t="shared" si="8"/>
        <v>T+140</v>
      </c>
      <c r="ER114" s="577"/>
    </row>
    <row r="115" spans="1:148" ht="15" customHeight="1">
      <c r="A115" s="648"/>
      <c r="B115" s="2260" t="str">
        <f t="shared" ref="B115:B146" si="9">B12</f>
        <v>Desk 1</v>
      </c>
      <c r="C115" s="2265" t="str">
        <f t="shared" ref="C115" si="10">IF(ISBLANK(C12), "", C12)</f>
        <v/>
      </c>
      <c r="D115" s="2265" t="str">
        <f t="shared" ref="D115:E134" si="11">IF(ISBLANK(D12), "", D12)</f>
        <v/>
      </c>
      <c r="E115" s="2265" t="str">
        <f t="shared" si="11"/>
        <v/>
      </c>
      <c r="F115" s="2265" t="str">
        <f t="shared" ref="F115" si="12">IF(ISBLANK(F12), "", F12)</f>
        <v/>
      </c>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c r="AJ115" s="57"/>
      <c r="AK115" s="57"/>
      <c r="AL115" s="57"/>
      <c r="AM115" s="57"/>
      <c r="AN115" s="57"/>
      <c r="AO115" s="57"/>
      <c r="AP115" s="57"/>
      <c r="AQ115" s="57"/>
      <c r="AR115" s="57"/>
      <c r="AS115" s="57"/>
      <c r="AT115" s="57"/>
      <c r="AU115" s="57"/>
      <c r="AV115" s="57"/>
      <c r="AW115" s="57"/>
      <c r="AX115" s="57"/>
      <c r="AY115" s="57"/>
      <c r="AZ115" s="57"/>
      <c r="BA115" s="57"/>
      <c r="BB115" s="57"/>
      <c r="BC115" s="57"/>
      <c r="BD115" s="57"/>
      <c r="BE115" s="57"/>
      <c r="BF115" s="57"/>
      <c r="BG115" s="57"/>
      <c r="BH115" s="57"/>
      <c r="BI115" s="57"/>
      <c r="BJ115" s="57"/>
      <c r="BK115" s="57"/>
      <c r="BL115" s="57"/>
      <c r="BM115" s="57"/>
      <c r="BN115" s="57"/>
      <c r="BO115" s="57"/>
      <c r="BP115" s="57"/>
      <c r="BQ115" s="57"/>
      <c r="BR115" s="57"/>
      <c r="BS115" s="57"/>
      <c r="BT115" s="57"/>
      <c r="BU115" s="57"/>
      <c r="BV115" s="57"/>
      <c r="BW115" s="57"/>
      <c r="BX115" s="57"/>
      <c r="BY115" s="57"/>
      <c r="BZ115" s="57"/>
      <c r="CA115" s="57"/>
      <c r="CB115" s="57"/>
      <c r="CC115" s="57"/>
      <c r="CD115" s="57"/>
      <c r="CE115" s="57"/>
      <c r="CF115" s="57"/>
      <c r="CG115" s="57"/>
      <c r="CH115" s="57"/>
      <c r="CI115" s="57"/>
      <c r="CJ115" s="57"/>
      <c r="CK115" s="57"/>
      <c r="CL115" s="57"/>
      <c r="CM115" s="57"/>
      <c r="CN115" s="57"/>
      <c r="CO115" s="57"/>
      <c r="CP115" s="57"/>
      <c r="CQ115" s="57"/>
      <c r="CR115" s="57"/>
      <c r="CS115" s="57"/>
      <c r="CT115" s="57"/>
      <c r="CU115" s="57"/>
      <c r="CV115" s="57"/>
      <c r="CW115" s="57"/>
      <c r="CX115" s="57"/>
      <c r="CY115" s="57"/>
      <c r="CZ115" s="57"/>
      <c r="DA115" s="57"/>
      <c r="DB115" s="57"/>
      <c r="DC115" s="57"/>
      <c r="DD115" s="57"/>
      <c r="DE115" s="57"/>
      <c r="DF115" s="57"/>
      <c r="DG115" s="57"/>
      <c r="DH115" s="57"/>
      <c r="DI115" s="57"/>
      <c r="DJ115" s="57"/>
      <c r="DK115" s="57"/>
      <c r="DL115" s="57"/>
      <c r="DM115" s="57"/>
      <c r="DN115" s="57"/>
      <c r="DO115" s="57"/>
      <c r="DP115" s="57"/>
      <c r="DQ115" s="57"/>
      <c r="DR115" s="57"/>
      <c r="DS115" s="57"/>
      <c r="DT115" s="57"/>
      <c r="DU115" s="57"/>
      <c r="DV115" s="103"/>
      <c r="DW115" s="57"/>
      <c r="DX115" s="57"/>
      <c r="DY115" s="57"/>
      <c r="DZ115" s="57"/>
      <c r="EA115" s="57"/>
      <c r="EB115" s="57"/>
      <c r="EC115" s="57"/>
      <c r="ED115" s="57"/>
      <c r="EE115" s="57"/>
      <c r="EF115" s="57"/>
      <c r="EG115" s="57"/>
      <c r="EH115" s="57"/>
      <c r="EI115" s="57"/>
      <c r="EJ115" s="57"/>
      <c r="EK115" s="57"/>
      <c r="EL115" s="57"/>
      <c r="EM115" s="57"/>
      <c r="EN115" s="57"/>
      <c r="EO115" s="57"/>
      <c r="EP115" s="57"/>
      <c r="EQ115" s="103"/>
      <c r="ER115" s="577"/>
    </row>
    <row r="116" spans="1:148" ht="15" customHeight="1">
      <c r="A116" s="648"/>
      <c r="B116" s="2261" t="str">
        <f t="shared" si="9"/>
        <v>Desk 2</v>
      </c>
      <c r="C116" s="2266" t="str">
        <f t="shared" ref="C116" si="13">IF(ISBLANK(C13), "", C13)</f>
        <v/>
      </c>
      <c r="D116" s="2266" t="str">
        <f t="shared" si="11"/>
        <v/>
      </c>
      <c r="E116" s="2266" t="str">
        <f t="shared" si="11"/>
        <v/>
      </c>
      <c r="F116" s="2266" t="str">
        <f t="shared" ref="F116" si="14">IF(ISBLANK(F13), "", F13)</f>
        <v/>
      </c>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57"/>
      <c r="AJ116" s="57"/>
      <c r="AK116" s="57"/>
      <c r="AL116" s="57"/>
      <c r="AM116" s="57"/>
      <c r="AN116" s="57"/>
      <c r="AO116" s="57"/>
      <c r="AP116" s="57"/>
      <c r="AQ116" s="57"/>
      <c r="AR116" s="57"/>
      <c r="AS116" s="57"/>
      <c r="AT116" s="57"/>
      <c r="AU116" s="57"/>
      <c r="AV116" s="57"/>
      <c r="AW116" s="57"/>
      <c r="AX116" s="57"/>
      <c r="AY116" s="57"/>
      <c r="AZ116" s="57"/>
      <c r="BA116" s="57"/>
      <c r="BB116" s="57"/>
      <c r="BC116" s="57"/>
      <c r="BD116" s="57"/>
      <c r="BE116" s="57"/>
      <c r="BF116" s="57"/>
      <c r="BG116" s="57"/>
      <c r="BH116" s="57"/>
      <c r="BI116" s="57"/>
      <c r="BJ116" s="57"/>
      <c r="BK116" s="57"/>
      <c r="BL116" s="57"/>
      <c r="BM116" s="57"/>
      <c r="BN116" s="57"/>
      <c r="BO116" s="57"/>
      <c r="BP116" s="57"/>
      <c r="BQ116" s="57"/>
      <c r="BR116" s="57"/>
      <c r="BS116" s="57"/>
      <c r="BT116" s="57"/>
      <c r="BU116" s="57"/>
      <c r="BV116" s="57"/>
      <c r="BW116" s="57"/>
      <c r="BX116" s="57"/>
      <c r="BY116" s="57"/>
      <c r="BZ116" s="57"/>
      <c r="CA116" s="57"/>
      <c r="CB116" s="57"/>
      <c r="CC116" s="57"/>
      <c r="CD116" s="57"/>
      <c r="CE116" s="57"/>
      <c r="CF116" s="57"/>
      <c r="CG116" s="57"/>
      <c r="CH116" s="57"/>
      <c r="CI116" s="57"/>
      <c r="CJ116" s="57"/>
      <c r="CK116" s="57"/>
      <c r="CL116" s="57"/>
      <c r="CM116" s="57"/>
      <c r="CN116" s="57"/>
      <c r="CO116" s="57"/>
      <c r="CP116" s="57"/>
      <c r="CQ116" s="57"/>
      <c r="CR116" s="57"/>
      <c r="CS116" s="57"/>
      <c r="CT116" s="57"/>
      <c r="CU116" s="57"/>
      <c r="CV116" s="57"/>
      <c r="CW116" s="57"/>
      <c r="CX116" s="57"/>
      <c r="CY116" s="57"/>
      <c r="CZ116" s="57"/>
      <c r="DA116" s="57"/>
      <c r="DB116" s="57"/>
      <c r="DC116" s="57"/>
      <c r="DD116" s="57"/>
      <c r="DE116" s="57"/>
      <c r="DF116" s="57"/>
      <c r="DG116" s="57"/>
      <c r="DH116" s="57"/>
      <c r="DI116" s="57"/>
      <c r="DJ116" s="57"/>
      <c r="DK116" s="57"/>
      <c r="DL116" s="57"/>
      <c r="DM116" s="57"/>
      <c r="DN116" s="57"/>
      <c r="DO116" s="57"/>
      <c r="DP116" s="57"/>
      <c r="DQ116" s="57"/>
      <c r="DR116" s="57"/>
      <c r="DS116" s="57"/>
      <c r="DT116" s="57"/>
      <c r="DU116" s="57"/>
      <c r="DV116" s="103"/>
      <c r="DW116" s="57"/>
      <c r="DX116" s="57"/>
      <c r="DY116" s="57"/>
      <c r="DZ116" s="57"/>
      <c r="EA116" s="57"/>
      <c r="EB116" s="57"/>
      <c r="EC116" s="57"/>
      <c r="ED116" s="57"/>
      <c r="EE116" s="57"/>
      <c r="EF116" s="57"/>
      <c r="EG116" s="57"/>
      <c r="EH116" s="57"/>
      <c r="EI116" s="57"/>
      <c r="EJ116" s="57"/>
      <c r="EK116" s="57"/>
      <c r="EL116" s="57"/>
      <c r="EM116" s="57"/>
      <c r="EN116" s="57"/>
      <c r="EO116" s="57"/>
      <c r="EP116" s="57"/>
      <c r="EQ116" s="103"/>
      <c r="ER116" s="577"/>
    </row>
    <row r="117" spans="1:148" ht="15" customHeight="1">
      <c r="A117" s="648"/>
      <c r="B117" s="2261" t="str">
        <f t="shared" si="9"/>
        <v>Desk 3</v>
      </c>
      <c r="C117" s="2266" t="str">
        <f t="shared" ref="C117" si="15">IF(ISBLANK(C14), "", C14)</f>
        <v/>
      </c>
      <c r="D117" s="2266" t="str">
        <f t="shared" si="11"/>
        <v/>
      </c>
      <c r="E117" s="2266" t="str">
        <f t="shared" si="11"/>
        <v/>
      </c>
      <c r="F117" s="2266" t="str">
        <f t="shared" ref="F117" si="16">IF(ISBLANK(F14), "", F14)</f>
        <v/>
      </c>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N117" s="57"/>
      <c r="AO117" s="57"/>
      <c r="AP117" s="57"/>
      <c r="AQ117" s="57"/>
      <c r="AR117" s="57"/>
      <c r="AS117" s="57"/>
      <c r="AT117" s="57"/>
      <c r="AU117" s="57"/>
      <c r="AV117" s="57"/>
      <c r="AW117" s="57"/>
      <c r="AX117" s="57"/>
      <c r="AY117" s="57"/>
      <c r="AZ117" s="57"/>
      <c r="BA117" s="57"/>
      <c r="BB117" s="57"/>
      <c r="BC117" s="57"/>
      <c r="BD117" s="57"/>
      <c r="BE117" s="57"/>
      <c r="BF117" s="57"/>
      <c r="BG117" s="57"/>
      <c r="BH117" s="57"/>
      <c r="BI117" s="57"/>
      <c r="BJ117" s="57"/>
      <c r="BK117" s="57"/>
      <c r="BL117" s="57"/>
      <c r="BM117" s="57"/>
      <c r="BN117" s="57"/>
      <c r="BO117" s="57"/>
      <c r="BP117" s="57"/>
      <c r="BQ117" s="57"/>
      <c r="BR117" s="57"/>
      <c r="BS117" s="57"/>
      <c r="BT117" s="57"/>
      <c r="BU117" s="57"/>
      <c r="BV117" s="57"/>
      <c r="BW117" s="57"/>
      <c r="BX117" s="57"/>
      <c r="BY117" s="57"/>
      <c r="BZ117" s="57"/>
      <c r="CA117" s="57"/>
      <c r="CB117" s="57"/>
      <c r="CC117" s="57"/>
      <c r="CD117" s="57"/>
      <c r="CE117" s="57"/>
      <c r="CF117" s="57"/>
      <c r="CG117" s="57"/>
      <c r="CH117" s="57"/>
      <c r="CI117" s="57"/>
      <c r="CJ117" s="57"/>
      <c r="CK117" s="57"/>
      <c r="CL117" s="57"/>
      <c r="CM117" s="57"/>
      <c r="CN117" s="57"/>
      <c r="CO117" s="57"/>
      <c r="CP117" s="57"/>
      <c r="CQ117" s="57"/>
      <c r="CR117" s="57"/>
      <c r="CS117" s="57"/>
      <c r="CT117" s="57"/>
      <c r="CU117" s="57"/>
      <c r="CV117" s="57"/>
      <c r="CW117" s="57"/>
      <c r="CX117" s="57"/>
      <c r="CY117" s="57"/>
      <c r="CZ117" s="57"/>
      <c r="DA117" s="57"/>
      <c r="DB117" s="57"/>
      <c r="DC117" s="57"/>
      <c r="DD117" s="57"/>
      <c r="DE117" s="57"/>
      <c r="DF117" s="57"/>
      <c r="DG117" s="57"/>
      <c r="DH117" s="57"/>
      <c r="DI117" s="57"/>
      <c r="DJ117" s="57"/>
      <c r="DK117" s="57"/>
      <c r="DL117" s="57"/>
      <c r="DM117" s="57"/>
      <c r="DN117" s="57"/>
      <c r="DO117" s="57"/>
      <c r="DP117" s="57"/>
      <c r="DQ117" s="57"/>
      <c r="DR117" s="57"/>
      <c r="DS117" s="57"/>
      <c r="DT117" s="57"/>
      <c r="DU117" s="57"/>
      <c r="DV117" s="103"/>
      <c r="DW117" s="57"/>
      <c r="DX117" s="57"/>
      <c r="DY117" s="57"/>
      <c r="DZ117" s="57"/>
      <c r="EA117" s="57"/>
      <c r="EB117" s="57"/>
      <c r="EC117" s="57"/>
      <c r="ED117" s="57"/>
      <c r="EE117" s="57"/>
      <c r="EF117" s="57"/>
      <c r="EG117" s="57"/>
      <c r="EH117" s="57"/>
      <c r="EI117" s="57"/>
      <c r="EJ117" s="57"/>
      <c r="EK117" s="57"/>
      <c r="EL117" s="57"/>
      <c r="EM117" s="57"/>
      <c r="EN117" s="57"/>
      <c r="EO117" s="57"/>
      <c r="EP117" s="57"/>
      <c r="EQ117" s="103"/>
      <c r="ER117" s="577"/>
    </row>
    <row r="118" spans="1:148" ht="15" customHeight="1">
      <c r="A118" s="648"/>
      <c r="B118" s="2261" t="str">
        <f t="shared" si="9"/>
        <v>Desk 4</v>
      </c>
      <c r="C118" s="2266" t="str">
        <f t="shared" ref="C118" si="17">IF(ISBLANK(C15), "", C15)</f>
        <v/>
      </c>
      <c r="D118" s="2266" t="str">
        <f t="shared" si="11"/>
        <v/>
      </c>
      <c r="E118" s="2266" t="str">
        <f t="shared" si="11"/>
        <v/>
      </c>
      <c r="F118" s="2266" t="str">
        <f t="shared" ref="F118" si="18">IF(ISBLANK(F15), "", F15)</f>
        <v/>
      </c>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N118" s="57"/>
      <c r="AO118" s="57"/>
      <c r="AP118" s="57"/>
      <c r="AQ118" s="57"/>
      <c r="AR118" s="57"/>
      <c r="AS118" s="57"/>
      <c r="AT118" s="57"/>
      <c r="AU118" s="57"/>
      <c r="AV118" s="57"/>
      <c r="AW118" s="57"/>
      <c r="AX118" s="57"/>
      <c r="AY118" s="57"/>
      <c r="AZ118" s="57"/>
      <c r="BA118" s="57"/>
      <c r="BB118" s="57"/>
      <c r="BC118" s="57"/>
      <c r="BD118" s="57"/>
      <c r="BE118" s="57"/>
      <c r="BF118" s="57"/>
      <c r="BG118" s="57"/>
      <c r="BH118" s="57"/>
      <c r="BI118" s="57"/>
      <c r="BJ118" s="57"/>
      <c r="BK118" s="57"/>
      <c r="BL118" s="57"/>
      <c r="BM118" s="57"/>
      <c r="BN118" s="57"/>
      <c r="BO118" s="57"/>
      <c r="BP118" s="57"/>
      <c r="BQ118" s="57"/>
      <c r="BR118" s="57"/>
      <c r="BS118" s="57"/>
      <c r="BT118" s="57"/>
      <c r="BU118" s="57"/>
      <c r="BV118" s="57"/>
      <c r="BW118" s="57"/>
      <c r="BX118" s="57"/>
      <c r="BY118" s="57"/>
      <c r="BZ118" s="57"/>
      <c r="CA118" s="57"/>
      <c r="CB118" s="57"/>
      <c r="CC118" s="57"/>
      <c r="CD118" s="57"/>
      <c r="CE118" s="57"/>
      <c r="CF118" s="57"/>
      <c r="CG118" s="57"/>
      <c r="CH118" s="57"/>
      <c r="CI118" s="57"/>
      <c r="CJ118" s="57"/>
      <c r="CK118" s="57"/>
      <c r="CL118" s="57"/>
      <c r="CM118" s="57"/>
      <c r="CN118" s="57"/>
      <c r="CO118" s="57"/>
      <c r="CP118" s="57"/>
      <c r="CQ118" s="57"/>
      <c r="CR118" s="57"/>
      <c r="CS118" s="57"/>
      <c r="CT118" s="57"/>
      <c r="CU118" s="57"/>
      <c r="CV118" s="57"/>
      <c r="CW118" s="57"/>
      <c r="CX118" s="57"/>
      <c r="CY118" s="57"/>
      <c r="CZ118" s="57"/>
      <c r="DA118" s="57"/>
      <c r="DB118" s="57"/>
      <c r="DC118" s="57"/>
      <c r="DD118" s="57"/>
      <c r="DE118" s="57"/>
      <c r="DF118" s="57"/>
      <c r="DG118" s="57"/>
      <c r="DH118" s="57"/>
      <c r="DI118" s="57"/>
      <c r="DJ118" s="57"/>
      <c r="DK118" s="57"/>
      <c r="DL118" s="57"/>
      <c r="DM118" s="57"/>
      <c r="DN118" s="57"/>
      <c r="DO118" s="57"/>
      <c r="DP118" s="57"/>
      <c r="DQ118" s="57"/>
      <c r="DR118" s="57"/>
      <c r="DS118" s="57"/>
      <c r="DT118" s="57"/>
      <c r="DU118" s="57"/>
      <c r="DV118" s="103"/>
      <c r="DW118" s="57"/>
      <c r="DX118" s="57"/>
      <c r="DY118" s="57"/>
      <c r="DZ118" s="57"/>
      <c r="EA118" s="57"/>
      <c r="EB118" s="57"/>
      <c r="EC118" s="57"/>
      <c r="ED118" s="57"/>
      <c r="EE118" s="57"/>
      <c r="EF118" s="57"/>
      <c r="EG118" s="57"/>
      <c r="EH118" s="57"/>
      <c r="EI118" s="57"/>
      <c r="EJ118" s="57"/>
      <c r="EK118" s="57"/>
      <c r="EL118" s="57"/>
      <c r="EM118" s="57"/>
      <c r="EN118" s="57"/>
      <c r="EO118" s="57"/>
      <c r="EP118" s="57"/>
      <c r="EQ118" s="103"/>
      <c r="ER118" s="577"/>
    </row>
    <row r="119" spans="1:148" ht="15" customHeight="1">
      <c r="A119" s="648"/>
      <c r="B119" s="2261" t="str">
        <f t="shared" si="9"/>
        <v>Desk 5</v>
      </c>
      <c r="C119" s="2266" t="str">
        <f t="shared" ref="C119" si="19">IF(ISBLANK(C16), "", C16)</f>
        <v/>
      </c>
      <c r="D119" s="2266" t="str">
        <f t="shared" si="11"/>
        <v/>
      </c>
      <c r="E119" s="2266" t="str">
        <f t="shared" si="11"/>
        <v/>
      </c>
      <c r="F119" s="2266" t="str">
        <f t="shared" ref="F119" si="20">IF(ISBLANK(F16), "", F16)</f>
        <v/>
      </c>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57"/>
      <c r="BD119" s="57"/>
      <c r="BE119" s="57"/>
      <c r="BF119" s="57"/>
      <c r="BG119" s="57"/>
      <c r="BH119" s="57"/>
      <c r="BI119" s="57"/>
      <c r="BJ119" s="57"/>
      <c r="BK119" s="57"/>
      <c r="BL119" s="57"/>
      <c r="BM119" s="57"/>
      <c r="BN119" s="57"/>
      <c r="BO119" s="57"/>
      <c r="BP119" s="57"/>
      <c r="BQ119" s="57"/>
      <c r="BR119" s="57"/>
      <c r="BS119" s="57"/>
      <c r="BT119" s="57"/>
      <c r="BU119" s="57"/>
      <c r="BV119" s="57"/>
      <c r="BW119" s="57"/>
      <c r="BX119" s="57"/>
      <c r="BY119" s="57"/>
      <c r="BZ119" s="57"/>
      <c r="CA119" s="57"/>
      <c r="CB119" s="57"/>
      <c r="CC119" s="57"/>
      <c r="CD119" s="57"/>
      <c r="CE119" s="57"/>
      <c r="CF119" s="57"/>
      <c r="CG119" s="57"/>
      <c r="CH119" s="57"/>
      <c r="CI119" s="57"/>
      <c r="CJ119" s="57"/>
      <c r="CK119" s="57"/>
      <c r="CL119" s="57"/>
      <c r="CM119" s="57"/>
      <c r="CN119" s="57"/>
      <c r="CO119" s="57"/>
      <c r="CP119" s="57"/>
      <c r="CQ119" s="57"/>
      <c r="CR119" s="57"/>
      <c r="CS119" s="57"/>
      <c r="CT119" s="57"/>
      <c r="CU119" s="57"/>
      <c r="CV119" s="57"/>
      <c r="CW119" s="57"/>
      <c r="CX119" s="57"/>
      <c r="CY119" s="57"/>
      <c r="CZ119" s="57"/>
      <c r="DA119" s="57"/>
      <c r="DB119" s="57"/>
      <c r="DC119" s="57"/>
      <c r="DD119" s="57"/>
      <c r="DE119" s="57"/>
      <c r="DF119" s="57"/>
      <c r="DG119" s="57"/>
      <c r="DH119" s="57"/>
      <c r="DI119" s="57"/>
      <c r="DJ119" s="57"/>
      <c r="DK119" s="57"/>
      <c r="DL119" s="57"/>
      <c r="DM119" s="57"/>
      <c r="DN119" s="57"/>
      <c r="DO119" s="57"/>
      <c r="DP119" s="57"/>
      <c r="DQ119" s="57"/>
      <c r="DR119" s="57"/>
      <c r="DS119" s="57"/>
      <c r="DT119" s="57"/>
      <c r="DU119" s="57"/>
      <c r="DV119" s="103"/>
      <c r="DW119" s="57"/>
      <c r="DX119" s="57"/>
      <c r="DY119" s="57"/>
      <c r="DZ119" s="57"/>
      <c r="EA119" s="57"/>
      <c r="EB119" s="57"/>
      <c r="EC119" s="57"/>
      <c r="ED119" s="57"/>
      <c r="EE119" s="57"/>
      <c r="EF119" s="57"/>
      <c r="EG119" s="57"/>
      <c r="EH119" s="57"/>
      <c r="EI119" s="57"/>
      <c r="EJ119" s="57"/>
      <c r="EK119" s="57"/>
      <c r="EL119" s="57"/>
      <c r="EM119" s="57"/>
      <c r="EN119" s="57"/>
      <c r="EO119" s="57"/>
      <c r="EP119" s="57"/>
      <c r="EQ119" s="103"/>
      <c r="ER119" s="577"/>
    </row>
    <row r="120" spans="1:148" ht="15" customHeight="1">
      <c r="A120" s="648"/>
      <c r="B120" s="2261" t="str">
        <f t="shared" si="9"/>
        <v>Desk 6</v>
      </c>
      <c r="C120" s="2266" t="str">
        <f t="shared" ref="C120" si="21">IF(ISBLANK(C17), "", C17)</f>
        <v/>
      </c>
      <c r="D120" s="2266" t="str">
        <f t="shared" si="11"/>
        <v/>
      </c>
      <c r="E120" s="2266" t="str">
        <f t="shared" si="11"/>
        <v/>
      </c>
      <c r="F120" s="2266" t="str">
        <f t="shared" ref="F120" si="22">IF(ISBLANK(F17), "", F17)</f>
        <v/>
      </c>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57"/>
      <c r="AI120" s="57"/>
      <c r="AJ120" s="57"/>
      <c r="AK120" s="57"/>
      <c r="AL120" s="57"/>
      <c r="AM120" s="57"/>
      <c r="AN120" s="57"/>
      <c r="AO120" s="57"/>
      <c r="AP120" s="57"/>
      <c r="AQ120" s="57"/>
      <c r="AR120" s="57"/>
      <c r="AS120" s="57"/>
      <c r="AT120" s="57"/>
      <c r="AU120" s="57"/>
      <c r="AV120" s="57"/>
      <c r="AW120" s="57"/>
      <c r="AX120" s="57"/>
      <c r="AY120" s="57"/>
      <c r="AZ120" s="57"/>
      <c r="BA120" s="57"/>
      <c r="BB120" s="57"/>
      <c r="BC120" s="57"/>
      <c r="BD120" s="57"/>
      <c r="BE120" s="57"/>
      <c r="BF120" s="57"/>
      <c r="BG120" s="57"/>
      <c r="BH120" s="57"/>
      <c r="BI120" s="57"/>
      <c r="BJ120" s="57"/>
      <c r="BK120" s="57"/>
      <c r="BL120" s="57"/>
      <c r="BM120" s="57"/>
      <c r="BN120" s="57"/>
      <c r="BO120" s="57"/>
      <c r="BP120" s="57"/>
      <c r="BQ120" s="57"/>
      <c r="BR120" s="57"/>
      <c r="BS120" s="57"/>
      <c r="BT120" s="57"/>
      <c r="BU120" s="57"/>
      <c r="BV120" s="57"/>
      <c r="BW120" s="57"/>
      <c r="BX120" s="57"/>
      <c r="BY120" s="57"/>
      <c r="BZ120" s="57"/>
      <c r="CA120" s="57"/>
      <c r="CB120" s="57"/>
      <c r="CC120" s="57"/>
      <c r="CD120" s="57"/>
      <c r="CE120" s="57"/>
      <c r="CF120" s="57"/>
      <c r="CG120" s="57"/>
      <c r="CH120" s="57"/>
      <c r="CI120" s="57"/>
      <c r="CJ120" s="57"/>
      <c r="CK120" s="57"/>
      <c r="CL120" s="57"/>
      <c r="CM120" s="57"/>
      <c r="CN120" s="57"/>
      <c r="CO120" s="57"/>
      <c r="CP120" s="57"/>
      <c r="CQ120" s="57"/>
      <c r="CR120" s="57"/>
      <c r="CS120" s="57"/>
      <c r="CT120" s="57"/>
      <c r="CU120" s="57"/>
      <c r="CV120" s="57"/>
      <c r="CW120" s="57"/>
      <c r="CX120" s="57"/>
      <c r="CY120" s="57"/>
      <c r="CZ120" s="57"/>
      <c r="DA120" s="57"/>
      <c r="DB120" s="57"/>
      <c r="DC120" s="57"/>
      <c r="DD120" s="57"/>
      <c r="DE120" s="57"/>
      <c r="DF120" s="57"/>
      <c r="DG120" s="57"/>
      <c r="DH120" s="57"/>
      <c r="DI120" s="57"/>
      <c r="DJ120" s="57"/>
      <c r="DK120" s="57"/>
      <c r="DL120" s="57"/>
      <c r="DM120" s="57"/>
      <c r="DN120" s="57"/>
      <c r="DO120" s="57"/>
      <c r="DP120" s="57"/>
      <c r="DQ120" s="57"/>
      <c r="DR120" s="57"/>
      <c r="DS120" s="57"/>
      <c r="DT120" s="57"/>
      <c r="DU120" s="57"/>
      <c r="DV120" s="103"/>
      <c r="DW120" s="57"/>
      <c r="DX120" s="57"/>
      <c r="DY120" s="57"/>
      <c r="DZ120" s="57"/>
      <c r="EA120" s="57"/>
      <c r="EB120" s="57"/>
      <c r="EC120" s="57"/>
      <c r="ED120" s="57"/>
      <c r="EE120" s="57"/>
      <c r="EF120" s="57"/>
      <c r="EG120" s="57"/>
      <c r="EH120" s="57"/>
      <c r="EI120" s="57"/>
      <c r="EJ120" s="57"/>
      <c r="EK120" s="57"/>
      <c r="EL120" s="57"/>
      <c r="EM120" s="57"/>
      <c r="EN120" s="57"/>
      <c r="EO120" s="57"/>
      <c r="EP120" s="57"/>
      <c r="EQ120" s="103"/>
      <c r="ER120" s="577"/>
    </row>
    <row r="121" spans="1:148" ht="15" customHeight="1">
      <c r="A121" s="648"/>
      <c r="B121" s="2261" t="str">
        <f t="shared" si="9"/>
        <v>Desk 7</v>
      </c>
      <c r="C121" s="2266" t="str">
        <f t="shared" ref="C121" si="23">IF(ISBLANK(C18), "", C18)</f>
        <v/>
      </c>
      <c r="D121" s="2266" t="str">
        <f t="shared" si="11"/>
        <v/>
      </c>
      <c r="E121" s="2266" t="str">
        <f t="shared" si="11"/>
        <v/>
      </c>
      <c r="F121" s="2266" t="str">
        <f t="shared" ref="F121" si="24">IF(ISBLANK(F18), "", F18)</f>
        <v/>
      </c>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57"/>
      <c r="AJ121" s="57"/>
      <c r="AK121" s="57"/>
      <c r="AL121" s="57"/>
      <c r="AM121" s="57"/>
      <c r="AN121" s="57"/>
      <c r="AO121" s="57"/>
      <c r="AP121" s="57"/>
      <c r="AQ121" s="57"/>
      <c r="AR121" s="57"/>
      <c r="AS121" s="57"/>
      <c r="AT121" s="57"/>
      <c r="AU121" s="57"/>
      <c r="AV121" s="57"/>
      <c r="AW121" s="57"/>
      <c r="AX121" s="57"/>
      <c r="AY121" s="57"/>
      <c r="AZ121" s="57"/>
      <c r="BA121" s="57"/>
      <c r="BB121" s="57"/>
      <c r="BC121" s="57"/>
      <c r="BD121" s="57"/>
      <c r="BE121" s="57"/>
      <c r="BF121" s="57"/>
      <c r="BG121" s="57"/>
      <c r="BH121" s="57"/>
      <c r="BI121" s="57"/>
      <c r="BJ121" s="57"/>
      <c r="BK121" s="57"/>
      <c r="BL121" s="57"/>
      <c r="BM121" s="57"/>
      <c r="BN121" s="57"/>
      <c r="BO121" s="57"/>
      <c r="BP121" s="57"/>
      <c r="BQ121" s="57"/>
      <c r="BR121" s="57"/>
      <c r="BS121" s="57"/>
      <c r="BT121" s="57"/>
      <c r="BU121" s="57"/>
      <c r="BV121" s="57"/>
      <c r="BW121" s="57"/>
      <c r="BX121" s="57"/>
      <c r="BY121" s="57"/>
      <c r="BZ121" s="57"/>
      <c r="CA121" s="57"/>
      <c r="CB121" s="57"/>
      <c r="CC121" s="57"/>
      <c r="CD121" s="57"/>
      <c r="CE121" s="57"/>
      <c r="CF121" s="57"/>
      <c r="CG121" s="57"/>
      <c r="CH121" s="57"/>
      <c r="CI121" s="57"/>
      <c r="CJ121" s="57"/>
      <c r="CK121" s="57"/>
      <c r="CL121" s="57"/>
      <c r="CM121" s="57"/>
      <c r="CN121" s="57"/>
      <c r="CO121" s="57"/>
      <c r="CP121" s="57"/>
      <c r="CQ121" s="57"/>
      <c r="CR121" s="57"/>
      <c r="CS121" s="57"/>
      <c r="CT121" s="57"/>
      <c r="CU121" s="57"/>
      <c r="CV121" s="57"/>
      <c r="CW121" s="57"/>
      <c r="CX121" s="57"/>
      <c r="CY121" s="57"/>
      <c r="CZ121" s="57"/>
      <c r="DA121" s="57"/>
      <c r="DB121" s="57"/>
      <c r="DC121" s="57"/>
      <c r="DD121" s="57"/>
      <c r="DE121" s="57"/>
      <c r="DF121" s="57"/>
      <c r="DG121" s="57"/>
      <c r="DH121" s="57"/>
      <c r="DI121" s="57"/>
      <c r="DJ121" s="57"/>
      <c r="DK121" s="57"/>
      <c r="DL121" s="57"/>
      <c r="DM121" s="57"/>
      <c r="DN121" s="57"/>
      <c r="DO121" s="57"/>
      <c r="DP121" s="57"/>
      <c r="DQ121" s="57"/>
      <c r="DR121" s="57"/>
      <c r="DS121" s="57"/>
      <c r="DT121" s="57"/>
      <c r="DU121" s="57"/>
      <c r="DV121" s="103"/>
      <c r="DW121" s="57"/>
      <c r="DX121" s="57"/>
      <c r="DY121" s="57"/>
      <c r="DZ121" s="57"/>
      <c r="EA121" s="57"/>
      <c r="EB121" s="57"/>
      <c r="EC121" s="57"/>
      <c r="ED121" s="57"/>
      <c r="EE121" s="57"/>
      <c r="EF121" s="57"/>
      <c r="EG121" s="57"/>
      <c r="EH121" s="57"/>
      <c r="EI121" s="57"/>
      <c r="EJ121" s="57"/>
      <c r="EK121" s="57"/>
      <c r="EL121" s="57"/>
      <c r="EM121" s="57"/>
      <c r="EN121" s="57"/>
      <c r="EO121" s="57"/>
      <c r="EP121" s="57"/>
      <c r="EQ121" s="103"/>
      <c r="ER121" s="577"/>
    </row>
    <row r="122" spans="1:148" ht="15" customHeight="1">
      <c r="A122" s="648"/>
      <c r="B122" s="2261" t="str">
        <f t="shared" si="9"/>
        <v>Desk 8</v>
      </c>
      <c r="C122" s="2266" t="str">
        <f t="shared" ref="C122" si="25">IF(ISBLANK(C19), "", C19)</f>
        <v/>
      </c>
      <c r="D122" s="2266" t="str">
        <f t="shared" si="11"/>
        <v/>
      </c>
      <c r="E122" s="2266" t="str">
        <f t="shared" si="11"/>
        <v/>
      </c>
      <c r="F122" s="2266" t="str">
        <f t="shared" ref="F122" si="26">IF(ISBLANK(F19), "", F19)</f>
        <v/>
      </c>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7"/>
      <c r="AK122" s="57"/>
      <c r="AL122" s="57"/>
      <c r="AM122" s="57"/>
      <c r="AN122" s="57"/>
      <c r="AO122" s="57"/>
      <c r="AP122" s="57"/>
      <c r="AQ122" s="57"/>
      <c r="AR122" s="57"/>
      <c r="AS122" s="57"/>
      <c r="AT122" s="57"/>
      <c r="AU122" s="57"/>
      <c r="AV122" s="57"/>
      <c r="AW122" s="57"/>
      <c r="AX122" s="57"/>
      <c r="AY122" s="57"/>
      <c r="AZ122" s="57"/>
      <c r="BA122" s="57"/>
      <c r="BB122" s="57"/>
      <c r="BC122" s="57"/>
      <c r="BD122" s="57"/>
      <c r="BE122" s="57"/>
      <c r="BF122" s="57"/>
      <c r="BG122" s="57"/>
      <c r="BH122" s="57"/>
      <c r="BI122" s="57"/>
      <c r="BJ122" s="57"/>
      <c r="BK122" s="57"/>
      <c r="BL122" s="57"/>
      <c r="BM122" s="57"/>
      <c r="BN122" s="57"/>
      <c r="BO122" s="57"/>
      <c r="BP122" s="57"/>
      <c r="BQ122" s="57"/>
      <c r="BR122" s="57"/>
      <c r="BS122" s="57"/>
      <c r="BT122" s="57"/>
      <c r="BU122" s="57"/>
      <c r="BV122" s="57"/>
      <c r="BW122" s="57"/>
      <c r="BX122" s="57"/>
      <c r="BY122" s="57"/>
      <c r="BZ122" s="57"/>
      <c r="CA122" s="57"/>
      <c r="CB122" s="57"/>
      <c r="CC122" s="57"/>
      <c r="CD122" s="57"/>
      <c r="CE122" s="57"/>
      <c r="CF122" s="57"/>
      <c r="CG122" s="57"/>
      <c r="CH122" s="57"/>
      <c r="CI122" s="57"/>
      <c r="CJ122" s="57"/>
      <c r="CK122" s="57"/>
      <c r="CL122" s="57"/>
      <c r="CM122" s="57"/>
      <c r="CN122" s="57"/>
      <c r="CO122" s="57"/>
      <c r="CP122" s="57"/>
      <c r="CQ122" s="57"/>
      <c r="CR122" s="57"/>
      <c r="CS122" s="57"/>
      <c r="CT122" s="57"/>
      <c r="CU122" s="57"/>
      <c r="CV122" s="57"/>
      <c r="CW122" s="57"/>
      <c r="CX122" s="57"/>
      <c r="CY122" s="57"/>
      <c r="CZ122" s="57"/>
      <c r="DA122" s="57"/>
      <c r="DB122" s="57"/>
      <c r="DC122" s="57"/>
      <c r="DD122" s="57"/>
      <c r="DE122" s="57"/>
      <c r="DF122" s="57"/>
      <c r="DG122" s="57"/>
      <c r="DH122" s="57"/>
      <c r="DI122" s="57"/>
      <c r="DJ122" s="57"/>
      <c r="DK122" s="57"/>
      <c r="DL122" s="57"/>
      <c r="DM122" s="57"/>
      <c r="DN122" s="57"/>
      <c r="DO122" s="57"/>
      <c r="DP122" s="57"/>
      <c r="DQ122" s="57"/>
      <c r="DR122" s="57"/>
      <c r="DS122" s="57"/>
      <c r="DT122" s="57"/>
      <c r="DU122" s="57"/>
      <c r="DV122" s="103"/>
      <c r="DW122" s="57"/>
      <c r="DX122" s="57"/>
      <c r="DY122" s="57"/>
      <c r="DZ122" s="57"/>
      <c r="EA122" s="57"/>
      <c r="EB122" s="57"/>
      <c r="EC122" s="57"/>
      <c r="ED122" s="57"/>
      <c r="EE122" s="57"/>
      <c r="EF122" s="57"/>
      <c r="EG122" s="57"/>
      <c r="EH122" s="57"/>
      <c r="EI122" s="57"/>
      <c r="EJ122" s="57"/>
      <c r="EK122" s="57"/>
      <c r="EL122" s="57"/>
      <c r="EM122" s="57"/>
      <c r="EN122" s="57"/>
      <c r="EO122" s="57"/>
      <c r="EP122" s="57"/>
      <c r="EQ122" s="103"/>
      <c r="ER122" s="577"/>
    </row>
    <row r="123" spans="1:148" ht="15" customHeight="1">
      <c r="A123" s="648"/>
      <c r="B123" s="2261" t="str">
        <f t="shared" si="9"/>
        <v>Desk 9</v>
      </c>
      <c r="C123" s="2266" t="str">
        <f t="shared" ref="C123" si="27">IF(ISBLANK(C20), "", C20)</f>
        <v/>
      </c>
      <c r="D123" s="2266" t="str">
        <f t="shared" si="11"/>
        <v/>
      </c>
      <c r="E123" s="2266" t="str">
        <f t="shared" si="11"/>
        <v/>
      </c>
      <c r="F123" s="2266" t="str">
        <f t="shared" ref="F123" si="28">IF(ISBLANK(F20), "", F20)</f>
        <v/>
      </c>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57"/>
      <c r="AJ123" s="57"/>
      <c r="AK123" s="57"/>
      <c r="AL123" s="57"/>
      <c r="AM123" s="57"/>
      <c r="AN123" s="57"/>
      <c r="AO123" s="57"/>
      <c r="AP123" s="57"/>
      <c r="AQ123" s="57"/>
      <c r="AR123" s="57"/>
      <c r="AS123" s="57"/>
      <c r="AT123" s="57"/>
      <c r="AU123" s="57"/>
      <c r="AV123" s="57"/>
      <c r="AW123" s="57"/>
      <c r="AX123" s="57"/>
      <c r="AY123" s="57"/>
      <c r="AZ123" s="57"/>
      <c r="BA123" s="57"/>
      <c r="BB123" s="57"/>
      <c r="BC123" s="57"/>
      <c r="BD123" s="57"/>
      <c r="BE123" s="57"/>
      <c r="BF123" s="57"/>
      <c r="BG123" s="57"/>
      <c r="BH123" s="57"/>
      <c r="BI123" s="57"/>
      <c r="BJ123" s="57"/>
      <c r="BK123" s="57"/>
      <c r="BL123" s="57"/>
      <c r="BM123" s="57"/>
      <c r="BN123" s="57"/>
      <c r="BO123" s="57"/>
      <c r="BP123" s="57"/>
      <c r="BQ123" s="57"/>
      <c r="BR123" s="57"/>
      <c r="BS123" s="57"/>
      <c r="BT123" s="57"/>
      <c r="BU123" s="57"/>
      <c r="BV123" s="57"/>
      <c r="BW123" s="57"/>
      <c r="BX123" s="57"/>
      <c r="BY123" s="57"/>
      <c r="BZ123" s="57"/>
      <c r="CA123" s="57"/>
      <c r="CB123" s="57"/>
      <c r="CC123" s="57"/>
      <c r="CD123" s="57"/>
      <c r="CE123" s="57"/>
      <c r="CF123" s="57"/>
      <c r="CG123" s="57"/>
      <c r="CH123" s="57"/>
      <c r="CI123" s="57"/>
      <c r="CJ123" s="57"/>
      <c r="CK123" s="57"/>
      <c r="CL123" s="57"/>
      <c r="CM123" s="57"/>
      <c r="CN123" s="57"/>
      <c r="CO123" s="57"/>
      <c r="CP123" s="57"/>
      <c r="CQ123" s="57"/>
      <c r="CR123" s="57"/>
      <c r="CS123" s="57"/>
      <c r="CT123" s="57"/>
      <c r="CU123" s="57"/>
      <c r="CV123" s="57"/>
      <c r="CW123" s="57"/>
      <c r="CX123" s="57"/>
      <c r="CY123" s="57"/>
      <c r="CZ123" s="57"/>
      <c r="DA123" s="57"/>
      <c r="DB123" s="57"/>
      <c r="DC123" s="57"/>
      <c r="DD123" s="57"/>
      <c r="DE123" s="57"/>
      <c r="DF123" s="57"/>
      <c r="DG123" s="57"/>
      <c r="DH123" s="57"/>
      <c r="DI123" s="57"/>
      <c r="DJ123" s="57"/>
      <c r="DK123" s="57"/>
      <c r="DL123" s="57"/>
      <c r="DM123" s="57"/>
      <c r="DN123" s="57"/>
      <c r="DO123" s="57"/>
      <c r="DP123" s="57"/>
      <c r="DQ123" s="57"/>
      <c r="DR123" s="57"/>
      <c r="DS123" s="57"/>
      <c r="DT123" s="57"/>
      <c r="DU123" s="57"/>
      <c r="DV123" s="103"/>
      <c r="DW123" s="57"/>
      <c r="DX123" s="57"/>
      <c r="DY123" s="57"/>
      <c r="DZ123" s="57"/>
      <c r="EA123" s="57"/>
      <c r="EB123" s="57"/>
      <c r="EC123" s="57"/>
      <c r="ED123" s="57"/>
      <c r="EE123" s="57"/>
      <c r="EF123" s="57"/>
      <c r="EG123" s="57"/>
      <c r="EH123" s="57"/>
      <c r="EI123" s="57"/>
      <c r="EJ123" s="57"/>
      <c r="EK123" s="57"/>
      <c r="EL123" s="57"/>
      <c r="EM123" s="57"/>
      <c r="EN123" s="57"/>
      <c r="EO123" s="57"/>
      <c r="EP123" s="57"/>
      <c r="EQ123" s="103"/>
      <c r="ER123" s="577"/>
    </row>
    <row r="124" spans="1:148" ht="15" customHeight="1">
      <c r="A124" s="648"/>
      <c r="B124" s="2261" t="str">
        <f t="shared" si="9"/>
        <v>Desk 10</v>
      </c>
      <c r="C124" s="2266" t="str">
        <f t="shared" ref="C124" si="29">IF(ISBLANK(C21), "", C21)</f>
        <v/>
      </c>
      <c r="D124" s="2266" t="str">
        <f t="shared" si="11"/>
        <v/>
      </c>
      <c r="E124" s="2266" t="str">
        <f t="shared" si="11"/>
        <v/>
      </c>
      <c r="F124" s="2266" t="str">
        <f t="shared" ref="F124" si="30">IF(ISBLANK(F21), "", F21)</f>
        <v/>
      </c>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c r="AH124" s="57"/>
      <c r="AI124" s="57"/>
      <c r="AJ124" s="57"/>
      <c r="AK124" s="57"/>
      <c r="AL124" s="57"/>
      <c r="AM124" s="57"/>
      <c r="AN124" s="57"/>
      <c r="AO124" s="57"/>
      <c r="AP124" s="57"/>
      <c r="AQ124" s="57"/>
      <c r="AR124" s="57"/>
      <c r="AS124" s="57"/>
      <c r="AT124" s="57"/>
      <c r="AU124" s="57"/>
      <c r="AV124" s="57"/>
      <c r="AW124" s="57"/>
      <c r="AX124" s="57"/>
      <c r="AY124" s="57"/>
      <c r="AZ124" s="57"/>
      <c r="BA124" s="57"/>
      <c r="BB124" s="57"/>
      <c r="BC124" s="57"/>
      <c r="BD124" s="57"/>
      <c r="BE124" s="57"/>
      <c r="BF124" s="57"/>
      <c r="BG124" s="57"/>
      <c r="BH124" s="57"/>
      <c r="BI124" s="57"/>
      <c r="BJ124" s="57"/>
      <c r="BK124" s="57"/>
      <c r="BL124" s="57"/>
      <c r="BM124" s="57"/>
      <c r="BN124" s="57"/>
      <c r="BO124" s="57"/>
      <c r="BP124" s="57"/>
      <c r="BQ124" s="57"/>
      <c r="BR124" s="57"/>
      <c r="BS124" s="57"/>
      <c r="BT124" s="57"/>
      <c r="BU124" s="57"/>
      <c r="BV124" s="57"/>
      <c r="BW124" s="57"/>
      <c r="BX124" s="57"/>
      <c r="BY124" s="57"/>
      <c r="BZ124" s="57"/>
      <c r="CA124" s="57"/>
      <c r="CB124" s="57"/>
      <c r="CC124" s="57"/>
      <c r="CD124" s="57"/>
      <c r="CE124" s="57"/>
      <c r="CF124" s="57"/>
      <c r="CG124" s="57"/>
      <c r="CH124" s="57"/>
      <c r="CI124" s="57"/>
      <c r="CJ124" s="57"/>
      <c r="CK124" s="57"/>
      <c r="CL124" s="57"/>
      <c r="CM124" s="57"/>
      <c r="CN124" s="57"/>
      <c r="CO124" s="57"/>
      <c r="CP124" s="57"/>
      <c r="CQ124" s="57"/>
      <c r="CR124" s="57"/>
      <c r="CS124" s="57"/>
      <c r="CT124" s="57"/>
      <c r="CU124" s="57"/>
      <c r="CV124" s="57"/>
      <c r="CW124" s="57"/>
      <c r="CX124" s="57"/>
      <c r="CY124" s="57"/>
      <c r="CZ124" s="57"/>
      <c r="DA124" s="57"/>
      <c r="DB124" s="57"/>
      <c r="DC124" s="57"/>
      <c r="DD124" s="57"/>
      <c r="DE124" s="57"/>
      <c r="DF124" s="57"/>
      <c r="DG124" s="57"/>
      <c r="DH124" s="57"/>
      <c r="DI124" s="57"/>
      <c r="DJ124" s="57"/>
      <c r="DK124" s="57"/>
      <c r="DL124" s="57"/>
      <c r="DM124" s="57"/>
      <c r="DN124" s="57"/>
      <c r="DO124" s="57"/>
      <c r="DP124" s="57"/>
      <c r="DQ124" s="57"/>
      <c r="DR124" s="57"/>
      <c r="DS124" s="57"/>
      <c r="DT124" s="57"/>
      <c r="DU124" s="57"/>
      <c r="DV124" s="103"/>
      <c r="DW124" s="57"/>
      <c r="DX124" s="57"/>
      <c r="DY124" s="57"/>
      <c r="DZ124" s="57"/>
      <c r="EA124" s="57"/>
      <c r="EB124" s="57"/>
      <c r="EC124" s="57"/>
      <c r="ED124" s="57"/>
      <c r="EE124" s="57"/>
      <c r="EF124" s="57"/>
      <c r="EG124" s="57"/>
      <c r="EH124" s="57"/>
      <c r="EI124" s="57"/>
      <c r="EJ124" s="57"/>
      <c r="EK124" s="57"/>
      <c r="EL124" s="57"/>
      <c r="EM124" s="57"/>
      <c r="EN124" s="57"/>
      <c r="EO124" s="57"/>
      <c r="EP124" s="57"/>
      <c r="EQ124" s="103"/>
      <c r="ER124" s="577"/>
    </row>
    <row r="125" spans="1:148" ht="15" customHeight="1">
      <c r="A125" s="648"/>
      <c r="B125" s="2261" t="str">
        <f t="shared" si="9"/>
        <v>Desk 11</v>
      </c>
      <c r="C125" s="2266" t="str">
        <f t="shared" ref="C125" si="31">IF(ISBLANK(C22), "", C22)</f>
        <v/>
      </c>
      <c r="D125" s="2266" t="str">
        <f t="shared" si="11"/>
        <v/>
      </c>
      <c r="E125" s="2266" t="str">
        <f t="shared" si="11"/>
        <v/>
      </c>
      <c r="F125" s="2266" t="str">
        <f t="shared" ref="F125" si="32">IF(ISBLANK(F22), "", F22)</f>
        <v/>
      </c>
      <c r="G125" s="57"/>
      <c r="H125" s="57"/>
      <c r="I125" s="57"/>
      <c r="J125" s="57"/>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57"/>
      <c r="AH125" s="57"/>
      <c r="AI125" s="57"/>
      <c r="AJ125" s="57"/>
      <c r="AK125" s="57"/>
      <c r="AL125" s="57"/>
      <c r="AM125" s="57"/>
      <c r="AN125" s="57"/>
      <c r="AO125" s="57"/>
      <c r="AP125" s="57"/>
      <c r="AQ125" s="57"/>
      <c r="AR125" s="57"/>
      <c r="AS125" s="57"/>
      <c r="AT125" s="57"/>
      <c r="AU125" s="57"/>
      <c r="AV125" s="57"/>
      <c r="AW125" s="57"/>
      <c r="AX125" s="57"/>
      <c r="AY125" s="57"/>
      <c r="AZ125" s="57"/>
      <c r="BA125" s="57"/>
      <c r="BB125" s="57"/>
      <c r="BC125" s="57"/>
      <c r="BD125" s="57"/>
      <c r="BE125" s="57"/>
      <c r="BF125" s="57"/>
      <c r="BG125" s="57"/>
      <c r="BH125" s="57"/>
      <c r="BI125" s="57"/>
      <c r="BJ125" s="57"/>
      <c r="BK125" s="57"/>
      <c r="BL125" s="57"/>
      <c r="BM125" s="57"/>
      <c r="BN125" s="57"/>
      <c r="BO125" s="57"/>
      <c r="BP125" s="57"/>
      <c r="BQ125" s="57"/>
      <c r="BR125" s="57"/>
      <c r="BS125" s="57"/>
      <c r="BT125" s="57"/>
      <c r="BU125" s="57"/>
      <c r="BV125" s="57"/>
      <c r="BW125" s="57"/>
      <c r="BX125" s="57"/>
      <c r="BY125" s="57"/>
      <c r="BZ125" s="57"/>
      <c r="CA125" s="57"/>
      <c r="CB125" s="57"/>
      <c r="CC125" s="57"/>
      <c r="CD125" s="57"/>
      <c r="CE125" s="57"/>
      <c r="CF125" s="57"/>
      <c r="CG125" s="57"/>
      <c r="CH125" s="57"/>
      <c r="CI125" s="57"/>
      <c r="CJ125" s="57"/>
      <c r="CK125" s="57"/>
      <c r="CL125" s="57"/>
      <c r="CM125" s="57"/>
      <c r="CN125" s="57"/>
      <c r="CO125" s="57"/>
      <c r="CP125" s="57"/>
      <c r="CQ125" s="57"/>
      <c r="CR125" s="57"/>
      <c r="CS125" s="57"/>
      <c r="CT125" s="57"/>
      <c r="CU125" s="57"/>
      <c r="CV125" s="57"/>
      <c r="CW125" s="57"/>
      <c r="CX125" s="57"/>
      <c r="CY125" s="57"/>
      <c r="CZ125" s="57"/>
      <c r="DA125" s="57"/>
      <c r="DB125" s="57"/>
      <c r="DC125" s="57"/>
      <c r="DD125" s="57"/>
      <c r="DE125" s="57"/>
      <c r="DF125" s="57"/>
      <c r="DG125" s="57"/>
      <c r="DH125" s="57"/>
      <c r="DI125" s="57"/>
      <c r="DJ125" s="57"/>
      <c r="DK125" s="57"/>
      <c r="DL125" s="57"/>
      <c r="DM125" s="57"/>
      <c r="DN125" s="57"/>
      <c r="DO125" s="57"/>
      <c r="DP125" s="57"/>
      <c r="DQ125" s="57"/>
      <c r="DR125" s="57"/>
      <c r="DS125" s="57"/>
      <c r="DT125" s="57"/>
      <c r="DU125" s="57"/>
      <c r="DV125" s="103"/>
      <c r="DW125" s="57"/>
      <c r="DX125" s="57"/>
      <c r="DY125" s="57"/>
      <c r="DZ125" s="57"/>
      <c r="EA125" s="57"/>
      <c r="EB125" s="57"/>
      <c r="EC125" s="57"/>
      <c r="ED125" s="57"/>
      <c r="EE125" s="57"/>
      <c r="EF125" s="57"/>
      <c r="EG125" s="57"/>
      <c r="EH125" s="57"/>
      <c r="EI125" s="57"/>
      <c r="EJ125" s="57"/>
      <c r="EK125" s="57"/>
      <c r="EL125" s="57"/>
      <c r="EM125" s="57"/>
      <c r="EN125" s="57"/>
      <c r="EO125" s="57"/>
      <c r="EP125" s="57"/>
      <c r="EQ125" s="103"/>
      <c r="ER125" s="577"/>
    </row>
    <row r="126" spans="1:148" ht="15" customHeight="1">
      <c r="A126" s="648"/>
      <c r="B126" s="2261" t="str">
        <f t="shared" si="9"/>
        <v>Desk 12</v>
      </c>
      <c r="C126" s="2266" t="str">
        <f t="shared" ref="C126" si="33">IF(ISBLANK(C23), "", C23)</f>
        <v/>
      </c>
      <c r="D126" s="2266" t="str">
        <f t="shared" si="11"/>
        <v/>
      </c>
      <c r="E126" s="2266" t="str">
        <f t="shared" si="11"/>
        <v/>
      </c>
      <c r="F126" s="2266" t="str">
        <f t="shared" ref="F126" si="34">IF(ISBLANK(F23), "", F23)</f>
        <v/>
      </c>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c r="AD126" s="57"/>
      <c r="AE126" s="57"/>
      <c r="AF126" s="57"/>
      <c r="AG126" s="57"/>
      <c r="AH126" s="57"/>
      <c r="AI126" s="57"/>
      <c r="AJ126" s="57"/>
      <c r="AK126" s="57"/>
      <c r="AL126" s="57"/>
      <c r="AM126" s="57"/>
      <c r="AN126" s="57"/>
      <c r="AO126" s="57"/>
      <c r="AP126" s="57"/>
      <c r="AQ126" s="57"/>
      <c r="AR126" s="57"/>
      <c r="AS126" s="57"/>
      <c r="AT126" s="57"/>
      <c r="AU126" s="57"/>
      <c r="AV126" s="57"/>
      <c r="AW126" s="57"/>
      <c r="AX126" s="57"/>
      <c r="AY126" s="57"/>
      <c r="AZ126" s="57"/>
      <c r="BA126" s="57"/>
      <c r="BB126" s="57"/>
      <c r="BC126" s="57"/>
      <c r="BD126" s="57"/>
      <c r="BE126" s="57"/>
      <c r="BF126" s="57"/>
      <c r="BG126" s="57"/>
      <c r="BH126" s="57"/>
      <c r="BI126" s="57"/>
      <c r="BJ126" s="57"/>
      <c r="BK126" s="57"/>
      <c r="BL126" s="57"/>
      <c r="BM126" s="57"/>
      <c r="BN126" s="57"/>
      <c r="BO126" s="57"/>
      <c r="BP126" s="57"/>
      <c r="BQ126" s="57"/>
      <c r="BR126" s="57"/>
      <c r="BS126" s="57"/>
      <c r="BT126" s="57"/>
      <c r="BU126" s="57"/>
      <c r="BV126" s="57"/>
      <c r="BW126" s="57"/>
      <c r="BX126" s="57"/>
      <c r="BY126" s="57"/>
      <c r="BZ126" s="57"/>
      <c r="CA126" s="57"/>
      <c r="CB126" s="57"/>
      <c r="CC126" s="57"/>
      <c r="CD126" s="57"/>
      <c r="CE126" s="57"/>
      <c r="CF126" s="57"/>
      <c r="CG126" s="57"/>
      <c r="CH126" s="57"/>
      <c r="CI126" s="57"/>
      <c r="CJ126" s="57"/>
      <c r="CK126" s="57"/>
      <c r="CL126" s="57"/>
      <c r="CM126" s="57"/>
      <c r="CN126" s="57"/>
      <c r="CO126" s="57"/>
      <c r="CP126" s="57"/>
      <c r="CQ126" s="57"/>
      <c r="CR126" s="57"/>
      <c r="CS126" s="57"/>
      <c r="CT126" s="57"/>
      <c r="CU126" s="57"/>
      <c r="CV126" s="57"/>
      <c r="CW126" s="57"/>
      <c r="CX126" s="57"/>
      <c r="CY126" s="57"/>
      <c r="CZ126" s="57"/>
      <c r="DA126" s="57"/>
      <c r="DB126" s="57"/>
      <c r="DC126" s="57"/>
      <c r="DD126" s="57"/>
      <c r="DE126" s="57"/>
      <c r="DF126" s="57"/>
      <c r="DG126" s="57"/>
      <c r="DH126" s="57"/>
      <c r="DI126" s="57"/>
      <c r="DJ126" s="57"/>
      <c r="DK126" s="57"/>
      <c r="DL126" s="57"/>
      <c r="DM126" s="57"/>
      <c r="DN126" s="57"/>
      <c r="DO126" s="57"/>
      <c r="DP126" s="57"/>
      <c r="DQ126" s="57"/>
      <c r="DR126" s="57"/>
      <c r="DS126" s="57"/>
      <c r="DT126" s="57"/>
      <c r="DU126" s="57"/>
      <c r="DV126" s="103"/>
      <c r="DW126" s="57"/>
      <c r="DX126" s="57"/>
      <c r="DY126" s="57"/>
      <c r="DZ126" s="57"/>
      <c r="EA126" s="57"/>
      <c r="EB126" s="57"/>
      <c r="EC126" s="57"/>
      <c r="ED126" s="57"/>
      <c r="EE126" s="57"/>
      <c r="EF126" s="57"/>
      <c r="EG126" s="57"/>
      <c r="EH126" s="57"/>
      <c r="EI126" s="57"/>
      <c r="EJ126" s="57"/>
      <c r="EK126" s="57"/>
      <c r="EL126" s="57"/>
      <c r="EM126" s="57"/>
      <c r="EN126" s="57"/>
      <c r="EO126" s="57"/>
      <c r="EP126" s="57"/>
      <c r="EQ126" s="103"/>
      <c r="ER126" s="577"/>
    </row>
    <row r="127" spans="1:148" ht="15" customHeight="1">
      <c r="A127" s="648"/>
      <c r="B127" s="2261" t="str">
        <f t="shared" si="9"/>
        <v>Desk 13</v>
      </c>
      <c r="C127" s="2266" t="str">
        <f t="shared" ref="C127" si="35">IF(ISBLANK(C24), "", C24)</f>
        <v/>
      </c>
      <c r="D127" s="2266" t="str">
        <f t="shared" si="11"/>
        <v/>
      </c>
      <c r="E127" s="2266" t="str">
        <f t="shared" si="11"/>
        <v/>
      </c>
      <c r="F127" s="2266" t="str">
        <f t="shared" ref="F127" si="36">IF(ISBLANK(F24), "", F24)</f>
        <v/>
      </c>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c r="AD127" s="57"/>
      <c r="AE127" s="57"/>
      <c r="AF127" s="57"/>
      <c r="AG127" s="57"/>
      <c r="AH127" s="57"/>
      <c r="AI127" s="57"/>
      <c r="AJ127" s="57"/>
      <c r="AK127" s="57"/>
      <c r="AL127" s="57"/>
      <c r="AM127" s="57"/>
      <c r="AN127" s="57"/>
      <c r="AO127" s="57"/>
      <c r="AP127" s="57"/>
      <c r="AQ127" s="57"/>
      <c r="AR127" s="57"/>
      <c r="AS127" s="57"/>
      <c r="AT127" s="57"/>
      <c r="AU127" s="57"/>
      <c r="AV127" s="57"/>
      <c r="AW127" s="57"/>
      <c r="AX127" s="57"/>
      <c r="AY127" s="57"/>
      <c r="AZ127" s="57"/>
      <c r="BA127" s="57"/>
      <c r="BB127" s="57"/>
      <c r="BC127" s="57"/>
      <c r="BD127" s="57"/>
      <c r="BE127" s="57"/>
      <c r="BF127" s="57"/>
      <c r="BG127" s="57"/>
      <c r="BH127" s="57"/>
      <c r="BI127" s="57"/>
      <c r="BJ127" s="57"/>
      <c r="BK127" s="57"/>
      <c r="BL127" s="57"/>
      <c r="BM127" s="57"/>
      <c r="BN127" s="57"/>
      <c r="BO127" s="57"/>
      <c r="BP127" s="57"/>
      <c r="BQ127" s="57"/>
      <c r="BR127" s="57"/>
      <c r="BS127" s="57"/>
      <c r="BT127" s="57"/>
      <c r="BU127" s="57"/>
      <c r="BV127" s="57"/>
      <c r="BW127" s="57"/>
      <c r="BX127" s="57"/>
      <c r="BY127" s="57"/>
      <c r="BZ127" s="57"/>
      <c r="CA127" s="57"/>
      <c r="CB127" s="57"/>
      <c r="CC127" s="57"/>
      <c r="CD127" s="57"/>
      <c r="CE127" s="57"/>
      <c r="CF127" s="57"/>
      <c r="CG127" s="57"/>
      <c r="CH127" s="57"/>
      <c r="CI127" s="57"/>
      <c r="CJ127" s="57"/>
      <c r="CK127" s="57"/>
      <c r="CL127" s="57"/>
      <c r="CM127" s="57"/>
      <c r="CN127" s="57"/>
      <c r="CO127" s="57"/>
      <c r="CP127" s="57"/>
      <c r="CQ127" s="57"/>
      <c r="CR127" s="57"/>
      <c r="CS127" s="57"/>
      <c r="CT127" s="57"/>
      <c r="CU127" s="57"/>
      <c r="CV127" s="57"/>
      <c r="CW127" s="57"/>
      <c r="CX127" s="57"/>
      <c r="CY127" s="57"/>
      <c r="CZ127" s="57"/>
      <c r="DA127" s="57"/>
      <c r="DB127" s="57"/>
      <c r="DC127" s="57"/>
      <c r="DD127" s="57"/>
      <c r="DE127" s="57"/>
      <c r="DF127" s="57"/>
      <c r="DG127" s="57"/>
      <c r="DH127" s="57"/>
      <c r="DI127" s="57"/>
      <c r="DJ127" s="57"/>
      <c r="DK127" s="57"/>
      <c r="DL127" s="57"/>
      <c r="DM127" s="57"/>
      <c r="DN127" s="57"/>
      <c r="DO127" s="57"/>
      <c r="DP127" s="57"/>
      <c r="DQ127" s="57"/>
      <c r="DR127" s="57"/>
      <c r="DS127" s="57"/>
      <c r="DT127" s="57"/>
      <c r="DU127" s="57"/>
      <c r="DV127" s="103"/>
      <c r="DW127" s="57"/>
      <c r="DX127" s="57"/>
      <c r="DY127" s="57"/>
      <c r="DZ127" s="57"/>
      <c r="EA127" s="57"/>
      <c r="EB127" s="57"/>
      <c r="EC127" s="57"/>
      <c r="ED127" s="57"/>
      <c r="EE127" s="57"/>
      <c r="EF127" s="57"/>
      <c r="EG127" s="57"/>
      <c r="EH127" s="57"/>
      <c r="EI127" s="57"/>
      <c r="EJ127" s="57"/>
      <c r="EK127" s="57"/>
      <c r="EL127" s="57"/>
      <c r="EM127" s="57"/>
      <c r="EN127" s="57"/>
      <c r="EO127" s="57"/>
      <c r="EP127" s="57"/>
      <c r="EQ127" s="103"/>
      <c r="ER127" s="577"/>
    </row>
    <row r="128" spans="1:148" ht="15" customHeight="1">
      <c r="A128" s="648"/>
      <c r="B128" s="2261" t="str">
        <f t="shared" si="9"/>
        <v>Desk 14</v>
      </c>
      <c r="C128" s="2266" t="str">
        <f t="shared" ref="C128" si="37">IF(ISBLANK(C25), "", C25)</f>
        <v/>
      </c>
      <c r="D128" s="2266" t="str">
        <f t="shared" si="11"/>
        <v/>
      </c>
      <c r="E128" s="2266" t="str">
        <f t="shared" si="11"/>
        <v/>
      </c>
      <c r="F128" s="2266" t="str">
        <f t="shared" ref="F128" si="38">IF(ISBLANK(F25), "", F25)</f>
        <v/>
      </c>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c r="AO128" s="57"/>
      <c r="AP128" s="57"/>
      <c r="AQ128" s="57"/>
      <c r="AR128" s="57"/>
      <c r="AS128" s="57"/>
      <c r="AT128" s="57"/>
      <c r="AU128" s="57"/>
      <c r="AV128" s="57"/>
      <c r="AW128" s="57"/>
      <c r="AX128" s="57"/>
      <c r="AY128" s="57"/>
      <c r="AZ128" s="57"/>
      <c r="BA128" s="57"/>
      <c r="BB128" s="57"/>
      <c r="BC128" s="57"/>
      <c r="BD128" s="57"/>
      <c r="BE128" s="57"/>
      <c r="BF128" s="57"/>
      <c r="BG128" s="57"/>
      <c r="BH128" s="57"/>
      <c r="BI128" s="57"/>
      <c r="BJ128" s="57"/>
      <c r="BK128" s="57"/>
      <c r="BL128" s="57"/>
      <c r="BM128" s="57"/>
      <c r="BN128" s="57"/>
      <c r="BO128" s="57"/>
      <c r="BP128" s="57"/>
      <c r="BQ128" s="57"/>
      <c r="BR128" s="57"/>
      <c r="BS128" s="57"/>
      <c r="BT128" s="57"/>
      <c r="BU128" s="57"/>
      <c r="BV128" s="57"/>
      <c r="BW128" s="57"/>
      <c r="BX128" s="57"/>
      <c r="BY128" s="57"/>
      <c r="BZ128" s="57"/>
      <c r="CA128" s="57"/>
      <c r="CB128" s="57"/>
      <c r="CC128" s="57"/>
      <c r="CD128" s="57"/>
      <c r="CE128" s="57"/>
      <c r="CF128" s="57"/>
      <c r="CG128" s="57"/>
      <c r="CH128" s="57"/>
      <c r="CI128" s="57"/>
      <c r="CJ128" s="57"/>
      <c r="CK128" s="57"/>
      <c r="CL128" s="57"/>
      <c r="CM128" s="57"/>
      <c r="CN128" s="57"/>
      <c r="CO128" s="57"/>
      <c r="CP128" s="57"/>
      <c r="CQ128" s="57"/>
      <c r="CR128" s="57"/>
      <c r="CS128" s="57"/>
      <c r="CT128" s="57"/>
      <c r="CU128" s="57"/>
      <c r="CV128" s="57"/>
      <c r="CW128" s="57"/>
      <c r="CX128" s="57"/>
      <c r="CY128" s="57"/>
      <c r="CZ128" s="57"/>
      <c r="DA128" s="57"/>
      <c r="DB128" s="57"/>
      <c r="DC128" s="57"/>
      <c r="DD128" s="57"/>
      <c r="DE128" s="57"/>
      <c r="DF128" s="57"/>
      <c r="DG128" s="57"/>
      <c r="DH128" s="57"/>
      <c r="DI128" s="57"/>
      <c r="DJ128" s="57"/>
      <c r="DK128" s="57"/>
      <c r="DL128" s="57"/>
      <c r="DM128" s="57"/>
      <c r="DN128" s="57"/>
      <c r="DO128" s="57"/>
      <c r="DP128" s="57"/>
      <c r="DQ128" s="57"/>
      <c r="DR128" s="57"/>
      <c r="DS128" s="57"/>
      <c r="DT128" s="57"/>
      <c r="DU128" s="57"/>
      <c r="DV128" s="103"/>
      <c r="DW128" s="57"/>
      <c r="DX128" s="57"/>
      <c r="DY128" s="57"/>
      <c r="DZ128" s="57"/>
      <c r="EA128" s="57"/>
      <c r="EB128" s="57"/>
      <c r="EC128" s="57"/>
      <c r="ED128" s="57"/>
      <c r="EE128" s="57"/>
      <c r="EF128" s="57"/>
      <c r="EG128" s="57"/>
      <c r="EH128" s="57"/>
      <c r="EI128" s="57"/>
      <c r="EJ128" s="57"/>
      <c r="EK128" s="57"/>
      <c r="EL128" s="57"/>
      <c r="EM128" s="57"/>
      <c r="EN128" s="57"/>
      <c r="EO128" s="57"/>
      <c r="EP128" s="57"/>
      <c r="EQ128" s="103"/>
      <c r="ER128" s="577"/>
    </row>
    <row r="129" spans="1:148" ht="15" customHeight="1">
      <c r="A129" s="648"/>
      <c r="B129" s="2261" t="str">
        <f t="shared" si="9"/>
        <v>Desk 15</v>
      </c>
      <c r="C129" s="2266" t="str">
        <f t="shared" ref="C129" si="39">IF(ISBLANK(C26), "", C26)</f>
        <v/>
      </c>
      <c r="D129" s="2266" t="str">
        <f t="shared" si="11"/>
        <v/>
      </c>
      <c r="E129" s="2266" t="str">
        <f t="shared" si="11"/>
        <v/>
      </c>
      <c r="F129" s="2266" t="str">
        <f t="shared" ref="F129" si="40">IF(ISBLANK(F26), "", F26)</f>
        <v/>
      </c>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7"/>
      <c r="AK129" s="57"/>
      <c r="AL129" s="57"/>
      <c r="AM129" s="57"/>
      <c r="AN129" s="57"/>
      <c r="AO129" s="57"/>
      <c r="AP129" s="57"/>
      <c r="AQ129" s="57"/>
      <c r="AR129" s="57"/>
      <c r="AS129" s="57"/>
      <c r="AT129" s="57"/>
      <c r="AU129" s="57"/>
      <c r="AV129" s="57"/>
      <c r="AW129" s="57"/>
      <c r="AX129" s="57"/>
      <c r="AY129" s="57"/>
      <c r="AZ129" s="57"/>
      <c r="BA129" s="57"/>
      <c r="BB129" s="57"/>
      <c r="BC129" s="57"/>
      <c r="BD129" s="57"/>
      <c r="BE129" s="57"/>
      <c r="BF129" s="57"/>
      <c r="BG129" s="57"/>
      <c r="BH129" s="57"/>
      <c r="BI129" s="57"/>
      <c r="BJ129" s="57"/>
      <c r="BK129" s="57"/>
      <c r="BL129" s="57"/>
      <c r="BM129" s="57"/>
      <c r="BN129" s="57"/>
      <c r="BO129" s="57"/>
      <c r="BP129" s="57"/>
      <c r="BQ129" s="57"/>
      <c r="BR129" s="57"/>
      <c r="BS129" s="57"/>
      <c r="BT129" s="57"/>
      <c r="BU129" s="57"/>
      <c r="BV129" s="57"/>
      <c r="BW129" s="57"/>
      <c r="BX129" s="57"/>
      <c r="BY129" s="57"/>
      <c r="BZ129" s="57"/>
      <c r="CA129" s="57"/>
      <c r="CB129" s="57"/>
      <c r="CC129" s="57"/>
      <c r="CD129" s="57"/>
      <c r="CE129" s="57"/>
      <c r="CF129" s="57"/>
      <c r="CG129" s="57"/>
      <c r="CH129" s="57"/>
      <c r="CI129" s="57"/>
      <c r="CJ129" s="57"/>
      <c r="CK129" s="57"/>
      <c r="CL129" s="57"/>
      <c r="CM129" s="57"/>
      <c r="CN129" s="57"/>
      <c r="CO129" s="57"/>
      <c r="CP129" s="57"/>
      <c r="CQ129" s="57"/>
      <c r="CR129" s="57"/>
      <c r="CS129" s="57"/>
      <c r="CT129" s="57"/>
      <c r="CU129" s="57"/>
      <c r="CV129" s="57"/>
      <c r="CW129" s="57"/>
      <c r="CX129" s="57"/>
      <c r="CY129" s="57"/>
      <c r="CZ129" s="57"/>
      <c r="DA129" s="57"/>
      <c r="DB129" s="57"/>
      <c r="DC129" s="57"/>
      <c r="DD129" s="57"/>
      <c r="DE129" s="57"/>
      <c r="DF129" s="57"/>
      <c r="DG129" s="57"/>
      <c r="DH129" s="57"/>
      <c r="DI129" s="57"/>
      <c r="DJ129" s="57"/>
      <c r="DK129" s="57"/>
      <c r="DL129" s="57"/>
      <c r="DM129" s="57"/>
      <c r="DN129" s="57"/>
      <c r="DO129" s="57"/>
      <c r="DP129" s="57"/>
      <c r="DQ129" s="57"/>
      <c r="DR129" s="57"/>
      <c r="DS129" s="57"/>
      <c r="DT129" s="57"/>
      <c r="DU129" s="57"/>
      <c r="DV129" s="103"/>
      <c r="DW129" s="57"/>
      <c r="DX129" s="57"/>
      <c r="DY129" s="57"/>
      <c r="DZ129" s="57"/>
      <c r="EA129" s="57"/>
      <c r="EB129" s="57"/>
      <c r="EC129" s="57"/>
      <c r="ED129" s="57"/>
      <c r="EE129" s="57"/>
      <c r="EF129" s="57"/>
      <c r="EG129" s="57"/>
      <c r="EH129" s="57"/>
      <c r="EI129" s="57"/>
      <c r="EJ129" s="57"/>
      <c r="EK129" s="57"/>
      <c r="EL129" s="57"/>
      <c r="EM129" s="57"/>
      <c r="EN129" s="57"/>
      <c r="EO129" s="57"/>
      <c r="EP129" s="57"/>
      <c r="EQ129" s="103"/>
      <c r="ER129" s="577"/>
    </row>
    <row r="130" spans="1:148" ht="15" customHeight="1">
      <c r="A130" s="648"/>
      <c r="B130" s="2261" t="str">
        <f t="shared" si="9"/>
        <v>Desk 16</v>
      </c>
      <c r="C130" s="2266" t="str">
        <f t="shared" ref="C130" si="41">IF(ISBLANK(C27), "", C27)</f>
        <v/>
      </c>
      <c r="D130" s="2266" t="str">
        <f t="shared" si="11"/>
        <v/>
      </c>
      <c r="E130" s="2266" t="str">
        <f t="shared" si="11"/>
        <v/>
      </c>
      <c r="F130" s="2266" t="str">
        <f t="shared" ref="F130" si="42">IF(ISBLANK(F27), "", F27)</f>
        <v/>
      </c>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57"/>
      <c r="AK130" s="57"/>
      <c r="AL130" s="57"/>
      <c r="AM130" s="57"/>
      <c r="AN130" s="57"/>
      <c r="AO130" s="57"/>
      <c r="AP130" s="57"/>
      <c r="AQ130" s="57"/>
      <c r="AR130" s="57"/>
      <c r="AS130" s="57"/>
      <c r="AT130" s="57"/>
      <c r="AU130" s="57"/>
      <c r="AV130" s="57"/>
      <c r="AW130" s="57"/>
      <c r="AX130" s="57"/>
      <c r="AY130" s="57"/>
      <c r="AZ130" s="57"/>
      <c r="BA130" s="57"/>
      <c r="BB130" s="57"/>
      <c r="BC130" s="57"/>
      <c r="BD130" s="57"/>
      <c r="BE130" s="57"/>
      <c r="BF130" s="57"/>
      <c r="BG130" s="57"/>
      <c r="BH130" s="57"/>
      <c r="BI130" s="57"/>
      <c r="BJ130" s="57"/>
      <c r="BK130" s="57"/>
      <c r="BL130" s="57"/>
      <c r="BM130" s="57"/>
      <c r="BN130" s="57"/>
      <c r="BO130" s="57"/>
      <c r="BP130" s="57"/>
      <c r="BQ130" s="57"/>
      <c r="BR130" s="57"/>
      <c r="BS130" s="57"/>
      <c r="BT130" s="57"/>
      <c r="BU130" s="57"/>
      <c r="BV130" s="57"/>
      <c r="BW130" s="57"/>
      <c r="BX130" s="57"/>
      <c r="BY130" s="57"/>
      <c r="BZ130" s="57"/>
      <c r="CA130" s="57"/>
      <c r="CB130" s="57"/>
      <c r="CC130" s="57"/>
      <c r="CD130" s="57"/>
      <c r="CE130" s="57"/>
      <c r="CF130" s="57"/>
      <c r="CG130" s="57"/>
      <c r="CH130" s="57"/>
      <c r="CI130" s="57"/>
      <c r="CJ130" s="57"/>
      <c r="CK130" s="57"/>
      <c r="CL130" s="57"/>
      <c r="CM130" s="57"/>
      <c r="CN130" s="57"/>
      <c r="CO130" s="57"/>
      <c r="CP130" s="57"/>
      <c r="CQ130" s="57"/>
      <c r="CR130" s="57"/>
      <c r="CS130" s="57"/>
      <c r="CT130" s="57"/>
      <c r="CU130" s="57"/>
      <c r="CV130" s="57"/>
      <c r="CW130" s="57"/>
      <c r="CX130" s="57"/>
      <c r="CY130" s="57"/>
      <c r="CZ130" s="57"/>
      <c r="DA130" s="57"/>
      <c r="DB130" s="57"/>
      <c r="DC130" s="57"/>
      <c r="DD130" s="57"/>
      <c r="DE130" s="57"/>
      <c r="DF130" s="57"/>
      <c r="DG130" s="57"/>
      <c r="DH130" s="57"/>
      <c r="DI130" s="57"/>
      <c r="DJ130" s="57"/>
      <c r="DK130" s="57"/>
      <c r="DL130" s="57"/>
      <c r="DM130" s="57"/>
      <c r="DN130" s="57"/>
      <c r="DO130" s="57"/>
      <c r="DP130" s="57"/>
      <c r="DQ130" s="57"/>
      <c r="DR130" s="57"/>
      <c r="DS130" s="57"/>
      <c r="DT130" s="57"/>
      <c r="DU130" s="57"/>
      <c r="DV130" s="103"/>
      <c r="DW130" s="57"/>
      <c r="DX130" s="57"/>
      <c r="DY130" s="57"/>
      <c r="DZ130" s="57"/>
      <c r="EA130" s="57"/>
      <c r="EB130" s="57"/>
      <c r="EC130" s="57"/>
      <c r="ED130" s="57"/>
      <c r="EE130" s="57"/>
      <c r="EF130" s="57"/>
      <c r="EG130" s="57"/>
      <c r="EH130" s="57"/>
      <c r="EI130" s="57"/>
      <c r="EJ130" s="57"/>
      <c r="EK130" s="57"/>
      <c r="EL130" s="57"/>
      <c r="EM130" s="57"/>
      <c r="EN130" s="57"/>
      <c r="EO130" s="57"/>
      <c r="EP130" s="57"/>
      <c r="EQ130" s="103"/>
      <c r="ER130" s="577"/>
    </row>
    <row r="131" spans="1:148" ht="15" customHeight="1">
      <c r="A131" s="648"/>
      <c r="B131" s="2261" t="str">
        <f t="shared" si="9"/>
        <v>Desk 17</v>
      </c>
      <c r="C131" s="2266" t="str">
        <f t="shared" ref="C131" si="43">IF(ISBLANK(C28), "", C28)</f>
        <v/>
      </c>
      <c r="D131" s="2266" t="str">
        <f t="shared" si="11"/>
        <v/>
      </c>
      <c r="E131" s="2266" t="str">
        <f t="shared" si="11"/>
        <v/>
      </c>
      <c r="F131" s="2266" t="str">
        <f t="shared" ref="F131" si="44">IF(ISBLANK(F28), "", F28)</f>
        <v/>
      </c>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7"/>
      <c r="BS131" s="57"/>
      <c r="BT131" s="57"/>
      <c r="BU131" s="57"/>
      <c r="BV131" s="57"/>
      <c r="BW131" s="57"/>
      <c r="BX131" s="57"/>
      <c r="BY131" s="57"/>
      <c r="BZ131" s="57"/>
      <c r="CA131" s="57"/>
      <c r="CB131" s="57"/>
      <c r="CC131" s="57"/>
      <c r="CD131" s="57"/>
      <c r="CE131" s="57"/>
      <c r="CF131" s="57"/>
      <c r="CG131" s="57"/>
      <c r="CH131" s="57"/>
      <c r="CI131" s="57"/>
      <c r="CJ131" s="57"/>
      <c r="CK131" s="57"/>
      <c r="CL131" s="57"/>
      <c r="CM131" s="57"/>
      <c r="CN131" s="57"/>
      <c r="CO131" s="57"/>
      <c r="CP131" s="57"/>
      <c r="CQ131" s="57"/>
      <c r="CR131" s="57"/>
      <c r="CS131" s="57"/>
      <c r="CT131" s="57"/>
      <c r="CU131" s="57"/>
      <c r="CV131" s="57"/>
      <c r="CW131" s="57"/>
      <c r="CX131" s="57"/>
      <c r="CY131" s="57"/>
      <c r="CZ131" s="57"/>
      <c r="DA131" s="57"/>
      <c r="DB131" s="57"/>
      <c r="DC131" s="57"/>
      <c r="DD131" s="57"/>
      <c r="DE131" s="57"/>
      <c r="DF131" s="57"/>
      <c r="DG131" s="57"/>
      <c r="DH131" s="57"/>
      <c r="DI131" s="57"/>
      <c r="DJ131" s="57"/>
      <c r="DK131" s="57"/>
      <c r="DL131" s="57"/>
      <c r="DM131" s="57"/>
      <c r="DN131" s="57"/>
      <c r="DO131" s="57"/>
      <c r="DP131" s="57"/>
      <c r="DQ131" s="57"/>
      <c r="DR131" s="57"/>
      <c r="DS131" s="57"/>
      <c r="DT131" s="57"/>
      <c r="DU131" s="57"/>
      <c r="DV131" s="103"/>
      <c r="DW131" s="57"/>
      <c r="DX131" s="57"/>
      <c r="DY131" s="57"/>
      <c r="DZ131" s="57"/>
      <c r="EA131" s="57"/>
      <c r="EB131" s="57"/>
      <c r="EC131" s="57"/>
      <c r="ED131" s="57"/>
      <c r="EE131" s="57"/>
      <c r="EF131" s="57"/>
      <c r="EG131" s="57"/>
      <c r="EH131" s="57"/>
      <c r="EI131" s="57"/>
      <c r="EJ131" s="57"/>
      <c r="EK131" s="57"/>
      <c r="EL131" s="57"/>
      <c r="EM131" s="57"/>
      <c r="EN131" s="57"/>
      <c r="EO131" s="57"/>
      <c r="EP131" s="57"/>
      <c r="EQ131" s="103"/>
      <c r="ER131" s="577"/>
    </row>
    <row r="132" spans="1:148" ht="15" customHeight="1">
      <c r="A132" s="648"/>
      <c r="B132" s="2261" t="str">
        <f t="shared" si="9"/>
        <v>Desk 18</v>
      </c>
      <c r="C132" s="2266" t="str">
        <f t="shared" ref="C132" si="45">IF(ISBLANK(C29), "", C29)</f>
        <v/>
      </c>
      <c r="D132" s="2266" t="str">
        <f t="shared" si="11"/>
        <v/>
      </c>
      <c r="E132" s="2266" t="str">
        <f t="shared" si="11"/>
        <v/>
      </c>
      <c r="F132" s="2266" t="str">
        <f t="shared" ref="F132" si="46">IF(ISBLANK(F29), "", F29)</f>
        <v/>
      </c>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57"/>
      <c r="AK132" s="57"/>
      <c r="AL132" s="57"/>
      <c r="AM132" s="57"/>
      <c r="AN132" s="57"/>
      <c r="AO132" s="57"/>
      <c r="AP132" s="57"/>
      <c r="AQ132" s="57"/>
      <c r="AR132" s="57"/>
      <c r="AS132" s="57"/>
      <c r="AT132" s="57"/>
      <c r="AU132" s="57"/>
      <c r="AV132" s="57"/>
      <c r="AW132" s="57"/>
      <c r="AX132" s="57"/>
      <c r="AY132" s="57"/>
      <c r="AZ132" s="57"/>
      <c r="BA132" s="57"/>
      <c r="BB132" s="57"/>
      <c r="BC132" s="57"/>
      <c r="BD132" s="57"/>
      <c r="BE132" s="57"/>
      <c r="BF132" s="57"/>
      <c r="BG132" s="57"/>
      <c r="BH132" s="57"/>
      <c r="BI132" s="57"/>
      <c r="BJ132" s="57"/>
      <c r="BK132" s="57"/>
      <c r="BL132" s="57"/>
      <c r="BM132" s="57"/>
      <c r="BN132" s="57"/>
      <c r="BO132" s="57"/>
      <c r="BP132" s="57"/>
      <c r="BQ132" s="57"/>
      <c r="BR132" s="57"/>
      <c r="BS132" s="57"/>
      <c r="BT132" s="57"/>
      <c r="BU132" s="57"/>
      <c r="BV132" s="57"/>
      <c r="BW132" s="57"/>
      <c r="BX132" s="57"/>
      <c r="BY132" s="57"/>
      <c r="BZ132" s="57"/>
      <c r="CA132" s="57"/>
      <c r="CB132" s="57"/>
      <c r="CC132" s="57"/>
      <c r="CD132" s="57"/>
      <c r="CE132" s="57"/>
      <c r="CF132" s="57"/>
      <c r="CG132" s="57"/>
      <c r="CH132" s="57"/>
      <c r="CI132" s="57"/>
      <c r="CJ132" s="57"/>
      <c r="CK132" s="57"/>
      <c r="CL132" s="57"/>
      <c r="CM132" s="57"/>
      <c r="CN132" s="57"/>
      <c r="CO132" s="57"/>
      <c r="CP132" s="57"/>
      <c r="CQ132" s="57"/>
      <c r="CR132" s="57"/>
      <c r="CS132" s="57"/>
      <c r="CT132" s="57"/>
      <c r="CU132" s="57"/>
      <c r="CV132" s="57"/>
      <c r="CW132" s="57"/>
      <c r="CX132" s="57"/>
      <c r="CY132" s="57"/>
      <c r="CZ132" s="57"/>
      <c r="DA132" s="57"/>
      <c r="DB132" s="57"/>
      <c r="DC132" s="57"/>
      <c r="DD132" s="57"/>
      <c r="DE132" s="57"/>
      <c r="DF132" s="57"/>
      <c r="DG132" s="57"/>
      <c r="DH132" s="57"/>
      <c r="DI132" s="57"/>
      <c r="DJ132" s="57"/>
      <c r="DK132" s="57"/>
      <c r="DL132" s="57"/>
      <c r="DM132" s="57"/>
      <c r="DN132" s="57"/>
      <c r="DO132" s="57"/>
      <c r="DP132" s="57"/>
      <c r="DQ132" s="57"/>
      <c r="DR132" s="57"/>
      <c r="DS132" s="57"/>
      <c r="DT132" s="57"/>
      <c r="DU132" s="57"/>
      <c r="DV132" s="103"/>
      <c r="DW132" s="57"/>
      <c r="DX132" s="57"/>
      <c r="DY132" s="57"/>
      <c r="DZ132" s="57"/>
      <c r="EA132" s="57"/>
      <c r="EB132" s="57"/>
      <c r="EC132" s="57"/>
      <c r="ED132" s="57"/>
      <c r="EE132" s="57"/>
      <c r="EF132" s="57"/>
      <c r="EG132" s="57"/>
      <c r="EH132" s="57"/>
      <c r="EI132" s="57"/>
      <c r="EJ132" s="57"/>
      <c r="EK132" s="57"/>
      <c r="EL132" s="57"/>
      <c r="EM132" s="57"/>
      <c r="EN132" s="57"/>
      <c r="EO132" s="57"/>
      <c r="EP132" s="57"/>
      <c r="EQ132" s="103"/>
      <c r="ER132" s="577"/>
    </row>
    <row r="133" spans="1:148" ht="15" customHeight="1">
      <c r="A133" s="648"/>
      <c r="B133" s="2261" t="str">
        <f t="shared" si="9"/>
        <v>Desk 19</v>
      </c>
      <c r="C133" s="2266" t="str">
        <f t="shared" ref="C133" si="47">IF(ISBLANK(C30), "", C30)</f>
        <v/>
      </c>
      <c r="D133" s="2266" t="str">
        <f t="shared" si="11"/>
        <v/>
      </c>
      <c r="E133" s="2266" t="str">
        <f t="shared" si="11"/>
        <v/>
      </c>
      <c r="F133" s="2266" t="str">
        <f t="shared" ref="F133" si="48">IF(ISBLANK(F30), "", F30)</f>
        <v/>
      </c>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c r="AH133" s="57"/>
      <c r="AI133" s="57"/>
      <c r="AJ133" s="57"/>
      <c r="AK133" s="57"/>
      <c r="AL133" s="57"/>
      <c r="AM133" s="57"/>
      <c r="AN133" s="57"/>
      <c r="AO133" s="57"/>
      <c r="AP133" s="57"/>
      <c r="AQ133" s="57"/>
      <c r="AR133" s="57"/>
      <c r="AS133" s="57"/>
      <c r="AT133" s="57"/>
      <c r="AU133" s="57"/>
      <c r="AV133" s="57"/>
      <c r="AW133" s="57"/>
      <c r="AX133" s="57"/>
      <c r="AY133" s="57"/>
      <c r="AZ133" s="57"/>
      <c r="BA133" s="57"/>
      <c r="BB133" s="57"/>
      <c r="BC133" s="57"/>
      <c r="BD133" s="57"/>
      <c r="BE133" s="57"/>
      <c r="BF133" s="57"/>
      <c r="BG133" s="57"/>
      <c r="BH133" s="57"/>
      <c r="BI133" s="57"/>
      <c r="BJ133" s="57"/>
      <c r="BK133" s="57"/>
      <c r="BL133" s="57"/>
      <c r="BM133" s="57"/>
      <c r="BN133" s="57"/>
      <c r="BO133" s="57"/>
      <c r="BP133" s="57"/>
      <c r="BQ133" s="57"/>
      <c r="BR133" s="57"/>
      <c r="BS133" s="57"/>
      <c r="BT133" s="57"/>
      <c r="BU133" s="57"/>
      <c r="BV133" s="57"/>
      <c r="BW133" s="57"/>
      <c r="BX133" s="57"/>
      <c r="BY133" s="57"/>
      <c r="BZ133" s="57"/>
      <c r="CA133" s="57"/>
      <c r="CB133" s="57"/>
      <c r="CC133" s="57"/>
      <c r="CD133" s="57"/>
      <c r="CE133" s="57"/>
      <c r="CF133" s="57"/>
      <c r="CG133" s="57"/>
      <c r="CH133" s="57"/>
      <c r="CI133" s="57"/>
      <c r="CJ133" s="57"/>
      <c r="CK133" s="57"/>
      <c r="CL133" s="57"/>
      <c r="CM133" s="57"/>
      <c r="CN133" s="57"/>
      <c r="CO133" s="57"/>
      <c r="CP133" s="57"/>
      <c r="CQ133" s="57"/>
      <c r="CR133" s="57"/>
      <c r="CS133" s="57"/>
      <c r="CT133" s="57"/>
      <c r="CU133" s="57"/>
      <c r="CV133" s="57"/>
      <c r="CW133" s="57"/>
      <c r="CX133" s="57"/>
      <c r="CY133" s="57"/>
      <c r="CZ133" s="57"/>
      <c r="DA133" s="57"/>
      <c r="DB133" s="57"/>
      <c r="DC133" s="57"/>
      <c r="DD133" s="57"/>
      <c r="DE133" s="57"/>
      <c r="DF133" s="57"/>
      <c r="DG133" s="57"/>
      <c r="DH133" s="57"/>
      <c r="DI133" s="57"/>
      <c r="DJ133" s="57"/>
      <c r="DK133" s="57"/>
      <c r="DL133" s="57"/>
      <c r="DM133" s="57"/>
      <c r="DN133" s="57"/>
      <c r="DO133" s="57"/>
      <c r="DP133" s="57"/>
      <c r="DQ133" s="57"/>
      <c r="DR133" s="57"/>
      <c r="DS133" s="57"/>
      <c r="DT133" s="57"/>
      <c r="DU133" s="57"/>
      <c r="DV133" s="103"/>
      <c r="DW133" s="57"/>
      <c r="DX133" s="57"/>
      <c r="DY133" s="57"/>
      <c r="DZ133" s="57"/>
      <c r="EA133" s="57"/>
      <c r="EB133" s="57"/>
      <c r="EC133" s="57"/>
      <c r="ED133" s="57"/>
      <c r="EE133" s="57"/>
      <c r="EF133" s="57"/>
      <c r="EG133" s="57"/>
      <c r="EH133" s="57"/>
      <c r="EI133" s="57"/>
      <c r="EJ133" s="57"/>
      <c r="EK133" s="57"/>
      <c r="EL133" s="57"/>
      <c r="EM133" s="57"/>
      <c r="EN133" s="57"/>
      <c r="EO133" s="57"/>
      <c r="EP133" s="57"/>
      <c r="EQ133" s="103"/>
      <c r="ER133" s="577"/>
    </row>
    <row r="134" spans="1:148" ht="15" customHeight="1">
      <c r="A134" s="648"/>
      <c r="B134" s="2261" t="str">
        <f t="shared" si="9"/>
        <v>Desk 20</v>
      </c>
      <c r="C134" s="2266" t="str">
        <f t="shared" ref="C134" si="49">IF(ISBLANK(C31), "", C31)</f>
        <v/>
      </c>
      <c r="D134" s="2266" t="str">
        <f t="shared" si="11"/>
        <v/>
      </c>
      <c r="E134" s="2266" t="str">
        <f t="shared" si="11"/>
        <v/>
      </c>
      <c r="F134" s="2266" t="str">
        <f t="shared" ref="F134" si="50">IF(ISBLANK(F31), "", F31)</f>
        <v/>
      </c>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7"/>
      <c r="AK134" s="57"/>
      <c r="AL134" s="57"/>
      <c r="AM134" s="57"/>
      <c r="AN134" s="57"/>
      <c r="AO134" s="57"/>
      <c r="AP134" s="57"/>
      <c r="AQ134" s="57"/>
      <c r="AR134" s="57"/>
      <c r="AS134" s="57"/>
      <c r="AT134" s="57"/>
      <c r="AU134" s="57"/>
      <c r="AV134" s="57"/>
      <c r="AW134" s="57"/>
      <c r="AX134" s="57"/>
      <c r="AY134" s="57"/>
      <c r="AZ134" s="57"/>
      <c r="BA134" s="57"/>
      <c r="BB134" s="57"/>
      <c r="BC134" s="57"/>
      <c r="BD134" s="57"/>
      <c r="BE134" s="57"/>
      <c r="BF134" s="57"/>
      <c r="BG134" s="57"/>
      <c r="BH134" s="57"/>
      <c r="BI134" s="57"/>
      <c r="BJ134" s="57"/>
      <c r="BK134" s="57"/>
      <c r="BL134" s="57"/>
      <c r="BM134" s="57"/>
      <c r="BN134" s="57"/>
      <c r="BO134" s="57"/>
      <c r="BP134" s="57"/>
      <c r="BQ134" s="57"/>
      <c r="BR134" s="57"/>
      <c r="BS134" s="57"/>
      <c r="BT134" s="57"/>
      <c r="BU134" s="57"/>
      <c r="BV134" s="57"/>
      <c r="BW134" s="57"/>
      <c r="BX134" s="57"/>
      <c r="BY134" s="57"/>
      <c r="BZ134" s="57"/>
      <c r="CA134" s="57"/>
      <c r="CB134" s="57"/>
      <c r="CC134" s="57"/>
      <c r="CD134" s="57"/>
      <c r="CE134" s="57"/>
      <c r="CF134" s="57"/>
      <c r="CG134" s="57"/>
      <c r="CH134" s="57"/>
      <c r="CI134" s="57"/>
      <c r="CJ134" s="57"/>
      <c r="CK134" s="57"/>
      <c r="CL134" s="57"/>
      <c r="CM134" s="57"/>
      <c r="CN134" s="57"/>
      <c r="CO134" s="57"/>
      <c r="CP134" s="57"/>
      <c r="CQ134" s="57"/>
      <c r="CR134" s="57"/>
      <c r="CS134" s="57"/>
      <c r="CT134" s="57"/>
      <c r="CU134" s="57"/>
      <c r="CV134" s="57"/>
      <c r="CW134" s="57"/>
      <c r="CX134" s="57"/>
      <c r="CY134" s="57"/>
      <c r="CZ134" s="57"/>
      <c r="DA134" s="57"/>
      <c r="DB134" s="57"/>
      <c r="DC134" s="57"/>
      <c r="DD134" s="57"/>
      <c r="DE134" s="57"/>
      <c r="DF134" s="57"/>
      <c r="DG134" s="57"/>
      <c r="DH134" s="57"/>
      <c r="DI134" s="57"/>
      <c r="DJ134" s="57"/>
      <c r="DK134" s="57"/>
      <c r="DL134" s="57"/>
      <c r="DM134" s="57"/>
      <c r="DN134" s="57"/>
      <c r="DO134" s="57"/>
      <c r="DP134" s="57"/>
      <c r="DQ134" s="57"/>
      <c r="DR134" s="57"/>
      <c r="DS134" s="57"/>
      <c r="DT134" s="57"/>
      <c r="DU134" s="57"/>
      <c r="DV134" s="103"/>
      <c r="DW134" s="57"/>
      <c r="DX134" s="57"/>
      <c r="DY134" s="57"/>
      <c r="DZ134" s="57"/>
      <c r="EA134" s="57"/>
      <c r="EB134" s="57"/>
      <c r="EC134" s="57"/>
      <c r="ED134" s="57"/>
      <c r="EE134" s="57"/>
      <c r="EF134" s="57"/>
      <c r="EG134" s="57"/>
      <c r="EH134" s="57"/>
      <c r="EI134" s="57"/>
      <c r="EJ134" s="57"/>
      <c r="EK134" s="57"/>
      <c r="EL134" s="57"/>
      <c r="EM134" s="57"/>
      <c r="EN134" s="57"/>
      <c r="EO134" s="57"/>
      <c r="EP134" s="57"/>
      <c r="EQ134" s="103"/>
      <c r="ER134" s="577"/>
    </row>
    <row r="135" spans="1:148" ht="15" customHeight="1">
      <c r="A135" s="648"/>
      <c r="B135" s="2261" t="str">
        <f t="shared" si="9"/>
        <v>Desk 21</v>
      </c>
      <c r="C135" s="2266" t="str">
        <f t="shared" ref="C135" si="51">IF(ISBLANK(C32), "", C32)</f>
        <v/>
      </c>
      <c r="D135" s="2266" t="str">
        <f t="shared" ref="D135:E154" si="52">IF(ISBLANK(D32), "", D32)</f>
        <v/>
      </c>
      <c r="E135" s="2266" t="str">
        <f t="shared" si="52"/>
        <v/>
      </c>
      <c r="F135" s="2266" t="str">
        <f t="shared" ref="F135" si="53">IF(ISBLANK(F32), "", F32)</f>
        <v/>
      </c>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c r="BA135" s="57"/>
      <c r="BB135" s="57"/>
      <c r="BC135" s="57"/>
      <c r="BD135" s="57"/>
      <c r="BE135" s="57"/>
      <c r="BF135" s="57"/>
      <c r="BG135" s="57"/>
      <c r="BH135" s="57"/>
      <c r="BI135" s="57"/>
      <c r="BJ135" s="57"/>
      <c r="BK135" s="57"/>
      <c r="BL135" s="57"/>
      <c r="BM135" s="57"/>
      <c r="BN135" s="57"/>
      <c r="BO135" s="57"/>
      <c r="BP135" s="57"/>
      <c r="BQ135" s="57"/>
      <c r="BR135" s="57"/>
      <c r="BS135" s="57"/>
      <c r="BT135" s="57"/>
      <c r="BU135" s="57"/>
      <c r="BV135" s="57"/>
      <c r="BW135" s="57"/>
      <c r="BX135" s="57"/>
      <c r="BY135" s="57"/>
      <c r="BZ135" s="57"/>
      <c r="CA135" s="57"/>
      <c r="CB135" s="57"/>
      <c r="CC135" s="57"/>
      <c r="CD135" s="57"/>
      <c r="CE135" s="57"/>
      <c r="CF135" s="57"/>
      <c r="CG135" s="57"/>
      <c r="CH135" s="57"/>
      <c r="CI135" s="57"/>
      <c r="CJ135" s="57"/>
      <c r="CK135" s="57"/>
      <c r="CL135" s="57"/>
      <c r="CM135" s="57"/>
      <c r="CN135" s="57"/>
      <c r="CO135" s="57"/>
      <c r="CP135" s="57"/>
      <c r="CQ135" s="57"/>
      <c r="CR135" s="57"/>
      <c r="CS135" s="57"/>
      <c r="CT135" s="57"/>
      <c r="CU135" s="57"/>
      <c r="CV135" s="57"/>
      <c r="CW135" s="57"/>
      <c r="CX135" s="57"/>
      <c r="CY135" s="57"/>
      <c r="CZ135" s="57"/>
      <c r="DA135" s="57"/>
      <c r="DB135" s="57"/>
      <c r="DC135" s="57"/>
      <c r="DD135" s="57"/>
      <c r="DE135" s="57"/>
      <c r="DF135" s="57"/>
      <c r="DG135" s="57"/>
      <c r="DH135" s="57"/>
      <c r="DI135" s="57"/>
      <c r="DJ135" s="57"/>
      <c r="DK135" s="57"/>
      <c r="DL135" s="57"/>
      <c r="DM135" s="57"/>
      <c r="DN135" s="57"/>
      <c r="DO135" s="57"/>
      <c r="DP135" s="57"/>
      <c r="DQ135" s="57"/>
      <c r="DR135" s="57"/>
      <c r="DS135" s="57"/>
      <c r="DT135" s="57"/>
      <c r="DU135" s="57"/>
      <c r="DV135" s="103"/>
      <c r="DW135" s="57"/>
      <c r="DX135" s="57"/>
      <c r="DY135" s="57"/>
      <c r="DZ135" s="57"/>
      <c r="EA135" s="57"/>
      <c r="EB135" s="57"/>
      <c r="EC135" s="57"/>
      <c r="ED135" s="57"/>
      <c r="EE135" s="57"/>
      <c r="EF135" s="57"/>
      <c r="EG135" s="57"/>
      <c r="EH135" s="57"/>
      <c r="EI135" s="57"/>
      <c r="EJ135" s="57"/>
      <c r="EK135" s="57"/>
      <c r="EL135" s="57"/>
      <c r="EM135" s="57"/>
      <c r="EN135" s="57"/>
      <c r="EO135" s="57"/>
      <c r="EP135" s="57"/>
      <c r="EQ135" s="103"/>
      <c r="ER135" s="577"/>
    </row>
    <row r="136" spans="1:148" ht="15" customHeight="1">
      <c r="A136" s="648"/>
      <c r="B136" s="2261" t="str">
        <f t="shared" si="9"/>
        <v>Desk 22</v>
      </c>
      <c r="C136" s="2266" t="str">
        <f t="shared" ref="C136" si="54">IF(ISBLANK(C33), "", C33)</f>
        <v/>
      </c>
      <c r="D136" s="2266" t="str">
        <f t="shared" si="52"/>
        <v/>
      </c>
      <c r="E136" s="2266" t="str">
        <f t="shared" si="52"/>
        <v/>
      </c>
      <c r="F136" s="2266" t="str">
        <f t="shared" ref="F136" si="55">IF(ISBLANK(F33), "", F33)</f>
        <v/>
      </c>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c r="AT136" s="57"/>
      <c r="AU136" s="57"/>
      <c r="AV136" s="57"/>
      <c r="AW136" s="57"/>
      <c r="AX136" s="57"/>
      <c r="AY136" s="57"/>
      <c r="AZ136" s="57"/>
      <c r="BA136" s="57"/>
      <c r="BB136" s="57"/>
      <c r="BC136" s="57"/>
      <c r="BD136" s="57"/>
      <c r="BE136" s="57"/>
      <c r="BF136" s="57"/>
      <c r="BG136" s="57"/>
      <c r="BH136" s="57"/>
      <c r="BI136" s="57"/>
      <c r="BJ136" s="57"/>
      <c r="BK136" s="57"/>
      <c r="BL136" s="57"/>
      <c r="BM136" s="57"/>
      <c r="BN136" s="57"/>
      <c r="BO136" s="57"/>
      <c r="BP136" s="57"/>
      <c r="BQ136" s="57"/>
      <c r="BR136" s="57"/>
      <c r="BS136" s="57"/>
      <c r="BT136" s="57"/>
      <c r="BU136" s="57"/>
      <c r="BV136" s="57"/>
      <c r="BW136" s="57"/>
      <c r="BX136" s="57"/>
      <c r="BY136" s="57"/>
      <c r="BZ136" s="57"/>
      <c r="CA136" s="57"/>
      <c r="CB136" s="57"/>
      <c r="CC136" s="57"/>
      <c r="CD136" s="57"/>
      <c r="CE136" s="57"/>
      <c r="CF136" s="57"/>
      <c r="CG136" s="57"/>
      <c r="CH136" s="57"/>
      <c r="CI136" s="57"/>
      <c r="CJ136" s="57"/>
      <c r="CK136" s="57"/>
      <c r="CL136" s="57"/>
      <c r="CM136" s="57"/>
      <c r="CN136" s="57"/>
      <c r="CO136" s="57"/>
      <c r="CP136" s="57"/>
      <c r="CQ136" s="57"/>
      <c r="CR136" s="57"/>
      <c r="CS136" s="57"/>
      <c r="CT136" s="57"/>
      <c r="CU136" s="57"/>
      <c r="CV136" s="57"/>
      <c r="CW136" s="57"/>
      <c r="CX136" s="57"/>
      <c r="CY136" s="57"/>
      <c r="CZ136" s="57"/>
      <c r="DA136" s="57"/>
      <c r="DB136" s="57"/>
      <c r="DC136" s="57"/>
      <c r="DD136" s="57"/>
      <c r="DE136" s="57"/>
      <c r="DF136" s="57"/>
      <c r="DG136" s="57"/>
      <c r="DH136" s="57"/>
      <c r="DI136" s="57"/>
      <c r="DJ136" s="57"/>
      <c r="DK136" s="57"/>
      <c r="DL136" s="57"/>
      <c r="DM136" s="57"/>
      <c r="DN136" s="57"/>
      <c r="DO136" s="57"/>
      <c r="DP136" s="57"/>
      <c r="DQ136" s="57"/>
      <c r="DR136" s="57"/>
      <c r="DS136" s="57"/>
      <c r="DT136" s="57"/>
      <c r="DU136" s="57"/>
      <c r="DV136" s="103"/>
      <c r="DW136" s="57"/>
      <c r="DX136" s="57"/>
      <c r="DY136" s="57"/>
      <c r="DZ136" s="57"/>
      <c r="EA136" s="57"/>
      <c r="EB136" s="57"/>
      <c r="EC136" s="57"/>
      <c r="ED136" s="57"/>
      <c r="EE136" s="57"/>
      <c r="EF136" s="57"/>
      <c r="EG136" s="57"/>
      <c r="EH136" s="57"/>
      <c r="EI136" s="57"/>
      <c r="EJ136" s="57"/>
      <c r="EK136" s="57"/>
      <c r="EL136" s="57"/>
      <c r="EM136" s="57"/>
      <c r="EN136" s="57"/>
      <c r="EO136" s="57"/>
      <c r="EP136" s="57"/>
      <c r="EQ136" s="103"/>
      <c r="ER136" s="577"/>
    </row>
    <row r="137" spans="1:148" ht="15" customHeight="1">
      <c r="A137" s="648"/>
      <c r="B137" s="2261" t="str">
        <f t="shared" si="9"/>
        <v>Desk 23</v>
      </c>
      <c r="C137" s="2266" t="str">
        <f t="shared" ref="C137" si="56">IF(ISBLANK(C34), "", C34)</f>
        <v/>
      </c>
      <c r="D137" s="2266" t="str">
        <f t="shared" si="52"/>
        <v/>
      </c>
      <c r="E137" s="2266" t="str">
        <f t="shared" si="52"/>
        <v/>
      </c>
      <c r="F137" s="2266" t="str">
        <f t="shared" ref="F137" si="57">IF(ISBLANK(F34), "", F34)</f>
        <v/>
      </c>
      <c r="G137" s="57"/>
      <c r="H137" s="57"/>
      <c r="I137" s="57"/>
      <c r="J137" s="57"/>
      <c r="K137" s="57"/>
      <c r="L137" s="57"/>
      <c r="M137" s="57"/>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c r="AT137" s="57"/>
      <c r="AU137" s="57"/>
      <c r="AV137" s="57"/>
      <c r="AW137" s="57"/>
      <c r="AX137" s="57"/>
      <c r="AY137" s="57"/>
      <c r="AZ137" s="57"/>
      <c r="BA137" s="57"/>
      <c r="BB137" s="57"/>
      <c r="BC137" s="57"/>
      <c r="BD137" s="57"/>
      <c r="BE137" s="57"/>
      <c r="BF137" s="57"/>
      <c r="BG137" s="57"/>
      <c r="BH137" s="57"/>
      <c r="BI137" s="57"/>
      <c r="BJ137" s="57"/>
      <c r="BK137" s="57"/>
      <c r="BL137" s="57"/>
      <c r="BM137" s="57"/>
      <c r="BN137" s="57"/>
      <c r="BO137" s="57"/>
      <c r="BP137" s="57"/>
      <c r="BQ137" s="57"/>
      <c r="BR137" s="57"/>
      <c r="BS137" s="57"/>
      <c r="BT137" s="57"/>
      <c r="BU137" s="57"/>
      <c r="BV137" s="57"/>
      <c r="BW137" s="57"/>
      <c r="BX137" s="57"/>
      <c r="BY137" s="57"/>
      <c r="BZ137" s="57"/>
      <c r="CA137" s="57"/>
      <c r="CB137" s="57"/>
      <c r="CC137" s="57"/>
      <c r="CD137" s="57"/>
      <c r="CE137" s="57"/>
      <c r="CF137" s="57"/>
      <c r="CG137" s="57"/>
      <c r="CH137" s="57"/>
      <c r="CI137" s="57"/>
      <c r="CJ137" s="57"/>
      <c r="CK137" s="57"/>
      <c r="CL137" s="57"/>
      <c r="CM137" s="57"/>
      <c r="CN137" s="57"/>
      <c r="CO137" s="57"/>
      <c r="CP137" s="57"/>
      <c r="CQ137" s="57"/>
      <c r="CR137" s="57"/>
      <c r="CS137" s="57"/>
      <c r="CT137" s="57"/>
      <c r="CU137" s="57"/>
      <c r="CV137" s="57"/>
      <c r="CW137" s="57"/>
      <c r="CX137" s="57"/>
      <c r="CY137" s="57"/>
      <c r="CZ137" s="57"/>
      <c r="DA137" s="57"/>
      <c r="DB137" s="57"/>
      <c r="DC137" s="57"/>
      <c r="DD137" s="57"/>
      <c r="DE137" s="57"/>
      <c r="DF137" s="57"/>
      <c r="DG137" s="57"/>
      <c r="DH137" s="57"/>
      <c r="DI137" s="57"/>
      <c r="DJ137" s="57"/>
      <c r="DK137" s="57"/>
      <c r="DL137" s="57"/>
      <c r="DM137" s="57"/>
      <c r="DN137" s="57"/>
      <c r="DO137" s="57"/>
      <c r="DP137" s="57"/>
      <c r="DQ137" s="57"/>
      <c r="DR137" s="57"/>
      <c r="DS137" s="57"/>
      <c r="DT137" s="57"/>
      <c r="DU137" s="57"/>
      <c r="DV137" s="103"/>
      <c r="DW137" s="57"/>
      <c r="DX137" s="57"/>
      <c r="DY137" s="57"/>
      <c r="DZ137" s="57"/>
      <c r="EA137" s="57"/>
      <c r="EB137" s="57"/>
      <c r="EC137" s="57"/>
      <c r="ED137" s="57"/>
      <c r="EE137" s="57"/>
      <c r="EF137" s="57"/>
      <c r="EG137" s="57"/>
      <c r="EH137" s="57"/>
      <c r="EI137" s="57"/>
      <c r="EJ137" s="57"/>
      <c r="EK137" s="57"/>
      <c r="EL137" s="57"/>
      <c r="EM137" s="57"/>
      <c r="EN137" s="57"/>
      <c r="EO137" s="57"/>
      <c r="EP137" s="57"/>
      <c r="EQ137" s="103"/>
      <c r="ER137" s="577"/>
    </row>
    <row r="138" spans="1:148" ht="15" customHeight="1">
      <c r="A138" s="648"/>
      <c r="B138" s="2261" t="str">
        <f t="shared" si="9"/>
        <v>Desk 24</v>
      </c>
      <c r="C138" s="2266" t="str">
        <f t="shared" ref="C138" si="58">IF(ISBLANK(C35), "", C35)</f>
        <v/>
      </c>
      <c r="D138" s="2266" t="str">
        <f t="shared" si="52"/>
        <v/>
      </c>
      <c r="E138" s="2266" t="str">
        <f t="shared" si="52"/>
        <v/>
      </c>
      <c r="F138" s="2266" t="str">
        <f t="shared" ref="F138" si="59">IF(ISBLANK(F35), "", F35)</f>
        <v/>
      </c>
      <c r="G138" s="57"/>
      <c r="H138" s="57"/>
      <c r="I138" s="57"/>
      <c r="J138" s="57"/>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57"/>
      <c r="AQ138" s="57"/>
      <c r="AR138" s="57"/>
      <c r="AS138" s="57"/>
      <c r="AT138" s="57"/>
      <c r="AU138" s="57"/>
      <c r="AV138" s="57"/>
      <c r="AW138" s="57"/>
      <c r="AX138" s="57"/>
      <c r="AY138" s="57"/>
      <c r="AZ138" s="57"/>
      <c r="BA138" s="57"/>
      <c r="BB138" s="57"/>
      <c r="BC138" s="57"/>
      <c r="BD138" s="57"/>
      <c r="BE138" s="57"/>
      <c r="BF138" s="57"/>
      <c r="BG138" s="57"/>
      <c r="BH138" s="57"/>
      <c r="BI138" s="57"/>
      <c r="BJ138" s="57"/>
      <c r="BK138" s="57"/>
      <c r="BL138" s="57"/>
      <c r="BM138" s="57"/>
      <c r="BN138" s="57"/>
      <c r="BO138" s="57"/>
      <c r="BP138" s="57"/>
      <c r="BQ138" s="57"/>
      <c r="BR138" s="57"/>
      <c r="BS138" s="57"/>
      <c r="BT138" s="57"/>
      <c r="BU138" s="57"/>
      <c r="BV138" s="57"/>
      <c r="BW138" s="57"/>
      <c r="BX138" s="57"/>
      <c r="BY138" s="57"/>
      <c r="BZ138" s="57"/>
      <c r="CA138" s="57"/>
      <c r="CB138" s="57"/>
      <c r="CC138" s="57"/>
      <c r="CD138" s="57"/>
      <c r="CE138" s="57"/>
      <c r="CF138" s="57"/>
      <c r="CG138" s="57"/>
      <c r="CH138" s="57"/>
      <c r="CI138" s="57"/>
      <c r="CJ138" s="57"/>
      <c r="CK138" s="57"/>
      <c r="CL138" s="57"/>
      <c r="CM138" s="57"/>
      <c r="CN138" s="57"/>
      <c r="CO138" s="57"/>
      <c r="CP138" s="57"/>
      <c r="CQ138" s="57"/>
      <c r="CR138" s="57"/>
      <c r="CS138" s="57"/>
      <c r="CT138" s="57"/>
      <c r="CU138" s="57"/>
      <c r="CV138" s="57"/>
      <c r="CW138" s="57"/>
      <c r="CX138" s="57"/>
      <c r="CY138" s="57"/>
      <c r="CZ138" s="57"/>
      <c r="DA138" s="57"/>
      <c r="DB138" s="57"/>
      <c r="DC138" s="57"/>
      <c r="DD138" s="57"/>
      <c r="DE138" s="57"/>
      <c r="DF138" s="57"/>
      <c r="DG138" s="57"/>
      <c r="DH138" s="57"/>
      <c r="DI138" s="57"/>
      <c r="DJ138" s="57"/>
      <c r="DK138" s="57"/>
      <c r="DL138" s="57"/>
      <c r="DM138" s="57"/>
      <c r="DN138" s="57"/>
      <c r="DO138" s="57"/>
      <c r="DP138" s="57"/>
      <c r="DQ138" s="57"/>
      <c r="DR138" s="57"/>
      <c r="DS138" s="57"/>
      <c r="DT138" s="57"/>
      <c r="DU138" s="57"/>
      <c r="DV138" s="103"/>
      <c r="DW138" s="57"/>
      <c r="DX138" s="57"/>
      <c r="DY138" s="57"/>
      <c r="DZ138" s="57"/>
      <c r="EA138" s="57"/>
      <c r="EB138" s="57"/>
      <c r="EC138" s="57"/>
      <c r="ED138" s="57"/>
      <c r="EE138" s="57"/>
      <c r="EF138" s="57"/>
      <c r="EG138" s="57"/>
      <c r="EH138" s="57"/>
      <c r="EI138" s="57"/>
      <c r="EJ138" s="57"/>
      <c r="EK138" s="57"/>
      <c r="EL138" s="57"/>
      <c r="EM138" s="57"/>
      <c r="EN138" s="57"/>
      <c r="EO138" s="57"/>
      <c r="EP138" s="57"/>
      <c r="EQ138" s="103"/>
      <c r="ER138" s="577"/>
    </row>
    <row r="139" spans="1:148" ht="15" customHeight="1">
      <c r="A139" s="648"/>
      <c r="B139" s="2261" t="str">
        <f t="shared" si="9"/>
        <v>Desk 25</v>
      </c>
      <c r="C139" s="2266" t="str">
        <f t="shared" ref="C139" si="60">IF(ISBLANK(C36), "", C36)</f>
        <v/>
      </c>
      <c r="D139" s="2266" t="str">
        <f t="shared" si="52"/>
        <v/>
      </c>
      <c r="E139" s="2266" t="str">
        <f t="shared" si="52"/>
        <v/>
      </c>
      <c r="F139" s="2266" t="str">
        <f t="shared" ref="F139" si="61">IF(ISBLANK(F36), "", F36)</f>
        <v/>
      </c>
      <c r="G139" s="57"/>
      <c r="H139" s="57"/>
      <c r="I139" s="57"/>
      <c r="J139" s="57"/>
      <c r="K139" s="57"/>
      <c r="L139" s="57"/>
      <c r="M139" s="57"/>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c r="AO139" s="57"/>
      <c r="AP139" s="57"/>
      <c r="AQ139" s="57"/>
      <c r="AR139" s="57"/>
      <c r="AS139" s="57"/>
      <c r="AT139" s="57"/>
      <c r="AU139" s="57"/>
      <c r="AV139" s="57"/>
      <c r="AW139" s="57"/>
      <c r="AX139" s="57"/>
      <c r="AY139" s="57"/>
      <c r="AZ139" s="57"/>
      <c r="BA139" s="57"/>
      <c r="BB139" s="57"/>
      <c r="BC139" s="57"/>
      <c r="BD139" s="57"/>
      <c r="BE139" s="57"/>
      <c r="BF139" s="57"/>
      <c r="BG139" s="57"/>
      <c r="BH139" s="57"/>
      <c r="BI139" s="57"/>
      <c r="BJ139" s="57"/>
      <c r="BK139" s="57"/>
      <c r="BL139" s="57"/>
      <c r="BM139" s="57"/>
      <c r="BN139" s="57"/>
      <c r="BO139" s="57"/>
      <c r="BP139" s="57"/>
      <c r="BQ139" s="57"/>
      <c r="BR139" s="57"/>
      <c r="BS139" s="57"/>
      <c r="BT139" s="57"/>
      <c r="BU139" s="57"/>
      <c r="BV139" s="57"/>
      <c r="BW139" s="57"/>
      <c r="BX139" s="57"/>
      <c r="BY139" s="57"/>
      <c r="BZ139" s="57"/>
      <c r="CA139" s="57"/>
      <c r="CB139" s="57"/>
      <c r="CC139" s="57"/>
      <c r="CD139" s="57"/>
      <c r="CE139" s="57"/>
      <c r="CF139" s="57"/>
      <c r="CG139" s="57"/>
      <c r="CH139" s="57"/>
      <c r="CI139" s="57"/>
      <c r="CJ139" s="57"/>
      <c r="CK139" s="57"/>
      <c r="CL139" s="57"/>
      <c r="CM139" s="57"/>
      <c r="CN139" s="57"/>
      <c r="CO139" s="57"/>
      <c r="CP139" s="57"/>
      <c r="CQ139" s="57"/>
      <c r="CR139" s="57"/>
      <c r="CS139" s="57"/>
      <c r="CT139" s="57"/>
      <c r="CU139" s="57"/>
      <c r="CV139" s="57"/>
      <c r="CW139" s="57"/>
      <c r="CX139" s="57"/>
      <c r="CY139" s="57"/>
      <c r="CZ139" s="57"/>
      <c r="DA139" s="57"/>
      <c r="DB139" s="57"/>
      <c r="DC139" s="57"/>
      <c r="DD139" s="57"/>
      <c r="DE139" s="57"/>
      <c r="DF139" s="57"/>
      <c r="DG139" s="57"/>
      <c r="DH139" s="57"/>
      <c r="DI139" s="57"/>
      <c r="DJ139" s="57"/>
      <c r="DK139" s="57"/>
      <c r="DL139" s="57"/>
      <c r="DM139" s="57"/>
      <c r="DN139" s="57"/>
      <c r="DO139" s="57"/>
      <c r="DP139" s="57"/>
      <c r="DQ139" s="57"/>
      <c r="DR139" s="57"/>
      <c r="DS139" s="57"/>
      <c r="DT139" s="57"/>
      <c r="DU139" s="57"/>
      <c r="DV139" s="103"/>
      <c r="DW139" s="57"/>
      <c r="DX139" s="57"/>
      <c r="DY139" s="57"/>
      <c r="DZ139" s="57"/>
      <c r="EA139" s="57"/>
      <c r="EB139" s="57"/>
      <c r="EC139" s="57"/>
      <c r="ED139" s="57"/>
      <c r="EE139" s="57"/>
      <c r="EF139" s="57"/>
      <c r="EG139" s="57"/>
      <c r="EH139" s="57"/>
      <c r="EI139" s="57"/>
      <c r="EJ139" s="57"/>
      <c r="EK139" s="57"/>
      <c r="EL139" s="57"/>
      <c r="EM139" s="57"/>
      <c r="EN139" s="57"/>
      <c r="EO139" s="57"/>
      <c r="EP139" s="57"/>
      <c r="EQ139" s="103"/>
      <c r="ER139" s="577"/>
    </row>
    <row r="140" spans="1:148" ht="15" customHeight="1">
      <c r="A140" s="648"/>
      <c r="B140" s="2261" t="str">
        <f t="shared" si="9"/>
        <v>Desk 26</v>
      </c>
      <c r="C140" s="2266" t="str">
        <f t="shared" ref="C140" si="62">IF(ISBLANK(C37), "", C37)</f>
        <v/>
      </c>
      <c r="D140" s="2266" t="str">
        <f t="shared" si="52"/>
        <v/>
      </c>
      <c r="E140" s="2266" t="str">
        <f t="shared" si="52"/>
        <v/>
      </c>
      <c r="F140" s="2266" t="str">
        <f t="shared" ref="F140" si="63">IF(ISBLANK(F37), "", F37)</f>
        <v/>
      </c>
      <c r="G140" s="57"/>
      <c r="H140" s="57"/>
      <c r="I140" s="57"/>
      <c r="J140" s="5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57"/>
      <c r="AP140" s="57"/>
      <c r="AQ140" s="57"/>
      <c r="AR140" s="57"/>
      <c r="AS140" s="57"/>
      <c r="AT140" s="57"/>
      <c r="AU140" s="57"/>
      <c r="AV140" s="57"/>
      <c r="AW140" s="57"/>
      <c r="AX140" s="57"/>
      <c r="AY140" s="57"/>
      <c r="AZ140" s="57"/>
      <c r="BA140" s="57"/>
      <c r="BB140" s="57"/>
      <c r="BC140" s="57"/>
      <c r="BD140" s="57"/>
      <c r="BE140" s="57"/>
      <c r="BF140" s="57"/>
      <c r="BG140" s="57"/>
      <c r="BH140" s="57"/>
      <c r="BI140" s="57"/>
      <c r="BJ140" s="57"/>
      <c r="BK140" s="57"/>
      <c r="BL140" s="57"/>
      <c r="BM140" s="57"/>
      <c r="BN140" s="57"/>
      <c r="BO140" s="57"/>
      <c r="BP140" s="57"/>
      <c r="BQ140" s="57"/>
      <c r="BR140" s="57"/>
      <c r="BS140" s="57"/>
      <c r="BT140" s="57"/>
      <c r="BU140" s="57"/>
      <c r="BV140" s="57"/>
      <c r="BW140" s="57"/>
      <c r="BX140" s="57"/>
      <c r="BY140" s="57"/>
      <c r="BZ140" s="57"/>
      <c r="CA140" s="57"/>
      <c r="CB140" s="57"/>
      <c r="CC140" s="57"/>
      <c r="CD140" s="57"/>
      <c r="CE140" s="57"/>
      <c r="CF140" s="57"/>
      <c r="CG140" s="57"/>
      <c r="CH140" s="57"/>
      <c r="CI140" s="57"/>
      <c r="CJ140" s="57"/>
      <c r="CK140" s="57"/>
      <c r="CL140" s="57"/>
      <c r="CM140" s="57"/>
      <c r="CN140" s="57"/>
      <c r="CO140" s="57"/>
      <c r="CP140" s="57"/>
      <c r="CQ140" s="57"/>
      <c r="CR140" s="57"/>
      <c r="CS140" s="57"/>
      <c r="CT140" s="57"/>
      <c r="CU140" s="57"/>
      <c r="CV140" s="57"/>
      <c r="CW140" s="57"/>
      <c r="CX140" s="57"/>
      <c r="CY140" s="57"/>
      <c r="CZ140" s="57"/>
      <c r="DA140" s="57"/>
      <c r="DB140" s="57"/>
      <c r="DC140" s="57"/>
      <c r="DD140" s="57"/>
      <c r="DE140" s="57"/>
      <c r="DF140" s="57"/>
      <c r="DG140" s="57"/>
      <c r="DH140" s="57"/>
      <c r="DI140" s="57"/>
      <c r="DJ140" s="57"/>
      <c r="DK140" s="57"/>
      <c r="DL140" s="57"/>
      <c r="DM140" s="57"/>
      <c r="DN140" s="57"/>
      <c r="DO140" s="57"/>
      <c r="DP140" s="57"/>
      <c r="DQ140" s="57"/>
      <c r="DR140" s="57"/>
      <c r="DS140" s="57"/>
      <c r="DT140" s="57"/>
      <c r="DU140" s="57"/>
      <c r="DV140" s="103"/>
      <c r="DW140" s="57"/>
      <c r="DX140" s="57"/>
      <c r="DY140" s="57"/>
      <c r="DZ140" s="57"/>
      <c r="EA140" s="57"/>
      <c r="EB140" s="57"/>
      <c r="EC140" s="57"/>
      <c r="ED140" s="57"/>
      <c r="EE140" s="57"/>
      <c r="EF140" s="57"/>
      <c r="EG140" s="57"/>
      <c r="EH140" s="57"/>
      <c r="EI140" s="57"/>
      <c r="EJ140" s="57"/>
      <c r="EK140" s="57"/>
      <c r="EL140" s="57"/>
      <c r="EM140" s="57"/>
      <c r="EN140" s="57"/>
      <c r="EO140" s="57"/>
      <c r="EP140" s="57"/>
      <c r="EQ140" s="103"/>
      <c r="ER140" s="577"/>
    </row>
    <row r="141" spans="1:148" ht="15" customHeight="1">
      <c r="A141" s="648"/>
      <c r="B141" s="2261" t="str">
        <f t="shared" si="9"/>
        <v>Desk 27</v>
      </c>
      <c r="C141" s="2266" t="str">
        <f t="shared" ref="C141" si="64">IF(ISBLANK(C38), "", C38)</f>
        <v/>
      </c>
      <c r="D141" s="2266" t="str">
        <f t="shared" si="52"/>
        <v/>
      </c>
      <c r="E141" s="2266" t="str">
        <f t="shared" si="52"/>
        <v/>
      </c>
      <c r="F141" s="2266" t="str">
        <f t="shared" ref="F141" si="65">IF(ISBLANK(F38), "", F38)</f>
        <v/>
      </c>
      <c r="G141" s="57"/>
      <c r="H141" s="57"/>
      <c r="I141" s="57"/>
      <c r="J141" s="57"/>
      <c r="K141" s="57"/>
      <c r="L141" s="57"/>
      <c r="M141" s="57"/>
      <c r="N141" s="57"/>
      <c r="O141" s="57"/>
      <c r="P141" s="57"/>
      <c r="Q141" s="57"/>
      <c r="R141" s="57"/>
      <c r="S141" s="57"/>
      <c r="T141" s="57"/>
      <c r="U141" s="57"/>
      <c r="V141" s="57"/>
      <c r="W141" s="57"/>
      <c r="X141" s="57"/>
      <c r="Y141" s="57"/>
      <c r="Z141" s="57"/>
      <c r="AA141" s="57"/>
      <c r="AB141" s="57"/>
      <c r="AC141" s="57"/>
      <c r="AD141" s="57"/>
      <c r="AE141" s="57"/>
      <c r="AF141" s="57"/>
      <c r="AG141" s="57"/>
      <c r="AH141" s="57"/>
      <c r="AI141" s="57"/>
      <c r="AJ141" s="57"/>
      <c r="AK141" s="57"/>
      <c r="AL141" s="57"/>
      <c r="AM141" s="57"/>
      <c r="AN141" s="57"/>
      <c r="AO141" s="57"/>
      <c r="AP141" s="57"/>
      <c r="AQ141" s="57"/>
      <c r="AR141" s="57"/>
      <c r="AS141" s="57"/>
      <c r="AT141" s="57"/>
      <c r="AU141" s="57"/>
      <c r="AV141" s="57"/>
      <c r="AW141" s="57"/>
      <c r="AX141" s="57"/>
      <c r="AY141" s="57"/>
      <c r="AZ141" s="57"/>
      <c r="BA141" s="57"/>
      <c r="BB141" s="57"/>
      <c r="BC141" s="57"/>
      <c r="BD141" s="57"/>
      <c r="BE141" s="57"/>
      <c r="BF141" s="57"/>
      <c r="BG141" s="57"/>
      <c r="BH141" s="57"/>
      <c r="BI141" s="57"/>
      <c r="BJ141" s="57"/>
      <c r="BK141" s="57"/>
      <c r="BL141" s="57"/>
      <c r="BM141" s="57"/>
      <c r="BN141" s="57"/>
      <c r="BO141" s="57"/>
      <c r="BP141" s="57"/>
      <c r="BQ141" s="57"/>
      <c r="BR141" s="57"/>
      <c r="BS141" s="57"/>
      <c r="BT141" s="57"/>
      <c r="BU141" s="57"/>
      <c r="BV141" s="57"/>
      <c r="BW141" s="57"/>
      <c r="BX141" s="57"/>
      <c r="BY141" s="57"/>
      <c r="BZ141" s="57"/>
      <c r="CA141" s="57"/>
      <c r="CB141" s="57"/>
      <c r="CC141" s="57"/>
      <c r="CD141" s="57"/>
      <c r="CE141" s="57"/>
      <c r="CF141" s="57"/>
      <c r="CG141" s="57"/>
      <c r="CH141" s="57"/>
      <c r="CI141" s="57"/>
      <c r="CJ141" s="57"/>
      <c r="CK141" s="57"/>
      <c r="CL141" s="57"/>
      <c r="CM141" s="57"/>
      <c r="CN141" s="57"/>
      <c r="CO141" s="57"/>
      <c r="CP141" s="57"/>
      <c r="CQ141" s="57"/>
      <c r="CR141" s="57"/>
      <c r="CS141" s="57"/>
      <c r="CT141" s="57"/>
      <c r="CU141" s="57"/>
      <c r="CV141" s="57"/>
      <c r="CW141" s="57"/>
      <c r="CX141" s="57"/>
      <c r="CY141" s="57"/>
      <c r="CZ141" s="57"/>
      <c r="DA141" s="57"/>
      <c r="DB141" s="57"/>
      <c r="DC141" s="57"/>
      <c r="DD141" s="57"/>
      <c r="DE141" s="57"/>
      <c r="DF141" s="57"/>
      <c r="DG141" s="57"/>
      <c r="DH141" s="57"/>
      <c r="DI141" s="57"/>
      <c r="DJ141" s="57"/>
      <c r="DK141" s="57"/>
      <c r="DL141" s="57"/>
      <c r="DM141" s="57"/>
      <c r="DN141" s="57"/>
      <c r="DO141" s="57"/>
      <c r="DP141" s="57"/>
      <c r="DQ141" s="57"/>
      <c r="DR141" s="57"/>
      <c r="DS141" s="57"/>
      <c r="DT141" s="57"/>
      <c r="DU141" s="57"/>
      <c r="DV141" s="103"/>
      <c r="DW141" s="57"/>
      <c r="DX141" s="57"/>
      <c r="DY141" s="57"/>
      <c r="DZ141" s="57"/>
      <c r="EA141" s="57"/>
      <c r="EB141" s="57"/>
      <c r="EC141" s="57"/>
      <c r="ED141" s="57"/>
      <c r="EE141" s="57"/>
      <c r="EF141" s="57"/>
      <c r="EG141" s="57"/>
      <c r="EH141" s="57"/>
      <c r="EI141" s="57"/>
      <c r="EJ141" s="57"/>
      <c r="EK141" s="57"/>
      <c r="EL141" s="57"/>
      <c r="EM141" s="57"/>
      <c r="EN141" s="57"/>
      <c r="EO141" s="57"/>
      <c r="EP141" s="57"/>
      <c r="EQ141" s="103"/>
      <c r="ER141" s="577"/>
    </row>
    <row r="142" spans="1:148" ht="15" customHeight="1">
      <c r="A142" s="648"/>
      <c r="B142" s="2261" t="str">
        <f t="shared" si="9"/>
        <v>Desk 28</v>
      </c>
      <c r="C142" s="2266" t="str">
        <f t="shared" ref="C142" si="66">IF(ISBLANK(C39), "", C39)</f>
        <v/>
      </c>
      <c r="D142" s="2266" t="str">
        <f t="shared" si="52"/>
        <v/>
      </c>
      <c r="E142" s="2266" t="str">
        <f t="shared" si="52"/>
        <v/>
      </c>
      <c r="F142" s="2266" t="str">
        <f t="shared" ref="F142" si="67">IF(ISBLANK(F39), "", F39)</f>
        <v/>
      </c>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c r="AM142" s="57"/>
      <c r="AN142" s="57"/>
      <c r="AO142" s="57"/>
      <c r="AP142" s="57"/>
      <c r="AQ142" s="57"/>
      <c r="AR142" s="57"/>
      <c r="AS142" s="57"/>
      <c r="AT142" s="57"/>
      <c r="AU142" s="57"/>
      <c r="AV142" s="57"/>
      <c r="AW142" s="57"/>
      <c r="AX142" s="57"/>
      <c r="AY142" s="57"/>
      <c r="AZ142" s="57"/>
      <c r="BA142" s="57"/>
      <c r="BB142" s="57"/>
      <c r="BC142" s="57"/>
      <c r="BD142" s="57"/>
      <c r="BE142" s="57"/>
      <c r="BF142" s="57"/>
      <c r="BG142" s="57"/>
      <c r="BH142" s="57"/>
      <c r="BI142" s="57"/>
      <c r="BJ142" s="57"/>
      <c r="BK142" s="57"/>
      <c r="BL142" s="57"/>
      <c r="BM142" s="57"/>
      <c r="BN142" s="57"/>
      <c r="BO142" s="57"/>
      <c r="BP142" s="57"/>
      <c r="BQ142" s="57"/>
      <c r="BR142" s="57"/>
      <c r="BS142" s="57"/>
      <c r="BT142" s="57"/>
      <c r="BU142" s="57"/>
      <c r="BV142" s="57"/>
      <c r="BW142" s="57"/>
      <c r="BX142" s="57"/>
      <c r="BY142" s="57"/>
      <c r="BZ142" s="57"/>
      <c r="CA142" s="57"/>
      <c r="CB142" s="57"/>
      <c r="CC142" s="57"/>
      <c r="CD142" s="57"/>
      <c r="CE142" s="57"/>
      <c r="CF142" s="57"/>
      <c r="CG142" s="57"/>
      <c r="CH142" s="57"/>
      <c r="CI142" s="57"/>
      <c r="CJ142" s="57"/>
      <c r="CK142" s="57"/>
      <c r="CL142" s="57"/>
      <c r="CM142" s="57"/>
      <c r="CN142" s="57"/>
      <c r="CO142" s="57"/>
      <c r="CP142" s="57"/>
      <c r="CQ142" s="57"/>
      <c r="CR142" s="57"/>
      <c r="CS142" s="57"/>
      <c r="CT142" s="57"/>
      <c r="CU142" s="57"/>
      <c r="CV142" s="57"/>
      <c r="CW142" s="57"/>
      <c r="CX142" s="57"/>
      <c r="CY142" s="57"/>
      <c r="CZ142" s="57"/>
      <c r="DA142" s="57"/>
      <c r="DB142" s="57"/>
      <c r="DC142" s="57"/>
      <c r="DD142" s="57"/>
      <c r="DE142" s="57"/>
      <c r="DF142" s="57"/>
      <c r="DG142" s="57"/>
      <c r="DH142" s="57"/>
      <c r="DI142" s="57"/>
      <c r="DJ142" s="57"/>
      <c r="DK142" s="57"/>
      <c r="DL142" s="57"/>
      <c r="DM142" s="57"/>
      <c r="DN142" s="57"/>
      <c r="DO142" s="57"/>
      <c r="DP142" s="57"/>
      <c r="DQ142" s="57"/>
      <c r="DR142" s="57"/>
      <c r="DS142" s="57"/>
      <c r="DT142" s="57"/>
      <c r="DU142" s="57"/>
      <c r="DV142" s="103"/>
      <c r="DW142" s="57"/>
      <c r="DX142" s="57"/>
      <c r="DY142" s="57"/>
      <c r="DZ142" s="57"/>
      <c r="EA142" s="57"/>
      <c r="EB142" s="57"/>
      <c r="EC142" s="57"/>
      <c r="ED142" s="57"/>
      <c r="EE142" s="57"/>
      <c r="EF142" s="57"/>
      <c r="EG142" s="57"/>
      <c r="EH142" s="57"/>
      <c r="EI142" s="57"/>
      <c r="EJ142" s="57"/>
      <c r="EK142" s="57"/>
      <c r="EL142" s="57"/>
      <c r="EM142" s="57"/>
      <c r="EN142" s="57"/>
      <c r="EO142" s="57"/>
      <c r="EP142" s="57"/>
      <c r="EQ142" s="103"/>
      <c r="ER142" s="577"/>
    </row>
    <row r="143" spans="1:148" ht="15" customHeight="1">
      <c r="A143" s="648"/>
      <c r="B143" s="2261" t="str">
        <f t="shared" si="9"/>
        <v>Desk 29</v>
      </c>
      <c r="C143" s="2266" t="str">
        <f t="shared" ref="C143" si="68">IF(ISBLANK(C40), "", C40)</f>
        <v/>
      </c>
      <c r="D143" s="2266" t="str">
        <f t="shared" si="52"/>
        <v/>
      </c>
      <c r="E143" s="2266" t="str">
        <f t="shared" si="52"/>
        <v/>
      </c>
      <c r="F143" s="2266" t="str">
        <f t="shared" ref="F143" si="69">IF(ISBLANK(F40), "", F40)</f>
        <v/>
      </c>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c r="BD143" s="57"/>
      <c r="BE143" s="57"/>
      <c r="BF143" s="57"/>
      <c r="BG143" s="57"/>
      <c r="BH143" s="57"/>
      <c r="BI143" s="57"/>
      <c r="BJ143" s="57"/>
      <c r="BK143" s="57"/>
      <c r="BL143" s="57"/>
      <c r="BM143" s="57"/>
      <c r="BN143" s="57"/>
      <c r="BO143" s="57"/>
      <c r="BP143" s="57"/>
      <c r="BQ143" s="57"/>
      <c r="BR143" s="57"/>
      <c r="BS143" s="57"/>
      <c r="BT143" s="57"/>
      <c r="BU143" s="57"/>
      <c r="BV143" s="57"/>
      <c r="BW143" s="57"/>
      <c r="BX143" s="57"/>
      <c r="BY143" s="57"/>
      <c r="BZ143" s="57"/>
      <c r="CA143" s="57"/>
      <c r="CB143" s="57"/>
      <c r="CC143" s="57"/>
      <c r="CD143" s="57"/>
      <c r="CE143" s="57"/>
      <c r="CF143" s="57"/>
      <c r="CG143" s="57"/>
      <c r="CH143" s="57"/>
      <c r="CI143" s="57"/>
      <c r="CJ143" s="57"/>
      <c r="CK143" s="57"/>
      <c r="CL143" s="57"/>
      <c r="CM143" s="57"/>
      <c r="CN143" s="57"/>
      <c r="CO143" s="57"/>
      <c r="CP143" s="57"/>
      <c r="CQ143" s="57"/>
      <c r="CR143" s="57"/>
      <c r="CS143" s="57"/>
      <c r="CT143" s="57"/>
      <c r="CU143" s="57"/>
      <c r="CV143" s="57"/>
      <c r="CW143" s="57"/>
      <c r="CX143" s="57"/>
      <c r="CY143" s="57"/>
      <c r="CZ143" s="57"/>
      <c r="DA143" s="57"/>
      <c r="DB143" s="57"/>
      <c r="DC143" s="57"/>
      <c r="DD143" s="57"/>
      <c r="DE143" s="57"/>
      <c r="DF143" s="57"/>
      <c r="DG143" s="57"/>
      <c r="DH143" s="57"/>
      <c r="DI143" s="57"/>
      <c r="DJ143" s="57"/>
      <c r="DK143" s="57"/>
      <c r="DL143" s="57"/>
      <c r="DM143" s="57"/>
      <c r="DN143" s="57"/>
      <c r="DO143" s="57"/>
      <c r="DP143" s="57"/>
      <c r="DQ143" s="57"/>
      <c r="DR143" s="57"/>
      <c r="DS143" s="57"/>
      <c r="DT143" s="57"/>
      <c r="DU143" s="57"/>
      <c r="DV143" s="103"/>
      <c r="DW143" s="57"/>
      <c r="DX143" s="57"/>
      <c r="DY143" s="57"/>
      <c r="DZ143" s="57"/>
      <c r="EA143" s="57"/>
      <c r="EB143" s="57"/>
      <c r="EC143" s="57"/>
      <c r="ED143" s="57"/>
      <c r="EE143" s="57"/>
      <c r="EF143" s="57"/>
      <c r="EG143" s="57"/>
      <c r="EH143" s="57"/>
      <c r="EI143" s="57"/>
      <c r="EJ143" s="57"/>
      <c r="EK143" s="57"/>
      <c r="EL143" s="57"/>
      <c r="EM143" s="57"/>
      <c r="EN143" s="57"/>
      <c r="EO143" s="57"/>
      <c r="EP143" s="57"/>
      <c r="EQ143" s="103"/>
      <c r="ER143" s="577"/>
    </row>
    <row r="144" spans="1:148" ht="15" customHeight="1">
      <c r="A144" s="648"/>
      <c r="B144" s="2261" t="str">
        <f t="shared" si="9"/>
        <v>Desk 30</v>
      </c>
      <c r="C144" s="2266" t="str">
        <f t="shared" ref="C144" si="70">IF(ISBLANK(C41), "", C41)</f>
        <v/>
      </c>
      <c r="D144" s="2266" t="str">
        <f t="shared" si="52"/>
        <v/>
      </c>
      <c r="E144" s="2266" t="str">
        <f t="shared" si="52"/>
        <v/>
      </c>
      <c r="F144" s="2266" t="str">
        <f t="shared" ref="F144" si="71">IF(ISBLANK(F41), "", F41)</f>
        <v/>
      </c>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c r="BD144" s="57"/>
      <c r="BE144" s="57"/>
      <c r="BF144" s="57"/>
      <c r="BG144" s="57"/>
      <c r="BH144" s="57"/>
      <c r="BI144" s="57"/>
      <c r="BJ144" s="57"/>
      <c r="BK144" s="57"/>
      <c r="BL144" s="57"/>
      <c r="BM144" s="57"/>
      <c r="BN144" s="57"/>
      <c r="BO144" s="57"/>
      <c r="BP144" s="57"/>
      <c r="BQ144" s="57"/>
      <c r="BR144" s="57"/>
      <c r="BS144" s="57"/>
      <c r="BT144" s="57"/>
      <c r="BU144" s="57"/>
      <c r="BV144" s="57"/>
      <c r="BW144" s="57"/>
      <c r="BX144" s="57"/>
      <c r="BY144" s="57"/>
      <c r="BZ144" s="57"/>
      <c r="CA144" s="57"/>
      <c r="CB144" s="57"/>
      <c r="CC144" s="57"/>
      <c r="CD144" s="57"/>
      <c r="CE144" s="57"/>
      <c r="CF144" s="57"/>
      <c r="CG144" s="57"/>
      <c r="CH144" s="57"/>
      <c r="CI144" s="57"/>
      <c r="CJ144" s="57"/>
      <c r="CK144" s="57"/>
      <c r="CL144" s="57"/>
      <c r="CM144" s="57"/>
      <c r="CN144" s="57"/>
      <c r="CO144" s="57"/>
      <c r="CP144" s="57"/>
      <c r="CQ144" s="57"/>
      <c r="CR144" s="57"/>
      <c r="CS144" s="57"/>
      <c r="CT144" s="57"/>
      <c r="CU144" s="57"/>
      <c r="CV144" s="57"/>
      <c r="CW144" s="57"/>
      <c r="CX144" s="57"/>
      <c r="CY144" s="57"/>
      <c r="CZ144" s="57"/>
      <c r="DA144" s="57"/>
      <c r="DB144" s="57"/>
      <c r="DC144" s="57"/>
      <c r="DD144" s="57"/>
      <c r="DE144" s="57"/>
      <c r="DF144" s="57"/>
      <c r="DG144" s="57"/>
      <c r="DH144" s="57"/>
      <c r="DI144" s="57"/>
      <c r="DJ144" s="57"/>
      <c r="DK144" s="57"/>
      <c r="DL144" s="57"/>
      <c r="DM144" s="57"/>
      <c r="DN144" s="57"/>
      <c r="DO144" s="57"/>
      <c r="DP144" s="57"/>
      <c r="DQ144" s="57"/>
      <c r="DR144" s="57"/>
      <c r="DS144" s="57"/>
      <c r="DT144" s="57"/>
      <c r="DU144" s="57"/>
      <c r="DV144" s="103"/>
      <c r="DW144" s="57"/>
      <c r="DX144" s="57"/>
      <c r="DY144" s="57"/>
      <c r="DZ144" s="57"/>
      <c r="EA144" s="57"/>
      <c r="EB144" s="57"/>
      <c r="EC144" s="57"/>
      <c r="ED144" s="57"/>
      <c r="EE144" s="57"/>
      <c r="EF144" s="57"/>
      <c r="EG144" s="57"/>
      <c r="EH144" s="57"/>
      <c r="EI144" s="57"/>
      <c r="EJ144" s="57"/>
      <c r="EK144" s="57"/>
      <c r="EL144" s="57"/>
      <c r="EM144" s="57"/>
      <c r="EN144" s="57"/>
      <c r="EO144" s="57"/>
      <c r="EP144" s="57"/>
      <c r="EQ144" s="103"/>
      <c r="ER144" s="577"/>
    </row>
    <row r="145" spans="1:148" ht="15" customHeight="1">
      <c r="A145" s="648"/>
      <c r="B145" s="2261" t="str">
        <f t="shared" si="9"/>
        <v>Desk 31</v>
      </c>
      <c r="C145" s="2266" t="str">
        <f t="shared" ref="C145" si="72">IF(ISBLANK(C42), "", C42)</f>
        <v/>
      </c>
      <c r="D145" s="2266" t="str">
        <f t="shared" si="52"/>
        <v/>
      </c>
      <c r="E145" s="2266" t="str">
        <f t="shared" si="52"/>
        <v/>
      </c>
      <c r="F145" s="2266" t="str">
        <f t="shared" ref="F145" si="73">IF(ISBLANK(F42), "", F42)</f>
        <v/>
      </c>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c r="BD145" s="57"/>
      <c r="BE145" s="57"/>
      <c r="BF145" s="57"/>
      <c r="BG145" s="57"/>
      <c r="BH145" s="57"/>
      <c r="BI145" s="57"/>
      <c r="BJ145" s="57"/>
      <c r="BK145" s="57"/>
      <c r="BL145" s="57"/>
      <c r="BM145" s="57"/>
      <c r="BN145" s="57"/>
      <c r="BO145" s="57"/>
      <c r="BP145" s="57"/>
      <c r="BQ145" s="57"/>
      <c r="BR145" s="57"/>
      <c r="BS145" s="57"/>
      <c r="BT145" s="57"/>
      <c r="BU145" s="57"/>
      <c r="BV145" s="57"/>
      <c r="BW145" s="57"/>
      <c r="BX145" s="57"/>
      <c r="BY145" s="57"/>
      <c r="BZ145" s="57"/>
      <c r="CA145" s="57"/>
      <c r="CB145" s="57"/>
      <c r="CC145" s="57"/>
      <c r="CD145" s="57"/>
      <c r="CE145" s="57"/>
      <c r="CF145" s="57"/>
      <c r="CG145" s="57"/>
      <c r="CH145" s="57"/>
      <c r="CI145" s="57"/>
      <c r="CJ145" s="57"/>
      <c r="CK145" s="57"/>
      <c r="CL145" s="57"/>
      <c r="CM145" s="57"/>
      <c r="CN145" s="57"/>
      <c r="CO145" s="57"/>
      <c r="CP145" s="57"/>
      <c r="CQ145" s="57"/>
      <c r="CR145" s="57"/>
      <c r="CS145" s="57"/>
      <c r="CT145" s="57"/>
      <c r="CU145" s="57"/>
      <c r="CV145" s="57"/>
      <c r="CW145" s="57"/>
      <c r="CX145" s="57"/>
      <c r="CY145" s="57"/>
      <c r="CZ145" s="57"/>
      <c r="DA145" s="57"/>
      <c r="DB145" s="57"/>
      <c r="DC145" s="57"/>
      <c r="DD145" s="57"/>
      <c r="DE145" s="57"/>
      <c r="DF145" s="57"/>
      <c r="DG145" s="57"/>
      <c r="DH145" s="57"/>
      <c r="DI145" s="57"/>
      <c r="DJ145" s="57"/>
      <c r="DK145" s="57"/>
      <c r="DL145" s="57"/>
      <c r="DM145" s="57"/>
      <c r="DN145" s="57"/>
      <c r="DO145" s="57"/>
      <c r="DP145" s="57"/>
      <c r="DQ145" s="57"/>
      <c r="DR145" s="57"/>
      <c r="DS145" s="57"/>
      <c r="DT145" s="57"/>
      <c r="DU145" s="57"/>
      <c r="DV145" s="103"/>
      <c r="DW145" s="57"/>
      <c r="DX145" s="57"/>
      <c r="DY145" s="57"/>
      <c r="DZ145" s="57"/>
      <c r="EA145" s="57"/>
      <c r="EB145" s="57"/>
      <c r="EC145" s="57"/>
      <c r="ED145" s="57"/>
      <c r="EE145" s="57"/>
      <c r="EF145" s="57"/>
      <c r="EG145" s="57"/>
      <c r="EH145" s="57"/>
      <c r="EI145" s="57"/>
      <c r="EJ145" s="57"/>
      <c r="EK145" s="57"/>
      <c r="EL145" s="57"/>
      <c r="EM145" s="57"/>
      <c r="EN145" s="57"/>
      <c r="EO145" s="57"/>
      <c r="EP145" s="57"/>
      <c r="EQ145" s="103"/>
      <c r="ER145" s="577"/>
    </row>
    <row r="146" spans="1:148" ht="15" customHeight="1">
      <c r="A146" s="648"/>
      <c r="B146" s="2261" t="str">
        <f t="shared" si="9"/>
        <v>Desk 32</v>
      </c>
      <c r="C146" s="2266" t="str">
        <f t="shared" ref="C146" si="74">IF(ISBLANK(C43), "", C43)</f>
        <v/>
      </c>
      <c r="D146" s="2266" t="str">
        <f t="shared" si="52"/>
        <v/>
      </c>
      <c r="E146" s="2266" t="str">
        <f t="shared" si="52"/>
        <v/>
      </c>
      <c r="F146" s="2266" t="str">
        <f t="shared" ref="F146" si="75">IF(ISBLANK(F43), "", F43)</f>
        <v/>
      </c>
      <c r="G146" s="57"/>
      <c r="H146" s="57"/>
      <c r="I146" s="57"/>
      <c r="J146" s="57"/>
      <c r="K146" s="57"/>
      <c r="L146" s="57"/>
      <c r="M146" s="57"/>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c r="AO146" s="57"/>
      <c r="AP146" s="57"/>
      <c r="AQ146" s="57"/>
      <c r="AR146" s="57"/>
      <c r="AS146" s="57"/>
      <c r="AT146" s="57"/>
      <c r="AU146" s="57"/>
      <c r="AV146" s="57"/>
      <c r="AW146" s="57"/>
      <c r="AX146" s="57"/>
      <c r="AY146" s="57"/>
      <c r="AZ146" s="57"/>
      <c r="BA146" s="57"/>
      <c r="BB146" s="57"/>
      <c r="BC146" s="57"/>
      <c r="BD146" s="57"/>
      <c r="BE146" s="57"/>
      <c r="BF146" s="57"/>
      <c r="BG146" s="57"/>
      <c r="BH146" s="57"/>
      <c r="BI146" s="57"/>
      <c r="BJ146" s="57"/>
      <c r="BK146" s="57"/>
      <c r="BL146" s="57"/>
      <c r="BM146" s="57"/>
      <c r="BN146" s="57"/>
      <c r="BO146" s="57"/>
      <c r="BP146" s="57"/>
      <c r="BQ146" s="57"/>
      <c r="BR146" s="57"/>
      <c r="BS146" s="57"/>
      <c r="BT146" s="57"/>
      <c r="BU146" s="57"/>
      <c r="BV146" s="57"/>
      <c r="BW146" s="57"/>
      <c r="BX146" s="57"/>
      <c r="BY146" s="57"/>
      <c r="BZ146" s="57"/>
      <c r="CA146" s="57"/>
      <c r="CB146" s="57"/>
      <c r="CC146" s="57"/>
      <c r="CD146" s="57"/>
      <c r="CE146" s="57"/>
      <c r="CF146" s="57"/>
      <c r="CG146" s="57"/>
      <c r="CH146" s="57"/>
      <c r="CI146" s="57"/>
      <c r="CJ146" s="57"/>
      <c r="CK146" s="57"/>
      <c r="CL146" s="57"/>
      <c r="CM146" s="57"/>
      <c r="CN146" s="57"/>
      <c r="CO146" s="57"/>
      <c r="CP146" s="57"/>
      <c r="CQ146" s="57"/>
      <c r="CR146" s="57"/>
      <c r="CS146" s="57"/>
      <c r="CT146" s="57"/>
      <c r="CU146" s="57"/>
      <c r="CV146" s="57"/>
      <c r="CW146" s="57"/>
      <c r="CX146" s="57"/>
      <c r="CY146" s="57"/>
      <c r="CZ146" s="57"/>
      <c r="DA146" s="57"/>
      <c r="DB146" s="57"/>
      <c r="DC146" s="57"/>
      <c r="DD146" s="57"/>
      <c r="DE146" s="57"/>
      <c r="DF146" s="57"/>
      <c r="DG146" s="57"/>
      <c r="DH146" s="57"/>
      <c r="DI146" s="57"/>
      <c r="DJ146" s="57"/>
      <c r="DK146" s="57"/>
      <c r="DL146" s="57"/>
      <c r="DM146" s="57"/>
      <c r="DN146" s="57"/>
      <c r="DO146" s="57"/>
      <c r="DP146" s="57"/>
      <c r="DQ146" s="57"/>
      <c r="DR146" s="57"/>
      <c r="DS146" s="57"/>
      <c r="DT146" s="57"/>
      <c r="DU146" s="57"/>
      <c r="DV146" s="103"/>
      <c r="DW146" s="57"/>
      <c r="DX146" s="57"/>
      <c r="DY146" s="57"/>
      <c r="DZ146" s="57"/>
      <c r="EA146" s="57"/>
      <c r="EB146" s="57"/>
      <c r="EC146" s="57"/>
      <c r="ED146" s="57"/>
      <c r="EE146" s="57"/>
      <c r="EF146" s="57"/>
      <c r="EG146" s="57"/>
      <c r="EH146" s="57"/>
      <c r="EI146" s="57"/>
      <c r="EJ146" s="57"/>
      <c r="EK146" s="57"/>
      <c r="EL146" s="57"/>
      <c r="EM146" s="57"/>
      <c r="EN146" s="57"/>
      <c r="EO146" s="57"/>
      <c r="EP146" s="57"/>
      <c r="EQ146" s="103"/>
      <c r="ER146" s="577"/>
    </row>
    <row r="147" spans="1:148" ht="15" customHeight="1">
      <c r="A147" s="648"/>
      <c r="B147" s="2261" t="str">
        <f t="shared" ref="B147:B178" si="76">B44</f>
        <v>Desk 33</v>
      </c>
      <c r="C147" s="2266" t="str">
        <f t="shared" ref="C147" si="77">IF(ISBLANK(C44), "", C44)</f>
        <v/>
      </c>
      <c r="D147" s="2266" t="str">
        <f t="shared" si="52"/>
        <v/>
      </c>
      <c r="E147" s="2266" t="str">
        <f t="shared" si="52"/>
        <v/>
      </c>
      <c r="F147" s="2266" t="str">
        <f t="shared" ref="F147" si="78">IF(ISBLANK(F44), "", F44)</f>
        <v/>
      </c>
      <c r="G147" s="57"/>
      <c r="H147" s="57"/>
      <c r="I147" s="57"/>
      <c r="J147" s="57"/>
      <c r="K147" s="57"/>
      <c r="L147" s="57"/>
      <c r="M147" s="57"/>
      <c r="N147" s="57"/>
      <c r="O147" s="57"/>
      <c r="P147" s="57"/>
      <c r="Q147" s="57"/>
      <c r="R147" s="57"/>
      <c r="S147" s="57"/>
      <c r="T147" s="57"/>
      <c r="U147" s="57"/>
      <c r="V147" s="57"/>
      <c r="W147" s="57"/>
      <c r="X147" s="57"/>
      <c r="Y147" s="57"/>
      <c r="Z147" s="57"/>
      <c r="AA147" s="57"/>
      <c r="AB147" s="57"/>
      <c r="AC147" s="57"/>
      <c r="AD147" s="57"/>
      <c r="AE147" s="57"/>
      <c r="AF147" s="57"/>
      <c r="AG147" s="57"/>
      <c r="AH147" s="57"/>
      <c r="AI147" s="57"/>
      <c r="AJ147" s="57"/>
      <c r="AK147" s="57"/>
      <c r="AL147" s="57"/>
      <c r="AM147" s="57"/>
      <c r="AN147" s="57"/>
      <c r="AO147" s="57"/>
      <c r="AP147" s="57"/>
      <c r="AQ147" s="57"/>
      <c r="AR147" s="57"/>
      <c r="AS147" s="57"/>
      <c r="AT147" s="57"/>
      <c r="AU147" s="57"/>
      <c r="AV147" s="57"/>
      <c r="AW147" s="57"/>
      <c r="AX147" s="57"/>
      <c r="AY147" s="57"/>
      <c r="AZ147" s="57"/>
      <c r="BA147" s="57"/>
      <c r="BB147" s="57"/>
      <c r="BC147" s="57"/>
      <c r="BD147" s="57"/>
      <c r="BE147" s="57"/>
      <c r="BF147" s="57"/>
      <c r="BG147" s="57"/>
      <c r="BH147" s="57"/>
      <c r="BI147" s="57"/>
      <c r="BJ147" s="57"/>
      <c r="BK147" s="57"/>
      <c r="BL147" s="57"/>
      <c r="BM147" s="57"/>
      <c r="BN147" s="57"/>
      <c r="BO147" s="57"/>
      <c r="BP147" s="57"/>
      <c r="BQ147" s="57"/>
      <c r="BR147" s="57"/>
      <c r="BS147" s="57"/>
      <c r="BT147" s="57"/>
      <c r="BU147" s="57"/>
      <c r="BV147" s="57"/>
      <c r="BW147" s="57"/>
      <c r="BX147" s="57"/>
      <c r="BY147" s="57"/>
      <c r="BZ147" s="57"/>
      <c r="CA147" s="57"/>
      <c r="CB147" s="57"/>
      <c r="CC147" s="57"/>
      <c r="CD147" s="57"/>
      <c r="CE147" s="57"/>
      <c r="CF147" s="57"/>
      <c r="CG147" s="57"/>
      <c r="CH147" s="57"/>
      <c r="CI147" s="57"/>
      <c r="CJ147" s="57"/>
      <c r="CK147" s="57"/>
      <c r="CL147" s="57"/>
      <c r="CM147" s="57"/>
      <c r="CN147" s="57"/>
      <c r="CO147" s="57"/>
      <c r="CP147" s="57"/>
      <c r="CQ147" s="57"/>
      <c r="CR147" s="57"/>
      <c r="CS147" s="57"/>
      <c r="CT147" s="57"/>
      <c r="CU147" s="57"/>
      <c r="CV147" s="57"/>
      <c r="CW147" s="57"/>
      <c r="CX147" s="57"/>
      <c r="CY147" s="57"/>
      <c r="CZ147" s="57"/>
      <c r="DA147" s="57"/>
      <c r="DB147" s="57"/>
      <c r="DC147" s="57"/>
      <c r="DD147" s="57"/>
      <c r="DE147" s="57"/>
      <c r="DF147" s="57"/>
      <c r="DG147" s="57"/>
      <c r="DH147" s="57"/>
      <c r="DI147" s="57"/>
      <c r="DJ147" s="57"/>
      <c r="DK147" s="57"/>
      <c r="DL147" s="57"/>
      <c r="DM147" s="57"/>
      <c r="DN147" s="57"/>
      <c r="DO147" s="57"/>
      <c r="DP147" s="57"/>
      <c r="DQ147" s="57"/>
      <c r="DR147" s="57"/>
      <c r="DS147" s="57"/>
      <c r="DT147" s="57"/>
      <c r="DU147" s="57"/>
      <c r="DV147" s="103"/>
      <c r="DW147" s="57"/>
      <c r="DX147" s="57"/>
      <c r="DY147" s="57"/>
      <c r="DZ147" s="57"/>
      <c r="EA147" s="57"/>
      <c r="EB147" s="57"/>
      <c r="EC147" s="57"/>
      <c r="ED147" s="57"/>
      <c r="EE147" s="57"/>
      <c r="EF147" s="57"/>
      <c r="EG147" s="57"/>
      <c r="EH147" s="57"/>
      <c r="EI147" s="57"/>
      <c r="EJ147" s="57"/>
      <c r="EK147" s="57"/>
      <c r="EL147" s="57"/>
      <c r="EM147" s="57"/>
      <c r="EN147" s="57"/>
      <c r="EO147" s="57"/>
      <c r="EP147" s="57"/>
      <c r="EQ147" s="103"/>
      <c r="ER147" s="577"/>
    </row>
    <row r="148" spans="1:148" ht="15" customHeight="1">
      <c r="A148" s="648"/>
      <c r="B148" s="2261" t="str">
        <f t="shared" si="76"/>
        <v>Desk 34</v>
      </c>
      <c r="C148" s="2266" t="str">
        <f t="shared" ref="C148" si="79">IF(ISBLANK(C45), "", C45)</f>
        <v/>
      </c>
      <c r="D148" s="2266" t="str">
        <f t="shared" si="52"/>
        <v/>
      </c>
      <c r="E148" s="2266" t="str">
        <f t="shared" si="52"/>
        <v/>
      </c>
      <c r="F148" s="2266" t="str">
        <f t="shared" ref="F148" si="80">IF(ISBLANK(F45), "", F45)</f>
        <v/>
      </c>
      <c r="G148" s="57"/>
      <c r="H148" s="57"/>
      <c r="I148" s="57"/>
      <c r="J148" s="57"/>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57"/>
      <c r="AN148" s="57"/>
      <c r="AO148" s="57"/>
      <c r="AP148" s="57"/>
      <c r="AQ148" s="57"/>
      <c r="AR148" s="57"/>
      <c r="AS148" s="57"/>
      <c r="AT148" s="57"/>
      <c r="AU148" s="57"/>
      <c r="AV148" s="57"/>
      <c r="AW148" s="57"/>
      <c r="AX148" s="57"/>
      <c r="AY148" s="57"/>
      <c r="AZ148" s="57"/>
      <c r="BA148" s="57"/>
      <c r="BB148" s="57"/>
      <c r="BC148" s="57"/>
      <c r="BD148" s="57"/>
      <c r="BE148" s="57"/>
      <c r="BF148" s="57"/>
      <c r="BG148" s="57"/>
      <c r="BH148" s="57"/>
      <c r="BI148" s="57"/>
      <c r="BJ148" s="57"/>
      <c r="BK148" s="57"/>
      <c r="BL148" s="57"/>
      <c r="BM148" s="57"/>
      <c r="BN148" s="57"/>
      <c r="BO148" s="57"/>
      <c r="BP148" s="57"/>
      <c r="BQ148" s="57"/>
      <c r="BR148" s="57"/>
      <c r="BS148" s="57"/>
      <c r="BT148" s="57"/>
      <c r="BU148" s="57"/>
      <c r="BV148" s="57"/>
      <c r="BW148" s="57"/>
      <c r="BX148" s="57"/>
      <c r="BY148" s="57"/>
      <c r="BZ148" s="57"/>
      <c r="CA148" s="57"/>
      <c r="CB148" s="57"/>
      <c r="CC148" s="57"/>
      <c r="CD148" s="57"/>
      <c r="CE148" s="57"/>
      <c r="CF148" s="57"/>
      <c r="CG148" s="57"/>
      <c r="CH148" s="57"/>
      <c r="CI148" s="57"/>
      <c r="CJ148" s="57"/>
      <c r="CK148" s="57"/>
      <c r="CL148" s="57"/>
      <c r="CM148" s="57"/>
      <c r="CN148" s="57"/>
      <c r="CO148" s="57"/>
      <c r="CP148" s="57"/>
      <c r="CQ148" s="57"/>
      <c r="CR148" s="57"/>
      <c r="CS148" s="57"/>
      <c r="CT148" s="57"/>
      <c r="CU148" s="57"/>
      <c r="CV148" s="57"/>
      <c r="CW148" s="57"/>
      <c r="CX148" s="57"/>
      <c r="CY148" s="57"/>
      <c r="CZ148" s="57"/>
      <c r="DA148" s="57"/>
      <c r="DB148" s="57"/>
      <c r="DC148" s="57"/>
      <c r="DD148" s="57"/>
      <c r="DE148" s="57"/>
      <c r="DF148" s="57"/>
      <c r="DG148" s="57"/>
      <c r="DH148" s="57"/>
      <c r="DI148" s="57"/>
      <c r="DJ148" s="57"/>
      <c r="DK148" s="57"/>
      <c r="DL148" s="57"/>
      <c r="DM148" s="57"/>
      <c r="DN148" s="57"/>
      <c r="DO148" s="57"/>
      <c r="DP148" s="57"/>
      <c r="DQ148" s="57"/>
      <c r="DR148" s="57"/>
      <c r="DS148" s="57"/>
      <c r="DT148" s="57"/>
      <c r="DU148" s="57"/>
      <c r="DV148" s="103"/>
      <c r="DW148" s="57"/>
      <c r="DX148" s="57"/>
      <c r="DY148" s="57"/>
      <c r="DZ148" s="57"/>
      <c r="EA148" s="57"/>
      <c r="EB148" s="57"/>
      <c r="EC148" s="57"/>
      <c r="ED148" s="57"/>
      <c r="EE148" s="57"/>
      <c r="EF148" s="57"/>
      <c r="EG148" s="57"/>
      <c r="EH148" s="57"/>
      <c r="EI148" s="57"/>
      <c r="EJ148" s="57"/>
      <c r="EK148" s="57"/>
      <c r="EL148" s="57"/>
      <c r="EM148" s="57"/>
      <c r="EN148" s="57"/>
      <c r="EO148" s="57"/>
      <c r="EP148" s="57"/>
      <c r="EQ148" s="103"/>
      <c r="ER148" s="577"/>
    </row>
    <row r="149" spans="1:148" ht="15" customHeight="1">
      <c r="A149" s="648"/>
      <c r="B149" s="2261" t="str">
        <f t="shared" si="76"/>
        <v>Desk 35</v>
      </c>
      <c r="C149" s="2266" t="str">
        <f t="shared" ref="C149" si="81">IF(ISBLANK(C46), "", C46)</f>
        <v/>
      </c>
      <c r="D149" s="2266" t="str">
        <f t="shared" si="52"/>
        <v/>
      </c>
      <c r="E149" s="2266" t="str">
        <f t="shared" si="52"/>
        <v/>
      </c>
      <c r="F149" s="2266" t="str">
        <f t="shared" ref="F149" si="82">IF(ISBLANK(F46), "", F46)</f>
        <v/>
      </c>
      <c r="G149" s="57"/>
      <c r="H149" s="57"/>
      <c r="I149" s="57"/>
      <c r="J149" s="57"/>
      <c r="K149" s="57"/>
      <c r="L149" s="57"/>
      <c r="M149" s="57"/>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7"/>
      <c r="AK149" s="57"/>
      <c r="AL149" s="57"/>
      <c r="AM149" s="57"/>
      <c r="AN149" s="57"/>
      <c r="AO149" s="57"/>
      <c r="AP149" s="57"/>
      <c r="AQ149" s="57"/>
      <c r="AR149" s="57"/>
      <c r="AS149" s="57"/>
      <c r="AT149" s="57"/>
      <c r="AU149" s="57"/>
      <c r="AV149" s="57"/>
      <c r="AW149" s="57"/>
      <c r="AX149" s="57"/>
      <c r="AY149" s="57"/>
      <c r="AZ149" s="57"/>
      <c r="BA149" s="57"/>
      <c r="BB149" s="57"/>
      <c r="BC149" s="57"/>
      <c r="BD149" s="57"/>
      <c r="BE149" s="57"/>
      <c r="BF149" s="57"/>
      <c r="BG149" s="57"/>
      <c r="BH149" s="57"/>
      <c r="BI149" s="57"/>
      <c r="BJ149" s="57"/>
      <c r="BK149" s="57"/>
      <c r="BL149" s="57"/>
      <c r="BM149" s="57"/>
      <c r="BN149" s="57"/>
      <c r="BO149" s="57"/>
      <c r="BP149" s="57"/>
      <c r="BQ149" s="57"/>
      <c r="BR149" s="57"/>
      <c r="BS149" s="57"/>
      <c r="BT149" s="57"/>
      <c r="BU149" s="57"/>
      <c r="BV149" s="57"/>
      <c r="BW149" s="57"/>
      <c r="BX149" s="57"/>
      <c r="BY149" s="57"/>
      <c r="BZ149" s="57"/>
      <c r="CA149" s="57"/>
      <c r="CB149" s="57"/>
      <c r="CC149" s="57"/>
      <c r="CD149" s="57"/>
      <c r="CE149" s="57"/>
      <c r="CF149" s="57"/>
      <c r="CG149" s="57"/>
      <c r="CH149" s="57"/>
      <c r="CI149" s="57"/>
      <c r="CJ149" s="57"/>
      <c r="CK149" s="57"/>
      <c r="CL149" s="57"/>
      <c r="CM149" s="57"/>
      <c r="CN149" s="57"/>
      <c r="CO149" s="57"/>
      <c r="CP149" s="57"/>
      <c r="CQ149" s="57"/>
      <c r="CR149" s="57"/>
      <c r="CS149" s="57"/>
      <c r="CT149" s="57"/>
      <c r="CU149" s="57"/>
      <c r="CV149" s="57"/>
      <c r="CW149" s="57"/>
      <c r="CX149" s="57"/>
      <c r="CY149" s="57"/>
      <c r="CZ149" s="57"/>
      <c r="DA149" s="57"/>
      <c r="DB149" s="57"/>
      <c r="DC149" s="57"/>
      <c r="DD149" s="57"/>
      <c r="DE149" s="57"/>
      <c r="DF149" s="57"/>
      <c r="DG149" s="57"/>
      <c r="DH149" s="57"/>
      <c r="DI149" s="57"/>
      <c r="DJ149" s="57"/>
      <c r="DK149" s="57"/>
      <c r="DL149" s="57"/>
      <c r="DM149" s="57"/>
      <c r="DN149" s="57"/>
      <c r="DO149" s="57"/>
      <c r="DP149" s="57"/>
      <c r="DQ149" s="57"/>
      <c r="DR149" s="57"/>
      <c r="DS149" s="57"/>
      <c r="DT149" s="57"/>
      <c r="DU149" s="57"/>
      <c r="DV149" s="103"/>
      <c r="DW149" s="57"/>
      <c r="DX149" s="57"/>
      <c r="DY149" s="57"/>
      <c r="DZ149" s="57"/>
      <c r="EA149" s="57"/>
      <c r="EB149" s="57"/>
      <c r="EC149" s="57"/>
      <c r="ED149" s="57"/>
      <c r="EE149" s="57"/>
      <c r="EF149" s="57"/>
      <c r="EG149" s="57"/>
      <c r="EH149" s="57"/>
      <c r="EI149" s="57"/>
      <c r="EJ149" s="57"/>
      <c r="EK149" s="57"/>
      <c r="EL149" s="57"/>
      <c r="EM149" s="57"/>
      <c r="EN149" s="57"/>
      <c r="EO149" s="57"/>
      <c r="EP149" s="57"/>
      <c r="EQ149" s="103"/>
      <c r="ER149" s="577"/>
    </row>
    <row r="150" spans="1:148" ht="15" customHeight="1">
      <c r="A150" s="648"/>
      <c r="B150" s="2261" t="str">
        <f t="shared" si="76"/>
        <v>Desk 36</v>
      </c>
      <c r="C150" s="2266" t="str">
        <f t="shared" ref="C150" si="83">IF(ISBLANK(C47), "", C47)</f>
        <v/>
      </c>
      <c r="D150" s="2266" t="str">
        <f t="shared" si="52"/>
        <v/>
      </c>
      <c r="E150" s="2266" t="str">
        <f t="shared" si="52"/>
        <v/>
      </c>
      <c r="F150" s="2266" t="str">
        <f t="shared" ref="F150" si="84">IF(ISBLANK(F47), "", F47)</f>
        <v/>
      </c>
      <c r="G150" s="57"/>
      <c r="H150" s="57"/>
      <c r="I150" s="57"/>
      <c r="J150" s="57"/>
      <c r="K150" s="57"/>
      <c r="L150" s="57"/>
      <c r="M150" s="57"/>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c r="AK150" s="57"/>
      <c r="AL150" s="57"/>
      <c r="AM150" s="57"/>
      <c r="AN150" s="57"/>
      <c r="AO150" s="57"/>
      <c r="AP150" s="57"/>
      <c r="AQ150" s="57"/>
      <c r="AR150" s="57"/>
      <c r="AS150" s="57"/>
      <c r="AT150" s="57"/>
      <c r="AU150" s="57"/>
      <c r="AV150" s="57"/>
      <c r="AW150" s="57"/>
      <c r="AX150" s="57"/>
      <c r="AY150" s="57"/>
      <c r="AZ150" s="57"/>
      <c r="BA150" s="57"/>
      <c r="BB150" s="57"/>
      <c r="BC150" s="57"/>
      <c r="BD150" s="57"/>
      <c r="BE150" s="57"/>
      <c r="BF150" s="57"/>
      <c r="BG150" s="57"/>
      <c r="BH150" s="57"/>
      <c r="BI150" s="57"/>
      <c r="BJ150" s="57"/>
      <c r="BK150" s="57"/>
      <c r="BL150" s="57"/>
      <c r="BM150" s="57"/>
      <c r="BN150" s="57"/>
      <c r="BO150" s="57"/>
      <c r="BP150" s="57"/>
      <c r="BQ150" s="57"/>
      <c r="BR150" s="57"/>
      <c r="BS150" s="57"/>
      <c r="BT150" s="57"/>
      <c r="BU150" s="57"/>
      <c r="BV150" s="57"/>
      <c r="BW150" s="57"/>
      <c r="BX150" s="57"/>
      <c r="BY150" s="57"/>
      <c r="BZ150" s="57"/>
      <c r="CA150" s="57"/>
      <c r="CB150" s="57"/>
      <c r="CC150" s="57"/>
      <c r="CD150" s="57"/>
      <c r="CE150" s="57"/>
      <c r="CF150" s="57"/>
      <c r="CG150" s="57"/>
      <c r="CH150" s="57"/>
      <c r="CI150" s="57"/>
      <c r="CJ150" s="57"/>
      <c r="CK150" s="57"/>
      <c r="CL150" s="57"/>
      <c r="CM150" s="57"/>
      <c r="CN150" s="57"/>
      <c r="CO150" s="57"/>
      <c r="CP150" s="57"/>
      <c r="CQ150" s="57"/>
      <c r="CR150" s="57"/>
      <c r="CS150" s="57"/>
      <c r="CT150" s="57"/>
      <c r="CU150" s="57"/>
      <c r="CV150" s="57"/>
      <c r="CW150" s="57"/>
      <c r="CX150" s="57"/>
      <c r="CY150" s="57"/>
      <c r="CZ150" s="57"/>
      <c r="DA150" s="57"/>
      <c r="DB150" s="57"/>
      <c r="DC150" s="57"/>
      <c r="DD150" s="57"/>
      <c r="DE150" s="57"/>
      <c r="DF150" s="57"/>
      <c r="DG150" s="57"/>
      <c r="DH150" s="57"/>
      <c r="DI150" s="57"/>
      <c r="DJ150" s="57"/>
      <c r="DK150" s="57"/>
      <c r="DL150" s="57"/>
      <c r="DM150" s="57"/>
      <c r="DN150" s="57"/>
      <c r="DO150" s="57"/>
      <c r="DP150" s="57"/>
      <c r="DQ150" s="57"/>
      <c r="DR150" s="57"/>
      <c r="DS150" s="57"/>
      <c r="DT150" s="57"/>
      <c r="DU150" s="57"/>
      <c r="DV150" s="103"/>
      <c r="DW150" s="57"/>
      <c r="DX150" s="57"/>
      <c r="DY150" s="57"/>
      <c r="DZ150" s="57"/>
      <c r="EA150" s="57"/>
      <c r="EB150" s="57"/>
      <c r="EC150" s="57"/>
      <c r="ED150" s="57"/>
      <c r="EE150" s="57"/>
      <c r="EF150" s="57"/>
      <c r="EG150" s="57"/>
      <c r="EH150" s="57"/>
      <c r="EI150" s="57"/>
      <c r="EJ150" s="57"/>
      <c r="EK150" s="57"/>
      <c r="EL150" s="57"/>
      <c r="EM150" s="57"/>
      <c r="EN150" s="57"/>
      <c r="EO150" s="57"/>
      <c r="EP150" s="57"/>
      <c r="EQ150" s="103"/>
      <c r="ER150" s="577"/>
    </row>
    <row r="151" spans="1:148" ht="15" customHeight="1">
      <c r="A151" s="648"/>
      <c r="B151" s="2261" t="str">
        <f t="shared" si="76"/>
        <v>Desk 37</v>
      </c>
      <c r="C151" s="2266" t="str">
        <f t="shared" ref="C151" si="85">IF(ISBLANK(C48), "", C48)</f>
        <v/>
      </c>
      <c r="D151" s="2266" t="str">
        <f t="shared" si="52"/>
        <v/>
      </c>
      <c r="E151" s="2266" t="str">
        <f t="shared" si="52"/>
        <v/>
      </c>
      <c r="F151" s="2266" t="str">
        <f t="shared" ref="F151" si="86">IF(ISBLANK(F48), "", F48)</f>
        <v/>
      </c>
      <c r="G151" s="57"/>
      <c r="H151" s="57"/>
      <c r="I151" s="57"/>
      <c r="J151" s="57"/>
      <c r="K151" s="57"/>
      <c r="L151" s="57"/>
      <c r="M151" s="57"/>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7"/>
      <c r="AK151" s="57"/>
      <c r="AL151" s="57"/>
      <c r="AM151" s="57"/>
      <c r="AN151" s="57"/>
      <c r="AO151" s="57"/>
      <c r="AP151" s="57"/>
      <c r="AQ151" s="57"/>
      <c r="AR151" s="57"/>
      <c r="AS151" s="57"/>
      <c r="AT151" s="57"/>
      <c r="AU151" s="57"/>
      <c r="AV151" s="57"/>
      <c r="AW151" s="57"/>
      <c r="AX151" s="57"/>
      <c r="AY151" s="57"/>
      <c r="AZ151" s="57"/>
      <c r="BA151" s="57"/>
      <c r="BB151" s="57"/>
      <c r="BC151" s="57"/>
      <c r="BD151" s="57"/>
      <c r="BE151" s="57"/>
      <c r="BF151" s="57"/>
      <c r="BG151" s="57"/>
      <c r="BH151" s="57"/>
      <c r="BI151" s="57"/>
      <c r="BJ151" s="57"/>
      <c r="BK151" s="57"/>
      <c r="BL151" s="57"/>
      <c r="BM151" s="57"/>
      <c r="BN151" s="57"/>
      <c r="BO151" s="57"/>
      <c r="BP151" s="57"/>
      <c r="BQ151" s="57"/>
      <c r="BR151" s="57"/>
      <c r="BS151" s="57"/>
      <c r="BT151" s="57"/>
      <c r="BU151" s="57"/>
      <c r="BV151" s="57"/>
      <c r="BW151" s="57"/>
      <c r="BX151" s="57"/>
      <c r="BY151" s="57"/>
      <c r="BZ151" s="57"/>
      <c r="CA151" s="57"/>
      <c r="CB151" s="57"/>
      <c r="CC151" s="57"/>
      <c r="CD151" s="57"/>
      <c r="CE151" s="57"/>
      <c r="CF151" s="57"/>
      <c r="CG151" s="57"/>
      <c r="CH151" s="57"/>
      <c r="CI151" s="57"/>
      <c r="CJ151" s="57"/>
      <c r="CK151" s="57"/>
      <c r="CL151" s="57"/>
      <c r="CM151" s="57"/>
      <c r="CN151" s="57"/>
      <c r="CO151" s="57"/>
      <c r="CP151" s="57"/>
      <c r="CQ151" s="57"/>
      <c r="CR151" s="57"/>
      <c r="CS151" s="57"/>
      <c r="CT151" s="57"/>
      <c r="CU151" s="57"/>
      <c r="CV151" s="57"/>
      <c r="CW151" s="57"/>
      <c r="CX151" s="57"/>
      <c r="CY151" s="57"/>
      <c r="CZ151" s="57"/>
      <c r="DA151" s="57"/>
      <c r="DB151" s="57"/>
      <c r="DC151" s="57"/>
      <c r="DD151" s="57"/>
      <c r="DE151" s="57"/>
      <c r="DF151" s="57"/>
      <c r="DG151" s="57"/>
      <c r="DH151" s="57"/>
      <c r="DI151" s="57"/>
      <c r="DJ151" s="57"/>
      <c r="DK151" s="57"/>
      <c r="DL151" s="57"/>
      <c r="DM151" s="57"/>
      <c r="DN151" s="57"/>
      <c r="DO151" s="57"/>
      <c r="DP151" s="57"/>
      <c r="DQ151" s="57"/>
      <c r="DR151" s="57"/>
      <c r="DS151" s="57"/>
      <c r="DT151" s="57"/>
      <c r="DU151" s="57"/>
      <c r="DV151" s="103"/>
      <c r="DW151" s="57"/>
      <c r="DX151" s="57"/>
      <c r="DY151" s="57"/>
      <c r="DZ151" s="57"/>
      <c r="EA151" s="57"/>
      <c r="EB151" s="57"/>
      <c r="EC151" s="57"/>
      <c r="ED151" s="57"/>
      <c r="EE151" s="57"/>
      <c r="EF151" s="57"/>
      <c r="EG151" s="57"/>
      <c r="EH151" s="57"/>
      <c r="EI151" s="57"/>
      <c r="EJ151" s="57"/>
      <c r="EK151" s="57"/>
      <c r="EL151" s="57"/>
      <c r="EM151" s="57"/>
      <c r="EN151" s="57"/>
      <c r="EO151" s="57"/>
      <c r="EP151" s="57"/>
      <c r="EQ151" s="103"/>
      <c r="ER151" s="577"/>
    </row>
    <row r="152" spans="1:148" ht="15" customHeight="1">
      <c r="A152" s="648"/>
      <c r="B152" s="2261" t="str">
        <f t="shared" si="76"/>
        <v>Desk 38</v>
      </c>
      <c r="C152" s="2266" t="str">
        <f t="shared" ref="C152" si="87">IF(ISBLANK(C49), "", C49)</f>
        <v/>
      </c>
      <c r="D152" s="2266" t="str">
        <f t="shared" si="52"/>
        <v/>
      </c>
      <c r="E152" s="2266" t="str">
        <f t="shared" si="52"/>
        <v/>
      </c>
      <c r="F152" s="2266" t="str">
        <f t="shared" ref="F152" si="88">IF(ISBLANK(F49), "", F49)</f>
        <v/>
      </c>
      <c r="G152" s="57"/>
      <c r="H152" s="57"/>
      <c r="I152" s="57"/>
      <c r="J152" s="57"/>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7"/>
      <c r="AK152" s="57"/>
      <c r="AL152" s="57"/>
      <c r="AM152" s="57"/>
      <c r="AN152" s="57"/>
      <c r="AO152" s="57"/>
      <c r="AP152" s="57"/>
      <c r="AQ152" s="57"/>
      <c r="AR152" s="57"/>
      <c r="AS152" s="57"/>
      <c r="AT152" s="57"/>
      <c r="AU152" s="57"/>
      <c r="AV152" s="57"/>
      <c r="AW152" s="57"/>
      <c r="AX152" s="57"/>
      <c r="AY152" s="57"/>
      <c r="AZ152" s="57"/>
      <c r="BA152" s="57"/>
      <c r="BB152" s="57"/>
      <c r="BC152" s="57"/>
      <c r="BD152" s="57"/>
      <c r="BE152" s="57"/>
      <c r="BF152" s="57"/>
      <c r="BG152" s="57"/>
      <c r="BH152" s="57"/>
      <c r="BI152" s="57"/>
      <c r="BJ152" s="57"/>
      <c r="BK152" s="57"/>
      <c r="BL152" s="57"/>
      <c r="BM152" s="57"/>
      <c r="BN152" s="57"/>
      <c r="BO152" s="57"/>
      <c r="BP152" s="57"/>
      <c r="BQ152" s="57"/>
      <c r="BR152" s="57"/>
      <c r="BS152" s="57"/>
      <c r="BT152" s="57"/>
      <c r="BU152" s="57"/>
      <c r="BV152" s="57"/>
      <c r="BW152" s="57"/>
      <c r="BX152" s="57"/>
      <c r="BY152" s="57"/>
      <c r="BZ152" s="57"/>
      <c r="CA152" s="57"/>
      <c r="CB152" s="57"/>
      <c r="CC152" s="57"/>
      <c r="CD152" s="57"/>
      <c r="CE152" s="57"/>
      <c r="CF152" s="57"/>
      <c r="CG152" s="57"/>
      <c r="CH152" s="57"/>
      <c r="CI152" s="57"/>
      <c r="CJ152" s="57"/>
      <c r="CK152" s="57"/>
      <c r="CL152" s="57"/>
      <c r="CM152" s="57"/>
      <c r="CN152" s="57"/>
      <c r="CO152" s="57"/>
      <c r="CP152" s="57"/>
      <c r="CQ152" s="57"/>
      <c r="CR152" s="57"/>
      <c r="CS152" s="57"/>
      <c r="CT152" s="57"/>
      <c r="CU152" s="57"/>
      <c r="CV152" s="57"/>
      <c r="CW152" s="57"/>
      <c r="CX152" s="57"/>
      <c r="CY152" s="57"/>
      <c r="CZ152" s="57"/>
      <c r="DA152" s="57"/>
      <c r="DB152" s="57"/>
      <c r="DC152" s="57"/>
      <c r="DD152" s="57"/>
      <c r="DE152" s="57"/>
      <c r="DF152" s="57"/>
      <c r="DG152" s="57"/>
      <c r="DH152" s="57"/>
      <c r="DI152" s="57"/>
      <c r="DJ152" s="57"/>
      <c r="DK152" s="57"/>
      <c r="DL152" s="57"/>
      <c r="DM152" s="57"/>
      <c r="DN152" s="57"/>
      <c r="DO152" s="57"/>
      <c r="DP152" s="57"/>
      <c r="DQ152" s="57"/>
      <c r="DR152" s="57"/>
      <c r="DS152" s="57"/>
      <c r="DT152" s="57"/>
      <c r="DU152" s="57"/>
      <c r="DV152" s="103"/>
      <c r="DW152" s="57"/>
      <c r="DX152" s="57"/>
      <c r="DY152" s="57"/>
      <c r="DZ152" s="57"/>
      <c r="EA152" s="57"/>
      <c r="EB152" s="57"/>
      <c r="EC152" s="57"/>
      <c r="ED152" s="57"/>
      <c r="EE152" s="57"/>
      <c r="EF152" s="57"/>
      <c r="EG152" s="57"/>
      <c r="EH152" s="57"/>
      <c r="EI152" s="57"/>
      <c r="EJ152" s="57"/>
      <c r="EK152" s="57"/>
      <c r="EL152" s="57"/>
      <c r="EM152" s="57"/>
      <c r="EN152" s="57"/>
      <c r="EO152" s="57"/>
      <c r="EP152" s="57"/>
      <c r="EQ152" s="103"/>
      <c r="ER152" s="577"/>
    </row>
    <row r="153" spans="1:148" ht="15" customHeight="1">
      <c r="A153" s="648"/>
      <c r="B153" s="2261" t="str">
        <f t="shared" si="76"/>
        <v>Desk 39</v>
      </c>
      <c r="C153" s="2266" t="str">
        <f t="shared" ref="C153" si="89">IF(ISBLANK(C50), "", C50)</f>
        <v/>
      </c>
      <c r="D153" s="2266" t="str">
        <f t="shared" si="52"/>
        <v/>
      </c>
      <c r="E153" s="2266" t="str">
        <f t="shared" si="52"/>
        <v/>
      </c>
      <c r="F153" s="2266" t="str">
        <f t="shared" ref="F153" si="90">IF(ISBLANK(F50), "", F50)</f>
        <v/>
      </c>
      <c r="G153" s="57"/>
      <c r="H153" s="57"/>
      <c r="I153" s="57"/>
      <c r="J153" s="57"/>
      <c r="K153" s="57"/>
      <c r="L153" s="57"/>
      <c r="M153" s="57"/>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7"/>
      <c r="AK153" s="57"/>
      <c r="AL153" s="57"/>
      <c r="AM153" s="57"/>
      <c r="AN153" s="57"/>
      <c r="AO153" s="57"/>
      <c r="AP153" s="57"/>
      <c r="AQ153" s="57"/>
      <c r="AR153" s="57"/>
      <c r="AS153" s="57"/>
      <c r="AT153" s="57"/>
      <c r="AU153" s="57"/>
      <c r="AV153" s="57"/>
      <c r="AW153" s="57"/>
      <c r="AX153" s="57"/>
      <c r="AY153" s="57"/>
      <c r="AZ153" s="57"/>
      <c r="BA153" s="57"/>
      <c r="BB153" s="57"/>
      <c r="BC153" s="57"/>
      <c r="BD153" s="57"/>
      <c r="BE153" s="57"/>
      <c r="BF153" s="57"/>
      <c r="BG153" s="57"/>
      <c r="BH153" s="57"/>
      <c r="BI153" s="57"/>
      <c r="BJ153" s="57"/>
      <c r="BK153" s="57"/>
      <c r="BL153" s="57"/>
      <c r="BM153" s="57"/>
      <c r="BN153" s="57"/>
      <c r="BO153" s="57"/>
      <c r="BP153" s="57"/>
      <c r="BQ153" s="57"/>
      <c r="BR153" s="57"/>
      <c r="BS153" s="57"/>
      <c r="BT153" s="57"/>
      <c r="BU153" s="57"/>
      <c r="BV153" s="57"/>
      <c r="BW153" s="57"/>
      <c r="BX153" s="57"/>
      <c r="BY153" s="57"/>
      <c r="BZ153" s="57"/>
      <c r="CA153" s="57"/>
      <c r="CB153" s="57"/>
      <c r="CC153" s="57"/>
      <c r="CD153" s="57"/>
      <c r="CE153" s="57"/>
      <c r="CF153" s="57"/>
      <c r="CG153" s="57"/>
      <c r="CH153" s="57"/>
      <c r="CI153" s="57"/>
      <c r="CJ153" s="57"/>
      <c r="CK153" s="57"/>
      <c r="CL153" s="57"/>
      <c r="CM153" s="57"/>
      <c r="CN153" s="57"/>
      <c r="CO153" s="57"/>
      <c r="CP153" s="57"/>
      <c r="CQ153" s="57"/>
      <c r="CR153" s="57"/>
      <c r="CS153" s="57"/>
      <c r="CT153" s="57"/>
      <c r="CU153" s="57"/>
      <c r="CV153" s="57"/>
      <c r="CW153" s="57"/>
      <c r="CX153" s="57"/>
      <c r="CY153" s="57"/>
      <c r="CZ153" s="57"/>
      <c r="DA153" s="57"/>
      <c r="DB153" s="57"/>
      <c r="DC153" s="57"/>
      <c r="DD153" s="57"/>
      <c r="DE153" s="57"/>
      <c r="DF153" s="57"/>
      <c r="DG153" s="57"/>
      <c r="DH153" s="57"/>
      <c r="DI153" s="57"/>
      <c r="DJ153" s="57"/>
      <c r="DK153" s="57"/>
      <c r="DL153" s="57"/>
      <c r="DM153" s="57"/>
      <c r="DN153" s="57"/>
      <c r="DO153" s="57"/>
      <c r="DP153" s="57"/>
      <c r="DQ153" s="57"/>
      <c r="DR153" s="57"/>
      <c r="DS153" s="57"/>
      <c r="DT153" s="57"/>
      <c r="DU153" s="57"/>
      <c r="DV153" s="103"/>
      <c r="DW153" s="57"/>
      <c r="DX153" s="57"/>
      <c r="DY153" s="57"/>
      <c r="DZ153" s="57"/>
      <c r="EA153" s="57"/>
      <c r="EB153" s="57"/>
      <c r="EC153" s="57"/>
      <c r="ED153" s="57"/>
      <c r="EE153" s="57"/>
      <c r="EF153" s="57"/>
      <c r="EG153" s="57"/>
      <c r="EH153" s="57"/>
      <c r="EI153" s="57"/>
      <c r="EJ153" s="57"/>
      <c r="EK153" s="57"/>
      <c r="EL153" s="57"/>
      <c r="EM153" s="57"/>
      <c r="EN153" s="57"/>
      <c r="EO153" s="57"/>
      <c r="EP153" s="57"/>
      <c r="EQ153" s="103"/>
      <c r="ER153" s="577"/>
    </row>
    <row r="154" spans="1:148" ht="15" customHeight="1">
      <c r="A154" s="648"/>
      <c r="B154" s="2261" t="str">
        <f t="shared" si="76"/>
        <v>Desk 40</v>
      </c>
      <c r="C154" s="2266" t="str">
        <f t="shared" ref="C154" si="91">IF(ISBLANK(C51), "", C51)</f>
        <v/>
      </c>
      <c r="D154" s="2266" t="str">
        <f t="shared" si="52"/>
        <v/>
      </c>
      <c r="E154" s="2266" t="str">
        <f t="shared" si="52"/>
        <v/>
      </c>
      <c r="F154" s="2266" t="str">
        <f t="shared" ref="F154" si="92">IF(ISBLANK(F51), "", F51)</f>
        <v/>
      </c>
      <c r="G154" s="57"/>
      <c r="H154" s="57"/>
      <c r="I154" s="57"/>
      <c r="J154" s="57"/>
      <c r="K154" s="57"/>
      <c r="L154" s="57"/>
      <c r="M154" s="57"/>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7"/>
      <c r="AK154" s="57"/>
      <c r="AL154" s="57"/>
      <c r="AM154" s="57"/>
      <c r="AN154" s="57"/>
      <c r="AO154" s="57"/>
      <c r="AP154" s="57"/>
      <c r="AQ154" s="57"/>
      <c r="AR154" s="57"/>
      <c r="AS154" s="57"/>
      <c r="AT154" s="57"/>
      <c r="AU154" s="57"/>
      <c r="AV154" s="57"/>
      <c r="AW154" s="57"/>
      <c r="AX154" s="57"/>
      <c r="AY154" s="57"/>
      <c r="AZ154" s="57"/>
      <c r="BA154" s="57"/>
      <c r="BB154" s="57"/>
      <c r="BC154" s="57"/>
      <c r="BD154" s="57"/>
      <c r="BE154" s="57"/>
      <c r="BF154" s="57"/>
      <c r="BG154" s="57"/>
      <c r="BH154" s="57"/>
      <c r="BI154" s="57"/>
      <c r="BJ154" s="57"/>
      <c r="BK154" s="57"/>
      <c r="BL154" s="57"/>
      <c r="BM154" s="57"/>
      <c r="BN154" s="57"/>
      <c r="BO154" s="57"/>
      <c r="BP154" s="57"/>
      <c r="BQ154" s="57"/>
      <c r="BR154" s="57"/>
      <c r="BS154" s="57"/>
      <c r="BT154" s="57"/>
      <c r="BU154" s="57"/>
      <c r="BV154" s="57"/>
      <c r="BW154" s="57"/>
      <c r="BX154" s="57"/>
      <c r="BY154" s="57"/>
      <c r="BZ154" s="57"/>
      <c r="CA154" s="57"/>
      <c r="CB154" s="57"/>
      <c r="CC154" s="57"/>
      <c r="CD154" s="57"/>
      <c r="CE154" s="57"/>
      <c r="CF154" s="57"/>
      <c r="CG154" s="57"/>
      <c r="CH154" s="57"/>
      <c r="CI154" s="57"/>
      <c r="CJ154" s="57"/>
      <c r="CK154" s="57"/>
      <c r="CL154" s="57"/>
      <c r="CM154" s="57"/>
      <c r="CN154" s="57"/>
      <c r="CO154" s="57"/>
      <c r="CP154" s="57"/>
      <c r="CQ154" s="57"/>
      <c r="CR154" s="57"/>
      <c r="CS154" s="57"/>
      <c r="CT154" s="57"/>
      <c r="CU154" s="57"/>
      <c r="CV154" s="57"/>
      <c r="CW154" s="57"/>
      <c r="CX154" s="57"/>
      <c r="CY154" s="57"/>
      <c r="CZ154" s="57"/>
      <c r="DA154" s="57"/>
      <c r="DB154" s="57"/>
      <c r="DC154" s="57"/>
      <c r="DD154" s="57"/>
      <c r="DE154" s="57"/>
      <c r="DF154" s="57"/>
      <c r="DG154" s="57"/>
      <c r="DH154" s="57"/>
      <c r="DI154" s="57"/>
      <c r="DJ154" s="57"/>
      <c r="DK154" s="57"/>
      <c r="DL154" s="57"/>
      <c r="DM154" s="57"/>
      <c r="DN154" s="57"/>
      <c r="DO154" s="57"/>
      <c r="DP154" s="57"/>
      <c r="DQ154" s="57"/>
      <c r="DR154" s="57"/>
      <c r="DS154" s="57"/>
      <c r="DT154" s="57"/>
      <c r="DU154" s="57"/>
      <c r="DV154" s="103"/>
      <c r="DW154" s="57"/>
      <c r="DX154" s="57"/>
      <c r="DY154" s="57"/>
      <c r="DZ154" s="57"/>
      <c r="EA154" s="57"/>
      <c r="EB154" s="57"/>
      <c r="EC154" s="57"/>
      <c r="ED154" s="57"/>
      <c r="EE154" s="57"/>
      <c r="EF154" s="57"/>
      <c r="EG154" s="57"/>
      <c r="EH154" s="57"/>
      <c r="EI154" s="57"/>
      <c r="EJ154" s="57"/>
      <c r="EK154" s="57"/>
      <c r="EL154" s="57"/>
      <c r="EM154" s="57"/>
      <c r="EN154" s="57"/>
      <c r="EO154" s="57"/>
      <c r="EP154" s="57"/>
      <c r="EQ154" s="103"/>
      <c r="ER154" s="577"/>
    </row>
    <row r="155" spans="1:148" ht="15" customHeight="1">
      <c r="A155" s="648"/>
      <c r="B155" s="2261" t="str">
        <f t="shared" si="76"/>
        <v>Desk 41</v>
      </c>
      <c r="C155" s="2266" t="str">
        <f t="shared" ref="C155" si="93">IF(ISBLANK(C52), "", C52)</f>
        <v/>
      </c>
      <c r="D155" s="2266" t="str">
        <f t="shared" ref="D155:E174" si="94">IF(ISBLANK(D52), "", D52)</f>
        <v/>
      </c>
      <c r="E155" s="2266" t="str">
        <f t="shared" si="94"/>
        <v/>
      </c>
      <c r="F155" s="2266" t="str">
        <f t="shared" ref="F155" si="95">IF(ISBLANK(F52), "", F52)</f>
        <v/>
      </c>
      <c r="G155" s="57"/>
      <c r="H155" s="57"/>
      <c r="I155" s="57"/>
      <c r="J155" s="5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c r="AM155" s="57"/>
      <c r="AN155" s="57"/>
      <c r="AO155" s="57"/>
      <c r="AP155" s="57"/>
      <c r="AQ155" s="57"/>
      <c r="AR155" s="57"/>
      <c r="AS155" s="57"/>
      <c r="AT155" s="57"/>
      <c r="AU155" s="57"/>
      <c r="AV155" s="57"/>
      <c r="AW155" s="57"/>
      <c r="AX155" s="57"/>
      <c r="AY155" s="57"/>
      <c r="AZ155" s="57"/>
      <c r="BA155" s="57"/>
      <c r="BB155" s="57"/>
      <c r="BC155" s="57"/>
      <c r="BD155" s="57"/>
      <c r="BE155" s="57"/>
      <c r="BF155" s="57"/>
      <c r="BG155" s="57"/>
      <c r="BH155" s="57"/>
      <c r="BI155" s="57"/>
      <c r="BJ155" s="57"/>
      <c r="BK155" s="57"/>
      <c r="BL155" s="57"/>
      <c r="BM155" s="57"/>
      <c r="BN155" s="57"/>
      <c r="BO155" s="57"/>
      <c r="BP155" s="57"/>
      <c r="BQ155" s="57"/>
      <c r="BR155" s="57"/>
      <c r="BS155" s="57"/>
      <c r="BT155" s="57"/>
      <c r="BU155" s="57"/>
      <c r="BV155" s="57"/>
      <c r="BW155" s="57"/>
      <c r="BX155" s="57"/>
      <c r="BY155" s="57"/>
      <c r="BZ155" s="57"/>
      <c r="CA155" s="57"/>
      <c r="CB155" s="57"/>
      <c r="CC155" s="57"/>
      <c r="CD155" s="57"/>
      <c r="CE155" s="57"/>
      <c r="CF155" s="57"/>
      <c r="CG155" s="57"/>
      <c r="CH155" s="57"/>
      <c r="CI155" s="57"/>
      <c r="CJ155" s="57"/>
      <c r="CK155" s="57"/>
      <c r="CL155" s="57"/>
      <c r="CM155" s="57"/>
      <c r="CN155" s="57"/>
      <c r="CO155" s="57"/>
      <c r="CP155" s="57"/>
      <c r="CQ155" s="57"/>
      <c r="CR155" s="57"/>
      <c r="CS155" s="57"/>
      <c r="CT155" s="57"/>
      <c r="CU155" s="57"/>
      <c r="CV155" s="57"/>
      <c r="CW155" s="57"/>
      <c r="CX155" s="57"/>
      <c r="CY155" s="57"/>
      <c r="CZ155" s="57"/>
      <c r="DA155" s="57"/>
      <c r="DB155" s="57"/>
      <c r="DC155" s="57"/>
      <c r="DD155" s="57"/>
      <c r="DE155" s="57"/>
      <c r="DF155" s="57"/>
      <c r="DG155" s="57"/>
      <c r="DH155" s="57"/>
      <c r="DI155" s="57"/>
      <c r="DJ155" s="57"/>
      <c r="DK155" s="57"/>
      <c r="DL155" s="57"/>
      <c r="DM155" s="57"/>
      <c r="DN155" s="57"/>
      <c r="DO155" s="57"/>
      <c r="DP155" s="57"/>
      <c r="DQ155" s="57"/>
      <c r="DR155" s="57"/>
      <c r="DS155" s="57"/>
      <c r="DT155" s="57"/>
      <c r="DU155" s="57"/>
      <c r="DV155" s="103"/>
      <c r="DW155" s="57"/>
      <c r="DX155" s="57"/>
      <c r="DY155" s="57"/>
      <c r="DZ155" s="57"/>
      <c r="EA155" s="57"/>
      <c r="EB155" s="57"/>
      <c r="EC155" s="57"/>
      <c r="ED155" s="57"/>
      <c r="EE155" s="57"/>
      <c r="EF155" s="57"/>
      <c r="EG155" s="57"/>
      <c r="EH155" s="57"/>
      <c r="EI155" s="57"/>
      <c r="EJ155" s="57"/>
      <c r="EK155" s="57"/>
      <c r="EL155" s="57"/>
      <c r="EM155" s="57"/>
      <c r="EN155" s="57"/>
      <c r="EO155" s="57"/>
      <c r="EP155" s="57"/>
      <c r="EQ155" s="103"/>
      <c r="ER155" s="577"/>
    </row>
    <row r="156" spans="1:148" ht="15" customHeight="1">
      <c r="A156" s="648"/>
      <c r="B156" s="2261" t="str">
        <f t="shared" si="76"/>
        <v>Desk 42</v>
      </c>
      <c r="C156" s="2266" t="str">
        <f t="shared" ref="C156" si="96">IF(ISBLANK(C53), "", C53)</f>
        <v/>
      </c>
      <c r="D156" s="2266" t="str">
        <f t="shared" si="94"/>
        <v/>
      </c>
      <c r="E156" s="2266" t="str">
        <f t="shared" si="94"/>
        <v/>
      </c>
      <c r="F156" s="2266" t="str">
        <f t="shared" ref="F156" si="97">IF(ISBLANK(F53), "", F53)</f>
        <v/>
      </c>
      <c r="G156" s="57"/>
      <c r="H156" s="57"/>
      <c r="I156" s="57"/>
      <c r="J156" s="57"/>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c r="AK156" s="57"/>
      <c r="AL156" s="57"/>
      <c r="AM156" s="57"/>
      <c r="AN156" s="57"/>
      <c r="AO156" s="57"/>
      <c r="AP156" s="57"/>
      <c r="AQ156" s="57"/>
      <c r="AR156" s="57"/>
      <c r="AS156" s="57"/>
      <c r="AT156" s="57"/>
      <c r="AU156" s="57"/>
      <c r="AV156" s="57"/>
      <c r="AW156" s="57"/>
      <c r="AX156" s="57"/>
      <c r="AY156" s="57"/>
      <c r="AZ156" s="57"/>
      <c r="BA156" s="57"/>
      <c r="BB156" s="57"/>
      <c r="BC156" s="57"/>
      <c r="BD156" s="57"/>
      <c r="BE156" s="57"/>
      <c r="BF156" s="57"/>
      <c r="BG156" s="57"/>
      <c r="BH156" s="57"/>
      <c r="BI156" s="57"/>
      <c r="BJ156" s="57"/>
      <c r="BK156" s="57"/>
      <c r="BL156" s="57"/>
      <c r="BM156" s="57"/>
      <c r="BN156" s="57"/>
      <c r="BO156" s="57"/>
      <c r="BP156" s="57"/>
      <c r="BQ156" s="57"/>
      <c r="BR156" s="57"/>
      <c r="BS156" s="57"/>
      <c r="BT156" s="57"/>
      <c r="BU156" s="57"/>
      <c r="BV156" s="57"/>
      <c r="BW156" s="57"/>
      <c r="BX156" s="57"/>
      <c r="BY156" s="57"/>
      <c r="BZ156" s="57"/>
      <c r="CA156" s="57"/>
      <c r="CB156" s="57"/>
      <c r="CC156" s="57"/>
      <c r="CD156" s="57"/>
      <c r="CE156" s="57"/>
      <c r="CF156" s="57"/>
      <c r="CG156" s="57"/>
      <c r="CH156" s="57"/>
      <c r="CI156" s="57"/>
      <c r="CJ156" s="57"/>
      <c r="CK156" s="57"/>
      <c r="CL156" s="57"/>
      <c r="CM156" s="57"/>
      <c r="CN156" s="57"/>
      <c r="CO156" s="57"/>
      <c r="CP156" s="57"/>
      <c r="CQ156" s="57"/>
      <c r="CR156" s="57"/>
      <c r="CS156" s="57"/>
      <c r="CT156" s="57"/>
      <c r="CU156" s="57"/>
      <c r="CV156" s="57"/>
      <c r="CW156" s="57"/>
      <c r="CX156" s="57"/>
      <c r="CY156" s="57"/>
      <c r="CZ156" s="57"/>
      <c r="DA156" s="57"/>
      <c r="DB156" s="57"/>
      <c r="DC156" s="57"/>
      <c r="DD156" s="57"/>
      <c r="DE156" s="57"/>
      <c r="DF156" s="57"/>
      <c r="DG156" s="57"/>
      <c r="DH156" s="57"/>
      <c r="DI156" s="57"/>
      <c r="DJ156" s="57"/>
      <c r="DK156" s="57"/>
      <c r="DL156" s="57"/>
      <c r="DM156" s="57"/>
      <c r="DN156" s="57"/>
      <c r="DO156" s="57"/>
      <c r="DP156" s="57"/>
      <c r="DQ156" s="57"/>
      <c r="DR156" s="57"/>
      <c r="DS156" s="57"/>
      <c r="DT156" s="57"/>
      <c r="DU156" s="57"/>
      <c r="DV156" s="103"/>
      <c r="DW156" s="57"/>
      <c r="DX156" s="57"/>
      <c r="DY156" s="57"/>
      <c r="DZ156" s="57"/>
      <c r="EA156" s="57"/>
      <c r="EB156" s="57"/>
      <c r="EC156" s="57"/>
      <c r="ED156" s="57"/>
      <c r="EE156" s="57"/>
      <c r="EF156" s="57"/>
      <c r="EG156" s="57"/>
      <c r="EH156" s="57"/>
      <c r="EI156" s="57"/>
      <c r="EJ156" s="57"/>
      <c r="EK156" s="57"/>
      <c r="EL156" s="57"/>
      <c r="EM156" s="57"/>
      <c r="EN156" s="57"/>
      <c r="EO156" s="57"/>
      <c r="EP156" s="57"/>
      <c r="EQ156" s="103"/>
      <c r="ER156" s="577"/>
    </row>
    <row r="157" spans="1:148" ht="15" customHeight="1">
      <c r="A157" s="648"/>
      <c r="B157" s="2261" t="str">
        <f t="shared" si="76"/>
        <v>Desk 43</v>
      </c>
      <c r="C157" s="2266" t="str">
        <f t="shared" ref="C157" si="98">IF(ISBLANK(C54), "", C54)</f>
        <v/>
      </c>
      <c r="D157" s="2266" t="str">
        <f t="shared" si="94"/>
        <v/>
      </c>
      <c r="E157" s="2266" t="str">
        <f t="shared" si="94"/>
        <v/>
      </c>
      <c r="F157" s="2266" t="str">
        <f t="shared" ref="F157" si="99">IF(ISBLANK(F54), "", F54)</f>
        <v/>
      </c>
      <c r="G157" s="57"/>
      <c r="H157" s="57"/>
      <c r="I157" s="57"/>
      <c r="J157" s="57"/>
      <c r="K157" s="57"/>
      <c r="L157" s="57"/>
      <c r="M157" s="57"/>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7"/>
      <c r="AK157" s="57"/>
      <c r="AL157" s="57"/>
      <c r="AM157" s="57"/>
      <c r="AN157" s="57"/>
      <c r="AO157" s="57"/>
      <c r="AP157" s="57"/>
      <c r="AQ157" s="57"/>
      <c r="AR157" s="57"/>
      <c r="AS157" s="57"/>
      <c r="AT157" s="57"/>
      <c r="AU157" s="57"/>
      <c r="AV157" s="57"/>
      <c r="AW157" s="57"/>
      <c r="AX157" s="57"/>
      <c r="AY157" s="57"/>
      <c r="AZ157" s="57"/>
      <c r="BA157" s="57"/>
      <c r="BB157" s="57"/>
      <c r="BC157" s="57"/>
      <c r="BD157" s="57"/>
      <c r="BE157" s="57"/>
      <c r="BF157" s="57"/>
      <c r="BG157" s="57"/>
      <c r="BH157" s="57"/>
      <c r="BI157" s="57"/>
      <c r="BJ157" s="57"/>
      <c r="BK157" s="57"/>
      <c r="BL157" s="57"/>
      <c r="BM157" s="57"/>
      <c r="BN157" s="57"/>
      <c r="BO157" s="57"/>
      <c r="BP157" s="57"/>
      <c r="BQ157" s="57"/>
      <c r="BR157" s="57"/>
      <c r="BS157" s="57"/>
      <c r="BT157" s="57"/>
      <c r="BU157" s="57"/>
      <c r="BV157" s="57"/>
      <c r="BW157" s="57"/>
      <c r="BX157" s="57"/>
      <c r="BY157" s="57"/>
      <c r="BZ157" s="57"/>
      <c r="CA157" s="57"/>
      <c r="CB157" s="57"/>
      <c r="CC157" s="57"/>
      <c r="CD157" s="57"/>
      <c r="CE157" s="57"/>
      <c r="CF157" s="57"/>
      <c r="CG157" s="57"/>
      <c r="CH157" s="57"/>
      <c r="CI157" s="57"/>
      <c r="CJ157" s="57"/>
      <c r="CK157" s="57"/>
      <c r="CL157" s="57"/>
      <c r="CM157" s="57"/>
      <c r="CN157" s="57"/>
      <c r="CO157" s="57"/>
      <c r="CP157" s="57"/>
      <c r="CQ157" s="57"/>
      <c r="CR157" s="57"/>
      <c r="CS157" s="57"/>
      <c r="CT157" s="57"/>
      <c r="CU157" s="57"/>
      <c r="CV157" s="57"/>
      <c r="CW157" s="57"/>
      <c r="CX157" s="57"/>
      <c r="CY157" s="57"/>
      <c r="CZ157" s="57"/>
      <c r="DA157" s="57"/>
      <c r="DB157" s="57"/>
      <c r="DC157" s="57"/>
      <c r="DD157" s="57"/>
      <c r="DE157" s="57"/>
      <c r="DF157" s="57"/>
      <c r="DG157" s="57"/>
      <c r="DH157" s="57"/>
      <c r="DI157" s="57"/>
      <c r="DJ157" s="57"/>
      <c r="DK157" s="57"/>
      <c r="DL157" s="57"/>
      <c r="DM157" s="57"/>
      <c r="DN157" s="57"/>
      <c r="DO157" s="57"/>
      <c r="DP157" s="57"/>
      <c r="DQ157" s="57"/>
      <c r="DR157" s="57"/>
      <c r="DS157" s="57"/>
      <c r="DT157" s="57"/>
      <c r="DU157" s="57"/>
      <c r="DV157" s="103"/>
      <c r="DW157" s="57"/>
      <c r="DX157" s="57"/>
      <c r="DY157" s="57"/>
      <c r="DZ157" s="57"/>
      <c r="EA157" s="57"/>
      <c r="EB157" s="57"/>
      <c r="EC157" s="57"/>
      <c r="ED157" s="57"/>
      <c r="EE157" s="57"/>
      <c r="EF157" s="57"/>
      <c r="EG157" s="57"/>
      <c r="EH157" s="57"/>
      <c r="EI157" s="57"/>
      <c r="EJ157" s="57"/>
      <c r="EK157" s="57"/>
      <c r="EL157" s="57"/>
      <c r="EM157" s="57"/>
      <c r="EN157" s="57"/>
      <c r="EO157" s="57"/>
      <c r="EP157" s="57"/>
      <c r="EQ157" s="103"/>
      <c r="ER157" s="577"/>
    </row>
    <row r="158" spans="1:148" ht="15" customHeight="1">
      <c r="A158" s="648"/>
      <c r="B158" s="2261" t="str">
        <f t="shared" si="76"/>
        <v>Desk 44</v>
      </c>
      <c r="C158" s="2266" t="str">
        <f t="shared" ref="C158" si="100">IF(ISBLANK(C55), "", C55)</f>
        <v/>
      </c>
      <c r="D158" s="2266" t="str">
        <f t="shared" si="94"/>
        <v/>
      </c>
      <c r="E158" s="2266" t="str">
        <f t="shared" si="94"/>
        <v/>
      </c>
      <c r="F158" s="2266" t="str">
        <f t="shared" ref="F158" si="101">IF(ISBLANK(F55), "", F55)</f>
        <v/>
      </c>
      <c r="G158" s="57"/>
      <c r="H158" s="57"/>
      <c r="I158" s="57"/>
      <c r="J158" s="5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57"/>
      <c r="AS158" s="57"/>
      <c r="AT158" s="57"/>
      <c r="AU158" s="57"/>
      <c r="AV158" s="57"/>
      <c r="AW158" s="57"/>
      <c r="AX158" s="57"/>
      <c r="AY158" s="57"/>
      <c r="AZ158" s="57"/>
      <c r="BA158" s="57"/>
      <c r="BB158" s="57"/>
      <c r="BC158" s="57"/>
      <c r="BD158" s="57"/>
      <c r="BE158" s="57"/>
      <c r="BF158" s="57"/>
      <c r="BG158" s="57"/>
      <c r="BH158" s="57"/>
      <c r="BI158" s="57"/>
      <c r="BJ158" s="57"/>
      <c r="BK158" s="57"/>
      <c r="BL158" s="57"/>
      <c r="BM158" s="57"/>
      <c r="BN158" s="57"/>
      <c r="BO158" s="57"/>
      <c r="BP158" s="57"/>
      <c r="BQ158" s="57"/>
      <c r="BR158" s="57"/>
      <c r="BS158" s="57"/>
      <c r="BT158" s="57"/>
      <c r="BU158" s="57"/>
      <c r="BV158" s="57"/>
      <c r="BW158" s="57"/>
      <c r="BX158" s="57"/>
      <c r="BY158" s="57"/>
      <c r="BZ158" s="57"/>
      <c r="CA158" s="57"/>
      <c r="CB158" s="57"/>
      <c r="CC158" s="57"/>
      <c r="CD158" s="57"/>
      <c r="CE158" s="57"/>
      <c r="CF158" s="57"/>
      <c r="CG158" s="57"/>
      <c r="CH158" s="57"/>
      <c r="CI158" s="57"/>
      <c r="CJ158" s="57"/>
      <c r="CK158" s="57"/>
      <c r="CL158" s="57"/>
      <c r="CM158" s="57"/>
      <c r="CN158" s="57"/>
      <c r="CO158" s="57"/>
      <c r="CP158" s="57"/>
      <c r="CQ158" s="57"/>
      <c r="CR158" s="57"/>
      <c r="CS158" s="57"/>
      <c r="CT158" s="57"/>
      <c r="CU158" s="57"/>
      <c r="CV158" s="57"/>
      <c r="CW158" s="57"/>
      <c r="CX158" s="57"/>
      <c r="CY158" s="57"/>
      <c r="CZ158" s="57"/>
      <c r="DA158" s="57"/>
      <c r="DB158" s="57"/>
      <c r="DC158" s="57"/>
      <c r="DD158" s="57"/>
      <c r="DE158" s="57"/>
      <c r="DF158" s="57"/>
      <c r="DG158" s="57"/>
      <c r="DH158" s="57"/>
      <c r="DI158" s="57"/>
      <c r="DJ158" s="57"/>
      <c r="DK158" s="57"/>
      <c r="DL158" s="57"/>
      <c r="DM158" s="57"/>
      <c r="DN158" s="57"/>
      <c r="DO158" s="57"/>
      <c r="DP158" s="57"/>
      <c r="DQ158" s="57"/>
      <c r="DR158" s="57"/>
      <c r="DS158" s="57"/>
      <c r="DT158" s="57"/>
      <c r="DU158" s="57"/>
      <c r="DV158" s="103"/>
      <c r="DW158" s="57"/>
      <c r="DX158" s="57"/>
      <c r="DY158" s="57"/>
      <c r="DZ158" s="57"/>
      <c r="EA158" s="57"/>
      <c r="EB158" s="57"/>
      <c r="EC158" s="57"/>
      <c r="ED158" s="57"/>
      <c r="EE158" s="57"/>
      <c r="EF158" s="57"/>
      <c r="EG158" s="57"/>
      <c r="EH158" s="57"/>
      <c r="EI158" s="57"/>
      <c r="EJ158" s="57"/>
      <c r="EK158" s="57"/>
      <c r="EL158" s="57"/>
      <c r="EM158" s="57"/>
      <c r="EN158" s="57"/>
      <c r="EO158" s="57"/>
      <c r="EP158" s="57"/>
      <c r="EQ158" s="103"/>
      <c r="ER158" s="577"/>
    </row>
    <row r="159" spans="1:148" ht="15" customHeight="1">
      <c r="A159" s="648"/>
      <c r="B159" s="2261" t="str">
        <f t="shared" si="76"/>
        <v>Desk 45</v>
      </c>
      <c r="C159" s="2266" t="str">
        <f t="shared" ref="C159" si="102">IF(ISBLANK(C56), "", C56)</f>
        <v/>
      </c>
      <c r="D159" s="2266" t="str">
        <f t="shared" si="94"/>
        <v/>
      </c>
      <c r="E159" s="2266" t="str">
        <f t="shared" si="94"/>
        <v/>
      </c>
      <c r="F159" s="2266" t="str">
        <f t="shared" ref="F159" si="103">IF(ISBLANK(F56), "", F56)</f>
        <v/>
      </c>
      <c r="G159" s="57"/>
      <c r="H159" s="57"/>
      <c r="I159" s="57"/>
      <c r="J159" s="57"/>
      <c r="K159" s="57"/>
      <c r="L159" s="57"/>
      <c r="M159" s="57"/>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57"/>
      <c r="BG159" s="57"/>
      <c r="BH159" s="57"/>
      <c r="BI159" s="57"/>
      <c r="BJ159" s="57"/>
      <c r="BK159" s="57"/>
      <c r="BL159" s="57"/>
      <c r="BM159" s="57"/>
      <c r="BN159" s="57"/>
      <c r="BO159" s="57"/>
      <c r="BP159" s="57"/>
      <c r="BQ159" s="57"/>
      <c r="BR159" s="57"/>
      <c r="BS159" s="57"/>
      <c r="BT159" s="57"/>
      <c r="BU159" s="57"/>
      <c r="BV159" s="57"/>
      <c r="BW159" s="57"/>
      <c r="BX159" s="57"/>
      <c r="BY159" s="57"/>
      <c r="BZ159" s="57"/>
      <c r="CA159" s="57"/>
      <c r="CB159" s="57"/>
      <c r="CC159" s="57"/>
      <c r="CD159" s="57"/>
      <c r="CE159" s="57"/>
      <c r="CF159" s="57"/>
      <c r="CG159" s="57"/>
      <c r="CH159" s="57"/>
      <c r="CI159" s="57"/>
      <c r="CJ159" s="57"/>
      <c r="CK159" s="57"/>
      <c r="CL159" s="57"/>
      <c r="CM159" s="57"/>
      <c r="CN159" s="57"/>
      <c r="CO159" s="57"/>
      <c r="CP159" s="57"/>
      <c r="CQ159" s="57"/>
      <c r="CR159" s="57"/>
      <c r="CS159" s="57"/>
      <c r="CT159" s="57"/>
      <c r="CU159" s="57"/>
      <c r="CV159" s="57"/>
      <c r="CW159" s="57"/>
      <c r="CX159" s="57"/>
      <c r="CY159" s="57"/>
      <c r="CZ159" s="57"/>
      <c r="DA159" s="57"/>
      <c r="DB159" s="57"/>
      <c r="DC159" s="57"/>
      <c r="DD159" s="57"/>
      <c r="DE159" s="57"/>
      <c r="DF159" s="57"/>
      <c r="DG159" s="57"/>
      <c r="DH159" s="57"/>
      <c r="DI159" s="57"/>
      <c r="DJ159" s="57"/>
      <c r="DK159" s="57"/>
      <c r="DL159" s="57"/>
      <c r="DM159" s="57"/>
      <c r="DN159" s="57"/>
      <c r="DO159" s="57"/>
      <c r="DP159" s="57"/>
      <c r="DQ159" s="57"/>
      <c r="DR159" s="57"/>
      <c r="DS159" s="57"/>
      <c r="DT159" s="57"/>
      <c r="DU159" s="57"/>
      <c r="DV159" s="103"/>
      <c r="DW159" s="57"/>
      <c r="DX159" s="57"/>
      <c r="DY159" s="57"/>
      <c r="DZ159" s="57"/>
      <c r="EA159" s="57"/>
      <c r="EB159" s="57"/>
      <c r="EC159" s="57"/>
      <c r="ED159" s="57"/>
      <c r="EE159" s="57"/>
      <c r="EF159" s="57"/>
      <c r="EG159" s="57"/>
      <c r="EH159" s="57"/>
      <c r="EI159" s="57"/>
      <c r="EJ159" s="57"/>
      <c r="EK159" s="57"/>
      <c r="EL159" s="57"/>
      <c r="EM159" s="57"/>
      <c r="EN159" s="57"/>
      <c r="EO159" s="57"/>
      <c r="EP159" s="57"/>
      <c r="EQ159" s="103"/>
      <c r="ER159" s="577"/>
    </row>
    <row r="160" spans="1:148" ht="15" customHeight="1">
      <c r="A160" s="648"/>
      <c r="B160" s="2261" t="str">
        <f t="shared" si="76"/>
        <v>Desk 46</v>
      </c>
      <c r="C160" s="2266" t="str">
        <f t="shared" ref="C160" si="104">IF(ISBLANK(C57), "", C57)</f>
        <v/>
      </c>
      <c r="D160" s="2266" t="str">
        <f t="shared" si="94"/>
        <v/>
      </c>
      <c r="E160" s="2266" t="str">
        <f t="shared" si="94"/>
        <v/>
      </c>
      <c r="F160" s="2266" t="str">
        <f t="shared" ref="F160" si="105">IF(ISBLANK(F57), "", F57)</f>
        <v/>
      </c>
      <c r="G160" s="57"/>
      <c r="H160" s="57"/>
      <c r="I160" s="57"/>
      <c r="J160" s="57"/>
      <c r="K160" s="57"/>
      <c r="L160" s="57"/>
      <c r="M160" s="57"/>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N160" s="57"/>
      <c r="AO160" s="57"/>
      <c r="AP160" s="57"/>
      <c r="AQ160" s="57"/>
      <c r="AR160" s="57"/>
      <c r="AS160" s="57"/>
      <c r="AT160" s="57"/>
      <c r="AU160" s="57"/>
      <c r="AV160" s="57"/>
      <c r="AW160" s="57"/>
      <c r="AX160" s="57"/>
      <c r="AY160" s="57"/>
      <c r="AZ160" s="57"/>
      <c r="BA160" s="57"/>
      <c r="BB160" s="57"/>
      <c r="BC160" s="57"/>
      <c r="BD160" s="57"/>
      <c r="BE160" s="57"/>
      <c r="BF160" s="57"/>
      <c r="BG160" s="57"/>
      <c r="BH160" s="57"/>
      <c r="BI160" s="57"/>
      <c r="BJ160" s="57"/>
      <c r="BK160" s="57"/>
      <c r="BL160" s="57"/>
      <c r="BM160" s="57"/>
      <c r="BN160" s="57"/>
      <c r="BO160" s="57"/>
      <c r="BP160" s="57"/>
      <c r="BQ160" s="57"/>
      <c r="BR160" s="57"/>
      <c r="BS160" s="57"/>
      <c r="BT160" s="57"/>
      <c r="BU160" s="57"/>
      <c r="BV160" s="57"/>
      <c r="BW160" s="57"/>
      <c r="BX160" s="57"/>
      <c r="BY160" s="57"/>
      <c r="BZ160" s="57"/>
      <c r="CA160" s="57"/>
      <c r="CB160" s="57"/>
      <c r="CC160" s="57"/>
      <c r="CD160" s="57"/>
      <c r="CE160" s="57"/>
      <c r="CF160" s="57"/>
      <c r="CG160" s="57"/>
      <c r="CH160" s="57"/>
      <c r="CI160" s="57"/>
      <c r="CJ160" s="57"/>
      <c r="CK160" s="57"/>
      <c r="CL160" s="57"/>
      <c r="CM160" s="57"/>
      <c r="CN160" s="57"/>
      <c r="CO160" s="57"/>
      <c r="CP160" s="57"/>
      <c r="CQ160" s="57"/>
      <c r="CR160" s="57"/>
      <c r="CS160" s="57"/>
      <c r="CT160" s="57"/>
      <c r="CU160" s="57"/>
      <c r="CV160" s="57"/>
      <c r="CW160" s="57"/>
      <c r="CX160" s="57"/>
      <c r="CY160" s="57"/>
      <c r="CZ160" s="57"/>
      <c r="DA160" s="57"/>
      <c r="DB160" s="57"/>
      <c r="DC160" s="57"/>
      <c r="DD160" s="57"/>
      <c r="DE160" s="57"/>
      <c r="DF160" s="57"/>
      <c r="DG160" s="57"/>
      <c r="DH160" s="57"/>
      <c r="DI160" s="57"/>
      <c r="DJ160" s="57"/>
      <c r="DK160" s="57"/>
      <c r="DL160" s="57"/>
      <c r="DM160" s="57"/>
      <c r="DN160" s="57"/>
      <c r="DO160" s="57"/>
      <c r="DP160" s="57"/>
      <c r="DQ160" s="57"/>
      <c r="DR160" s="57"/>
      <c r="DS160" s="57"/>
      <c r="DT160" s="57"/>
      <c r="DU160" s="57"/>
      <c r="DV160" s="103"/>
      <c r="DW160" s="57"/>
      <c r="DX160" s="57"/>
      <c r="DY160" s="57"/>
      <c r="DZ160" s="57"/>
      <c r="EA160" s="57"/>
      <c r="EB160" s="57"/>
      <c r="EC160" s="57"/>
      <c r="ED160" s="57"/>
      <c r="EE160" s="57"/>
      <c r="EF160" s="57"/>
      <c r="EG160" s="57"/>
      <c r="EH160" s="57"/>
      <c r="EI160" s="57"/>
      <c r="EJ160" s="57"/>
      <c r="EK160" s="57"/>
      <c r="EL160" s="57"/>
      <c r="EM160" s="57"/>
      <c r="EN160" s="57"/>
      <c r="EO160" s="57"/>
      <c r="EP160" s="57"/>
      <c r="EQ160" s="103"/>
      <c r="ER160" s="577"/>
    </row>
    <row r="161" spans="1:148" ht="15" customHeight="1">
      <c r="A161" s="648"/>
      <c r="B161" s="2261" t="str">
        <f t="shared" si="76"/>
        <v>Desk 47</v>
      </c>
      <c r="C161" s="2266" t="str">
        <f t="shared" ref="C161" si="106">IF(ISBLANK(C58), "", C58)</f>
        <v/>
      </c>
      <c r="D161" s="2266" t="str">
        <f t="shared" si="94"/>
        <v/>
      </c>
      <c r="E161" s="2266" t="str">
        <f t="shared" si="94"/>
        <v/>
      </c>
      <c r="F161" s="2266" t="str">
        <f t="shared" ref="F161" si="107">IF(ISBLANK(F58), "", F58)</f>
        <v/>
      </c>
      <c r="G161" s="57"/>
      <c r="H161" s="57"/>
      <c r="I161" s="57"/>
      <c r="J161" s="57"/>
      <c r="K161" s="57"/>
      <c r="L161" s="57"/>
      <c r="M161" s="57"/>
      <c r="N161" s="57"/>
      <c r="O161" s="57"/>
      <c r="P161" s="57"/>
      <c r="Q161" s="57"/>
      <c r="R161" s="57"/>
      <c r="S161" s="57"/>
      <c r="T161" s="57"/>
      <c r="U161" s="57"/>
      <c r="V161" s="57"/>
      <c r="W161" s="57"/>
      <c r="X161" s="57"/>
      <c r="Y161" s="57"/>
      <c r="Z161" s="57"/>
      <c r="AA161" s="57"/>
      <c r="AB161" s="57"/>
      <c r="AC161" s="57"/>
      <c r="AD161" s="57"/>
      <c r="AE161" s="57"/>
      <c r="AF161" s="57"/>
      <c r="AG161" s="57"/>
      <c r="AH161" s="57"/>
      <c r="AI161" s="57"/>
      <c r="AJ161" s="57"/>
      <c r="AK161" s="57"/>
      <c r="AL161" s="57"/>
      <c r="AM161" s="57"/>
      <c r="AN161" s="57"/>
      <c r="AO161" s="57"/>
      <c r="AP161" s="57"/>
      <c r="AQ161" s="57"/>
      <c r="AR161" s="57"/>
      <c r="AS161" s="57"/>
      <c r="AT161" s="57"/>
      <c r="AU161" s="57"/>
      <c r="AV161" s="57"/>
      <c r="AW161" s="57"/>
      <c r="AX161" s="57"/>
      <c r="AY161" s="57"/>
      <c r="AZ161" s="57"/>
      <c r="BA161" s="57"/>
      <c r="BB161" s="57"/>
      <c r="BC161" s="57"/>
      <c r="BD161" s="57"/>
      <c r="BE161" s="57"/>
      <c r="BF161" s="57"/>
      <c r="BG161" s="57"/>
      <c r="BH161" s="57"/>
      <c r="BI161" s="57"/>
      <c r="BJ161" s="57"/>
      <c r="BK161" s="57"/>
      <c r="BL161" s="57"/>
      <c r="BM161" s="57"/>
      <c r="BN161" s="57"/>
      <c r="BO161" s="57"/>
      <c r="BP161" s="57"/>
      <c r="BQ161" s="57"/>
      <c r="BR161" s="57"/>
      <c r="BS161" s="57"/>
      <c r="BT161" s="57"/>
      <c r="BU161" s="57"/>
      <c r="BV161" s="57"/>
      <c r="BW161" s="57"/>
      <c r="BX161" s="57"/>
      <c r="BY161" s="57"/>
      <c r="BZ161" s="57"/>
      <c r="CA161" s="57"/>
      <c r="CB161" s="57"/>
      <c r="CC161" s="57"/>
      <c r="CD161" s="57"/>
      <c r="CE161" s="57"/>
      <c r="CF161" s="57"/>
      <c r="CG161" s="57"/>
      <c r="CH161" s="57"/>
      <c r="CI161" s="57"/>
      <c r="CJ161" s="57"/>
      <c r="CK161" s="57"/>
      <c r="CL161" s="57"/>
      <c r="CM161" s="57"/>
      <c r="CN161" s="57"/>
      <c r="CO161" s="57"/>
      <c r="CP161" s="57"/>
      <c r="CQ161" s="57"/>
      <c r="CR161" s="57"/>
      <c r="CS161" s="57"/>
      <c r="CT161" s="57"/>
      <c r="CU161" s="57"/>
      <c r="CV161" s="57"/>
      <c r="CW161" s="57"/>
      <c r="CX161" s="57"/>
      <c r="CY161" s="57"/>
      <c r="CZ161" s="57"/>
      <c r="DA161" s="57"/>
      <c r="DB161" s="57"/>
      <c r="DC161" s="57"/>
      <c r="DD161" s="57"/>
      <c r="DE161" s="57"/>
      <c r="DF161" s="57"/>
      <c r="DG161" s="57"/>
      <c r="DH161" s="57"/>
      <c r="DI161" s="57"/>
      <c r="DJ161" s="57"/>
      <c r="DK161" s="57"/>
      <c r="DL161" s="57"/>
      <c r="DM161" s="57"/>
      <c r="DN161" s="57"/>
      <c r="DO161" s="57"/>
      <c r="DP161" s="57"/>
      <c r="DQ161" s="57"/>
      <c r="DR161" s="57"/>
      <c r="DS161" s="57"/>
      <c r="DT161" s="57"/>
      <c r="DU161" s="57"/>
      <c r="DV161" s="103"/>
      <c r="DW161" s="57"/>
      <c r="DX161" s="57"/>
      <c r="DY161" s="57"/>
      <c r="DZ161" s="57"/>
      <c r="EA161" s="57"/>
      <c r="EB161" s="57"/>
      <c r="EC161" s="57"/>
      <c r="ED161" s="57"/>
      <c r="EE161" s="57"/>
      <c r="EF161" s="57"/>
      <c r="EG161" s="57"/>
      <c r="EH161" s="57"/>
      <c r="EI161" s="57"/>
      <c r="EJ161" s="57"/>
      <c r="EK161" s="57"/>
      <c r="EL161" s="57"/>
      <c r="EM161" s="57"/>
      <c r="EN161" s="57"/>
      <c r="EO161" s="57"/>
      <c r="EP161" s="57"/>
      <c r="EQ161" s="103"/>
      <c r="ER161" s="577"/>
    </row>
    <row r="162" spans="1:148" ht="15" customHeight="1">
      <c r="A162" s="648"/>
      <c r="B162" s="2261" t="str">
        <f t="shared" si="76"/>
        <v>Desk 48</v>
      </c>
      <c r="C162" s="2266" t="str">
        <f t="shared" ref="C162" si="108">IF(ISBLANK(C59), "", C59)</f>
        <v/>
      </c>
      <c r="D162" s="2266" t="str">
        <f t="shared" si="94"/>
        <v/>
      </c>
      <c r="E162" s="2266" t="str">
        <f t="shared" si="94"/>
        <v/>
      </c>
      <c r="F162" s="2266" t="str">
        <f t="shared" ref="F162" si="109">IF(ISBLANK(F59), "", F59)</f>
        <v/>
      </c>
      <c r="G162" s="57"/>
      <c r="H162" s="57"/>
      <c r="I162" s="57"/>
      <c r="J162" s="57"/>
      <c r="K162" s="57"/>
      <c r="L162" s="57"/>
      <c r="M162" s="57"/>
      <c r="N162" s="57"/>
      <c r="O162" s="57"/>
      <c r="P162" s="57"/>
      <c r="Q162" s="57"/>
      <c r="R162" s="57"/>
      <c r="S162" s="57"/>
      <c r="T162" s="57"/>
      <c r="U162" s="57"/>
      <c r="V162" s="57"/>
      <c r="W162" s="57"/>
      <c r="X162" s="57"/>
      <c r="Y162" s="57"/>
      <c r="Z162" s="57"/>
      <c r="AA162" s="57"/>
      <c r="AB162" s="57"/>
      <c r="AC162" s="57"/>
      <c r="AD162" s="57"/>
      <c r="AE162" s="57"/>
      <c r="AF162" s="57"/>
      <c r="AG162" s="57"/>
      <c r="AH162" s="57"/>
      <c r="AI162" s="57"/>
      <c r="AJ162" s="57"/>
      <c r="AK162" s="57"/>
      <c r="AL162" s="57"/>
      <c r="AM162" s="57"/>
      <c r="AN162" s="57"/>
      <c r="AO162" s="57"/>
      <c r="AP162" s="57"/>
      <c r="AQ162" s="57"/>
      <c r="AR162" s="57"/>
      <c r="AS162" s="57"/>
      <c r="AT162" s="57"/>
      <c r="AU162" s="57"/>
      <c r="AV162" s="57"/>
      <c r="AW162" s="57"/>
      <c r="AX162" s="57"/>
      <c r="AY162" s="57"/>
      <c r="AZ162" s="57"/>
      <c r="BA162" s="57"/>
      <c r="BB162" s="57"/>
      <c r="BC162" s="57"/>
      <c r="BD162" s="57"/>
      <c r="BE162" s="57"/>
      <c r="BF162" s="57"/>
      <c r="BG162" s="57"/>
      <c r="BH162" s="57"/>
      <c r="BI162" s="57"/>
      <c r="BJ162" s="57"/>
      <c r="BK162" s="57"/>
      <c r="BL162" s="57"/>
      <c r="BM162" s="57"/>
      <c r="BN162" s="57"/>
      <c r="BO162" s="57"/>
      <c r="BP162" s="57"/>
      <c r="BQ162" s="57"/>
      <c r="BR162" s="57"/>
      <c r="BS162" s="57"/>
      <c r="BT162" s="57"/>
      <c r="BU162" s="57"/>
      <c r="BV162" s="57"/>
      <c r="BW162" s="57"/>
      <c r="BX162" s="57"/>
      <c r="BY162" s="57"/>
      <c r="BZ162" s="57"/>
      <c r="CA162" s="57"/>
      <c r="CB162" s="57"/>
      <c r="CC162" s="57"/>
      <c r="CD162" s="57"/>
      <c r="CE162" s="57"/>
      <c r="CF162" s="57"/>
      <c r="CG162" s="57"/>
      <c r="CH162" s="57"/>
      <c r="CI162" s="57"/>
      <c r="CJ162" s="57"/>
      <c r="CK162" s="57"/>
      <c r="CL162" s="57"/>
      <c r="CM162" s="57"/>
      <c r="CN162" s="57"/>
      <c r="CO162" s="57"/>
      <c r="CP162" s="57"/>
      <c r="CQ162" s="57"/>
      <c r="CR162" s="57"/>
      <c r="CS162" s="57"/>
      <c r="CT162" s="57"/>
      <c r="CU162" s="57"/>
      <c r="CV162" s="57"/>
      <c r="CW162" s="57"/>
      <c r="CX162" s="57"/>
      <c r="CY162" s="57"/>
      <c r="CZ162" s="57"/>
      <c r="DA162" s="57"/>
      <c r="DB162" s="57"/>
      <c r="DC162" s="57"/>
      <c r="DD162" s="57"/>
      <c r="DE162" s="57"/>
      <c r="DF162" s="57"/>
      <c r="DG162" s="57"/>
      <c r="DH162" s="57"/>
      <c r="DI162" s="57"/>
      <c r="DJ162" s="57"/>
      <c r="DK162" s="57"/>
      <c r="DL162" s="57"/>
      <c r="DM162" s="57"/>
      <c r="DN162" s="57"/>
      <c r="DO162" s="57"/>
      <c r="DP162" s="57"/>
      <c r="DQ162" s="57"/>
      <c r="DR162" s="57"/>
      <c r="DS162" s="57"/>
      <c r="DT162" s="57"/>
      <c r="DU162" s="57"/>
      <c r="DV162" s="103"/>
      <c r="DW162" s="57"/>
      <c r="DX162" s="57"/>
      <c r="DY162" s="57"/>
      <c r="DZ162" s="57"/>
      <c r="EA162" s="57"/>
      <c r="EB162" s="57"/>
      <c r="EC162" s="57"/>
      <c r="ED162" s="57"/>
      <c r="EE162" s="57"/>
      <c r="EF162" s="57"/>
      <c r="EG162" s="57"/>
      <c r="EH162" s="57"/>
      <c r="EI162" s="57"/>
      <c r="EJ162" s="57"/>
      <c r="EK162" s="57"/>
      <c r="EL162" s="57"/>
      <c r="EM162" s="57"/>
      <c r="EN162" s="57"/>
      <c r="EO162" s="57"/>
      <c r="EP162" s="57"/>
      <c r="EQ162" s="103"/>
      <c r="ER162" s="577"/>
    </row>
    <row r="163" spans="1:148" ht="15" customHeight="1">
      <c r="A163" s="648"/>
      <c r="B163" s="2261" t="str">
        <f t="shared" si="76"/>
        <v>Desk 49</v>
      </c>
      <c r="C163" s="2266" t="str">
        <f t="shared" ref="C163" si="110">IF(ISBLANK(C60), "", C60)</f>
        <v/>
      </c>
      <c r="D163" s="2266" t="str">
        <f t="shared" si="94"/>
        <v/>
      </c>
      <c r="E163" s="2266" t="str">
        <f t="shared" si="94"/>
        <v/>
      </c>
      <c r="F163" s="2266" t="str">
        <f t="shared" ref="F163" si="111">IF(ISBLANK(F60), "", F60)</f>
        <v/>
      </c>
      <c r="G163" s="57"/>
      <c r="H163" s="57"/>
      <c r="I163" s="57"/>
      <c r="J163" s="57"/>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57"/>
      <c r="AR163" s="57"/>
      <c r="AS163" s="57"/>
      <c r="AT163" s="57"/>
      <c r="AU163" s="57"/>
      <c r="AV163" s="57"/>
      <c r="AW163" s="57"/>
      <c r="AX163" s="57"/>
      <c r="AY163" s="57"/>
      <c r="AZ163" s="57"/>
      <c r="BA163" s="57"/>
      <c r="BB163" s="57"/>
      <c r="BC163" s="57"/>
      <c r="BD163" s="57"/>
      <c r="BE163" s="57"/>
      <c r="BF163" s="57"/>
      <c r="BG163" s="57"/>
      <c r="BH163" s="57"/>
      <c r="BI163" s="57"/>
      <c r="BJ163" s="57"/>
      <c r="BK163" s="57"/>
      <c r="BL163" s="57"/>
      <c r="BM163" s="57"/>
      <c r="BN163" s="57"/>
      <c r="BO163" s="57"/>
      <c r="BP163" s="57"/>
      <c r="BQ163" s="57"/>
      <c r="BR163" s="57"/>
      <c r="BS163" s="57"/>
      <c r="BT163" s="57"/>
      <c r="BU163" s="57"/>
      <c r="BV163" s="57"/>
      <c r="BW163" s="57"/>
      <c r="BX163" s="57"/>
      <c r="BY163" s="57"/>
      <c r="BZ163" s="57"/>
      <c r="CA163" s="57"/>
      <c r="CB163" s="57"/>
      <c r="CC163" s="57"/>
      <c r="CD163" s="57"/>
      <c r="CE163" s="57"/>
      <c r="CF163" s="57"/>
      <c r="CG163" s="57"/>
      <c r="CH163" s="57"/>
      <c r="CI163" s="57"/>
      <c r="CJ163" s="57"/>
      <c r="CK163" s="57"/>
      <c r="CL163" s="57"/>
      <c r="CM163" s="57"/>
      <c r="CN163" s="57"/>
      <c r="CO163" s="57"/>
      <c r="CP163" s="57"/>
      <c r="CQ163" s="57"/>
      <c r="CR163" s="57"/>
      <c r="CS163" s="57"/>
      <c r="CT163" s="57"/>
      <c r="CU163" s="57"/>
      <c r="CV163" s="57"/>
      <c r="CW163" s="57"/>
      <c r="CX163" s="57"/>
      <c r="CY163" s="57"/>
      <c r="CZ163" s="57"/>
      <c r="DA163" s="57"/>
      <c r="DB163" s="57"/>
      <c r="DC163" s="57"/>
      <c r="DD163" s="57"/>
      <c r="DE163" s="57"/>
      <c r="DF163" s="57"/>
      <c r="DG163" s="57"/>
      <c r="DH163" s="57"/>
      <c r="DI163" s="57"/>
      <c r="DJ163" s="57"/>
      <c r="DK163" s="57"/>
      <c r="DL163" s="57"/>
      <c r="DM163" s="57"/>
      <c r="DN163" s="57"/>
      <c r="DO163" s="57"/>
      <c r="DP163" s="57"/>
      <c r="DQ163" s="57"/>
      <c r="DR163" s="57"/>
      <c r="DS163" s="57"/>
      <c r="DT163" s="57"/>
      <c r="DU163" s="57"/>
      <c r="DV163" s="103"/>
      <c r="DW163" s="57"/>
      <c r="DX163" s="57"/>
      <c r="DY163" s="57"/>
      <c r="DZ163" s="57"/>
      <c r="EA163" s="57"/>
      <c r="EB163" s="57"/>
      <c r="EC163" s="57"/>
      <c r="ED163" s="57"/>
      <c r="EE163" s="57"/>
      <c r="EF163" s="57"/>
      <c r="EG163" s="57"/>
      <c r="EH163" s="57"/>
      <c r="EI163" s="57"/>
      <c r="EJ163" s="57"/>
      <c r="EK163" s="57"/>
      <c r="EL163" s="57"/>
      <c r="EM163" s="57"/>
      <c r="EN163" s="57"/>
      <c r="EO163" s="57"/>
      <c r="EP163" s="57"/>
      <c r="EQ163" s="103"/>
      <c r="ER163" s="577"/>
    </row>
    <row r="164" spans="1:148" ht="15" customHeight="1">
      <c r="A164" s="648"/>
      <c r="B164" s="2261" t="str">
        <f t="shared" si="76"/>
        <v>Desk 50</v>
      </c>
      <c r="C164" s="2266" t="str">
        <f t="shared" ref="C164" si="112">IF(ISBLANK(C61), "", C61)</f>
        <v/>
      </c>
      <c r="D164" s="2266" t="str">
        <f t="shared" si="94"/>
        <v/>
      </c>
      <c r="E164" s="2266" t="str">
        <f t="shared" si="94"/>
        <v/>
      </c>
      <c r="F164" s="2266" t="str">
        <f t="shared" ref="F164" si="113">IF(ISBLANK(F61), "", F61)</f>
        <v/>
      </c>
      <c r="G164" s="57"/>
      <c r="H164" s="57"/>
      <c r="I164" s="57"/>
      <c r="J164" s="57"/>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7"/>
      <c r="AU164" s="57"/>
      <c r="AV164" s="57"/>
      <c r="AW164" s="57"/>
      <c r="AX164" s="57"/>
      <c r="AY164" s="57"/>
      <c r="AZ164" s="57"/>
      <c r="BA164" s="57"/>
      <c r="BB164" s="57"/>
      <c r="BC164" s="57"/>
      <c r="BD164" s="57"/>
      <c r="BE164" s="57"/>
      <c r="BF164" s="57"/>
      <c r="BG164" s="57"/>
      <c r="BH164" s="57"/>
      <c r="BI164" s="57"/>
      <c r="BJ164" s="57"/>
      <c r="BK164" s="57"/>
      <c r="BL164" s="57"/>
      <c r="BM164" s="57"/>
      <c r="BN164" s="57"/>
      <c r="BO164" s="57"/>
      <c r="BP164" s="57"/>
      <c r="BQ164" s="57"/>
      <c r="BR164" s="57"/>
      <c r="BS164" s="57"/>
      <c r="BT164" s="57"/>
      <c r="BU164" s="57"/>
      <c r="BV164" s="57"/>
      <c r="BW164" s="57"/>
      <c r="BX164" s="57"/>
      <c r="BY164" s="57"/>
      <c r="BZ164" s="57"/>
      <c r="CA164" s="57"/>
      <c r="CB164" s="57"/>
      <c r="CC164" s="57"/>
      <c r="CD164" s="57"/>
      <c r="CE164" s="57"/>
      <c r="CF164" s="57"/>
      <c r="CG164" s="57"/>
      <c r="CH164" s="57"/>
      <c r="CI164" s="57"/>
      <c r="CJ164" s="57"/>
      <c r="CK164" s="57"/>
      <c r="CL164" s="57"/>
      <c r="CM164" s="57"/>
      <c r="CN164" s="57"/>
      <c r="CO164" s="57"/>
      <c r="CP164" s="57"/>
      <c r="CQ164" s="57"/>
      <c r="CR164" s="57"/>
      <c r="CS164" s="57"/>
      <c r="CT164" s="57"/>
      <c r="CU164" s="57"/>
      <c r="CV164" s="57"/>
      <c r="CW164" s="57"/>
      <c r="CX164" s="57"/>
      <c r="CY164" s="57"/>
      <c r="CZ164" s="57"/>
      <c r="DA164" s="57"/>
      <c r="DB164" s="57"/>
      <c r="DC164" s="57"/>
      <c r="DD164" s="57"/>
      <c r="DE164" s="57"/>
      <c r="DF164" s="57"/>
      <c r="DG164" s="57"/>
      <c r="DH164" s="57"/>
      <c r="DI164" s="57"/>
      <c r="DJ164" s="57"/>
      <c r="DK164" s="57"/>
      <c r="DL164" s="57"/>
      <c r="DM164" s="57"/>
      <c r="DN164" s="57"/>
      <c r="DO164" s="57"/>
      <c r="DP164" s="57"/>
      <c r="DQ164" s="57"/>
      <c r="DR164" s="57"/>
      <c r="DS164" s="57"/>
      <c r="DT164" s="57"/>
      <c r="DU164" s="57"/>
      <c r="DV164" s="103"/>
      <c r="DW164" s="57"/>
      <c r="DX164" s="57"/>
      <c r="DY164" s="57"/>
      <c r="DZ164" s="57"/>
      <c r="EA164" s="57"/>
      <c r="EB164" s="57"/>
      <c r="EC164" s="57"/>
      <c r="ED164" s="57"/>
      <c r="EE164" s="57"/>
      <c r="EF164" s="57"/>
      <c r="EG164" s="57"/>
      <c r="EH164" s="57"/>
      <c r="EI164" s="57"/>
      <c r="EJ164" s="57"/>
      <c r="EK164" s="57"/>
      <c r="EL164" s="57"/>
      <c r="EM164" s="57"/>
      <c r="EN164" s="57"/>
      <c r="EO164" s="57"/>
      <c r="EP164" s="57"/>
      <c r="EQ164" s="103"/>
      <c r="ER164" s="577"/>
    </row>
    <row r="165" spans="1:148" ht="15" customHeight="1">
      <c r="A165" s="648"/>
      <c r="B165" s="2261" t="str">
        <f t="shared" si="76"/>
        <v>Desk 51</v>
      </c>
      <c r="C165" s="2266" t="str">
        <f t="shared" ref="C165" si="114">IF(ISBLANK(C62), "", C62)</f>
        <v/>
      </c>
      <c r="D165" s="2266" t="str">
        <f t="shared" si="94"/>
        <v/>
      </c>
      <c r="E165" s="2266" t="str">
        <f t="shared" si="94"/>
        <v/>
      </c>
      <c r="F165" s="2266" t="str">
        <f t="shared" ref="F165" si="115">IF(ISBLANK(F62), "", F62)</f>
        <v/>
      </c>
      <c r="G165" s="57"/>
      <c r="H165" s="57"/>
      <c r="I165" s="57"/>
      <c r="J165" s="57"/>
      <c r="K165" s="57"/>
      <c r="L165" s="57"/>
      <c r="M165" s="57"/>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c r="AT165" s="57"/>
      <c r="AU165" s="57"/>
      <c r="AV165" s="57"/>
      <c r="AW165" s="57"/>
      <c r="AX165" s="57"/>
      <c r="AY165" s="57"/>
      <c r="AZ165" s="57"/>
      <c r="BA165" s="57"/>
      <c r="BB165" s="57"/>
      <c r="BC165" s="57"/>
      <c r="BD165" s="57"/>
      <c r="BE165" s="57"/>
      <c r="BF165" s="57"/>
      <c r="BG165" s="57"/>
      <c r="BH165" s="57"/>
      <c r="BI165" s="57"/>
      <c r="BJ165" s="57"/>
      <c r="BK165" s="57"/>
      <c r="BL165" s="57"/>
      <c r="BM165" s="57"/>
      <c r="BN165" s="57"/>
      <c r="BO165" s="57"/>
      <c r="BP165" s="57"/>
      <c r="BQ165" s="57"/>
      <c r="BR165" s="57"/>
      <c r="BS165" s="57"/>
      <c r="BT165" s="57"/>
      <c r="BU165" s="57"/>
      <c r="BV165" s="57"/>
      <c r="BW165" s="57"/>
      <c r="BX165" s="57"/>
      <c r="BY165" s="57"/>
      <c r="BZ165" s="57"/>
      <c r="CA165" s="57"/>
      <c r="CB165" s="57"/>
      <c r="CC165" s="57"/>
      <c r="CD165" s="57"/>
      <c r="CE165" s="57"/>
      <c r="CF165" s="57"/>
      <c r="CG165" s="57"/>
      <c r="CH165" s="57"/>
      <c r="CI165" s="57"/>
      <c r="CJ165" s="57"/>
      <c r="CK165" s="57"/>
      <c r="CL165" s="57"/>
      <c r="CM165" s="57"/>
      <c r="CN165" s="57"/>
      <c r="CO165" s="57"/>
      <c r="CP165" s="57"/>
      <c r="CQ165" s="57"/>
      <c r="CR165" s="57"/>
      <c r="CS165" s="57"/>
      <c r="CT165" s="57"/>
      <c r="CU165" s="57"/>
      <c r="CV165" s="57"/>
      <c r="CW165" s="57"/>
      <c r="CX165" s="57"/>
      <c r="CY165" s="57"/>
      <c r="CZ165" s="57"/>
      <c r="DA165" s="57"/>
      <c r="DB165" s="57"/>
      <c r="DC165" s="57"/>
      <c r="DD165" s="57"/>
      <c r="DE165" s="57"/>
      <c r="DF165" s="57"/>
      <c r="DG165" s="57"/>
      <c r="DH165" s="57"/>
      <c r="DI165" s="57"/>
      <c r="DJ165" s="57"/>
      <c r="DK165" s="57"/>
      <c r="DL165" s="57"/>
      <c r="DM165" s="57"/>
      <c r="DN165" s="57"/>
      <c r="DO165" s="57"/>
      <c r="DP165" s="57"/>
      <c r="DQ165" s="57"/>
      <c r="DR165" s="57"/>
      <c r="DS165" s="57"/>
      <c r="DT165" s="57"/>
      <c r="DU165" s="57"/>
      <c r="DV165" s="103"/>
      <c r="DW165" s="57"/>
      <c r="DX165" s="57"/>
      <c r="DY165" s="57"/>
      <c r="DZ165" s="57"/>
      <c r="EA165" s="57"/>
      <c r="EB165" s="57"/>
      <c r="EC165" s="57"/>
      <c r="ED165" s="57"/>
      <c r="EE165" s="57"/>
      <c r="EF165" s="57"/>
      <c r="EG165" s="57"/>
      <c r="EH165" s="57"/>
      <c r="EI165" s="57"/>
      <c r="EJ165" s="57"/>
      <c r="EK165" s="57"/>
      <c r="EL165" s="57"/>
      <c r="EM165" s="57"/>
      <c r="EN165" s="57"/>
      <c r="EO165" s="57"/>
      <c r="EP165" s="57"/>
      <c r="EQ165" s="103"/>
      <c r="ER165" s="577"/>
    </row>
    <row r="166" spans="1:148" ht="15" customHeight="1">
      <c r="A166" s="648"/>
      <c r="B166" s="2261" t="str">
        <f t="shared" si="76"/>
        <v>Desk 52</v>
      </c>
      <c r="C166" s="2266" t="str">
        <f t="shared" ref="C166" si="116">IF(ISBLANK(C63), "", C63)</f>
        <v/>
      </c>
      <c r="D166" s="2266" t="str">
        <f t="shared" si="94"/>
        <v/>
      </c>
      <c r="E166" s="2266" t="str">
        <f t="shared" si="94"/>
        <v/>
      </c>
      <c r="F166" s="2266" t="str">
        <f t="shared" ref="F166" si="117">IF(ISBLANK(F63), "", F63)</f>
        <v/>
      </c>
      <c r="G166" s="57"/>
      <c r="H166" s="57"/>
      <c r="I166" s="57"/>
      <c r="J166" s="57"/>
      <c r="K166" s="57"/>
      <c r="L166" s="57"/>
      <c r="M166" s="57"/>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c r="AT166" s="57"/>
      <c r="AU166" s="57"/>
      <c r="AV166" s="57"/>
      <c r="AW166" s="57"/>
      <c r="AX166" s="57"/>
      <c r="AY166" s="57"/>
      <c r="AZ166" s="57"/>
      <c r="BA166" s="57"/>
      <c r="BB166" s="57"/>
      <c r="BC166" s="57"/>
      <c r="BD166" s="57"/>
      <c r="BE166" s="57"/>
      <c r="BF166" s="57"/>
      <c r="BG166" s="57"/>
      <c r="BH166" s="57"/>
      <c r="BI166" s="57"/>
      <c r="BJ166" s="57"/>
      <c r="BK166" s="57"/>
      <c r="BL166" s="57"/>
      <c r="BM166" s="57"/>
      <c r="BN166" s="57"/>
      <c r="BO166" s="57"/>
      <c r="BP166" s="57"/>
      <c r="BQ166" s="57"/>
      <c r="BR166" s="57"/>
      <c r="BS166" s="57"/>
      <c r="BT166" s="57"/>
      <c r="BU166" s="57"/>
      <c r="BV166" s="57"/>
      <c r="BW166" s="57"/>
      <c r="BX166" s="57"/>
      <c r="BY166" s="57"/>
      <c r="BZ166" s="57"/>
      <c r="CA166" s="57"/>
      <c r="CB166" s="57"/>
      <c r="CC166" s="57"/>
      <c r="CD166" s="57"/>
      <c r="CE166" s="57"/>
      <c r="CF166" s="57"/>
      <c r="CG166" s="57"/>
      <c r="CH166" s="57"/>
      <c r="CI166" s="57"/>
      <c r="CJ166" s="57"/>
      <c r="CK166" s="57"/>
      <c r="CL166" s="57"/>
      <c r="CM166" s="57"/>
      <c r="CN166" s="57"/>
      <c r="CO166" s="57"/>
      <c r="CP166" s="57"/>
      <c r="CQ166" s="57"/>
      <c r="CR166" s="57"/>
      <c r="CS166" s="57"/>
      <c r="CT166" s="57"/>
      <c r="CU166" s="57"/>
      <c r="CV166" s="57"/>
      <c r="CW166" s="57"/>
      <c r="CX166" s="57"/>
      <c r="CY166" s="57"/>
      <c r="CZ166" s="57"/>
      <c r="DA166" s="57"/>
      <c r="DB166" s="57"/>
      <c r="DC166" s="57"/>
      <c r="DD166" s="57"/>
      <c r="DE166" s="57"/>
      <c r="DF166" s="57"/>
      <c r="DG166" s="57"/>
      <c r="DH166" s="57"/>
      <c r="DI166" s="57"/>
      <c r="DJ166" s="57"/>
      <c r="DK166" s="57"/>
      <c r="DL166" s="57"/>
      <c r="DM166" s="57"/>
      <c r="DN166" s="57"/>
      <c r="DO166" s="57"/>
      <c r="DP166" s="57"/>
      <c r="DQ166" s="57"/>
      <c r="DR166" s="57"/>
      <c r="DS166" s="57"/>
      <c r="DT166" s="57"/>
      <c r="DU166" s="57"/>
      <c r="DV166" s="103"/>
      <c r="DW166" s="57"/>
      <c r="DX166" s="57"/>
      <c r="DY166" s="57"/>
      <c r="DZ166" s="57"/>
      <c r="EA166" s="57"/>
      <c r="EB166" s="57"/>
      <c r="EC166" s="57"/>
      <c r="ED166" s="57"/>
      <c r="EE166" s="57"/>
      <c r="EF166" s="57"/>
      <c r="EG166" s="57"/>
      <c r="EH166" s="57"/>
      <c r="EI166" s="57"/>
      <c r="EJ166" s="57"/>
      <c r="EK166" s="57"/>
      <c r="EL166" s="57"/>
      <c r="EM166" s="57"/>
      <c r="EN166" s="57"/>
      <c r="EO166" s="57"/>
      <c r="EP166" s="57"/>
      <c r="EQ166" s="103"/>
      <c r="ER166" s="577"/>
    </row>
    <row r="167" spans="1:148" ht="15" customHeight="1">
      <c r="A167" s="648"/>
      <c r="B167" s="2261" t="str">
        <f t="shared" si="76"/>
        <v>Desk 53</v>
      </c>
      <c r="C167" s="2266" t="str">
        <f t="shared" ref="C167" si="118">IF(ISBLANK(C64), "", C64)</f>
        <v/>
      </c>
      <c r="D167" s="2266" t="str">
        <f t="shared" si="94"/>
        <v/>
      </c>
      <c r="E167" s="2266" t="str">
        <f t="shared" si="94"/>
        <v/>
      </c>
      <c r="F167" s="2266" t="str">
        <f t="shared" ref="F167" si="119">IF(ISBLANK(F64), "", F64)</f>
        <v/>
      </c>
      <c r="G167" s="57"/>
      <c r="H167" s="57"/>
      <c r="I167" s="57"/>
      <c r="J167" s="57"/>
      <c r="K167" s="57"/>
      <c r="L167" s="57"/>
      <c r="M167" s="57"/>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7"/>
      <c r="AK167" s="57"/>
      <c r="AL167" s="57"/>
      <c r="AM167" s="57"/>
      <c r="AN167" s="57"/>
      <c r="AO167" s="57"/>
      <c r="AP167" s="57"/>
      <c r="AQ167" s="57"/>
      <c r="AR167" s="57"/>
      <c r="AS167" s="57"/>
      <c r="AT167" s="57"/>
      <c r="AU167" s="57"/>
      <c r="AV167" s="57"/>
      <c r="AW167" s="57"/>
      <c r="AX167" s="57"/>
      <c r="AY167" s="57"/>
      <c r="AZ167" s="57"/>
      <c r="BA167" s="57"/>
      <c r="BB167" s="57"/>
      <c r="BC167" s="57"/>
      <c r="BD167" s="57"/>
      <c r="BE167" s="57"/>
      <c r="BF167" s="57"/>
      <c r="BG167" s="57"/>
      <c r="BH167" s="57"/>
      <c r="BI167" s="57"/>
      <c r="BJ167" s="57"/>
      <c r="BK167" s="57"/>
      <c r="BL167" s="57"/>
      <c r="BM167" s="57"/>
      <c r="BN167" s="57"/>
      <c r="BO167" s="57"/>
      <c r="BP167" s="57"/>
      <c r="BQ167" s="57"/>
      <c r="BR167" s="57"/>
      <c r="BS167" s="57"/>
      <c r="BT167" s="57"/>
      <c r="BU167" s="57"/>
      <c r="BV167" s="57"/>
      <c r="BW167" s="57"/>
      <c r="BX167" s="57"/>
      <c r="BY167" s="57"/>
      <c r="BZ167" s="57"/>
      <c r="CA167" s="57"/>
      <c r="CB167" s="57"/>
      <c r="CC167" s="57"/>
      <c r="CD167" s="57"/>
      <c r="CE167" s="57"/>
      <c r="CF167" s="57"/>
      <c r="CG167" s="57"/>
      <c r="CH167" s="57"/>
      <c r="CI167" s="57"/>
      <c r="CJ167" s="57"/>
      <c r="CK167" s="57"/>
      <c r="CL167" s="57"/>
      <c r="CM167" s="57"/>
      <c r="CN167" s="57"/>
      <c r="CO167" s="57"/>
      <c r="CP167" s="57"/>
      <c r="CQ167" s="57"/>
      <c r="CR167" s="57"/>
      <c r="CS167" s="57"/>
      <c r="CT167" s="57"/>
      <c r="CU167" s="57"/>
      <c r="CV167" s="57"/>
      <c r="CW167" s="57"/>
      <c r="CX167" s="57"/>
      <c r="CY167" s="57"/>
      <c r="CZ167" s="57"/>
      <c r="DA167" s="57"/>
      <c r="DB167" s="57"/>
      <c r="DC167" s="57"/>
      <c r="DD167" s="57"/>
      <c r="DE167" s="57"/>
      <c r="DF167" s="57"/>
      <c r="DG167" s="57"/>
      <c r="DH167" s="57"/>
      <c r="DI167" s="57"/>
      <c r="DJ167" s="57"/>
      <c r="DK167" s="57"/>
      <c r="DL167" s="57"/>
      <c r="DM167" s="57"/>
      <c r="DN167" s="57"/>
      <c r="DO167" s="57"/>
      <c r="DP167" s="57"/>
      <c r="DQ167" s="57"/>
      <c r="DR167" s="57"/>
      <c r="DS167" s="57"/>
      <c r="DT167" s="57"/>
      <c r="DU167" s="57"/>
      <c r="DV167" s="103"/>
      <c r="DW167" s="57"/>
      <c r="DX167" s="57"/>
      <c r="DY167" s="57"/>
      <c r="DZ167" s="57"/>
      <c r="EA167" s="57"/>
      <c r="EB167" s="57"/>
      <c r="EC167" s="57"/>
      <c r="ED167" s="57"/>
      <c r="EE167" s="57"/>
      <c r="EF167" s="57"/>
      <c r="EG167" s="57"/>
      <c r="EH167" s="57"/>
      <c r="EI167" s="57"/>
      <c r="EJ167" s="57"/>
      <c r="EK167" s="57"/>
      <c r="EL167" s="57"/>
      <c r="EM167" s="57"/>
      <c r="EN167" s="57"/>
      <c r="EO167" s="57"/>
      <c r="EP167" s="57"/>
      <c r="EQ167" s="103"/>
      <c r="ER167" s="577"/>
    </row>
    <row r="168" spans="1:148" ht="15" customHeight="1">
      <c r="A168" s="648"/>
      <c r="B168" s="2261" t="str">
        <f t="shared" si="76"/>
        <v>Desk 54</v>
      </c>
      <c r="C168" s="2266" t="str">
        <f t="shared" ref="C168" si="120">IF(ISBLANK(C65), "", C65)</f>
        <v/>
      </c>
      <c r="D168" s="2266" t="str">
        <f t="shared" si="94"/>
        <v/>
      </c>
      <c r="E168" s="2266" t="str">
        <f t="shared" si="94"/>
        <v/>
      </c>
      <c r="F168" s="2266" t="str">
        <f t="shared" ref="F168" si="121">IF(ISBLANK(F65), "", F65)</f>
        <v/>
      </c>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7"/>
      <c r="BS168" s="57"/>
      <c r="BT168" s="57"/>
      <c r="BU168" s="57"/>
      <c r="BV168" s="57"/>
      <c r="BW168" s="57"/>
      <c r="BX168" s="57"/>
      <c r="BY168" s="57"/>
      <c r="BZ168" s="57"/>
      <c r="CA168" s="57"/>
      <c r="CB168" s="57"/>
      <c r="CC168" s="57"/>
      <c r="CD168" s="57"/>
      <c r="CE168" s="57"/>
      <c r="CF168" s="57"/>
      <c r="CG168" s="57"/>
      <c r="CH168" s="57"/>
      <c r="CI168" s="57"/>
      <c r="CJ168" s="57"/>
      <c r="CK168" s="57"/>
      <c r="CL168" s="57"/>
      <c r="CM168" s="57"/>
      <c r="CN168" s="57"/>
      <c r="CO168" s="57"/>
      <c r="CP168" s="57"/>
      <c r="CQ168" s="57"/>
      <c r="CR168" s="57"/>
      <c r="CS168" s="57"/>
      <c r="CT168" s="57"/>
      <c r="CU168" s="57"/>
      <c r="CV168" s="57"/>
      <c r="CW168" s="57"/>
      <c r="CX168" s="57"/>
      <c r="CY168" s="57"/>
      <c r="CZ168" s="57"/>
      <c r="DA168" s="57"/>
      <c r="DB168" s="57"/>
      <c r="DC168" s="57"/>
      <c r="DD168" s="57"/>
      <c r="DE168" s="57"/>
      <c r="DF168" s="57"/>
      <c r="DG168" s="57"/>
      <c r="DH168" s="57"/>
      <c r="DI168" s="57"/>
      <c r="DJ168" s="57"/>
      <c r="DK168" s="57"/>
      <c r="DL168" s="57"/>
      <c r="DM168" s="57"/>
      <c r="DN168" s="57"/>
      <c r="DO168" s="57"/>
      <c r="DP168" s="57"/>
      <c r="DQ168" s="57"/>
      <c r="DR168" s="57"/>
      <c r="DS168" s="57"/>
      <c r="DT168" s="57"/>
      <c r="DU168" s="57"/>
      <c r="DV168" s="103"/>
      <c r="DW168" s="57"/>
      <c r="DX168" s="57"/>
      <c r="DY168" s="57"/>
      <c r="DZ168" s="57"/>
      <c r="EA168" s="57"/>
      <c r="EB168" s="57"/>
      <c r="EC168" s="57"/>
      <c r="ED168" s="57"/>
      <c r="EE168" s="57"/>
      <c r="EF168" s="57"/>
      <c r="EG168" s="57"/>
      <c r="EH168" s="57"/>
      <c r="EI168" s="57"/>
      <c r="EJ168" s="57"/>
      <c r="EK168" s="57"/>
      <c r="EL168" s="57"/>
      <c r="EM168" s="57"/>
      <c r="EN168" s="57"/>
      <c r="EO168" s="57"/>
      <c r="EP168" s="57"/>
      <c r="EQ168" s="103"/>
      <c r="ER168" s="577"/>
    </row>
    <row r="169" spans="1:148" ht="15" customHeight="1">
      <c r="A169" s="648"/>
      <c r="B169" s="2261" t="str">
        <f t="shared" si="76"/>
        <v>Desk 55</v>
      </c>
      <c r="C169" s="2266" t="str">
        <f t="shared" ref="C169" si="122">IF(ISBLANK(C66), "", C66)</f>
        <v/>
      </c>
      <c r="D169" s="2266" t="str">
        <f t="shared" si="94"/>
        <v/>
      </c>
      <c r="E169" s="2266" t="str">
        <f t="shared" si="94"/>
        <v/>
      </c>
      <c r="F169" s="2266" t="str">
        <f t="shared" ref="F169" si="123">IF(ISBLANK(F66), "", F66)</f>
        <v/>
      </c>
      <c r="G169" s="57"/>
      <c r="H169" s="57"/>
      <c r="I169" s="57"/>
      <c r="J169" s="57"/>
      <c r="K169" s="57"/>
      <c r="L169" s="57"/>
      <c r="M169" s="57"/>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7"/>
      <c r="AK169" s="57"/>
      <c r="AL169" s="57"/>
      <c r="AM169" s="57"/>
      <c r="AN169" s="57"/>
      <c r="AO169" s="57"/>
      <c r="AP169" s="57"/>
      <c r="AQ169" s="57"/>
      <c r="AR169" s="57"/>
      <c r="AS169" s="57"/>
      <c r="AT169" s="57"/>
      <c r="AU169" s="57"/>
      <c r="AV169" s="57"/>
      <c r="AW169" s="57"/>
      <c r="AX169" s="57"/>
      <c r="AY169" s="57"/>
      <c r="AZ169" s="57"/>
      <c r="BA169" s="57"/>
      <c r="BB169" s="57"/>
      <c r="BC169" s="57"/>
      <c r="BD169" s="57"/>
      <c r="BE169" s="57"/>
      <c r="BF169" s="57"/>
      <c r="BG169" s="57"/>
      <c r="BH169" s="57"/>
      <c r="BI169" s="57"/>
      <c r="BJ169" s="57"/>
      <c r="BK169" s="57"/>
      <c r="BL169" s="57"/>
      <c r="BM169" s="57"/>
      <c r="BN169" s="57"/>
      <c r="BO169" s="57"/>
      <c r="BP169" s="57"/>
      <c r="BQ169" s="57"/>
      <c r="BR169" s="57"/>
      <c r="BS169" s="57"/>
      <c r="BT169" s="57"/>
      <c r="BU169" s="57"/>
      <c r="BV169" s="57"/>
      <c r="BW169" s="57"/>
      <c r="BX169" s="57"/>
      <c r="BY169" s="57"/>
      <c r="BZ169" s="57"/>
      <c r="CA169" s="57"/>
      <c r="CB169" s="57"/>
      <c r="CC169" s="57"/>
      <c r="CD169" s="57"/>
      <c r="CE169" s="57"/>
      <c r="CF169" s="57"/>
      <c r="CG169" s="57"/>
      <c r="CH169" s="57"/>
      <c r="CI169" s="57"/>
      <c r="CJ169" s="57"/>
      <c r="CK169" s="57"/>
      <c r="CL169" s="57"/>
      <c r="CM169" s="57"/>
      <c r="CN169" s="57"/>
      <c r="CO169" s="57"/>
      <c r="CP169" s="57"/>
      <c r="CQ169" s="57"/>
      <c r="CR169" s="57"/>
      <c r="CS169" s="57"/>
      <c r="CT169" s="57"/>
      <c r="CU169" s="57"/>
      <c r="CV169" s="57"/>
      <c r="CW169" s="57"/>
      <c r="CX169" s="57"/>
      <c r="CY169" s="57"/>
      <c r="CZ169" s="57"/>
      <c r="DA169" s="57"/>
      <c r="DB169" s="57"/>
      <c r="DC169" s="57"/>
      <c r="DD169" s="57"/>
      <c r="DE169" s="57"/>
      <c r="DF169" s="57"/>
      <c r="DG169" s="57"/>
      <c r="DH169" s="57"/>
      <c r="DI169" s="57"/>
      <c r="DJ169" s="57"/>
      <c r="DK169" s="57"/>
      <c r="DL169" s="57"/>
      <c r="DM169" s="57"/>
      <c r="DN169" s="57"/>
      <c r="DO169" s="57"/>
      <c r="DP169" s="57"/>
      <c r="DQ169" s="57"/>
      <c r="DR169" s="57"/>
      <c r="DS169" s="57"/>
      <c r="DT169" s="57"/>
      <c r="DU169" s="57"/>
      <c r="DV169" s="103"/>
      <c r="DW169" s="57"/>
      <c r="DX169" s="57"/>
      <c r="DY169" s="57"/>
      <c r="DZ169" s="57"/>
      <c r="EA169" s="57"/>
      <c r="EB169" s="57"/>
      <c r="EC169" s="57"/>
      <c r="ED169" s="57"/>
      <c r="EE169" s="57"/>
      <c r="EF169" s="57"/>
      <c r="EG169" s="57"/>
      <c r="EH169" s="57"/>
      <c r="EI169" s="57"/>
      <c r="EJ169" s="57"/>
      <c r="EK169" s="57"/>
      <c r="EL169" s="57"/>
      <c r="EM169" s="57"/>
      <c r="EN169" s="57"/>
      <c r="EO169" s="57"/>
      <c r="EP169" s="57"/>
      <c r="EQ169" s="103"/>
      <c r="ER169" s="577"/>
    </row>
    <row r="170" spans="1:148" ht="15" customHeight="1">
      <c r="A170" s="648"/>
      <c r="B170" s="2261" t="str">
        <f t="shared" si="76"/>
        <v>Desk 56</v>
      </c>
      <c r="C170" s="2266" t="str">
        <f t="shared" ref="C170" si="124">IF(ISBLANK(C67), "", C67)</f>
        <v/>
      </c>
      <c r="D170" s="2266" t="str">
        <f t="shared" si="94"/>
        <v/>
      </c>
      <c r="E170" s="2266" t="str">
        <f t="shared" si="94"/>
        <v/>
      </c>
      <c r="F170" s="2266" t="str">
        <f t="shared" ref="F170" si="125">IF(ISBLANK(F67), "", F67)</f>
        <v/>
      </c>
      <c r="G170" s="57"/>
      <c r="H170" s="57"/>
      <c r="I170" s="57"/>
      <c r="J170" s="57"/>
      <c r="K170" s="57"/>
      <c r="L170" s="57"/>
      <c r="M170" s="57"/>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7"/>
      <c r="AK170" s="57"/>
      <c r="AL170" s="57"/>
      <c r="AM170" s="57"/>
      <c r="AN170" s="57"/>
      <c r="AO170" s="57"/>
      <c r="AP170" s="57"/>
      <c r="AQ170" s="57"/>
      <c r="AR170" s="57"/>
      <c r="AS170" s="57"/>
      <c r="AT170" s="57"/>
      <c r="AU170" s="57"/>
      <c r="AV170" s="57"/>
      <c r="AW170" s="57"/>
      <c r="AX170" s="57"/>
      <c r="AY170" s="57"/>
      <c r="AZ170" s="57"/>
      <c r="BA170" s="57"/>
      <c r="BB170" s="57"/>
      <c r="BC170" s="57"/>
      <c r="BD170" s="57"/>
      <c r="BE170" s="57"/>
      <c r="BF170" s="57"/>
      <c r="BG170" s="57"/>
      <c r="BH170" s="57"/>
      <c r="BI170" s="57"/>
      <c r="BJ170" s="57"/>
      <c r="BK170" s="57"/>
      <c r="BL170" s="57"/>
      <c r="BM170" s="57"/>
      <c r="BN170" s="57"/>
      <c r="BO170" s="57"/>
      <c r="BP170" s="57"/>
      <c r="BQ170" s="57"/>
      <c r="BR170" s="57"/>
      <c r="BS170" s="57"/>
      <c r="BT170" s="57"/>
      <c r="BU170" s="57"/>
      <c r="BV170" s="57"/>
      <c r="BW170" s="57"/>
      <c r="BX170" s="57"/>
      <c r="BY170" s="57"/>
      <c r="BZ170" s="57"/>
      <c r="CA170" s="57"/>
      <c r="CB170" s="57"/>
      <c r="CC170" s="57"/>
      <c r="CD170" s="57"/>
      <c r="CE170" s="57"/>
      <c r="CF170" s="57"/>
      <c r="CG170" s="57"/>
      <c r="CH170" s="57"/>
      <c r="CI170" s="57"/>
      <c r="CJ170" s="57"/>
      <c r="CK170" s="57"/>
      <c r="CL170" s="57"/>
      <c r="CM170" s="57"/>
      <c r="CN170" s="57"/>
      <c r="CO170" s="57"/>
      <c r="CP170" s="57"/>
      <c r="CQ170" s="57"/>
      <c r="CR170" s="57"/>
      <c r="CS170" s="57"/>
      <c r="CT170" s="57"/>
      <c r="CU170" s="57"/>
      <c r="CV170" s="57"/>
      <c r="CW170" s="57"/>
      <c r="CX170" s="57"/>
      <c r="CY170" s="57"/>
      <c r="CZ170" s="57"/>
      <c r="DA170" s="57"/>
      <c r="DB170" s="57"/>
      <c r="DC170" s="57"/>
      <c r="DD170" s="57"/>
      <c r="DE170" s="57"/>
      <c r="DF170" s="57"/>
      <c r="DG170" s="57"/>
      <c r="DH170" s="57"/>
      <c r="DI170" s="57"/>
      <c r="DJ170" s="57"/>
      <c r="DK170" s="57"/>
      <c r="DL170" s="57"/>
      <c r="DM170" s="57"/>
      <c r="DN170" s="57"/>
      <c r="DO170" s="57"/>
      <c r="DP170" s="57"/>
      <c r="DQ170" s="57"/>
      <c r="DR170" s="57"/>
      <c r="DS170" s="57"/>
      <c r="DT170" s="57"/>
      <c r="DU170" s="57"/>
      <c r="DV170" s="103"/>
      <c r="DW170" s="57"/>
      <c r="DX170" s="57"/>
      <c r="DY170" s="57"/>
      <c r="DZ170" s="57"/>
      <c r="EA170" s="57"/>
      <c r="EB170" s="57"/>
      <c r="EC170" s="57"/>
      <c r="ED170" s="57"/>
      <c r="EE170" s="57"/>
      <c r="EF170" s="57"/>
      <c r="EG170" s="57"/>
      <c r="EH170" s="57"/>
      <c r="EI170" s="57"/>
      <c r="EJ170" s="57"/>
      <c r="EK170" s="57"/>
      <c r="EL170" s="57"/>
      <c r="EM170" s="57"/>
      <c r="EN170" s="57"/>
      <c r="EO170" s="57"/>
      <c r="EP170" s="57"/>
      <c r="EQ170" s="103"/>
      <c r="ER170" s="577"/>
    </row>
    <row r="171" spans="1:148" ht="15" customHeight="1">
      <c r="A171" s="648"/>
      <c r="B171" s="2261" t="str">
        <f t="shared" si="76"/>
        <v>Desk 57</v>
      </c>
      <c r="C171" s="2266" t="str">
        <f t="shared" ref="C171" si="126">IF(ISBLANK(C68), "", C68)</f>
        <v/>
      </c>
      <c r="D171" s="2266" t="str">
        <f t="shared" si="94"/>
        <v/>
      </c>
      <c r="E171" s="2266" t="str">
        <f t="shared" si="94"/>
        <v/>
      </c>
      <c r="F171" s="2266" t="str">
        <f t="shared" ref="F171" si="127">IF(ISBLANK(F68), "", F68)</f>
        <v/>
      </c>
      <c r="G171" s="57"/>
      <c r="H171" s="57"/>
      <c r="I171" s="57"/>
      <c r="J171" s="57"/>
      <c r="K171" s="57"/>
      <c r="L171" s="57"/>
      <c r="M171" s="57"/>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7"/>
      <c r="AK171" s="57"/>
      <c r="AL171" s="57"/>
      <c r="AM171" s="57"/>
      <c r="AN171" s="57"/>
      <c r="AO171" s="57"/>
      <c r="AP171" s="57"/>
      <c r="AQ171" s="57"/>
      <c r="AR171" s="57"/>
      <c r="AS171" s="57"/>
      <c r="AT171" s="57"/>
      <c r="AU171" s="57"/>
      <c r="AV171" s="57"/>
      <c r="AW171" s="57"/>
      <c r="AX171" s="57"/>
      <c r="AY171" s="57"/>
      <c r="AZ171" s="57"/>
      <c r="BA171" s="57"/>
      <c r="BB171" s="57"/>
      <c r="BC171" s="57"/>
      <c r="BD171" s="57"/>
      <c r="BE171" s="57"/>
      <c r="BF171" s="57"/>
      <c r="BG171" s="57"/>
      <c r="BH171" s="57"/>
      <c r="BI171" s="57"/>
      <c r="BJ171" s="57"/>
      <c r="BK171" s="57"/>
      <c r="BL171" s="57"/>
      <c r="BM171" s="57"/>
      <c r="BN171" s="57"/>
      <c r="BO171" s="57"/>
      <c r="BP171" s="57"/>
      <c r="BQ171" s="57"/>
      <c r="BR171" s="57"/>
      <c r="BS171" s="57"/>
      <c r="BT171" s="57"/>
      <c r="BU171" s="57"/>
      <c r="BV171" s="57"/>
      <c r="BW171" s="57"/>
      <c r="BX171" s="57"/>
      <c r="BY171" s="57"/>
      <c r="BZ171" s="57"/>
      <c r="CA171" s="57"/>
      <c r="CB171" s="57"/>
      <c r="CC171" s="57"/>
      <c r="CD171" s="57"/>
      <c r="CE171" s="57"/>
      <c r="CF171" s="57"/>
      <c r="CG171" s="57"/>
      <c r="CH171" s="57"/>
      <c r="CI171" s="57"/>
      <c r="CJ171" s="57"/>
      <c r="CK171" s="57"/>
      <c r="CL171" s="57"/>
      <c r="CM171" s="57"/>
      <c r="CN171" s="57"/>
      <c r="CO171" s="57"/>
      <c r="CP171" s="57"/>
      <c r="CQ171" s="57"/>
      <c r="CR171" s="57"/>
      <c r="CS171" s="57"/>
      <c r="CT171" s="57"/>
      <c r="CU171" s="57"/>
      <c r="CV171" s="57"/>
      <c r="CW171" s="57"/>
      <c r="CX171" s="57"/>
      <c r="CY171" s="57"/>
      <c r="CZ171" s="57"/>
      <c r="DA171" s="57"/>
      <c r="DB171" s="57"/>
      <c r="DC171" s="57"/>
      <c r="DD171" s="57"/>
      <c r="DE171" s="57"/>
      <c r="DF171" s="57"/>
      <c r="DG171" s="57"/>
      <c r="DH171" s="57"/>
      <c r="DI171" s="57"/>
      <c r="DJ171" s="57"/>
      <c r="DK171" s="57"/>
      <c r="DL171" s="57"/>
      <c r="DM171" s="57"/>
      <c r="DN171" s="57"/>
      <c r="DO171" s="57"/>
      <c r="DP171" s="57"/>
      <c r="DQ171" s="57"/>
      <c r="DR171" s="57"/>
      <c r="DS171" s="57"/>
      <c r="DT171" s="57"/>
      <c r="DU171" s="57"/>
      <c r="DV171" s="103"/>
      <c r="DW171" s="57"/>
      <c r="DX171" s="57"/>
      <c r="DY171" s="57"/>
      <c r="DZ171" s="57"/>
      <c r="EA171" s="57"/>
      <c r="EB171" s="57"/>
      <c r="EC171" s="57"/>
      <c r="ED171" s="57"/>
      <c r="EE171" s="57"/>
      <c r="EF171" s="57"/>
      <c r="EG171" s="57"/>
      <c r="EH171" s="57"/>
      <c r="EI171" s="57"/>
      <c r="EJ171" s="57"/>
      <c r="EK171" s="57"/>
      <c r="EL171" s="57"/>
      <c r="EM171" s="57"/>
      <c r="EN171" s="57"/>
      <c r="EO171" s="57"/>
      <c r="EP171" s="57"/>
      <c r="EQ171" s="103"/>
      <c r="ER171" s="577"/>
    </row>
    <row r="172" spans="1:148" ht="15" customHeight="1">
      <c r="A172" s="648"/>
      <c r="B172" s="2261" t="str">
        <f t="shared" si="76"/>
        <v>Desk 58</v>
      </c>
      <c r="C172" s="2266" t="str">
        <f t="shared" ref="C172" si="128">IF(ISBLANK(C69), "", C69)</f>
        <v/>
      </c>
      <c r="D172" s="2266" t="str">
        <f t="shared" si="94"/>
        <v/>
      </c>
      <c r="E172" s="2266" t="str">
        <f t="shared" si="94"/>
        <v/>
      </c>
      <c r="F172" s="2266" t="str">
        <f t="shared" ref="F172" si="129">IF(ISBLANK(F69), "", F69)</f>
        <v/>
      </c>
      <c r="G172" s="57"/>
      <c r="H172" s="57"/>
      <c r="I172" s="57"/>
      <c r="J172" s="57"/>
      <c r="K172" s="57"/>
      <c r="L172" s="57"/>
      <c r="M172" s="57"/>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c r="BJ172" s="57"/>
      <c r="BK172" s="57"/>
      <c r="BL172" s="57"/>
      <c r="BM172" s="57"/>
      <c r="BN172" s="57"/>
      <c r="BO172" s="57"/>
      <c r="BP172" s="57"/>
      <c r="BQ172" s="57"/>
      <c r="BR172" s="57"/>
      <c r="BS172" s="57"/>
      <c r="BT172" s="57"/>
      <c r="BU172" s="57"/>
      <c r="BV172" s="57"/>
      <c r="BW172" s="57"/>
      <c r="BX172" s="57"/>
      <c r="BY172" s="57"/>
      <c r="BZ172" s="57"/>
      <c r="CA172" s="57"/>
      <c r="CB172" s="57"/>
      <c r="CC172" s="57"/>
      <c r="CD172" s="57"/>
      <c r="CE172" s="57"/>
      <c r="CF172" s="57"/>
      <c r="CG172" s="57"/>
      <c r="CH172" s="57"/>
      <c r="CI172" s="57"/>
      <c r="CJ172" s="57"/>
      <c r="CK172" s="57"/>
      <c r="CL172" s="57"/>
      <c r="CM172" s="57"/>
      <c r="CN172" s="57"/>
      <c r="CO172" s="57"/>
      <c r="CP172" s="57"/>
      <c r="CQ172" s="57"/>
      <c r="CR172" s="57"/>
      <c r="CS172" s="57"/>
      <c r="CT172" s="57"/>
      <c r="CU172" s="57"/>
      <c r="CV172" s="57"/>
      <c r="CW172" s="57"/>
      <c r="CX172" s="57"/>
      <c r="CY172" s="57"/>
      <c r="CZ172" s="57"/>
      <c r="DA172" s="57"/>
      <c r="DB172" s="57"/>
      <c r="DC172" s="57"/>
      <c r="DD172" s="57"/>
      <c r="DE172" s="57"/>
      <c r="DF172" s="57"/>
      <c r="DG172" s="57"/>
      <c r="DH172" s="57"/>
      <c r="DI172" s="57"/>
      <c r="DJ172" s="57"/>
      <c r="DK172" s="57"/>
      <c r="DL172" s="57"/>
      <c r="DM172" s="57"/>
      <c r="DN172" s="57"/>
      <c r="DO172" s="57"/>
      <c r="DP172" s="57"/>
      <c r="DQ172" s="57"/>
      <c r="DR172" s="57"/>
      <c r="DS172" s="57"/>
      <c r="DT172" s="57"/>
      <c r="DU172" s="57"/>
      <c r="DV172" s="103"/>
      <c r="DW172" s="57"/>
      <c r="DX172" s="57"/>
      <c r="DY172" s="57"/>
      <c r="DZ172" s="57"/>
      <c r="EA172" s="57"/>
      <c r="EB172" s="57"/>
      <c r="EC172" s="57"/>
      <c r="ED172" s="57"/>
      <c r="EE172" s="57"/>
      <c r="EF172" s="57"/>
      <c r="EG172" s="57"/>
      <c r="EH172" s="57"/>
      <c r="EI172" s="57"/>
      <c r="EJ172" s="57"/>
      <c r="EK172" s="57"/>
      <c r="EL172" s="57"/>
      <c r="EM172" s="57"/>
      <c r="EN172" s="57"/>
      <c r="EO172" s="57"/>
      <c r="EP172" s="57"/>
      <c r="EQ172" s="103"/>
      <c r="ER172" s="577"/>
    </row>
    <row r="173" spans="1:148" ht="15" customHeight="1">
      <c r="A173" s="648"/>
      <c r="B173" s="2261" t="str">
        <f t="shared" si="76"/>
        <v>Desk 59</v>
      </c>
      <c r="C173" s="2266" t="str">
        <f t="shared" ref="C173" si="130">IF(ISBLANK(C70), "", C70)</f>
        <v/>
      </c>
      <c r="D173" s="2266" t="str">
        <f t="shared" si="94"/>
        <v/>
      </c>
      <c r="E173" s="2266" t="str">
        <f t="shared" si="94"/>
        <v/>
      </c>
      <c r="F173" s="2266" t="str">
        <f t="shared" ref="F173" si="131">IF(ISBLANK(F70), "", F70)</f>
        <v/>
      </c>
      <c r="G173" s="57"/>
      <c r="H173" s="57"/>
      <c r="I173" s="57"/>
      <c r="J173" s="57"/>
      <c r="K173" s="57"/>
      <c r="L173" s="57"/>
      <c r="M173" s="57"/>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c r="BN173" s="57"/>
      <c r="BO173" s="57"/>
      <c r="BP173" s="57"/>
      <c r="BQ173" s="57"/>
      <c r="BR173" s="57"/>
      <c r="BS173" s="57"/>
      <c r="BT173" s="57"/>
      <c r="BU173" s="57"/>
      <c r="BV173" s="57"/>
      <c r="BW173" s="57"/>
      <c r="BX173" s="57"/>
      <c r="BY173" s="57"/>
      <c r="BZ173" s="57"/>
      <c r="CA173" s="57"/>
      <c r="CB173" s="57"/>
      <c r="CC173" s="57"/>
      <c r="CD173" s="57"/>
      <c r="CE173" s="57"/>
      <c r="CF173" s="57"/>
      <c r="CG173" s="57"/>
      <c r="CH173" s="57"/>
      <c r="CI173" s="57"/>
      <c r="CJ173" s="57"/>
      <c r="CK173" s="57"/>
      <c r="CL173" s="57"/>
      <c r="CM173" s="57"/>
      <c r="CN173" s="57"/>
      <c r="CO173" s="57"/>
      <c r="CP173" s="57"/>
      <c r="CQ173" s="57"/>
      <c r="CR173" s="57"/>
      <c r="CS173" s="57"/>
      <c r="CT173" s="57"/>
      <c r="CU173" s="57"/>
      <c r="CV173" s="57"/>
      <c r="CW173" s="57"/>
      <c r="CX173" s="57"/>
      <c r="CY173" s="57"/>
      <c r="CZ173" s="57"/>
      <c r="DA173" s="57"/>
      <c r="DB173" s="57"/>
      <c r="DC173" s="57"/>
      <c r="DD173" s="57"/>
      <c r="DE173" s="57"/>
      <c r="DF173" s="57"/>
      <c r="DG173" s="57"/>
      <c r="DH173" s="57"/>
      <c r="DI173" s="57"/>
      <c r="DJ173" s="57"/>
      <c r="DK173" s="57"/>
      <c r="DL173" s="57"/>
      <c r="DM173" s="57"/>
      <c r="DN173" s="57"/>
      <c r="DO173" s="57"/>
      <c r="DP173" s="57"/>
      <c r="DQ173" s="57"/>
      <c r="DR173" s="57"/>
      <c r="DS173" s="57"/>
      <c r="DT173" s="57"/>
      <c r="DU173" s="57"/>
      <c r="DV173" s="103"/>
      <c r="DW173" s="57"/>
      <c r="DX173" s="57"/>
      <c r="DY173" s="57"/>
      <c r="DZ173" s="57"/>
      <c r="EA173" s="57"/>
      <c r="EB173" s="57"/>
      <c r="EC173" s="57"/>
      <c r="ED173" s="57"/>
      <c r="EE173" s="57"/>
      <c r="EF173" s="57"/>
      <c r="EG173" s="57"/>
      <c r="EH173" s="57"/>
      <c r="EI173" s="57"/>
      <c r="EJ173" s="57"/>
      <c r="EK173" s="57"/>
      <c r="EL173" s="57"/>
      <c r="EM173" s="57"/>
      <c r="EN173" s="57"/>
      <c r="EO173" s="57"/>
      <c r="EP173" s="57"/>
      <c r="EQ173" s="103"/>
      <c r="ER173" s="577"/>
    </row>
    <row r="174" spans="1:148" ht="15" customHeight="1">
      <c r="A174" s="648"/>
      <c r="B174" s="2261" t="str">
        <f t="shared" si="76"/>
        <v>Desk 60</v>
      </c>
      <c r="C174" s="2266" t="str">
        <f t="shared" ref="C174" si="132">IF(ISBLANK(C71), "", C71)</f>
        <v/>
      </c>
      <c r="D174" s="2266" t="str">
        <f t="shared" si="94"/>
        <v/>
      </c>
      <c r="E174" s="2266" t="str">
        <f t="shared" si="94"/>
        <v/>
      </c>
      <c r="F174" s="2266" t="str">
        <f t="shared" ref="F174" si="133">IF(ISBLANK(F71), "", F71)</f>
        <v/>
      </c>
      <c r="G174" s="57"/>
      <c r="H174" s="57"/>
      <c r="I174" s="57"/>
      <c r="J174" s="57"/>
      <c r="K174" s="57"/>
      <c r="L174" s="57"/>
      <c r="M174" s="57"/>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c r="CS174" s="57"/>
      <c r="CT174" s="57"/>
      <c r="CU174" s="57"/>
      <c r="CV174" s="57"/>
      <c r="CW174" s="57"/>
      <c r="CX174" s="57"/>
      <c r="CY174" s="57"/>
      <c r="CZ174" s="57"/>
      <c r="DA174" s="57"/>
      <c r="DB174" s="57"/>
      <c r="DC174" s="57"/>
      <c r="DD174" s="57"/>
      <c r="DE174" s="57"/>
      <c r="DF174" s="57"/>
      <c r="DG174" s="57"/>
      <c r="DH174" s="57"/>
      <c r="DI174" s="57"/>
      <c r="DJ174" s="57"/>
      <c r="DK174" s="57"/>
      <c r="DL174" s="57"/>
      <c r="DM174" s="57"/>
      <c r="DN174" s="57"/>
      <c r="DO174" s="57"/>
      <c r="DP174" s="57"/>
      <c r="DQ174" s="57"/>
      <c r="DR174" s="57"/>
      <c r="DS174" s="57"/>
      <c r="DT174" s="57"/>
      <c r="DU174" s="57"/>
      <c r="DV174" s="103"/>
      <c r="DW174" s="57"/>
      <c r="DX174" s="57"/>
      <c r="DY174" s="57"/>
      <c r="DZ174" s="57"/>
      <c r="EA174" s="57"/>
      <c r="EB174" s="57"/>
      <c r="EC174" s="57"/>
      <c r="ED174" s="57"/>
      <c r="EE174" s="57"/>
      <c r="EF174" s="57"/>
      <c r="EG174" s="57"/>
      <c r="EH174" s="57"/>
      <c r="EI174" s="57"/>
      <c r="EJ174" s="57"/>
      <c r="EK174" s="57"/>
      <c r="EL174" s="57"/>
      <c r="EM174" s="57"/>
      <c r="EN174" s="57"/>
      <c r="EO174" s="57"/>
      <c r="EP174" s="57"/>
      <c r="EQ174" s="103"/>
      <c r="ER174" s="577"/>
    </row>
    <row r="175" spans="1:148" ht="15" customHeight="1">
      <c r="A175" s="648"/>
      <c r="B175" s="2261" t="str">
        <f t="shared" si="76"/>
        <v>Desk 61</v>
      </c>
      <c r="C175" s="2266" t="str">
        <f t="shared" ref="C175" si="134">IF(ISBLANK(C72), "", C72)</f>
        <v/>
      </c>
      <c r="D175" s="2266" t="str">
        <f t="shared" ref="D175:E194" si="135">IF(ISBLANK(D72), "", D72)</f>
        <v/>
      </c>
      <c r="E175" s="2266" t="str">
        <f t="shared" si="135"/>
        <v/>
      </c>
      <c r="F175" s="2266" t="str">
        <f t="shared" ref="F175" si="136">IF(ISBLANK(F72), "", F72)</f>
        <v/>
      </c>
      <c r="G175" s="57"/>
      <c r="H175" s="57"/>
      <c r="I175" s="57"/>
      <c r="J175" s="57"/>
      <c r="K175" s="57"/>
      <c r="L175" s="57"/>
      <c r="M175" s="57"/>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c r="BJ175" s="57"/>
      <c r="BK175" s="57"/>
      <c r="BL175" s="57"/>
      <c r="BM175" s="57"/>
      <c r="BN175" s="57"/>
      <c r="BO175" s="57"/>
      <c r="BP175" s="57"/>
      <c r="BQ175" s="57"/>
      <c r="BR175" s="57"/>
      <c r="BS175" s="57"/>
      <c r="BT175" s="57"/>
      <c r="BU175" s="57"/>
      <c r="BV175" s="57"/>
      <c r="BW175" s="57"/>
      <c r="BX175" s="57"/>
      <c r="BY175" s="57"/>
      <c r="BZ175" s="57"/>
      <c r="CA175" s="57"/>
      <c r="CB175" s="57"/>
      <c r="CC175" s="57"/>
      <c r="CD175" s="57"/>
      <c r="CE175" s="57"/>
      <c r="CF175" s="57"/>
      <c r="CG175" s="57"/>
      <c r="CH175" s="57"/>
      <c r="CI175" s="57"/>
      <c r="CJ175" s="57"/>
      <c r="CK175" s="57"/>
      <c r="CL175" s="57"/>
      <c r="CM175" s="57"/>
      <c r="CN175" s="57"/>
      <c r="CO175" s="57"/>
      <c r="CP175" s="57"/>
      <c r="CQ175" s="57"/>
      <c r="CR175" s="57"/>
      <c r="CS175" s="57"/>
      <c r="CT175" s="57"/>
      <c r="CU175" s="57"/>
      <c r="CV175" s="57"/>
      <c r="CW175" s="57"/>
      <c r="CX175" s="57"/>
      <c r="CY175" s="57"/>
      <c r="CZ175" s="57"/>
      <c r="DA175" s="57"/>
      <c r="DB175" s="57"/>
      <c r="DC175" s="57"/>
      <c r="DD175" s="57"/>
      <c r="DE175" s="57"/>
      <c r="DF175" s="57"/>
      <c r="DG175" s="57"/>
      <c r="DH175" s="57"/>
      <c r="DI175" s="57"/>
      <c r="DJ175" s="57"/>
      <c r="DK175" s="57"/>
      <c r="DL175" s="57"/>
      <c r="DM175" s="57"/>
      <c r="DN175" s="57"/>
      <c r="DO175" s="57"/>
      <c r="DP175" s="57"/>
      <c r="DQ175" s="57"/>
      <c r="DR175" s="57"/>
      <c r="DS175" s="57"/>
      <c r="DT175" s="57"/>
      <c r="DU175" s="57"/>
      <c r="DV175" s="103"/>
      <c r="DW175" s="57"/>
      <c r="DX175" s="57"/>
      <c r="DY175" s="57"/>
      <c r="DZ175" s="57"/>
      <c r="EA175" s="57"/>
      <c r="EB175" s="57"/>
      <c r="EC175" s="57"/>
      <c r="ED175" s="57"/>
      <c r="EE175" s="57"/>
      <c r="EF175" s="57"/>
      <c r="EG175" s="57"/>
      <c r="EH175" s="57"/>
      <c r="EI175" s="57"/>
      <c r="EJ175" s="57"/>
      <c r="EK175" s="57"/>
      <c r="EL175" s="57"/>
      <c r="EM175" s="57"/>
      <c r="EN175" s="57"/>
      <c r="EO175" s="57"/>
      <c r="EP175" s="57"/>
      <c r="EQ175" s="103"/>
      <c r="ER175" s="577"/>
    </row>
    <row r="176" spans="1:148" ht="15" customHeight="1">
      <c r="A176" s="648"/>
      <c r="B176" s="2261" t="str">
        <f t="shared" si="76"/>
        <v>Desk 62</v>
      </c>
      <c r="C176" s="2266" t="str">
        <f t="shared" ref="C176" si="137">IF(ISBLANK(C73), "", C73)</f>
        <v/>
      </c>
      <c r="D176" s="2266" t="str">
        <f t="shared" si="135"/>
        <v/>
      </c>
      <c r="E176" s="2266" t="str">
        <f t="shared" si="135"/>
        <v/>
      </c>
      <c r="F176" s="2266" t="str">
        <f t="shared" ref="F176" si="138">IF(ISBLANK(F73), "", F73)</f>
        <v/>
      </c>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c r="AO176" s="57"/>
      <c r="AP176" s="57"/>
      <c r="AQ176" s="57"/>
      <c r="AR176" s="57"/>
      <c r="AS176" s="57"/>
      <c r="AT176" s="57"/>
      <c r="AU176" s="57"/>
      <c r="AV176" s="57"/>
      <c r="AW176" s="57"/>
      <c r="AX176" s="57"/>
      <c r="AY176" s="57"/>
      <c r="AZ176" s="57"/>
      <c r="BA176" s="57"/>
      <c r="BB176" s="57"/>
      <c r="BC176" s="57"/>
      <c r="BD176" s="57"/>
      <c r="BE176" s="57"/>
      <c r="BF176" s="57"/>
      <c r="BG176" s="57"/>
      <c r="BH176" s="57"/>
      <c r="BI176" s="57"/>
      <c r="BJ176" s="57"/>
      <c r="BK176" s="57"/>
      <c r="BL176" s="57"/>
      <c r="BM176" s="57"/>
      <c r="BN176" s="57"/>
      <c r="BO176" s="57"/>
      <c r="BP176" s="57"/>
      <c r="BQ176" s="57"/>
      <c r="BR176" s="57"/>
      <c r="BS176" s="57"/>
      <c r="BT176" s="57"/>
      <c r="BU176" s="57"/>
      <c r="BV176" s="57"/>
      <c r="BW176" s="57"/>
      <c r="BX176" s="57"/>
      <c r="BY176" s="57"/>
      <c r="BZ176" s="57"/>
      <c r="CA176" s="57"/>
      <c r="CB176" s="57"/>
      <c r="CC176" s="57"/>
      <c r="CD176" s="57"/>
      <c r="CE176" s="57"/>
      <c r="CF176" s="57"/>
      <c r="CG176" s="57"/>
      <c r="CH176" s="57"/>
      <c r="CI176" s="57"/>
      <c r="CJ176" s="57"/>
      <c r="CK176" s="57"/>
      <c r="CL176" s="57"/>
      <c r="CM176" s="57"/>
      <c r="CN176" s="57"/>
      <c r="CO176" s="57"/>
      <c r="CP176" s="57"/>
      <c r="CQ176" s="57"/>
      <c r="CR176" s="57"/>
      <c r="CS176" s="57"/>
      <c r="CT176" s="57"/>
      <c r="CU176" s="57"/>
      <c r="CV176" s="57"/>
      <c r="CW176" s="57"/>
      <c r="CX176" s="57"/>
      <c r="CY176" s="57"/>
      <c r="CZ176" s="57"/>
      <c r="DA176" s="57"/>
      <c r="DB176" s="57"/>
      <c r="DC176" s="57"/>
      <c r="DD176" s="57"/>
      <c r="DE176" s="57"/>
      <c r="DF176" s="57"/>
      <c r="DG176" s="57"/>
      <c r="DH176" s="57"/>
      <c r="DI176" s="57"/>
      <c r="DJ176" s="57"/>
      <c r="DK176" s="57"/>
      <c r="DL176" s="57"/>
      <c r="DM176" s="57"/>
      <c r="DN176" s="57"/>
      <c r="DO176" s="57"/>
      <c r="DP176" s="57"/>
      <c r="DQ176" s="57"/>
      <c r="DR176" s="57"/>
      <c r="DS176" s="57"/>
      <c r="DT176" s="57"/>
      <c r="DU176" s="57"/>
      <c r="DV176" s="103"/>
      <c r="DW176" s="57"/>
      <c r="DX176" s="57"/>
      <c r="DY176" s="57"/>
      <c r="DZ176" s="57"/>
      <c r="EA176" s="57"/>
      <c r="EB176" s="57"/>
      <c r="EC176" s="57"/>
      <c r="ED176" s="57"/>
      <c r="EE176" s="57"/>
      <c r="EF176" s="57"/>
      <c r="EG176" s="57"/>
      <c r="EH176" s="57"/>
      <c r="EI176" s="57"/>
      <c r="EJ176" s="57"/>
      <c r="EK176" s="57"/>
      <c r="EL176" s="57"/>
      <c r="EM176" s="57"/>
      <c r="EN176" s="57"/>
      <c r="EO176" s="57"/>
      <c r="EP176" s="57"/>
      <c r="EQ176" s="103"/>
      <c r="ER176" s="577"/>
    </row>
    <row r="177" spans="1:148" ht="15" customHeight="1">
      <c r="A177" s="648"/>
      <c r="B177" s="2261" t="str">
        <f t="shared" si="76"/>
        <v>Desk 63</v>
      </c>
      <c r="C177" s="2266" t="str">
        <f t="shared" ref="C177" si="139">IF(ISBLANK(C74), "", C74)</f>
        <v/>
      </c>
      <c r="D177" s="2266" t="str">
        <f t="shared" si="135"/>
        <v/>
      </c>
      <c r="E177" s="2266" t="str">
        <f t="shared" si="135"/>
        <v/>
      </c>
      <c r="F177" s="2266" t="str">
        <f t="shared" ref="F177" si="140">IF(ISBLANK(F74), "", F74)</f>
        <v/>
      </c>
      <c r="G177" s="57"/>
      <c r="H177" s="57"/>
      <c r="I177" s="57"/>
      <c r="J177" s="57"/>
      <c r="K177" s="57"/>
      <c r="L177" s="57"/>
      <c r="M177" s="57"/>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57"/>
      <c r="AR177" s="57"/>
      <c r="AS177" s="57"/>
      <c r="AT177" s="57"/>
      <c r="AU177" s="57"/>
      <c r="AV177" s="57"/>
      <c r="AW177" s="57"/>
      <c r="AX177" s="57"/>
      <c r="AY177" s="57"/>
      <c r="AZ177" s="57"/>
      <c r="BA177" s="57"/>
      <c r="BB177" s="57"/>
      <c r="BC177" s="57"/>
      <c r="BD177" s="57"/>
      <c r="BE177" s="57"/>
      <c r="BF177" s="57"/>
      <c r="BG177" s="57"/>
      <c r="BH177" s="57"/>
      <c r="BI177" s="57"/>
      <c r="BJ177" s="57"/>
      <c r="BK177" s="57"/>
      <c r="BL177" s="57"/>
      <c r="BM177" s="57"/>
      <c r="BN177" s="57"/>
      <c r="BO177" s="57"/>
      <c r="BP177" s="57"/>
      <c r="BQ177" s="57"/>
      <c r="BR177" s="57"/>
      <c r="BS177" s="57"/>
      <c r="BT177" s="57"/>
      <c r="BU177" s="57"/>
      <c r="BV177" s="57"/>
      <c r="BW177" s="57"/>
      <c r="BX177" s="57"/>
      <c r="BY177" s="57"/>
      <c r="BZ177" s="57"/>
      <c r="CA177" s="57"/>
      <c r="CB177" s="57"/>
      <c r="CC177" s="57"/>
      <c r="CD177" s="57"/>
      <c r="CE177" s="57"/>
      <c r="CF177" s="57"/>
      <c r="CG177" s="57"/>
      <c r="CH177" s="57"/>
      <c r="CI177" s="57"/>
      <c r="CJ177" s="57"/>
      <c r="CK177" s="57"/>
      <c r="CL177" s="57"/>
      <c r="CM177" s="57"/>
      <c r="CN177" s="57"/>
      <c r="CO177" s="57"/>
      <c r="CP177" s="57"/>
      <c r="CQ177" s="57"/>
      <c r="CR177" s="57"/>
      <c r="CS177" s="57"/>
      <c r="CT177" s="57"/>
      <c r="CU177" s="57"/>
      <c r="CV177" s="57"/>
      <c r="CW177" s="57"/>
      <c r="CX177" s="57"/>
      <c r="CY177" s="57"/>
      <c r="CZ177" s="57"/>
      <c r="DA177" s="57"/>
      <c r="DB177" s="57"/>
      <c r="DC177" s="57"/>
      <c r="DD177" s="57"/>
      <c r="DE177" s="57"/>
      <c r="DF177" s="57"/>
      <c r="DG177" s="57"/>
      <c r="DH177" s="57"/>
      <c r="DI177" s="57"/>
      <c r="DJ177" s="57"/>
      <c r="DK177" s="57"/>
      <c r="DL177" s="57"/>
      <c r="DM177" s="57"/>
      <c r="DN177" s="57"/>
      <c r="DO177" s="57"/>
      <c r="DP177" s="57"/>
      <c r="DQ177" s="57"/>
      <c r="DR177" s="57"/>
      <c r="DS177" s="57"/>
      <c r="DT177" s="57"/>
      <c r="DU177" s="57"/>
      <c r="DV177" s="103"/>
      <c r="DW177" s="57"/>
      <c r="DX177" s="57"/>
      <c r="DY177" s="57"/>
      <c r="DZ177" s="57"/>
      <c r="EA177" s="57"/>
      <c r="EB177" s="57"/>
      <c r="EC177" s="57"/>
      <c r="ED177" s="57"/>
      <c r="EE177" s="57"/>
      <c r="EF177" s="57"/>
      <c r="EG177" s="57"/>
      <c r="EH177" s="57"/>
      <c r="EI177" s="57"/>
      <c r="EJ177" s="57"/>
      <c r="EK177" s="57"/>
      <c r="EL177" s="57"/>
      <c r="EM177" s="57"/>
      <c r="EN177" s="57"/>
      <c r="EO177" s="57"/>
      <c r="EP177" s="57"/>
      <c r="EQ177" s="103"/>
      <c r="ER177" s="577"/>
    </row>
    <row r="178" spans="1:148" ht="15" customHeight="1">
      <c r="A178" s="648"/>
      <c r="B178" s="2261" t="str">
        <f t="shared" si="76"/>
        <v>Desk 64</v>
      </c>
      <c r="C178" s="2266" t="str">
        <f t="shared" ref="C178" si="141">IF(ISBLANK(C75), "", C75)</f>
        <v/>
      </c>
      <c r="D178" s="2266" t="str">
        <f t="shared" si="135"/>
        <v/>
      </c>
      <c r="E178" s="2266" t="str">
        <f t="shared" si="135"/>
        <v/>
      </c>
      <c r="F178" s="2266" t="str">
        <f t="shared" ref="F178" si="142">IF(ISBLANK(F75), "", F75)</f>
        <v/>
      </c>
      <c r="G178" s="57"/>
      <c r="H178" s="57"/>
      <c r="I178" s="57"/>
      <c r="J178" s="57"/>
      <c r="K178" s="57"/>
      <c r="L178" s="57"/>
      <c r="M178" s="57"/>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c r="BJ178" s="57"/>
      <c r="BK178" s="57"/>
      <c r="BL178" s="57"/>
      <c r="BM178" s="57"/>
      <c r="BN178" s="57"/>
      <c r="BO178" s="57"/>
      <c r="BP178" s="57"/>
      <c r="BQ178" s="57"/>
      <c r="BR178" s="57"/>
      <c r="BS178" s="57"/>
      <c r="BT178" s="57"/>
      <c r="BU178" s="57"/>
      <c r="BV178" s="57"/>
      <c r="BW178" s="57"/>
      <c r="BX178" s="57"/>
      <c r="BY178" s="57"/>
      <c r="BZ178" s="57"/>
      <c r="CA178" s="57"/>
      <c r="CB178" s="57"/>
      <c r="CC178" s="57"/>
      <c r="CD178" s="57"/>
      <c r="CE178" s="57"/>
      <c r="CF178" s="57"/>
      <c r="CG178" s="57"/>
      <c r="CH178" s="57"/>
      <c r="CI178" s="57"/>
      <c r="CJ178" s="57"/>
      <c r="CK178" s="57"/>
      <c r="CL178" s="57"/>
      <c r="CM178" s="57"/>
      <c r="CN178" s="57"/>
      <c r="CO178" s="57"/>
      <c r="CP178" s="57"/>
      <c r="CQ178" s="57"/>
      <c r="CR178" s="57"/>
      <c r="CS178" s="57"/>
      <c r="CT178" s="57"/>
      <c r="CU178" s="57"/>
      <c r="CV178" s="57"/>
      <c r="CW178" s="57"/>
      <c r="CX178" s="57"/>
      <c r="CY178" s="57"/>
      <c r="CZ178" s="57"/>
      <c r="DA178" s="57"/>
      <c r="DB178" s="57"/>
      <c r="DC178" s="57"/>
      <c r="DD178" s="57"/>
      <c r="DE178" s="57"/>
      <c r="DF178" s="57"/>
      <c r="DG178" s="57"/>
      <c r="DH178" s="57"/>
      <c r="DI178" s="57"/>
      <c r="DJ178" s="57"/>
      <c r="DK178" s="57"/>
      <c r="DL178" s="57"/>
      <c r="DM178" s="57"/>
      <c r="DN178" s="57"/>
      <c r="DO178" s="57"/>
      <c r="DP178" s="57"/>
      <c r="DQ178" s="57"/>
      <c r="DR178" s="57"/>
      <c r="DS178" s="57"/>
      <c r="DT178" s="57"/>
      <c r="DU178" s="57"/>
      <c r="DV178" s="103"/>
      <c r="DW178" s="57"/>
      <c r="DX178" s="57"/>
      <c r="DY178" s="57"/>
      <c r="DZ178" s="57"/>
      <c r="EA178" s="57"/>
      <c r="EB178" s="57"/>
      <c r="EC178" s="57"/>
      <c r="ED178" s="57"/>
      <c r="EE178" s="57"/>
      <c r="EF178" s="57"/>
      <c r="EG178" s="57"/>
      <c r="EH178" s="57"/>
      <c r="EI178" s="57"/>
      <c r="EJ178" s="57"/>
      <c r="EK178" s="57"/>
      <c r="EL178" s="57"/>
      <c r="EM178" s="57"/>
      <c r="EN178" s="57"/>
      <c r="EO178" s="57"/>
      <c r="EP178" s="57"/>
      <c r="EQ178" s="103"/>
      <c r="ER178" s="577"/>
    </row>
    <row r="179" spans="1:148" ht="15" customHeight="1">
      <c r="A179" s="648"/>
      <c r="B179" s="2261" t="str">
        <f t="shared" ref="B179:B210" si="143">B76</f>
        <v>Desk 65</v>
      </c>
      <c r="C179" s="2266" t="str">
        <f t="shared" ref="C179" si="144">IF(ISBLANK(C76), "", C76)</f>
        <v/>
      </c>
      <c r="D179" s="2266" t="str">
        <f t="shared" si="135"/>
        <v/>
      </c>
      <c r="E179" s="2266" t="str">
        <f t="shared" si="135"/>
        <v/>
      </c>
      <c r="F179" s="2266" t="str">
        <f t="shared" ref="F179" si="145">IF(ISBLANK(F76), "", F76)</f>
        <v/>
      </c>
      <c r="G179" s="57"/>
      <c r="H179" s="57"/>
      <c r="I179" s="57"/>
      <c r="J179" s="57"/>
      <c r="K179" s="57"/>
      <c r="L179" s="57"/>
      <c r="M179" s="57"/>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7"/>
      <c r="AK179" s="57"/>
      <c r="AL179" s="57"/>
      <c r="AM179" s="57"/>
      <c r="AN179" s="57"/>
      <c r="AO179" s="57"/>
      <c r="AP179" s="57"/>
      <c r="AQ179" s="57"/>
      <c r="AR179" s="57"/>
      <c r="AS179" s="57"/>
      <c r="AT179" s="57"/>
      <c r="AU179" s="57"/>
      <c r="AV179" s="57"/>
      <c r="AW179" s="57"/>
      <c r="AX179" s="57"/>
      <c r="AY179" s="57"/>
      <c r="AZ179" s="57"/>
      <c r="BA179" s="57"/>
      <c r="BB179" s="57"/>
      <c r="BC179" s="57"/>
      <c r="BD179" s="57"/>
      <c r="BE179" s="57"/>
      <c r="BF179" s="57"/>
      <c r="BG179" s="57"/>
      <c r="BH179" s="57"/>
      <c r="BI179" s="57"/>
      <c r="BJ179" s="57"/>
      <c r="BK179" s="57"/>
      <c r="BL179" s="57"/>
      <c r="BM179" s="57"/>
      <c r="BN179" s="57"/>
      <c r="BO179" s="57"/>
      <c r="BP179" s="57"/>
      <c r="BQ179" s="57"/>
      <c r="BR179" s="57"/>
      <c r="BS179" s="57"/>
      <c r="BT179" s="57"/>
      <c r="BU179" s="57"/>
      <c r="BV179" s="57"/>
      <c r="BW179" s="57"/>
      <c r="BX179" s="57"/>
      <c r="BY179" s="57"/>
      <c r="BZ179" s="57"/>
      <c r="CA179" s="57"/>
      <c r="CB179" s="57"/>
      <c r="CC179" s="57"/>
      <c r="CD179" s="57"/>
      <c r="CE179" s="57"/>
      <c r="CF179" s="57"/>
      <c r="CG179" s="57"/>
      <c r="CH179" s="57"/>
      <c r="CI179" s="57"/>
      <c r="CJ179" s="57"/>
      <c r="CK179" s="57"/>
      <c r="CL179" s="57"/>
      <c r="CM179" s="57"/>
      <c r="CN179" s="57"/>
      <c r="CO179" s="57"/>
      <c r="CP179" s="57"/>
      <c r="CQ179" s="57"/>
      <c r="CR179" s="57"/>
      <c r="CS179" s="57"/>
      <c r="CT179" s="57"/>
      <c r="CU179" s="57"/>
      <c r="CV179" s="57"/>
      <c r="CW179" s="57"/>
      <c r="CX179" s="57"/>
      <c r="CY179" s="57"/>
      <c r="CZ179" s="57"/>
      <c r="DA179" s="57"/>
      <c r="DB179" s="57"/>
      <c r="DC179" s="57"/>
      <c r="DD179" s="57"/>
      <c r="DE179" s="57"/>
      <c r="DF179" s="57"/>
      <c r="DG179" s="57"/>
      <c r="DH179" s="57"/>
      <c r="DI179" s="57"/>
      <c r="DJ179" s="57"/>
      <c r="DK179" s="57"/>
      <c r="DL179" s="57"/>
      <c r="DM179" s="57"/>
      <c r="DN179" s="57"/>
      <c r="DO179" s="57"/>
      <c r="DP179" s="57"/>
      <c r="DQ179" s="57"/>
      <c r="DR179" s="57"/>
      <c r="DS179" s="57"/>
      <c r="DT179" s="57"/>
      <c r="DU179" s="57"/>
      <c r="DV179" s="103"/>
      <c r="DW179" s="57"/>
      <c r="DX179" s="57"/>
      <c r="DY179" s="57"/>
      <c r="DZ179" s="57"/>
      <c r="EA179" s="57"/>
      <c r="EB179" s="57"/>
      <c r="EC179" s="57"/>
      <c r="ED179" s="57"/>
      <c r="EE179" s="57"/>
      <c r="EF179" s="57"/>
      <c r="EG179" s="57"/>
      <c r="EH179" s="57"/>
      <c r="EI179" s="57"/>
      <c r="EJ179" s="57"/>
      <c r="EK179" s="57"/>
      <c r="EL179" s="57"/>
      <c r="EM179" s="57"/>
      <c r="EN179" s="57"/>
      <c r="EO179" s="57"/>
      <c r="EP179" s="57"/>
      <c r="EQ179" s="103"/>
      <c r="ER179" s="577"/>
    </row>
    <row r="180" spans="1:148" ht="15" customHeight="1">
      <c r="A180" s="648"/>
      <c r="B180" s="2261" t="str">
        <f t="shared" si="143"/>
        <v>Desk 66</v>
      </c>
      <c r="C180" s="2266" t="str">
        <f t="shared" ref="C180" si="146">IF(ISBLANK(C77), "", C77)</f>
        <v/>
      </c>
      <c r="D180" s="2266" t="str">
        <f t="shared" si="135"/>
        <v/>
      </c>
      <c r="E180" s="2266" t="str">
        <f t="shared" si="135"/>
        <v/>
      </c>
      <c r="F180" s="2266" t="str">
        <f t="shared" ref="F180" si="147">IF(ISBLANK(F77), "", F77)</f>
        <v/>
      </c>
      <c r="G180" s="57"/>
      <c r="H180" s="57"/>
      <c r="I180" s="57"/>
      <c r="J180" s="57"/>
      <c r="K180" s="57"/>
      <c r="L180" s="57"/>
      <c r="M180" s="57"/>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7"/>
      <c r="AK180" s="57"/>
      <c r="AL180" s="57"/>
      <c r="AM180" s="57"/>
      <c r="AN180" s="57"/>
      <c r="AO180" s="57"/>
      <c r="AP180" s="57"/>
      <c r="AQ180" s="57"/>
      <c r="AR180" s="57"/>
      <c r="AS180" s="57"/>
      <c r="AT180" s="57"/>
      <c r="AU180" s="57"/>
      <c r="AV180" s="57"/>
      <c r="AW180" s="57"/>
      <c r="AX180" s="57"/>
      <c r="AY180" s="57"/>
      <c r="AZ180" s="57"/>
      <c r="BA180" s="57"/>
      <c r="BB180" s="57"/>
      <c r="BC180" s="57"/>
      <c r="BD180" s="57"/>
      <c r="BE180" s="57"/>
      <c r="BF180" s="57"/>
      <c r="BG180" s="57"/>
      <c r="BH180" s="57"/>
      <c r="BI180" s="57"/>
      <c r="BJ180" s="57"/>
      <c r="BK180" s="57"/>
      <c r="BL180" s="57"/>
      <c r="BM180" s="57"/>
      <c r="BN180" s="57"/>
      <c r="BO180" s="57"/>
      <c r="BP180" s="57"/>
      <c r="BQ180" s="57"/>
      <c r="BR180" s="57"/>
      <c r="BS180" s="57"/>
      <c r="BT180" s="57"/>
      <c r="BU180" s="57"/>
      <c r="BV180" s="57"/>
      <c r="BW180" s="57"/>
      <c r="BX180" s="57"/>
      <c r="BY180" s="57"/>
      <c r="BZ180" s="57"/>
      <c r="CA180" s="57"/>
      <c r="CB180" s="57"/>
      <c r="CC180" s="57"/>
      <c r="CD180" s="57"/>
      <c r="CE180" s="57"/>
      <c r="CF180" s="57"/>
      <c r="CG180" s="57"/>
      <c r="CH180" s="57"/>
      <c r="CI180" s="57"/>
      <c r="CJ180" s="57"/>
      <c r="CK180" s="57"/>
      <c r="CL180" s="57"/>
      <c r="CM180" s="57"/>
      <c r="CN180" s="57"/>
      <c r="CO180" s="57"/>
      <c r="CP180" s="57"/>
      <c r="CQ180" s="57"/>
      <c r="CR180" s="57"/>
      <c r="CS180" s="57"/>
      <c r="CT180" s="57"/>
      <c r="CU180" s="57"/>
      <c r="CV180" s="57"/>
      <c r="CW180" s="57"/>
      <c r="CX180" s="57"/>
      <c r="CY180" s="57"/>
      <c r="CZ180" s="57"/>
      <c r="DA180" s="57"/>
      <c r="DB180" s="57"/>
      <c r="DC180" s="57"/>
      <c r="DD180" s="57"/>
      <c r="DE180" s="57"/>
      <c r="DF180" s="57"/>
      <c r="DG180" s="57"/>
      <c r="DH180" s="57"/>
      <c r="DI180" s="57"/>
      <c r="DJ180" s="57"/>
      <c r="DK180" s="57"/>
      <c r="DL180" s="57"/>
      <c r="DM180" s="57"/>
      <c r="DN180" s="57"/>
      <c r="DO180" s="57"/>
      <c r="DP180" s="57"/>
      <c r="DQ180" s="57"/>
      <c r="DR180" s="57"/>
      <c r="DS180" s="57"/>
      <c r="DT180" s="57"/>
      <c r="DU180" s="57"/>
      <c r="DV180" s="103"/>
      <c r="DW180" s="57"/>
      <c r="DX180" s="57"/>
      <c r="DY180" s="57"/>
      <c r="DZ180" s="57"/>
      <c r="EA180" s="57"/>
      <c r="EB180" s="57"/>
      <c r="EC180" s="57"/>
      <c r="ED180" s="57"/>
      <c r="EE180" s="57"/>
      <c r="EF180" s="57"/>
      <c r="EG180" s="57"/>
      <c r="EH180" s="57"/>
      <c r="EI180" s="57"/>
      <c r="EJ180" s="57"/>
      <c r="EK180" s="57"/>
      <c r="EL180" s="57"/>
      <c r="EM180" s="57"/>
      <c r="EN180" s="57"/>
      <c r="EO180" s="57"/>
      <c r="EP180" s="57"/>
      <c r="EQ180" s="103"/>
      <c r="ER180" s="577"/>
    </row>
    <row r="181" spans="1:148" ht="15" customHeight="1">
      <c r="A181" s="648"/>
      <c r="B181" s="2261" t="str">
        <f t="shared" si="143"/>
        <v>Desk 67</v>
      </c>
      <c r="C181" s="2266" t="str">
        <f t="shared" ref="C181" si="148">IF(ISBLANK(C78), "", C78)</f>
        <v/>
      </c>
      <c r="D181" s="2266" t="str">
        <f t="shared" si="135"/>
        <v/>
      </c>
      <c r="E181" s="2266" t="str">
        <f t="shared" si="135"/>
        <v/>
      </c>
      <c r="F181" s="2266" t="str">
        <f t="shared" ref="F181" si="149">IF(ISBLANK(F78), "", F78)</f>
        <v/>
      </c>
      <c r="G181" s="57"/>
      <c r="H181" s="57"/>
      <c r="I181" s="57"/>
      <c r="J181" s="57"/>
      <c r="K181" s="57"/>
      <c r="L181" s="57"/>
      <c r="M181" s="57"/>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7"/>
      <c r="AK181" s="57"/>
      <c r="AL181" s="57"/>
      <c r="AM181" s="57"/>
      <c r="AN181" s="57"/>
      <c r="AO181" s="57"/>
      <c r="AP181" s="57"/>
      <c r="AQ181" s="57"/>
      <c r="AR181" s="57"/>
      <c r="AS181" s="57"/>
      <c r="AT181" s="57"/>
      <c r="AU181" s="57"/>
      <c r="AV181" s="57"/>
      <c r="AW181" s="57"/>
      <c r="AX181" s="57"/>
      <c r="AY181" s="57"/>
      <c r="AZ181" s="57"/>
      <c r="BA181" s="57"/>
      <c r="BB181" s="57"/>
      <c r="BC181" s="57"/>
      <c r="BD181" s="57"/>
      <c r="BE181" s="57"/>
      <c r="BF181" s="57"/>
      <c r="BG181" s="57"/>
      <c r="BH181" s="57"/>
      <c r="BI181" s="57"/>
      <c r="BJ181" s="57"/>
      <c r="BK181" s="57"/>
      <c r="BL181" s="57"/>
      <c r="BM181" s="57"/>
      <c r="BN181" s="57"/>
      <c r="BO181" s="57"/>
      <c r="BP181" s="57"/>
      <c r="BQ181" s="57"/>
      <c r="BR181" s="57"/>
      <c r="BS181" s="57"/>
      <c r="BT181" s="57"/>
      <c r="BU181" s="57"/>
      <c r="BV181" s="57"/>
      <c r="BW181" s="57"/>
      <c r="BX181" s="57"/>
      <c r="BY181" s="57"/>
      <c r="BZ181" s="57"/>
      <c r="CA181" s="57"/>
      <c r="CB181" s="57"/>
      <c r="CC181" s="57"/>
      <c r="CD181" s="57"/>
      <c r="CE181" s="57"/>
      <c r="CF181" s="57"/>
      <c r="CG181" s="57"/>
      <c r="CH181" s="57"/>
      <c r="CI181" s="57"/>
      <c r="CJ181" s="57"/>
      <c r="CK181" s="57"/>
      <c r="CL181" s="57"/>
      <c r="CM181" s="57"/>
      <c r="CN181" s="57"/>
      <c r="CO181" s="57"/>
      <c r="CP181" s="57"/>
      <c r="CQ181" s="57"/>
      <c r="CR181" s="57"/>
      <c r="CS181" s="57"/>
      <c r="CT181" s="57"/>
      <c r="CU181" s="57"/>
      <c r="CV181" s="57"/>
      <c r="CW181" s="57"/>
      <c r="CX181" s="57"/>
      <c r="CY181" s="57"/>
      <c r="CZ181" s="57"/>
      <c r="DA181" s="57"/>
      <c r="DB181" s="57"/>
      <c r="DC181" s="57"/>
      <c r="DD181" s="57"/>
      <c r="DE181" s="57"/>
      <c r="DF181" s="57"/>
      <c r="DG181" s="57"/>
      <c r="DH181" s="57"/>
      <c r="DI181" s="57"/>
      <c r="DJ181" s="57"/>
      <c r="DK181" s="57"/>
      <c r="DL181" s="57"/>
      <c r="DM181" s="57"/>
      <c r="DN181" s="57"/>
      <c r="DO181" s="57"/>
      <c r="DP181" s="57"/>
      <c r="DQ181" s="57"/>
      <c r="DR181" s="57"/>
      <c r="DS181" s="57"/>
      <c r="DT181" s="57"/>
      <c r="DU181" s="57"/>
      <c r="DV181" s="103"/>
      <c r="DW181" s="57"/>
      <c r="DX181" s="57"/>
      <c r="DY181" s="57"/>
      <c r="DZ181" s="57"/>
      <c r="EA181" s="57"/>
      <c r="EB181" s="57"/>
      <c r="EC181" s="57"/>
      <c r="ED181" s="57"/>
      <c r="EE181" s="57"/>
      <c r="EF181" s="57"/>
      <c r="EG181" s="57"/>
      <c r="EH181" s="57"/>
      <c r="EI181" s="57"/>
      <c r="EJ181" s="57"/>
      <c r="EK181" s="57"/>
      <c r="EL181" s="57"/>
      <c r="EM181" s="57"/>
      <c r="EN181" s="57"/>
      <c r="EO181" s="57"/>
      <c r="EP181" s="57"/>
      <c r="EQ181" s="103"/>
      <c r="ER181" s="577"/>
    </row>
    <row r="182" spans="1:148" ht="15" customHeight="1">
      <c r="A182" s="648"/>
      <c r="B182" s="2261" t="str">
        <f t="shared" si="143"/>
        <v>Desk 68</v>
      </c>
      <c r="C182" s="2266" t="str">
        <f t="shared" ref="C182" si="150">IF(ISBLANK(C79), "", C79)</f>
        <v/>
      </c>
      <c r="D182" s="2266" t="str">
        <f t="shared" si="135"/>
        <v/>
      </c>
      <c r="E182" s="2266" t="str">
        <f t="shared" si="135"/>
        <v/>
      </c>
      <c r="F182" s="2266" t="str">
        <f t="shared" ref="F182" si="151">IF(ISBLANK(F79), "", F79)</f>
        <v/>
      </c>
      <c r="G182" s="57"/>
      <c r="H182" s="57"/>
      <c r="I182" s="57"/>
      <c r="J182" s="57"/>
      <c r="K182" s="57"/>
      <c r="L182" s="57"/>
      <c r="M182" s="57"/>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7"/>
      <c r="AK182" s="57"/>
      <c r="AL182" s="57"/>
      <c r="AM182" s="57"/>
      <c r="AN182" s="57"/>
      <c r="AO182" s="57"/>
      <c r="AP182" s="57"/>
      <c r="AQ182" s="57"/>
      <c r="AR182" s="57"/>
      <c r="AS182" s="57"/>
      <c r="AT182" s="57"/>
      <c r="AU182" s="57"/>
      <c r="AV182" s="57"/>
      <c r="AW182" s="57"/>
      <c r="AX182" s="57"/>
      <c r="AY182" s="57"/>
      <c r="AZ182" s="57"/>
      <c r="BA182" s="57"/>
      <c r="BB182" s="57"/>
      <c r="BC182" s="57"/>
      <c r="BD182" s="57"/>
      <c r="BE182" s="57"/>
      <c r="BF182" s="57"/>
      <c r="BG182" s="57"/>
      <c r="BH182" s="57"/>
      <c r="BI182" s="57"/>
      <c r="BJ182" s="57"/>
      <c r="BK182" s="57"/>
      <c r="BL182" s="57"/>
      <c r="BM182" s="57"/>
      <c r="BN182" s="57"/>
      <c r="BO182" s="57"/>
      <c r="BP182" s="57"/>
      <c r="BQ182" s="57"/>
      <c r="BR182" s="57"/>
      <c r="BS182" s="57"/>
      <c r="BT182" s="57"/>
      <c r="BU182" s="57"/>
      <c r="BV182" s="57"/>
      <c r="BW182" s="57"/>
      <c r="BX182" s="57"/>
      <c r="BY182" s="57"/>
      <c r="BZ182" s="57"/>
      <c r="CA182" s="57"/>
      <c r="CB182" s="57"/>
      <c r="CC182" s="57"/>
      <c r="CD182" s="57"/>
      <c r="CE182" s="57"/>
      <c r="CF182" s="57"/>
      <c r="CG182" s="57"/>
      <c r="CH182" s="57"/>
      <c r="CI182" s="57"/>
      <c r="CJ182" s="57"/>
      <c r="CK182" s="57"/>
      <c r="CL182" s="57"/>
      <c r="CM182" s="57"/>
      <c r="CN182" s="57"/>
      <c r="CO182" s="57"/>
      <c r="CP182" s="57"/>
      <c r="CQ182" s="57"/>
      <c r="CR182" s="57"/>
      <c r="CS182" s="57"/>
      <c r="CT182" s="57"/>
      <c r="CU182" s="57"/>
      <c r="CV182" s="57"/>
      <c r="CW182" s="57"/>
      <c r="CX182" s="57"/>
      <c r="CY182" s="57"/>
      <c r="CZ182" s="57"/>
      <c r="DA182" s="57"/>
      <c r="DB182" s="57"/>
      <c r="DC182" s="57"/>
      <c r="DD182" s="57"/>
      <c r="DE182" s="57"/>
      <c r="DF182" s="57"/>
      <c r="DG182" s="57"/>
      <c r="DH182" s="57"/>
      <c r="DI182" s="57"/>
      <c r="DJ182" s="57"/>
      <c r="DK182" s="57"/>
      <c r="DL182" s="57"/>
      <c r="DM182" s="57"/>
      <c r="DN182" s="57"/>
      <c r="DO182" s="57"/>
      <c r="DP182" s="57"/>
      <c r="DQ182" s="57"/>
      <c r="DR182" s="57"/>
      <c r="DS182" s="57"/>
      <c r="DT182" s="57"/>
      <c r="DU182" s="57"/>
      <c r="DV182" s="103"/>
      <c r="DW182" s="57"/>
      <c r="DX182" s="57"/>
      <c r="DY182" s="57"/>
      <c r="DZ182" s="57"/>
      <c r="EA182" s="57"/>
      <c r="EB182" s="57"/>
      <c r="EC182" s="57"/>
      <c r="ED182" s="57"/>
      <c r="EE182" s="57"/>
      <c r="EF182" s="57"/>
      <c r="EG182" s="57"/>
      <c r="EH182" s="57"/>
      <c r="EI182" s="57"/>
      <c r="EJ182" s="57"/>
      <c r="EK182" s="57"/>
      <c r="EL182" s="57"/>
      <c r="EM182" s="57"/>
      <c r="EN182" s="57"/>
      <c r="EO182" s="57"/>
      <c r="EP182" s="57"/>
      <c r="EQ182" s="103"/>
      <c r="ER182" s="577"/>
    </row>
    <row r="183" spans="1:148" ht="15" customHeight="1">
      <c r="A183" s="648"/>
      <c r="B183" s="2261" t="str">
        <f t="shared" si="143"/>
        <v>Desk 69</v>
      </c>
      <c r="C183" s="2266" t="str">
        <f t="shared" ref="C183" si="152">IF(ISBLANK(C80), "", C80)</f>
        <v/>
      </c>
      <c r="D183" s="2266" t="str">
        <f t="shared" si="135"/>
        <v/>
      </c>
      <c r="E183" s="2266" t="str">
        <f t="shared" si="135"/>
        <v/>
      </c>
      <c r="F183" s="2266" t="str">
        <f t="shared" ref="F183" si="153">IF(ISBLANK(F80), "", F80)</f>
        <v/>
      </c>
      <c r="G183" s="57"/>
      <c r="H183" s="57"/>
      <c r="I183" s="57"/>
      <c r="J183" s="57"/>
      <c r="K183" s="57"/>
      <c r="L183" s="57"/>
      <c r="M183" s="57"/>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7"/>
      <c r="AK183" s="57"/>
      <c r="AL183" s="57"/>
      <c r="AM183" s="57"/>
      <c r="AN183" s="57"/>
      <c r="AO183" s="57"/>
      <c r="AP183" s="57"/>
      <c r="AQ183" s="57"/>
      <c r="AR183" s="57"/>
      <c r="AS183" s="57"/>
      <c r="AT183" s="57"/>
      <c r="AU183" s="57"/>
      <c r="AV183" s="57"/>
      <c r="AW183" s="57"/>
      <c r="AX183" s="57"/>
      <c r="AY183" s="57"/>
      <c r="AZ183" s="57"/>
      <c r="BA183" s="57"/>
      <c r="BB183" s="57"/>
      <c r="BC183" s="57"/>
      <c r="BD183" s="57"/>
      <c r="BE183" s="57"/>
      <c r="BF183" s="57"/>
      <c r="BG183" s="57"/>
      <c r="BH183" s="57"/>
      <c r="BI183" s="57"/>
      <c r="BJ183" s="57"/>
      <c r="BK183" s="57"/>
      <c r="BL183" s="57"/>
      <c r="BM183" s="57"/>
      <c r="BN183" s="57"/>
      <c r="BO183" s="57"/>
      <c r="BP183" s="57"/>
      <c r="BQ183" s="57"/>
      <c r="BR183" s="57"/>
      <c r="BS183" s="57"/>
      <c r="BT183" s="57"/>
      <c r="BU183" s="57"/>
      <c r="BV183" s="57"/>
      <c r="BW183" s="57"/>
      <c r="BX183" s="57"/>
      <c r="BY183" s="57"/>
      <c r="BZ183" s="57"/>
      <c r="CA183" s="57"/>
      <c r="CB183" s="57"/>
      <c r="CC183" s="57"/>
      <c r="CD183" s="57"/>
      <c r="CE183" s="57"/>
      <c r="CF183" s="57"/>
      <c r="CG183" s="57"/>
      <c r="CH183" s="57"/>
      <c r="CI183" s="57"/>
      <c r="CJ183" s="57"/>
      <c r="CK183" s="57"/>
      <c r="CL183" s="57"/>
      <c r="CM183" s="57"/>
      <c r="CN183" s="57"/>
      <c r="CO183" s="57"/>
      <c r="CP183" s="57"/>
      <c r="CQ183" s="57"/>
      <c r="CR183" s="57"/>
      <c r="CS183" s="57"/>
      <c r="CT183" s="57"/>
      <c r="CU183" s="57"/>
      <c r="CV183" s="57"/>
      <c r="CW183" s="57"/>
      <c r="CX183" s="57"/>
      <c r="CY183" s="57"/>
      <c r="CZ183" s="57"/>
      <c r="DA183" s="57"/>
      <c r="DB183" s="57"/>
      <c r="DC183" s="57"/>
      <c r="DD183" s="57"/>
      <c r="DE183" s="57"/>
      <c r="DF183" s="57"/>
      <c r="DG183" s="57"/>
      <c r="DH183" s="57"/>
      <c r="DI183" s="57"/>
      <c r="DJ183" s="57"/>
      <c r="DK183" s="57"/>
      <c r="DL183" s="57"/>
      <c r="DM183" s="57"/>
      <c r="DN183" s="57"/>
      <c r="DO183" s="57"/>
      <c r="DP183" s="57"/>
      <c r="DQ183" s="57"/>
      <c r="DR183" s="57"/>
      <c r="DS183" s="57"/>
      <c r="DT183" s="57"/>
      <c r="DU183" s="57"/>
      <c r="DV183" s="103"/>
      <c r="DW183" s="57"/>
      <c r="DX183" s="57"/>
      <c r="DY183" s="57"/>
      <c r="DZ183" s="57"/>
      <c r="EA183" s="57"/>
      <c r="EB183" s="57"/>
      <c r="EC183" s="57"/>
      <c r="ED183" s="57"/>
      <c r="EE183" s="57"/>
      <c r="EF183" s="57"/>
      <c r="EG183" s="57"/>
      <c r="EH183" s="57"/>
      <c r="EI183" s="57"/>
      <c r="EJ183" s="57"/>
      <c r="EK183" s="57"/>
      <c r="EL183" s="57"/>
      <c r="EM183" s="57"/>
      <c r="EN183" s="57"/>
      <c r="EO183" s="57"/>
      <c r="EP183" s="57"/>
      <c r="EQ183" s="103"/>
      <c r="ER183" s="577"/>
    </row>
    <row r="184" spans="1:148" ht="15" customHeight="1">
      <c r="A184" s="648"/>
      <c r="B184" s="2261" t="str">
        <f t="shared" si="143"/>
        <v>Desk 70</v>
      </c>
      <c r="C184" s="2266" t="str">
        <f t="shared" ref="C184" si="154">IF(ISBLANK(C81), "", C81)</f>
        <v/>
      </c>
      <c r="D184" s="2266" t="str">
        <f t="shared" si="135"/>
        <v/>
      </c>
      <c r="E184" s="2266" t="str">
        <f t="shared" si="135"/>
        <v/>
      </c>
      <c r="F184" s="2266" t="str">
        <f t="shared" ref="F184" si="155">IF(ISBLANK(F81), "", F81)</f>
        <v/>
      </c>
      <c r="G184" s="57"/>
      <c r="H184" s="57"/>
      <c r="I184" s="57"/>
      <c r="J184" s="57"/>
      <c r="K184" s="57"/>
      <c r="L184" s="57"/>
      <c r="M184" s="57"/>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7"/>
      <c r="AK184" s="57"/>
      <c r="AL184" s="57"/>
      <c r="AM184" s="57"/>
      <c r="AN184" s="57"/>
      <c r="AO184" s="57"/>
      <c r="AP184" s="57"/>
      <c r="AQ184" s="57"/>
      <c r="AR184" s="57"/>
      <c r="AS184" s="57"/>
      <c r="AT184" s="57"/>
      <c r="AU184" s="57"/>
      <c r="AV184" s="57"/>
      <c r="AW184" s="57"/>
      <c r="AX184" s="57"/>
      <c r="AY184" s="57"/>
      <c r="AZ184" s="57"/>
      <c r="BA184" s="57"/>
      <c r="BB184" s="57"/>
      <c r="BC184" s="57"/>
      <c r="BD184" s="57"/>
      <c r="BE184" s="57"/>
      <c r="BF184" s="57"/>
      <c r="BG184" s="57"/>
      <c r="BH184" s="57"/>
      <c r="BI184" s="57"/>
      <c r="BJ184" s="57"/>
      <c r="BK184" s="57"/>
      <c r="BL184" s="57"/>
      <c r="BM184" s="57"/>
      <c r="BN184" s="57"/>
      <c r="BO184" s="57"/>
      <c r="BP184" s="57"/>
      <c r="BQ184" s="57"/>
      <c r="BR184" s="57"/>
      <c r="BS184" s="57"/>
      <c r="BT184" s="57"/>
      <c r="BU184" s="57"/>
      <c r="BV184" s="57"/>
      <c r="BW184" s="57"/>
      <c r="BX184" s="57"/>
      <c r="BY184" s="57"/>
      <c r="BZ184" s="57"/>
      <c r="CA184" s="57"/>
      <c r="CB184" s="57"/>
      <c r="CC184" s="57"/>
      <c r="CD184" s="57"/>
      <c r="CE184" s="57"/>
      <c r="CF184" s="57"/>
      <c r="CG184" s="57"/>
      <c r="CH184" s="57"/>
      <c r="CI184" s="57"/>
      <c r="CJ184" s="57"/>
      <c r="CK184" s="57"/>
      <c r="CL184" s="57"/>
      <c r="CM184" s="57"/>
      <c r="CN184" s="57"/>
      <c r="CO184" s="57"/>
      <c r="CP184" s="57"/>
      <c r="CQ184" s="57"/>
      <c r="CR184" s="57"/>
      <c r="CS184" s="57"/>
      <c r="CT184" s="57"/>
      <c r="CU184" s="57"/>
      <c r="CV184" s="57"/>
      <c r="CW184" s="57"/>
      <c r="CX184" s="57"/>
      <c r="CY184" s="57"/>
      <c r="CZ184" s="57"/>
      <c r="DA184" s="57"/>
      <c r="DB184" s="57"/>
      <c r="DC184" s="57"/>
      <c r="DD184" s="57"/>
      <c r="DE184" s="57"/>
      <c r="DF184" s="57"/>
      <c r="DG184" s="57"/>
      <c r="DH184" s="57"/>
      <c r="DI184" s="57"/>
      <c r="DJ184" s="57"/>
      <c r="DK184" s="57"/>
      <c r="DL184" s="57"/>
      <c r="DM184" s="57"/>
      <c r="DN184" s="57"/>
      <c r="DO184" s="57"/>
      <c r="DP184" s="57"/>
      <c r="DQ184" s="57"/>
      <c r="DR184" s="57"/>
      <c r="DS184" s="57"/>
      <c r="DT184" s="57"/>
      <c r="DU184" s="57"/>
      <c r="DV184" s="103"/>
      <c r="DW184" s="57"/>
      <c r="DX184" s="57"/>
      <c r="DY184" s="57"/>
      <c r="DZ184" s="57"/>
      <c r="EA184" s="57"/>
      <c r="EB184" s="57"/>
      <c r="EC184" s="57"/>
      <c r="ED184" s="57"/>
      <c r="EE184" s="57"/>
      <c r="EF184" s="57"/>
      <c r="EG184" s="57"/>
      <c r="EH184" s="57"/>
      <c r="EI184" s="57"/>
      <c r="EJ184" s="57"/>
      <c r="EK184" s="57"/>
      <c r="EL184" s="57"/>
      <c r="EM184" s="57"/>
      <c r="EN184" s="57"/>
      <c r="EO184" s="57"/>
      <c r="EP184" s="57"/>
      <c r="EQ184" s="103"/>
      <c r="ER184" s="577"/>
    </row>
    <row r="185" spans="1:148" ht="15" customHeight="1">
      <c r="A185" s="648"/>
      <c r="B185" s="2261" t="str">
        <f t="shared" si="143"/>
        <v>Desk 71</v>
      </c>
      <c r="C185" s="2266" t="str">
        <f t="shared" ref="C185" si="156">IF(ISBLANK(C82), "", C82)</f>
        <v/>
      </c>
      <c r="D185" s="2266" t="str">
        <f t="shared" si="135"/>
        <v/>
      </c>
      <c r="E185" s="2266" t="str">
        <f t="shared" si="135"/>
        <v/>
      </c>
      <c r="F185" s="2266" t="str">
        <f t="shared" ref="F185" si="157">IF(ISBLANK(F82), "", F82)</f>
        <v/>
      </c>
      <c r="G185" s="57"/>
      <c r="H185" s="57"/>
      <c r="I185" s="57"/>
      <c r="J185" s="57"/>
      <c r="K185" s="57"/>
      <c r="L185" s="57"/>
      <c r="M185" s="57"/>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7"/>
      <c r="AK185" s="57"/>
      <c r="AL185" s="57"/>
      <c r="AM185" s="57"/>
      <c r="AN185" s="57"/>
      <c r="AO185" s="57"/>
      <c r="AP185" s="57"/>
      <c r="AQ185" s="57"/>
      <c r="AR185" s="57"/>
      <c r="AS185" s="57"/>
      <c r="AT185" s="57"/>
      <c r="AU185" s="57"/>
      <c r="AV185" s="57"/>
      <c r="AW185" s="57"/>
      <c r="AX185" s="57"/>
      <c r="AY185" s="57"/>
      <c r="AZ185" s="57"/>
      <c r="BA185" s="57"/>
      <c r="BB185" s="57"/>
      <c r="BC185" s="57"/>
      <c r="BD185" s="57"/>
      <c r="BE185" s="57"/>
      <c r="BF185" s="57"/>
      <c r="BG185" s="57"/>
      <c r="BH185" s="57"/>
      <c r="BI185" s="57"/>
      <c r="BJ185" s="57"/>
      <c r="BK185" s="57"/>
      <c r="BL185" s="57"/>
      <c r="BM185" s="57"/>
      <c r="BN185" s="57"/>
      <c r="BO185" s="57"/>
      <c r="BP185" s="57"/>
      <c r="BQ185" s="57"/>
      <c r="BR185" s="57"/>
      <c r="BS185" s="57"/>
      <c r="BT185" s="57"/>
      <c r="BU185" s="57"/>
      <c r="BV185" s="57"/>
      <c r="BW185" s="57"/>
      <c r="BX185" s="57"/>
      <c r="BY185" s="57"/>
      <c r="BZ185" s="57"/>
      <c r="CA185" s="57"/>
      <c r="CB185" s="57"/>
      <c r="CC185" s="57"/>
      <c r="CD185" s="57"/>
      <c r="CE185" s="57"/>
      <c r="CF185" s="57"/>
      <c r="CG185" s="57"/>
      <c r="CH185" s="57"/>
      <c r="CI185" s="57"/>
      <c r="CJ185" s="57"/>
      <c r="CK185" s="57"/>
      <c r="CL185" s="57"/>
      <c r="CM185" s="57"/>
      <c r="CN185" s="57"/>
      <c r="CO185" s="57"/>
      <c r="CP185" s="57"/>
      <c r="CQ185" s="57"/>
      <c r="CR185" s="57"/>
      <c r="CS185" s="57"/>
      <c r="CT185" s="57"/>
      <c r="CU185" s="57"/>
      <c r="CV185" s="57"/>
      <c r="CW185" s="57"/>
      <c r="CX185" s="57"/>
      <c r="CY185" s="57"/>
      <c r="CZ185" s="57"/>
      <c r="DA185" s="57"/>
      <c r="DB185" s="57"/>
      <c r="DC185" s="57"/>
      <c r="DD185" s="57"/>
      <c r="DE185" s="57"/>
      <c r="DF185" s="57"/>
      <c r="DG185" s="57"/>
      <c r="DH185" s="57"/>
      <c r="DI185" s="57"/>
      <c r="DJ185" s="57"/>
      <c r="DK185" s="57"/>
      <c r="DL185" s="57"/>
      <c r="DM185" s="57"/>
      <c r="DN185" s="57"/>
      <c r="DO185" s="57"/>
      <c r="DP185" s="57"/>
      <c r="DQ185" s="57"/>
      <c r="DR185" s="57"/>
      <c r="DS185" s="57"/>
      <c r="DT185" s="57"/>
      <c r="DU185" s="57"/>
      <c r="DV185" s="103"/>
      <c r="DW185" s="57"/>
      <c r="DX185" s="57"/>
      <c r="DY185" s="57"/>
      <c r="DZ185" s="57"/>
      <c r="EA185" s="57"/>
      <c r="EB185" s="57"/>
      <c r="EC185" s="57"/>
      <c r="ED185" s="57"/>
      <c r="EE185" s="57"/>
      <c r="EF185" s="57"/>
      <c r="EG185" s="57"/>
      <c r="EH185" s="57"/>
      <c r="EI185" s="57"/>
      <c r="EJ185" s="57"/>
      <c r="EK185" s="57"/>
      <c r="EL185" s="57"/>
      <c r="EM185" s="57"/>
      <c r="EN185" s="57"/>
      <c r="EO185" s="57"/>
      <c r="EP185" s="57"/>
      <c r="EQ185" s="103"/>
      <c r="ER185" s="577"/>
    </row>
    <row r="186" spans="1:148" ht="15" customHeight="1">
      <c r="A186" s="648"/>
      <c r="B186" s="2261" t="str">
        <f t="shared" si="143"/>
        <v>Desk 72</v>
      </c>
      <c r="C186" s="2266" t="str">
        <f t="shared" ref="C186" si="158">IF(ISBLANK(C83), "", C83)</f>
        <v/>
      </c>
      <c r="D186" s="2266" t="str">
        <f t="shared" si="135"/>
        <v/>
      </c>
      <c r="E186" s="2266" t="str">
        <f t="shared" si="135"/>
        <v/>
      </c>
      <c r="F186" s="2266" t="str">
        <f t="shared" ref="F186" si="159">IF(ISBLANK(F83), "", F83)</f>
        <v/>
      </c>
      <c r="G186" s="57"/>
      <c r="H186" s="57"/>
      <c r="I186" s="57"/>
      <c r="J186" s="57"/>
      <c r="K186" s="57"/>
      <c r="L186" s="57"/>
      <c r="M186" s="57"/>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7"/>
      <c r="AK186" s="57"/>
      <c r="AL186" s="57"/>
      <c r="AM186" s="57"/>
      <c r="AN186" s="57"/>
      <c r="AO186" s="57"/>
      <c r="AP186" s="57"/>
      <c r="AQ186" s="57"/>
      <c r="AR186" s="57"/>
      <c r="AS186" s="57"/>
      <c r="AT186" s="57"/>
      <c r="AU186" s="57"/>
      <c r="AV186" s="57"/>
      <c r="AW186" s="57"/>
      <c r="AX186" s="57"/>
      <c r="AY186" s="57"/>
      <c r="AZ186" s="57"/>
      <c r="BA186" s="57"/>
      <c r="BB186" s="57"/>
      <c r="BC186" s="57"/>
      <c r="BD186" s="57"/>
      <c r="BE186" s="57"/>
      <c r="BF186" s="57"/>
      <c r="BG186" s="57"/>
      <c r="BH186" s="57"/>
      <c r="BI186" s="57"/>
      <c r="BJ186" s="57"/>
      <c r="BK186" s="57"/>
      <c r="BL186" s="57"/>
      <c r="BM186" s="57"/>
      <c r="BN186" s="57"/>
      <c r="BO186" s="57"/>
      <c r="BP186" s="57"/>
      <c r="BQ186" s="57"/>
      <c r="BR186" s="57"/>
      <c r="BS186" s="57"/>
      <c r="BT186" s="57"/>
      <c r="BU186" s="57"/>
      <c r="BV186" s="57"/>
      <c r="BW186" s="57"/>
      <c r="BX186" s="57"/>
      <c r="BY186" s="57"/>
      <c r="BZ186" s="57"/>
      <c r="CA186" s="57"/>
      <c r="CB186" s="57"/>
      <c r="CC186" s="57"/>
      <c r="CD186" s="57"/>
      <c r="CE186" s="57"/>
      <c r="CF186" s="57"/>
      <c r="CG186" s="57"/>
      <c r="CH186" s="57"/>
      <c r="CI186" s="57"/>
      <c r="CJ186" s="57"/>
      <c r="CK186" s="57"/>
      <c r="CL186" s="57"/>
      <c r="CM186" s="57"/>
      <c r="CN186" s="57"/>
      <c r="CO186" s="57"/>
      <c r="CP186" s="57"/>
      <c r="CQ186" s="57"/>
      <c r="CR186" s="57"/>
      <c r="CS186" s="57"/>
      <c r="CT186" s="57"/>
      <c r="CU186" s="57"/>
      <c r="CV186" s="57"/>
      <c r="CW186" s="57"/>
      <c r="CX186" s="57"/>
      <c r="CY186" s="57"/>
      <c r="CZ186" s="57"/>
      <c r="DA186" s="57"/>
      <c r="DB186" s="57"/>
      <c r="DC186" s="57"/>
      <c r="DD186" s="57"/>
      <c r="DE186" s="57"/>
      <c r="DF186" s="57"/>
      <c r="DG186" s="57"/>
      <c r="DH186" s="57"/>
      <c r="DI186" s="57"/>
      <c r="DJ186" s="57"/>
      <c r="DK186" s="57"/>
      <c r="DL186" s="57"/>
      <c r="DM186" s="57"/>
      <c r="DN186" s="57"/>
      <c r="DO186" s="57"/>
      <c r="DP186" s="57"/>
      <c r="DQ186" s="57"/>
      <c r="DR186" s="57"/>
      <c r="DS186" s="57"/>
      <c r="DT186" s="57"/>
      <c r="DU186" s="57"/>
      <c r="DV186" s="103"/>
      <c r="DW186" s="57"/>
      <c r="DX186" s="57"/>
      <c r="DY186" s="57"/>
      <c r="DZ186" s="57"/>
      <c r="EA186" s="57"/>
      <c r="EB186" s="57"/>
      <c r="EC186" s="57"/>
      <c r="ED186" s="57"/>
      <c r="EE186" s="57"/>
      <c r="EF186" s="57"/>
      <c r="EG186" s="57"/>
      <c r="EH186" s="57"/>
      <c r="EI186" s="57"/>
      <c r="EJ186" s="57"/>
      <c r="EK186" s="57"/>
      <c r="EL186" s="57"/>
      <c r="EM186" s="57"/>
      <c r="EN186" s="57"/>
      <c r="EO186" s="57"/>
      <c r="EP186" s="57"/>
      <c r="EQ186" s="103"/>
      <c r="ER186" s="577"/>
    </row>
    <row r="187" spans="1:148" ht="15" customHeight="1">
      <c r="A187" s="648"/>
      <c r="B187" s="2261" t="str">
        <f t="shared" si="143"/>
        <v>Desk 73</v>
      </c>
      <c r="C187" s="2266" t="str">
        <f t="shared" ref="C187" si="160">IF(ISBLANK(C84), "", C84)</f>
        <v/>
      </c>
      <c r="D187" s="2266" t="str">
        <f t="shared" si="135"/>
        <v/>
      </c>
      <c r="E187" s="2266" t="str">
        <f t="shared" si="135"/>
        <v/>
      </c>
      <c r="F187" s="2266" t="str">
        <f t="shared" ref="F187" si="161">IF(ISBLANK(F84), "", F84)</f>
        <v/>
      </c>
      <c r="G187" s="57"/>
      <c r="H187" s="57"/>
      <c r="I187" s="57"/>
      <c r="J187" s="57"/>
      <c r="K187" s="57"/>
      <c r="L187" s="57"/>
      <c r="M187" s="57"/>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7"/>
      <c r="AK187" s="57"/>
      <c r="AL187" s="57"/>
      <c r="AM187" s="57"/>
      <c r="AN187" s="57"/>
      <c r="AO187" s="57"/>
      <c r="AP187" s="57"/>
      <c r="AQ187" s="57"/>
      <c r="AR187" s="57"/>
      <c r="AS187" s="57"/>
      <c r="AT187" s="57"/>
      <c r="AU187" s="57"/>
      <c r="AV187" s="57"/>
      <c r="AW187" s="57"/>
      <c r="AX187" s="57"/>
      <c r="AY187" s="57"/>
      <c r="AZ187" s="57"/>
      <c r="BA187" s="57"/>
      <c r="BB187" s="57"/>
      <c r="BC187" s="57"/>
      <c r="BD187" s="57"/>
      <c r="BE187" s="57"/>
      <c r="BF187" s="57"/>
      <c r="BG187" s="57"/>
      <c r="BH187" s="57"/>
      <c r="BI187" s="57"/>
      <c r="BJ187" s="57"/>
      <c r="BK187" s="57"/>
      <c r="BL187" s="57"/>
      <c r="BM187" s="57"/>
      <c r="BN187" s="57"/>
      <c r="BO187" s="57"/>
      <c r="BP187" s="57"/>
      <c r="BQ187" s="57"/>
      <c r="BR187" s="57"/>
      <c r="BS187" s="57"/>
      <c r="BT187" s="57"/>
      <c r="BU187" s="57"/>
      <c r="BV187" s="57"/>
      <c r="BW187" s="57"/>
      <c r="BX187" s="57"/>
      <c r="BY187" s="57"/>
      <c r="BZ187" s="57"/>
      <c r="CA187" s="57"/>
      <c r="CB187" s="57"/>
      <c r="CC187" s="57"/>
      <c r="CD187" s="57"/>
      <c r="CE187" s="57"/>
      <c r="CF187" s="57"/>
      <c r="CG187" s="57"/>
      <c r="CH187" s="57"/>
      <c r="CI187" s="57"/>
      <c r="CJ187" s="57"/>
      <c r="CK187" s="57"/>
      <c r="CL187" s="57"/>
      <c r="CM187" s="57"/>
      <c r="CN187" s="57"/>
      <c r="CO187" s="57"/>
      <c r="CP187" s="57"/>
      <c r="CQ187" s="57"/>
      <c r="CR187" s="57"/>
      <c r="CS187" s="57"/>
      <c r="CT187" s="57"/>
      <c r="CU187" s="57"/>
      <c r="CV187" s="57"/>
      <c r="CW187" s="57"/>
      <c r="CX187" s="57"/>
      <c r="CY187" s="57"/>
      <c r="CZ187" s="57"/>
      <c r="DA187" s="57"/>
      <c r="DB187" s="57"/>
      <c r="DC187" s="57"/>
      <c r="DD187" s="57"/>
      <c r="DE187" s="57"/>
      <c r="DF187" s="57"/>
      <c r="DG187" s="57"/>
      <c r="DH187" s="57"/>
      <c r="DI187" s="57"/>
      <c r="DJ187" s="57"/>
      <c r="DK187" s="57"/>
      <c r="DL187" s="57"/>
      <c r="DM187" s="57"/>
      <c r="DN187" s="57"/>
      <c r="DO187" s="57"/>
      <c r="DP187" s="57"/>
      <c r="DQ187" s="57"/>
      <c r="DR187" s="57"/>
      <c r="DS187" s="57"/>
      <c r="DT187" s="57"/>
      <c r="DU187" s="57"/>
      <c r="DV187" s="103"/>
      <c r="DW187" s="57"/>
      <c r="DX187" s="57"/>
      <c r="DY187" s="57"/>
      <c r="DZ187" s="57"/>
      <c r="EA187" s="57"/>
      <c r="EB187" s="57"/>
      <c r="EC187" s="57"/>
      <c r="ED187" s="57"/>
      <c r="EE187" s="57"/>
      <c r="EF187" s="57"/>
      <c r="EG187" s="57"/>
      <c r="EH187" s="57"/>
      <c r="EI187" s="57"/>
      <c r="EJ187" s="57"/>
      <c r="EK187" s="57"/>
      <c r="EL187" s="57"/>
      <c r="EM187" s="57"/>
      <c r="EN187" s="57"/>
      <c r="EO187" s="57"/>
      <c r="EP187" s="57"/>
      <c r="EQ187" s="103"/>
      <c r="ER187" s="577"/>
    </row>
    <row r="188" spans="1:148" ht="15" customHeight="1">
      <c r="A188" s="648"/>
      <c r="B188" s="2261" t="str">
        <f t="shared" si="143"/>
        <v>Desk 74</v>
      </c>
      <c r="C188" s="2266" t="str">
        <f t="shared" ref="C188" si="162">IF(ISBLANK(C85), "", C85)</f>
        <v/>
      </c>
      <c r="D188" s="2266" t="str">
        <f t="shared" si="135"/>
        <v/>
      </c>
      <c r="E188" s="2266" t="str">
        <f t="shared" si="135"/>
        <v/>
      </c>
      <c r="F188" s="2266" t="str">
        <f t="shared" ref="F188" si="163">IF(ISBLANK(F85), "", F85)</f>
        <v/>
      </c>
      <c r="G188" s="57"/>
      <c r="H188" s="57"/>
      <c r="I188" s="57"/>
      <c r="J188" s="57"/>
      <c r="K188" s="57"/>
      <c r="L188" s="57"/>
      <c r="M188" s="57"/>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7"/>
      <c r="AK188" s="57"/>
      <c r="AL188" s="57"/>
      <c r="AM188" s="57"/>
      <c r="AN188" s="57"/>
      <c r="AO188" s="57"/>
      <c r="AP188" s="57"/>
      <c r="AQ188" s="57"/>
      <c r="AR188" s="57"/>
      <c r="AS188" s="57"/>
      <c r="AT188" s="57"/>
      <c r="AU188" s="57"/>
      <c r="AV188" s="57"/>
      <c r="AW188" s="57"/>
      <c r="AX188" s="57"/>
      <c r="AY188" s="57"/>
      <c r="AZ188" s="57"/>
      <c r="BA188" s="57"/>
      <c r="BB188" s="57"/>
      <c r="BC188" s="57"/>
      <c r="BD188" s="57"/>
      <c r="BE188" s="57"/>
      <c r="BF188" s="57"/>
      <c r="BG188" s="57"/>
      <c r="BH188" s="57"/>
      <c r="BI188" s="57"/>
      <c r="BJ188" s="57"/>
      <c r="BK188" s="57"/>
      <c r="BL188" s="57"/>
      <c r="BM188" s="57"/>
      <c r="BN188" s="57"/>
      <c r="BO188" s="57"/>
      <c r="BP188" s="57"/>
      <c r="BQ188" s="57"/>
      <c r="BR188" s="57"/>
      <c r="BS188" s="57"/>
      <c r="BT188" s="57"/>
      <c r="BU188" s="57"/>
      <c r="BV188" s="57"/>
      <c r="BW188" s="57"/>
      <c r="BX188" s="57"/>
      <c r="BY188" s="57"/>
      <c r="BZ188" s="57"/>
      <c r="CA188" s="57"/>
      <c r="CB188" s="57"/>
      <c r="CC188" s="57"/>
      <c r="CD188" s="57"/>
      <c r="CE188" s="57"/>
      <c r="CF188" s="57"/>
      <c r="CG188" s="57"/>
      <c r="CH188" s="57"/>
      <c r="CI188" s="57"/>
      <c r="CJ188" s="57"/>
      <c r="CK188" s="57"/>
      <c r="CL188" s="57"/>
      <c r="CM188" s="57"/>
      <c r="CN188" s="57"/>
      <c r="CO188" s="57"/>
      <c r="CP188" s="57"/>
      <c r="CQ188" s="57"/>
      <c r="CR188" s="57"/>
      <c r="CS188" s="57"/>
      <c r="CT188" s="57"/>
      <c r="CU188" s="57"/>
      <c r="CV188" s="57"/>
      <c r="CW188" s="57"/>
      <c r="CX188" s="57"/>
      <c r="CY188" s="57"/>
      <c r="CZ188" s="57"/>
      <c r="DA188" s="57"/>
      <c r="DB188" s="57"/>
      <c r="DC188" s="57"/>
      <c r="DD188" s="57"/>
      <c r="DE188" s="57"/>
      <c r="DF188" s="57"/>
      <c r="DG188" s="57"/>
      <c r="DH188" s="57"/>
      <c r="DI188" s="57"/>
      <c r="DJ188" s="57"/>
      <c r="DK188" s="57"/>
      <c r="DL188" s="57"/>
      <c r="DM188" s="57"/>
      <c r="DN188" s="57"/>
      <c r="DO188" s="57"/>
      <c r="DP188" s="57"/>
      <c r="DQ188" s="57"/>
      <c r="DR188" s="57"/>
      <c r="DS188" s="57"/>
      <c r="DT188" s="57"/>
      <c r="DU188" s="57"/>
      <c r="DV188" s="103"/>
      <c r="DW188" s="57"/>
      <c r="DX188" s="57"/>
      <c r="DY188" s="57"/>
      <c r="DZ188" s="57"/>
      <c r="EA188" s="57"/>
      <c r="EB188" s="57"/>
      <c r="EC188" s="57"/>
      <c r="ED188" s="57"/>
      <c r="EE188" s="57"/>
      <c r="EF188" s="57"/>
      <c r="EG188" s="57"/>
      <c r="EH188" s="57"/>
      <c r="EI188" s="57"/>
      <c r="EJ188" s="57"/>
      <c r="EK188" s="57"/>
      <c r="EL188" s="57"/>
      <c r="EM188" s="57"/>
      <c r="EN188" s="57"/>
      <c r="EO188" s="57"/>
      <c r="EP188" s="57"/>
      <c r="EQ188" s="103"/>
      <c r="ER188" s="577"/>
    </row>
    <row r="189" spans="1:148" ht="15" customHeight="1">
      <c r="A189" s="648"/>
      <c r="B189" s="2261" t="str">
        <f t="shared" si="143"/>
        <v>Desk 75</v>
      </c>
      <c r="C189" s="2266" t="str">
        <f t="shared" ref="C189" si="164">IF(ISBLANK(C86), "", C86)</f>
        <v/>
      </c>
      <c r="D189" s="2266" t="str">
        <f t="shared" si="135"/>
        <v/>
      </c>
      <c r="E189" s="2266" t="str">
        <f t="shared" si="135"/>
        <v/>
      </c>
      <c r="F189" s="2266" t="str">
        <f t="shared" ref="F189" si="165">IF(ISBLANK(F86), "", F86)</f>
        <v/>
      </c>
      <c r="G189" s="57"/>
      <c r="H189" s="57"/>
      <c r="I189" s="57"/>
      <c r="J189" s="57"/>
      <c r="K189" s="57"/>
      <c r="L189" s="57"/>
      <c r="M189" s="57"/>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7"/>
      <c r="AK189" s="57"/>
      <c r="AL189" s="57"/>
      <c r="AM189" s="57"/>
      <c r="AN189" s="57"/>
      <c r="AO189" s="57"/>
      <c r="AP189" s="57"/>
      <c r="AQ189" s="57"/>
      <c r="AR189" s="57"/>
      <c r="AS189" s="57"/>
      <c r="AT189" s="57"/>
      <c r="AU189" s="57"/>
      <c r="AV189" s="57"/>
      <c r="AW189" s="57"/>
      <c r="AX189" s="57"/>
      <c r="AY189" s="57"/>
      <c r="AZ189" s="57"/>
      <c r="BA189" s="57"/>
      <c r="BB189" s="57"/>
      <c r="BC189" s="57"/>
      <c r="BD189" s="57"/>
      <c r="BE189" s="57"/>
      <c r="BF189" s="57"/>
      <c r="BG189" s="57"/>
      <c r="BH189" s="57"/>
      <c r="BI189" s="57"/>
      <c r="BJ189" s="57"/>
      <c r="BK189" s="57"/>
      <c r="BL189" s="57"/>
      <c r="BM189" s="57"/>
      <c r="BN189" s="57"/>
      <c r="BO189" s="57"/>
      <c r="BP189" s="57"/>
      <c r="BQ189" s="57"/>
      <c r="BR189" s="57"/>
      <c r="BS189" s="57"/>
      <c r="BT189" s="57"/>
      <c r="BU189" s="57"/>
      <c r="BV189" s="57"/>
      <c r="BW189" s="57"/>
      <c r="BX189" s="57"/>
      <c r="BY189" s="57"/>
      <c r="BZ189" s="57"/>
      <c r="CA189" s="57"/>
      <c r="CB189" s="57"/>
      <c r="CC189" s="57"/>
      <c r="CD189" s="57"/>
      <c r="CE189" s="57"/>
      <c r="CF189" s="57"/>
      <c r="CG189" s="57"/>
      <c r="CH189" s="57"/>
      <c r="CI189" s="57"/>
      <c r="CJ189" s="57"/>
      <c r="CK189" s="57"/>
      <c r="CL189" s="57"/>
      <c r="CM189" s="57"/>
      <c r="CN189" s="57"/>
      <c r="CO189" s="57"/>
      <c r="CP189" s="57"/>
      <c r="CQ189" s="57"/>
      <c r="CR189" s="57"/>
      <c r="CS189" s="57"/>
      <c r="CT189" s="57"/>
      <c r="CU189" s="57"/>
      <c r="CV189" s="57"/>
      <c r="CW189" s="57"/>
      <c r="CX189" s="57"/>
      <c r="CY189" s="57"/>
      <c r="CZ189" s="57"/>
      <c r="DA189" s="57"/>
      <c r="DB189" s="57"/>
      <c r="DC189" s="57"/>
      <c r="DD189" s="57"/>
      <c r="DE189" s="57"/>
      <c r="DF189" s="57"/>
      <c r="DG189" s="57"/>
      <c r="DH189" s="57"/>
      <c r="DI189" s="57"/>
      <c r="DJ189" s="57"/>
      <c r="DK189" s="57"/>
      <c r="DL189" s="57"/>
      <c r="DM189" s="57"/>
      <c r="DN189" s="57"/>
      <c r="DO189" s="57"/>
      <c r="DP189" s="57"/>
      <c r="DQ189" s="57"/>
      <c r="DR189" s="57"/>
      <c r="DS189" s="57"/>
      <c r="DT189" s="57"/>
      <c r="DU189" s="57"/>
      <c r="DV189" s="103"/>
      <c r="DW189" s="57"/>
      <c r="DX189" s="57"/>
      <c r="DY189" s="57"/>
      <c r="DZ189" s="57"/>
      <c r="EA189" s="57"/>
      <c r="EB189" s="57"/>
      <c r="EC189" s="57"/>
      <c r="ED189" s="57"/>
      <c r="EE189" s="57"/>
      <c r="EF189" s="57"/>
      <c r="EG189" s="57"/>
      <c r="EH189" s="57"/>
      <c r="EI189" s="57"/>
      <c r="EJ189" s="57"/>
      <c r="EK189" s="57"/>
      <c r="EL189" s="57"/>
      <c r="EM189" s="57"/>
      <c r="EN189" s="57"/>
      <c r="EO189" s="57"/>
      <c r="EP189" s="57"/>
      <c r="EQ189" s="103"/>
      <c r="ER189" s="577"/>
    </row>
    <row r="190" spans="1:148" ht="15" customHeight="1">
      <c r="A190" s="648"/>
      <c r="B190" s="2261" t="str">
        <f t="shared" si="143"/>
        <v>Desk 76</v>
      </c>
      <c r="C190" s="2266" t="str">
        <f t="shared" ref="C190" si="166">IF(ISBLANK(C87), "", C87)</f>
        <v/>
      </c>
      <c r="D190" s="2266" t="str">
        <f t="shared" si="135"/>
        <v/>
      </c>
      <c r="E190" s="2266" t="str">
        <f t="shared" si="135"/>
        <v/>
      </c>
      <c r="F190" s="2266" t="str">
        <f t="shared" ref="F190" si="167">IF(ISBLANK(F87), "", F87)</f>
        <v/>
      </c>
      <c r="G190" s="57"/>
      <c r="H190" s="57"/>
      <c r="I190" s="57"/>
      <c r="J190" s="57"/>
      <c r="K190" s="57"/>
      <c r="L190" s="57"/>
      <c r="M190" s="57"/>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7"/>
      <c r="AK190" s="57"/>
      <c r="AL190" s="57"/>
      <c r="AM190" s="57"/>
      <c r="AN190" s="57"/>
      <c r="AO190" s="57"/>
      <c r="AP190" s="57"/>
      <c r="AQ190" s="57"/>
      <c r="AR190" s="57"/>
      <c r="AS190" s="57"/>
      <c r="AT190" s="57"/>
      <c r="AU190" s="57"/>
      <c r="AV190" s="57"/>
      <c r="AW190" s="57"/>
      <c r="AX190" s="57"/>
      <c r="AY190" s="57"/>
      <c r="AZ190" s="57"/>
      <c r="BA190" s="57"/>
      <c r="BB190" s="57"/>
      <c r="BC190" s="57"/>
      <c r="BD190" s="57"/>
      <c r="BE190" s="57"/>
      <c r="BF190" s="57"/>
      <c r="BG190" s="57"/>
      <c r="BH190" s="57"/>
      <c r="BI190" s="57"/>
      <c r="BJ190" s="57"/>
      <c r="BK190" s="57"/>
      <c r="BL190" s="57"/>
      <c r="BM190" s="57"/>
      <c r="BN190" s="57"/>
      <c r="BO190" s="57"/>
      <c r="BP190" s="57"/>
      <c r="BQ190" s="57"/>
      <c r="BR190" s="57"/>
      <c r="BS190" s="57"/>
      <c r="BT190" s="57"/>
      <c r="BU190" s="57"/>
      <c r="BV190" s="57"/>
      <c r="BW190" s="57"/>
      <c r="BX190" s="57"/>
      <c r="BY190" s="57"/>
      <c r="BZ190" s="57"/>
      <c r="CA190" s="57"/>
      <c r="CB190" s="57"/>
      <c r="CC190" s="57"/>
      <c r="CD190" s="57"/>
      <c r="CE190" s="57"/>
      <c r="CF190" s="57"/>
      <c r="CG190" s="57"/>
      <c r="CH190" s="57"/>
      <c r="CI190" s="57"/>
      <c r="CJ190" s="57"/>
      <c r="CK190" s="57"/>
      <c r="CL190" s="57"/>
      <c r="CM190" s="57"/>
      <c r="CN190" s="57"/>
      <c r="CO190" s="57"/>
      <c r="CP190" s="57"/>
      <c r="CQ190" s="57"/>
      <c r="CR190" s="57"/>
      <c r="CS190" s="57"/>
      <c r="CT190" s="57"/>
      <c r="CU190" s="57"/>
      <c r="CV190" s="57"/>
      <c r="CW190" s="57"/>
      <c r="CX190" s="57"/>
      <c r="CY190" s="57"/>
      <c r="CZ190" s="57"/>
      <c r="DA190" s="57"/>
      <c r="DB190" s="57"/>
      <c r="DC190" s="57"/>
      <c r="DD190" s="57"/>
      <c r="DE190" s="57"/>
      <c r="DF190" s="57"/>
      <c r="DG190" s="57"/>
      <c r="DH190" s="57"/>
      <c r="DI190" s="57"/>
      <c r="DJ190" s="57"/>
      <c r="DK190" s="57"/>
      <c r="DL190" s="57"/>
      <c r="DM190" s="57"/>
      <c r="DN190" s="57"/>
      <c r="DO190" s="57"/>
      <c r="DP190" s="57"/>
      <c r="DQ190" s="57"/>
      <c r="DR190" s="57"/>
      <c r="DS190" s="57"/>
      <c r="DT190" s="57"/>
      <c r="DU190" s="57"/>
      <c r="DV190" s="103"/>
      <c r="DW190" s="57"/>
      <c r="DX190" s="57"/>
      <c r="DY190" s="57"/>
      <c r="DZ190" s="57"/>
      <c r="EA190" s="57"/>
      <c r="EB190" s="57"/>
      <c r="EC190" s="57"/>
      <c r="ED190" s="57"/>
      <c r="EE190" s="57"/>
      <c r="EF190" s="57"/>
      <c r="EG190" s="57"/>
      <c r="EH190" s="57"/>
      <c r="EI190" s="57"/>
      <c r="EJ190" s="57"/>
      <c r="EK190" s="57"/>
      <c r="EL190" s="57"/>
      <c r="EM190" s="57"/>
      <c r="EN190" s="57"/>
      <c r="EO190" s="57"/>
      <c r="EP190" s="57"/>
      <c r="EQ190" s="103"/>
      <c r="ER190" s="577"/>
    </row>
    <row r="191" spans="1:148" ht="15" customHeight="1">
      <c r="A191" s="648"/>
      <c r="B191" s="2261" t="str">
        <f t="shared" si="143"/>
        <v>Desk 77</v>
      </c>
      <c r="C191" s="2266" t="str">
        <f t="shared" ref="C191" si="168">IF(ISBLANK(C88), "", C88)</f>
        <v/>
      </c>
      <c r="D191" s="2266" t="str">
        <f t="shared" si="135"/>
        <v/>
      </c>
      <c r="E191" s="2266" t="str">
        <f t="shared" si="135"/>
        <v/>
      </c>
      <c r="F191" s="2266" t="str">
        <f t="shared" ref="F191" si="169">IF(ISBLANK(F88), "", F88)</f>
        <v/>
      </c>
      <c r="G191" s="57"/>
      <c r="H191" s="57"/>
      <c r="I191" s="57"/>
      <c r="J191" s="57"/>
      <c r="K191" s="57"/>
      <c r="L191" s="57"/>
      <c r="M191" s="57"/>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7"/>
      <c r="AK191" s="57"/>
      <c r="AL191" s="57"/>
      <c r="AM191" s="57"/>
      <c r="AN191" s="57"/>
      <c r="AO191" s="57"/>
      <c r="AP191" s="57"/>
      <c r="AQ191" s="57"/>
      <c r="AR191" s="57"/>
      <c r="AS191" s="57"/>
      <c r="AT191" s="57"/>
      <c r="AU191" s="57"/>
      <c r="AV191" s="57"/>
      <c r="AW191" s="57"/>
      <c r="AX191" s="57"/>
      <c r="AY191" s="57"/>
      <c r="AZ191" s="57"/>
      <c r="BA191" s="57"/>
      <c r="BB191" s="57"/>
      <c r="BC191" s="57"/>
      <c r="BD191" s="57"/>
      <c r="BE191" s="57"/>
      <c r="BF191" s="57"/>
      <c r="BG191" s="57"/>
      <c r="BH191" s="57"/>
      <c r="BI191" s="57"/>
      <c r="BJ191" s="57"/>
      <c r="BK191" s="57"/>
      <c r="BL191" s="57"/>
      <c r="BM191" s="57"/>
      <c r="BN191" s="57"/>
      <c r="BO191" s="57"/>
      <c r="BP191" s="57"/>
      <c r="BQ191" s="57"/>
      <c r="BR191" s="57"/>
      <c r="BS191" s="57"/>
      <c r="BT191" s="57"/>
      <c r="BU191" s="57"/>
      <c r="BV191" s="57"/>
      <c r="BW191" s="57"/>
      <c r="BX191" s="57"/>
      <c r="BY191" s="57"/>
      <c r="BZ191" s="57"/>
      <c r="CA191" s="57"/>
      <c r="CB191" s="57"/>
      <c r="CC191" s="57"/>
      <c r="CD191" s="57"/>
      <c r="CE191" s="57"/>
      <c r="CF191" s="57"/>
      <c r="CG191" s="57"/>
      <c r="CH191" s="57"/>
      <c r="CI191" s="57"/>
      <c r="CJ191" s="57"/>
      <c r="CK191" s="57"/>
      <c r="CL191" s="57"/>
      <c r="CM191" s="57"/>
      <c r="CN191" s="57"/>
      <c r="CO191" s="57"/>
      <c r="CP191" s="57"/>
      <c r="CQ191" s="57"/>
      <c r="CR191" s="57"/>
      <c r="CS191" s="57"/>
      <c r="CT191" s="57"/>
      <c r="CU191" s="57"/>
      <c r="CV191" s="57"/>
      <c r="CW191" s="57"/>
      <c r="CX191" s="57"/>
      <c r="CY191" s="57"/>
      <c r="CZ191" s="57"/>
      <c r="DA191" s="57"/>
      <c r="DB191" s="57"/>
      <c r="DC191" s="57"/>
      <c r="DD191" s="57"/>
      <c r="DE191" s="57"/>
      <c r="DF191" s="57"/>
      <c r="DG191" s="57"/>
      <c r="DH191" s="57"/>
      <c r="DI191" s="57"/>
      <c r="DJ191" s="57"/>
      <c r="DK191" s="57"/>
      <c r="DL191" s="57"/>
      <c r="DM191" s="57"/>
      <c r="DN191" s="57"/>
      <c r="DO191" s="57"/>
      <c r="DP191" s="57"/>
      <c r="DQ191" s="57"/>
      <c r="DR191" s="57"/>
      <c r="DS191" s="57"/>
      <c r="DT191" s="57"/>
      <c r="DU191" s="57"/>
      <c r="DV191" s="103"/>
      <c r="DW191" s="57"/>
      <c r="DX191" s="57"/>
      <c r="DY191" s="57"/>
      <c r="DZ191" s="57"/>
      <c r="EA191" s="57"/>
      <c r="EB191" s="57"/>
      <c r="EC191" s="57"/>
      <c r="ED191" s="57"/>
      <c r="EE191" s="57"/>
      <c r="EF191" s="57"/>
      <c r="EG191" s="57"/>
      <c r="EH191" s="57"/>
      <c r="EI191" s="57"/>
      <c r="EJ191" s="57"/>
      <c r="EK191" s="57"/>
      <c r="EL191" s="57"/>
      <c r="EM191" s="57"/>
      <c r="EN191" s="57"/>
      <c r="EO191" s="57"/>
      <c r="EP191" s="57"/>
      <c r="EQ191" s="103"/>
      <c r="ER191" s="577"/>
    </row>
    <row r="192" spans="1:148" ht="15" customHeight="1">
      <c r="A192" s="648"/>
      <c r="B192" s="2261" t="str">
        <f t="shared" si="143"/>
        <v>Desk 78</v>
      </c>
      <c r="C192" s="2266" t="str">
        <f t="shared" ref="C192" si="170">IF(ISBLANK(C89), "", C89)</f>
        <v/>
      </c>
      <c r="D192" s="2266" t="str">
        <f t="shared" si="135"/>
        <v/>
      </c>
      <c r="E192" s="2266" t="str">
        <f t="shared" si="135"/>
        <v/>
      </c>
      <c r="F192" s="2266" t="str">
        <f t="shared" ref="F192" si="171">IF(ISBLANK(F89), "", F89)</f>
        <v/>
      </c>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7"/>
      <c r="BS192" s="57"/>
      <c r="BT192" s="57"/>
      <c r="BU192" s="57"/>
      <c r="BV192" s="57"/>
      <c r="BW192" s="57"/>
      <c r="BX192" s="57"/>
      <c r="BY192" s="57"/>
      <c r="BZ192" s="57"/>
      <c r="CA192" s="57"/>
      <c r="CB192" s="57"/>
      <c r="CC192" s="57"/>
      <c r="CD192" s="57"/>
      <c r="CE192" s="57"/>
      <c r="CF192" s="57"/>
      <c r="CG192" s="57"/>
      <c r="CH192" s="57"/>
      <c r="CI192" s="57"/>
      <c r="CJ192" s="57"/>
      <c r="CK192" s="57"/>
      <c r="CL192" s="57"/>
      <c r="CM192" s="57"/>
      <c r="CN192" s="57"/>
      <c r="CO192" s="57"/>
      <c r="CP192" s="57"/>
      <c r="CQ192" s="57"/>
      <c r="CR192" s="57"/>
      <c r="CS192" s="57"/>
      <c r="CT192" s="57"/>
      <c r="CU192" s="57"/>
      <c r="CV192" s="57"/>
      <c r="CW192" s="57"/>
      <c r="CX192" s="57"/>
      <c r="CY192" s="57"/>
      <c r="CZ192" s="57"/>
      <c r="DA192" s="57"/>
      <c r="DB192" s="57"/>
      <c r="DC192" s="57"/>
      <c r="DD192" s="57"/>
      <c r="DE192" s="57"/>
      <c r="DF192" s="57"/>
      <c r="DG192" s="57"/>
      <c r="DH192" s="57"/>
      <c r="DI192" s="57"/>
      <c r="DJ192" s="57"/>
      <c r="DK192" s="57"/>
      <c r="DL192" s="57"/>
      <c r="DM192" s="57"/>
      <c r="DN192" s="57"/>
      <c r="DO192" s="57"/>
      <c r="DP192" s="57"/>
      <c r="DQ192" s="57"/>
      <c r="DR192" s="57"/>
      <c r="DS192" s="57"/>
      <c r="DT192" s="57"/>
      <c r="DU192" s="57"/>
      <c r="DV192" s="103"/>
      <c r="DW192" s="57"/>
      <c r="DX192" s="57"/>
      <c r="DY192" s="57"/>
      <c r="DZ192" s="57"/>
      <c r="EA192" s="57"/>
      <c r="EB192" s="57"/>
      <c r="EC192" s="57"/>
      <c r="ED192" s="57"/>
      <c r="EE192" s="57"/>
      <c r="EF192" s="57"/>
      <c r="EG192" s="57"/>
      <c r="EH192" s="57"/>
      <c r="EI192" s="57"/>
      <c r="EJ192" s="57"/>
      <c r="EK192" s="57"/>
      <c r="EL192" s="57"/>
      <c r="EM192" s="57"/>
      <c r="EN192" s="57"/>
      <c r="EO192" s="57"/>
      <c r="EP192" s="57"/>
      <c r="EQ192" s="103"/>
      <c r="ER192" s="577"/>
    </row>
    <row r="193" spans="1:148" ht="15" customHeight="1">
      <c r="A193" s="648"/>
      <c r="B193" s="2261" t="str">
        <f t="shared" si="143"/>
        <v>Desk 79</v>
      </c>
      <c r="C193" s="2266" t="str">
        <f t="shared" ref="C193" si="172">IF(ISBLANK(C90), "", C90)</f>
        <v/>
      </c>
      <c r="D193" s="2266" t="str">
        <f t="shared" si="135"/>
        <v/>
      </c>
      <c r="E193" s="2266" t="str">
        <f t="shared" si="135"/>
        <v/>
      </c>
      <c r="F193" s="2266" t="str">
        <f t="shared" ref="F193" si="173">IF(ISBLANK(F90), "", F90)</f>
        <v/>
      </c>
      <c r="G193" s="57"/>
      <c r="H193" s="57"/>
      <c r="I193" s="57"/>
      <c r="J193" s="57"/>
      <c r="K193" s="57"/>
      <c r="L193" s="57"/>
      <c r="M193" s="57"/>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7"/>
      <c r="AV193" s="57"/>
      <c r="AW193" s="57"/>
      <c r="AX193" s="57"/>
      <c r="AY193" s="57"/>
      <c r="AZ193" s="57"/>
      <c r="BA193" s="57"/>
      <c r="BB193" s="57"/>
      <c r="BC193" s="57"/>
      <c r="BD193" s="57"/>
      <c r="BE193" s="57"/>
      <c r="BF193" s="57"/>
      <c r="BG193" s="57"/>
      <c r="BH193" s="57"/>
      <c r="BI193" s="57"/>
      <c r="BJ193" s="57"/>
      <c r="BK193" s="57"/>
      <c r="BL193" s="57"/>
      <c r="BM193" s="57"/>
      <c r="BN193" s="57"/>
      <c r="BO193" s="57"/>
      <c r="BP193" s="57"/>
      <c r="BQ193" s="57"/>
      <c r="BR193" s="57"/>
      <c r="BS193" s="57"/>
      <c r="BT193" s="57"/>
      <c r="BU193" s="57"/>
      <c r="BV193" s="57"/>
      <c r="BW193" s="57"/>
      <c r="BX193" s="57"/>
      <c r="BY193" s="57"/>
      <c r="BZ193" s="57"/>
      <c r="CA193" s="57"/>
      <c r="CB193" s="57"/>
      <c r="CC193" s="57"/>
      <c r="CD193" s="57"/>
      <c r="CE193" s="57"/>
      <c r="CF193" s="57"/>
      <c r="CG193" s="57"/>
      <c r="CH193" s="57"/>
      <c r="CI193" s="57"/>
      <c r="CJ193" s="57"/>
      <c r="CK193" s="57"/>
      <c r="CL193" s="57"/>
      <c r="CM193" s="57"/>
      <c r="CN193" s="57"/>
      <c r="CO193" s="57"/>
      <c r="CP193" s="57"/>
      <c r="CQ193" s="57"/>
      <c r="CR193" s="57"/>
      <c r="CS193" s="57"/>
      <c r="CT193" s="57"/>
      <c r="CU193" s="57"/>
      <c r="CV193" s="57"/>
      <c r="CW193" s="57"/>
      <c r="CX193" s="57"/>
      <c r="CY193" s="57"/>
      <c r="CZ193" s="57"/>
      <c r="DA193" s="57"/>
      <c r="DB193" s="57"/>
      <c r="DC193" s="57"/>
      <c r="DD193" s="57"/>
      <c r="DE193" s="57"/>
      <c r="DF193" s="57"/>
      <c r="DG193" s="57"/>
      <c r="DH193" s="57"/>
      <c r="DI193" s="57"/>
      <c r="DJ193" s="57"/>
      <c r="DK193" s="57"/>
      <c r="DL193" s="57"/>
      <c r="DM193" s="57"/>
      <c r="DN193" s="57"/>
      <c r="DO193" s="57"/>
      <c r="DP193" s="57"/>
      <c r="DQ193" s="57"/>
      <c r="DR193" s="57"/>
      <c r="DS193" s="57"/>
      <c r="DT193" s="57"/>
      <c r="DU193" s="57"/>
      <c r="DV193" s="103"/>
      <c r="DW193" s="57"/>
      <c r="DX193" s="57"/>
      <c r="DY193" s="57"/>
      <c r="DZ193" s="57"/>
      <c r="EA193" s="57"/>
      <c r="EB193" s="57"/>
      <c r="EC193" s="57"/>
      <c r="ED193" s="57"/>
      <c r="EE193" s="57"/>
      <c r="EF193" s="57"/>
      <c r="EG193" s="57"/>
      <c r="EH193" s="57"/>
      <c r="EI193" s="57"/>
      <c r="EJ193" s="57"/>
      <c r="EK193" s="57"/>
      <c r="EL193" s="57"/>
      <c r="EM193" s="57"/>
      <c r="EN193" s="57"/>
      <c r="EO193" s="57"/>
      <c r="EP193" s="57"/>
      <c r="EQ193" s="103"/>
      <c r="ER193" s="577"/>
    </row>
    <row r="194" spans="1:148" ht="15" customHeight="1">
      <c r="A194" s="648"/>
      <c r="B194" s="2261" t="str">
        <f t="shared" si="143"/>
        <v>Desk 80</v>
      </c>
      <c r="C194" s="2266" t="str">
        <f t="shared" ref="C194" si="174">IF(ISBLANK(C91), "", C91)</f>
        <v/>
      </c>
      <c r="D194" s="2266" t="str">
        <f t="shared" si="135"/>
        <v/>
      </c>
      <c r="E194" s="2266" t="str">
        <f t="shared" si="135"/>
        <v/>
      </c>
      <c r="F194" s="2266" t="str">
        <f t="shared" ref="F194" si="175">IF(ISBLANK(F91), "", F91)</f>
        <v/>
      </c>
      <c r="G194" s="57"/>
      <c r="H194" s="57"/>
      <c r="I194" s="57"/>
      <c r="J194" s="57"/>
      <c r="K194" s="57"/>
      <c r="L194" s="57"/>
      <c r="M194" s="57"/>
      <c r="N194" s="57"/>
      <c r="O194" s="57"/>
      <c r="P194" s="57"/>
      <c r="Q194" s="57"/>
      <c r="R194" s="57"/>
      <c r="S194" s="57"/>
      <c r="T194" s="57"/>
      <c r="U194" s="57"/>
      <c r="V194" s="57"/>
      <c r="W194" s="57"/>
      <c r="X194" s="57"/>
      <c r="Y194" s="57"/>
      <c r="Z194" s="57"/>
      <c r="AA194" s="57"/>
      <c r="AB194" s="57"/>
      <c r="AC194" s="57"/>
      <c r="AD194" s="57"/>
      <c r="AE194" s="57"/>
      <c r="AF194" s="57"/>
      <c r="AG194" s="57"/>
      <c r="AH194" s="57"/>
      <c r="AI194" s="57"/>
      <c r="AJ194" s="57"/>
      <c r="AK194" s="57"/>
      <c r="AL194" s="57"/>
      <c r="AM194" s="57"/>
      <c r="AN194" s="57"/>
      <c r="AO194" s="57"/>
      <c r="AP194" s="57"/>
      <c r="AQ194" s="57"/>
      <c r="AR194" s="57"/>
      <c r="AS194" s="57"/>
      <c r="AT194" s="57"/>
      <c r="AU194" s="57"/>
      <c r="AV194" s="57"/>
      <c r="AW194" s="57"/>
      <c r="AX194" s="57"/>
      <c r="AY194" s="57"/>
      <c r="AZ194" s="57"/>
      <c r="BA194" s="57"/>
      <c r="BB194" s="57"/>
      <c r="BC194" s="57"/>
      <c r="BD194" s="57"/>
      <c r="BE194" s="57"/>
      <c r="BF194" s="57"/>
      <c r="BG194" s="57"/>
      <c r="BH194" s="57"/>
      <c r="BI194" s="57"/>
      <c r="BJ194" s="57"/>
      <c r="BK194" s="57"/>
      <c r="BL194" s="57"/>
      <c r="BM194" s="57"/>
      <c r="BN194" s="57"/>
      <c r="BO194" s="57"/>
      <c r="BP194" s="57"/>
      <c r="BQ194" s="57"/>
      <c r="BR194" s="57"/>
      <c r="BS194" s="57"/>
      <c r="BT194" s="57"/>
      <c r="BU194" s="57"/>
      <c r="BV194" s="57"/>
      <c r="BW194" s="57"/>
      <c r="BX194" s="57"/>
      <c r="BY194" s="57"/>
      <c r="BZ194" s="57"/>
      <c r="CA194" s="57"/>
      <c r="CB194" s="57"/>
      <c r="CC194" s="57"/>
      <c r="CD194" s="57"/>
      <c r="CE194" s="57"/>
      <c r="CF194" s="57"/>
      <c r="CG194" s="57"/>
      <c r="CH194" s="57"/>
      <c r="CI194" s="57"/>
      <c r="CJ194" s="57"/>
      <c r="CK194" s="57"/>
      <c r="CL194" s="57"/>
      <c r="CM194" s="57"/>
      <c r="CN194" s="57"/>
      <c r="CO194" s="57"/>
      <c r="CP194" s="57"/>
      <c r="CQ194" s="57"/>
      <c r="CR194" s="57"/>
      <c r="CS194" s="57"/>
      <c r="CT194" s="57"/>
      <c r="CU194" s="57"/>
      <c r="CV194" s="57"/>
      <c r="CW194" s="57"/>
      <c r="CX194" s="57"/>
      <c r="CY194" s="57"/>
      <c r="CZ194" s="57"/>
      <c r="DA194" s="57"/>
      <c r="DB194" s="57"/>
      <c r="DC194" s="57"/>
      <c r="DD194" s="57"/>
      <c r="DE194" s="57"/>
      <c r="DF194" s="57"/>
      <c r="DG194" s="57"/>
      <c r="DH194" s="57"/>
      <c r="DI194" s="57"/>
      <c r="DJ194" s="57"/>
      <c r="DK194" s="57"/>
      <c r="DL194" s="57"/>
      <c r="DM194" s="57"/>
      <c r="DN194" s="57"/>
      <c r="DO194" s="57"/>
      <c r="DP194" s="57"/>
      <c r="DQ194" s="57"/>
      <c r="DR194" s="57"/>
      <c r="DS194" s="57"/>
      <c r="DT194" s="57"/>
      <c r="DU194" s="57"/>
      <c r="DV194" s="103"/>
      <c r="DW194" s="57"/>
      <c r="DX194" s="57"/>
      <c r="DY194" s="57"/>
      <c r="DZ194" s="57"/>
      <c r="EA194" s="57"/>
      <c r="EB194" s="57"/>
      <c r="EC194" s="57"/>
      <c r="ED194" s="57"/>
      <c r="EE194" s="57"/>
      <c r="EF194" s="57"/>
      <c r="EG194" s="57"/>
      <c r="EH194" s="57"/>
      <c r="EI194" s="57"/>
      <c r="EJ194" s="57"/>
      <c r="EK194" s="57"/>
      <c r="EL194" s="57"/>
      <c r="EM194" s="57"/>
      <c r="EN194" s="57"/>
      <c r="EO194" s="57"/>
      <c r="EP194" s="57"/>
      <c r="EQ194" s="103"/>
      <c r="ER194" s="577"/>
    </row>
    <row r="195" spans="1:148" ht="15" customHeight="1">
      <c r="A195" s="648"/>
      <c r="B195" s="2261" t="str">
        <f t="shared" si="143"/>
        <v>Desk 81</v>
      </c>
      <c r="C195" s="2266" t="str">
        <f t="shared" ref="C195" si="176">IF(ISBLANK(C92), "", C92)</f>
        <v/>
      </c>
      <c r="D195" s="2266" t="str">
        <f t="shared" ref="D195:E214" si="177">IF(ISBLANK(D92), "", D92)</f>
        <v/>
      </c>
      <c r="E195" s="2266" t="str">
        <f t="shared" si="177"/>
        <v/>
      </c>
      <c r="F195" s="2266" t="str">
        <f t="shared" ref="F195" si="178">IF(ISBLANK(F92), "", F92)</f>
        <v/>
      </c>
      <c r="G195" s="57"/>
      <c r="H195" s="57"/>
      <c r="I195" s="57"/>
      <c r="J195" s="57"/>
      <c r="K195" s="57"/>
      <c r="L195" s="57"/>
      <c r="M195" s="57"/>
      <c r="N195" s="57"/>
      <c r="O195" s="57"/>
      <c r="P195" s="57"/>
      <c r="Q195" s="57"/>
      <c r="R195" s="57"/>
      <c r="S195" s="57"/>
      <c r="T195" s="57"/>
      <c r="U195" s="57"/>
      <c r="V195" s="57"/>
      <c r="W195" s="57"/>
      <c r="X195" s="57"/>
      <c r="Y195" s="57"/>
      <c r="Z195" s="57"/>
      <c r="AA195" s="57"/>
      <c r="AB195" s="57"/>
      <c r="AC195" s="57"/>
      <c r="AD195" s="57"/>
      <c r="AE195" s="57"/>
      <c r="AF195" s="57"/>
      <c r="AG195" s="57"/>
      <c r="AH195" s="57"/>
      <c r="AI195" s="57"/>
      <c r="AJ195" s="57"/>
      <c r="AK195" s="57"/>
      <c r="AL195" s="57"/>
      <c r="AM195" s="57"/>
      <c r="AN195" s="57"/>
      <c r="AO195" s="57"/>
      <c r="AP195" s="57"/>
      <c r="AQ195" s="57"/>
      <c r="AR195" s="57"/>
      <c r="AS195" s="57"/>
      <c r="AT195" s="57"/>
      <c r="AU195" s="57"/>
      <c r="AV195" s="57"/>
      <c r="AW195" s="57"/>
      <c r="AX195" s="57"/>
      <c r="AY195" s="57"/>
      <c r="AZ195" s="57"/>
      <c r="BA195" s="57"/>
      <c r="BB195" s="57"/>
      <c r="BC195" s="57"/>
      <c r="BD195" s="57"/>
      <c r="BE195" s="57"/>
      <c r="BF195" s="57"/>
      <c r="BG195" s="57"/>
      <c r="BH195" s="57"/>
      <c r="BI195" s="57"/>
      <c r="BJ195" s="57"/>
      <c r="BK195" s="57"/>
      <c r="BL195" s="57"/>
      <c r="BM195" s="57"/>
      <c r="BN195" s="57"/>
      <c r="BO195" s="57"/>
      <c r="BP195" s="57"/>
      <c r="BQ195" s="57"/>
      <c r="BR195" s="57"/>
      <c r="BS195" s="57"/>
      <c r="BT195" s="57"/>
      <c r="BU195" s="57"/>
      <c r="BV195" s="57"/>
      <c r="BW195" s="57"/>
      <c r="BX195" s="57"/>
      <c r="BY195" s="57"/>
      <c r="BZ195" s="57"/>
      <c r="CA195" s="57"/>
      <c r="CB195" s="57"/>
      <c r="CC195" s="57"/>
      <c r="CD195" s="57"/>
      <c r="CE195" s="57"/>
      <c r="CF195" s="57"/>
      <c r="CG195" s="57"/>
      <c r="CH195" s="57"/>
      <c r="CI195" s="57"/>
      <c r="CJ195" s="57"/>
      <c r="CK195" s="57"/>
      <c r="CL195" s="57"/>
      <c r="CM195" s="57"/>
      <c r="CN195" s="57"/>
      <c r="CO195" s="57"/>
      <c r="CP195" s="57"/>
      <c r="CQ195" s="57"/>
      <c r="CR195" s="57"/>
      <c r="CS195" s="57"/>
      <c r="CT195" s="57"/>
      <c r="CU195" s="57"/>
      <c r="CV195" s="57"/>
      <c r="CW195" s="57"/>
      <c r="CX195" s="57"/>
      <c r="CY195" s="57"/>
      <c r="CZ195" s="57"/>
      <c r="DA195" s="57"/>
      <c r="DB195" s="57"/>
      <c r="DC195" s="57"/>
      <c r="DD195" s="57"/>
      <c r="DE195" s="57"/>
      <c r="DF195" s="57"/>
      <c r="DG195" s="57"/>
      <c r="DH195" s="57"/>
      <c r="DI195" s="57"/>
      <c r="DJ195" s="57"/>
      <c r="DK195" s="57"/>
      <c r="DL195" s="57"/>
      <c r="DM195" s="57"/>
      <c r="DN195" s="57"/>
      <c r="DO195" s="57"/>
      <c r="DP195" s="57"/>
      <c r="DQ195" s="57"/>
      <c r="DR195" s="57"/>
      <c r="DS195" s="57"/>
      <c r="DT195" s="57"/>
      <c r="DU195" s="57"/>
      <c r="DV195" s="103"/>
      <c r="DW195" s="57"/>
      <c r="DX195" s="57"/>
      <c r="DY195" s="57"/>
      <c r="DZ195" s="57"/>
      <c r="EA195" s="57"/>
      <c r="EB195" s="57"/>
      <c r="EC195" s="57"/>
      <c r="ED195" s="57"/>
      <c r="EE195" s="57"/>
      <c r="EF195" s="57"/>
      <c r="EG195" s="57"/>
      <c r="EH195" s="57"/>
      <c r="EI195" s="57"/>
      <c r="EJ195" s="57"/>
      <c r="EK195" s="57"/>
      <c r="EL195" s="57"/>
      <c r="EM195" s="57"/>
      <c r="EN195" s="57"/>
      <c r="EO195" s="57"/>
      <c r="EP195" s="57"/>
      <c r="EQ195" s="103"/>
      <c r="ER195" s="577"/>
    </row>
    <row r="196" spans="1:148" ht="15" customHeight="1">
      <c r="A196" s="648"/>
      <c r="B196" s="2261" t="str">
        <f t="shared" si="143"/>
        <v>Desk 82</v>
      </c>
      <c r="C196" s="2266" t="str">
        <f t="shared" ref="C196" si="179">IF(ISBLANK(C93), "", C93)</f>
        <v/>
      </c>
      <c r="D196" s="2266" t="str">
        <f t="shared" si="177"/>
        <v/>
      </c>
      <c r="E196" s="2266" t="str">
        <f t="shared" si="177"/>
        <v/>
      </c>
      <c r="F196" s="2266" t="str">
        <f t="shared" ref="F196" si="180">IF(ISBLANK(F93), "", F93)</f>
        <v/>
      </c>
      <c r="G196" s="57"/>
      <c r="H196" s="57"/>
      <c r="I196" s="57"/>
      <c r="J196" s="57"/>
      <c r="K196" s="57"/>
      <c r="L196" s="57"/>
      <c r="M196" s="57"/>
      <c r="N196" s="57"/>
      <c r="O196" s="57"/>
      <c r="P196" s="57"/>
      <c r="Q196" s="57"/>
      <c r="R196" s="57"/>
      <c r="S196" s="57"/>
      <c r="T196" s="57"/>
      <c r="U196" s="57"/>
      <c r="V196" s="57"/>
      <c r="W196" s="57"/>
      <c r="X196" s="57"/>
      <c r="Y196" s="57"/>
      <c r="Z196" s="57"/>
      <c r="AA196" s="57"/>
      <c r="AB196" s="57"/>
      <c r="AC196" s="57"/>
      <c r="AD196" s="57"/>
      <c r="AE196" s="57"/>
      <c r="AF196" s="57"/>
      <c r="AG196" s="57"/>
      <c r="AH196" s="57"/>
      <c r="AI196" s="57"/>
      <c r="AJ196" s="57"/>
      <c r="AK196" s="57"/>
      <c r="AL196" s="57"/>
      <c r="AM196" s="57"/>
      <c r="AN196" s="57"/>
      <c r="AO196" s="57"/>
      <c r="AP196" s="57"/>
      <c r="AQ196" s="57"/>
      <c r="AR196" s="57"/>
      <c r="AS196" s="57"/>
      <c r="AT196" s="57"/>
      <c r="AU196" s="57"/>
      <c r="AV196" s="57"/>
      <c r="AW196" s="57"/>
      <c r="AX196" s="57"/>
      <c r="AY196" s="57"/>
      <c r="AZ196" s="57"/>
      <c r="BA196" s="57"/>
      <c r="BB196" s="57"/>
      <c r="BC196" s="57"/>
      <c r="BD196" s="57"/>
      <c r="BE196" s="57"/>
      <c r="BF196" s="57"/>
      <c r="BG196" s="57"/>
      <c r="BH196" s="57"/>
      <c r="BI196" s="57"/>
      <c r="BJ196" s="57"/>
      <c r="BK196" s="57"/>
      <c r="BL196" s="57"/>
      <c r="BM196" s="57"/>
      <c r="BN196" s="57"/>
      <c r="BO196" s="57"/>
      <c r="BP196" s="57"/>
      <c r="BQ196" s="57"/>
      <c r="BR196" s="57"/>
      <c r="BS196" s="57"/>
      <c r="BT196" s="57"/>
      <c r="BU196" s="57"/>
      <c r="BV196" s="57"/>
      <c r="BW196" s="57"/>
      <c r="BX196" s="57"/>
      <c r="BY196" s="57"/>
      <c r="BZ196" s="57"/>
      <c r="CA196" s="57"/>
      <c r="CB196" s="57"/>
      <c r="CC196" s="57"/>
      <c r="CD196" s="57"/>
      <c r="CE196" s="57"/>
      <c r="CF196" s="57"/>
      <c r="CG196" s="57"/>
      <c r="CH196" s="57"/>
      <c r="CI196" s="57"/>
      <c r="CJ196" s="57"/>
      <c r="CK196" s="57"/>
      <c r="CL196" s="57"/>
      <c r="CM196" s="57"/>
      <c r="CN196" s="57"/>
      <c r="CO196" s="57"/>
      <c r="CP196" s="57"/>
      <c r="CQ196" s="57"/>
      <c r="CR196" s="57"/>
      <c r="CS196" s="57"/>
      <c r="CT196" s="57"/>
      <c r="CU196" s="57"/>
      <c r="CV196" s="57"/>
      <c r="CW196" s="57"/>
      <c r="CX196" s="57"/>
      <c r="CY196" s="57"/>
      <c r="CZ196" s="57"/>
      <c r="DA196" s="57"/>
      <c r="DB196" s="57"/>
      <c r="DC196" s="57"/>
      <c r="DD196" s="57"/>
      <c r="DE196" s="57"/>
      <c r="DF196" s="57"/>
      <c r="DG196" s="57"/>
      <c r="DH196" s="57"/>
      <c r="DI196" s="57"/>
      <c r="DJ196" s="57"/>
      <c r="DK196" s="57"/>
      <c r="DL196" s="57"/>
      <c r="DM196" s="57"/>
      <c r="DN196" s="57"/>
      <c r="DO196" s="57"/>
      <c r="DP196" s="57"/>
      <c r="DQ196" s="57"/>
      <c r="DR196" s="57"/>
      <c r="DS196" s="57"/>
      <c r="DT196" s="57"/>
      <c r="DU196" s="57"/>
      <c r="DV196" s="103"/>
      <c r="DW196" s="57"/>
      <c r="DX196" s="57"/>
      <c r="DY196" s="57"/>
      <c r="DZ196" s="57"/>
      <c r="EA196" s="57"/>
      <c r="EB196" s="57"/>
      <c r="EC196" s="57"/>
      <c r="ED196" s="57"/>
      <c r="EE196" s="57"/>
      <c r="EF196" s="57"/>
      <c r="EG196" s="57"/>
      <c r="EH196" s="57"/>
      <c r="EI196" s="57"/>
      <c r="EJ196" s="57"/>
      <c r="EK196" s="57"/>
      <c r="EL196" s="57"/>
      <c r="EM196" s="57"/>
      <c r="EN196" s="57"/>
      <c r="EO196" s="57"/>
      <c r="EP196" s="57"/>
      <c r="EQ196" s="103"/>
      <c r="ER196" s="577"/>
    </row>
    <row r="197" spans="1:148" ht="15" customHeight="1">
      <c r="A197" s="648"/>
      <c r="B197" s="2261" t="str">
        <f t="shared" si="143"/>
        <v>Desk 83</v>
      </c>
      <c r="C197" s="2266" t="str">
        <f t="shared" ref="C197" si="181">IF(ISBLANK(C94), "", C94)</f>
        <v/>
      </c>
      <c r="D197" s="2266" t="str">
        <f t="shared" si="177"/>
        <v/>
      </c>
      <c r="E197" s="2266" t="str">
        <f t="shared" si="177"/>
        <v/>
      </c>
      <c r="F197" s="2266" t="str">
        <f t="shared" ref="F197" si="182">IF(ISBLANK(F94), "", F94)</f>
        <v/>
      </c>
      <c r="G197" s="57"/>
      <c r="H197" s="57"/>
      <c r="I197" s="57"/>
      <c r="J197" s="57"/>
      <c r="K197" s="57"/>
      <c r="L197" s="57"/>
      <c r="M197" s="57"/>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c r="AT197" s="57"/>
      <c r="AU197" s="57"/>
      <c r="AV197" s="57"/>
      <c r="AW197" s="57"/>
      <c r="AX197" s="57"/>
      <c r="AY197" s="57"/>
      <c r="AZ197" s="57"/>
      <c r="BA197" s="57"/>
      <c r="BB197" s="57"/>
      <c r="BC197" s="57"/>
      <c r="BD197" s="57"/>
      <c r="BE197" s="57"/>
      <c r="BF197" s="57"/>
      <c r="BG197" s="57"/>
      <c r="BH197" s="57"/>
      <c r="BI197" s="57"/>
      <c r="BJ197" s="57"/>
      <c r="BK197" s="57"/>
      <c r="BL197" s="57"/>
      <c r="BM197" s="57"/>
      <c r="BN197" s="57"/>
      <c r="BO197" s="57"/>
      <c r="BP197" s="57"/>
      <c r="BQ197" s="57"/>
      <c r="BR197" s="57"/>
      <c r="BS197" s="57"/>
      <c r="BT197" s="57"/>
      <c r="BU197" s="57"/>
      <c r="BV197" s="57"/>
      <c r="BW197" s="57"/>
      <c r="BX197" s="57"/>
      <c r="BY197" s="57"/>
      <c r="BZ197" s="57"/>
      <c r="CA197" s="57"/>
      <c r="CB197" s="57"/>
      <c r="CC197" s="57"/>
      <c r="CD197" s="57"/>
      <c r="CE197" s="57"/>
      <c r="CF197" s="57"/>
      <c r="CG197" s="57"/>
      <c r="CH197" s="57"/>
      <c r="CI197" s="57"/>
      <c r="CJ197" s="57"/>
      <c r="CK197" s="57"/>
      <c r="CL197" s="57"/>
      <c r="CM197" s="57"/>
      <c r="CN197" s="57"/>
      <c r="CO197" s="57"/>
      <c r="CP197" s="57"/>
      <c r="CQ197" s="57"/>
      <c r="CR197" s="57"/>
      <c r="CS197" s="57"/>
      <c r="CT197" s="57"/>
      <c r="CU197" s="57"/>
      <c r="CV197" s="57"/>
      <c r="CW197" s="57"/>
      <c r="CX197" s="57"/>
      <c r="CY197" s="57"/>
      <c r="CZ197" s="57"/>
      <c r="DA197" s="57"/>
      <c r="DB197" s="57"/>
      <c r="DC197" s="57"/>
      <c r="DD197" s="57"/>
      <c r="DE197" s="57"/>
      <c r="DF197" s="57"/>
      <c r="DG197" s="57"/>
      <c r="DH197" s="57"/>
      <c r="DI197" s="57"/>
      <c r="DJ197" s="57"/>
      <c r="DK197" s="57"/>
      <c r="DL197" s="57"/>
      <c r="DM197" s="57"/>
      <c r="DN197" s="57"/>
      <c r="DO197" s="57"/>
      <c r="DP197" s="57"/>
      <c r="DQ197" s="57"/>
      <c r="DR197" s="57"/>
      <c r="DS197" s="57"/>
      <c r="DT197" s="57"/>
      <c r="DU197" s="57"/>
      <c r="DV197" s="103"/>
      <c r="DW197" s="57"/>
      <c r="DX197" s="57"/>
      <c r="DY197" s="57"/>
      <c r="DZ197" s="57"/>
      <c r="EA197" s="57"/>
      <c r="EB197" s="57"/>
      <c r="EC197" s="57"/>
      <c r="ED197" s="57"/>
      <c r="EE197" s="57"/>
      <c r="EF197" s="57"/>
      <c r="EG197" s="57"/>
      <c r="EH197" s="57"/>
      <c r="EI197" s="57"/>
      <c r="EJ197" s="57"/>
      <c r="EK197" s="57"/>
      <c r="EL197" s="57"/>
      <c r="EM197" s="57"/>
      <c r="EN197" s="57"/>
      <c r="EO197" s="57"/>
      <c r="EP197" s="57"/>
      <c r="EQ197" s="103"/>
      <c r="ER197" s="577"/>
    </row>
    <row r="198" spans="1:148" ht="15" customHeight="1">
      <c r="A198" s="648"/>
      <c r="B198" s="2261" t="str">
        <f t="shared" si="143"/>
        <v>Desk 84</v>
      </c>
      <c r="C198" s="2266" t="str">
        <f t="shared" ref="C198" si="183">IF(ISBLANK(C95), "", C95)</f>
        <v/>
      </c>
      <c r="D198" s="2266" t="str">
        <f t="shared" si="177"/>
        <v/>
      </c>
      <c r="E198" s="2266" t="str">
        <f t="shared" si="177"/>
        <v/>
      </c>
      <c r="F198" s="2266" t="str">
        <f t="shared" ref="F198" si="184">IF(ISBLANK(F95), "", F95)</f>
        <v/>
      </c>
      <c r="G198" s="57"/>
      <c r="H198" s="57"/>
      <c r="I198" s="57"/>
      <c r="J198" s="57"/>
      <c r="K198" s="57"/>
      <c r="L198" s="57"/>
      <c r="M198" s="57"/>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c r="AK198" s="57"/>
      <c r="AL198" s="57"/>
      <c r="AM198" s="57"/>
      <c r="AN198" s="57"/>
      <c r="AO198" s="57"/>
      <c r="AP198" s="57"/>
      <c r="AQ198" s="57"/>
      <c r="AR198" s="57"/>
      <c r="AS198" s="57"/>
      <c r="AT198" s="57"/>
      <c r="AU198" s="57"/>
      <c r="AV198" s="57"/>
      <c r="AW198" s="57"/>
      <c r="AX198" s="57"/>
      <c r="AY198" s="57"/>
      <c r="AZ198" s="57"/>
      <c r="BA198" s="57"/>
      <c r="BB198" s="57"/>
      <c r="BC198" s="57"/>
      <c r="BD198" s="57"/>
      <c r="BE198" s="57"/>
      <c r="BF198" s="57"/>
      <c r="BG198" s="57"/>
      <c r="BH198" s="57"/>
      <c r="BI198" s="57"/>
      <c r="BJ198" s="57"/>
      <c r="BK198" s="57"/>
      <c r="BL198" s="57"/>
      <c r="BM198" s="57"/>
      <c r="BN198" s="57"/>
      <c r="BO198" s="57"/>
      <c r="BP198" s="57"/>
      <c r="BQ198" s="57"/>
      <c r="BR198" s="57"/>
      <c r="BS198" s="57"/>
      <c r="BT198" s="57"/>
      <c r="BU198" s="57"/>
      <c r="BV198" s="57"/>
      <c r="BW198" s="57"/>
      <c r="BX198" s="57"/>
      <c r="BY198" s="57"/>
      <c r="BZ198" s="57"/>
      <c r="CA198" s="57"/>
      <c r="CB198" s="57"/>
      <c r="CC198" s="57"/>
      <c r="CD198" s="57"/>
      <c r="CE198" s="57"/>
      <c r="CF198" s="57"/>
      <c r="CG198" s="57"/>
      <c r="CH198" s="57"/>
      <c r="CI198" s="57"/>
      <c r="CJ198" s="57"/>
      <c r="CK198" s="57"/>
      <c r="CL198" s="57"/>
      <c r="CM198" s="57"/>
      <c r="CN198" s="57"/>
      <c r="CO198" s="57"/>
      <c r="CP198" s="57"/>
      <c r="CQ198" s="57"/>
      <c r="CR198" s="57"/>
      <c r="CS198" s="57"/>
      <c r="CT198" s="57"/>
      <c r="CU198" s="57"/>
      <c r="CV198" s="57"/>
      <c r="CW198" s="57"/>
      <c r="CX198" s="57"/>
      <c r="CY198" s="57"/>
      <c r="CZ198" s="57"/>
      <c r="DA198" s="57"/>
      <c r="DB198" s="57"/>
      <c r="DC198" s="57"/>
      <c r="DD198" s="57"/>
      <c r="DE198" s="57"/>
      <c r="DF198" s="57"/>
      <c r="DG198" s="57"/>
      <c r="DH198" s="57"/>
      <c r="DI198" s="57"/>
      <c r="DJ198" s="57"/>
      <c r="DK198" s="57"/>
      <c r="DL198" s="57"/>
      <c r="DM198" s="57"/>
      <c r="DN198" s="57"/>
      <c r="DO198" s="57"/>
      <c r="DP198" s="57"/>
      <c r="DQ198" s="57"/>
      <c r="DR198" s="57"/>
      <c r="DS198" s="57"/>
      <c r="DT198" s="57"/>
      <c r="DU198" s="57"/>
      <c r="DV198" s="103"/>
      <c r="DW198" s="57"/>
      <c r="DX198" s="57"/>
      <c r="DY198" s="57"/>
      <c r="DZ198" s="57"/>
      <c r="EA198" s="57"/>
      <c r="EB198" s="57"/>
      <c r="EC198" s="57"/>
      <c r="ED198" s="57"/>
      <c r="EE198" s="57"/>
      <c r="EF198" s="57"/>
      <c r="EG198" s="57"/>
      <c r="EH198" s="57"/>
      <c r="EI198" s="57"/>
      <c r="EJ198" s="57"/>
      <c r="EK198" s="57"/>
      <c r="EL198" s="57"/>
      <c r="EM198" s="57"/>
      <c r="EN198" s="57"/>
      <c r="EO198" s="57"/>
      <c r="EP198" s="57"/>
      <c r="EQ198" s="103"/>
      <c r="ER198" s="577"/>
    </row>
    <row r="199" spans="1:148" ht="15" customHeight="1">
      <c r="A199" s="648"/>
      <c r="B199" s="2261" t="str">
        <f t="shared" si="143"/>
        <v>Desk 85</v>
      </c>
      <c r="C199" s="2266" t="str">
        <f t="shared" ref="C199" si="185">IF(ISBLANK(C96), "", C96)</f>
        <v/>
      </c>
      <c r="D199" s="2266" t="str">
        <f t="shared" si="177"/>
        <v/>
      </c>
      <c r="E199" s="2266" t="str">
        <f t="shared" si="177"/>
        <v/>
      </c>
      <c r="F199" s="2266" t="str">
        <f t="shared" ref="F199" si="186">IF(ISBLANK(F96), "", F96)</f>
        <v/>
      </c>
      <c r="G199" s="57"/>
      <c r="H199" s="57"/>
      <c r="I199" s="57"/>
      <c r="J199" s="57"/>
      <c r="K199" s="57"/>
      <c r="L199" s="57"/>
      <c r="M199" s="57"/>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c r="AT199" s="57"/>
      <c r="AU199" s="57"/>
      <c r="AV199" s="57"/>
      <c r="AW199" s="57"/>
      <c r="AX199" s="57"/>
      <c r="AY199" s="57"/>
      <c r="AZ199" s="57"/>
      <c r="BA199" s="57"/>
      <c r="BB199" s="57"/>
      <c r="BC199" s="57"/>
      <c r="BD199" s="57"/>
      <c r="BE199" s="57"/>
      <c r="BF199" s="57"/>
      <c r="BG199" s="57"/>
      <c r="BH199" s="57"/>
      <c r="BI199" s="57"/>
      <c r="BJ199" s="57"/>
      <c r="BK199" s="57"/>
      <c r="BL199" s="57"/>
      <c r="BM199" s="57"/>
      <c r="BN199" s="57"/>
      <c r="BO199" s="57"/>
      <c r="BP199" s="57"/>
      <c r="BQ199" s="57"/>
      <c r="BR199" s="57"/>
      <c r="BS199" s="57"/>
      <c r="BT199" s="57"/>
      <c r="BU199" s="57"/>
      <c r="BV199" s="57"/>
      <c r="BW199" s="57"/>
      <c r="BX199" s="57"/>
      <c r="BY199" s="57"/>
      <c r="BZ199" s="57"/>
      <c r="CA199" s="57"/>
      <c r="CB199" s="57"/>
      <c r="CC199" s="57"/>
      <c r="CD199" s="57"/>
      <c r="CE199" s="57"/>
      <c r="CF199" s="57"/>
      <c r="CG199" s="57"/>
      <c r="CH199" s="57"/>
      <c r="CI199" s="57"/>
      <c r="CJ199" s="57"/>
      <c r="CK199" s="57"/>
      <c r="CL199" s="57"/>
      <c r="CM199" s="57"/>
      <c r="CN199" s="57"/>
      <c r="CO199" s="57"/>
      <c r="CP199" s="57"/>
      <c r="CQ199" s="57"/>
      <c r="CR199" s="57"/>
      <c r="CS199" s="57"/>
      <c r="CT199" s="57"/>
      <c r="CU199" s="57"/>
      <c r="CV199" s="57"/>
      <c r="CW199" s="57"/>
      <c r="CX199" s="57"/>
      <c r="CY199" s="57"/>
      <c r="CZ199" s="57"/>
      <c r="DA199" s="57"/>
      <c r="DB199" s="57"/>
      <c r="DC199" s="57"/>
      <c r="DD199" s="57"/>
      <c r="DE199" s="57"/>
      <c r="DF199" s="57"/>
      <c r="DG199" s="57"/>
      <c r="DH199" s="57"/>
      <c r="DI199" s="57"/>
      <c r="DJ199" s="57"/>
      <c r="DK199" s="57"/>
      <c r="DL199" s="57"/>
      <c r="DM199" s="57"/>
      <c r="DN199" s="57"/>
      <c r="DO199" s="57"/>
      <c r="DP199" s="57"/>
      <c r="DQ199" s="57"/>
      <c r="DR199" s="57"/>
      <c r="DS199" s="57"/>
      <c r="DT199" s="57"/>
      <c r="DU199" s="57"/>
      <c r="DV199" s="103"/>
      <c r="DW199" s="57"/>
      <c r="DX199" s="57"/>
      <c r="DY199" s="57"/>
      <c r="DZ199" s="57"/>
      <c r="EA199" s="57"/>
      <c r="EB199" s="57"/>
      <c r="EC199" s="57"/>
      <c r="ED199" s="57"/>
      <c r="EE199" s="57"/>
      <c r="EF199" s="57"/>
      <c r="EG199" s="57"/>
      <c r="EH199" s="57"/>
      <c r="EI199" s="57"/>
      <c r="EJ199" s="57"/>
      <c r="EK199" s="57"/>
      <c r="EL199" s="57"/>
      <c r="EM199" s="57"/>
      <c r="EN199" s="57"/>
      <c r="EO199" s="57"/>
      <c r="EP199" s="57"/>
      <c r="EQ199" s="103"/>
      <c r="ER199" s="577"/>
    </row>
    <row r="200" spans="1:148" ht="15" customHeight="1">
      <c r="A200" s="648"/>
      <c r="B200" s="2261" t="str">
        <f t="shared" si="143"/>
        <v>Desk 86</v>
      </c>
      <c r="C200" s="2266" t="str">
        <f t="shared" ref="C200" si="187">IF(ISBLANK(C97), "", C97)</f>
        <v/>
      </c>
      <c r="D200" s="2266" t="str">
        <f t="shared" si="177"/>
        <v/>
      </c>
      <c r="E200" s="2266" t="str">
        <f t="shared" si="177"/>
        <v/>
      </c>
      <c r="F200" s="2266" t="str">
        <f t="shared" ref="F200" si="188">IF(ISBLANK(F97), "", F97)</f>
        <v/>
      </c>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c r="BA200" s="57"/>
      <c r="BB200" s="57"/>
      <c r="BC200" s="57"/>
      <c r="BD200" s="57"/>
      <c r="BE200" s="57"/>
      <c r="BF200" s="57"/>
      <c r="BG200" s="57"/>
      <c r="BH200" s="57"/>
      <c r="BI200" s="57"/>
      <c r="BJ200" s="57"/>
      <c r="BK200" s="57"/>
      <c r="BL200" s="57"/>
      <c r="BM200" s="57"/>
      <c r="BN200" s="57"/>
      <c r="BO200" s="57"/>
      <c r="BP200" s="57"/>
      <c r="BQ200" s="57"/>
      <c r="BR200" s="57"/>
      <c r="BS200" s="57"/>
      <c r="BT200" s="57"/>
      <c r="BU200" s="57"/>
      <c r="BV200" s="57"/>
      <c r="BW200" s="57"/>
      <c r="BX200" s="57"/>
      <c r="BY200" s="57"/>
      <c r="BZ200" s="57"/>
      <c r="CA200" s="57"/>
      <c r="CB200" s="57"/>
      <c r="CC200" s="57"/>
      <c r="CD200" s="57"/>
      <c r="CE200" s="57"/>
      <c r="CF200" s="57"/>
      <c r="CG200" s="57"/>
      <c r="CH200" s="57"/>
      <c r="CI200" s="57"/>
      <c r="CJ200" s="57"/>
      <c r="CK200" s="57"/>
      <c r="CL200" s="57"/>
      <c r="CM200" s="57"/>
      <c r="CN200" s="57"/>
      <c r="CO200" s="57"/>
      <c r="CP200" s="57"/>
      <c r="CQ200" s="57"/>
      <c r="CR200" s="57"/>
      <c r="CS200" s="57"/>
      <c r="CT200" s="57"/>
      <c r="CU200" s="57"/>
      <c r="CV200" s="57"/>
      <c r="CW200" s="57"/>
      <c r="CX200" s="57"/>
      <c r="CY200" s="57"/>
      <c r="CZ200" s="57"/>
      <c r="DA200" s="57"/>
      <c r="DB200" s="57"/>
      <c r="DC200" s="57"/>
      <c r="DD200" s="57"/>
      <c r="DE200" s="57"/>
      <c r="DF200" s="57"/>
      <c r="DG200" s="57"/>
      <c r="DH200" s="57"/>
      <c r="DI200" s="57"/>
      <c r="DJ200" s="57"/>
      <c r="DK200" s="57"/>
      <c r="DL200" s="57"/>
      <c r="DM200" s="57"/>
      <c r="DN200" s="57"/>
      <c r="DO200" s="57"/>
      <c r="DP200" s="57"/>
      <c r="DQ200" s="57"/>
      <c r="DR200" s="57"/>
      <c r="DS200" s="57"/>
      <c r="DT200" s="57"/>
      <c r="DU200" s="57"/>
      <c r="DV200" s="103"/>
      <c r="DW200" s="57"/>
      <c r="DX200" s="57"/>
      <c r="DY200" s="57"/>
      <c r="DZ200" s="57"/>
      <c r="EA200" s="57"/>
      <c r="EB200" s="57"/>
      <c r="EC200" s="57"/>
      <c r="ED200" s="57"/>
      <c r="EE200" s="57"/>
      <c r="EF200" s="57"/>
      <c r="EG200" s="57"/>
      <c r="EH200" s="57"/>
      <c r="EI200" s="57"/>
      <c r="EJ200" s="57"/>
      <c r="EK200" s="57"/>
      <c r="EL200" s="57"/>
      <c r="EM200" s="57"/>
      <c r="EN200" s="57"/>
      <c r="EO200" s="57"/>
      <c r="EP200" s="57"/>
      <c r="EQ200" s="103"/>
      <c r="ER200" s="577"/>
    </row>
    <row r="201" spans="1:148" ht="15" customHeight="1">
      <c r="A201" s="648"/>
      <c r="B201" s="2261" t="str">
        <f t="shared" si="143"/>
        <v>Desk 87</v>
      </c>
      <c r="C201" s="2266" t="str">
        <f t="shared" ref="C201" si="189">IF(ISBLANK(C98), "", C98)</f>
        <v/>
      </c>
      <c r="D201" s="2266" t="str">
        <f t="shared" si="177"/>
        <v/>
      </c>
      <c r="E201" s="2266" t="str">
        <f t="shared" si="177"/>
        <v/>
      </c>
      <c r="F201" s="2266" t="str">
        <f t="shared" ref="F201" si="190">IF(ISBLANK(F98), "", F98)</f>
        <v/>
      </c>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c r="AY201" s="57"/>
      <c r="AZ201" s="57"/>
      <c r="BA201" s="57"/>
      <c r="BB201" s="57"/>
      <c r="BC201" s="57"/>
      <c r="BD201" s="57"/>
      <c r="BE201" s="57"/>
      <c r="BF201" s="57"/>
      <c r="BG201" s="57"/>
      <c r="BH201" s="57"/>
      <c r="BI201" s="57"/>
      <c r="BJ201" s="57"/>
      <c r="BK201" s="57"/>
      <c r="BL201" s="57"/>
      <c r="BM201" s="57"/>
      <c r="BN201" s="57"/>
      <c r="BO201" s="57"/>
      <c r="BP201" s="57"/>
      <c r="BQ201" s="57"/>
      <c r="BR201" s="57"/>
      <c r="BS201" s="57"/>
      <c r="BT201" s="57"/>
      <c r="BU201" s="57"/>
      <c r="BV201" s="57"/>
      <c r="BW201" s="57"/>
      <c r="BX201" s="57"/>
      <c r="BY201" s="57"/>
      <c r="BZ201" s="57"/>
      <c r="CA201" s="57"/>
      <c r="CB201" s="57"/>
      <c r="CC201" s="57"/>
      <c r="CD201" s="57"/>
      <c r="CE201" s="57"/>
      <c r="CF201" s="57"/>
      <c r="CG201" s="57"/>
      <c r="CH201" s="57"/>
      <c r="CI201" s="57"/>
      <c r="CJ201" s="57"/>
      <c r="CK201" s="57"/>
      <c r="CL201" s="57"/>
      <c r="CM201" s="57"/>
      <c r="CN201" s="57"/>
      <c r="CO201" s="57"/>
      <c r="CP201" s="57"/>
      <c r="CQ201" s="57"/>
      <c r="CR201" s="57"/>
      <c r="CS201" s="57"/>
      <c r="CT201" s="57"/>
      <c r="CU201" s="57"/>
      <c r="CV201" s="57"/>
      <c r="CW201" s="57"/>
      <c r="CX201" s="57"/>
      <c r="CY201" s="57"/>
      <c r="CZ201" s="57"/>
      <c r="DA201" s="57"/>
      <c r="DB201" s="57"/>
      <c r="DC201" s="57"/>
      <c r="DD201" s="57"/>
      <c r="DE201" s="57"/>
      <c r="DF201" s="57"/>
      <c r="DG201" s="57"/>
      <c r="DH201" s="57"/>
      <c r="DI201" s="57"/>
      <c r="DJ201" s="57"/>
      <c r="DK201" s="57"/>
      <c r="DL201" s="57"/>
      <c r="DM201" s="57"/>
      <c r="DN201" s="57"/>
      <c r="DO201" s="57"/>
      <c r="DP201" s="57"/>
      <c r="DQ201" s="57"/>
      <c r="DR201" s="57"/>
      <c r="DS201" s="57"/>
      <c r="DT201" s="57"/>
      <c r="DU201" s="57"/>
      <c r="DV201" s="103"/>
      <c r="DW201" s="57"/>
      <c r="DX201" s="57"/>
      <c r="DY201" s="57"/>
      <c r="DZ201" s="57"/>
      <c r="EA201" s="57"/>
      <c r="EB201" s="57"/>
      <c r="EC201" s="57"/>
      <c r="ED201" s="57"/>
      <c r="EE201" s="57"/>
      <c r="EF201" s="57"/>
      <c r="EG201" s="57"/>
      <c r="EH201" s="57"/>
      <c r="EI201" s="57"/>
      <c r="EJ201" s="57"/>
      <c r="EK201" s="57"/>
      <c r="EL201" s="57"/>
      <c r="EM201" s="57"/>
      <c r="EN201" s="57"/>
      <c r="EO201" s="57"/>
      <c r="EP201" s="57"/>
      <c r="EQ201" s="103"/>
      <c r="ER201" s="577"/>
    </row>
    <row r="202" spans="1:148" ht="15" customHeight="1">
      <c r="A202" s="648"/>
      <c r="B202" s="2261" t="str">
        <f t="shared" si="143"/>
        <v>Desk 88</v>
      </c>
      <c r="C202" s="2266" t="str">
        <f t="shared" ref="C202" si="191">IF(ISBLANK(C99), "", C99)</f>
        <v/>
      </c>
      <c r="D202" s="2266" t="str">
        <f t="shared" si="177"/>
        <v/>
      </c>
      <c r="E202" s="2266" t="str">
        <f t="shared" si="177"/>
        <v/>
      </c>
      <c r="F202" s="2266" t="str">
        <f t="shared" ref="F202" si="192">IF(ISBLANK(F99), "", F99)</f>
        <v/>
      </c>
      <c r="G202" s="57"/>
      <c r="H202" s="57"/>
      <c r="I202" s="57"/>
      <c r="J202" s="57"/>
      <c r="K202" s="57"/>
      <c r="L202" s="57"/>
      <c r="M202" s="57"/>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7"/>
      <c r="AV202" s="57"/>
      <c r="AW202" s="57"/>
      <c r="AX202" s="57"/>
      <c r="AY202" s="57"/>
      <c r="AZ202" s="57"/>
      <c r="BA202" s="57"/>
      <c r="BB202" s="57"/>
      <c r="BC202" s="57"/>
      <c r="BD202" s="57"/>
      <c r="BE202" s="57"/>
      <c r="BF202" s="57"/>
      <c r="BG202" s="57"/>
      <c r="BH202" s="57"/>
      <c r="BI202" s="57"/>
      <c r="BJ202" s="57"/>
      <c r="BK202" s="57"/>
      <c r="BL202" s="57"/>
      <c r="BM202" s="57"/>
      <c r="BN202" s="57"/>
      <c r="BO202" s="57"/>
      <c r="BP202" s="57"/>
      <c r="BQ202" s="57"/>
      <c r="BR202" s="57"/>
      <c r="BS202" s="57"/>
      <c r="BT202" s="57"/>
      <c r="BU202" s="57"/>
      <c r="BV202" s="57"/>
      <c r="BW202" s="57"/>
      <c r="BX202" s="57"/>
      <c r="BY202" s="57"/>
      <c r="BZ202" s="57"/>
      <c r="CA202" s="57"/>
      <c r="CB202" s="57"/>
      <c r="CC202" s="57"/>
      <c r="CD202" s="57"/>
      <c r="CE202" s="57"/>
      <c r="CF202" s="57"/>
      <c r="CG202" s="57"/>
      <c r="CH202" s="57"/>
      <c r="CI202" s="57"/>
      <c r="CJ202" s="57"/>
      <c r="CK202" s="57"/>
      <c r="CL202" s="57"/>
      <c r="CM202" s="57"/>
      <c r="CN202" s="57"/>
      <c r="CO202" s="57"/>
      <c r="CP202" s="57"/>
      <c r="CQ202" s="57"/>
      <c r="CR202" s="57"/>
      <c r="CS202" s="57"/>
      <c r="CT202" s="57"/>
      <c r="CU202" s="57"/>
      <c r="CV202" s="57"/>
      <c r="CW202" s="57"/>
      <c r="CX202" s="57"/>
      <c r="CY202" s="57"/>
      <c r="CZ202" s="57"/>
      <c r="DA202" s="57"/>
      <c r="DB202" s="57"/>
      <c r="DC202" s="57"/>
      <c r="DD202" s="57"/>
      <c r="DE202" s="57"/>
      <c r="DF202" s="57"/>
      <c r="DG202" s="57"/>
      <c r="DH202" s="57"/>
      <c r="DI202" s="57"/>
      <c r="DJ202" s="57"/>
      <c r="DK202" s="57"/>
      <c r="DL202" s="57"/>
      <c r="DM202" s="57"/>
      <c r="DN202" s="57"/>
      <c r="DO202" s="57"/>
      <c r="DP202" s="57"/>
      <c r="DQ202" s="57"/>
      <c r="DR202" s="57"/>
      <c r="DS202" s="57"/>
      <c r="DT202" s="57"/>
      <c r="DU202" s="57"/>
      <c r="DV202" s="103"/>
      <c r="DW202" s="57"/>
      <c r="DX202" s="57"/>
      <c r="DY202" s="57"/>
      <c r="DZ202" s="57"/>
      <c r="EA202" s="57"/>
      <c r="EB202" s="57"/>
      <c r="EC202" s="57"/>
      <c r="ED202" s="57"/>
      <c r="EE202" s="57"/>
      <c r="EF202" s="57"/>
      <c r="EG202" s="57"/>
      <c r="EH202" s="57"/>
      <c r="EI202" s="57"/>
      <c r="EJ202" s="57"/>
      <c r="EK202" s="57"/>
      <c r="EL202" s="57"/>
      <c r="EM202" s="57"/>
      <c r="EN202" s="57"/>
      <c r="EO202" s="57"/>
      <c r="EP202" s="57"/>
      <c r="EQ202" s="103"/>
      <c r="ER202" s="577"/>
    </row>
    <row r="203" spans="1:148" ht="15" customHeight="1">
      <c r="A203" s="648"/>
      <c r="B203" s="2261" t="str">
        <f t="shared" si="143"/>
        <v>Desk 89</v>
      </c>
      <c r="C203" s="2266" t="str">
        <f t="shared" ref="C203" si="193">IF(ISBLANK(C100), "", C100)</f>
        <v/>
      </c>
      <c r="D203" s="2266" t="str">
        <f t="shared" si="177"/>
        <v/>
      </c>
      <c r="E203" s="2266" t="str">
        <f t="shared" si="177"/>
        <v/>
      </c>
      <c r="F203" s="2266" t="str">
        <f t="shared" ref="F203" si="194">IF(ISBLANK(F100), "", F100)</f>
        <v/>
      </c>
      <c r="G203" s="57"/>
      <c r="H203" s="57"/>
      <c r="I203" s="57"/>
      <c r="J203" s="57"/>
      <c r="K203" s="57"/>
      <c r="L203" s="57"/>
      <c r="M203" s="57"/>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7"/>
      <c r="AV203" s="57"/>
      <c r="AW203" s="57"/>
      <c r="AX203" s="57"/>
      <c r="AY203" s="57"/>
      <c r="AZ203" s="57"/>
      <c r="BA203" s="57"/>
      <c r="BB203" s="57"/>
      <c r="BC203" s="57"/>
      <c r="BD203" s="57"/>
      <c r="BE203" s="57"/>
      <c r="BF203" s="57"/>
      <c r="BG203" s="57"/>
      <c r="BH203" s="57"/>
      <c r="BI203" s="57"/>
      <c r="BJ203" s="57"/>
      <c r="BK203" s="57"/>
      <c r="BL203" s="57"/>
      <c r="BM203" s="57"/>
      <c r="BN203" s="57"/>
      <c r="BO203" s="57"/>
      <c r="BP203" s="57"/>
      <c r="BQ203" s="57"/>
      <c r="BR203" s="57"/>
      <c r="BS203" s="57"/>
      <c r="BT203" s="57"/>
      <c r="BU203" s="57"/>
      <c r="BV203" s="57"/>
      <c r="BW203" s="57"/>
      <c r="BX203" s="57"/>
      <c r="BY203" s="57"/>
      <c r="BZ203" s="57"/>
      <c r="CA203" s="57"/>
      <c r="CB203" s="57"/>
      <c r="CC203" s="57"/>
      <c r="CD203" s="57"/>
      <c r="CE203" s="57"/>
      <c r="CF203" s="57"/>
      <c r="CG203" s="57"/>
      <c r="CH203" s="57"/>
      <c r="CI203" s="57"/>
      <c r="CJ203" s="57"/>
      <c r="CK203" s="57"/>
      <c r="CL203" s="57"/>
      <c r="CM203" s="57"/>
      <c r="CN203" s="57"/>
      <c r="CO203" s="57"/>
      <c r="CP203" s="57"/>
      <c r="CQ203" s="57"/>
      <c r="CR203" s="57"/>
      <c r="CS203" s="57"/>
      <c r="CT203" s="57"/>
      <c r="CU203" s="57"/>
      <c r="CV203" s="57"/>
      <c r="CW203" s="57"/>
      <c r="CX203" s="57"/>
      <c r="CY203" s="57"/>
      <c r="CZ203" s="57"/>
      <c r="DA203" s="57"/>
      <c r="DB203" s="57"/>
      <c r="DC203" s="57"/>
      <c r="DD203" s="57"/>
      <c r="DE203" s="57"/>
      <c r="DF203" s="57"/>
      <c r="DG203" s="57"/>
      <c r="DH203" s="57"/>
      <c r="DI203" s="57"/>
      <c r="DJ203" s="57"/>
      <c r="DK203" s="57"/>
      <c r="DL203" s="57"/>
      <c r="DM203" s="57"/>
      <c r="DN203" s="57"/>
      <c r="DO203" s="57"/>
      <c r="DP203" s="57"/>
      <c r="DQ203" s="57"/>
      <c r="DR203" s="57"/>
      <c r="DS203" s="57"/>
      <c r="DT203" s="57"/>
      <c r="DU203" s="57"/>
      <c r="DV203" s="103"/>
      <c r="DW203" s="57"/>
      <c r="DX203" s="57"/>
      <c r="DY203" s="57"/>
      <c r="DZ203" s="57"/>
      <c r="EA203" s="57"/>
      <c r="EB203" s="57"/>
      <c r="EC203" s="57"/>
      <c r="ED203" s="57"/>
      <c r="EE203" s="57"/>
      <c r="EF203" s="57"/>
      <c r="EG203" s="57"/>
      <c r="EH203" s="57"/>
      <c r="EI203" s="57"/>
      <c r="EJ203" s="57"/>
      <c r="EK203" s="57"/>
      <c r="EL203" s="57"/>
      <c r="EM203" s="57"/>
      <c r="EN203" s="57"/>
      <c r="EO203" s="57"/>
      <c r="EP203" s="57"/>
      <c r="EQ203" s="103"/>
      <c r="ER203" s="577"/>
    </row>
    <row r="204" spans="1:148" ht="15" customHeight="1">
      <c r="A204" s="648"/>
      <c r="B204" s="2261" t="str">
        <f t="shared" si="143"/>
        <v>Desk 90</v>
      </c>
      <c r="C204" s="2266" t="str">
        <f t="shared" ref="C204" si="195">IF(ISBLANK(C101), "", C101)</f>
        <v/>
      </c>
      <c r="D204" s="2266" t="str">
        <f t="shared" si="177"/>
        <v/>
      </c>
      <c r="E204" s="2266" t="str">
        <f t="shared" si="177"/>
        <v/>
      </c>
      <c r="F204" s="2266" t="str">
        <f t="shared" ref="F204" si="196">IF(ISBLANK(F101), "", F101)</f>
        <v/>
      </c>
      <c r="G204" s="57"/>
      <c r="H204" s="57"/>
      <c r="I204" s="57"/>
      <c r="J204" s="57"/>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c r="AX204" s="57"/>
      <c r="AY204" s="57"/>
      <c r="AZ204" s="57"/>
      <c r="BA204" s="57"/>
      <c r="BB204" s="57"/>
      <c r="BC204" s="57"/>
      <c r="BD204" s="57"/>
      <c r="BE204" s="57"/>
      <c r="BF204" s="57"/>
      <c r="BG204" s="57"/>
      <c r="BH204" s="57"/>
      <c r="BI204" s="57"/>
      <c r="BJ204" s="57"/>
      <c r="BK204" s="57"/>
      <c r="BL204" s="57"/>
      <c r="BM204" s="57"/>
      <c r="BN204" s="57"/>
      <c r="BO204" s="57"/>
      <c r="BP204" s="57"/>
      <c r="BQ204" s="57"/>
      <c r="BR204" s="57"/>
      <c r="BS204" s="57"/>
      <c r="BT204" s="57"/>
      <c r="BU204" s="57"/>
      <c r="BV204" s="57"/>
      <c r="BW204" s="57"/>
      <c r="BX204" s="57"/>
      <c r="BY204" s="57"/>
      <c r="BZ204" s="57"/>
      <c r="CA204" s="57"/>
      <c r="CB204" s="57"/>
      <c r="CC204" s="57"/>
      <c r="CD204" s="57"/>
      <c r="CE204" s="57"/>
      <c r="CF204" s="57"/>
      <c r="CG204" s="57"/>
      <c r="CH204" s="57"/>
      <c r="CI204" s="57"/>
      <c r="CJ204" s="57"/>
      <c r="CK204" s="57"/>
      <c r="CL204" s="57"/>
      <c r="CM204" s="57"/>
      <c r="CN204" s="57"/>
      <c r="CO204" s="57"/>
      <c r="CP204" s="57"/>
      <c r="CQ204" s="57"/>
      <c r="CR204" s="57"/>
      <c r="CS204" s="57"/>
      <c r="CT204" s="57"/>
      <c r="CU204" s="57"/>
      <c r="CV204" s="57"/>
      <c r="CW204" s="57"/>
      <c r="CX204" s="57"/>
      <c r="CY204" s="57"/>
      <c r="CZ204" s="57"/>
      <c r="DA204" s="57"/>
      <c r="DB204" s="57"/>
      <c r="DC204" s="57"/>
      <c r="DD204" s="57"/>
      <c r="DE204" s="57"/>
      <c r="DF204" s="57"/>
      <c r="DG204" s="57"/>
      <c r="DH204" s="57"/>
      <c r="DI204" s="57"/>
      <c r="DJ204" s="57"/>
      <c r="DK204" s="57"/>
      <c r="DL204" s="57"/>
      <c r="DM204" s="57"/>
      <c r="DN204" s="57"/>
      <c r="DO204" s="57"/>
      <c r="DP204" s="57"/>
      <c r="DQ204" s="57"/>
      <c r="DR204" s="57"/>
      <c r="DS204" s="57"/>
      <c r="DT204" s="57"/>
      <c r="DU204" s="57"/>
      <c r="DV204" s="103"/>
      <c r="DW204" s="57"/>
      <c r="DX204" s="57"/>
      <c r="DY204" s="57"/>
      <c r="DZ204" s="57"/>
      <c r="EA204" s="57"/>
      <c r="EB204" s="57"/>
      <c r="EC204" s="57"/>
      <c r="ED204" s="57"/>
      <c r="EE204" s="57"/>
      <c r="EF204" s="57"/>
      <c r="EG204" s="57"/>
      <c r="EH204" s="57"/>
      <c r="EI204" s="57"/>
      <c r="EJ204" s="57"/>
      <c r="EK204" s="57"/>
      <c r="EL204" s="57"/>
      <c r="EM204" s="57"/>
      <c r="EN204" s="57"/>
      <c r="EO204" s="57"/>
      <c r="EP204" s="57"/>
      <c r="EQ204" s="103"/>
      <c r="ER204" s="577"/>
    </row>
    <row r="205" spans="1:148" ht="15" customHeight="1">
      <c r="A205" s="648"/>
      <c r="B205" s="2261" t="str">
        <f t="shared" si="143"/>
        <v>Desk 91</v>
      </c>
      <c r="C205" s="2266" t="str">
        <f t="shared" ref="C205" si="197">IF(ISBLANK(C102), "", C102)</f>
        <v/>
      </c>
      <c r="D205" s="2266" t="str">
        <f t="shared" si="177"/>
        <v/>
      </c>
      <c r="E205" s="2266" t="str">
        <f t="shared" si="177"/>
        <v/>
      </c>
      <c r="F205" s="2266" t="str">
        <f t="shared" ref="F205" si="198">IF(ISBLANK(F102), "", F102)</f>
        <v/>
      </c>
      <c r="G205" s="57"/>
      <c r="H205" s="57"/>
      <c r="I205" s="57"/>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c r="AX205" s="57"/>
      <c r="AY205" s="57"/>
      <c r="AZ205" s="57"/>
      <c r="BA205" s="57"/>
      <c r="BB205" s="57"/>
      <c r="BC205" s="57"/>
      <c r="BD205" s="57"/>
      <c r="BE205" s="57"/>
      <c r="BF205" s="57"/>
      <c r="BG205" s="57"/>
      <c r="BH205" s="57"/>
      <c r="BI205" s="57"/>
      <c r="BJ205" s="57"/>
      <c r="BK205" s="57"/>
      <c r="BL205" s="57"/>
      <c r="BM205" s="57"/>
      <c r="BN205" s="57"/>
      <c r="BO205" s="57"/>
      <c r="BP205" s="57"/>
      <c r="BQ205" s="57"/>
      <c r="BR205" s="57"/>
      <c r="BS205" s="57"/>
      <c r="BT205" s="57"/>
      <c r="BU205" s="57"/>
      <c r="BV205" s="57"/>
      <c r="BW205" s="57"/>
      <c r="BX205" s="57"/>
      <c r="BY205" s="57"/>
      <c r="BZ205" s="57"/>
      <c r="CA205" s="57"/>
      <c r="CB205" s="57"/>
      <c r="CC205" s="57"/>
      <c r="CD205" s="57"/>
      <c r="CE205" s="57"/>
      <c r="CF205" s="57"/>
      <c r="CG205" s="57"/>
      <c r="CH205" s="57"/>
      <c r="CI205" s="57"/>
      <c r="CJ205" s="57"/>
      <c r="CK205" s="57"/>
      <c r="CL205" s="57"/>
      <c r="CM205" s="57"/>
      <c r="CN205" s="57"/>
      <c r="CO205" s="57"/>
      <c r="CP205" s="57"/>
      <c r="CQ205" s="57"/>
      <c r="CR205" s="57"/>
      <c r="CS205" s="57"/>
      <c r="CT205" s="57"/>
      <c r="CU205" s="57"/>
      <c r="CV205" s="57"/>
      <c r="CW205" s="57"/>
      <c r="CX205" s="57"/>
      <c r="CY205" s="57"/>
      <c r="CZ205" s="57"/>
      <c r="DA205" s="57"/>
      <c r="DB205" s="57"/>
      <c r="DC205" s="57"/>
      <c r="DD205" s="57"/>
      <c r="DE205" s="57"/>
      <c r="DF205" s="57"/>
      <c r="DG205" s="57"/>
      <c r="DH205" s="57"/>
      <c r="DI205" s="57"/>
      <c r="DJ205" s="57"/>
      <c r="DK205" s="57"/>
      <c r="DL205" s="57"/>
      <c r="DM205" s="57"/>
      <c r="DN205" s="57"/>
      <c r="DO205" s="57"/>
      <c r="DP205" s="57"/>
      <c r="DQ205" s="57"/>
      <c r="DR205" s="57"/>
      <c r="DS205" s="57"/>
      <c r="DT205" s="57"/>
      <c r="DU205" s="57"/>
      <c r="DV205" s="103"/>
      <c r="DW205" s="57"/>
      <c r="DX205" s="57"/>
      <c r="DY205" s="57"/>
      <c r="DZ205" s="57"/>
      <c r="EA205" s="57"/>
      <c r="EB205" s="57"/>
      <c r="EC205" s="57"/>
      <c r="ED205" s="57"/>
      <c r="EE205" s="57"/>
      <c r="EF205" s="57"/>
      <c r="EG205" s="57"/>
      <c r="EH205" s="57"/>
      <c r="EI205" s="57"/>
      <c r="EJ205" s="57"/>
      <c r="EK205" s="57"/>
      <c r="EL205" s="57"/>
      <c r="EM205" s="57"/>
      <c r="EN205" s="57"/>
      <c r="EO205" s="57"/>
      <c r="EP205" s="57"/>
      <c r="EQ205" s="103"/>
      <c r="ER205" s="577"/>
    </row>
    <row r="206" spans="1:148" ht="15" customHeight="1">
      <c r="A206" s="648"/>
      <c r="B206" s="2261" t="str">
        <f t="shared" si="143"/>
        <v>Desk 92</v>
      </c>
      <c r="C206" s="2266" t="str">
        <f t="shared" ref="C206" si="199">IF(ISBLANK(C103), "", C103)</f>
        <v/>
      </c>
      <c r="D206" s="2266" t="str">
        <f t="shared" si="177"/>
        <v/>
      </c>
      <c r="E206" s="2266" t="str">
        <f t="shared" si="177"/>
        <v/>
      </c>
      <c r="F206" s="2266" t="str">
        <f t="shared" ref="F206" si="200">IF(ISBLANK(F103), "", F103)</f>
        <v/>
      </c>
      <c r="G206" s="57"/>
      <c r="H206" s="57"/>
      <c r="I206" s="57"/>
      <c r="J206" s="57"/>
      <c r="K206" s="57"/>
      <c r="L206" s="57"/>
      <c r="M206" s="57"/>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7"/>
      <c r="AV206" s="57"/>
      <c r="AW206" s="57"/>
      <c r="AX206" s="57"/>
      <c r="AY206" s="57"/>
      <c r="AZ206" s="57"/>
      <c r="BA206" s="57"/>
      <c r="BB206" s="57"/>
      <c r="BC206" s="57"/>
      <c r="BD206" s="57"/>
      <c r="BE206" s="57"/>
      <c r="BF206" s="57"/>
      <c r="BG206" s="57"/>
      <c r="BH206" s="57"/>
      <c r="BI206" s="57"/>
      <c r="BJ206" s="57"/>
      <c r="BK206" s="57"/>
      <c r="BL206" s="57"/>
      <c r="BM206" s="57"/>
      <c r="BN206" s="57"/>
      <c r="BO206" s="57"/>
      <c r="BP206" s="57"/>
      <c r="BQ206" s="57"/>
      <c r="BR206" s="57"/>
      <c r="BS206" s="57"/>
      <c r="BT206" s="57"/>
      <c r="BU206" s="57"/>
      <c r="BV206" s="57"/>
      <c r="BW206" s="57"/>
      <c r="BX206" s="57"/>
      <c r="BY206" s="57"/>
      <c r="BZ206" s="57"/>
      <c r="CA206" s="57"/>
      <c r="CB206" s="57"/>
      <c r="CC206" s="57"/>
      <c r="CD206" s="57"/>
      <c r="CE206" s="57"/>
      <c r="CF206" s="57"/>
      <c r="CG206" s="57"/>
      <c r="CH206" s="57"/>
      <c r="CI206" s="57"/>
      <c r="CJ206" s="57"/>
      <c r="CK206" s="57"/>
      <c r="CL206" s="57"/>
      <c r="CM206" s="57"/>
      <c r="CN206" s="57"/>
      <c r="CO206" s="57"/>
      <c r="CP206" s="57"/>
      <c r="CQ206" s="57"/>
      <c r="CR206" s="57"/>
      <c r="CS206" s="57"/>
      <c r="CT206" s="57"/>
      <c r="CU206" s="57"/>
      <c r="CV206" s="57"/>
      <c r="CW206" s="57"/>
      <c r="CX206" s="57"/>
      <c r="CY206" s="57"/>
      <c r="CZ206" s="57"/>
      <c r="DA206" s="57"/>
      <c r="DB206" s="57"/>
      <c r="DC206" s="57"/>
      <c r="DD206" s="57"/>
      <c r="DE206" s="57"/>
      <c r="DF206" s="57"/>
      <c r="DG206" s="57"/>
      <c r="DH206" s="57"/>
      <c r="DI206" s="57"/>
      <c r="DJ206" s="57"/>
      <c r="DK206" s="57"/>
      <c r="DL206" s="57"/>
      <c r="DM206" s="57"/>
      <c r="DN206" s="57"/>
      <c r="DO206" s="57"/>
      <c r="DP206" s="57"/>
      <c r="DQ206" s="57"/>
      <c r="DR206" s="57"/>
      <c r="DS206" s="57"/>
      <c r="DT206" s="57"/>
      <c r="DU206" s="57"/>
      <c r="DV206" s="103"/>
      <c r="DW206" s="57"/>
      <c r="DX206" s="57"/>
      <c r="DY206" s="57"/>
      <c r="DZ206" s="57"/>
      <c r="EA206" s="57"/>
      <c r="EB206" s="57"/>
      <c r="EC206" s="57"/>
      <c r="ED206" s="57"/>
      <c r="EE206" s="57"/>
      <c r="EF206" s="57"/>
      <c r="EG206" s="57"/>
      <c r="EH206" s="57"/>
      <c r="EI206" s="57"/>
      <c r="EJ206" s="57"/>
      <c r="EK206" s="57"/>
      <c r="EL206" s="57"/>
      <c r="EM206" s="57"/>
      <c r="EN206" s="57"/>
      <c r="EO206" s="57"/>
      <c r="EP206" s="57"/>
      <c r="EQ206" s="103"/>
      <c r="ER206" s="577"/>
    </row>
    <row r="207" spans="1:148" ht="15" customHeight="1">
      <c r="A207" s="648"/>
      <c r="B207" s="2261" t="str">
        <f t="shared" si="143"/>
        <v>Desk 93</v>
      </c>
      <c r="C207" s="2266" t="str">
        <f t="shared" ref="C207" si="201">IF(ISBLANK(C104), "", C104)</f>
        <v/>
      </c>
      <c r="D207" s="2266" t="str">
        <f t="shared" si="177"/>
        <v/>
      </c>
      <c r="E207" s="2266" t="str">
        <f t="shared" si="177"/>
        <v/>
      </c>
      <c r="F207" s="2266" t="str">
        <f t="shared" ref="F207" si="202">IF(ISBLANK(F104), "", F104)</f>
        <v/>
      </c>
      <c r="G207" s="57"/>
      <c r="H207" s="57"/>
      <c r="I207" s="57"/>
      <c r="J207" s="57"/>
      <c r="K207" s="57"/>
      <c r="L207" s="57"/>
      <c r="M207" s="57"/>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c r="AT207" s="57"/>
      <c r="AU207" s="57"/>
      <c r="AV207" s="57"/>
      <c r="AW207" s="57"/>
      <c r="AX207" s="57"/>
      <c r="AY207" s="57"/>
      <c r="AZ207" s="57"/>
      <c r="BA207" s="57"/>
      <c r="BB207" s="57"/>
      <c r="BC207" s="57"/>
      <c r="BD207" s="57"/>
      <c r="BE207" s="57"/>
      <c r="BF207" s="57"/>
      <c r="BG207" s="57"/>
      <c r="BH207" s="57"/>
      <c r="BI207" s="57"/>
      <c r="BJ207" s="57"/>
      <c r="BK207" s="57"/>
      <c r="BL207" s="57"/>
      <c r="BM207" s="57"/>
      <c r="BN207" s="57"/>
      <c r="BO207" s="57"/>
      <c r="BP207" s="57"/>
      <c r="BQ207" s="57"/>
      <c r="BR207" s="57"/>
      <c r="BS207" s="57"/>
      <c r="BT207" s="57"/>
      <c r="BU207" s="57"/>
      <c r="BV207" s="57"/>
      <c r="BW207" s="57"/>
      <c r="BX207" s="57"/>
      <c r="BY207" s="57"/>
      <c r="BZ207" s="57"/>
      <c r="CA207" s="57"/>
      <c r="CB207" s="57"/>
      <c r="CC207" s="57"/>
      <c r="CD207" s="57"/>
      <c r="CE207" s="57"/>
      <c r="CF207" s="57"/>
      <c r="CG207" s="57"/>
      <c r="CH207" s="57"/>
      <c r="CI207" s="57"/>
      <c r="CJ207" s="57"/>
      <c r="CK207" s="57"/>
      <c r="CL207" s="57"/>
      <c r="CM207" s="57"/>
      <c r="CN207" s="57"/>
      <c r="CO207" s="57"/>
      <c r="CP207" s="57"/>
      <c r="CQ207" s="57"/>
      <c r="CR207" s="57"/>
      <c r="CS207" s="57"/>
      <c r="CT207" s="57"/>
      <c r="CU207" s="57"/>
      <c r="CV207" s="57"/>
      <c r="CW207" s="57"/>
      <c r="CX207" s="57"/>
      <c r="CY207" s="57"/>
      <c r="CZ207" s="57"/>
      <c r="DA207" s="57"/>
      <c r="DB207" s="57"/>
      <c r="DC207" s="57"/>
      <c r="DD207" s="57"/>
      <c r="DE207" s="57"/>
      <c r="DF207" s="57"/>
      <c r="DG207" s="57"/>
      <c r="DH207" s="57"/>
      <c r="DI207" s="57"/>
      <c r="DJ207" s="57"/>
      <c r="DK207" s="57"/>
      <c r="DL207" s="57"/>
      <c r="DM207" s="57"/>
      <c r="DN207" s="57"/>
      <c r="DO207" s="57"/>
      <c r="DP207" s="57"/>
      <c r="DQ207" s="57"/>
      <c r="DR207" s="57"/>
      <c r="DS207" s="57"/>
      <c r="DT207" s="57"/>
      <c r="DU207" s="57"/>
      <c r="DV207" s="103"/>
      <c r="DW207" s="57"/>
      <c r="DX207" s="57"/>
      <c r="DY207" s="57"/>
      <c r="DZ207" s="57"/>
      <c r="EA207" s="57"/>
      <c r="EB207" s="57"/>
      <c r="EC207" s="57"/>
      <c r="ED207" s="57"/>
      <c r="EE207" s="57"/>
      <c r="EF207" s="57"/>
      <c r="EG207" s="57"/>
      <c r="EH207" s="57"/>
      <c r="EI207" s="57"/>
      <c r="EJ207" s="57"/>
      <c r="EK207" s="57"/>
      <c r="EL207" s="57"/>
      <c r="EM207" s="57"/>
      <c r="EN207" s="57"/>
      <c r="EO207" s="57"/>
      <c r="EP207" s="57"/>
      <c r="EQ207" s="103"/>
      <c r="ER207" s="577"/>
    </row>
    <row r="208" spans="1:148" ht="15" customHeight="1">
      <c r="A208" s="648"/>
      <c r="B208" s="2261" t="str">
        <f t="shared" si="143"/>
        <v>Desk 94</v>
      </c>
      <c r="C208" s="2266" t="str">
        <f t="shared" ref="C208" si="203">IF(ISBLANK(C105), "", C105)</f>
        <v/>
      </c>
      <c r="D208" s="2266" t="str">
        <f t="shared" si="177"/>
        <v/>
      </c>
      <c r="E208" s="2266" t="str">
        <f t="shared" si="177"/>
        <v/>
      </c>
      <c r="F208" s="2266" t="str">
        <f t="shared" ref="F208" si="204">IF(ISBLANK(F105), "", F105)</f>
        <v/>
      </c>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c r="AY208" s="57"/>
      <c r="AZ208" s="57"/>
      <c r="BA208" s="57"/>
      <c r="BB208" s="57"/>
      <c r="BC208" s="57"/>
      <c r="BD208" s="57"/>
      <c r="BE208" s="57"/>
      <c r="BF208" s="57"/>
      <c r="BG208" s="57"/>
      <c r="BH208" s="57"/>
      <c r="BI208" s="57"/>
      <c r="BJ208" s="57"/>
      <c r="BK208" s="57"/>
      <c r="BL208" s="57"/>
      <c r="BM208" s="57"/>
      <c r="BN208" s="57"/>
      <c r="BO208" s="57"/>
      <c r="BP208" s="57"/>
      <c r="BQ208" s="57"/>
      <c r="BR208" s="57"/>
      <c r="BS208" s="57"/>
      <c r="BT208" s="57"/>
      <c r="BU208" s="57"/>
      <c r="BV208" s="57"/>
      <c r="BW208" s="57"/>
      <c r="BX208" s="57"/>
      <c r="BY208" s="57"/>
      <c r="BZ208" s="57"/>
      <c r="CA208" s="57"/>
      <c r="CB208" s="57"/>
      <c r="CC208" s="57"/>
      <c r="CD208" s="57"/>
      <c r="CE208" s="57"/>
      <c r="CF208" s="57"/>
      <c r="CG208" s="57"/>
      <c r="CH208" s="57"/>
      <c r="CI208" s="57"/>
      <c r="CJ208" s="57"/>
      <c r="CK208" s="57"/>
      <c r="CL208" s="57"/>
      <c r="CM208" s="57"/>
      <c r="CN208" s="57"/>
      <c r="CO208" s="57"/>
      <c r="CP208" s="57"/>
      <c r="CQ208" s="57"/>
      <c r="CR208" s="57"/>
      <c r="CS208" s="57"/>
      <c r="CT208" s="57"/>
      <c r="CU208" s="57"/>
      <c r="CV208" s="57"/>
      <c r="CW208" s="57"/>
      <c r="CX208" s="57"/>
      <c r="CY208" s="57"/>
      <c r="CZ208" s="57"/>
      <c r="DA208" s="57"/>
      <c r="DB208" s="57"/>
      <c r="DC208" s="57"/>
      <c r="DD208" s="57"/>
      <c r="DE208" s="57"/>
      <c r="DF208" s="57"/>
      <c r="DG208" s="57"/>
      <c r="DH208" s="57"/>
      <c r="DI208" s="57"/>
      <c r="DJ208" s="57"/>
      <c r="DK208" s="57"/>
      <c r="DL208" s="57"/>
      <c r="DM208" s="57"/>
      <c r="DN208" s="57"/>
      <c r="DO208" s="57"/>
      <c r="DP208" s="57"/>
      <c r="DQ208" s="57"/>
      <c r="DR208" s="57"/>
      <c r="DS208" s="57"/>
      <c r="DT208" s="57"/>
      <c r="DU208" s="57"/>
      <c r="DV208" s="103"/>
      <c r="DW208" s="57"/>
      <c r="DX208" s="57"/>
      <c r="DY208" s="57"/>
      <c r="DZ208" s="57"/>
      <c r="EA208" s="57"/>
      <c r="EB208" s="57"/>
      <c r="EC208" s="57"/>
      <c r="ED208" s="57"/>
      <c r="EE208" s="57"/>
      <c r="EF208" s="57"/>
      <c r="EG208" s="57"/>
      <c r="EH208" s="57"/>
      <c r="EI208" s="57"/>
      <c r="EJ208" s="57"/>
      <c r="EK208" s="57"/>
      <c r="EL208" s="57"/>
      <c r="EM208" s="57"/>
      <c r="EN208" s="57"/>
      <c r="EO208" s="57"/>
      <c r="EP208" s="57"/>
      <c r="EQ208" s="103"/>
      <c r="ER208" s="577"/>
    </row>
    <row r="209" spans="1:148" ht="15" customHeight="1">
      <c r="A209" s="648"/>
      <c r="B209" s="2261" t="str">
        <f t="shared" si="143"/>
        <v>Desk 95</v>
      </c>
      <c r="C209" s="2266" t="str">
        <f t="shared" ref="C209" si="205">IF(ISBLANK(C106), "", C106)</f>
        <v/>
      </c>
      <c r="D209" s="2266" t="str">
        <f t="shared" si="177"/>
        <v/>
      </c>
      <c r="E209" s="2266" t="str">
        <f t="shared" si="177"/>
        <v/>
      </c>
      <c r="F209" s="2266" t="str">
        <f t="shared" ref="F209" si="206">IF(ISBLANK(F106), "", F106)</f>
        <v/>
      </c>
      <c r="G209" s="57"/>
      <c r="H209" s="57"/>
      <c r="I209" s="57"/>
      <c r="J209" s="57"/>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c r="AY209" s="57"/>
      <c r="AZ209" s="57"/>
      <c r="BA209" s="57"/>
      <c r="BB209" s="57"/>
      <c r="BC209" s="57"/>
      <c r="BD209" s="57"/>
      <c r="BE209" s="57"/>
      <c r="BF209" s="57"/>
      <c r="BG209" s="57"/>
      <c r="BH209" s="57"/>
      <c r="BI209" s="57"/>
      <c r="BJ209" s="57"/>
      <c r="BK209" s="57"/>
      <c r="BL209" s="57"/>
      <c r="BM209" s="57"/>
      <c r="BN209" s="57"/>
      <c r="BO209" s="57"/>
      <c r="BP209" s="57"/>
      <c r="BQ209" s="57"/>
      <c r="BR209" s="57"/>
      <c r="BS209" s="57"/>
      <c r="BT209" s="57"/>
      <c r="BU209" s="57"/>
      <c r="BV209" s="57"/>
      <c r="BW209" s="57"/>
      <c r="BX209" s="57"/>
      <c r="BY209" s="57"/>
      <c r="BZ209" s="57"/>
      <c r="CA209" s="57"/>
      <c r="CB209" s="57"/>
      <c r="CC209" s="57"/>
      <c r="CD209" s="57"/>
      <c r="CE209" s="57"/>
      <c r="CF209" s="57"/>
      <c r="CG209" s="57"/>
      <c r="CH209" s="57"/>
      <c r="CI209" s="57"/>
      <c r="CJ209" s="57"/>
      <c r="CK209" s="57"/>
      <c r="CL209" s="57"/>
      <c r="CM209" s="57"/>
      <c r="CN209" s="57"/>
      <c r="CO209" s="57"/>
      <c r="CP209" s="57"/>
      <c r="CQ209" s="57"/>
      <c r="CR209" s="57"/>
      <c r="CS209" s="57"/>
      <c r="CT209" s="57"/>
      <c r="CU209" s="57"/>
      <c r="CV209" s="57"/>
      <c r="CW209" s="57"/>
      <c r="CX209" s="57"/>
      <c r="CY209" s="57"/>
      <c r="CZ209" s="57"/>
      <c r="DA209" s="57"/>
      <c r="DB209" s="57"/>
      <c r="DC209" s="57"/>
      <c r="DD209" s="57"/>
      <c r="DE209" s="57"/>
      <c r="DF209" s="57"/>
      <c r="DG209" s="57"/>
      <c r="DH209" s="57"/>
      <c r="DI209" s="57"/>
      <c r="DJ209" s="57"/>
      <c r="DK209" s="57"/>
      <c r="DL209" s="57"/>
      <c r="DM209" s="57"/>
      <c r="DN209" s="57"/>
      <c r="DO209" s="57"/>
      <c r="DP209" s="57"/>
      <c r="DQ209" s="57"/>
      <c r="DR209" s="57"/>
      <c r="DS209" s="57"/>
      <c r="DT209" s="57"/>
      <c r="DU209" s="57"/>
      <c r="DV209" s="103"/>
      <c r="DW209" s="57"/>
      <c r="DX209" s="57"/>
      <c r="DY209" s="57"/>
      <c r="DZ209" s="57"/>
      <c r="EA209" s="57"/>
      <c r="EB209" s="57"/>
      <c r="EC209" s="57"/>
      <c r="ED209" s="57"/>
      <c r="EE209" s="57"/>
      <c r="EF209" s="57"/>
      <c r="EG209" s="57"/>
      <c r="EH209" s="57"/>
      <c r="EI209" s="57"/>
      <c r="EJ209" s="57"/>
      <c r="EK209" s="57"/>
      <c r="EL209" s="57"/>
      <c r="EM209" s="57"/>
      <c r="EN209" s="57"/>
      <c r="EO209" s="57"/>
      <c r="EP209" s="57"/>
      <c r="EQ209" s="103"/>
      <c r="ER209" s="577"/>
    </row>
    <row r="210" spans="1:148" ht="15" customHeight="1">
      <c r="A210" s="648"/>
      <c r="B210" s="2261" t="str">
        <f t="shared" si="143"/>
        <v>Desk 96</v>
      </c>
      <c r="C210" s="2266" t="str">
        <f t="shared" ref="C210" si="207">IF(ISBLANK(C107), "", C107)</f>
        <v/>
      </c>
      <c r="D210" s="2266" t="str">
        <f t="shared" si="177"/>
        <v/>
      </c>
      <c r="E210" s="2266" t="str">
        <f t="shared" si="177"/>
        <v/>
      </c>
      <c r="F210" s="2266" t="str">
        <f t="shared" ref="F210" si="208">IF(ISBLANK(F107), "", F107)</f>
        <v/>
      </c>
      <c r="G210" s="57"/>
      <c r="H210" s="57"/>
      <c r="I210" s="57"/>
      <c r="J210" s="57"/>
      <c r="K210" s="57"/>
      <c r="L210" s="57"/>
      <c r="M210" s="57"/>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c r="AT210" s="57"/>
      <c r="AU210" s="57"/>
      <c r="AV210" s="57"/>
      <c r="AW210" s="57"/>
      <c r="AX210" s="57"/>
      <c r="AY210" s="57"/>
      <c r="AZ210" s="57"/>
      <c r="BA210" s="57"/>
      <c r="BB210" s="57"/>
      <c r="BC210" s="57"/>
      <c r="BD210" s="57"/>
      <c r="BE210" s="57"/>
      <c r="BF210" s="57"/>
      <c r="BG210" s="57"/>
      <c r="BH210" s="57"/>
      <c r="BI210" s="57"/>
      <c r="BJ210" s="57"/>
      <c r="BK210" s="57"/>
      <c r="BL210" s="57"/>
      <c r="BM210" s="57"/>
      <c r="BN210" s="57"/>
      <c r="BO210" s="57"/>
      <c r="BP210" s="57"/>
      <c r="BQ210" s="57"/>
      <c r="BR210" s="57"/>
      <c r="BS210" s="57"/>
      <c r="BT210" s="57"/>
      <c r="BU210" s="57"/>
      <c r="BV210" s="57"/>
      <c r="BW210" s="57"/>
      <c r="BX210" s="57"/>
      <c r="BY210" s="57"/>
      <c r="BZ210" s="57"/>
      <c r="CA210" s="57"/>
      <c r="CB210" s="57"/>
      <c r="CC210" s="57"/>
      <c r="CD210" s="57"/>
      <c r="CE210" s="57"/>
      <c r="CF210" s="57"/>
      <c r="CG210" s="57"/>
      <c r="CH210" s="57"/>
      <c r="CI210" s="57"/>
      <c r="CJ210" s="57"/>
      <c r="CK210" s="57"/>
      <c r="CL210" s="57"/>
      <c r="CM210" s="57"/>
      <c r="CN210" s="57"/>
      <c r="CO210" s="57"/>
      <c r="CP210" s="57"/>
      <c r="CQ210" s="57"/>
      <c r="CR210" s="57"/>
      <c r="CS210" s="57"/>
      <c r="CT210" s="57"/>
      <c r="CU210" s="57"/>
      <c r="CV210" s="57"/>
      <c r="CW210" s="57"/>
      <c r="CX210" s="57"/>
      <c r="CY210" s="57"/>
      <c r="CZ210" s="57"/>
      <c r="DA210" s="57"/>
      <c r="DB210" s="57"/>
      <c r="DC210" s="57"/>
      <c r="DD210" s="57"/>
      <c r="DE210" s="57"/>
      <c r="DF210" s="57"/>
      <c r="DG210" s="57"/>
      <c r="DH210" s="57"/>
      <c r="DI210" s="57"/>
      <c r="DJ210" s="57"/>
      <c r="DK210" s="57"/>
      <c r="DL210" s="57"/>
      <c r="DM210" s="57"/>
      <c r="DN210" s="57"/>
      <c r="DO210" s="57"/>
      <c r="DP210" s="57"/>
      <c r="DQ210" s="57"/>
      <c r="DR210" s="57"/>
      <c r="DS210" s="57"/>
      <c r="DT210" s="57"/>
      <c r="DU210" s="57"/>
      <c r="DV210" s="103"/>
      <c r="DW210" s="57"/>
      <c r="DX210" s="57"/>
      <c r="DY210" s="57"/>
      <c r="DZ210" s="57"/>
      <c r="EA210" s="57"/>
      <c r="EB210" s="57"/>
      <c r="EC210" s="57"/>
      <c r="ED210" s="57"/>
      <c r="EE210" s="57"/>
      <c r="EF210" s="57"/>
      <c r="EG210" s="57"/>
      <c r="EH210" s="57"/>
      <c r="EI210" s="57"/>
      <c r="EJ210" s="57"/>
      <c r="EK210" s="57"/>
      <c r="EL210" s="57"/>
      <c r="EM210" s="57"/>
      <c r="EN210" s="57"/>
      <c r="EO210" s="57"/>
      <c r="EP210" s="57"/>
      <c r="EQ210" s="103"/>
      <c r="ER210" s="577"/>
    </row>
    <row r="211" spans="1:148" ht="15" customHeight="1">
      <c r="A211" s="648"/>
      <c r="B211" s="2261" t="str">
        <f t="shared" ref="B211:B214" si="209">B108</f>
        <v>Desk 97</v>
      </c>
      <c r="C211" s="2266" t="str">
        <f t="shared" ref="C211" si="210">IF(ISBLANK(C108), "", C108)</f>
        <v/>
      </c>
      <c r="D211" s="2266" t="str">
        <f t="shared" si="177"/>
        <v/>
      </c>
      <c r="E211" s="2266" t="str">
        <f t="shared" si="177"/>
        <v/>
      </c>
      <c r="F211" s="2266" t="str">
        <f t="shared" ref="F211" si="211">IF(ISBLANK(F108), "", F108)</f>
        <v/>
      </c>
      <c r="G211" s="57"/>
      <c r="H211" s="57"/>
      <c r="I211" s="57"/>
      <c r="J211" s="57"/>
      <c r="K211" s="57"/>
      <c r="L211" s="57"/>
      <c r="M211" s="57"/>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c r="AT211" s="57"/>
      <c r="AU211" s="57"/>
      <c r="AV211" s="57"/>
      <c r="AW211" s="57"/>
      <c r="AX211" s="57"/>
      <c r="AY211" s="57"/>
      <c r="AZ211" s="57"/>
      <c r="BA211" s="57"/>
      <c r="BB211" s="57"/>
      <c r="BC211" s="57"/>
      <c r="BD211" s="57"/>
      <c r="BE211" s="57"/>
      <c r="BF211" s="57"/>
      <c r="BG211" s="57"/>
      <c r="BH211" s="57"/>
      <c r="BI211" s="57"/>
      <c r="BJ211" s="57"/>
      <c r="BK211" s="57"/>
      <c r="BL211" s="57"/>
      <c r="BM211" s="57"/>
      <c r="BN211" s="57"/>
      <c r="BO211" s="57"/>
      <c r="BP211" s="57"/>
      <c r="BQ211" s="57"/>
      <c r="BR211" s="57"/>
      <c r="BS211" s="57"/>
      <c r="BT211" s="57"/>
      <c r="BU211" s="57"/>
      <c r="BV211" s="57"/>
      <c r="BW211" s="57"/>
      <c r="BX211" s="57"/>
      <c r="BY211" s="57"/>
      <c r="BZ211" s="57"/>
      <c r="CA211" s="57"/>
      <c r="CB211" s="57"/>
      <c r="CC211" s="57"/>
      <c r="CD211" s="57"/>
      <c r="CE211" s="57"/>
      <c r="CF211" s="57"/>
      <c r="CG211" s="57"/>
      <c r="CH211" s="57"/>
      <c r="CI211" s="57"/>
      <c r="CJ211" s="57"/>
      <c r="CK211" s="57"/>
      <c r="CL211" s="57"/>
      <c r="CM211" s="57"/>
      <c r="CN211" s="57"/>
      <c r="CO211" s="57"/>
      <c r="CP211" s="57"/>
      <c r="CQ211" s="57"/>
      <c r="CR211" s="57"/>
      <c r="CS211" s="57"/>
      <c r="CT211" s="57"/>
      <c r="CU211" s="57"/>
      <c r="CV211" s="57"/>
      <c r="CW211" s="57"/>
      <c r="CX211" s="57"/>
      <c r="CY211" s="57"/>
      <c r="CZ211" s="57"/>
      <c r="DA211" s="57"/>
      <c r="DB211" s="57"/>
      <c r="DC211" s="57"/>
      <c r="DD211" s="57"/>
      <c r="DE211" s="57"/>
      <c r="DF211" s="57"/>
      <c r="DG211" s="57"/>
      <c r="DH211" s="57"/>
      <c r="DI211" s="57"/>
      <c r="DJ211" s="57"/>
      <c r="DK211" s="57"/>
      <c r="DL211" s="57"/>
      <c r="DM211" s="57"/>
      <c r="DN211" s="57"/>
      <c r="DO211" s="57"/>
      <c r="DP211" s="57"/>
      <c r="DQ211" s="57"/>
      <c r="DR211" s="57"/>
      <c r="DS211" s="57"/>
      <c r="DT211" s="57"/>
      <c r="DU211" s="57"/>
      <c r="DV211" s="103"/>
      <c r="DW211" s="57"/>
      <c r="DX211" s="57"/>
      <c r="DY211" s="57"/>
      <c r="DZ211" s="57"/>
      <c r="EA211" s="57"/>
      <c r="EB211" s="57"/>
      <c r="EC211" s="57"/>
      <c r="ED211" s="57"/>
      <c r="EE211" s="57"/>
      <c r="EF211" s="57"/>
      <c r="EG211" s="57"/>
      <c r="EH211" s="57"/>
      <c r="EI211" s="57"/>
      <c r="EJ211" s="57"/>
      <c r="EK211" s="57"/>
      <c r="EL211" s="57"/>
      <c r="EM211" s="57"/>
      <c r="EN211" s="57"/>
      <c r="EO211" s="57"/>
      <c r="EP211" s="57"/>
      <c r="EQ211" s="103"/>
      <c r="ER211" s="577"/>
    </row>
    <row r="212" spans="1:148" ht="15" customHeight="1">
      <c r="A212" s="648"/>
      <c r="B212" s="2261" t="str">
        <f t="shared" si="209"/>
        <v>Desk 98</v>
      </c>
      <c r="C212" s="2266" t="str">
        <f t="shared" ref="C212" si="212">IF(ISBLANK(C109), "", C109)</f>
        <v/>
      </c>
      <c r="D212" s="2266" t="str">
        <f t="shared" si="177"/>
        <v/>
      </c>
      <c r="E212" s="2266" t="str">
        <f t="shared" si="177"/>
        <v/>
      </c>
      <c r="F212" s="2266" t="str">
        <f t="shared" ref="F212" si="213">IF(ISBLANK(F109), "", F109)</f>
        <v/>
      </c>
      <c r="G212" s="57"/>
      <c r="H212" s="57"/>
      <c r="I212" s="57"/>
      <c r="J212" s="57"/>
      <c r="K212" s="57"/>
      <c r="L212" s="57"/>
      <c r="M212" s="57"/>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7"/>
      <c r="AK212" s="57"/>
      <c r="AL212" s="57"/>
      <c r="AM212" s="57"/>
      <c r="AN212" s="57"/>
      <c r="AO212" s="57"/>
      <c r="AP212" s="57"/>
      <c r="AQ212" s="57"/>
      <c r="AR212" s="57"/>
      <c r="AS212" s="57"/>
      <c r="AT212" s="57"/>
      <c r="AU212" s="57"/>
      <c r="AV212" s="57"/>
      <c r="AW212" s="57"/>
      <c r="AX212" s="57"/>
      <c r="AY212" s="57"/>
      <c r="AZ212" s="57"/>
      <c r="BA212" s="57"/>
      <c r="BB212" s="57"/>
      <c r="BC212" s="57"/>
      <c r="BD212" s="57"/>
      <c r="BE212" s="57"/>
      <c r="BF212" s="57"/>
      <c r="BG212" s="57"/>
      <c r="BH212" s="57"/>
      <c r="BI212" s="57"/>
      <c r="BJ212" s="57"/>
      <c r="BK212" s="57"/>
      <c r="BL212" s="57"/>
      <c r="BM212" s="57"/>
      <c r="BN212" s="57"/>
      <c r="BO212" s="57"/>
      <c r="BP212" s="57"/>
      <c r="BQ212" s="57"/>
      <c r="BR212" s="57"/>
      <c r="BS212" s="57"/>
      <c r="BT212" s="57"/>
      <c r="BU212" s="57"/>
      <c r="BV212" s="57"/>
      <c r="BW212" s="57"/>
      <c r="BX212" s="57"/>
      <c r="BY212" s="57"/>
      <c r="BZ212" s="57"/>
      <c r="CA212" s="57"/>
      <c r="CB212" s="57"/>
      <c r="CC212" s="57"/>
      <c r="CD212" s="57"/>
      <c r="CE212" s="57"/>
      <c r="CF212" s="57"/>
      <c r="CG212" s="57"/>
      <c r="CH212" s="57"/>
      <c r="CI212" s="57"/>
      <c r="CJ212" s="57"/>
      <c r="CK212" s="57"/>
      <c r="CL212" s="57"/>
      <c r="CM212" s="57"/>
      <c r="CN212" s="57"/>
      <c r="CO212" s="57"/>
      <c r="CP212" s="57"/>
      <c r="CQ212" s="57"/>
      <c r="CR212" s="57"/>
      <c r="CS212" s="57"/>
      <c r="CT212" s="57"/>
      <c r="CU212" s="57"/>
      <c r="CV212" s="57"/>
      <c r="CW212" s="57"/>
      <c r="CX212" s="57"/>
      <c r="CY212" s="57"/>
      <c r="CZ212" s="57"/>
      <c r="DA212" s="57"/>
      <c r="DB212" s="57"/>
      <c r="DC212" s="57"/>
      <c r="DD212" s="57"/>
      <c r="DE212" s="57"/>
      <c r="DF212" s="57"/>
      <c r="DG212" s="57"/>
      <c r="DH212" s="57"/>
      <c r="DI212" s="57"/>
      <c r="DJ212" s="57"/>
      <c r="DK212" s="57"/>
      <c r="DL212" s="57"/>
      <c r="DM212" s="57"/>
      <c r="DN212" s="57"/>
      <c r="DO212" s="57"/>
      <c r="DP212" s="57"/>
      <c r="DQ212" s="57"/>
      <c r="DR212" s="57"/>
      <c r="DS212" s="57"/>
      <c r="DT212" s="57"/>
      <c r="DU212" s="57"/>
      <c r="DV212" s="103"/>
      <c r="DW212" s="57"/>
      <c r="DX212" s="57"/>
      <c r="DY212" s="57"/>
      <c r="DZ212" s="57"/>
      <c r="EA212" s="57"/>
      <c r="EB212" s="57"/>
      <c r="EC212" s="57"/>
      <c r="ED212" s="57"/>
      <c r="EE212" s="57"/>
      <c r="EF212" s="57"/>
      <c r="EG212" s="57"/>
      <c r="EH212" s="57"/>
      <c r="EI212" s="57"/>
      <c r="EJ212" s="57"/>
      <c r="EK212" s="57"/>
      <c r="EL212" s="57"/>
      <c r="EM212" s="57"/>
      <c r="EN212" s="57"/>
      <c r="EO212" s="57"/>
      <c r="EP212" s="57"/>
      <c r="EQ212" s="103"/>
      <c r="ER212" s="577"/>
    </row>
    <row r="213" spans="1:148" ht="15" customHeight="1">
      <c r="A213" s="648"/>
      <c r="B213" s="2261" t="str">
        <f t="shared" si="209"/>
        <v>Desk 99</v>
      </c>
      <c r="C213" s="2266" t="str">
        <f t="shared" ref="C213" si="214">IF(ISBLANK(C110), "", C110)</f>
        <v/>
      </c>
      <c r="D213" s="2266" t="str">
        <f t="shared" si="177"/>
        <v/>
      </c>
      <c r="E213" s="2266" t="str">
        <f t="shared" si="177"/>
        <v/>
      </c>
      <c r="F213" s="2266" t="str">
        <f t="shared" ref="F213" si="215">IF(ISBLANK(F110), "", F110)</f>
        <v/>
      </c>
      <c r="G213" s="57"/>
      <c r="H213" s="57"/>
      <c r="I213" s="57"/>
      <c r="J213" s="57"/>
      <c r="K213" s="57"/>
      <c r="L213" s="57"/>
      <c r="M213" s="57"/>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c r="AT213" s="57"/>
      <c r="AU213" s="57"/>
      <c r="AV213" s="57"/>
      <c r="AW213" s="57"/>
      <c r="AX213" s="57"/>
      <c r="AY213" s="57"/>
      <c r="AZ213" s="57"/>
      <c r="BA213" s="57"/>
      <c r="BB213" s="57"/>
      <c r="BC213" s="57"/>
      <c r="BD213" s="57"/>
      <c r="BE213" s="57"/>
      <c r="BF213" s="57"/>
      <c r="BG213" s="57"/>
      <c r="BH213" s="57"/>
      <c r="BI213" s="57"/>
      <c r="BJ213" s="57"/>
      <c r="BK213" s="57"/>
      <c r="BL213" s="57"/>
      <c r="BM213" s="57"/>
      <c r="BN213" s="57"/>
      <c r="BO213" s="57"/>
      <c r="BP213" s="57"/>
      <c r="BQ213" s="57"/>
      <c r="BR213" s="57"/>
      <c r="BS213" s="57"/>
      <c r="BT213" s="57"/>
      <c r="BU213" s="57"/>
      <c r="BV213" s="57"/>
      <c r="BW213" s="57"/>
      <c r="BX213" s="57"/>
      <c r="BY213" s="57"/>
      <c r="BZ213" s="57"/>
      <c r="CA213" s="57"/>
      <c r="CB213" s="57"/>
      <c r="CC213" s="57"/>
      <c r="CD213" s="57"/>
      <c r="CE213" s="57"/>
      <c r="CF213" s="57"/>
      <c r="CG213" s="57"/>
      <c r="CH213" s="57"/>
      <c r="CI213" s="57"/>
      <c r="CJ213" s="57"/>
      <c r="CK213" s="57"/>
      <c r="CL213" s="57"/>
      <c r="CM213" s="57"/>
      <c r="CN213" s="57"/>
      <c r="CO213" s="57"/>
      <c r="CP213" s="57"/>
      <c r="CQ213" s="57"/>
      <c r="CR213" s="57"/>
      <c r="CS213" s="57"/>
      <c r="CT213" s="57"/>
      <c r="CU213" s="57"/>
      <c r="CV213" s="57"/>
      <c r="CW213" s="57"/>
      <c r="CX213" s="57"/>
      <c r="CY213" s="57"/>
      <c r="CZ213" s="57"/>
      <c r="DA213" s="57"/>
      <c r="DB213" s="57"/>
      <c r="DC213" s="57"/>
      <c r="DD213" s="57"/>
      <c r="DE213" s="57"/>
      <c r="DF213" s="57"/>
      <c r="DG213" s="57"/>
      <c r="DH213" s="57"/>
      <c r="DI213" s="57"/>
      <c r="DJ213" s="57"/>
      <c r="DK213" s="57"/>
      <c r="DL213" s="57"/>
      <c r="DM213" s="57"/>
      <c r="DN213" s="57"/>
      <c r="DO213" s="57"/>
      <c r="DP213" s="57"/>
      <c r="DQ213" s="57"/>
      <c r="DR213" s="57"/>
      <c r="DS213" s="57"/>
      <c r="DT213" s="57"/>
      <c r="DU213" s="57"/>
      <c r="DV213" s="103"/>
      <c r="DW213" s="57"/>
      <c r="DX213" s="57"/>
      <c r="DY213" s="57"/>
      <c r="DZ213" s="57"/>
      <c r="EA213" s="57"/>
      <c r="EB213" s="57"/>
      <c r="EC213" s="57"/>
      <c r="ED213" s="57"/>
      <c r="EE213" s="57"/>
      <c r="EF213" s="57"/>
      <c r="EG213" s="57"/>
      <c r="EH213" s="57"/>
      <c r="EI213" s="57"/>
      <c r="EJ213" s="57"/>
      <c r="EK213" s="57"/>
      <c r="EL213" s="57"/>
      <c r="EM213" s="57"/>
      <c r="EN213" s="57"/>
      <c r="EO213" s="57"/>
      <c r="EP213" s="57"/>
      <c r="EQ213" s="103"/>
      <c r="ER213" s="577"/>
    </row>
    <row r="214" spans="1:148" ht="15" customHeight="1">
      <c r="A214" s="648"/>
      <c r="B214" s="2262" t="str">
        <f t="shared" si="209"/>
        <v>Desk 100</v>
      </c>
      <c r="C214" s="2267" t="str">
        <f t="shared" ref="C214" si="216">IF(ISBLANK(C111), "", C111)</f>
        <v/>
      </c>
      <c r="D214" s="2267" t="str">
        <f t="shared" si="177"/>
        <v/>
      </c>
      <c r="E214" s="2267" t="str">
        <f t="shared" si="177"/>
        <v/>
      </c>
      <c r="F214" s="2267" t="str">
        <f t="shared" ref="F214" si="217">IF(ISBLANK(F111), "", F111)</f>
        <v/>
      </c>
      <c r="G214" s="68"/>
      <c r="H214" s="68"/>
      <c r="I214" s="68"/>
      <c r="J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c r="BJ214" s="68"/>
      <c r="BK214" s="68"/>
      <c r="BL214" s="68"/>
      <c r="BM214" s="68"/>
      <c r="BN214" s="68"/>
      <c r="BO214" s="68"/>
      <c r="BP214" s="68"/>
      <c r="BQ214" s="68"/>
      <c r="BR214" s="68"/>
      <c r="BS214" s="68"/>
      <c r="BT214" s="68"/>
      <c r="BU214" s="68"/>
      <c r="BV214" s="68"/>
      <c r="BW214" s="68"/>
      <c r="BX214" s="68"/>
      <c r="BY214" s="68"/>
      <c r="BZ214" s="68"/>
      <c r="CA214" s="68"/>
      <c r="CB214" s="68"/>
      <c r="CC214" s="68"/>
      <c r="CD214" s="68"/>
      <c r="CE214" s="68"/>
      <c r="CF214" s="68"/>
      <c r="CG214" s="68"/>
      <c r="CH214" s="68"/>
      <c r="CI214" s="68"/>
      <c r="CJ214" s="68"/>
      <c r="CK214" s="68"/>
      <c r="CL214" s="68"/>
      <c r="CM214" s="68"/>
      <c r="CN214" s="68"/>
      <c r="CO214" s="68"/>
      <c r="CP214" s="68"/>
      <c r="CQ214" s="68"/>
      <c r="CR214" s="68"/>
      <c r="CS214" s="68"/>
      <c r="CT214" s="68"/>
      <c r="CU214" s="68"/>
      <c r="CV214" s="68"/>
      <c r="CW214" s="68"/>
      <c r="CX214" s="68"/>
      <c r="CY214" s="68"/>
      <c r="CZ214" s="68"/>
      <c r="DA214" s="68"/>
      <c r="DB214" s="68"/>
      <c r="DC214" s="68"/>
      <c r="DD214" s="68"/>
      <c r="DE214" s="68"/>
      <c r="DF214" s="68"/>
      <c r="DG214" s="68"/>
      <c r="DH214" s="68"/>
      <c r="DI214" s="68"/>
      <c r="DJ214" s="68"/>
      <c r="DK214" s="68"/>
      <c r="DL214" s="68"/>
      <c r="DM214" s="68"/>
      <c r="DN214" s="68"/>
      <c r="DO214" s="68"/>
      <c r="DP214" s="68"/>
      <c r="DQ214" s="68"/>
      <c r="DR214" s="68"/>
      <c r="DS214" s="68"/>
      <c r="DT214" s="68"/>
      <c r="DU214" s="68"/>
      <c r="DV214" s="396"/>
      <c r="DW214" s="68"/>
      <c r="DX214" s="68"/>
      <c r="DY214" s="68"/>
      <c r="DZ214" s="68"/>
      <c r="EA214" s="68"/>
      <c r="EB214" s="68"/>
      <c r="EC214" s="68"/>
      <c r="ED214" s="68"/>
      <c r="EE214" s="68"/>
      <c r="EF214" s="68"/>
      <c r="EG214" s="68"/>
      <c r="EH214" s="68"/>
      <c r="EI214" s="68"/>
      <c r="EJ214" s="68"/>
      <c r="EK214" s="68"/>
      <c r="EL214" s="68"/>
      <c r="EM214" s="68"/>
      <c r="EN214" s="68"/>
      <c r="EO214" s="68"/>
      <c r="EP214" s="68"/>
      <c r="EQ214" s="396"/>
      <c r="ER214" s="577"/>
    </row>
    <row r="215" spans="1:148" ht="15" customHeight="1">
      <c r="A215" s="648"/>
      <c r="B215" s="2263" t="s">
        <v>1419</v>
      </c>
      <c r="C215" s="2264"/>
      <c r="D215" s="2264"/>
      <c r="E215" s="2264"/>
      <c r="F215" s="2264"/>
      <c r="G215" s="1326"/>
      <c r="H215" s="1326"/>
      <c r="I215" s="1326"/>
      <c r="J215" s="1326"/>
      <c r="K215" s="1326"/>
      <c r="L215" s="1326"/>
      <c r="M215" s="1326"/>
      <c r="N215" s="1326"/>
      <c r="O215" s="1326"/>
      <c r="P215" s="1326"/>
      <c r="Q215" s="1326"/>
      <c r="R215" s="1326"/>
      <c r="S215" s="1326"/>
      <c r="T215" s="1326"/>
      <c r="U215" s="1326"/>
      <c r="V215" s="1326"/>
      <c r="W215" s="1326"/>
      <c r="X215" s="1326"/>
      <c r="Y215" s="1326"/>
      <c r="Z215" s="1326"/>
      <c r="AA215" s="1326"/>
      <c r="AB215" s="1326"/>
      <c r="AC215" s="1326"/>
      <c r="AD215" s="1326"/>
      <c r="AE215" s="1326"/>
      <c r="AF215" s="1326"/>
      <c r="AG215" s="1326"/>
      <c r="AH215" s="1326"/>
      <c r="AI215" s="1326"/>
      <c r="AJ215" s="1326"/>
      <c r="AK215" s="1326"/>
      <c r="AL215" s="1326"/>
      <c r="AM215" s="1326"/>
      <c r="AN215" s="1326"/>
      <c r="AO215" s="1326"/>
      <c r="AP215" s="1326"/>
      <c r="AQ215" s="1326"/>
      <c r="AR215" s="1326"/>
      <c r="AS215" s="1326"/>
      <c r="AT215" s="1326"/>
      <c r="AU215" s="1326"/>
      <c r="AV215" s="1326"/>
      <c r="AW215" s="1326"/>
      <c r="AX215" s="1326"/>
      <c r="AY215" s="1326"/>
      <c r="AZ215" s="1326"/>
      <c r="BA215" s="1326"/>
      <c r="BB215" s="1326"/>
      <c r="BC215" s="1326"/>
      <c r="BD215" s="1326"/>
      <c r="BE215" s="1326"/>
      <c r="BF215" s="1326"/>
      <c r="BG215" s="1326"/>
      <c r="BH215" s="1326"/>
      <c r="BI215" s="1326"/>
      <c r="BJ215" s="1326"/>
      <c r="BK215" s="1326"/>
      <c r="BL215" s="1326"/>
      <c r="BM215" s="1326"/>
      <c r="BN215" s="1326"/>
      <c r="BO215" s="1326"/>
      <c r="BP215" s="1326"/>
      <c r="BQ215" s="1326"/>
      <c r="BR215" s="1326"/>
      <c r="BS215" s="1326"/>
      <c r="BT215" s="1326"/>
      <c r="BU215" s="1326"/>
      <c r="BV215" s="1326"/>
      <c r="BW215" s="1326"/>
      <c r="BX215" s="1326"/>
      <c r="BY215" s="1326"/>
      <c r="BZ215" s="1326"/>
      <c r="CA215" s="1326"/>
      <c r="CB215" s="1326"/>
      <c r="CC215" s="1326"/>
      <c r="CD215" s="1326"/>
      <c r="CE215" s="1326"/>
      <c r="CF215" s="1326"/>
      <c r="CG215" s="1326"/>
      <c r="CH215" s="1326"/>
      <c r="CI215" s="1326"/>
      <c r="CJ215" s="1326"/>
      <c r="CK215" s="1326"/>
      <c r="CL215" s="1326"/>
      <c r="CM215" s="1326"/>
      <c r="CN215" s="1326"/>
      <c r="CO215" s="1326"/>
      <c r="CP215" s="1326"/>
      <c r="CQ215" s="1326"/>
      <c r="CR215" s="1326"/>
      <c r="CS215" s="1326"/>
      <c r="CT215" s="1326"/>
      <c r="CU215" s="1326"/>
      <c r="CV215" s="1326"/>
      <c r="CW215" s="1326"/>
      <c r="CX215" s="1326"/>
      <c r="CY215" s="1326"/>
      <c r="CZ215" s="1326"/>
      <c r="DA215" s="1326"/>
      <c r="DB215" s="1326"/>
      <c r="DC215" s="1326"/>
      <c r="DD215" s="1326"/>
      <c r="DE215" s="1326"/>
      <c r="DF215" s="1326"/>
      <c r="DG215" s="1326"/>
      <c r="DH215" s="1326"/>
      <c r="DI215" s="1326"/>
      <c r="DJ215" s="1326"/>
      <c r="DK215" s="1326"/>
      <c r="DL215" s="1326"/>
      <c r="DM215" s="1326"/>
      <c r="DN215" s="1326"/>
      <c r="DO215" s="1326"/>
      <c r="DP215" s="1326"/>
      <c r="DQ215" s="1326"/>
      <c r="DR215" s="1326"/>
      <c r="DS215" s="1326"/>
      <c r="DT215" s="1326"/>
      <c r="DU215" s="1326"/>
      <c r="DV215" s="2041"/>
      <c r="DW215" s="1326"/>
      <c r="DX215" s="1326"/>
      <c r="DY215" s="1326"/>
      <c r="DZ215" s="1326"/>
      <c r="EA215" s="1326"/>
      <c r="EB215" s="1326"/>
      <c r="EC215" s="1326"/>
      <c r="ED215" s="1326"/>
      <c r="EE215" s="1326"/>
      <c r="EF215" s="1326"/>
      <c r="EG215" s="1326"/>
      <c r="EH215" s="1326"/>
      <c r="EI215" s="1326"/>
      <c r="EJ215" s="1326"/>
      <c r="EK215" s="1326"/>
      <c r="EL215" s="1326"/>
      <c r="EM215" s="1326"/>
      <c r="EN215" s="1326"/>
      <c r="EO215" s="1326"/>
      <c r="EP215" s="1326"/>
      <c r="EQ215" s="2041"/>
      <c r="ER215" s="577"/>
    </row>
    <row r="216" spans="1:148" s="584" customFormat="1" ht="60" customHeight="1">
      <c r="A216" s="582" t="s">
        <v>1480</v>
      </c>
      <c r="B216" s="574"/>
      <c r="C216" s="574"/>
      <c r="D216" s="777"/>
      <c r="E216" s="777"/>
      <c r="F216" s="777"/>
      <c r="ER216" s="403"/>
    </row>
    <row r="217" spans="1:148" ht="45" customHeight="1">
      <c r="A217" s="648"/>
      <c r="B217" s="2276" t="s">
        <v>1318</v>
      </c>
      <c r="C217" s="2255" t="s">
        <v>1821</v>
      </c>
      <c r="D217" s="624" t="s">
        <v>1474</v>
      </c>
      <c r="E217" s="2255" t="s">
        <v>1475</v>
      </c>
      <c r="F217" s="2255" t="s">
        <v>1822</v>
      </c>
      <c r="G217" s="2255" t="s">
        <v>1316</v>
      </c>
      <c r="H217" s="2255" t="str">
        <f t="shared" ref="H217:BS217" si="218">"T+" &amp; (COLUMN(H217)-COLUMN($G217))</f>
        <v>T+1</v>
      </c>
      <c r="I217" s="2255" t="str">
        <f t="shared" si="218"/>
        <v>T+2</v>
      </c>
      <c r="J217" s="2255" t="str">
        <f t="shared" si="218"/>
        <v>T+3</v>
      </c>
      <c r="K217" s="2255" t="str">
        <f t="shared" si="218"/>
        <v>T+4</v>
      </c>
      <c r="L217" s="2255" t="str">
        <f t="shared" si="218"/>
        <v>T+5</v>
      </c>
      <c r="M217" s="2255" t="str">
        <f t="shared" si="218"/>
        <v>T+6</v>
      </c>
      <c r="N217" s="2255" t="str">
        <f t="shared" si="218"/>
        <v>T+7</v>
      </c>
      <c r="O217" s="2255" t="str">
        <f t="shared" si="218"/>
        <v>T+8</v>
      </c>
      <c r="P217" s="2255" t="str">
        <f t="shared" si="218"/>
        <v>T+9</v>
      </c>
      <c r="Q217" s="2255" t="str">
        <f t="shared" si="218"/>
        <v>T+10</v>
      </c>
      <c r="R217" s="2255" t="str">
        <f t="shared" si="218"/>
        <v>T+11</v>
      </c>
      <c r="S217" s="2255" t="str">
        <f t="shared" si="218"/>
        <v>T+12</v>
      </c>
      <c r="T217" s="2255" t="str">
        <f t="shared" si="218"/>
        <v>T+13</v>
      </c>
      <c r="U217" s="2255" t="str">
        <f t="shared" si="218"/>
        <v>T+14</v>
      </c>
      <c r="V217" s="2255" t="str">
        <f t="shared" si="218"/>
        <v>T+15</v>
      </c>
      <c r="W217" s="2255" t="str">
        <f t="shared" si="218"/>
        <v>T+16</v>
      </c>
      <c r="X217" s="2255" t="str">
        <f t="shared" si="218"/>
        <v>T+17</v>
      </c>
      <c r="Y217" s="2255" t="str">
        <f t="shared" si="218"/>
        <v>T+18</v>
      </c>
      <c r="Z217" s="2255" t="str">
        <f t="shared" si="218"/>
        <v>T+19</v>
      </c>
      <c r="AA217" s="2255" t="str">
        <f t="shared" si="218"/>
        <v>T+20</v>
      </c>
      <c r="AB217" s="2255" t="str">
        <f t="shared" si="218"/>
        <v>T+21</v>
      </c>
      <c r="AC217" s="2255" t="str">
        <f t="shared" si="218"/>
        <v>T+22</v>
      </c>
      <c r="AD217" s="2255" t="str">
        <f t="shared" si="218"/>
        <v>T+23</v>
      </c>
      <c r="AE217" s="2255" t="str">
        <f t="shared" si="218"/>
        <v>T+24</v>
      </c>
      <c r="AF217" s="2255" t="str">
        <f t="shared" si="218"/>
        <v>T+25</v>
      </c>
      <c r="AG217" s="2255" t="str">
        <f t="shared" si="218"/>
        <v>T+26</v>
      </c>
      <c r="AH217" s="2255" t="str">
        <f t="shared" si="218"/>
        <v>T+27</v>
      </c>
      <c r="AI217" s="2255" t="str">
        <f t="shared" si="218"/>
        <v>T+28</v>
      </c>
      <c r="AJ217" s="2255" t="str">
        <f t="shared" si="218"/>
        <v>T+29</v>
      </c>
      <c r="AK217" s="2255" t="str">
        <f t="shared" si="218"/>
        <v>T+30</v>
      </c>
      <c r="AL217" s="2255" t="str">
        <f t="shared" si="218"/>
        <v>T+31</v>
      </c>
      <c r="AM217" s="2255" t="str">
        <f t="shared" si="218"/>
        <v>T+32</v>
      </c>
      <c r="AN217" s="2255" t="str">
        <f t="shared" si="218"/>
        <v>T+33</v>
      </c>
      <c r="AO217" s="2255" t="str">
        <f t="shared" si="218"/>
        <v>T+34</v>
      </c>
      <c r="AP217" s="2255" t="str">
        <f t="shared" si="218"/>
        <v>T+35</v>
      </c>
      <c r="AQ217" s="2255" t="str">
        <f t="shared" si="218"/>
        <v>T+36</v>
      </c>
      <c r="AR217" s="2255" t="str">
        <f t="shared" si="218"/>
        <v>T+37</v>
      </c>
      <c r="AS217" s="2255" t="str">
        <f t="shared" si="218"/>
        <v>T+38</v>
      </c>
      <c r="AT217" s="2255" t="str">
        <f t="shared" si="218"/>
        <v>T+39</v>
      </c>
      <c r="AU217" s="2255" t="str">
        <f t="shared" si="218"/>
        <v>T+40</v>
      </c>
      <c r="AV217" s="2255" t="str">
        <f t="shared" si="218"/>
        <v>T+41</v>
      </c>
      <c r="AW217" s="2255" t="str">
        <f t="shared" si="218"/>
        <v>T+42</v>
      </c>
      <c r="AX217" s="2255" t="str">
        <f t="shared" si="218"/>
        <v>T+43</v>
      </c>
      <c r="AY217" s="2255" t="str">
        <f t="shared" si="218"/>
        <v>T+44</v>
      </c>
      <c r="AZ217" s="2255" t="str">
        <f t="shared" si="218"/>
        <v>T+45</v>
      </c>
      <c r="BA217" s="2255" t="str">
        <f t="shared" si="218"/>
        <v>T+46</v>
      </c>
      <c r="BB217" s="2255" t="str">
        <f t="shared" si="218"/>
        <v>T+47</v>
      </c>
      <c r="BC217" s="2255" t="str">
        <f t="shared" si="218"/>
        <v>T+48</v>
      </c>
      <c r="BD217" s="2255" t="str">
        <f t="shared" si="218"/>
        <v>T+49</v>
      </c>
      <c r="BE217" s="2255" t="str">
        <f t="shared" si="218"/>
        <v>T+50</v>
      </c>
      <c r="BF217" s="2255" t="str">
        <f t="shared" si="218"/>
        <v>T+51</v>
      </c>
      <c r="BG217" s="2255" t="str">
        <f t="shared" si="218"/>
        <v>T+52</v>
      </c>
      <c r="BH217" s="2255" t="str">
        <f t="shared" si="218"/>
        <v>T+53</v>
      </c>
      <c r="BI217" s="2255" t="str">
        <f t="shared" si="218"/>
        <v>T+54</v>
      </c>
      <c r="BJ217" s="2255" t="str">
        <f t="shared" si="218"/>
        <v>T+55</v>
      </c>
      <c r="BK217" s="2255" t="str">
        <f t="shared" si="218"/>
        <v>T+56</v>
      </c>
      <c r="BL217" s="2255" t="str">
        <f t="shared" si="218"/>
        <v>T+57</v>
      </c>
      <c r="BM217" s="2255" t="str">
        <f t="shared" si="218"/>
        <v>T+58</v>
      </c>
      <c r="BN217" s="2255" t="str">
        <f t="shared" si="218"/>
        <v>T+59</v>
      </c>
      <c r="BO217" s="2255" t="str">
        <f t="shared" si="218"/>
        <v>T+60</v>
      </c>
      <c r="BP217" s="2255" t="str">
        <f t="shared" si="218"/>
        <v>T+61</v>
      </c>
      <c r="BQ217" s="2255" t="str">
        <f t="shared" si="218"/>
        <v>T+62</v>
      </c>
      <c r="BR217" s="2255" t="str">
        <f t="shared" si="218"/>
        <v>T+63</v>
      </c>
      <c r="BS217" s="2255" t="str">
        <f t="shared" si="218"/>
        <v>T+64</v>
      </c>
      <c r="BT217" s="2255" t="str">
        <f t="shared" ref="BT217:EE217" si="219">"T+" &amp; (COLUMN(BT217)-COLUMN($G217))</f>
        <v>T+65</v>
      </c>
      <c r="BU217" s="2255" t="str">
        <f t="shared" si="219"/>
        <v>T+66</v>
      </c>
      <c r="BV217" s="2255" t="str">
        <f t="shared" si="219"/>
        <v>T+67</v>
      </c>
      <c r="BW217" s="2255" t="str">
        <f t="shared" si="219"/>
        <v>T+68</v>
      </c>
      <c r="BX217" s="2255" t="str">
        <f t="shared" si="219"/>
        <v>T+69</v>
      </c>
      <c r="BY217" s="2255" t="str">
        <f t="shared" si="219"/>
        <v>T+70</v>
      </c>
      <c r="BZ217" s="2255" t="str">
        <f t="shared" si="219"/>
        <v>T+71</v>
      </c>
      <c r="CA217" s="2255" t="str">
        <f t="shared" si="219"/>
        <v>T+72</v>
      </c>
      <c r="CB217" s="2255" t="str">
        <f t="shared" si="219"/>
        <v>T+73</v>
      </c>
      <c r="CC217" s="2255" t="str">
        <f t="shared" si="219"/>
        <v>T+74</v>
      </c>
      <c r="CD217" s="2255" t="str">
        <f t="shared" si="219"/>
        <v>T+75</v>
      </c>
      <c r="CE217" s="2255" t="str">
        <f t="shared" si="219"/>
        <v>T+76</v>
      </c>
      <c r="CF217" s="2255" t="str">
        <f t="shared" si="219"/>
        <v>T+77</v>
      </c>
      <c r="CG217" s="2255" t="str">
        <f t="shared" si="219"/>
        <v>T+78</v>
      </c>
      <c r="CH217" s="2255" t="str">
        <f t="shared" si="219"/>
        <v>T+79</v>
      </c>
      <c r="CI217" s="2255" t="str">
        <f t="shared" si="219"/>
        <v>T+80</v>
      </c>
      <c r="CJ217" s="2255" t="str">
        <f t="shared" si="219"/>
        <v>T+81</v>
      </c>
      <c r="CK217" s="2255" t="str">
        <f t="shared" si="219"/>
        <v>T+82</v>
      </c>
      <c r="CL217" s="2255" t="str">
        <f t="shared" si="219"/>
        <v>T+83</v>
      </c>
      <c r="CM217" s="2255" t="str">
        <f t="shared" si="219"/>
        <v>T+84</v>
      </c>
      <c r="CN217" s="2255" t="str">
        <f t="shared" si="219"/>
        <v>T+85</v>
      </c>
      <c r="CO217" s="2255" t="str">
        <f t="shared" si="219"/>
        <v>T+86</v>
      </c>
      <c r="CP217" s="2255" t="str">
        <f t="shared" si="219"/>
        <v>T+87</v>
      </c>
      <c r="CQ217" s="2255" t="str">
        <f t="shared" si="219"/>
        <v>T+88</v>
      </c>
      <c r="CR217" s="2255" t="str">
        <f t="shared" si="219"/>
        <v>T+89</v>
      </c>
      <c r="CS217" s="2255" t="str">
        <f t="shared" si="219"/>
        <v>T+90</v>
      </c>
      <c r="CT217" s="2255" t="str">
        <f t="shared" si="219"/>
        <v>T+91</v>
      </c>
      <c r="CU217" s="2255" t="str">
        <f t="shared" si="219"/>
        <v>T+92</v>
      </c>
      <c r="CV217" s="2255" t="str">
        <f t="shared" si="219"/>
        <v>T+93</v>
      </c>
      <c r="CW217" s="2255" t="str">
        <f t="shared" si="219"/>
        <v>T+94</v>
      </c>
      <c r="CX217" s="2255" t="str">
        <f t="shared" si="219"/>
        <v>T+95</v>
      </c>
      <c r="CY217" s="2255" t="str">
        <f t="shared" si="219"/>
        <v>T+96</v>
      </c>
      <c r="CZ217" s="2255" t="str">
        <f t="shared" si="219"/>
        <v>T+97</v>
      </c>
      <c r="DA217" s="2255" t="str">
        <f t="shared" si="219"/>
        <v>T+98</v>
      </c>
      <c r="DB217" s="2255" t="str">
        <f t="shared" si="219"/>
        <v>T+99</v>
      </c>
      <c r="DC217" s="2255" t="str">
        <f t="shared" si="219"/>
        <v>T+100</v>
      </c>
      <c r="DD217" s="2255" t="str">
        <f t="shared" si="219"/>
        <v>T+101</v>
      </c>
      <c r="DE217" s="2255" t="str">
        <f t="shared" si="219"/>
        <v>T+102</v>
      </c>
      <c r="DF217" s="2255" t="str">
        <f t="shared" si="219"/>
        <v>T+103</v>
      </c>
      <c r="DG217" s="2255" t="str">
        <f t="shared" si="219"/>
        <v>T+104</v>
      </c>
      <c r="DH217" s="2255" t="str">
        <f t="shared" si="219"/>
        <v>T+105</v>
      </c>
      <c r="DI217" s="2255" t="str">
        <f t="shared" si="219"/>
        <v>T+106</v>
      </c>
      <c r="DJ217" s="2255" t="str">
        <f t="shared" si="219"/>
        <v>T+107</v>
      </c>
      <c r="DK217" s="2255" t="str">
        <f t="shared" si="219"/>
        <v>T+108</v>
      </c>
      <c r="DL217" s="2255" t="str">
        <f t="shared" si="219"/>
        <v>T+109</v>
      </c>
      <c r="DM217" s="2255" t="str">
        <f t="shared" si="219"/>
        <v>T+110</v>
      </c>
      <c r="DN217" s="2255" t="str">
        <f t="shared" si="219"/>
        <v>T+111</v>
      </c>
      <c r="DO217" s="2255" t="str">
        <f t="shared" si="219"/>
        <v>T+112</v>
      </c>
      <c r="DP217" s="2255" t="str">
        <f t="shared" si="219"/>
        <v>T+113</v>
      </c>
      <c r="DQ217" s="2255" t="str">
        <f t="shared" si="219"/>
        <v>T+114</v>
      </c>
      <c r="DR217" s="2255" t="str">
        <f t="shared" si="219"/>
        <v>T+115</v>
      </c>
      <c r="DS217" s="2255" t="str">
        <f t="shared" si="219"/>
        <v>T+116</v>
      </c>
      <c r="DT217" s="2255" t="str">
        <f t="shared" si="219"/>
        <v>T+117</v>
      </c>
      <c r="DU217" s="2255" t="str">
        <f t="shared" si="219"/>
        <v>T+118</v>
      </c>
      <c r="DV217" s="2255" t="str">
        <f t="shared" si="219"/>
        <v>T+119</v>
      </c>
      <c r="DW217" s="2255" t="str">
        <f t="shared" si="219"/>
        <v>T+120</v>
      </c>
      <c r="DX217" s="2255" t="str">
        <f t="shared" si="219"/>
        <v>T+121</v>
      </c>
      <c r="DY217" s="2255" t="str">
        <f t="shared" si="219"/>
        <v>T+122</v>
      </c>
      <c r="DZ217" s="2255" t="str">
        <f t="shared" si="219"/>
        <v>T+123</v>
      </c>
      <c r="EA217" s="2255" t="str">
        <f t="shared" si="219"/>
        <v>T+124</v>
      </c>
      <c r="EB217" s="2255" t="str">
        <f t="shared" si="219"/>
        <v>T+125</v>
      </c>
      <c r="EC217" s="2255" t="str">
        <f t="shared" si="219"/>
        <v>T+126</v>
      </c>
      <c r="ED217" s="2255" t="str">
        <f t="shared" si="219"/>
        <v>T+127</v>
      </c>
      <c r="EE217" s="2255" t="str">
        <f t="shared" si="219"/>
        <v>T+128</v>
      </c>
      <c r="EF217" s="2255" t="str">
        <f t="shared" ref="EF217:EQ217" si="220">"T+" &amp; (COLUMN(EF217)-COLUMN($G217))</f>
        <v>T+129</v>
      </c>
      <c r="EG217" s="2255" t="str">
        <f t="shared" si="220"/>
        <v>T+130</v>
      </c>
      <c r="EH217" s="2255" t="str">
        <f t="shared" si="220"/>
        <v>T+131</v>
      </c>
      <c r="EI217" s="2255" t="str">
        <f t="shared" si="220"/>
        <v>T+132</v>
      </c>
      <c r="EJ217" s="2255" t="str">
        <f t="shared" si="220"/>
        <v>T+133</v>
      </c>
      <c r="EK217" s="2255" t="str">
        <f t="shared" si="220"/>
        <v>T+134</v>
      </c>
      <c r="EL217" s="2255" t="str">
        <f t="shared" si="220"/>
        <v>T+135</v>
      </c>
      <c r="EM217" s="2255" t="str">
        <f t="shared" si="220"/>
        <v>T+136</v>
      </c>
      <c r="EN217" s="2255" t="str">
        <f t="shared" si="220"/>
        <v>T+137</v>
      </c>
      <c r="EO217" s="2255" t="str">
        <f t="shared" si="220"/>
        <v>T+138</v>
      </c>
      <c r="EP217" s="2255" t="str">
        <f t="shared" si="220"/>
        <v>T+139</v>
      </c>
      <c r="EQ217" s="2255" t="str">
        <f t="shared" si="220"/>
        <v>T+140</v>
      </c>
      <c r="ER217" s="577"/>
    </row>
    <row r="218" spans="1:148" ht="15" customHeight="1">
      <c r="A218" s="648"/>
      <c r="B218" s="2260" t="str">
        <f t="shared" ref="B218:B249" si="221">B12</f>
        <v>Desk 1</v>
      </c>
      <c r="C218" s="2265" t="str">
        <f t="shared" ref="C218" si="222">IF(ISBLANK(C12), "", C12)</f>
        <v/>
      </c>
      <c r="D218" s="2265" t="str">
        <f t="shared" ref="D218:F237" si="223">IF(ISBLANK(D12), "", D12)</f>
        <v/>
      </c>
      <c r="E218" s="2265" t="str">
        <f t="shared" si="223"/>
        <v/>
      </c>
      <c r="F218" s="2265" t="str">
        <f>IF(ISBLANK(F12), "", F12)</f>
        <v/>
      </c>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45"/>
      <c r="BS218" s="45"/>
      <c r="BT218" s="45"/>
      <c r="BU218" s="45"/>
      <c r="BV218" s="45"/>
      <c r="BW218" s="45"/>
      <c r="BX218" s="45"/>
      <c r="BY218" s="45"/>
      <c r="BZ218" s="45"/>
      <c r="CA218" s="45"/>
      <c r="CB218" s="45"/>
      <c r="CC218" s="45"/>
      <c r="CD218" s="45"/>
      <c r="CE218" s="45"/>
      <c r="CF218" s="45"/>
      <c r="CG218" s="45"/>
      <c r="CH218" s="45"/>
      <c r="CI218" s="45"/>
      <c r="CJ218" s="45"/>
      <c r="CK218" s="45"/>
      <c r="CL218" s="45"/>
      <c r="CM218" s="45"/>
      <c r="CN218" s="45"/>
      <c r="CO218" s="45"/>
      <c r="CP218" s="45"/>
      <c r="CQ218" s="45"/>
      <c r="CR218" s="45"/>
      <c r="CS218" s="45"/>
      <c r="CT218" s="45"/>
      <c r="CU218" s="45"/>
      <c r="CV218" s="45"/>
      <c r="CW218" s="45"/>
      <c r="CX218" s="45"/>
      <c r="CY218" s="45"/>
      <c r="CZ218" s="45"/>
      <c r="DA218" s="45"/>
      <c r="DB218" s="45"/>
      <c r="DC218" s="45"/>
      <c r="DD218" s="45"/>
      <c r="DE218" s="45"/>
      <c r="DF218" s="45"/>
      <c r="DG218" s="45"/>
      <c r="DH218" s="45"/>
      <c r="DI218" s="45"/>
      <c r="DJ218" s="45"/>
      <c r="DK218" s="45"/>
      <c r="DL218" s="45"/>
      <c r="DM218" s="45"/>
      <c r="DN218" s="45"/>
      <c r="DO218" s="45"/>
      <c r="DP218" s="45"/>
      <c r="DQ218" s="45"/>
      <c r="DR218" s="45"/>
      <c r="DS218" s="45"/>
      <c r="DT218" s="45"/>
      <c r="DU218" s="45"/>
      <c r="DV218" s="1217"/>
      <c r="DW218" s="45"/>
      <c r="DX218" s="45"/>
      <c r="DY218" s="45"/>
      <c r="DZ218" s="45"/>
      <c r="EA218" s="45"/>
      <c r="EB218" s="45"/>
      <c r="EC218" s="45"/>
      <c r="ED218" s="45"/>
      <c r="EE218" s="45"/>
      <c r="EF218" s="45"/>
      <c r="EG218" s="45"/>
      <c r="EH218" s="45"/>
      <c r="EI218" s="45"/>
      <c r="EJ218" s="45"/>
      <c r="EK218" s="45"/>
      <c r="EL218" s="45"/>
      <c r="EM218" s="45"/>
      <c r="EN218" s="45"/>
      <c r="EO218" s="45"/>
      <c r="EP218" s="45"/>
      <c r="EQ218" s="1217"/>
      <c r="ER218" s="577"/>
    </row>
    <row r="219" spans="1:148" ht="15" customHeight="1">
      <c r="A219" s="648"/>
      <c r="B219" s="2261" t="str">
        <f t="shared" si="221"/>
        <v>Desk 2</v>
      </c>
      <c r="C219" s="2266" t="str">
        <f t="shared" ref="C219" si="224">IF(ISBLANK(C13), "", C13)</f>
        <v/>
      </c>
      <c r="D219" s="2266" t="str">
        <f t="shared" si="223"/>
        <v/>
      </c>
      <c r="E219" s="2266" t="str">
        <f t="shared" si="223"/>
        <v/>
      </c>
      <c r="F219" s="2266" t="str">
        <f t="shared" si="223"/>
        <v/>
      </c>
      <c r="G219" s="45"/>
      <c r="H219" s="45"/>
      <c r="I219" s="45"/>
      <c r="J219" s="45"/>
      <c r="K219" s="45"/>
      <c r="L219" s="45"/>
      <c r="M219" s="45"/>
      <c r="N219" s="45"/>
      <c r="O219" s="45"/>
      <c r="P219" s="45"/>
      <c r="Q219" s="45"/>
      <c r="R219" s="45"/>
      <c r="S219" s="45"/>
      <c r="T219" s="45"/>
      <c r="U219" s="45"/>
      <c r="V219" s="45"/>
      <c r="W219" s="45"/>
      <c r="X219" s="45"/>
      <c r="Y219" s="45"/>
      <c r="Z219" s="45"/>
      <c r="AA219" s="45"/>
      <c r="AB219" s="45"/>
      <c r="AC219" s="45"/>
      <c r="AD219" s="45"/>
      <c r="AE219" s="45"/>
      <c r="AF219" s="45"/>
      <c r="AG219" s="45"/>
      <c r="AH219" s="45"/>
      <c r="AI219" s="45"/>
      <c r="AJ219" s="45"/>
      <c r="AK219" s="45"/>
      <c r="AL219" s="45"/>
      <c r="AM219" s="45"/>
      <c r="AN219" s="45"/>
      <c r="AO219" s="45"/>
      <c r="AP219" s="45"/>
      <c r="AQ219" s="45"/>
      <c r="AR219" s="45"/>
      <c r="AS219" s="45"/>
      <c r="AT219" s="45"/>
      <c r="AU219" s="45"/>
      <c r="AV219" s="45"/>
      <c r="AW219" s="45"/>
      <c r="AX219" s="45"/>
      <c r="AY219" s="45"/>
      <c r="AZ219" s="45"/>
      <c r="BA219" s="45"/>
      <c r="BB219" s="45"/>
      <c r="BC219" s="45"/>
      <c r="BD219" s="45"/>
      <c r="BE219" s="45"/>
      <c r="BF219" s="45"/>
      <c r="BG219" s="45"/>
      <c r="BH219" s="45"/>
      <c r="BI219" s="45"/>
      <c r="BJ219" s="45"/>
      <c r="BK219" s="45"/>
      <c r="BL219" s="45"/>
      <c r="BM219" s="45"/>
      <c r="BN219" s="45"/>
      <c r="BO219" s="45"/>
      <c r="BP219" s="45"/>
      <c r="BQ219" s="45"/>
      <c r="BR219" s="45"/>
      <c r="BS219" s="45"/>
      <c r="BT219" s="45"/>
      <c r="BU219" s="45"/>
      <c r="BV219" s="45"/>
      <c r="BW219" s="45"/>
      <c r="BX219" s="45"/>
      <c r="BY219" s="45"/>
      <c r="BZ219" s="45"/>
      <c r="CA219" s="45"/>
      <c r="CB219" s="45"/>
      <c r="CC219" s="45"/>
      <c r="CD219" s="45"/>
      <c r="CE219" s="45"/>
      <c r="CF219" s="45"/>
      <c r="CG219" s="45"/>
      <c r="CH219" s="45"/>
      <c r="CI219" s="45"/>
      <c r="CJ219" s="45"/>
      <c r="CK219" s="45"/>
      <c r="CL219" s="45"/>
      <c r="CM219" s="45"/>
      <c r="CN219" s="45"/>
      <c r="CO219" s="45"/>
      <c r="CP219" s="45"/>
      <c r="CQ219" s="45"/>
      <c r="CR219" s="45"/>
      <c r="CS219" s="45"/>
      <c r="CT219" s="45"/>
      <c r="CU219" s="45"/>
      <c r="CV219" s="45"/>
      <c r="CW219" s="45"/>
      <c r="CX219" s="45"/>
      <c r="CY219" s="45"/>
      <c r="CZ219" s="45"/>
      <c r="DA219" s="45"/>
      <c r="DB219" s="45"/>
      <c r="DC219" s="45"/>
      <c r="DD219" s="45"/>
      <c r="DE219" s="45"/>
      <c r="DF219" s="45"/>
      <c r="DG219" s="45"/>
      <c r="DH219" s="45"/>
      <c r="DI219" s="45"/>
      <c r="DJ219" s="45"/>
      <c r="DK219" s="45"/>
      <c r="DL219" s="45"/>
      <c r="DM219" s="45"/>
      <c r="DN219" s="45"/>
      <c r="DO219" s="45"/>
      <c r="DP219" s="45"/>
      <c r="DQ219" s="45"/>
      <c r="DR219" s="45"/>
      <c r="DS219" s="45"/>
      <c r="DT219" s="45"/>
      <c r="DU219" s="45"/>
      <c r="DV219" s="1217"/>
      <c r="DW219" s="45"/>
      <c r="DX219" s="45"/>
      <c r="DY219" s="45"/>
      <c r="DZ219" s="45"/>
      <c r="EA219" s="45"/>
      <c r="EB219" s="45"/>
      <c r="EC219" s="45"/>
      <c r="ED219" s="45"/>
      <c r="EE219" s="45"/>
      <c r="EF219" s="45"/>
      <c r="EG219" s="45"/>
      <c r="EH219" s="45"/>
      <c r="EI219" s="45"/>
      <c r="EJ219" s="45"/>
      <c r="EK219" s="45"/>
      <c r="EL219" s="45"/>
      <c r="EM219" s="45"/>
      <c r="EN219" s="45"/>
      <c r="EO219" s="45"/>
      <c r="EP219" s="45"/>
      <c r="EQ219" s="1217"/>
      <c r="ER219" s="577"/>
    </row>
    <row r="220" spans="1:148" ht="15" customHeight="1">
      <c r="A220" s="648"/>
      <c r="B220" s="2261" t="str">
        <f t="shared" si="221"/>
        <v>Desk 3</v>
      </c>
      <c r="C220" s="2266" t="str">
        <f t="shared" ref="C220" si="225">IF(ISBLANK(C14), "", C14)</f>
        <v/>
      </c>
      <c r="D220" s="2266" t="str">
        <f t="shared" si="223"/>
        <v/>
      </c>
      <c r="E220" s="2266" t="str">
        <f t="shared" si="223"/>
        <v/>
      </c>
      <c r="F220" s="2266" t="str">
        <f t="shared" si="223"/>
        <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5"/>
      <c r="BG220" s="45"/>
      <c r="BH220" s="45"/>
      <c r="BI220" s="45"/>
      <c r="BJ220" s="45"/>
      <c r="BK220" s="45"/>
      <c r="BL220" s="45"/>
      <c r="BM220" s="45"/>
      <c r="BN220" s="45"/>
      <c r="BO220" s="45"/>
      <c r="BP220" s="45"/>
      <c r="BQ220" s="45"/>
      <c r="BR220" s="45"/>
      <c r="BS220" s="45"/>
      <c r="BT220" s="45"/>
      <c r="BU220" s="45"/>
      <c r="BV220" s="45"/>
      <c r="BW220" s="45"/>
      <c r="BX220" s="45"/>
      <c r="BY220" s="45"/>
      <c r="BZ220" s="45"/>
      <c r="CA220" s="45"/>
      <c r="CB220" s="45"/>
      <c r="CC220" s="45"/>
      <c r="CD220" s="45"/>
      <c r="CE220" s="45"/>
      <c r="CF220" s="45"/>
      <c r="CG220" s="45"/>
      <c r="CH220" s="45"/>
      <c r="CI220" s="45"/>
      <c r="CJ220" s="45"/>
      <c r="CK220" s="45"/>
      <c r="CL220" s="45"/>
      <c r="CM220" s="45"/>
      <c r="CN220" s="45"/>
      <c r="CO220" s="45"/>
      <c r="CP220" s="45"/>
      <c r="CQ220" s="45"/>
      <c r="CR220" s="45"/>
      <c r="CS220" s="45"/>
      <c r="CT220" s="45"/>
      <c r="CU220" s="45"/>
      <c r="CV220" s="45"/>
      <c r="CW220" s="45"/>
      <c r="CX220" s="45"/>
      <c r="CY220" s="45"/>
      <c r="CZ220" s="45"/>
      <c r="DA220" s="45"/>
      <c r="DB220" s="45"/>
      <c r="DC220" s="45"/>
      <c r="DD220" s="45"/>
      <c r="DE220" s="45"/>
      <c r="DF220" s="45"/>
      <c r="DG220" s="45"/>
      <c r="DH220" s="45"/>
      <c r="DI220" s="45"/>
      <c r="DJ220" s="45"/>
      <c r="DK220" s="45"/>
      <c r="DL220" s="45"/>
      <c r="DM220" s="45"/>
      <c r="DN220" s="45"/>
      <c r="DO220" s="45"/>
      <c r="DP220" s="45"/>
      <c r="DQ220" s="45"/>
      <c r="DR220" s="45"/>
      <c r="DS220" s="45"/>
      <c r="DT220" s="45"/>
      <c r="DU220" s="45"/>
      <c r="DV220" s="1217"/>
      <c r="DW220" s="45"/>
      <c r="DX220" s="45"/>
      <c r="DY220" s="45"/>
      <c r="DZ220" s="45"/>
      <c r="EA220" s="45"/>
      <c r="EB220" s="45"/>
      <c r="EC220" s="45"/>
      <c r="ED220" s="45"/>
      <c r="EE220" s="45"/>
      <c r="EF220" s="45"/>
      <c r="EG220" s="45"/>
      <c r="EH220" s="45"/>
      <c r="EI220" s="45"/>
      <c r="EJ220" s="45"/>
      <c r="EK220" s="45"/>
      <c r="EL220" s="45"/>
      <c r="EM220" s="45"/>
      <c r="EN220" s="45"/>
      <c r="EO220" s="45"/>
      <c r="EP220" s="45"/>
      <c r="EQ220" s="1217"/>
      <c r="ER220" s="577"/>
    </row>
    <row r="221" spans="1:148" ht="15" customHeight="1">
      <c r="A221" s="648"/>
      <c r="B221" s="2261" t="str">
        <f t="shared" si="221"/>
        <v>Desk 4</v>
      </c>
      <c r="C221" s="2266" t="str">
        <f t="shared" ref="C221" si="226">IF(ISBLANK(C15), "", C15)</f>
        <v/>
      </c>
      <c r="D221" s="2266" t="str">
        <f t="shared" si="223"/>
        <v/>
      </c>
      <c r="E221" s="2266" t="str">
        <f t="shared" si="223"/>
        <v/>
      </c>
      <c r="F221" s="2266" t="str">
        <f t="shared" si="223"/>
        <v/>
      </c>
      <c r="G221" s="45"/>
      <c r="H221" s="45"/>
      <c r="I221" s="45"/>
      <c r="J221" s="45"/>
      <c r="K221" s="45"/>
      <c r="L221" s="45"/>
      <c r="M221" s="45"/>
      <c r="N221" s="45"/>
      <c r="O221" s="45"/>
      <c r="P221" s="45"/>
      <c r="Q221" s="45"/>
      <c r="R221" s="45"/>
      <c r="S221" s="45"/>
      <c r="T221" s="45"/>
      <c r="U221" s="45"/>
      <c r="V221" s="45"/>
      <c r="W221" s="45"/>
      <c r="X221" s="45"/>
      <c r="Y221" s="45"/>
      <c r="Z221" s="45"/>
      <c r="AA221" s="45"/>
      <c r="AB221" s="45"/>
      <c r="AC221" s="45"/>
      <c r="AD221" s="45"/>
      <c r="AE221" s="45"/>
      <c r="AF221" s="45"/>
      <c r="AG221" s="45"/>
      <c r="AH221" s="45"/>
      <c r="AI221" s="45"/>
      <c r="AJ221" s="45"/>
      <c r="AK221" s="45"/>
      <c r="AL221" s="45"/>
      <c r="AM221" s="45"/>
      <c r="AN221" s="45"/>
      <c r="AO221" s="45"/>
      <c r="AP221" s="45"/>
      <c r="AQ221" s="45"/>
      <c r="AR221" s="45"/>
      <c r="AS221" s="45"/>
      <c r="AT221" s="45"/>
      <c r="AU221" s="45"/>
      <c r="AV221" s="45"/>
      <c r="AW221" s="45"/>
      <c r="AX221" s="45"/>
      <c r="AY221" s="45"/>
      <c r="AZ221" s="45"/>
      <c r="BA221" s="45"/>
      <c r="BB221" s="45"/>
      <c r="BC221" s="45"/>
      <c r="BD221" s="45"/>
      <c r="BE221" s="45"/>
      <c r="BF221" s="45"/>
      <c r="BG221" s="45"/>
      <c r="BH221" s="45"/>
      <c r="BI221" s="45"/>
      <c r="BJ221" s="45"/>
      <c r="BK221" s="45"/>
      <c r="BL221" s="45"/>
      <c r="BM221" s="45"/>
      <c r="BN221" s="45"/>
      <c r="BO221" s="45"/>
      <c r="BP221" s="45"/>
      <c r="BQ221" s="45"/>
      <c r="BR221" s="45"/>
      <c r="BS221" s="45"/>
      <c r="BT221" s="45"/>
      <c r="BU221" s="45"/>
      <c r="BV221" s="45"/>
      <c r="BW221" s="45"/>
      <c r="BX221" s="45"/>
      <c r="BY221" s="45"/>
      <c r="BZ221" s="45"/>
      <c r="CA221" s="45"/>
      <c r="CB221" s="45"/>
      <c r="CC221" s="45"/>
      <c r="CD221" s="45"/>
      <c r="CE221" s="45"/>
      <c r="CF221" s="45"/>
      <c r="CG221" s="45"/>
      <c r="CH221" s="45"/>
      <c r="CI221" s="45"/>
      <c r="CJ221" s="45"/>
      <c r="CK221" s="45"/>
      <c r="CL221" s="45"/>
      <c r="CM221" s="45"/>
      <c r="CN221" s="45"/>
      <c r="CO221" s="45"/>
      <c r="CP221" s="45"/>
      <c r="CQ221" s="45"/>
      <c r="CR221" s="45"/>
      <c r="CS221" s="45"/>
      <c r="CT221" s="45"/>
      <c r="CU221" s="45"/>
      <c r="CV221" s="45"/>
      <c r="CW221" s="45"/>
      <c r="CX221" s="45"/>
      <c r="CY221" s="45"/>
      <c r="CZ221" s="45"/>
      <c r="DA221" s="45"/>
      <c r="DB221" s="45"/>
      <c r="DC221" s="45"/>
      <c r="DD221" s="45"/>
      <c r="DE221" s="45"/>
      <c r="DF221" s="45"/>
      <c r="DG221" s="45"/>
      <c r="DH221" s="45"/>
      <c r="DI221" s="45"/>
      <c r="DJ221" s="45"/>
      <c r="DK221" s="45"/>
      <c r="DL221" s="45"/>
      <c r="DM221" s="45"/>
      <c r="DN221" s="45"/>
      <c r="DO221" s="45"/>
      <c r="DP221" s="45"/>
      <c r="DQ221" s="45"/>
      <c r="DR221" s="45"/>
      <c r="DS221" s="45"/>
      <c r="DT221" s="45"/>
      <c r="DU221" s="45"/>
      <c r="DV221" s="1217"/>
      <c r="DW221" s="45"/>
      <c r="DX221" s="45"/>
      <c r="DY221" s="45"/>
      <c r="DZ221" s="45"/>
      <c r="EA221" s="45"/>
      <c r="EB221" s="45"/>
      <c r="EC221" s="45"/>
      <c r="ED221" s="45"/>
      <c r="EE221" s="45"/>
      <c r="EF221" s="45"/>
      <c r="EG221" s="45"/>
      <c r="EH221" s="45"/>
      <c r="EI221" s="45"/>
      <c r="EJ221" s="45"/>
      <c r="EK221" s="45"/>
      <c r="EL221" s="45"/>
      <c r="EM221" s="45"/>
      <c r="EN221" s="45"/>
      <c r="EO221" s="45"/>
      <c r="EP221" s="45"/>
      <c r="EQ221" s="1217"/>
      <c r="ER221" s="577"/>
    </row>
    <row r="222" spans="1:148" ht="15" customHeight="1">
      <c r="A222" s="648"/>
      <c r="B222" s="2261" t="str">
        <f t="shared" si="221"/>
        <v>Desk 5</v>
      </c>
      <c r="C222" s="2266" t="str">
        <f t="shared" ref="C222" si="227">IF(ISBLANK(C16), "", C16)</f>
        <v/>
      </c>
      <c r="D222" s="2266" t="str">
        <f t="shared" si="223"/>
        <v/>
      </c>
      <c r="E222" s="2266" t="str">
        <f t="shared" si="223"/>
        <v/>
      </c>
      <c r="F222" s="2266" t="str">
        <f t="shared" si="223"/>
        <v/>
      </c>
      <c r="G222" s="45"/>
      <c r="H222" s="45"/>
      <c r="I222" s="45"/>
      <c r="J222" s="45"/>
      <c r="K222" s="45"/>
      <c r="L222" s="45"/>
      <c r="M222" s="45"/>
      <c r="N222" s="45"/>
      <c r="O222" s="45"/>
      <c r="P222" s="45"/>
      <c r="Q222" s="45"/>
      <c r="R222" s="45"/>
      <c r="S222" s="45"/>
      <c r="T222" s="45"/>
      <c r="U222" s="45"/>
      <c r="V222" s="45"/>
      <c r="W222" s="45"/>
      <c r="X222" s="45"/>
      <c r="Y222" s="45"/>
      <c r="Z222" s="45"/>
      <c r="AA222" s="45"/>
      <c r="AB222" s="45"/>
      <c r="AC222" s="45"/>
      <c r="AD222" s="45"/>
      <c r="AE222" s="45"/>
      <c r="AF222" s="45"/>
      <c r="AG222" s="45"/>
      <c r="AH222" s="45"/>
      <c r="AI222" s="45"/>
      <c r="AJ222" s="45"/>
      <c r="AK222" s="45"/>
      <c r="AL222" s="45"/>
      <c r="AM222" s="45"/>
      <c r="AN222" s="45"/>
      <c r="AO222" s="45"/>
      <c r="AP222" s="45"/>
      <c r="AQ222" s="45"/>
      <c r="AR222" s="45"/>
      <c r="AS222" s="45"/>
      <c r="AT222" s="45"/>
      <c r="AU222" s="45"/>
      <c r="AV222" s="45"/>
      <c r="AW222" s="45"/>
      <c r="AX222" s="45"/>
      <c r="AY222" s="45"/>
      <c r="AZ222" s="45"/>
      <c r="BA222" s="45"/>
      <c r="BB222" s="45"/>
      <c r="BC222" s="45"/>
      <c r="BD222" s="45"/>
      <c r="BE222" s="45"/>
      <c r="BF222" s="45"/>
      <c r="BG222" s="45"/>
      <c r="BH222" s="45"/>
      <c r="BI222" s="45"/>
      <c r="BJ222" s="45"/>
      <c r="BK222" s="45"/>
      <c r="BL222" s="45"/>
      <c r="BM222" s="45"/>
      <c r="BN222" s="45"/>
      <c r="BO222" s="45"/>
      <c r="BP222" s="45"/>
      <c r="BQ222" s="45"/>
      <c r="BR222" s="45"/>
      <c r="BS222" s="45"/>
      <c r="BT222" s="45"/>
      <c r="BU222" s="45"/>
      <c r="BV222" s="45"/>
      <c r="BW222" s="45"/>
      <c r="BX222" s="45"/>
      <c r="BY222" s="45"/>
      <c r="BZ222" s="45"/>
      <c r="CA222" s="45"/>
      <c r="CB222" s="45"/>
      <c r="CC222" s="45"/>
      <c r="CD222" s="45"/>
      <c r="CE222" s="45"/>
      <c r="CF222" s="45"/>
      <c r="CG222" s="45"/>
      <c r="CH222" s="45"/>
      <c r="CI222" s="45"/>
      <c r="CJ222" s="45"/>
      <c r="CK222" s="45"/>
      <c r="CL222" s="45"/>
      <c r="CM222" s="45"/>
      <c r="CN222" s="45"/>
      <c r="CO222" s="45"/>
      <c r="CP222" s="45"/>
      <c r="CQ222" s="45"/>
      <c r="CR222" s="45"/>
      <c r="CS222" s="45"/>
      <c r="CT222" s="45"/>
      <c r="CU222" s="45"/>
      <c r="CV222" s="45"/>
      <c r="CW222" s="45"/>
      <c r="CX222" s="45"/>
      <c r="CY222" s="45"/>
      <c r="CZ222" s="45"/>
      <c r="DA222" s="45"/>
      <c r="DB222" s="45"/>
      <c r="DC222" s="45"/>
      <c r="DD222" s="45"/>
      <c r="DE222" s="45"/>
      <c r="DF222" s="45"/>
      <c r="DG222" s="45"/>
      <c r="DH222" s="45"/>
      <c r="DI222" s="45"/>
      <c r="DJ222" s="45"/>
      <c r="DK222" s="45"/>
      <c r="DL222" s="45"/>
      <c r="DM222" s="45"/>
      <c r="DN222" s="45"/>
      <c r="DO222" s="45"/>
      <c r="DP222" s="45"/>
      <c r="DQ222" s="45"/>
      <c r="DR222" s="45"/>
      <c r="DS222" s="45"/>
      <c r="DT222" s="45"/>
      <c r="DU222" s="45"/>
      <c r="DV222" s="1217"/>
      <c r="DW222" s="45"/>
      <c r="DX222" s="45"/>
      <c r="DY222" s="45"/>
      <c r="DZ222" s="45"/>
      <c r="EA222" s="45"/>
      <c r="EB222" s="45"/>
      <c r="EC222" s="45"/>
      <c r="ED222" s="45"/>
      <c r="EE222" s="45"/>
      <c r="EF222" s="45"/>
      <c r="EG222" s="45"/>
      <c r="EH222" s="45"/>
      <c r="EI222" s="45"/>
      <c r="EJ222" s="45"/>
      <c r="EK222" s="45"/>
      <c r="EL222" s="45"/>
      <c r="EM222" s="45"/>
      <c r="EN222" s="45"/>
      <c r="EO222" s="45"/>
      <c r="EP222" s="45"/>
      <c r="EQ222" s="1217"/>
      <c r="ER222" s="577"/>
    </row>
    <row r="223" spans="1:148" ht="15" customHeight="1">
      <c r="A223" s="648"/>
      <c r="B223" s="2261" t="str">
        <f t="shared" si="221"/>
        <v>Desk 6</v>
      </c>
      <c r="C223" s="2266" t="str">
        <f t="shared" ref="C223" si="228">IF(ISBLANK(C17), "", C17)</f>
        <v/>
      </c>
      <c r="D223" s="2266" t="str">
        <f t="shared" si="223"/>
        <v/>
      </c>
      <c r="E223" s="2266" t="str">
        <f t="shared" si="223"/>
        <v/>
      </c>
      <c r="F223" s="2266" t="str">
        <f t="shared" si="223"/>
        <v/>
      </c>
      <c r="G223" s="45"/>
      <c r="H223" s="45"/>
      <c r="I223" s="45"/>
      <c r="J223" s="45"/>
      <c r="K223" s="45"/>
      <c r="L223" s="45"/>
      <c r="M223" s="45"/>
      <c r="N223" s="45"/>
      <c r="O223" s="45"/>
      <c r="P223" s="45"/>
      <c r="Q223" s="45"/>
      <c r="R223" s="45"/>
      <c r="S223" s="45"/>
      <c r="T223" s="45"/>
      <c r="U223" s="45"/>
      <c r="V223" s="45"/>
      <c r="W223" s="45"/>
      <c r="X223" s="45"/>
      <c r="Y223" s="45"/>
      <c r="Z223" s="45"/>
      <c r="AA223" s="45"/>
      <c r="AB223" s="45"/>
      <c r="AC223" s="45"/>
      <c r="AD223" s="45"/>
      <c r="AE223" s="45"/>
      <c r="AF223" s="45"/>
      <c r="AG223" s="45"/>
      <c r="AH223" s="45"/>
      <c r="AI223" s="45"/>
      <c r="AJ223" s="45"/>
      <c r="AK223" s="45"/>
      <c r="AL223" s="45"/>
      <c r="AM223" s="45"/>
      <c r="AN223" s="45"/>
      <c r="AO223" s="45"/>
      <c r="AP223" s="45"/>
      <c r="AQ223" s="45"/>
      <c r="AR223" s="45"/>
      <c r="AS223" s="45"/>
      <c r="AT223" s="45"/>
      <c r="AU223" s="45"/>
      <c r="AV223" s="45"/>
      <c r="AW223" s="45"/>
      <c r="AX223" s="45"/>
      <c r="AY223" s="45"/>
      <c r="AZ223" s="45"/>
      <c r="BA223" s="45"/>
      <c r="BB223" s="45"/>
      <c r="BC223" s="45"/>
      <c r="BD223" s="45"/>
      <c r="BE223" s="45"/>
      <c r="BF223" s="45"/>
      <c r="BG223" s="45"/>
      <c r="BH223" s="45"/>
      <c r="BI223" s="45"/>
      <c r="BJ223" s="45"/>
      <c r="BK223" s="45"/>
      <c r="BL223" s="45"/>
      <c r="BM223" s="45"/>
      <c r="BN223" s="45"/>
      <c r="BO223" s="45"/>
      <c r="BP223" s="45"/>
      <c r="BQ223" s="45"/>
      <c r="BR223" s="45"/>
      <c r="BS223" s="45"/>
      <c r="BT223" s="45"/>
      <c r="BU223" s="45"/>
      <c r="BV223" s="45"/>
      <c r="BW223" s="45"/>
      <c r="BX223" s="45"/>
      <c r="BY223" s="45"/>
      <c r="BZ223" s="45"/>
      <c r="CA223" s="45"/>
      <c r="CB223" s="45"/>
      <c r="CC223" s="45"/>
      <c r="CD223" s="45"/>
      <c r="CE223" s="45"/>
      <c r="CF223" s="45"/>
      <c r="CG223" s="45"/>
      <c r="CH223" s="45"/>
      <c r="CI223" s="45"/>
      <c r="CJ223" s="45"/>
      <c r="CK223" s="45"/>
      <c r="CL223" s="45"/>
      <c r="CM223" s="45"/>
      <c r="CN223" s="45"/>
      <c r="CO223" s="45"/>
      <c r="CP223" s="45"/>
      <c r="CQ223" s="45"/>
      <c r="CR223" s="45"/>
      <c r="CS223" s="45"/>
      <c r="CT223" s="45"/>
      <c r="CU223" s="45"/>
      <c r="CV223" s="45"/>
      <c r="CW223" s="45"/>
      <c r="CX223" s="45"/>
      <c r="CY223" s="45"/>
      <c r="CZ223" s="45"/>
      <c r="DA223" s="45"/>
      <c r="DB223" s="45"/>
      <c r="DC223" s="45"/>
      <c r="DD223" s="45"/>
      <c r="DE223" s="45"/>
      <c r="DF223" s="45"/>
      <c r="DG223" s="45"/>
      <c r="DH223" s="45"/>
      <c r="DI223" s="45"/>
      <c r="DJ223" s="45"/>
      <c r="DK223" s="45"/>
      <c r="DL223" s="45"/>
      <c r="DM223" s="45"/>
      <c r="DN223" s="45"/>
      <c r="DO223" s="45"/>
      <c r="DP223" s="45"/>
      <c r="DQ223" s="45"/>
      <c r="DR223" s="45"/>
      <c r="DS223" s="45"/>
      <c r="DT223" s="45"/>
      <c r="DU223" s="45"/>
      <c r="DV223" s="1217"/>
      <c r="DW223" s="45"/>
      <c r="DX223" s="45"/>
      <c r="DY223" s="45"/>
      <c r="DZ223" s="45"/>
      <c r="EA223" s="45"/>
      <c r="EB223" s="45"/>
      <c r="EC223" s="45"/>
      <c r="ED223" s="45"/>
      <c r="EE223" s="45"/>
      <c r="EF223" s="45"/>
      <c r="EG223" s="45"/>
      <c r="EH223" s="45"/>
      <c r="EI223" s="45"/>
      <c r="EJ223" s="45"/>
      <c r="EK223" s="45"/>
      <c r="EL223" s="45"/>
      <c r="EM223" s="45"/>
      <c r="EN223" s="45"/>
      <c r="EO223" s="45"/>
      <c r="EP223" s="45"/>
      <c r="EQ223" s="1217"/>
      <c r="ER223" s="577"/>
    </row>
    <row r="224" spans="1:148" ht="15" customHeight="1">
      <c r="A224" s="648"/>
      <c r="B224" s="2261" t="str">
        <f t="shared" si="221"/>
        <v>Desk 7</v>
      </c>
      <c r="C224" s="2266" t="str">
        <f t="shared" ref="C224" si="229">IF(ISBLANK(C18), "", C18)</f>
        <v/>
      </c>
      <c r="D224" s="2266" t="str">
        <f t="shared" si="223"/>
        <v/>
      </c>
      <c r="E224" s="2266" t="str">
        <f t="shared" si="223"/>
        <v/>
      </c>
      <c r="F224" s="2266" t="str">
        <f t="shared" si="223"/>
        <v/>
      </c>
      <c r="G224" s="45"/>
      <c r="H224" s="45"/>
      <c r="I224" s="45"/>
      <c r="J224" s="45"/>
      <c r="K224" s="45"/>
      <c r="L224" s="45"/>
      <c r="M224" s="45"/>
      <c r="N224" s="45"/>
      <c r="O224" s="45"/>
      <c r="P224" s="45"/>
      <c r="Q224" s="45"/>
      <c r="R224" s="45"/>
      <c r="S224" s="45"/>
      <c r="T224" s="45"/>
      <c r="U224" s="45"/>
      <c r="V224" s="45"/>
      <c r="W224" s="45"/>
      <c r="X224" s="45"/>
      <c r="Y224" s="45"/>
      <c r="Z224" s="45"/>
      <c r="AA224" s="45"/>
      <c r="AB224" s="45"/>
      <c r="AC224" s="45"/>
      <c r="AD224" s="45"/>
      <c r="AE224" s="45"/>
      <c r="AF224" s="45"/>
      <c r="AG224" s="45"/>
      <c r="AH224" s="45"/>
      <c r="AI224" s="45"/>
      <c r="AJ224" s="45"/>
      <c r="AK224" s="45"/>
      <c r="AL224" s="45"/>
      <c r="AM224" s="45"/>
      <c r="AN224" s="45"/>
      <c r="AO224" s="45"/>
      <c r="AP224" s="45"/>
      <c r="AQ224" s="45"/>
      <c r="AR224" s="45"/>
      <c r="AS224" s="45"/>
      <c r="AT224" s="45"/>
      <c r="AU224" s="45"/>
      <c r="AV224" s="45"/>
      <c r="AW224" s="45"/>
      <c r="AX224" s="45"/>
      <c r="AY224" s="45"/>
      <c r="AZ224" s="45"/>
      <c r="BA224" s="45"/>
      <c r="BB224" s="45"/>
      <c r="BC224" s="45"/>
      <c r="BD224" s="45"/>
      <c r="BE224" s="45"/>
      <c r="BF224" s="45"/>
      <c r="BG224" s="45"/>
      <c r="BH224" s="45"/>
      <c r="BI224" s="45"/>
      <c r="BJ224" s="45"/>
      <c r="BK224" s="45"/>
      <c r="BL224" s="45"/>
      <c r="BM224" s="45"/>
      <c r="BN224" s="45"/>
      <c r="BO224" s="45"/>
      <c r="BP224" s="45"/>
      <c r="BQ224" s="45"/>
      <c r="BR224" s="45"/>
      <c r="BS224" s="45"/>
      <c r="BT224" s="45"/>
      <c r="BU224" s="45"/>
      <c r="BV224" s="45"/>
      <c r="BW224" s="45"/>
      <c r="BX224" s="45"/>
      <c r="BY224" s="45"/>
      <c r="BZ224" s="45"/>
      <c r="CA224" s="45"/>
      <c r="CB224" s="45"/>
      <c r="CC224" s="45"/>
      <c r="CD224" s="45"/>
      <c r="CE224" s="45"/>
      <c r="CF224" s="45"/>
      <c r="CG224" s="45"/>
      <c r="CH224" s="45"/>
      <c r="CI224" s="45"/>
      <c r="CJ224" s="45"/>
      <c r="CK224" s="45"/>
      <c r="CL224" s="45"/>
      <c r="CM224" s="45"/>
      <c r="CN224" s="45"/>
      <c r="CO224" s="45"/>
      <c r="CP224" s="45"/>
      <c r="CQ224" s="45"/>
      <c r="CR224" s="45"/>
      <c r="CS224" s="45"/>
      <c r="CT224" s="45"/>
      <c r="CU224" s="45"/>
      <c r="CV224" s="45"/>
      <c r="CW224" s="45"/>
      <c r="CX224" s="45"/>
      <c r="CY224" s="45"/>
      <c r="CZ224" s="45"/>
      <c r="DA224" s="45"/>
      <c r="DB224" s="45"/>
      <c r="DC224" s="45"/>
      <c r="DD224" s="45"/>
      <c r="DE224" s="45"/>
      <c r="DF224" s="45"/>
      <c r="DG224" s="45"/>
      <c r="DH224" s="45"/>
      <c r="DI224" s="45"/>
      <c r="DJ224" s="45"/>
      <c r="DK224" s="45"/>
      <c r="DL224" s="45"/>
      <c r="DM224" s="45"/>
      <c r="DN224" s="45"/>
      <c r="DO224" s="45"/>
      <c r="DP224" s="45"/>
      <c r="DQ224" s="45"/>
      <c r="DR224" s="45"/>
      <c r="DS224" s="45"/>
      <c r="DT224" s="45"/>
      <c r="DU224" s="45"/>
      <c r="DV224" s="1217"/>
      <c r="DW224" s="45"/>
      <c r="DX224" s="45"/>
      <c r="DY224" s="45"/>
      <c r="DZ224" s="45"/>
      <c r="EA224" s="45"/>
      <c r="EB224" s="45"/>
      <c r="EC224" s="45"/>
      <c r="ED224" s="45"/>
      <c r="EE224" s="45"/>
      <c r="EF224" s="45"/>
      <c r="EG224" s="45"/>
      <c r="EH224" s="45"/>
      <c r="EI224" s="45"/>
      <c r="EJ224" s="45"/>
      <c r="EK224" s="45"/>
      <c r="EL224" s="45"/>
      <c r="EM224" s="45"/>
      <c r="EN224" s="45"/>
      <c r="EO224" s="45"/>
      <c r="EP224" s="45"/>
      <c r="EQ224" s="1217"/>
      <c r="ER224" s="577"/>
    </row>
    <row r="225" spans="1:148" ht="15" customHeight="1">
      <c r="A225" s="648"/>
      <c r="B225" s="2261" t="str">
        <f t="shared" si="221"/>
        <v>Desk 8</v>
      </c>
      <c r="C225" s="2266" t="str">
        <f t="shared" ref="C225" si="230">IF(ISBLANK(C19), "", C19)</f>
        <v/>
      </c>
      <c r="D225" s="2266" t="str">
        <f t="shared" si="223"/>
        <v/>
      </c>
      <c r="E225" s="2266" t="str">
        <f t="shared" si="223"/>
        <v/>
      </c>
      <c r="F225" s="2266" t="str">
        <f t="shared" si="223"/>
        <v/>
      </c>
      <c r="G225" s="45"/>
      <c r="H225" s="45"/>
      <c r="I225" s="45"/>
      <c r="J225" s="45"/>
      <c r="K225" s="45"/>
      <c r="L225" s="45"/>
      <c r="M225" s="45"/>
      <c r="N225" s="45"/>
      <c r="O225" s="45"/>
      <c r="P225" s="45"/>
      <c r="Q225" s="45"/>
      <c r="R225" s="45"/>
      <c r="S225" s="45"/>
      <c r="T225" s="45"/>
      <c r="U225" s="45"/>
      <c r="V225" s="45"/>
      <c r="W225" s="45"/>
      <c r="X225" s="45"/>
      <c r="Y225" s="45"/>
      <c r="Z225" s="45"/>
      <c r="AA225" s="45"/>
      <c r="AB225" s="45"/>
      <c r="AC225" s="45"/>
      <c r="AD225" s="45"/>
      <c r="AE225" s="45"/>
      <c r="AF225" s="45"/>
      <c r="AG225" s="45"/>
      <c r="AH225" s="45"/>
      <c r="AI225" s="45"/>
      <c r="AJ225" s="45"/>
      <c r="AK225" s="45"/>
      <c r="AL225" s="45"/>
      <c r="AM225" s="45"/>
      <c r="AN225" s="45"/>
      <c r="AO225" s="45"/>
      <c r="AP225" s="45"/>
      <c r="AQ225" s="45"/>
      <c r="AR225" s="45"/>
      <c r="AS225" s="45"/>
      <c r="AT225" s="45"/>
      <c r="AU225" s="45"/>
      <c r="AV225" s="45"/>
      <c r="AW225" s="45"/>
      <c r="AX225" s="45"/>
      <c r="AY225" s="45"/>
      <c r="AZ225" s="45"/>
      <c r="BA225" s="45"/>
      <c r="BB225" s="45"/>
      <c r="BC225" s="45"/>
      <c r="BD225" s="45"/>
      <c r="BE225" s="45"/>
      <c r="BF225" s="45"/>
      <c r="BG225" s="45"/>
      <c r="BH225" s="45"/>
      <c r="BI225" s="45"/>
      <c r="BJ225" s="45"/>
      <c r="BK225" s="45"/>
      <c r="BL225" s="45"/>
      <c r="BM225" s="45"/>
      <c r="BN225" s="45"/>
      <c r="BO225" s="45"/>
      <c r="BP225" s="45"/>
      <c r="BQ225" s="45"/>
      <c r="BR225" s="45"/>
      <c r="BS225" s="45"/>
      <c r="BT225" s="45"/>
      <c r="BU225" s="45"/>
      <c r="BV225" s="45"/>
      <c r="BW225" s="45"/>
      <c r="BX225" s="45"/>
      <c r="BY225" s="45"/>
      <c r="BZ225" s="45"/>
      <c r="CA225" s="45"/>
      <c r="CB225" s="45"/>
      <c r="CC225" s="45"/>
      <c r="CD225" s="45"/>
      <c r="CE225" s="45"/>
      <c r="CF225" s="45"/>
      <c r="CG225" s="45"/>
      <c r="CH225" s="45"/>
      <c r="CI225" s="45"/>
      <c r="CJ225" s="45"/>
      <c r="CK225" s="45"/>
      <c r="CL225" s="45"/>
      <c r="CM225" s="45"/>
      <c r="CN225" s="45"/>
      <c r="CO225" s="45"/>
      <c r="CP225" s="45"/>
      <c r="CQ225" s="45"/>
      <c r="CR225" s="45"/>
      <c r="CS225" s="45"/>
      <c r="CT225" s="45"/>
      <c r="CU225" s="45"/>
      <c r="CV225" s="45"/>
      <c r="CW225" s="45"/>
      <c r="CX225" s="45"/>
      <c r="CY225" s="45"/>
      <c r="CZ225" s="45"/>
      <c r="DA225" s="45"/>
      <c r="DB225" s="45"/>
      <c r="DC225" s="45"/>
      <c r="DD225" s="45"/>
      <c r="DE225" s="45"/>
      <c r="DF225" s="45"/>
      <c r="DG225" s="45"/>
      <c r="DH225" s="45"/>
      <c r="DI225" s="45"/>
      <c r="DJ225" s="45"/>
      <c r="DK225" s="45"/>
      <c r="DL225" s="45"/>
      <c r="DM225" s="45"/>
      <c r="DN225" s="45"/>
      <c r="DO225" s="45"/>
      <c r="DP225" s="45"/>
      <c r="DQ225" s="45"/>
      <c r="DR225" s="45"/>
      <c r="DS225" s="45"/>
      <c r="DT225" s="45"/>
      <c r="DU225" s="45"/>
      <c r="DV225" s="1217"/>
      <c r="DW225" s="45"/>
      <c r="DX225" s="45"/>
      <c r="DY225" s="45"/>
      <c r="DZ225" s="45"/>
      <c r="EA225" s="45"/>
      <c r="EB225" s="45"/>
      <c r="EC225" s="45"/>
      <c r="ED225" s="45"/>
      <c r="EE225" s="45"/>
      <c r="EF225" s="45"/>
      <c r="EG225" s="45"/>
      <c r="EH225" s="45"/>
      <c r="EI225" s="45"/>
      <c r="EJ225" s="45"/>
      <c r="EK225" s="45"/>
      <c r="EL225" s="45"/>
      <c r="EM225" s="45"/>
      <c r="EN225" s="45"/>
      <c r="EO225" s="45"/>
      <c r="EP225" s="45"/>
      <c r="EQ225" s="1217"/>
      <c r="ER225" s="577"/>
    </row>
    <row r="226" spans="1:148" ht="15" customHeight="1">
      <c r="A226" s="648"/>
      <c r="B226" s="2261" t="str">
        <f t="shared" si="221"/>
        <v>Desk 9</v>
      </c>
      <c r="C226" s="2266" t="str">
        <f t="shared" ref="C226" si="231">IF(ISBLANK(C20), "", C20)</f>
        <v/>
      </c>
      <c r="D226" s="2266" t="str">
        <f t="shared" si="223"/>
        <v/>
      </c>
      <c r="E226" s="2266" t="str">
        <f t="shared" si="223"/>
        <v/>
      </c>
      <c r="F226" s="2266" t="str">
        <f t="shared" si="223"/>
        <v/>
      </c>
      <c r="G226" s="45"/>
      <c r="H226" s="45"/>
      <c r="I226" s="45"/>
      <c r="J226" s="45"/>
      <c r="K226" s="45"/>
      <c r="L226" s="45"/>
      <c r="M226" s="45"/>
      <c r="N226" s="45"/>
      <c r="O226" s="45"/>
      <c r="P226" s="45"/>
      <c r="Q226" s="45"/>
      <c r="R226" s="45"/>
      <c r="S226" s="45"/>
      <c r="T226" s="45"/>
      <c r="U226" s="45"/>
      <c r="V226" s="45"/>
      <c r="W226" s="45"/>
      <c r="X226" s="45"/>
      <c r="Y226" s="45"/>
      <c r="Z226" s="45"/>
      <c r="AA226" s="45"/>
      <c r="AB226" s="45"/>
      <c r="AC226" s="45"/>
      <c r="AD226" s="45"/>
      <c r="AE226" s="45"/>
      <c r="AF226" s="45"/>
      <c r="AG226" s="45"/>
      <c r="AH226" s="45"/>
      <c r="AI226" s="45"/>
      <c r="AJ226" s="45"/>
      <c r="AK226" s="45"/>
      <c r="AL226" s="45"/>
      <c r="AM226" s="45"/>
      <c r="AN226" s="45"/>
      <c r="AO226" s="45"/>
      <c r="AP226" s="45"/>
      <c r="AQ226" s="45"/>
      <c r="AR226" s="45"/>
      <c r="AS226" s="45"/>
      <c r="AT226" s="45"/>
      <c r="AU226" s="45"/>
      <c r="AV226" s="45"/>
      <c r="AW226" s="45"/>
      <c r="AX226" s="45"/>
      <c r="AY226" s="45"/>
      <c r="AZ226" s="45"/>
      <c r="BA226" s="45"/>
      <c r="BB226" s="45"/>
      <c r="BC226" s="45"/>
      <c r="BD226" s="45"/>
      <c r="BE226" s="45"/>
      <c r="BF226" s="45"/>
      <c r="BG226" s="45"/>
      <c r="BH226" s="45"/>
      <c r="BI226" s="45"/>
      <c r="BJ226" s="45"/>
      <c r="BK226" s="45"/>
      <c r="BL226" s="45"/>
      <c r="BM226" s="45"/>
      <c r="BN226" s="45"/>
      <c r="BO226" s="45"/>
      <c r="BP226" s="45"/>
      <c r="BQ226" s="45"/>
      <c r="BR226" s="45"/>
      <c r="BS226" s="45"/>
      <c r="BT226" s="45"/>
      <c r="BU226" s="45"/>
      <c r="BV226" s="45"/>
      <c r="BW226" s="45"/>
      <c r="BX226" s="45"/>
      <c r="BY226" s="45"/>
      <c r="BZ226" s="45"/>
      <c r="CA226" s="45"/>
      <c r="CB226" s="45"/>
      <c r="CC226" s="45"/>
      <c r="CD226" s="45"/>
      <c r="CE226" s="45"/>
      <c r="CF226" s="45"/>
      <c r="CG226" s="45"/>
      <c r="CH226" s="45"/>
      <c r="CI226" s="45"/>
      <c r="CJ226" s="45"/>
      <c r="CK226" s="45"/>
      <c r="CL226" s="45"/>
      <c r="CM226" s="45"/>
      <c r="CN226" s="45"/>
      <c r="CO226" s="45"/>
      <c r="CP226" s="45"/>
      <c r="CQ226" s="45"/>
      <c r="CR226" s="45"/>
      <c r="CS226" s="45"/>
      <c r="CT226" s="45"/>
      <c r="CU226" s="45"/>
      <c r="CV226" s="45"/>
      <c r="CW226" s="45"/>
      <c r="CX226" s="45"/>
      <c r="CY226" s="45"/>
      <c r="CZ226" s="45"/>
      <c r="DA226" s="45"/>
      <c r="DB226" s="45"/>
      <c r="DC226" s="45"/>
      <c r="DD226" s="45"/>
      <c r="DE226" s="45"/>
      <c r="DF226" s="45"/>
      <c r="DG226" s="45"/>
      <c r="DH226" s="45"/>
      <c r="DI226" s="45"/>
      <c r="DJ226" s="45"/>
      <c r="DK226" s="45"/>
      <c r="DL226" s="45"/>
      <c r="DM226" s="45"/>
      <c r="DN226" s="45"/>
      <c r="DO226" s="45"/>
      <c r="DP226" s="45"/>
      <c r="DQ226" s="45"/>
      <c r="DR226" s="45"/>
      <c r="DS226" s="45"/>
      <c r="DT226" s="45"/>
      <c r="DU226" s="45"/>
      <c r="DV226" s="1217"/>
      <c r="DW226" s="45"/>
      <c r="DX226" s="45"/>
      <c r="DY226" s="45"/>
      <c r="DZ226" s="45"/>
      <c r="EA226" s="45"/>
      <c r="EB226" s="45"/>
      <c r="EC226" s="45"/>
      <c r="ED226" s="45"/>
      <c r="EE226" s="45"/>
      <c r="EF226" s="45"/>
      <c r="EG226" s="45"/>
      <c r="EH226" s="45"/>
      <c r="EI226" s="45"/>
      <c r="EJ226" s="45"/>
      <c r="EK226" s="45"/>
      <c r="EL226" s="45"/>
      <c r="EM226" s="45"/>
      <c r="EN226" s="45"/>
      <c r="EO226" s="45"/>
      <c r="EP226" s="45"/>
      <c r="EQ226" s="1217"/>
      <c r="ER226" s="577"/>
    </row>
    <row r="227" spans="1:148" ht="15" customHeight="1">
      <c r="A227" s="648"/>
      <c r="B227" s="2261" t="str">
        <f t="shared" si="221"/>
        <v>Desk 10</v>
      </c>
      <c r="C227" s="2266" t="str">
        <f t="shared" ref="C227" si="232">IF(ISBLANK(C21), "", C21)</f>
        <v/>
      </c>
      <c r="D227" s="2266" t="str">
        <f t="shared" si="223"/>
        <v/>
      </c>
      <c r="E227" s="2266" t="str">
        <f t="shared" si="223"/>
        <v/>
      </c>
      <c r="F227" s="2266" t="str">
        <f t="shared" si="223"/>
        <v/>
      </c>
      <c r="G227" s="45"/>
      <c r="H227" s="45"/>
      <c r="I227" s="45"/>
      <c r="J227" s="45"/>
      <c r="K227" s="45"/>
      <c r="L227" s="45"/>
      <c r="M227" s="45"/>
      <c r="N227" s="45"/>
      <c r="O227" s="45"/>
      <c r="P227" s="45"/>
      <c r="Q227" s="45"/>
      <c r="R227" s="45"/>
      <c r="S227" s="45"/>
      <c r="T227" s="45"/>
      <c r="U227" s="45"/>
      <c r="V227" s="45"/>
      <c r="W227" s="45"/>
      <c r="X227" s="45"/>
      <c r="Y227" s="45"/>
      <c r="Z227" s="45"/>
      <c r="AA227" s="45"/>
      <c r="AB227" s="45"/>
      <c r="AC227" s="45"/>
      <c r="AD227" s="45"/>
      <c r="AE227" s="45"/>
      <c r="AF227" s="45"/>
      <c r="AG227" s="45"/>
      <c r="AH227" s="45"/>
      <c r="AI227" s="45"/>
      <c r="AJ227" s="45"/>
      <c r="AK227" s="45"/>
      <c r="AL227" s="45"/>
      <c r="AM227" s="45"/>
      <c r="AN227" s="45"/>
      <c r="AO227" s="45"/>
      <c r="AP227" s="45"/>
      <c r="AQ227" s="45"/>
      <c r="AR227" s="45"/>
      <c r="AS227" s="45"/>
      <c r="AT227" s="45"/>
      <c r="AU227" s="45"/>
      <c r="AV227" s="45"/>
      <c r="AW227" s="45"/>
      <c r="AX227" s="45"/>
      <c r="AY227" s="45"/>
      <c r="AZ227" s="45"/>
      <c r="BA227" s="45"/>
      <c r="BB227" s="45"/>
      <c r="BC227" s="45"/>
      <c r="BD227" s="45"/>
      <c r="BE227" s="45"/>
      <c r="BF227" s="45"/>
      <c r="BG227" s="45"/>
      <c r="BH227" s="45"/>
      <c r="BI227" s="45"/>
      <c r="BJ227" s="45"/>
      <c r="BK227" s="45"/>
      <c r="BL227" s="45"/>
      <c r="BM227" s="45"/>
      <c r="BN227" s="45"/>
      <c r="BO227" s="45"/>
      <c r="BP227" s="45"/>
      <c r="BQ227" s="45"/>
      <c r="BR227" s="45"/>
      <c r="BS227" s="45"/>
      <c r="BT227" s="45"/>
      <c r="BU227" s="45"/>
      <c r="BV227" s="45"/>
      <c r="BW227" s="45"/>
      <c r="BX227" s="45"/>
      <c r="BY227" s="45"/>
      <c r="BZ227" s="45"/>
      <c r="CA227" s="45"/>
      <c r="CB227" s="45"/>
      <c r="CC227" s="45"/>
      <c r="CD227" s="45"/>
      <c r="CE227" s="45"/>
      <c r="CF227" s="45"/>
      <c r="CG227" s="45"/>
      <c r="CH227" s="45"/>
      <c r="CI227" s="45"/>
      <c r="CJ227" s="45"/>
      <c r="CK227" s="45"/>
      <c r="CL227" s="45"/>
      <c r="CM227" s="45"/>
      <c r="CN227" s="45"/>
      <c r="CO227" s="45"/>
      <c r="CP227" s="45"/>
      <c r="CQ227" s="45"/>
      <c r="CR227" s="45"/>
      <c r="CS227" s="45"/>
      <c r="CT227" s="45"/>
      <c r="CU227" s="45"/>
      <c r="CV227" s="45"/>
      <c r="CW227" s="45"/>
      <c r="CX227" s="45"/>
      <c r="CY227" s="45"/>
      <c r="CZ227" s="45"/>
      <c r="DA227" s="45"/>
      <c r="DB227" s="45"/>
      <c r="DC227" s="45"/>
      <c r="DD227" s="45"/>
      <c r="DE227" s="45"/>
      <c r="DF227" s="45"/>
      <c r="DG227" s="45"/>
      <c r="DH227" s="45"/>
      <c r="DI227" s="45"/>
      <c r="DJ227" s="45"/>
      <c r="DK227" s="45"/>
      <c r="DL227" s="45"/>
      <c r="DM227" s="45"/>
      <c r="DN227" s="45"/>
      <c r="DO227" s="45"/>
      <c r="DP227" s="45"/>
      <c r="DQ227" s="45"/>
      <c r="DR227" s="45"/>
      <c r="DS227" s="45"/>
      <c r="DT227" s="45"/>
      <c r="DU227" s="45"/>
      <c r="DV227" s="1217"/>
      <c r="DW227" s="45"/>
      <c r="DX227" s="45"/>
      <c r="DY227" s="45"/>
      <c r="DZ227" s="45"/>
      <c r="EA227" s="45"/>
      <c r="EB227" s="45"/>
      <c r="EC227" s="45"/>
      <c r="ED227" s="45"/>
      <c r="EE227" s="45"/>
      <c r="EF227" s="45"/>
      <c r="EG227" s="45"/>
      <c r="EH227" s="45"/>
      <c r="EI227" s="45"/>
      <c r="EJ227" s="45"/>
      <c r="EK227" s="45"/>
      <c r="EL227" s="45"/>
      <c r="EM227" s="45"/>
      <c r="EN227" s="45"/>
      <c r="EO227" s="45"/>
      <c r="EP227" s="45"/>
      <c r="EQ227" s="1217"/>
      <c r="ER227" s="577"/>
    </row>
    <row r="228" spans="1:148" ht="15" customHeight="1">
      <c r="A228" s="648"/>
      <c r="B228" s="2261" t="str">
        <f t="shared" si="221"/>
        <v>Desk 11</v>
      </c>
      <c r="C228" s="2266" t="str">
        <f t="shared" ref="C228" si="233">IF(ISBLANK(C22), "", C22)</f>
        <v/>
      </c>
      <c r="D228" s="2266" t="str">
        <f t="shared" si="223"/>
        <v/>
      </c>
      <c r="E228" s="2266" t="str">
        <f t="shared" si="223"/>
        <v/>
      </c>
      <c r="F228" s="2266" t="str">
        <f t="shared" si="223"/>
        <v/>
      </c>
      <c r="G228" s="45"/>
      <c r="H228" s="45"/>
      <c r="I228" s="45"/>
      <c r="J228" s="45"/>
      <c r="K228" s="45"/>
      <c r="L228" s="45"/>
      <c r="M228" s="45"/>
      <c r="N228" s="45"/>
      <c r="O228" s="45"/>
      <c r="P228" s="45"/>
      <c r="Q228" s="45"/>
      <c r="R228" s="45"/>
      <c r="S228" s="45"/>
      <c r="T228" s="45"/>
      <c r="U228" s="45"/>
      <c r="V228" s="45"/>
      <c r="W228" s="45"/>
      <c r="X228" s="45"/>
      <c r="Y228" s="45"/>
      <c r="Z228" s="45"/>
      <c r="AA228" s="45"/>
      <c r="AB228" s="45"/>
      <c r="AC228" s="45"/>
      <c r="AD228" s="45"/>
      <c r="AE228" s="45"/>
      <c r="AF228" s="45"/>
      <c r="AG228" s="45"/>
      <c r="AH228" s="45"/>
      <c r="AI228" s="45"/>
      <c r="AJ228" s="45"/>
      <c r="AK228" s="45"/>
      <c r="AL228" s="45"/>
      <c r="AM228" s="45"/>
      <c r="AN228" s="45"/>
      <c r="AO228" s="45"/>
      <c r="AP228" s="45"/>
      <c r="AQ228" s="45"/>
      <c r="AR228" s="45"/>
      <c r="AS228" s="45"/>
      <c r="AT228" s="45"/>
      <c r="AU228" s="45"/>
      <c r="AV228" s="45"/>
      <c r="AW228" s="45"/>
      <c r="AX228" s="45"/>
      <c r="AY228" s="45"/>
      <c r="AZ228" s="45"/>
      <c r="BA228" s="45"/>
      <c r="BB228" s="45"/>
      <c r="BC228" s="45"/>
      <c r="BD228" s="45"/>
      <c r="BE228" s="45"/>
      <c r="BF228" s="45"/>
      <c r="BG228" s="45"/>
      <c r="BH228" s="45"/>
      <c r="BI228" s="45"/>
      <c r="BJ228" s="45"/>
      <c r="BK228" s="45"/>
      <c r="BL228" s="45"/>
      <c r="BM228" s="45"/>
      <c r="BN228" s="45"/>
      <c r="BO228" s="45"/>
      <c r="BP228" s="45"/>
      <c r="BQ228" s="45"/>
      <c r="BR228" s="45"/>
      <c r="BS228" s="45"/>
      <c r="BT228" s="45"/>
      <c r="BU228" s="45"/>
      <c r="BV228" s="45"/>
      <c r="BW228" s="45"/>
      <c r="BX228" s="45"/>
      <c r="BY228" s="45"/>
      <c r="BZ228" s="45"/>
      <c r="CA228" s="45"/>
      <c r="CB228" s="45"/>
      <c r="CC228" s="45"/>
      <c r="CD228" s="45"/>
      <c r="CE228" s="45"/>
      <c r="CF228" s="45"/>
      <c r="CG228" s="45"/>
      <c r="CH228" s="45"/>
      <c r="CI228" s="45"/>
      <c r="CJ228" s="45"/>
      <c r="CK228" s="45"/>
      <c r="CL228" s="45"/>
      <c r="CM228" s="45"/>
      <c r="CN228" s="45"/>
      <c r="CO228" s="45"/>
      <c r="CP228" s="45"/>
      <c r="CQ228" s="45"/>
      <c r="CR228" s="45"/>
      <c r="CS228" s="45"/>
      <c r="CT228" s="45"/>
      <c r="CU228" s="45"/>
      <c r="CV228" s="45"/>
      <c r="CW228" s="45"/>
      <c r="CX228" s="45"/>
      <c r="CY228" s="45"/>
      <c r="CZ228" s="45"/>
      <c r="DA228" s="45"/>
      <c r="DB228" s="45"/>
      <c r="DC228" s="45"/>
      <c r="DD228" s="45"/>
      <c r="DE228" s="45"/>
      <c r="DF228" s="45"/>
      <c r="DG228" s="45"/>
      <c r="DH228" s="45"/>
      <c r="DI228" s="45"/>
      <c r="DJ228" s="45"/>
      <c r="DK228" s="45"/>
      <c r="DL228" s="45"/>
      <c r="DM228" s="45"/>
      <c r="DN228" s="45"/>
      <c r="DO228" s="45"/>
      <c r="DP228" s="45"/>
      <c r="DQ228" s="45"/>
      <c r="DR228" s="45"/>
      <c r="DS228" s="45"/>
      <c r="DT228" s="45"/>
      <c r="DU228" s="45"/>
      <c r="DV228" s="1217"/>
      <c r="DW228" s="45"/>
      <c r="DX228" s="45"/>
      <c r="DY228" s="45"/>
      <c r="DZ228" s="45"/>
      <c r="EA228" s="45"/>
      <c r="EB228" s="45"/>
      <c r="EC228" s="45"/>
      <c r="ED228" s="45"/>
      <c r="EE228" s="45"/>
      <c r="EF228" s="45"/>
      <c r="EG228" s="45"/>
      <c r="EH228" s="45"/>
      <c r="EI228" s="45"/>
      <c r="EJ228" s="45"/>
      <c r="EK228" s="45"/>
      <c r="EL228" s="45"/>
      <c r="EM228" s="45"/>
      <c r="EN228" s="45"/>
      <c r="EO228" s="45"/>
      <c r="EP228" s="45"/>
      <c r="EQ228" s="1217"/>
      <c r="ER228" s="577"/>
    </row>
    <row r="229" spans="1:148" ht="15" customHeight="1">
      <c r="A229" s="648"/>
      <c r="B229" s="2261" t="str">
        <f t="shared" si="221"/>
        <v>Desk 12</v>
      </c>
      <c r="C229" s="2266" t="str">
        <f t="shared" ref="C229" si="234">IF(ISBLANK(C23), "", C23)</f>
        <v/>
      </c>
      <c r="D229" s="2266" t="str">
        <f t="shared" si="223"/>
        <v/>
      </c>
      <c r="E229" s="2266" t="str">
        <f t="shared" si="223"/>
        <v/>
      </c>
      <c r="F229" s="2266" t="str">
        <f t="shared" si="223"/>
        <v/>
      </c>
      <c r="G229" s="45"/>
      <c r="H229" s="45"/>
      <c r="I229" s="45"/>
      <c r="J229" s="45"/>
      <c r="K229" s="45"/>
      <c r="L229" s="45"/>
      <c r="M229" s="45"/>
      <c r="N229" s="45"/>
      <c r="O229" s="45"/>
      <c r="P229" s="45"/>
      <c r="Q229" s="45"/>
      <c r="R229" s="45"/>
      <c r="S229" s="45"/>
      <c r="T229" s="45"/>
      <c r="U229" s="45"/>
      <c r="V229" s="45"/>
      <c r="W229" s="45"/>
      <c r="X229" s="45"/>
      <c r="Y229" s="45"/>
      <c r="Z229" s="45"/>
      <c r="AA229" s="45"/>
      <c r="AB229" s="45"/>
      <c r="AC229" s="45"/>
      <c r="AD229" s="45"/>
      <c r="AE229" s="45"/>
      <c r="AF229" s="45"/>
      <c r="AG229" s="45"/>
      <c r="AH229" s="45"/>
      <c r="AI229" s="45"/>
      <c r="AJ229" s="45"/>
      <c r="AK229" s="45"/>
      <c r="AL229" s="45"/>
      <c r="AM229" s="45"/>
      <c r="AN229" s="45"/>
      <c r="AO229" s="45"/>
      <c r="AP229" s="45"/>
      <c r="AQ229" s="45"/>
      <c r="AR229" s="45"/>
      <c r="AS229" s="45"/>
      <c r="AT229" s="45"/>
      <c r="AU229" s="45"/>
      <c r="AV229" s="45"/>
      <c r="AW229" s="45"/>
      <c r="AX229" s="45"/>
      <c r="AY229" s="45"/>
      <c r="AZ229" s="45"/>
      <c r="BA229" s="45"/>
      <c r="BB229" s="45"/>
      <c r="BC229" s="45"/>
      <c r="BD229" s="45"/>
      <c r="BE229" s="45"/>
      <c r="BF229" s="45"/>
      <c r="BG229" s="45"/>
      <c r="BH229" s="45"/>
      <c r="BI229" s="45"/>
      <c r="BJ229" s="45"/>
      <c r="BK229" s="45"/>
      <c r="BL229" s="45"/>
      <c r="BM229" s="45"/>
      <c r="BN229" s="45"/>
      <c r="BO229" s="45"/>
      <c r="BP229" s="45"/>
      <c r="BQ229" s="45"/>
      <c r="BR229" s="45"/>
      <c r="BS229" s="45"/>
      <c r="BT229" s="45"/>
      <c r="BU229" s="45"/>
      <c r="BV229" s="45"/>
      <c r="BW229" s="45"/>
      <c r="BX229" s="45"/>
      <c r="BY229" s="45"/>
      <c r="BZ229" s="45"/>
      <c r="CA229" s="45"/>
      <c r="CB229" s="45"/>
      <c r="CC229" s="45"/>
      <c r="CD229" s="45"/>
      <c r="CE229" s="45"/>
      <c r="CF229" s="45"/>
      <c r="CG229" s="45"/>
      <c r="CH229" s="45"/>
      <c r="CI229" s="45"/>
      <c r="CJ229" s="45"/>
      <c r="CK229" s="45"/>
      <c r="CL229" s="45"/>
      <c r="CM229" s="45"/>
      <c r="CN229" s="45"/>
      <c r="CO229" s="45"/>
      <c r="CP229" s="45"/>
      <c r="CQ229" s="45"/>
      <c r="CR229" s="45"/>
      <c r="CS229" s="45"/>
      <c r="CT229" s="45"/>
      <c r="CU229" s="45"/>
      <c r="CV229" s="45"/>
      <c r="CW229" s="45"/>
      <c r="CX229" s="45"/>
      <c r="CY229" s="45"/>
      <c r="CZ229" s="45"/>
      <c r="DA229" s="45"/>
      <c r="DB229" s="45"/>
      <c r="DC229" s="45"/>
      <c r="DD229" s="45"/>
      <c r="DE229" s="45"/>
      <c r="DF229" s="45"/>
      <c r="DG229" s="45"/>
      <c r="DH229" s="45"/>
      <c r="DI229" s="45"/>
      <c r="DJ229" s="45"/>
      <c r="DK229" s="45"/>
      <c r="DL229" s="45"/>
      <c r="DM229" s="45"/>
      <c r="DN229" s="45"/>
      <c r="DO229" s="45"/>
      <c r="DP229" s="45"/>
      <c r="DQ229" s="45"/>
      <c r="DR229" s="45"/>
      <c r="DS229" s="45"/>
      <c r="DT229" s="45"/>
      <c r="DU229" s="45"/>
      <c r="DV229" s="1217"/>
      <c r="DW229" s="45"/>
      <c r="DX229" s="45"/>
      <c r="DY229" s="45"/>
      <c r="DZ229" s="45"/>
      <c r="EA229" s="45"/>
      <c r="EB229" s="45"/>
      <c r="EC229" s="45"/>
      <c r="ED229" s="45"/>
      <c r="EE229" s="45"/>
      <c r="EF229" s="45"/>
      <c r="EG229" s="45"/>
      <c r="EH229" s="45"/>
      <c r="EI229" s="45"/>
      <c r="EJ229" s="45"/>
      <c r="EK229" s="45"/>
      <c r="EL229" s="45"/>
      <c r="EM229" s="45"/>
      <c r="EN229" s="45"/>
      <c r="EO229" s="45"/>
      <c r="EP229" s="45"/>
      <c r="EQ229" s="1217"/>
      <c r="ER229" s="577"/>
    </row>
    <row r="230" spans="1:148" ht="15" customHeight="1">
      <c r="A230" s="648"/>
      <c r="B230" s="2261" t="str">
        <f t="shared" si="221"/>
        <v>Desk 13</v>
      </c>
      <c r="C230" s="2266" t="str">
        <f t="shared" ref="C230" si="235">IF(ISBLANK(C24), "", C24)</f>
        <v/>
      </c>
      <c r="D230" s="2266" t="str">
        <f t="shared" si="223"/>
        <v/>
      </c>
      <c r="E230" s="2266" t="str">
        <f t="shared" si="223"/>
        <v/>
      </c>
      <c r="F230" s="2266" t="str">
        <f t="shared" si="223"/>
        <v/>
      </c>
      <c r="G230" s="45"/>
      <c r="H230" s="45"/>
      <c r="I230" s="45"/>
      <c r="J230" s="45"/>
      <c r="K230" s="45"/>
      <c r="L230" s="45"/>
      <c r="M230" s="45"/>
      <c r="N230" s="45"/>
      <c r="O230" s="45"/>
      <c r="P230" s="45"/>
      <c r="Q230" s="45"/>
      <c r="R230" s="45"/>
      <c r="S230" s="45"/>
      <c r="T230" s="45"/>
      <c r="U230" s="45"/>
      <c r="V230" s="45"/>
      <c r="W230" s="45"/>
      <c r="X230" s="45"/>
      <c r="Y230" s="45"/>
      <c r="Z230" s="45"/>
      <c r="AA230" s="45"/>
      <c r="AB230" s="45"/>
      <c r="AC230" s="45"/>
      <c r="AD230" s="45"/>
      <c r="AE230" s="45"/>
      <c r="AF230" s="45"/>
      <c r="AG230" s="45"/>
      <c r="AH230" s="45"/>
      <c r="AI230" s="45"/>
      <c r="AJ230" s="45"/>
      <c r="AK230" s="45"/>
      <c r="AL230" s="45"/>
      <c r="AM230" s="45"/>
      <c r="AN230" s="45"/>
      <c r="AO230" s="45"/>
      <c r="AP230" s="45"/>
      <c r="AQ230" s="45"/>
      <c r="AR230" s="45"/>
      <c r="AS230" s="45"/>
      <c r="AT230" s="45"/>
      <c r="AU230" s="45"/>
      <c r="AV230" s="45"/>
      <c r="AW230" s="45"/>
      <c r="AX230" s="45"/>
      <c r="AY230" s="45"/>
      <c r="AZ230" s="45"/>
      <c r="BA230" s="45"/>
      <c r="BB230" s="45"/>
      <c r="BC230" s="45"/>
      <c r="BD230" s="45"/>
      <c r="BE230" s="45"/>
      <c r="BF230" s="45"/>
      <c r="BG230" s="45"/>
      <c r="BH230" s="45"/>
      <c r="BI230" s="45"/>
      <c r="BJ230" s="45"/>
      <c r="BK230" s="45"/>
      <c r="BL230" s="45"/>
      <c r="BM230" s="45"/>
      <c r="BN230" s="45"/>
      <c r="BO230" s="45"/>
      <c r="BP230" s="45"/>
      <c r="BQ230" s="45"/>
      <c r="BR230" s="45"/>
      <c r="BS230" s="45"/>
      <c r="BT230" s="45"/>
      <c r="BU230" s="45"/>
      <c r="BV230" s="45"/>
      <c r="BW230" s="45"/>
      <c r="BX230" s="45"/>
      <c r="BY230" s="45"/>
      <c r="BZ230" s="45"/>
      <c r="CA230" s="45"/>
      <c r="CB230" s="45"/>
      <c r="CC230" s="45"/>
      <c r="CD230" s="45"/>
      <c r="CE230" s="45"/>
      <c r="CF230" s="45"/>
      <c r="CG230" s="45"/>
      <c r="CH230" s="45"/>
      <c r="CI230" s="45"/>
      <c r="CJ230" s="45"/>
      <c r="CK230" s="45"/>
      <c r="CL230" s="45"/>
      <c r="CM230" s="45"/>
      <c r="CN230" s="45"/>
      <c r="CO230" s="45"/>
      <c r="CP230" s="45"/>
      <c r="CQ230" s="45"/>
      <c r="CR230" s="45"/>
      <c r="CS230" s="45"/>
      <c r="CT230" s="45"/>
      <c r="CU230" s="45"/>
      <c r="CV230" s="45"/>
      <c r="CW230" s="45"/>
      <c r="CX230" s="45"/>
      <c r="CY230" s="45"/>
      <c r="CZ230" s="45"/>
      <c r="DA230" s="45"/>
      <c r="DB230" s="45"/>
      <c r="DC230" s="45"/>
      <c r="DD230" s="45"/>
      <c r="DE230" s="45"/>
      <c r="DF230" s="45"/>
      <c r="DG230" s="45"/>
      <c r="DH230" s="45"/>
      <c r="DI230" s="45"/>
      <c r="DJ230" s="45"/>
      <c r="DK230" s="45"/>
      <c r="DL230" s="45"/>
      <c r="DM230" s="45"/>
      <c r="DN230" s="45"/>
      <c r="DO230" s="45"/>
      <c r="DP230" s="45"/>
      <c r="DQ230" s="45"/>
      <c r="DR230" s="45"/>
      <c r="DS230" s="45"/>
      <c r="DT230" s="45"/>
      <c r="DU230" s="45"/>
      <c r="DV230" s="1217"/>
      <c r="DW230" s="45"/>
      <c r="DX230" s="45"/>
      <c r="DY230" s="45"/>
      <c r="DZ230" s="45"/>
      <c r="EA230" s="45"/>
      <c r="EB230" s="45"/>
      <c r="EC230" s="45"/>
      <c r="ED230" s="45"/>
      <c r="EE230" s="45"/>
      <c r="EF230" s="45"/>
      <c r="EG230" s="45"/>
      <c r="EH230" s="45"/>
      <c r="EI230" s="45"/>
      <c r="EJ230" s="45"/>
      <c r="EK230" s="45"/>
      <c r="EL230" s="45"/>
      <c r="EM230" s="45"/>
      <c r="EN230" s="45"/>
      <c r="EO230" s="45"/>
      <c r="EP230" s="45"/>
      <c r="EQ230" s="1217"/>
      <c r="ER230" s="577"/>
    </row>
    <row r="231" spans="1:148" ht="15" customHeight="1">
      <c r="A231" s="648"/>
      <c r="B231" s="2261" t="str">
        <f t="shared" si="221"/>
        <v>Desk 14</v>
      </c>
      <c r="C231" s="2266" t="str">
        <f t="shared" ref="C231" si="236">IF(ISBLANK(C25), "", C25)</f>
        <v/>
      </c>
      <c r="D231" s="2266" t="str">
        <f t="shared" si="223"/>
        <v/>
      </c>
      <c r="E231" s="2266" t="str">
        <f t="shared" si="223"/>
        <v/>
      </c>
      <c r="F231" s="2266" t="str">
        <f t="shared" si="223"/>
        <v/>
      </c>
      <c r="G231" s="45"/>
      <c r="H231" s="45"/>
      <c r="I231" s="45"/>
      <c r="J231" s="45"/>
      <c r="K231" s="45"/>
      <c r="L231" s="45"/>
      <c r="M231" s="45"/>
      <c r="N231" s="45"/>
      <c r="O231" s="45"/>
      <c r="P231" s="45"/>
      <c r="Q231" s="45"/>
      <c r="R231" s="45"/>
      <c r="S231" s="45"/>
      <c r="T231" s="45"/>
      <c r="U231" s="45"/>
      <c r="V231" s="45"/>
      <c r="W231" s="45"/>
      <c r="X231" s="45"/>
      <c r="Y231" s="45"/>
      <c r="Z231" s="45"/>
      <c r="AA231" s="45"/>
      <c r="AB231" s="45"/>
      <c r="AC231" s="45"/>
      <c r="AD231" s="45"/>
      <c r="AE231" s="45"/>
      <c r="AF231" s="45"/>
      <c r="AG231" s="45"/>
      <c r="AH231" s="45"/>
      <c r="AI231" s="45"/>
      <c r="AJ231" s="45"/>
      <c r="AK231" s="45"/>
      <c r="AL231" s="45"/>
      <c r="AM231" s="45"/>
      <c r="AN231" s="45"/>
      <c r="AO231" s="45"/>
      <c r="AP231" s="45"/>
      <c r="AQ231" s="45"/>
      <c r="AR231" s="45"/>
      <c r="AS231" s="45"/>
      <c r="AT231" s="45"/>
      <c r="AU231" s="45"/>
      <c r="AV231" s="45"/>
      <c r="AW231" s="45"/>
      <c r="AX231" s="45"/>
      <c r="AY231" s="45"/>
      <c r="AZ231" s="45"/>
      <c r="BA231" s="45"/>
      <c r="BB231" s="45"/>
      <c r="BC231" s="45"/>
      <c r="BD231" s="45"/>
      <c r="BE231" s="45"/>
      <c r="BF231" s="45"/>
      <c r="BG231" s="45"/>
      <c r="BH231" s="45"/>
      <c r="BI231" s="45"/>
      <c r="BJ231" s="45"/>
      <c r="BK231" s="45"/>
      <c r="BL231" s="45"/>
      <c r="BM231" s="45"/>
      <c r="BN231" s="45"/>
      <c r="BO231" s="45"/>
      <c r="BP231" s="45"/>
      <c r="BQ231" s="45"/>
      <c r="BR231" s="45"/>
      <c r="BS231" s="45"/>
      <c r="BT231" s="45"/>
      <c r="BU231" s="45"/>
      <c r="BV231" s="45"/>
      <c r="BW231" s="45"/>
      <c r="BX231" s="45"/>
      <c r="BY231" s="45"/>
      <c r="BZ231" s="45"/>
      <c r="CA231" s="45"/>
      <c r="CB231" s="45"/>
      <c r="CC231" s="45"/>
      <c r="CD231" s="45"/>
      <c r="CE231" s="45"/>
      <c r="CF231" s="45"/>
      <c r="CG231" s="45"/>
      <c r="CH231" s="45"/>
      <c r="CI231" s="45"/>
      <c r="CJ231" s="45"/>
      <c r="CK231" s="45"/>
      <c r="CL231" s="45"/>
      <c r="CM231" s="45"/>
      <c r="CN231" s="45"/>
      <c r="CO231" s="45"/>
      <c r="CP231" s="45"/>
      <c r="CQ231" s="45"/>
      <c r="CR231" s="45"/>
      <c r="CS231" s="45"/>
      <c r="CT231" s="45"/>
      <c r="CU231" s="45"/>
      <c r="CV231" s="45"/>
      <c r="CW231" s="45"/>
      <c r="CX231" s="45"/>
      <c r="CY231" s="45"/>
      <c r="CZ231" s="45"/>
      <c r="DA231" s="45"/>
      <c r="DB231" s="45"/>
      <c r="DC231" s="45"/>
      <c r="DD231" s="45"/>
      <c r="DE231" s="45"/>
      <c r="DF231" s="45"/>
      <c r="DG231" s="45"/>
      <c r="DH231" s="45"/>
      <c r="DI231" s="45"/>
      <c r="DJ231" s="45"/>
      <c r="DK231" s="45"/>
      <c r="DL231" s="45"/>
      <c r="DM231" s="45"/>
      <c r="DN231" s="45"/>
      <c r="DO231" s="45"/>
      <c r="DP231" s="45"/>
      <c r="DQ231" s="45"/>
      <c r="DR231" s="45"/>
      <c r="DS231" s="45"/>
      <c r="DT231" s="45"/>
      <c r="DU231" s="45"/>
      <c r="DV231" s="1217"/>
      <c r="DW231" s="45"/>
      <c r="DX231" s="45"/>
      <c r="DY231" s="45"/>
      <c r="DZ231" s="45"/>
      <c r="EA231" s="45"/>
      <c r="EB231" s="45"/>
      <c r="EC231" s="45"/>
      <c r="ED231" s="45"/>
      <c r="EE231" s="45"/>
      <c r="EF231" s="45"/>
      <c r="EG231" s="45"/>
      <c r="EH231" s="45"/>
      <c r="EI231" s="45"/>
      <c r="EJ231" s="45"/>
      <c r="EK231" s="45"/>
      <c r="EL231" s="45"/>
      <c r="EM231" s="45"/>
      <c r="EN231" s="45"/>
      <c r="EO231" s="45"/>
      <c r="EP231" s="45"/>
      <c r="EQ231" s="1217"/>
      <c r="ER231" s="577"/>
    </row>
    <row r="232" spans="1:148" ht="15" customHeight="1">
      <c r="A232" s="648"/>
      <c r="B232" s="2261" t="str">
        <f t="shared" si="221"/>
        <v>Desk 15</v>
      </c>
      <c r="C232" s="2266" t="str">
        <f t="shared" ref="C232" si="237">IF(ISBLANK(C26), "", C26)</f>
        <v/>
      </c>
      <c r="D232" s="2266" t="str">
        <f t="shared" si="223"/>
        <v/>
      </c>
      <c r="E232" s="2266" t="str">
        <f t="shared" si="223"/>
        <v/>
      </c>
      <c r="F232" s="2266" t="str">
        <f t="shared" si="223"/>
        <v/>
      </c>
      <c r="G232" s="45"/>
      <c r="H232" s="45"/>
      <c r="I232" s="45"/>
      <c r="J232" s="45"/>
      <c r="K232" s="45"/>
      <c r="L232" s="45"/>
      <c r="M232" s="45"/>
      <c r="N232" s="45"/>
      <c r="O232" s="45"/>
      <c r="P232" s="45"/>
      <c r="Q232" s="45"/>
      <c r="R232" s="45"/>
      <c r="S232" s="45"/>
      <c r="T232" s="45"/>
      <c r="U232" s="45"/>
      <c r="V232" s="45"/>
      <c r="W232" s="45"/>
      <c r="X232" s="45"/>
      <c r="Y232" s="45"/>
      <c r="Z232" s="45"/>
      <c r="AA232" s="45"/>
      <c r="AB232" s="45"/>
      <c r="AC232" s="45"/>
      <c r="AD232" s="45"/>
      <c r="AE232" s="45"/>
      <c r="AF232" s="45"/>
      <c r="AG232" s="45"/>
      <c r="AH232" s="45"/>
      <c r="AI232" s="45"/>
      <c r="AJ232" s="45"/>
      <c r="AK232" s="45"/>
      <c r="AL232" s="45"/>
      <c r="AM232" s="45"/>
      <c r="AN232" s="45"/>
      <c r="AO232" s="45"/>
      <c r="AP232" s="45"/>
      <c r="AQ232" s="45"/>
      <c r="AR232" s="45"/>
      <c r="AS232" s="45"/>
      <c r="AT232" s="45"/>
      <c r="AU232" s="45"/>
      <c r="AV232" s="45"/>
      <c r="AW232" s="45"/>
      <c r="AX232" s="45"/>
      <c r="AY232" s="45"/>
      <c r="AZ232" s="45"/>
      <c r="BA232" s="45"/>
      <c r="BB232" s="45"/>
      <c r="BC232" s="45"/>
      <c r="BD232" s="45"/>
      <c r="BE232" s="45"/>
      <c r="BF232" s="45"/>
      <c r="BG232" s="45"/>
      <c r="BH232" s="45"/>
      <c r="BI232" s="45"/>
      <c r="BJ232" s="45"/>
      <c r="BK232" s="45"/>
      <c r="BL232" s="45"/>
      <c r="BM232" s="45"/>
      <c r="BN232" s="45"/>
      <c r="BO232" s="45"/>
      <c r="BP232" s="45"/>
      <c r="BQ232" s="45"/>
      <c r="BR232" s="45"/>
      <c r="BS232" s="45"/>
      <c r="BT232" s="45"/>
      <c r="BU232" s="45"/>
      <c r="BV232" s="45"/>
      <c r="BW232" s="45"/>
      <c r="BX232" s="45"/>
      <c r="BY232" s="45"/>
      <c r="BZ232" s="45"/>
      <c r="CA232" s="45"/>
      <c r="CB232" s="45"/>
      <c r="CC232" s="45"/>
      <c r="CD232" s="45"/>
      <c r="CE232" s="45"/>
      <c r="CF232" s="45"/>
      <c r="CG232" s="45"/>
      <c r="CH232" s="45"/>
      <c r="CI232" s="45"/>
      <c r="CJ232" s="45"/>
      <c r="CK232" s="45"/>
      <c r="CL232" s="45"/>
      <c r="CM232" s="45"/>
      <c r="CN232" s="45"/>
      <c r="CO232" s="45"/>
      <c r="CP232" s="45"/>
      <c r="CQ232" s="45"/>
      <c r="CR232" s="45"/>
      <c r="CS232" s="45"/>
      <c r="CT232" s="45"/>
      <c r="CU232" s="45"/>
      <c r="CV232" s="45"/>
      <c r="CW232" s="45"/>
      <c r="CX232" s="45"/>
      <c r="CY232" s="45"/>
      <c r="CZ232" s="45"/>
      <c r="DA232" s="45"/>
      <c r="DB232" s="45"/>
      <c r="DC232" s="45"/>
      <c r="DD232" s="45"/>
      <c r="DE232" s="45"/>
      <c r="DF232" s="45"/>
      <c r="DG232" s="45"/>
      <c r="DH232" s="45"/>
      <c r="DI232" s="45"/>
      <c r="DJ232" s="45"/>
      <c r="DK232" s="45"/>
      <c r="DL232" s="45"/>
      <c r="DM232" s="45"/>
      <c r="DN232" s="45"/>
      <c r="DO232" s="45"/>
      <c r="DP232" s="45"/>
      <c r="DQ232" s="45"/>
      <c r="DR232" s="45"/>
      <c r="DS232" s="45"/>
      <c r="DT232" s="45"/>
      <c r="DU232" s="45"/>
      <c r="DV232" s="1217"/>
      <c r="DW232" s="45"/>
      <c r="DX232" s="45"/>
      <c r="DY232" s="45"/>
      <c r="DZ232" s="45"/>
      <c r="EA232" s="45"/>
      <c r="EB232" s="45"/>
      <c r="EC232" s="45"/>
      <c r="ED232" s="45"/>
      <c r="EE232" s="45"/>
      <c r="EF232" s="45"/>
      <c r="EG232" s="45"/>
      <c r="EH232" s="45"/>
      <c r="EI232" s="45"/>
      <c r="EJ232" s="45"/>
      <c r="EK232" s="45"/>
      <c r="EL232" s="45"/>
      <c r="EM232" s="45"/>
      <c r="EN232" s="45"/>
      <c r="EO232" s="45"/>
      <c r="EP232" s="45"/>
      <c r="EQ232" s="1217"/>
      <c r="ER232" s="577"/>
    </row>
    <row r="233" spans="1:148" ht="15" customHeight="1">
      <c r="A233" s="648"/>
      <c r="B233" s="2261" t="str">
        <f t="shared" si="221"/>
        <v>Desk 16</v>
      </c>
      <c r="C233" s="2266" t="str">
        <f t="shared" ref="C233" si="238">IF(ISBLANK(C27), "", C27)</f>
        <v/>
      </c>
      <c r="D233" s="2266" t="str">
        <f t="shared" si="223"/>
        <v/>
      </c>
      <c r="E233" s="2266" t="str">
        <f t="shared" si="223"/>
        <v/>
      </c>
      <c r="F233" s="2266" t="str">
        <f t="shared" si="223"/>
        <v/>
      </c>
      <c r="G233" s="45"/>
      <c r="H233" s="45"/>
      <c r="I233" s="45"/>
      <c r="J233" s="45"/>
      <c r="K233" s="45"/>
      <c r="L233" s="45"/>
      <c r="M233" s="45"/>
      <c r="N233" s="45"/>
      <c r="O233" s="45"/>
      <c r="P233" s="45"/>
      <c r="Q233" s="45"/>
      <c r="R233" s="45"/>
      <c r="S233" s="45"/>
      <c r="T233" s="45"/>
      <c r="U233" s="45"/>
      <c r="V233" s="45"/>
      <c r="W233" s="45"/>
      <c r="X233" s="45"/>
      <c r="Y233" s="45"/>
      <c r="Z233" s="45"/>
      <c r="AA233" s="45"/>
      <c r="AB233" s="45"/>
      <c r="AC233" s="45"/>
      <c r="AD233" s="45"/>
      <c r="AE233" s="45"/>
      <c r="AF233" s="45"/>
      <c r="AG233" s="45"/>
      <c r="AH233" s="45"/>
      <c r="AI233" s="45"/>
      <c r="AJ233" s="45"/>
      <c r="AK233" s="45"/>
      <c r="AL233" s="45"/>
      <c r="AM233" s="45"/>
      <c r="AN233" s="45"/>
      <c r="AO233" s="45"/>
      <c r="AP233" s="45"/>
      <c r="AQ233" s="45"/>
      <c r="AR233" s="45"/>
      <c r="AS233" s="45"/>
      <c r="AT233" s="45"/>
      <c r="AU233" s="45"/>
      <c r="AV233" s="45"/>
      <c r="AW233" s="45"/>
      <c r="AX233" s="45"/>
      <c r="AY233" s="45"/>
      <c r="AZ233" s="45"/>
      <c r="BA233" s="45"/>
      <c r="BB233" s="45"/>
      <c r="BC233" s="45"/>
      <c r="BD233" s="45"/>
      <c r="BE233" s="45"/>
      <c r="BF233" s="45"/>
      <c r="BG233" s="45"/>
      <c r="BH233" s="45"/>
      <c r="BI233" s="45"/>
      <c r="BJ233" s="45"/>
      <c r="BK233" s="45"/>
      <c r="BL233" s="45"/>
      <c r="BM233" s="45"/>
      <c r="BN233" s="45"/>
      <c r="BO233" s="45"/>
      <c r="BP233" s="45"/>
      <c r="BQ233" s="45"/>
      <c r="BR233" s="45"/>
      <c r="BS233" s="45"/>
      <c r="BT233" s="45"/>
      <c r="BU233" s="45"/>
      <c r="BV233" s="45"/>
      <c r="BW233" s="45"/>
      <c r="BX233" s="45"/>
      <c r="BY233" s="45"/>
      <c r="BZ233" s="45"/>
      <c r="CA233" s="45"/>
      <c r="CB233" s="45"/>
      <c r="CC233" s="45"/>
      <c r="CD233" s="45"/>
      <c r="CE233" s="45"/>
      <c r="CF233" s="45"/>
      <c r="CG233" s="45"/>
      <c r="CH233" s="45"/>
      <c r="CI233" s="45"/>
      <c r="CJ233" s="45"/>
      <c r="CK233" s="45"/>
      <c r="CL233" s="45"/>
      <c r="CM233" s="45"/>
      <c r="CN233" s="45"/>
      <c r="CO233" s="45"/>
      <c r="CP233" s="45"/>
      <c r="CQ233" s="45"/>
      <c r="CR233" s="45"/>
      <c r="CS233" s="45"/>
      <c r="CT233" s="45"/>
      <c r="CU233" s="45"/>
      <c r="CV233" s="45"/>
      <c r="CW233" s="45"/>
      <c r="CX233" s="45"/>
      <c r="CY233" s="45"/>
      <c r="CZ233" s="45"/>
      <c r="DA233" s="45"/>
      <c r="DB233" s="45"/>
      <c r="DC233" s="45"/>
      <c r="DD233" s="45"/>
      <c r="DE233" s="45"/>
      <c r="DF233" s="45"/>
      <c r="DG233" s="45"/>
      <c r="DH233" s="45"/>
      <c r="DI233" s="45"/>
      <c r="DJ233" s="45"/>
      <c r="DK233" s="45"/>
      <c r="DL233" s="45"/>
      <c r="DM233" s="45"/>
      <c r="DN233" s="45"/>
      <c r="DO233" s="45"/>
      <c r="DP233" s="45"/>
      <c r="DQ233" s="45"/>
      <c r="DR233" s="45"/>
      <c r="DS233" s="45"/>
      <c r="DT233" s="45"/>
      <c r="DU233" s="45"/>
      <c r="DV233" s="1217"/>
      <c r="DW233" s="45"/>
      <c r="DX233" s="45"/>
      <c r="DY233" s="45"/>
      <c r="DZ233" s="45"/>
      <c r="EA233" s="45"/>
      <c r="EB233" s="45"/>
      <c r="EC233" s="45"/>
      <c r="ED233" s="45"/>
      <c r="EE233" s="45"/>
      <c r="EF233" s="45"/>
      <c r="EG233" s="45"/>
      <c r="EH233" s="45"/>
      <c r="EI233" s="45"/>
      <c r="EJ233" s="45"/>
      <c r="EK233" s="45"/>
      <c r="EL233" s="45"/>
      <c r="EM233" s="45"/>
      <c r="EN233" s="45"/>
      <c r="EO233" s="45"/>
      <c r="EP233" s="45"/>
      <c r="EQ233" s="1217"/>
      <c r="ER233" s="577"/>
    </row>
    <row r="234" spans="1:148" ht="15" customHeight="1">
      <c r="A234" s="648"/>
      <c r="B234" s="2261" t="str">
        <f t="shared" si="221"/>
        <v>Desk 17</v>
      </c>
      <c r="C234" s="2266" t="str">
        <f t="shared" ref="C234" si="239">IF(ISBLANK(C28), "", C28)</f>
        <v/>
      </c>
      <c r="D234" s="2266" t="str">
        <f t="shared" si="223"/>
        <v/>
      </c>
      <c r="E234" s="2266" t="str">
        <f t="shared" si="223"/>
        <v/>
      </c>
      <c r="F234" s="2266" t="str">
        <f t="shared" si="223"/>
        <v/>
      </c>
      <c r="G234" s="45"/>
      <c r="H234" s="45"/>
      <c r="I234" s="45"/>
      <c r="J234" s="45"/>
      <c r="K234" s="45"/>
      <c r="L234" s="45"/>
      <c r="M234" s="45"/>
      <c r="N234" s="45"/>
      <c r="O234" s="45"/>
      <c r="P234" s="45"/>
      <c r="Q234" s="45"/>
      <c r="R234" s="45"/>
      <c r="S234" s="45"/>
      <c r="T234" s="45"/>
      <c r="U234" s="45"/>
      <c r="V234" s="45"/>
      <c r="W234" s="45"/>
      <c r="X234" s="45"/>
      <c r="Y234" s="45"/>
      <c r="Z234" s="45"/>
      <c r="AA234" s="45"/>
      <c r="AB234" s="45"/>
      <c r="AC234" s="45"/>
      <c r="AD234" s="45"/>
      <c r="AE234" s="45"/>
      <c r="AF234" s="45"/>
      <c r="AG234" s="45"/>
      <c r="AH234" s="45"/>
      <c r="AI234" s="45"/>
      <c r="AJ234" s="45"/>
      <c r="AK234" s="45"/>
      <c r="AL234" s="45"/>
      <c r="AM234" s="45"/>
      <c r="AN234" s="45"/>
      <c r="AO234" s="45"/>
      <c r="AP234" s="45"/>
      <c r="AQ234" s="45"/>
      <c r="AR234" s="45"/>
      <c r="AS234" s="45"/>
      <c r="AT234" s="45"/>
      <c r="AU234" s="45"/>
      <c r="AV234" s="45"/>
      <c r="AW234" s="45"/>
      <c r="AX234" s="45"/>
      <c r="AY234" s="45"/>
      <c r="AZ234" s="45"/>
      <c r="BA234" s="45"/>
      <c r="BB234" s="45"/>
      <c r="BC234" s="45"/>
      <c r="BD234" s="45"/>
      <c r="BE234" s="45"/>
      <c r="BF234" s="45"/>
      <c r="BG234" s="45"/>
      <c r="BH234" s="45"/>
      <c r="BI234" s="45"/>
      <c r="BJ234" s="45"/>
      <c r="BK234" s="45"/>
      <c r="BL234" s="45"/>
      <c r="BM234" s="45"/>
      <c r="BN234" s="45"/>
      <c r="BO234" s="45"/>
      <c r="BP234" s="45"/>
      <c r="BQ234" s="45"/>
      <c r="BR234" s="45"/>
      <c r="BS234" s="45"/>
      <c r="BT234" s="45"/>
      <c r="BU234" s="45"/>
      <c r="BV234" s="45"/>
      <c r="BW234" s="45"/>
      <c r="BX234" s="45"/>
      <c r="BY234" s="45"/>
      <c r="BZ234" s="45"/>
      <c r="CA234" s="45"/>
      <c r="CB234" s="45"/>
      <c r="CC234" s="45"/>
      <c r="CD234" s="45"/>
      <c r="CE234" s="45"/>
      <c r="CF234" s="45"/>
      <c r="CG234" s="45"/>
      <c r="CH234" s="45"/>
      <c r="CI234" s="45"/>
      <c r="CJ234" s="45"/>
      <c r="CK234" s="45"/>
      <c r="CL234" s="45"/>
      <c r="CM234" s="45"/>
      <c r="CN234" s="45"/>
      <c r="CO234" s="45"/>
      <c r="CP234" s="45"/>
      <c r="CQ234" s="45"/>
      <c r="CR234" s="45"/>
      <c r="CS234" s="45"/>
      <c r="CT234" s="45"/>
      <c r="CU234" s="45"/>
      <c r="CV234" s="45"/>
      <c r="CW234" s="45"/>
      <c r="CX234" s="45"/>
      <c r="CY234" s="45"/>
      <c r="CZ234" s="45"/>
      <c r="DA234" s="45"/>
      <c r="DB234" s="45"/>
      <c r="DC234" s="45"/>
      <c r="DD234" s="45"/>
      <c r="DE234" s="45"/>
      <c r="DF234" s="45"/>
      <c r="DG234" s="45"/>
      <c r="DH234" s="45"/>
      <c r="DI234" s="45"/>
      <c r="DJ234" s="45"/>
      <c r="DK234" s="45"/>
      <c r="DL234" s="45"/>
      <c r="DM234" s="45"/>
      <c r="DN234" s="45"/>
      <c r="DO234" s="45"/>
      <c r="DP234" s="45"/>
      <c r="DQ234" s="45"/>
      <c r="DR234" s="45"/>
      <c r="DS234" s="45"/>
      <c r="DT234" s="45"/>
      <c r="DU234" s="45"/>
      <c r="DV234" s="1217"/>
      <c r="DW234" s="45"/>
      <c r="DX234" s="45"/>
      <c r="DY234" s="45"/>
      <c r="DZ234" s="45"/>
      <c r="EA234" s="45"/>
      <c r="EB234" s="45"/>
      <c r="EC234" s="45"/>
      <c r="ED234" s="45"/>
      <c r="EE234" s="45"/>
      <c r="EF234" s="45"/>
      <c r="EG234" s="45"/>
      <c r="EH234" s="45"/>
      <c r="EI234" s="45"/>
      <c r="EJ234" s="45"/>
      <c r="EK234" s="45"/>
      <c r="EL234" s="45"/>
      <c r="EM234" s="45"/>
      <c r="EN234" s="45"/>
      <c r="EO234" s="45"/>
      <c r="EP234" s="45"/>
      <c r="EQ234" s="1217"/>
      <c r="ER234" s="577"/>
    </row>
    <row r="235" spans="1:148" ht="15" customHeight="1">
      <c r="A235" s="648"/>
      <c r="B235" s="2261" t="str">
        <f t="shared" si="221"/>
        <v>Desk 18</v>
      </c>
      <c r="C235" s="2266" t="str">
        <f t="shared" ref="C235" si="240">IF(ISBLANK(C29), "", C29)</f>
        <v/>
      </c>
      <c r="D235" s="2266" t="str">
        <f t="shared" si="223"/>
        <v/>
      </c>
      <c r="E235" s="2266" t="str">
        <f t="shared" si="223"/>
        <v/>
      </c>
      <c r="F235" s="2266" t="str">
        <f t="shared" si="223"/>
        <v/>
      </c>
      <c r="G235" s="45"/>
      <c r="H235" s="45"/>
      <c r="I235" s="45"/>
      <c r="J235" s="45"/>
      <c r="K235" s="45"/>
      <c r="L235" s="45"/>
      <c r="M235" s="45"/>
      <c r="N235" s="45"/>
      <c r="O235" s="45"/>
      <c r="P235" s="45"/>
      <c r="Q235" s="45"/>
      <c r="R235" s="45"/>
      <c r="S235" s="45"/>
      <c r="T235" s="45"/>
      <c r="U235" s="45"/>
      <c r="V235" s="45"/>
      <c r="W235" s="45"/>
      <c r="X235" s="45"/>
      <c r="Y235" s="45"/>
      <c r="Z235" s="45"/>
      <c r="AA235" s="45"/>
      <c r="AB235" s="45"/>
      <c r="AC235" s="45"/>
      <c r="AD235" s="45"/>
      <c r="AE235" s="45"/>
      <c r="AF235" s="45"/>
      <c r="AG235" s="45"/>
      <c r="AH235" s="45"/>
      <c r="AI235" s="45"/>
      <c r="AJ235" s="45"/>
      <c r="AK235" s="45"/>
      <c r="AL235" s="45"/>
      <c r="AM235" s="45"/>
      <c r="AN235" s="45"/>
      <c r="AO235" s="45"/>
      <c r="AP235" s="45"/>
      <c r="AQ235" s="45"/>
      <c r="AR235" s="45"/>
      <c r="AS235" s="45"/>
      <c r="AT235" s="45"/>
      <c r="AU235" s="45"/>
      <c r="AV235" s="45"/>
      <c r="AW235" s="45"/>
      <c r="AX235" s="45"/>
      <c r="AY235" s="45"/>
      <c r="AZ235" s="45"/>
      <c r="BA235" s="45"/>
      <c r="BB235" s="45"/>
      <c r="BC235" s="45"/>
      <c r="BD235" s="45"/>
      <c r="BE235" s="45"/>
      <c r="BF235" s="45"/>
      <c r="BG235" s="45"/>
      <c r="BH235" s="45"/>
      <c r="BI235" s="45"/>
      <c r="BJ235" s="45"/>
      <c r="BK235" s="45"/>
      <c r="BL235" s="45"/>
      <c r="BM235" s="45"/>
      <c r="BN235" s="45"/>
      <c r="BO235" s="45"/>
      <c r="BP235" s="45"/>
      <c r="BQ235" s="45"/>
      <c r="BR235" s="45"/>
      <c r="BS235" s="45"/>
      <c r="BT235" s="45"/>
      <c r="BU235" s="45"/>
      <c r="BV235" s="45"/>
      <c r="BW235" s="45"/>
      <c r="BX235" s="45"/>
      <c r="BY235" s="45"/>
      <c r="BZ235" s="45"/>
      <c r="CA235" s="45"/>
      <c r="CB235" s="45"/>
      <c r="CC235" s="45"/>
      <c r="CD235" s="45"/>
      <c r="CE235" s="45"/>
      <c r="CF235" s="45"/>
      <c r="CG235" s="45"/>
      <c r="CH235" s="45"/>
      <c r="CI235" s="45"/>
      <c r="CJ235" s="45"/>
      <c r="CK235" s="45"/>
      <c r="CL235" s="45"/>
      <c r="CM235" s="45"/>
      <c r="CN235" s="45"/>
      <c r="CO235" s="45"/>
      <c r="CP235" s="45"/>
      <c r="CQ235" s="45"/>
      <c r="CR235" s="45"/>
      <c r="CS235" s="45"/>
      <c r="CT235" s="45"/>
      <c r="CU235" s="45"/>
      <c r="CV235" s="45"/>
      <c r="CW235" s="45"/>
      <c r="CX235" s="45"/>
      <c r="CY235" s="45"/>
      <c r="CZ235" s="45"/>
      <c r="DA235" s="45"/>
      <c r="DB235" s="45"/>
      <c r="DC235" s="45"/>
      <c r="DD235" s="45"/>
      <c r="DE235" s="45"/>
      <c r="DF235" s="45"/>
      <c r="DG235" s="45"/>
      <c r="DH235" s="45"/>
      <c r="DI235" s="45"/>
      <c r="DJ235" s="45"/>
      <c r="DK235" s="45"/>
      <c r="DL235" s="45"/>
      <c r="DM235" s="45"/>
      <c r="DN235" s="45"/>
      <c r="DO235" s="45"/>
      <c r="DP235" s="45"/>
      <c r="DQ235" s="45"/>
      <c r="DR235" s="45"/>
      <c r="DS235" s="45"/>
      <c r="DT235" s="45"/>
      <c r="DU235" s="45"/>
      <c r="DV235" s="1217"/>
      <c r="DW235" s="45"/>
      <c r="DX235" s="45"/>
      <c r="DY235" s="45"/>
      <c r="DZ235" s="45"/>
      <c r="EA235" s="45"/>
      <c r="EB235" s="45"/>
      <c r="EC235" s="45"/>
      <c r="ED235" s="45"/>
      <c r="EE235" s="45"/>
      <c r="EF235" s="45"/>
      <c r="EG235" s="45"/>
      <c r="EH235" s="45"/>
      <c r="EI235" s="45"/>
      <c r="EJ235" s="45"/>
      <c r="EK235" s="45"/>
      <c r="EL235" s="45"/>
      <c r="EM235" s="45"/>
      <c r="EN235" s="45"/>
      <c r="EO235" s="45"/>
      <c r="EP235" s="45"/>
      <c r="EQ235" s="1217"/>
      <c r="ER235" s="577"/>
    </row>
    <row r="236" spans="1:148" ht="15" customHeight="1">
      <c r="A236" s="648"/>
      <c r="B236" s="2261" t="str">
        <f t="shared" si="221"/>
        <v>Desk 19</v>
      </c>
      <c r="C236" s="2266" t="str">
        <f t="shared" ref="C236" si="241">IF(ISBLANK(C30), "", C30)</f>
        <v/>
      </c>
      <c r="D236" s="2266" t="str">
        <f t="shared" si="223"/>
        <v/>
      </c>
      <c r="E236" s="2266" t="str">
        <f t="shared" si="223"/>
        <v/>
      </c>
      <c r="F236" s="2266" t="str">
        <f t="shared" si="223"/>
        <v/>
      </c>
      <c r="G236" s="45"/>
      <c r="H236" s="45"/>
      <c r="I236" s="45"/>
      <c r="J236" s="45"/>
      <c r="K236" s="45"/>
      <c r="L236" s="45"/>
      <c r="M236" s="45"/>
      <c r="N236" s="45"/>
      <c r="O236" s="45"/>
      <c r="P236" s="45"/>
      <c r="Q236" s="45"/>
      <c r="R236" s="45"/>
      <c r="S236" s="45"/>
      <c r="T236" s="45"/>
      <c r="U236" s="45"/>
      <c r="V236" s="45"/>
      <c r="W236" s="45"/>
      <c r="X236" s="45"/>
      <c r="Y236" s="45"/>
      <c r="Z236" s="45"/>
      <c r="AA236" s="45"/>
      <c r="AB236" s="45"/>
      <c r="AC236" s="45"/>
      <c r="AD236" s="45"/>
      <c r="AE236" s="45"/>
      <c r="AF236" s="45"/>
      <c r="AG236" s="45"/>
      <c r="AH236" s="45"/>
      <c r="AI236" s="45"/>
      <c r="AJ236" s="45"/>
      <c r="AK236" s="45"/>
      <c r="AL236" s="45"/>
      <c r="AM236" s="45"/>
      <c r="AN236" s="45"/>
      <c r="AO236" s="45"/>
      <c r="AP236" s="45"/>
      <c r="AQ236" s="45"/>
      <c r="AR236" s="45"/>
      <c r="AS236" s="45"/>
      <c r="AT236" s="45"/>
      <c r="AU236" s="45"/>
      <c r="AV236" s="45"/>
      <c r="AW236" s="45"/>
      <c r="AX236" s="45"/>
      <c r="AY236" s="45"/>
      <c r="AZ236" s="45"/>
      <c r="BA236" s="45"/>
      <c r="BB236" s="45"/>
      <c r="BC236" s="45"/>
      <c r="BD236" s="45"/>
      <c r="BE236" s="45"/>
      <c r="BF236" s="45"/>
      <c r="BG236" s="45"/>
      <c r="BH236" s="45"/>
      <c r="BI236" s="45"/>
      <c r="BJ236" s="45"/>
      <c r="BK236" s="45"/>
      <c r="BL236" s="45"/>
      <c r="BM236" s="45"/>
      <c r="BN236" s="45"/>
      <c r="BO236" s="45"/>
      <c r="BP236" s="45"/>
      <c r="BQ236" s="45"/>
      <c r="BR236" s="45"/>
      <c r="BS236" s="45"/>
      <c r="BT236" s="45"/>
      <c r="BU236" s="45"/>
      <c r="BV236" s="45"/>
      <c r="BW236" s="45"/>
      <c r="BX236" s="45"/>
      <c r="BY236" s="45"/>
      <c r="BZ236" s="45"/>
      <c r="CA236" s="45"/>
      <c r="CB236" s="45"/>
      <c r="CC236" s="45"/>
      <c r="CD236" s="45"/>
      <c r="CE236" s="45"/>
      <c r="CF236" s="45"/>
      <c r="CG236" s="45"/>
      <c r="CH236" s="45"/>
      <c r="CI236" s="45"/>
      <c r="CJ236" s="45"/>
      <c r="CK236" s="45"/>
      <c r="CL236" s="45"/>
      <c r="CM236" s="45"/>
      <c r="CN236" s="45"/>
      <c r="CO236" s="45"/>
      <c r="CP236" s="45"/>
      <c r="CQ236" s="45"/>
      <c r="CR236" s="45"/>
      <c r="CS236" s="45"/>
      <c r="CT236" s="45"/>
      <c r="CU236" s="45"/>
      <c r="CV236" s="45"/>
      <c r="CW236" s="45"/>
      <c r="CX236" s="45"/>
      <c r="CY236" s="45"/>
      <c r="CZ236" s="45"/>
      <c r="DA236" s="45"/>
      <c r="DB236" s="45"/>
      <c r="DC236" s="45"/>
      <c r="DD236" s="45"/>
      <c r="DE236" s="45"/>
      <c r="DF236" s="45"/>
      <c r="DG236" s="45"/>
      <c r="DH236" s="45"/>
      <c r="DI236" s="45"/>
      <c r="DJ236" s="45"/>
      <c r="DK236" s="45"/>
      <c r="DL236" s="45"/>
      <c r="DM236" s="45"/>
      <c r="DN236" s="45"/>
      <c r="DO236" s="45"/>
      <c r="DP236" s="45"/>
      <c r="DQ236" s="45"/>
      <c r="DR236" s="45"/>
      <c r="DS236" s="45"/>
      <c r="DT236" s="45"/>
      <c r="DU236" s="45"/>
      <c r="DV236" s="1217"/>
      <c r="DW236" s="45"/>
      <c r="DX236" s="45"/>
      <c r="DY236" s="45"/>
      <c r="DZ236" s="45"/>
      <c r="EA236" s="45"/>
      <c r="EB236" s="45"/>
      <c r="EC236" s="45"/>
      <c r="ED236" s="45"/>
      <c r="EE236" s="45"/>
      <c r="EF236" s="45"/>
      <c r="EG236" s="45"/>
      <c r="EH236" s="45"/>
      <c r="EI236" s="45"/>
      <c r="EJ236" s="45"/>
      <c r="EK236" s="45"/>
      <c r="EL236" s="45"/>
      <c r="EM236" s="45"/>
      <c r="EN236" s="45"/>
      <c r="EO236" s="45"/>
      <c r="EP236" s="45"/>
      <c r="EQ236" s="1217"/>
      <c r="ER236" s="577"/>
    </row>
    <row r="237" spans="1:148" ht="15" customHeight="1">
      <c r="A237" s="648"/>
      <c r="B237" s="2261" t="str">
        <f t="shared" si="221"/>
        <v>Desk 20</v>
      </c>
      <c r="C237" s="2266" t="str">
        <f t="shared" ref="C237" si="242">IF(ISBLANK(C31), "", C31)</f>
        <v/>
      </c>
      <c r="D237" s="2266" t="str">
        <f t="shared" si="223"/>
        <v/>
      </c>
      <c r="E237" s="2266" t="str">
        <f t="shared" si="223"/>
        <v/>
      </c>
      <c r="F237" s="2266" t="str">
        <f t="shared" si="223"/>
        <v/>
      </c>
      <c r="G237" s="45"/>
      <c r="H237" s="45"/>
      <c r="I237" s="45"/>
      <c r="J237" s="45"/>
      <c r="K237" s="45"/>
      <c r="L237" s="45"/>
      <c r="M237" s="45"/>
      <c r="N237" s="45"/>
      <c r="O237" s="45"/>
      <c r="P237" s="45"/>
      <c r="Q237" s="45"/>
      <c r="R237" s="45"/>
      <c r="S237" s="45"/>
      <c r="T237" s="45"/>
      <c r="U237" s="45"/>
      <c r="V237" s="45"/>
      <c r="W237" s="45"/>
      <c r="X237" s="45"/>
      <c r="Y237" s="45"/>
      <c r="Z237" s="45"/>
      <c r="AA237" s="45"/>
      <c r="AB237" s="45"/>
      <c r="AC237" s="45"/>
      <c r="AD237" s="45"/>
      <c r="AE237" s="45"/>
      <c r="AF237" s="45"/>
      <c r="AG237" s="45"/>
      <c r="AH237" s="45"/>
      <c r="AI237" s="45"/>
      <c r="AJ237" s="45"/>
      <c r="AK237" s="45"/>
      <c r="AL237" s="45"/>
      <c r="AM237" s="45"/>
      <c r="AN237" s="45"/>
      <c r="AO237" s="45"/>
      <c r="AP237" s="45"/>
      <c r="AQ237" s="45"/>
      <c r="AR237" s="45"/>
      <c r="AS237" s="45"/>
      <c r="AT237" s="45"/>
      <c r="AU237" s="45"/>
      <c r="AV237" s="45"/>
      <c r="AW237" s="45"/>
      <c r="AX237" s="45"/>
      <c r="AY237" s="45"/>
      <c r="AZ237" s="45"/>
      <c r="BA237" s="45"/>
      <c r="BB237" s="45"/>
      <c r="BC237" s="45"/>
      <c r="BD237" s="45"/>
      <c r="BE237" s="45"/>
      <c r="BF237" s="45"/>
      <c r="BG237" s="45"/>
      <c r="BH237" s="45"/>
      <c r="BI237" s="45"/>
      <c r="BJ237" s="45"/>
      <c r="BK237" s="45"/>
      <c r="BL237" s="45"/>
      <c r="BM237" s="45"/>
      <c r="BN237" s="45"/>
      <c r="BO237" s="45"/>
      <c r="BP237" s="45"/>
      <c r="BQ237" s="45"/>
      <c r="BR237" s="45"/>
      <c r="BS237" s="45"/>
      <c r="BT237" s="45"/>
      <c r="BU237" s="45"/>
      <c r="BV237" s="45"/>
      <c r="BW237" s="45"/>
      <c r="BX237" s="45"/>
      <c r="BY237" s="45"/>
      <c r="BZ237" s="45"/>
      <c r="CA237" s="45"/>
      <c r="CB237" s="45"/>
      <c r="CC237" s="45"/>
      <c r="CD237" s="45"/>
      <c r="CE237" s="45"/>
      <c r="CF237" s="45"/>
      <c r="CG237" s="45"/>
      <c r="CH237" s="45"/>
      <c r="CI237" s="45"/>
      <c r="CJ237" s="45"/>
      <c r="CK237" s="45"/>
      <c r="CL237" s="45"/>
      <c r="CM237" s="45"/>
      <c r="CN237" s="45"/>
      <c r="CO237" s="45"/>
      <c r="CP237" s="45"/>
      <c r="CQ237" s="45"/>
      <c r="CR237" s="45"/>
      <c r="CS237" s="45"/>
      <c r="CT237" s="45"/>
      <c r="CU237" s="45"/>
      <c r="CV237" s="45"/>
      <c r="CW237" s="45"/>
      <c r="CX237" s="45"/>
      <c r="CY237" s="45"/>
      <c r="CZ237" s="45"/>
      <c r="DA237" s="45"/>
      <c r="DB237" s="45"/>
      <c r="DC237" s="45"/>
      <c r="DD237" s="45"/>
      <c r="DE237" s="45"/>
      <c r="DF237" s="45"/>
      <c r="DG237" s="45"/>
      <c r="DH237" s="45"/>
      <c r="DI237" s="45"/>
      <c r="DJ237" s="45"/>
      <c r="DK237" s="45"/>
      <c r="DL237" s="45"/>
      <c r="DM237" s="45"/>
      <c r="DN237" s="45"/>
      <c r="DO237" s="45"/>
      <c r="DP237" s="45"/>
      <c r="DQ237" s="45"/>
      <c r="DR237" s="45"/>
      <c r="DS237" s="45"/>
      <c r="DT237" s="45"/>
      <c r="DU237" s="45"/>
      <c r="DV237" s="1217"/>
      <c r="DW237" s="45"/>
      <c r="DX237" s="45"/>
      <c r="DY237" s="45"/>
      <c r="DZ237" s="45"/>
      <c r="EA237" s="45"/>
      <c r="EB237" s="45"/>
      <c r="EC237" s="45"/>
      <c r="ED237" s="45"/>
      <c r="EE237" s="45"/>
      <c r="EF237" s="45"/>
      <c r="EG237" s="45"/>
      <c r="EH237" s="45"/>
      <c r="EI237" s="45"/>
      <c r="EJ237" s="45"/>
      <c r="EK237" s="45"/>
      <c r="EL237" s="45"/>
      <c r="EM237" s="45"/>
      <c r="EN237" s="45"/>
      <c r="EO237" s="45"/>
      <c r="EP237" s="45"/>
      <c r="EQ237" s="1217"/>
      <c r="ER237" s="577"/>
    </row>
    <row r="238" spans="1:148" ht="15" customHeight="1">
      <c r="A238" s="648"/>
      <c r="B238" s="2261" t="str">
        <f t="shared" si="221"/>
        <v>Desk 21</v>
      </c>
      <c r="C238" s="2266" t="str">
        <f t="shared" ref="C238" si="243">IF(ISBLANK(C32), "", C32)</f>
        <v/>
      </c>
      <c r="D238" s="2266" t="str">
        <f t="shared" ref="D238:F257" si="244">IF(ISBLANK(D32), "", D32)</f>
        <v/>
      </c>
      <c r="E238" s="2266" t="str">
        <f t="shared" si="244"/>
        <v/>
      </c>
      <c r="F238" s="2266" t="str">
        <f t="shared" si="244"/>
        <v/>
      </c>
      <c r="G238" s="45"/>
      <c r="H238" s="45"/>
      <c r="I238" s="45"/>
      <c r="J238" s="45"/>
      <c r="K238" s="45"/>
      <c r="L238" s="45"/>
      <c r="M238" s="45"/>
      <c r="N238" s="45"/>
      <c r="O238" s="45"/>
      <c r="P238" s="45"/>
      <c r="Q238" s="45"/>
      <c r="R238" s="45"/>
      <c r="S238" s="45"/>
      <c r="T238" s="45"/>
      <c r="U238" s="45"/>
      <c r="V238" s="45"/>
      <c r="W238" s="45"/>
      <c r="X238" s="45"/>
      <c r="Y238" s="45"/>
      <c r="Z238" s="45"/>
      <c r="AA238" s="45"/>
      <c r="AB238" s="45"/>
      <c r="AC238" s="45"/>
      <c r="AD238" s="45"/>
      <c r="AE238" s="45"/>
      <c r="AF238" s="45"/>
      <c r="AG238" s="45"/>
      <c r="AH238" s="45"/>
      <c r="AI238" s="45"/>
      <c r="AJ238" s="45"/>
      <c r="AK238" s="45"/>
      <c r="AL238" s="45"/>
      <c r="AM238" s="45"/>
      <c r="AN238" s="45"/>
      <c r="AO238" s="45"/>
      <c r="AP238" s="45"/>
      <c r="AQ238" s="45"/>
      <c r="AR238" s="45"/>
      <c r="AS238" s="45"/>
      <c r="AT238" s="45"/>
      <c r="AU238" s="45"/>
      <c r="AV238" s="45"/>
      <c r="AW238" s="45"/>
      <c r="AX238" s="45"/>
      <c r="AY238" s="45"/>
      <c r="AZ238" s="45"/>
      <c r="BA238" s="45"/>
      <c r="BB238" s="45"/>
      <c r="BC238" s="45"/>
      <c r="BD238" s="45"/>
      <c r="BE238" s="45"/>
      <c r="BF238" s="45"/>
      <c r="BG238" s="45"/>
      <c r="BH238" s="45"/>
      <c r="BI238" s="45"/>
      <c r="BJ238" s="45"/>
      <c r="BK238" s="45"/>
      <c r="BL238" s="45"/>
      <c r="BM238" s="45"/>
      <c r="BN238" s="45"/>
      <c r="BO238" s="45"/>
      <c r="BP238" s="45"/>
      <c r="BQ238" s="45"/>
      <c r="BR238" s="45"/>
      <c r="BS238" s="45"/>
      <c r="BT238" s="45"/>
      <c r="BU238" s="45"/>
      <c r="BV238" s="45"/>
      <c r="BW238" s="45"/>
      <c r="BX238" s="45"/>
      <c r="BY238" s="45"/>
      <c r="BZ238" s="45"/>
      <c r="CA238" s="45"/>
      <c r="CB238" s="45"/>
      <c r="CC238" s="45"/>
      <c r="CD238" s="45"/>
      <c r="CE238" s="45"/>
      <c r="CF238" s="45"/>
      <c r="CG238" s="45"/>
      <c r="CH238" s="45"/>
      <c r="CI238" s="45"/>
      <c r="CJ238" s="45"/>
      <c r="CK238" s="45"/>
      <c r="CL238" s="45"/>
      <c r="CM238" s="45"/>
      <c r="CN238" s="45"/>
      <c r="CO238" s="45"/>
      <c r="CP238" s="45"/>
      <c r="CQ238" s="45"/>
      <c r="CR238" s="45"/>
      <c r="CS238" s="45"/>
      <c r="CT238" s="45"/>
      <c r="CU238" s="45"/>
      <c r="CV238" s="45"/>
      <c r="CW238" s="45"/>
      <c r="CX238" s="45"/>
      <c r="CY238" s="45"/>
      <c r="CZ238" s="45"/>
      <c r="DA238" s="45"/>
      <c r="DB238" s="45"/>
      <c r="DC238" s="45"/>
      <c r="DD238" s="45"/>
      <c r="DE238" s="45"/>
      <c r="DF238" s="45"/>
      <c r="DG238" s="45"/>
      <c r="DH238" s="45"/>
      <c r="DI238" s="45"/>
      <c r="DJ238" s="45"/>
      <c r="DK238" s="45"/>
      <c r="DL238" s="45"/>
      <c r="DM238" s="45"/>
      <c r="DN238" s="45"/>
      <c r="DO238" s="45"/>
      <c r="DP238" s="45"/>
      <c r="DQ238" s="45"/>
      <c r="DR238" s="45"/>
      <c r="DS238" s="45"/>
      <c r="DT238" s="45"/>
      <c r="DU238" s="45"/>
      <c r="DV238" s="1217"/>
      <c r="DW238" s="45"/>
      <c r="DX238" s="45"/>
      <c r="DY238" s="45"/>
      <c r="DZ238" s="45"/>
      <c r="EA238" s="45"/>
      <c r="EB238" s="45"/>
      <c r="EC238" s="45"/>
      <c r="ED238" s="45"/>
      <c r="EE238" s="45"/>
      <c r="EF238" s="45"/>
      <c r="EG238" s="45"/>
      <c r="EH238" s="45"/>
      <c r="EI238" s="45"/>
      <c r="EJ238" s="45"/>
      <c r="EK238" s="45"/>
      <c r="EL238" s="45"/>
      <c r="EM238" s="45"/>
      <c r="EN238" s="45"/>
      <c r="EO238" s="45"/>
      <c r="EP238" s="45"/>
      <c r="EQ238" s="1217"/>
      <c r="ER238" s="577"/>
    </row>
    <row r="239" spans="1:148" ht="15" customHeight="1">
      <c r="A239" s="648"/>
      <c r="B239" s="2261" t="str">
        <f t="shared" si="221"/>
        <v>Desk 22</v>
      </c>
      <c r="C239" s="2266" t="str">
        <f t="shared" ref="C239" si="245">IF(ISBLANK(C33), "", C33)</f>
        <v/>
      </c>
      <c r="D239" s="2266" t="str">
        <f t="shared" si="244"/>
        <v/>
      </c>
      <c r="E239" s="2266" t="str">
        <f t="shared" si="244"/>
        <v/>
      </c>
      <c r="F239" s="2266" t="str">
        <f t="shared" si="244"/>
        <v/>
      </c>
      <c r="G239" s="45"/>
      <c r="H239" s="45"/>
      <c r="I239" s="45"/>
      <c r="J239" s="45"/>
      <c r="K239" s="45"/>
      <c r="L239" s="45"/>
      <c r="M239" s="45"/>
      <c r="N239" s="45"/>
      <c r="O239" s="45"/>
      <c r="P239" s="45"/>
      <c r="Q239" s="45"/>
      <c r="R239" s="45"/>
      <c r="S239" s="45"/>
      <c r="T239" s="45"/>
      <c r="U239" s="45"/>
      <c r="V239" s="45"/>
      <c r="W239" s="45"/>
      <c r="X239" s="45"/>
      <c r="Y239" s="45"/>
      <c r="Z239" s="45"/>
      <c r="AA239" s="45"/>
      <c r="AB239" s="45"/>
      <c r="AC239" s="45"/>
      <c r="AD239" s="45"/>
      <c r="AE239" s="45"/>
      <c r="AF239" s="45"/>
      <c r="AG239" s="45"/>
      <c r="AH239" s="45"/>
      <c r="AI239" s="45"/>
      <c r="AJ239" s="45"/>
      <c r="AK239" s="45"/>
      <c r="AL239" s="45"/>
      <c r="AM239" s="45"/>
      <c r="AN239" s="45"/>
      <c r="AO239" s="45"/>
      <c r="AP239" s="45"/>
      <c r="AQ239" s="45"/>
      <c r="AR239" s="45"/>
      <c r="AS239" s="45"/>
      <c r="AT239" s="45"/>
      <c r="AU239" s="45"/>
      <c r="AV239" s="45"/>
      <c r="AW239" s="45"/>
      <c r="AX239" s="45"/>
      <c r="AY239" s="45"/>
      <c r="AZ239" s="45"/>
      <c r="BA239" s="45"/>
      <c r="BB239" s="45"/>
      <c r="BC239" s="45"/>
      <c r="BD239" s="45"/>
      <c r="BE239" s="45"/>
      <c r="BF239" s="45"/>
      <c r="BG239" s="45"/>
      <c r="BH239" s="45"/>
      <c r="BI239" s="45"/>
      <c r="BJ239" s="45"/>
      <c r="BK239" s="45"/>
      <c r="BL239" s="45"/>
      <c r="BM239" s="45"/>
      <c r="BN239" s="45"/>
      <c r="BO239" s="45"/>
      <c r="BP239" s="45"/>
      <c r="BQ239" s="45"/>
      <c r="BR239" s="45"/>
      <c r="BS239" s="45"/>
      <c r="BT239" s="45"/>
      <c r="BU239" s="45"/>
      <c r="BV239" s="45"/>
      <c r="BW239" s="45"/>
      <c r="BX239" s="45"/>
      <c r="BY239" s="45"/>
      <c r="BZ239" s="45"/>
      <c r="CA239" s="45"/>
      <c r="CB239" s="45"/>
      <c r="CC239" s="45"/>
      <c r="CD239" s="45"/>
      <c r="CE239" s="45"/>
      <c r="CF239" s="45"/>
      <c r="CG239" s="45"/>
      <c r="CH239" s="45"/>
      <c r="CI239" s="45"/>
      <c r="CJ239" s="45"/>
      <c r="CK239" s="45"/>
      <c r="CL239" s="45"/>
      <c r="CM239" s="45"/>
      <c r="CN239" s="45"/>
      <c r="CO239" s="45"/>
      <c r="CP239" s="45"/>
      <c r="CQ239" s="45"/>
      <c r="CR239" s="45"/>
      <c r="CS239" s="45"/>
      <c r="CT239" s="45"/>
      <c r="CU239" s="45"/>
      <c r="CV239" s="45"/>
      <c r="CW239" s="45"/>
      <c r="CX239" s="45"/>
      <c r="CY239" s="45"/>
      <c r="CZ239" s="45"/>
      <c r="DA239" s="45"/>
      <c r="DB239" s="45"/>
      <c r="DC239" s="45"/>
      <c r="DD239" s="45"/>
      <c r="DE239" s="45"/>
      <c r="DF239" s="45"/>
      <c r="DG239" s="45"/>
      <c r="DH239" s="45"/>
      <c r="DI239" s="45"/>
      <c r="DJ239" s="45"/>
      <c r="DK239" s="45"/>
      <c r="DL239" s="45"/>
      <c r="DM239" s="45"/>
      <c r="DN239" s="45"/>
      <c r="DO239" s="45"/>
      <c r="DP239" s="45"/>
      <c r="DQ239" s="45"/>
      <c r="DR239" s="45"/>
      <c r="DS239" s="45"/>
      <c r="DT239" s="45"/>
      <c r="DU239" s="45"/>
      <c r="DV239" s="1217"/>
      <c r="DW239" s="45"/>
      <c r="DX239" s="45"/>
      <c r="DY239" s="45"/>
      <c r="DZ239" s="45"/>
      <c r="EA239" s="45"/>
      <c r="EB239" s="45"/>
      <c r="EC239" s="45"/>
      <c r="ED239" s="45"/>
      <c r="EE239" s="45"/>
      <c r="EF239" s="45"/>
      <c r="EG239" s="45"/>
      <c r="EH239" s="45"/>
      <c r="EI239" s="45"/>
      <c r="EJ239" s="45"/>
      <c r="EK239" s="45"/>
      <c r="EL239" s="45"/>
      <c r="EM239" s="45"/>
      <c r="EN239" s="45"/>
      <c r="EO239" s="45"/>
      <c r="EP239" s="45"/>
      <c r="EQ239" s="1217"/>
      <c r="ER239" s="577"/>
    </row>
    <row r="240" spans="1:148" ht="15" customHeight="1">
      <c r="A240" s="648"/>
      <c r="B240" s="2261" t="str">
        <f t="shared" si="221"/>
        <v>Desk 23</v>
      </c>
      <c r="C240" s="2266" t="str">
        <f t="shared" ref="C240" si="246">IF(ISBLANK(C34), "", C34)</f>
        <v/>
      </c>
      <c r="D240" s="2266" t="str">
        <f t="shared" si="244"/>
        <v/>
      </c>
      <c r="E240" s="2266" t="str">
        <f t="shared" si="244"/>
        <v/>
      </c>
      <c r="F240" s="2266" t="str">
        <f t="shared" si="244"/>
        <v/>
      </c>
      <c r="G240" s="45"/>
      <c r="H240" s="45"/>
      <c r="I240" s="45"/>
      <c r="J240" s="45"/>
      <c r="K240" s="45"/>
      <c r="L240" s="45"/>
      <c r="M240" s="45"/>
      <c r="N240" s="45"/>
      <c r="O240" s="45"/>
      <c r="P240" s="45"/>
      <c r="Q240" s="45"/>
      <c r="R240" s="45"/>
      <c r="S240" s="45"/>
      <c r="T240" s="45"/>
      <c r="U240" s="45"/>
      <c r="V240" s="45"/>
      <c r="W240" s="45"/>
      <c r="X240" s="45"/>
      <c r="Y240" s="45"/>
      <c r="Z240" s="45"/>
      <c r="AA240" s="45"/>
      <c r="AB240" s="45"/>
      <c r="AC240" s="45"/>
      <c r="AD240" s="45"/>
      <c r="AE240" s="45"/>
      <c r="AF240" s="45"/>
      <c r="AG240" s="45"/>
      <c r="AH240" s="45"/>
      <c r="AI240" s="45"/>
      <c r="AJ240" s="45"/>
      <c r="AK240" s="45"/>
      <c r="AL240" s="45"/>
      <c r="AM240" s="45"/>
      <c r="AN240" s="45"/>
      <c r="AO240" s="45"/>
      <c r="AP240" s="45"/>
      <c r="AQ240" s="45"/>
      <c r="AR240" s="45"/>
      <c r="AS240" s="45"/>
      <c r="AT240" s="45"/>
      <c r="AU240" s="45"/>
      <c r="AV240" s="45"/>
      <c r="AW240" s="45"/>
      <c r="AX240" s="45"/>
      <c r="AY240" s="45"/>
      <c r="AZ240" s="45"/>
      <c r="BA240" s="45"/>
      <c r="BB240" s="45"/>
      <c r="BC240" s="45"/>
      <c r="BD240" s="45"/>
      <c r="BE240" s="45"/>
      <c r="BF240" s="45"/>
      <c r="BG240" s="45"/>
      <c r="BH240" s="45"/>
      <c r="BI240" s="45"/>
      <c r="BJ240" s="45"/>
      <c r="BK240" s="45"/>
      <c r="BL240" s="45"/>
      <c r="BM240" s="45"/>
      <c r="BN240" s="45"/>
      <c r="BO240" s="45"/>
      <c r="BP240" s="45"/>
      <c r="BQ240" s="45"/>
      <c r="BR240" s="45"/>
      <c r="BS240" s="45"/>
      <c r="BT240" s="45"/>
      <c r="BU240" s="45"/>
      <c r="BV240" s="45"/>
      <c r="BW240" s="45"/>
      <c r="BX240" s="45"/>
      <c r="BY240" s="45"/>
      <c r="BZ240" s="45"/>
      <c r="CA240" s="45"/>
      <c r="CB240" s="45"/>
      <c r="CC240" s="45"/>
      <c r="CD240" s="45"/>
      <c r="CE240" s="45"/>
      <c r="CF240" s="45"/>
      <c r="CG240" s="45"/>
      <c r="CH240" s="45"/>
      <c r="CI240" s="45"/>
      <c r="CJ240" s="45"/>
      <c r="CK240" s="45"/>
      <c r="CL240" s="45"/>
      <c r="CM240" s="45"/>
      <c r="CN240" s="45"/>
      <c r="CO240" s="45"/>
      <c r="CP240" s="45"/>
      <c r="CQ240" s="45"/>
      <c r="CR240" s="45"/>
      <c r="CS240" s="45"/>
      <c r="CT240" s="45"/>
      <c r="CU240" s="45"/>
      <c r="CV240" s="45"/>
      <c r="CW240" s="45"/>
      <c r="CX240" s="45"/>
      <c r="CY240" s="45"/>
      <c r="CZ240" s="45"/>
      <c r="DA240" s="45"/>
      <c r="DB240" s="45"/>
      <c r="DC240" s="45"/>
      <c r="DD240" s="45"/>
      <c r="DE240" s="45"/>
      <c r="DF240" s="45"/>
      <c r="DG240" s="45"/>
      <c r="DH240" s="45"/>
      <c r="DI240" s="45"/>
      <c r="DJ240" s="45"/>
      <c r="DK240" s="45"/>
      <c r="DL240" s="45"/>
      <c r="DM240" s="45"/>
      <c r="DN240" s="45"/>
      <c r="DO240" s="45"/>
      <c r="DP240" s="45"/>
      <c r="DQ240" s="45"/>
      <c r="DR240" s="45"/>
      <c r="DS240" s="45"/>
      <c r="DT240" s="45"/>
      <c r="DU240" s="45"/>
      <c r="DV240" s="1217"/>
      <c r="DW240" s="45"/>
      <c r="DX240" s="45"/>
      <c r="DY240" s="45"/>
      <c r="DZ240" s="45"/>
      <c r="EA240" s="45"/>
      <c r="EB240" s="45"/>
      <c r="EC240" s="45"/>
      <c r="ED240" s="45"/>
      <c r="EE240" s="45"/>
      <c r="EF240" s="45"/>
      <c r="EG240" s="45"/>
      <c r="EH240" s="45"/>
      <c r="EI240" s="45"/>
      <c r="EJ240" s="45"/>
      <c r="EK240" s="45"/>
      <c r="EL240" s="45"/>
      <c r="EM240" s="45"/>
      <c r="EN240" s="45"/>
      <c r="EO240" s="45"/>
      <c r="EP240" s="45"/>
      <c r="EQ240" s="1217"/>
      <c r="ER240" s="577"/>
    </row>
    <row r="241" spans="1:148" ht="15" customHeight="1">
      <c r="A241" s="648"/>
      <c r="B241" s="2261" t="str">
        <f t="shared" si="221"/>
        <v>Desk 24</v>
      </c>
      <c r="C241" s="2266" t="str">
        <f t="shared" ref="C241" si="247">IF(ISBLANK(C35), "", C35)</f>
        <v/>
      </c>
      <c r="D241" s="2266" t="str">
        <f t="shared" si="244"/>
        <v/>
      </c>
      <c r="E241" s="2266" t="str">
        <f t="shared" si="244"/>
        <v/>
      </c>
      <c r="F241" s="2266" t="str">
        <f t="shared" si="244"/>
        <v/>
      </c>
      <c r="G241" s="45"/>
      <c r="H241" s="45"/>
      <c r="I241" s="45"/>
      <c r="J241" s="45"/>
      <c r="K241" s="45"/>
      <c r="L241" s="45"/>
      <c r="M241" s="45"/>
      <c r="N241" s="45"/>
      <c r="O241" s="45"/>
      <c r="P241" s="45"/>
      <c r="Q241" s="45"/>
      <c r="R241" s="45"/>
      <c r="S241" s="45"/>
      <c r="T241" s="45"/>
      <c r="U241" s="45"/>
      <c r="V241" s="45"/>
      <c r="W241" s="45"/>
      <c r="X241" s="45"/>
      <c r="Y241" s="45"/>
      <c r="Z241" s="45"/>
      <c r="AA241" s="45"/>
      <c r="AB241" s="45"/>
      <c r="AC241" s="45"/>
      <c r="AD241" s="45"/>
      <c r="AE241" s="45"/>
      <c r="AF241" s="45"/>
      <c r="AG241" s="45"/>
      <c r="AH241" s="45"/>
      <c r="AI241" s="45"/>
      <c r="AJ241" s="45"/>
      <c r="AK241" s="45"/>
      <c r="AL241" s="45"/>
      <c r="AM241" s="45"/>
      <c r="AN241" s="45"/>
      <c r="AO241" s="45"/>
      <c r="AP241" s="45"/>
      <c r="AQ241" s="45"/>
      <c r="AR241" s="45"/>
      <c r="AS241" s="45"/>
      <c r="AT241" s="45"/>
      <c r="AU241" s="45"/>
      <c r="AV241" s="45"/>
      <c r="AW241" s="45"/>
      <c r="AX241" s="45"/>
      <c r="AY241" s="45"/>
      <c r="AZ241" s="45"/>
      <c r="BA241" s="45"/>
      <c r="BB241" s="45"/>
      <c r="BC241" s="45"/>
      <c r="BD241" s="45"/>
      <c r="BE241" s="45"/>
      <c r="BF241" s="45"/>
      <c r="BG241" s="45"/>
      <c r="BH241" s="45"/>
      <c r="BI241" s="45"/>
      <c r="BJ241" s="45"/>
      <c r="BK241" s="45"/>
      <c r="BL241" s="45"/>
      <c r="BM241" s="45"/>
      <c r="BN241" s="45"/>
      <c r="BO241" s="45"/>
      <c r="BP241" s="45"/>
      <c r="BQ241" s="45"/>
      <c r="BR241" s="45"/>
      <c r="BS241" s="45"/>
      <c r="BT241" s="45"/>
      <c r="BU241" s="45"/>
      <c r="BV241" s="45"/>
      <c r="BW241" s="45"/>
      <c r="BX241" s="45"/>
      <c r="BY241" s="45"/>
      <c r="BZ241" s="45"/>
      <c r="CA241" s="45"/>
      <c r="CB241" s="45"/>
      <c r="CC241" s="45"/>
      <c r="CD241" s="45"/>
      <c r="CE241" s="45"/>
      <c r="CF241" s="45"/>
      <c r="CG241" s="45"/>
      <c r="CH241" s="45"/>
      <c r="CI241" s="45"/>
      <c r="CJ241" s="45"/>
      <c r="CK241" s="45"/>
      <c r="CL241" s="45"/>
      <c r="CM241" s="45"/>
      <c r="CN241" s="45"/>
      <c r="CO241" s="45"/>
      <c r="CP241" s="45"/>
      <c r="CQ241" s="45"/>
      <c r="CR241" s="45"/>
      <c r="CS241" s="45"/>
      <c r="CT241" s="45"/>
      <c r="CU241" s="45"/>
      <c r="CV241" s="45"/>
      <c r="CW241" s="45"/>
      <c r="CX241" s="45"/>
      <c r="CY241" s="45"/>
      <c r="CZ241" s="45"/>
      <c r="DA241" s="45"/>
      <c r="DB241" s="45"/>
      <c r="DC241" s="45"/>
      <c r="DD241" s="45"/>
      <c r="DE241" s="45"/>
      <c r="DF241" s="45"/>
      <c r="DG241" s="45"/>
      <c r="DH241" s="45"/>
      <c r="DI241" s="45"/>
      <c r="DJ241" s="45"/>
      <c r="DK241" s="45"/>
      <c r="DL241" s="45"/>
      <c r="DM241" s="45"/>
      <c r="DN241" s="45"/>
      <c r="DO241" s="45"/>
      <c r="DP241" s="45"/>
      <c r="DQ241" s="45"/>
      <c r="DR241" s="45"/>
      <c r="DS241" s="45"/>
      <c r="DT241" s="45"/>
      <c r="DU241" s="45"/>
      <c r="DV241" s="1217"/>
      <c r="DW241" s="45"/>
      <c r="DX241" s="45"/>
      <c r="DY241" s="45"/>
      <c r="DZ241" s="45"/>
      <c r="EA241" s="45"/>
      <c r="EB241" s="45"/>
      <c r="EC241" s="45"/>
      <c r="ED241" s="45"/>
      <c r="EE241" s="45"/>
      <c r="EF241" s="45"/>
      <c r="EG241" s="45"/>
      <c r="EH241" s="45"/>
      <c r="EI241" s="45"/>
      <c r="EJ241" s="45"/>
      <c r="EK241" s="45"/>
      <c r="EL241" s="45"/>
      <c r="EM241" s="45"/>
      <c r="EN241" s="45"/>
      <c r="EO241" s="45"/>
      <c r="EP241" s="45"/>
      <c r="EQ241" s="1217"/>
      <c r="ER241" s="577"/>
    </row>
    <row r="242" spans="1:148" ht="15" customHeight="1">
      <c r="A242" s="648"/>
      <c r="B242" s="2261" t="str">
        <f t="shared" si="221"/>
        <v>Desk 25</v>
      </c>
      <c r="C242" s="2266" t="str">
        <f t="shared" ref="C242" si="248">IF(ISBLANK(C36), "", C36)</f>
        <v/>
      </c>
      <c r="D242" s="2266" t="str">
        <f t="shared" si="244"/>
        <v/>
      </c>
      <c r="E242" s="2266" t="str">
        <f t="shared" si="244"/>
        <v/>
      </c>
      <c r="F242" s="2266" t="str">
        <f t="shared" si="244"/>
        <v/>
      </c>
      <c r="G242" s="45"/>
      <c r="H242" s="45"/>
      <c r="I242" s="45"/>
      <c r="J242" s="45"/>
      <c r="K242" s="45"/>
      <c r="L242" s="45"/>
      <c r="M242" s="45"/>
      <c r="N242" s="45"/>
      <c r="O242" s="45"/>
      <c r="P242" s="45"/>
      <c r="Q242" s="45"/>
      <c r="R242" s="45"/>
      <c r="S242" s="45"/>
      <c r="T242" s="45"/>
      <c r="U242" s="45"/>
      <c r="V242" s="45"/>
      <c r="W242" s="45"/>
      <c r="X242" s="45"/>
      <c r="Y242" s="45"/>
      <c r="Z242" s="45"/>
      <c r="AA242" s="45"/>
      <c r="AB242" s="45"/>
      <c r="AC242" s="45"/>
      <c r="AD242" s="45"/>
      <c r="AE242" s="45"/>
      <c r="AF242" s="45"/>
      <c r="AG242" s="45"/>
      <c r="AH242" s="45"/>
      <c r="AI242" s="45"/>
      <c r="AJ242" s="45"/>
      <c r="AK242" s="45"/>
      <c r="AL242" s="45"/>
      <c r="AM242" s="45"/>
      <c r="AN242" s="45"/>
      <c r="AO242" s="45"/>
      <c r="AP242" s="45"/>
      <c r="AQ242" s="45"/>
      <c r="AR242" s="45"/>
      <c r="AS242" s="45"/>
      <c r="AT242" s="45"/>
      <c r="AU242" s="45"/>
      <c r="AV242" s="45"/>
      <c r="AW242" s="45"/>
      <c r="AX242" s="45"/>
      <c r="AY242" s="45"/>
      <c r="AZ242" s="45"/>
      <c r="BA242" s="45"/>
      <c r="BB242" s="45"/>
      <c r="BC242" s="45"/>
      <c r="BD242" s="45"/>
      <c r="BE242" s="45"/>
      <c r="BF242" s="45"/>
      <c r="BG242" s="45"/>
      <c r="BH242" s="45"/>
      <c r="BI242" s="45"/>
      <c r="BJ242" s="45"/>
      <c r="BK242" s="45"/>
      <c r="BL242" s="45"/>
      <c r="BM242" s="45"/>
      <c r="BN242" s="45"/>
      <c r="BO242" s="45"/>
      <c r="BP242" s="45"/>
      <c r="BQ242" s="45"/>
      <c r="BR242" s="45"/>
      <c r="BS242" s="45"/>
      <c r="BT242" s="45"/>
      <c r="BU242" s="45"/>
      <c r="BV242" s="45"/>
      <c r="BW242" s="45"/>
      <c r="BX242" s="45"/>
      <c r="BY242" s="45"/>
      <c r="BZ242" s="45"/>
      <c r="CA242" s="45"/>
      <c r="CB242" s="45"/>
      <c r="CC242" s="45"/>
      <c r="CD242" s="45"/>
      <c r="CE242" s="45"/>
      <c r="CF242" s="45"/>
      <c r="CG242" s="45"/>
      <c r="CH242" s="45"/>
      <c r="CI242" s="45"/>
      <c r="CJ242" s="45"/>
      <c r="CK242" s="45"/>
      <c r="CL242" s="45"/>
      <c r="CM242" s="45"/>
      <c r="CN242" s="45"/>
      <c r="CO242" s="45"/>
      <c r="CP242" s="45"/>
      <c r="CQ242" s="45"/>
      <c r="CR242" s="45"/>
      <c r="CS242" s="45"/>
      <c r="CT242" s="45"/>
      <c r="CU242" s="45"/>
      <c r="CV242" s="45"/>
      <c r="CW242" s="45"/>
      <c r="CX242" s="45"/>
      <c r="CY242" s="45"/>
      <c r="CZ242" s="45"/>
      <c r="DA242" s="45"/>
      <c r="DB242" s="45"/>
      <c r="DC242" s="45"/>
      <c r="DD242" s="45"/>
      <c r="DE242" s="45"/>
      <c r="DF242" s="45"/>
      <c r="DG242" s="45"/>
      <c r="DH242" s="45"/>
      <c r="DI242" s="45"/>
      <c r="DJ242" s="45"/>
      <c r="DK242" s="45"/>
      <c r="DL242" s="45"/>
      <c r="DM242" s="45"/>
      <c r="DN242" s="45"/>
      <c r="DO242" s="45"/>
      <c r="DP242" s="45"/>
      <c r="DQ242" s="45"/>
      <c r="DR242" s="45"/>
      <c r="DS242" s="45"/>
      <c r="DT242" s="45"/>
      <c r="DU242" s="45"/>
      <c r="DV242" s="1217"/>
      <c r="DW242" s="45"/>
      <c r="DX242" s="45"/>
      <c r="DY242" s="45"/>
      <c r="DZ242" s="45"/>
      <c r="EA242" s="45"/>
      <c r="EB242" s="45"/>
      <c r="EC242" s="45"/>
      <c r="ED242" s="45"/>
      <c r="EE242" s="45"/>
      <c r="EF242" s="45"/>
      <c r="EG242" s="45"/>
      <c r="EH242" s="45"/>
      <c r="EI242" s="45"/>
      <c r="EJ242" s="45"/>
      <c r="EK242" s="45"/>
      <c r="EL242" s="45"/>
      <c r="EM242" s="45"/>
      <c r="EN242" s="45"/>
      <c r="EO242" s="45"/>
      <c r="EP242" s="45"/>
      <c r="EQ242" s="1217"/>
      <c r="ER242" s="577"/>
    </row>
    <row r="243" spans="1:148" ht="15" customHeight="1">
      <c r="A243" s="648"/>
      <c r="B243" s="2261" t="str">
        <f t="shared" si="221"/>
        <v>Desk 26</v>
      </c>
      <c r="C243" s="2266" t="str">
        <f t="shared" ref="C243" si="249">IF(ISBLANK(C37), "", C37)</f>
        <v/>
      </c>
      <c r="D243" s="2266" t="str">
        <f t="shared" si="244"/>
        <v/>
      </c>
      <c r="E243" s="2266" t="str">
        <f t="shared" si="244"/>
        <v/>
      </c>
      <c r="F243" s="2266" t="str">
        <f t="shared" si="244"/>
        <v/>
      </c>
      <c r="G243" s="45"/>
      <c r="H243" s="45"/>
      <c r="I243" s="45"/>
      <c r="J243" s="45"/>
      <c r="K243" s="45"/>
      <c r="L243" s="45"/>
      <c r="M243" s="45"/>
      <c r="N243" s="45"/>
      <c r="O243" s="45"/>
      <c r="P243" s="45"/>
      <c r="Q243" s="45"/>
      <c r="R243" s="45"/>
      <c r="S243" s="45"/>
      <c r="T243" s="45"/>
      <c r="U243" s="45"/>
      <c r="V243" s="45"/>
      <c r="W243" s="45"/>
      <c r="X243" s="45"/>
      <c r="Y243" s="45"/>
      <c r="Z243" s="45"/>
      <c r="AA243" s="45"/>
      <c r="AB243" s="45"/>
      <c r="AC243" s="45"/>
      <c r="AD243" s="45"/>
      <c r="AE243" s="45"/>
      <c r="AF243" s="45"/>
      <c r="AG243" s="45"/>
      <c r="AH243" s="45"/>
      <c r="AI243" s="45"/>
      <c r="AJ243" s="45"/>
      <c r="AK243" s="45"/>
      <c r="AL243" s="45"/>
      <c r="AM243" s="45"/>
      <c r="AN243" s="45"/>
      <c r="AO243" s="45"/>
      <c r="AP243" s="45"/>
      <c r="AQ243" s="45"/>
      <c r="AR243" s="45"/>
      <c r="AS243" s="45"/>
      <c r="AT243" s="45"/>
      <c r="AU243" s="45"/>
      <c r="AV243" s="45"/>
      <c r="AW243" s="45"/>
      <c r="AX243" s="45"/>
      <c r="AY243" s="45"/>
      <c r="AZ243" s="45"/>
      <c r="BA243" s="45"/>
      <c r="BB243" s="45"/>
      <c r="BC243" s="45"/>
      <c r="BD243" s="45"/>
      <c r="BE243" s="45"/>
      <c r="BF243" s="45"/>
      <c r="BG243" s="45"/>
      <c r="BH243" s="45"/>
      <c r="BI243" s="45"/>
      <c r="BJ243" s="45"/>
      <c r="BK243" s="45"/>
      <c r="BL243" s="45"/>
      <c r="BM243" s="45"/>
      <c r="BN243" s="45"/>
      <c r="BO243" s="45"/>
      <c r="BP243" s="45"/>
      <c r="BQ243" s="45"/>
      <c r="BR243" s="45"/>
      <c r="BS243" s="45"/>
      <c r="BT243" s="45"/>
      <c r="BU243" s="45"/>
      <c r="BV243" s="45"/>
      <c r="BW243" s="45"/>
      <c r="BX243" s="45"/>
      <c r="BY243" s="45"/>
      <c r="BZ243" s="45"/>
      <c r="CA243" s="45"/>
      <c r="CB243" s="45"/>
      <c r="CC243" s="45"/>
      <c r="CD243" s="45"/>
      <c r="CE243" s="45"/>
      <c r="CF243" s="45"/>
      <c r="CG243" s="45"/>
      <c r="CH243" s="45"/>
      <c r="CI243" s="45"/>
      <c r="CJ243" s="45"/>
      <c r="CK243" s="45"/>
      <c r="CL243" s="45"/>
      <c r="CM243" s="45"/>
      <c r="CN243" s="45"/>
      <c r="CO243" s="45"/>
      <c r="CP243" s="45"/>
      <c r="CQ243" s="45"/>
      <c r="CR243" s="45"/>
      <c r="CS243" s="45"/>
      <c r="CT243" s="45"/>
      <c r="CU243" s="45"/>
      <c r="CV243" s="45"/>
      <c r="CW243" s="45"/>
      <c r="CX243" s="45"/>
      <c r="CY243" s="45"/>
      <c r="CZ243" s="45"/>
      <c r="DA243" s="45"/>
      <c r="DB243" s="45"/>
      <c r="DC243" s="45"/>
      <c r="DD243" s="45"/>
      <c r="DE243" s="45"/>
      <c r="DF243" s="45"/>
      <c r="DG243" s="45"/>
      <c r="DH243" s="45"/>
      <c r="DI243" s="45"/>
      <c r="DJ243" s="45"/>
      <c r="DK243" s="45"/>
      <c r="DL243" s="45"/>
      <c r="DM243" s="45"/>
      <c r="DN243" s="45"/>
      <c r="DO243" s="45"/>
      <c r="DP243" s="45"/>
      <c r="DQ243" s="45"/>
      <c r="DR243" s="45"/>
      <c r="DS243" s="45"/>
      <c r="DT243" s="45"/>
      <c r="DU243" s="45"/>
      <c r="DV243" s="1217"/>
      <c r="DW243" s="45"/>
      <c r="DX243" s="45"/>
      <c r="DY243" s="45"/>
      <c r="DZ243" s="45"/>
      <c r="EA243" s="45"/>
      <c r="EB243" s="45"/>
      <c r="EC243" s="45"/>
      <c r="ED243" s="45"/>
      <c r="EE243" s="45"/>
      <c r="EF243" s="45"/>
      <c r="EG243" s="45"/>
      <c r="EH243" s="45"/>
      <c r="EI243" s="45"/>
      <c r="EJ243" s="45"/>
      <c r="EK243" s="45"/>
      <c r="EL243" s="45"/>
      <c r="EM243" s="45"/>
      <c r="EN243" s="45"/>
      <c r="EO243" s="45"/>
      <c r="EP243" s="45"/>
      <c r="EQ243" s="1217"/>
      <c r="ER243" s="577"/>
    </row>
    <row r="244" spans="1:148" ht="15" customHeight="1">
      <c r="A244" s="648"/>
      <c r="B244" s="2261" t="str">
        <f t="shared" si="221"/>
        <v>Desk 27</v>
      </c>
      <c r="C244" s="2266" t="str">
        <f t="shared" ref="C244" si="250">IF(ISBLANK(C38), "", C38)</f>
        <v/>
      </c>
      <c r="D244" s="2266" t="str">
        <f t="shared" si="244"/>
        <v/>
      </c>
      <c r="E244" s="2266" t="str">
        <f t="shared" si="244"/>
        <v/>
      </c>
      <c r="F244" s="2266" t="str">
        <f t="shared" si="244"/>
        <v/>
      </c>
      <c r="G244" s="45"/>
      <c r="H244" s="45"/>
      <c r="I244" s="45"/>
      <c r="J244" s="45"/>
      <c r="K244" s="45"/>
      <c r="L244" s="45"/>
      <c r="M244" s="45"/>
      <c r="N244" s="45"/>
      <c r="O244" s="45"/>
      <c r="P244" s="45"/>
      <c r="Q244" s="45"/>
      <c r="R244" s="45"/>
      <c r="S244" s="45"/>
      <c r="T244" s="45"/>
      <c r="U244" s="45"/>
      <c r="V244" s="45"/>
      <c r="W244" s="45"/>
      <c r="X244" s="45"/>
      <c r="Y244" s="45"/>
      <c r="Z244" s="45"/>
      <c r="AA244" s="45"/>
      <c r="AB244" s="45"/>
      <c r="AC244" s="45"/>
      <c r="AD244" s="45"/>
      <c r="AE244" s="45"/>
      <c r="AF244" s="45"/>
      <c r="AG244" s="45"/>
      <c r="AH244" s="45"/>
      <c r="AI244" s="45"/>
      <c r="AJ244" s="45"/>
      <c r="AK244" s="45"/>
      <c r="AL244" s="45"/>
      <c r="AM244" s="45"/>
      <c r="AN244" s="45"/>
      <c r="AO244" s="45"/>
      <c r="AP244" s="45"/>
      <c r="AQ244" s="45"/>
      <c r="AR244" s="45"/>
      <c r="AS244" s="45"/>
      <c r="AT244" s="45"/>
      <c r="AU244" s="45"/>
      <c r="AV244" s="45"/>
      <c r="AW244" s="45"/>
      <c r="AX244" s="45"/>
      <c r="AY244" s="45"/>
      <c r="AZ244" s="45"/>
      <c r="BA244" s="45"/>
      <c r="BB244" s="45"/>
      <c r="BC244" s="45"/>
      <c r="BD244" s="45"/>
      <c r="BE244" s="45"/>
      <c r="BF244" s="45"/>
      <c r="BG244" s="45"/>
      <c r="BH244" s="45"/>
      <c r="BI244" s="45"/>
      <c r="BJ244" s="45"/>
      <c r="BK244" s="45"/>
      <c r="BL244" s="45"/>
      <c r="BM244" s="45"/>
      <c r="BN244" s="45"/>
      <c r="BO244" s="45"/>
      <c r="BP244" s="45"/>
      <c r="BQ244" s="45"/>
      <c r="BR244" s="45"/>
      <c r="BS244" s="45"/>
      <c r="BT244" s="45"/>
      <c r="BU244" s="45"/>
      <c r="BV244" s="45"/>
      <c r="BW244" s="45"/>
      <c r="BX244" s="45"/>
      <c r="BY244" s="45"/>
      <c r="BZ244" s="45"/>
      <c r="CA244" s="45"/>
      <c r="CB244" s="45"/>
      <c r="CC244" s="45"/>
      <c r="CD244" s="45"/>
      <c r="CE244" s="45"/>
      <c r="CF244" s="45"/>
      <c r="CG244" s="45"/>
      <c r="CH244" s="45"/>
      <c r="CI244" s="45"/>
      <c r="CJ244" s="45"/>
      <c r="CK244" s="45"/>
      <c r="CL244" s="45"/>
      <c r="CM244" s="45"/>
      <c r="CN244" s="45"/>
      <c r="CO244" s="45"/>
      <c r="CP244" s="45"/>
      <c r="CQ244" s="45"/>
      <c r="CR244" s="45"/>
      <c r="CS244" s="45"/>
      <c r="CT244" s="45"/>
      <c r="CU244" s="45"/>
      <c r="CV244" s="45"/>
      <c r="CW244" s="45"/>
      <c r="CX244" s="45"/>
      <c r="CY244" s="45"/>
      <c r="CZ244" s="45"/>
      <c r="DA244" s="45"/>
      <c r="DB244" s="45"/>
      <c r="DC244" s="45"/>
      <c r="DD244" s="45"/>
      <c r="DE244" s="45"/>
      <c r="DF244" s="45"/>
      <c r="DG244" s="45"/>
      <c r="DH244" s="45"/>
      <c r="DI244" s="45"/>
      <c r="DJ244" s="45"/>
      <c r="DK244" s="45"/>
      <c r="DL244" s="45"/>
      <c r="DM244" s="45"/>
      <c r="DN244" s="45"/>
      <c r="DO244" s="45"/>
      <c r="DP244" s="45"/>
      <c r="DQ244" s="45"/>
      <c r="DR244" s="45"/>
      <c r="DS244" s="45"/>
      <c r="DT244" s="45"/>
      <c r="DU244" s="45"/>
      <c r="DV244" s="1217"/>
      <c r="DW244" s="45"/>
      <c r="DX244" s="45"/>
      <c r="DY244" s="45"/>
      <c r="DZ244" s="45"/>
      <c r="EA244" s="45"/>
      <c r="EB244" s="45"/>
      <c r="EC244" s="45"/>
      <c r="ED244" s="45"/>
      <c r="EE244" s="45"/>
      <c r="EF244" s="45"/>
      <c r="EG244" s="45"/>
      <c r="EH244" s="45"/>
      <c r="EI244" s="45"/>
      <c r="EJ244" s="45"/>
      <c r="EK244" s="45"/>
      <c r="EL244" s="45"/>
      <c r="EM244" s="45"/>
      <c r="EN244" s="45"/>
      <c r="EO244" s="45"/>
      <c r="EP244" s="45"/>
      <c r="EQ244" s="1217"/>
      <c r="ER244" s="577"/>
    </row>
    <row r="245" spans="1:148" ht="15" customHeight="1">
      <c r="A245" s="648"/>
      <c r="B245" s="2261" t="str">
        <f t="shared" si="221"/>
        <v>Desk 28</v>
      </c>
      <c r="C245" s="2266" t="str">
        <f t="shared" ref="C245" si="251">IF(ISBLANK(C39), "", C39)</f>
        <v/>
      </c>
      <c r="D245" s="2266" t="str">
        <f t="shared" si="244"/>
        <v/>
      </c>
      <c r="E245" s="2266" t="str">
        <f t="shared" si="244"/>
        <v/>
      </c>
      <c r="F245" s="2266" t="str">
        <f t="shared" si="244"/>
        <v/>
      </c>
      <c r="G245" s="45"/>
      <c r="H245" s="45"/>
      <c r="I245" s="45"/>
      <c r="J245" s="45"/>
      <c r="K245" s="45"/>
      <c r="L245" s="45"/>
      <c r="M245" s="45"/>
      <c r="N245" s="45"/>
      <c r="O245" s="45"/>
      <c r="P245" s="45"/>
      <c r="Q245" s="45"/>
      <c r="R245" s="45"/>
      <c r="S245" s="45"/>
      <c r="T245" s="45"/>
      <c r="U245" s="45"/>
      <c r="V245" s="45"/>
      <c r="W245" s="45"/>
      <c r="X245" s="45"/>
      <c r="Y245" s="45"/>
      <c r="Z245" s="45"/>
      <c r="AA245" s="45"/>
      <c r="AB245" s="45"/>
      <c r="AC245" s="45"/>
      <c r="AD245" s="45"/>
      <c r="AE245" s="45"/>
      <c r="AF245" s="45"/>
      <c r="AG245" s="45"/>
      <c r="AH245" s="45"/>
      <c r="AI245" s="45"/>
      <c r="AJ245" s="45"/>
      <c r="AK245" s="45"/>
      <c r="AL245" s="45"/>
      <c r="AM245" s="45"/>
      <c r="AN245" s="45"/>
      <c r="AO245" s="45"/>
      <c r="AP245" s="45"/>
      <c r="AQ245" s="45"/>
      <c r="AR245" s="45"/>
      <c r="AS245" s="45"/>
      <c r="AT245" s="45"/>
      <c r="AU245" s="45"/>
      <c r="AV245" s="45"/>
      <c r="AW245" s="45"/>
      <c r="AX245" s="45"/>
      <c r="AY245" s="45"/>
      <c r="AZ245" s="45"/>
      <c r="BA245" s="45"/>
      <c r="BB245" s="45"/>
      <c r="BC245" s="45"/>
      <c r="BD245" s="45"/>
      <c r="BE245" s="45"/>
      <c r="BF245" s="45"/>
      <c r="BG245" s="45"/>
      <c r="BH245" s="45"/>
      <c r="BI245" s="45"/>
      <c r="BJ245" s="45"/>
      <c r="BK245" s="45"/>
      <c r="BL245" s="45"/>
      <c r="BM245" s="45"/>
      <c r="BN245" s="45"/>
      <c r="BO245" s="45"/>
      <c r="BP245" s="45"/>
      <c r="BQ245" s="45"/>
      <c r="BR245" s="45"/>
      <c r="BS245" s="45"/>
      <c r="BT245" s="45"/>
      <c r="BU245" s="45"/>
      <c r="BV245" s="45"/>
      <c r="BW245" s="45"/>
      <c r="BX245" s="45"/>
      <c r="BY245" s="45"/>
      <c r="BZ245" s="45"/>
      <c r="CA245" s="45"/>
      <c r="CB245" s="45"/>
      <c r="CC245" s="45"/>
      <c r="CD245" s="45"/>
      <c r="CE245" s="45"/>
      <c r="CF245" s="45"/>
      <c r="CG245" s="45"/>
      <c r="CH245" s="45"/>
      <c r="CI245" s="45"/>
      <c r="CJ245" s="45"/>
      <c r="CK245" s="45"/>
      <c r="CL245" s="45"/>
      <c r="CM245" s="45"/>
      <c r="CN245" s="45"/>
      <c r="CO245" s="45"/>
      <c r="CP245" s="45"/>
      <c r="CQ245" s="45"/>
      <c r="CR245" s="45"/>
      <c r="CS245" s="45"/>
      <c r="CT245" s="45"/>
      <c r="CU245" s="45"/>
      <c r="CV245" s="45"/>
      <c r="CW245" s="45"/>
      <c r="CX245" s="45"/>
      <c r="CY245" s="45"/>
      <c r="CZ245" s="45"/>
      <c r="DA245" s="45"/>
      <c r="DB245" s="45"/>
      <c r="DC245" s="45"/>
      <c r="DD245" s="45"/>
      <c r="DE245" s="45"/>
      <c r="DF245" s="45"/>
      <c r="DG245" s="45"/>
      <c r="DH245" s="45"/>
      <c r="DI245" s="45"/>
      <c r="DJ245" s="45"/>
      <c r="DK245" s="45"/>
      <c r="DL245" s="45"/>
      <c r="DM245" s="45"/>
      <c r="DN245" s="45"/>
      <c r="DO245" s="45"/>
      <c r="DP245" s="45"/>
      <c r="DQ245" s="45"/>
      <c r="DR245" s="45"/>
      <c r="DS245" s="45"/>
      <c r="DT245" s="45"/>
      <c r="DU245" s="45"/>
      <c r="DV245" s="1217"/>
      <c r="DW245" s="45"/>
      <c r="DX245" s="45"/>
      <c r="DY245" s="45"/>
      <c r="DZ245" s="45"/>
      <c r="EA245" s="45"/>
      <c r="EB245" s="45"/>
      <c r="EC245" s="45"/>
      <c r="ED245" s="45"/>
      <c r="EE245" s="45"/>
      <c r="EF245" s="45"/>
      <c r="EG245" s="45"/>
      <c r="EH245" s="45"/>
      <c r="EI245" s="45"/>
      <c r="EJ245" s="45"/>
      <c r="EK245" s="45"/>
      <c r="EL245" s="45"/>
      <c r="EM245" s="45"/>
      <c r="EN245" s="45"/>
      <c r="EO245" s="45"/>
      <c r="EP245" s="45"/>
      <c r="EQ245" s="1217"/>
      <c r="ER245" s="577"/>
    </row>
    <row r="246" spans="1:148" ht="15" customHeight="1">
      <c r="A246" s="648"/>
      <c r="B246" s="2261" t="str">
        <f t="shared" si="221"/>
        <v>Desk 29</v>
      </c>
      <c r="C246" s="2266" t="str">
        <f t="shared" ref="C246" si="252">IF(ISBLANK(C40), "", C40)</f>
        <v/>
      </c>
      <c r="D246" s="2266" t="str">
        <f t="shared" si="244"/>
        <v/>
      </c>
      <c r="E246" s="2266" t="str">
        <f t="shared" si="244"/>
        <v/>
      </c>
      <c r="F246" s="2266" t="str">
        <f t="shared" si="244"/>
        <v/>
      </c>
      <c r="G246" s="45"/>
      <c r="H246" s="45"/>
      <c r="I246" s="45"/>
      <c r="J246" s="45"/>
      <c r="K246" s="45"/>
      <c r="L246" s="45"/>
      <c r="M246" s="45"/>
      <c r="N246" s="45"/>
      <c r="O246" s="45"/>
      <c r="P246" s="45"/>
      <c r="Q246" s="45"/>
      <c r="R246" s="45"/>
      <c r="S246" s="45"/>
      <c r="T246" s="45"/>
      <c r="U246" s="45"/>
      <c r="V246" s="45"/>
      <c r="W246" s="45"/>
      <c r="X246" s="45"/>
      <c r="Y246" s="45"/>
      <c r="Z246" s="45"/>
      <c r="AA246" s="45"/>
      <c r="AB246" s="45"/>
      <c r="AC246" s="45"/>
      <c r="AD246" s="45"/>
      <c r="AE246" s="45"/>
      <c r="AF246" s="45"/>
      <c r="AG246" s="45"/>
      <c r="AH246" s="45"/>
      <c r="AI246" s="45"/>
      <c r="AJ246" s="45"/>
      <c r="AK246" s="45"/>
      <c r="AL246" s="45"/>
      <c r="AM246" s="45"/>
      <c r="AN246" s="45"/>
      <c r="AO246" s="45"/>
      <c r="AP246" s="45"/>
      <c r="AQ246" s="45"/>
      <c r="AR246" s="45"/>
      <c r="AS246" s="45"/>
      <c r="AT246" s="45"/>
      <c r="AU246" s="45"/>
      <c r="AV246" s="45"/>
      <c r="AW246" s="45"/>
      <c r="AX246" s="45"/>
      <c r="AY246" s="45"/>
      <c r="AZ246" s="45"/>
      <c r="BA246" s="45"/>
      <c r="BB246" s="45"/>
      <c r="BC246" s="45"/>
      <c r="BD246" s="45"/>
      <c r="BE246" s="45"/>
      <c r="BF246" s="45"/>
      <c r="BG246" s="45"/>
      <c r="BH246" s="45"/>
      <c r="BI246" s="45"/>
      <c r="BJ246" s="45"/>
      <c r="BK246" s="45"/>
      <c r="BL246" s="45"/>
      <c r="BM246" s="45"/>
      <c r="BN246" s="45"/>
      <c r="BO246" s="45"/>
      <c r="BP246" s="45"/>
      <c r="BQ246" s="45"/>
      <c r="BR246" s="45"/>
      <c r="BS246" s="45"/>
      <c r="BT246" s="45"/>
      <c r="BU246" s="45"/>
      <c r="BV246" s="45"/>
      <c r="BW246" s="45"/>
      <c r="BX246" s="45"/>
      <c r="BY246" s="45"/>
      <c r="BZ246" s="45"/>
      <c r="CA246" s="45"/>
      <c r="CB246" s="45"/>
      <c r="CC246" s="45"/>
      <c r="CD246" s="45"/>
      <c r="CE246" s="45"/>
      <c r="CF246" s="45"/>
      <c r="CG246" s="45"/>
      <c r="CH246" s="45"/>
      <c r="CI246" s="45"/>
      <c r="CJ246" s="45"/>
      <c r="CK246" s="45"/>
      <c r="CL246" s="45"/>
      <c r="CM246" s="45"/>
      <c r="CN246" s="45"/>
      <c r="CO246" s="45"/>
      <c r="CP246" s="45"/>
      <c r="CQ246" s="45"/>
      <c r="CR246" s="45"/>
      <c r="CS246" s="45"/>
      <c r="CT246" s="45"/>
      <c r="CU246" s="45"/>
      <c r="CV246" s="45"/>
      <c r="CW246" s="45"/>
      <c r="CX246" s="45"/>
      <c r="CY246" s="45"/>
      <c r="CZ246" s="45"/>
      <c r="DA246" s="45"/>
      <c r="DB246" s="45"/>
      <c r="DC246" s="45"/>
      <c r="DD246" s="45"/>
      <c r="DE246" s="45"/>
      <c r="DF246" s="45"/>
      <c r="DG246" s="45"/>
      <c r="DH246" s="45"/>
      <c r="DI246" s="45"/>
      <c r="DJ246" s="45"/>
      <c r="DK246" s="45"/>
      <c r="DL246" s="45"/>
      <c r="DM246" s="45"/>
      <c r="DN246" s="45"/>
      <c r="DO246" s="45"/>
      <c r="DP246" s="45"/>
      <c r="DQ246" s="45"/>
      <c r="DR246" s="45"/>
      <c r="DS246" s="45"/>
      <c r="DT246" s="45"/>
      <c r="DU246" s="45"/>
      <c r="DV246" s="1217"/>
      <c r="DW246" s="45"/>
      <c r="DX246" s="45"/>
      <c r="DY246" s="45"/>
      <c r="DZ246" s="45"/>
      <c r="EA246" s="45"/>
      <c r="EB246" s="45"/>
      <c r="EC246" s="45"/>
      <c r="ED246" s="45"/>
      <c r="EE246" s="45"/>
      <c r="EF246" s="45"/>
      <c r="EG246" s="45"/>
      <c r="EH246" s="45"/>
      <c r="EI246" s="45"/>
      <c r="EJ246" s="45"/>
      <c r="EK246" s="45"/>
      <c r="EL246" s="45"/>
      <c r="EM246" s="45"/>
      <c r="EN246" s="45"/>
      <c r="EO246" s="45"/>
      <c r="EP246" s="45"/>
      <c r="EQ246" s="1217"/>
      <c r="ER246" s="577"/>
    </row>
    <row r="247" spans="1:148" ht="15" customHeight="1">
      <c r="A247" s="648"/>
      <c r="B247" s="2261" t="str">
        <f t="shared" si="221"/>
        <v>Desk 30</v>
      </c>
      <c r="C247" s="2266" t="str">
        <f t="shared" ref="C247" si="253">IF(ISBLANK(C41), "", C41)</f>
        <v/>
      </c>
      <c r="D247" s="2266" t="str">
        <f t="shared" si="244"/>
        <v/>
      </c>
      <c r="E247" s="2266" t="str">
        <f t="shared" si="244"/>
        <v/>
      </c>
      <c r="F247" s="2266" t="str">
        <f t="shared" si="244"/>
        <v/>
      </c>
      <c r="G247" s="45"/>
      <c r="H247" s="45"/>
      <c r="I247" s="45"/>
      <c r="J247" s="45"/>
      <c r="K247" s="45"/>
      <c r="L247" s="45"/>
      <c r="M247" s="45"/>
      <c r="N247" s="45"/>
      <c r="O247" s="45"/>
      <c r="P247" s="45"/>
      <c r="Q247" s="45"/>
      <c r="R247" s="45"/>
      <c r="S247" s="45"/>
      <c r="T247" s="45"/>
      <c r="U247" s="45"/>
      <c r="V247" s="45"/>
      <c r="W247" s="45"/>
      <c r="X247" s="45"/>
      <c r="Y247" s="45"/>
      <c r="Z247" s="45"/>
      <c r="AA247" s="45"/>
      <c r="AB247" s="45"/>
      <c r="AC247" s="45"/>
      <c r="AD247" s="45"/>
      <c r="AE247" s="45"/>
      <c r="AF247" s="45"/>
      <c r="AG247" s="45"/>
      <c r="AH247" s="45"/>
      <c r="AI247" s="45"/>
      <c r="AJ247" s="45"/>
      <c r="AK247" s="45"/>
      <c r="AL247" s="45"/>
      <c r="AM247" s="45"/>
      <c r="AN247" s="45"/>
      <c r="AO247" s="45"/>
      <c r="AP247" s="45"/>
      <c r="AQ247" s="45"/>
      <c r="AR247" s="45"/>
      <c r="AS247" s="45"/>
      <c r="AT247" s="45"/>
      <c r="AU247" s="45"/>
      <c r="AV247" s="45"/>
      <c r="AW247" s="45"/>
      <c r="AX247" s="45"/>
      <c r="AY247" s="45"/>
      <c r="AZ247" s="45"/>
      <c r="BA247" s="45"/>
      <c r="BB247" s="45"/>
      <c r="BC247" s="45"/>
      <c r="BD247" s="45"/>
      <c r="BE247" s="45"/>
      <c r="BF247" s="45"/>
      <c r="BG247" s="45"/>
      <c r="BH247" s="45"/>
      <c r="BI247" s="45"/>
      <c r="BJ247" s="45"/>
      <c r="BK247" s="45"/>
      <c r="BL247" s="45"/>
      <c r="BM247" s="45"/>
      <c r="BN247" s="45"/>
      <c r="BO247" s="45"/>
      <c r="BP247" s="45"/>
      <c r="BQ247" s="45"/>
      <c r="BR247" s="45"/>
      <c r="BS247" s="45"/>
      <c r="BT247" s="45"/>
      <c r="BU247" s="45"/>
      <c r="BV247" s="45"/>
      <c r="BW247" s="45"/>
      <c r="BX247" s="45"/>
      <c r="BY247" s="45"/>
      <c r="BZ247" s="45"/>
      <c r="CA247" s="45"/>
      <c r="CB247" s="45"/>
      <c r="CC247" s="45"/>
      <c r="CD247" s="45"/>
      <c r="CE247" s="45"/>
      <c r="CF247" s="45"/>
      <c r="CG247" s="45"/>
      <c r="CH247" s="45"/>
      <c r="CI247" s="45"/>
      <c r="CJ247" s="45"/>
      <c r="CK247" s="45"/>
      <c r="CL247" s="45"/>
      <c r="CM247" s="45"/>
      <c r="CN247" s="45"/>
      <c r="CO247" s="45"/>
      <c r="CP247" s="45"/>
      <c r="CQ247" s="45"/>
      <c r="CR247" s="45"/>
      <c r="CS247" s="45"/>
      <c r="CT247" s="45"/>
      <c r="CU247" s="45"/>
      <c r="CV247" s="45"/>
      <c r="CW247" s="45"/>
      <c r="CX247" s="45"/>
      <c r="CY247" s="45"/>
      <c r="CZ247" s="45"/>
      <c r="DA247" s="45"/>
      <c r="DB247" s="45"/>
      <c r="DC247" s="45"/>
      <c r="DD247" s="45"/>
      <c r="DE247" s="45"/>
      <c r="DF247" s="45"/>
      <c r="DG247" s="45"/>
      <c r="DH247" s="45"/>
      <c r="DI247" s="45"/>
      <c r="DJ247" s="45"/>
      <c r="DK247" s="45"/>
      <c r="DL247" s="45"/>
      <c r="DM247" s="45"/>
      <c r="DN247" s="45"/>
      <c r="DO247" s="45"/>
      <c r="DP247" s="45"/>
      <c r="DQ247" s="45"/>
      <c r="DR247" s="45"/>
      <c r="DS247" s="45"/>
      <c r="DT247" s="45"/>
      <c r="DU247" s="45"/>
      <c r="DV247" s="1217"/>
      <c r="DW247" s="45"/>
      <c r="DX247" s="45"/>
      <c r="DY247" s="45"/>
      <c r="DZ247" s="45"/>
      <c r="EA247" s="45"/>
      <c r="EB247" s="45"/>
      <c r="EC247" s="45"/>
      <c r="ED247" s="45"/>
      <c r="EE247" s="45"/>
      <c r="EF247" s="45"/>
      <c r="EG247" s="45"/>
      <c r="EH247" s="45"/>
      <c r="EI247" s="45"/>
      <c r="EJ247" s="45"/>
      <c r="EK247" s="45"/>
      <c r="EL247" s="45"/>
      <c r="EM247" s="45"/>
      <c r="EN247" s="45"/>
      <c r="EO247" s="45"/>
      <c r="EP247" s="45"/>
      <c r="EQ247" s="1217"/>
      <c r="ER247" s="577"/>
    </row>
    <row r="248" spans="1:148" ht="15" customHeight="1">
      <c r="A248" s="648"/>
      <c r="B248" s="2261" t="str">
        <f t="shared" si="221"/>
        <v>Desk 31</v>
      </c>
      <c r="C248" s="2266" t="str">
        <f t="shared" ref="C248" si="254">IF(ISBLANK(C42), "", C42)</f>
        <v/>
      </c>
      <c r="D248" s="2266" t="str">
        <f t="shared" si="244"/>
        <v/>
      </c>
      <c r="E248" s="2266" t="str">
        <f t="shared" si="244"/>
        <v/>
      </c>
      <c r="F248" s="2266" t="str">
        <f t="shared" si="244"/>
        <v/>
      </c>
      <c r="G248" s="45"/>
      <c r="H248" s="45"/>
      <c r="I248" s="45"/>
      <c r="J248" s="45"/>
      <c r="K248" s="45"/>
      <c r="L248" s="45"/>
      <c r="M248" s="45"/>
      <c r="N248" s="45"/>
      <c r="O248" s="45"/>
      <c r="P248" s="45"/>
      <c r="Q248" s="45"/>
      <c r="R248" s="45"/>
      <c r="S248" s="45"/>
      <c r="T248" s="45"/>
      <c r="U248" s="45"/>
      <c r="V248" s="45"/>
      <c r="W248" s="45"/>
      <c r="X248" s="45"/>
      <c r="Y248" s="45"/>
      <c r="Z248" s="45"/>
      <c r="AA248" s="45"/>
      <c r="AB248" s="45"/>
      <c r="AC248" s="45"/>
      <c r="AD248" s="45"/>
      <c r="AE248" s="45"/>
      <c r="AF248" s="45"/>
      <c r="AG248" s="45"/>
      <c r="AH248" s="45"/>
      <c r="AI248" s="45"/>
      <c r="AJ248" s="45"/>
      <c r="AK248" s="45"/>
      <c r="AL248" s="45"/>
      <c r="AM248" s="45"/>
      <c r="AN248" s="45"/>
      <c r="AO248" s="45"/>
      <c r="AP248" s="45"/>
      <c r="AQ248" s="45"/>
      <c r="AR248" s="45"/>
      <c r="AS248" s="45"/>
      <c r="AT248" s="45"/>
      <c r="AU248" s="45"/>
      <c r="AV248" s="45"/>
      <c r="AW248" s="45"/>
      <c r="AX248" s="45"/>
      <c r="AY248" s="45"/>
      <c r="AZ248" s="45"/>
      <c r="BA248" s="45"/>
      <c r="BB248" s="45"/>
      <c r="BC248" s="45"/>
      <c r="BD248" s="45"/>
      <c r="BE248" s="45"/>
      <c r="BF248" s="45"/>
      <c r="BG248" s="45"/>
      <c r="BH248" s="45"/>
      <c r="BI248" s="45"/>
      <c r="BJ248" s="45"/>
      <c r="BK248" s="45"/>
      <c r="BL248" s="45"/>
      <c r="BM248" s="45"/>
      <c r="BN248" s="45"/>
      <c r="BO248" s="45"/>
      <c r="BP248" s="45"/>
      <c r="BQ248" s="45"/>
      <c r="BR248" s="45"/>
      <c r="BS248" s="45"/>
      <c r="BT248" s="45"/>
      <c r="BU248" s="45"/>
      <c r="BV248" s="45"/>
      <c r="BW248" s="45"/>
      <c r="BX248" s="45"/>
      <c r="BY248" s="45"/>
      <c r="BZ248" s="45"/>
      <c r="CA248" s="45"/>
      <c r="CB248" s="45"/>
      <c r="CC248" s="45"/>
      <c r="CD248" s="45"/>
      <c r="CE248" s="45"/>
      <c r="CF248" s="45"/>
      <c r="CG248" s="45"/>
      <c r="CH248" s="45"/>
      <c r="CI248" s="45"/>
      <c r="CJ248" s="45"/>
      <c r="CK248" s="45"/>
      <c r="CL248" s="45"/>
      <c r="CM248" s="45"/>
      <c r="CN248" s="45"/>
      <c r="CO248" s="45"/>
      <c r="CP248" s="45"/>
      <c r="CQ248" s="45"/>
      <c r="CR248" s="45"/>
      <c r="CS248" s="45"/>
      <c r="CT248" s="45"/>
      <c r="CU248" s="45"/>
      <c r="CV248" s="45"/>
      <c r="CW248" s="45"/>
      <c r="CX248" s="45"/>
      <c r="CY248" s="45"/>
      <c r="CZ248" s="45"/>
      <c r="DA248" s="45"/>
      <c r="DB248" s="45"/>
      <c r="DC248" s="45"/>
      <c r="DD248" s="45"/>
      <c r="DE248" s="45"/>
      <c r="DF248" s="45"/>
      <c r="DG248" s="45"/>
      <c r="DH248" s="45"/>
      <c r="DI248" s="45"/>
      <c r="DJ248" s="45"/>
      <c r="DK248" s="45"/>
      <c r="DL248" s="45"/>
      <c r="DM248" s="45"/>
      <c r="DN248" s="45"/>
      <c r="DO248" s="45"/>
      <c r="DP248" s="45"/>
      <c r="DQ248" s="45"/>
      <c r="DR248" s="45"/>
      <c r="DS248" s="45"/>
      <c r="DT248" s="45"/>
      <c r="DU248" s="45"/>
      <c r="DV248" s="1217"/>
      <c r="DW248" s="45"/>
      <c r="DX248" s="45"/>
      <c r="DY248" s="45"/>
      <c r="DZ248" s="45"/>
      <c r="EA248" s="45"/>
      <c r="EB248" s="45"/>
      <c r="EC248" s="45"/>
      <c r="ED248" s="45"/>
      <c r="EE248" s="45"/>
      <c r="EF248" s="45"/>
      <c r="EG248" s="45"/>
      <c r="EH248" s="45"/>
      <c r="EI248" s="45"/>
      <c r="EJ248" s="45"/>
      <c r="EK248" s="45"/>
      <c r="EL248" s="45"/>
      <c r="EM248" s="45"/>
      <c r="EN248" s="45"/>
      <c r="EO248" s="45"/>
      <c r="EP248" s="45"/>
      <c r="EQ248" s="1217"/>
      <c r="ER248" s="577"/>
    </row>
    <row r="249" spans="1:148" ht="15" customHeight="1">
      <c r="A249" s="648"/>
      <c r="B249" s="2261" t="str">
        <f t="shared" si="221"/>
        <v>Desk 32</v>
      </c>
      <c r="C249" s="2266" t="str">
        <f t="shared" ref="C249" si="255">IF(ISBLANK(C43), "", C43)</f>
        <v/>
      </c>
      <c r="D249" s="2266" t="str">
        <f t="shared" si="244"/>
        <v/>
      </c>
      <c r="E249" s="2266" t="str">
        <f t="shared" si="244"/>
        <v/>
      </c>
      <c r="F249" s="2266" t="str">
        <f t="shared" si="244"/>
        <v/>
      </c>
      <c r="G249" s="45"/>
      <c r="H249" s="45"/>
      <c r="I249" s="45"/>
      <c r="J249" s="45"/>
      <c r="K249" s="45"/>
      <c r="L249" s="45"/>
      <c r="M249" s="45"/>
      <c r="N249" s="45"/>
      <c r="O249" s="45"/>
      <c r="P249" s="45"/>
      <c r="Q249" s="45"/>
      <c r="R249" s="45"/>
      <c r="S249" s="45"/>
      <c r="T249" s="45"/>
      <c r="U249" s="45"/>
      <c r="V249" s="45"/>
      <c r="W249" s="45"/>
      <c r="X249" s="45"/>
      <c r="Y249" s="45"/>
      <c r="Z249" s="45"/>
      <c r="AA249" s="45"/>
      <c r="AB249" s="45"/>
      <c r="AC249" s="45"/>
      <c r="AD249" s="45"/>
      <c r="AE249" s="45"/>
      <c r="AF249" s="45"/>
      <c r="AG249" s="45"/>
      <c r="AH249" s="45"/>
      <c r="AI249" s="45"/>
      <c r="AJ249" s="45"/>
      <c r="AK249" s="45"/>
      <c r="AL249" s="45"/>
      <c r="AM249" s="45"/>
      <c r="AN249" s="45"/>
      <c r="AO249" s="45"/>
      <c r="AP249" s="45"/>
      <c r="AQ249" s="45"/>
      <c r="AR249" s="45"/>
      <c r="AS249" s="45"/>
      <c r="AT249" s="45"/>
      <c r="AU249" s="45"/>
      <c r="AV249" s="45"/>
      <c r="AW249" s="45"/>
      <c r="AX249" s="45"/>
      <c r="AY249" s="45"/>
      <c r="AZ249" s="45"/>
      <c r="BA249" s="45"/>
      <c r="BB249" s="45"/>
      <c r="BC249" s="45"/>
      <c r="BD249" s="45"/>
      <c r="BE249" s="45"/>
      <c r="BF249" s="45"/>
      <c r="BG249" s="45"/>
      <c r="BH249" s="45"/>
      <c r="BI249" s="45"/>
      <c r="BJ249" s="45"/>
      <c r="BK249" s="45"/>
      <c r="BL249" s="45"/>
      <c r="BM249" s="45"/>
      <c r="BN249" s="45"/>
      <c r="BO249" s="45"/>
      <c r="BP249" s="45"/>
      <c r="BQ249" s="45"/>
      <c r="BR249" s="45"/>
      <c r="BS249" s="45"/>
      <c r="BT249" s="45"/>
      <c r="BU249" s="45"/>
      <c r="BV249" s="45"/>
      <c r="BW249" s="45"/>
      <c r="BX249" s="45"/>
      <c r="BY249" s="45"/>
      <c r="BZ249" s="45"/>
      <c r="CA249" s="45"/>
      <c r="CB249" s="45"/>
      <c r="CC249" s="45"/>
      <c r="CD249" s="45"/>
      <c r="CE249" s="45"/>
      <c r="CF249" s="45"/>
      <c r="CG249" s="45"/>
      <c r="CH249" s="45"/>
      <c r="CI249" s="45"/>
      <c r="CJ249" s="45"/>
      <c r="CK249" s="45"/>
      <c r="CL249" s="45"/>
      <c r="CM249" s="45"/>
      <c r="CN249" s="45"/>
      <c r="CO249" s="45"/>
      <c r="CP249" s="45"/>
      <c r="CQ249" s="45"/>
      <c r="CR249" s="45"/>
      <c r="CS249" s="45"/>
      <c r="CT249" s="45"/>
      <c r="CU249" s="45"/>
      <c r="CV249" s="45"/>
      <c r="CW249" s="45"/>
      <c r="CX249" s="45"/>
      <c r="CY249" s="45"/>
      <c r="CZ249" s="45"/>
      <c r="DA249" s="45"/>
      <c r="DB249" s="45"/>
      <c r="DC249" s="45"/>
      <c r="DD249" s="45"/>
      <c r="DE249" s="45"/>
      <c r="DF249" s="45"/>
      <c r="DG249" s="45"/>
      <c r="DH249" s="45"/>
      <c r="DI249" s="45"/>
      <c r="DJ249" s="45"/>
      <c r="DK249" s="45"/>
      <c r="DL249" s="45"/>
      <c r="DM249" s="45"/>
      <c r="DN249" s="45"/>
      <c r="DO249" s="45"/>
      <c r="DP249" s="45"/>
      <c r="DQ249" s="45"/>
      <c r="DR249" s="45"/>
      <c r="DS249" s="45"/>
      <c r="DT249" s="45"/>
      <c r="DU249" s="45"/>
      <c r="DV249" s="1217"/>
      <c r="DW249" s="45"/>
      <c r="DX249" s="45"/>
      <c r="DY249" s="45"/>
      <c r="DZ249" s="45"/>
      <c r="EA249" s="45"/>
      <c r="EB249" s="45"/>
      <c r="EC249" s="45"/>
      <c r="ED249" s="45"/>
      <c r="EE249" s="45"/>
      <c r="EF249" s="45"/>
      <c r="EG249" s="45"/>
      <c r="EH249" s="45"/>
      <c r="EI249" s="45"/>
      <c r="EJ249" s="45"/>
      <c r="EK249" s="45"/>
      <c r="EL249" s="45"/>
      <c r="EM249" s="45"/>
      <c r="EN249" s="45"/>
      <c r="EO249" s="45"/>
      <c r="EP249" s="45"/>
      <c r="EQ249" s="1217"/>
      <c r="ER249" s="577"/>
    </row>
    <row r="250" spans="1:148" ht="15" customHeight="1">
      <c r="A250" s="648"/>
      <c r="B250" s="2261" t="str">
        <f t="shared" ref="B250:B281" si="256">B44</f>
        <v>Desk 33</v>
      </c>
      <c r="C250" s="2266" t="str">
        <f t="shared" ref="C250" si="257">IF(ISBLANK(C44), "", C44)</f>
        <v/>
      </c>
      <c r="D250" s="2266" t="str">
        <f t="shared" si="244"/>
        <v/>
      </c>
      <c r="E250" s="2266" t="str">
        <f t="shared" si="244"/>
        <v/>
      </c>
      <c r="F250" s="2266" t="str">
        <f t="shared" si="244"/>
        <v/>
      </c>
      <c r="G250" s="45"/>
      <c r="H250" s="45"/>
      <c r="I250" s="45"/>
      <c r="J250" s="45"/>
      <c r="K250" s="45"/>
      <c r="L250" s="45"/>
      <c r="M250" s="45"/>
      <c r="N250" s="45"/>
      <c r="O250" s="45"/>
      <c r="P250" s="45"/>
      <c r="Q250" s="45"/>
      <c r="R250" s="45"/>
      <c r="S250" s="45"/>
      <c r="T250" s="45"/>
      <c r="U250" s="45"/>
      <c r="V250" s="45"/>
      <c r="W250" s="45"/>
      <c r="X250" s="45"/>
      <c r="Y250" s="45"/>
      <c r="Z250" s="45"/>
      <c r="AA250" s="45"/>
      <c r="AB250" s="45"/>
      <c r="AC250" s="45"/>
      <c r="AD250" s="45"/>
      <c r="AE250" s="45"/>
      <c r="AF250" s="45"/>
      <c r="AG250" s="45"/>
      <c r="AH250" s="45"/>
      <c r="AI250" s="45"/>
      <c r="AJ250" s="45"/>
      <c r="AK250" s="45"/>
      <c r="AL250" s="45"/>
      <c r="AM250" s="45"/>
      <c r="AN250" s="45"/>
      <c r="AO250" s="45"/>
      <c r="AP250" s="45"/>
      <c r="AQ250" s="45"/>
      <c r="AR250" s="45"/>
      <c r="AS250" s="45"/>
      <c r="AT250" s="45"/>
      <c r="AU250" s="45"/>
      <c r="AV250" s="45"/>
      <c r="AW250" s="45"/>
      <c r="AX250" s="45"/>
      <c r="AY250" s="45"/>
      <c r="AZ250" s="45"/>
      <c r="BA250" s="45"/>
      <c r="BB250" s="45"/>
      <c r="BC250" s="45"/>
      <c r="BD250" s="45"/>
      <c r="BE250" s="45"/>
      <c r="BF250" s="45"/>
      <c r="BG250" s="45"/>
      <c r="BH250" s="45"/>
      <c r="BI250" s="45"/>
      <c r="BJ250" s="45"/>
      <c r="BK250" s="45"/>
      <c r="BL250" s="45"/>
      <c r="BM250" s="45"/>
      <c r="BN250" s="45"/>
      <c r="BO250" s="45"/>
      <c r="BP250" s="45"/>
      <c r="BQ250" s="45"/>
      <c r="BR250" s="45"/>
      <c r="BS250" s="45"/>
      <c r="BT250" s="45"/>
      <c r="BU250" s="45"/>
      <c r="BV250" s="45"/>
      <c r="BW250" s="45"/>
      <c r="BX250" s="45"/>
      <c r="BY250" s="45"/>
      <c r="BZ250" s="45"/>
      <c r="CA250" s="45"/>
      <c r="CB250" s="45"/>
      <c r="CC250" s="45"/>
      <c r="CD250" s="45"/>
      <c r="CE250" s="45"/>
      <c r="CF250" s="45"/>
      <c r="CG250" s="45"/>
      <c r="CH250" s="45"/>
      <c r="CI250" s="45"/>
      <c r="CJ250" s="45"/>
      <c r="CK250" s="45"/>
      <c r="CL250" s="45"/>
      <c r="CM250" s="45"/>
      <c r="CN250" s="45"/>
      <c r="CO250" s="45"/>
      <c r="CP250" s="45"/>
      <c r="CQ250" s="45"/>
      <c r="CR250" s="45"/>
      <c r="CS250" s="45"/>
      <c r="CT250" s="45"/>
      <c r="CU250" s="45"/>
      <c r="CV250" s="45"/>
      <c r="CW250" s="45"/>
      <c r="CX250" s="45"/>
      <c r="CY250" s="45"/>
      <c r="CZ250" s="45"/>
      <c r="DA250" s="45"/>
      <c r="DB250" s="45"/>
      <c r="DC250" s="45"/>
      <c r="DD250" s="45"/>
      <c r="DE250" s="45"/>
      <c r="DF250" s="45"/>
      <c r="DG250" s="45"/>
      <c r="DH250" s="45"/>
      <c r="DI250" s="45"/>
      <c r="DJ250" s="45"/>
      <c r="DK250" s="45"/>
      <c r="DL250" s="45"/>
      <c r="DM250" s="45"/>
      <c r="DN250" s="45"/>
      <c r="DO250" s="45"/>
      <c r="DP250" s="45"/>
      <c r="DQ250" s="45"/>
      <c r="DR250" s="45"/>
      <c r="DS250" s="45"/>
      <c r="DT250" s="45"/>
      <c r="DU250" s="45"/>
      <c r="DV250" s="1217"/>
      <c r="DW250" s="45"/>
      <c r="DX250" s="45"/>
      <c r="DY250" s="45"/>
      <c r="DZ250" s="45"/>
      <c r="EA250" s="45"/>
      <c r="EB250" s="45"/>
      <c r="EC250" s="45"/>
      <c r="ED250" s="45"/>
      <c r="EE250" s="45"/>
      <c r="EF250" s="45"/>
      <c r="EG250" s="45"/>
      <c r="EH250" s="45"/>
      <c r="EI250" s="45"/>
      <c r="EJ250" s="45"/>
      <c r="EK250" s="45"/>
      <c r="EL250" s="45"/>
      <c r="EM250" s="45"/>
      <c r="EN250" s="45"/>
      <c r="EO250" s="45"/>
      <c r="EP250" s="45"/>
      <c r="EQ250" s="1217"/>
      <c r="ER250" s="577"/>
    </row>
    <row r="251" spans="1:148" ht="15" customHeight="1">
      <c r="A251" s="648"/>
      <c r="B251" s="2261" t="str">
        <f t="shared" si="256"/>
        <v>Desk 34</v>
      </c>
      <c r="C251" s="2266" t="str">
        <f t="shared" ref="C251" si="258">IF(ISBLANK(C45), "", C45)</f>
        <v/>
      </c>
      <c r="D251" s="2266" t="str">
        <f t="shared" si="244"/>
        <v/>
      </c>
      <c r="E251" s="2266" t="str">
        <f t="shared" si="244"/>
        <v/>
      </c>
      <c r="F251" s="2266" t="str">
        <f t="shared" si="244"/>
        <v/>
      </c>
      <c r="G251" s="45"/>
      <c r="H251" s="45"/>
      <c r="I251" s="45"/>
      <c r="J251" s="45"/>
      <c r="K251" s="45"/>
      <c r="L251" s="45"/>
      <c r="M251" s="45"/>
      <c r="N251" s="45"/>
      <c r="O251" s="45"/>
      <c r="P251" s="45"/>
      <c r="Q251" s="45"/>
      <c r="R251" s="45"/>
      <c r="S251" s="45"/>
      <c r="T251" s="45"/>
      <c r="U251" s="45"/>
      <c r="V251" s="45"/>
      <c r="W251" s="45"/>
      <c r="X251" s="45"/>
      <c r="Y251" s="45"/>
      <c r="Z251" s="45"/>
      <c r="AA251" s="45"/>
      <c r="AB251" s="45"/>
      <c r="AC251" s="45"/>
      <c r="AD251" s="45"/>
      <c r="AE251" s="45"/>
      <c r="AF251" s="45"/>
      <c r="AG251" s="45"/>
      <c r="AH251" s="45"/>
      <c r="AI251" s="45"/>
      <c r="AJ251" s="45"/>
      <c r="AK251" s="45"/>
      <c r="AL251" s="45"/>
      <c r="AM251" s="45"/>
      <c r="AN251" s="45"/>
      <c r="AO251" s="45"/>
      <c r="AP251" s="45"/>
      <c r="AQ251" s="45"/>
      <c r="AR251" s="45"/>
      <c r="AS251" s="45"/>
      <c r="AT251" s="45"/>
      <c r="AU251" s="45"/>
      <c r="AV251" s="45"/>
      <c r="AW251" s="45"/>
      <c r="AX251" s="45"/>
      <c r="AY251" s="45"/>
      <c r="AZ251" s="45"/>
      <c r="BA251" s="45"/>
      <c r="BB251" s="45"/>
      <c r="BC251" s="45"/>
      <c r="BD251" s="45"/>
      <c r="BE251" s="45"/>
      <c r="BF251" s="45"/>
      <c r="BG251" s="45"/>
      <c r="BH251" s="45"/>
      <c r="BI251" s="45"/>
      <c r="BJ251" s="45"/>
      <c r="BK251" s="45"/>
      <c r="BL251" s="45"/>
      <c r="BM251" s="45"/>
      <c r="BN251" s="45"/>
      <c r="BO251" s="45"/>
      <c r="BP251" s="45"/>
      <c r="BQ251" s="45"/>
      <c r="BR251" s="45"/>
      <c r="BS251" s="45"/>
      <c r="BT251" s="45"/>
      <c r="BU251" s="45"/>
      <c r="BV251" s="45"/>
      <c r="BW251" s="45"/>
      <c r="BX251" s="45"/>
      <c r="BY251" s="45"/>
      <c r="BZ251" s="45"/>
      <c r="CA251" s="45"/>
      <c r="CB251" s="45"/>
      <c r="CC251" s="45"/>
      <c r="CD251" s="45"/>
      <c r="CE251" s="45"/>
      <c r="CF251" s="45"/>
      <c r="CG251" s="45"/>
      <c r="CH251" s="45"/>
      <c r="CI251" s="45"/>
      <c r="CJ251" s="45"/>
      <c r="CK251" s="45"/>
      <c r="CL251" s="45"/>
      <c r="CM251" s="45"/>
      <c r="CN251" s="45"/>
      <c r="CO251" s="45"/>
      <c r="CP251" s="45"/>
      <c r="CQ251" s="45"/>
      <c r="CR251" s="45"/>
      <c r="CS251" s="45"/>
      <c r="CT251" s="45"/>
      <c r="CU251" s="45"/>
      <c r="CV251" s="45"/>
      <c r="CW251" s="45"/>
      <c r="CX251" s="45"/>
      <c r="CY251" s="45"/>
      <c r="CZ251" s="45"/>
      <c r="DA251" s="45"/>
      <c r="DB251" s="45"/>
      <c r="DC251" s="45"/>
      <c r="DD251" s="45"/>
      <c r="DE251" s="45"/>
      <c r="DF251" s="45"/>
      <c r="DG251" s="45"/>
      <c r="DH251" s="45"/>
      <c r="DI251" s="45"/>
      <c r="DJ251" s="45"/>
      <c r="DK251" s="45"/>
      <c r="DL251" s="45"/>
      <c r="DM251" s="45"/>
      <c r="DN251" s="45"/>
      <c r="DO251" s="45"/>
      <c r="DP251" s="45"/>
      <c r="DQ251" s="45"/>
      <c r="DR251" s="45"/>
      <c r="DS251" s="45"/>
      <c r="DT251" s="45"/>
      <c r="DU251" s="45"/>
      <c r="DV251" s="1217"/>
      <c r="DW251" s="45"/>
      <c r="DX251" s="45"/>
      <c r="DY251" s="45"/>
      <c r="DZ251" s="45"/>
      <c r="EA251" s="45"/>
      <c r="EB251" s="45"/>
      <c r="EC251" s="45"/>
      <c r="ED251" s="45"/>
      <c r="EE251" s="45"/>
      <c r="EF251" s="45"/>
      <c r="EG251" s="45"/>
      <c r="EH251" s="45"/>
      <c r="EI251" s="45"/>
      <c r="EJ251" s="45"/>
      <c r="EK251" s="45"/>
      <c r="EL251" s="45"/>
      <c r="EM251" s="45"/>
      <c r="EN251" s="45"/>
      <c r="EO251" s="45"/>
      <c r="EP251" s="45"/>
      <c r="EQ251" s="1217"/>
      <c r="ER251" s="577"/>
    </row>
    <row r="252" spans="1:148" ht="15" customHeight="1">
      <c r="A252" s="648"/>
      <c r="B252" s="2261" t="str">
        <f t="shared" si="256"/>
        <v>Desk 35</v>
      </c>
      <c r="C252" s="2266" t="str">
        <f t="shared" ref="C252" si="259">IF(ISBLANK(C46), "", C46)</f>
        <v/>
      </c>
      <c r="D252" s="2266" t="str">
        <f t="shared" si="244"/>
        <v/>
      </c>
      <c r="E252" s="2266" t="str">
        <f t="shared" si="244"/>
        <v/>
      </c>
      <c r="F252" s="2266" t="str">
        <f t="shared" si="244"/>
        <v/>
      </c>
      <c r="G252" s="45"/>
      <c r="H252" s="45"/>
      <c r="I252" s="45"/>
      <c r="J252" s="45"/>
      <c r="K252" s="45"/>
      <c r="L252" s="45"/>
      <c r="M252" s="45"/>
      <c r="N252" s="45"/>
      <c r="O252" s="45"/>
      <c r="P252" s="45"/>
      <c r="Q252" s="45"/>
      <c r="R252" s="45"/>
      <c r="S252" s="45"/>
      <c r="T252" s="45"/>
      <c r="U252" s="45"/>
      <c r="V252" s="45"/>
      <c r="W252" s="45"/>
      <c r="X252" s="45"/>
      <c r="Y252" s="45"/>
      <c r="Z252" s="45"/>
      <c r="AA252" s="45"/>
      <c r="AB252" s="45"/>
      <c r="AC252" s="45"/>
      <c r="AD252" s="45"/>
      <c r="AE252" s="45"/>
      <c r="AF252" s="45"/>
      <c r="AG252" s="45"/>
      <c r="AH252" s="45"/>
      <c r="AI252" s="45"/>
      <c r="AJ252" s="45"/>
      <c r="AK252" s="45"/>
      <c r="AL252" s="45"/>
      <c r="AM252" s="45"/>
      <c r="AN252" s="45"/>
      <c r="AO252" s="45"/>
      <c r="AP252" s="45"/>
      <c r="AQ252" s="45"/>
      <c r="AR252" s="45"/>
      <c r="AS252" s="45"/>
      <c r="AT252" s="45"/>
      <c r="AU252" s="45"/>
      <c r="AV252" s="45"/>
      <c r="AW252" s="45"/>
      <c r="AX252" s="45"/>
      <c r="AY252" s="45"/>
      <c r="AZ252" s="45"/>
      <c r="BA252" s="45"/>
      <c r="BB252" s="45"/>
      <c r="BC252" s="45"/>
      <c r="BD252" s="45"/>
      <c r="BE252" s="45"/>
      <c r="BF252" s="45"/>
      <c r="BG252" s="45"/>
      <c r="BH252" s="45"/>
      <c r="BI252" s="45"/>
      <c r="BJ252" s="45"/>
      <c r="BK252" s="45"/>
      <c r="BL252" s="45"/>
      <c r="BM252" s="45"/>
      <c r="BN252" s="45"/>
      <c r="BO252" s="45"/>
      <c r="BP252" s="45"/>
      <c r="BQ252" s="45"/>
      <c r="BR252" s="45"/>
      <c r="BS252" s="45"/>
      <c r="BT252" s="45"/>
      <c r="BU252" s="45"/>
      <c r="BV252" s="45"/>
      <c r="BW252" s="45"/>
      <c r="BX252" s="45"/>
      <c r="BY252" s="45"/>
      <c r="BZ252" s="45"/>
      <c r="CA252" s="45"/>
      <c r="CB252" s="45"/>
      <c r="CC252" s="45"/>
      <c r="CD252" s="45"/>
      <c r="CE252" s="45"/>
      <c r="CF252" s="45"/>
      <c r="CG252" s="45"/>
      <c r="CH252" s="45"/>
      <c r="CI252" s="45"/>
      <c r="CJ252" s="45"/>
      <c r="CK252" s="45"/>
      <c r="CL252" s="45"/>
      <c r="CM252" s="45"/>
      <c r="CN252" s="45"/>
      <c r="CO252" s="45"/>
      <c r="CP252" s="45"/>
      <c r="CQ252" s="45"/>
      <c r="CR252" s="45"/>
      <c r="CS252" s="45"/>
      <c r="CT252" s="45"/>
      <c r="CU252" s="45"/>
      <c r="CV252" s="45"/>
      <c r="CW252" s="45"/>
      <c r="CX252" s="45"/>
      <c r="CY252" s="45"/>
      <c r="CZ252" s="45"/>
      <c r="DA252" s="45"/>
      <c r="DB252" s="45"/>
      <c r="DC252" s="45"/>
      <c r="DD252" s="45"/>
      <c r="DE252" s="45"/>
      <c r="DF252" s="45"/>
      <c r="DG252" s="45"/>
      <c r="DH252" s="45"/>
      <c r="DI252" s="45"/>
      <c r="DJ252" s="45"/>
      <c r="DK252" s="45"/>
      <c r="DL252" s="45"/>
      <c r="DM252" s="45"/>
      <c r="DN252" s="45"/>
      <c r="DO252" s="45"/>
      <c r="DP252" s="45"/>
      <c r="DQ252" s="45"/>
      <c r="DR252" s="45"/>
      <c r="DS252" s="45"/>
      <c r="DT252" s="45"/>
      <c r="DU252" s="45"/>
      <c r="DV252" s="1217"/>
      <c r="DW252" s="45"/>
      <c r="DX252" s="45"/>
      <c r="DY252" s="45"/>
      <c r="DZ252" s="45"/>
      <c r="EA252" s="45"/>
      <c r="EB252" s="45"/>
      <c r="EC252" s="45"/>
      <c r="ED252" s="45"/>
      <c r="EE252" s="45"/>
      <c r="EF252" s="45"/>
      <c r="EG252" s="45"/>
      <c r="EH252" s="45"/>
      <c r="EI252" s="45"/>
      <c r="EJ252" s="45"/>
      <c r="EK252" s="45"/>
      <c r="EL252" s="45"/>
      <c r="EM252" s="45"/>
      <c r="EN252" s="45"/>
      <c r="EO252" s="45"/>
      <c r="EP252" s="45"/>
      <c r="EQ252" s="1217"/>
      <c r="ER252" s="577"/>
    </row>
    <row r="253" spans="1:148" ht="15" customHeight="1">
      <c r="A253" s="648"/>
      <c r="B253" s="2261" t="str">
        <f t="shared" si="256"/>
        <v>Desk 36</v>
      </c>
      <c r="C253" s="2266" t="str">
        <f t="shared" ref="C253" si="260">IF(ISBLANK(C47), "", C47)</f>
        <v/>
      </c>
      <c r="D253" s="2266" t="str">
        <f t="shared" si="244"/>
        <v/>
      </c>
      <c r="E253" s="2266" t="str">
        <f t="shared" si="244"/>
        <v/>
      </c>
      <c r="F253" s="2266" t="str">
        <f t="shared" si="244"/>
        <v/>
      </c>
      <c r="G253" s="45"/>
      <c r="H253" s="45"/>
      <c r="I253" s="45"/>
      <c r="J253" s="45"/>
      <c r="K253" s="45"/>
      <c r="L253" s="45"/>
      <c r="M253" s="45"/>
      <c r="N253" s="45"/>
      <c r="O253" s="45"/>
      <c r="P253" s="45"/>
      <c r="Q253" s="45"/>
      <c r="R253" s="45"/>
      <c r="S253" s="45"/>
      <c r="T253" s="45"/>
      <c r="U253" s="45"/>
      <c r="V253" s="45"/>
      <c r="W253" s="45"/>
      <c r="X253" s="45"/>
      <c r="Y253" s="45"/>
      <c r="Z253" s="45"/>
      <c r="AA253" s="45"/>
      <c r="AB253" s="45"/>
      <c r="AC253" s="45"/>
      <c r="AD253" s="45"/>
      <c r="AE253" s="45"/>
      <c r="AF253" s="45"/>
      <c r="AG253" s="45"/>
      <c r="AH253" s="45"/>
      <c r="AI253" s="45"/>
      <c r="AJ253" s="45"/>
      <c r="AK253" s="45"/>
      <c r="AL253" s="45"/>
      <c r="AM253" s="45"/>
      <c r="AN253" s="45"/>
      <c r="AO253" s="45"/>
      <c r="AP253" s="45"/>
      <c r="AQ253" s="45"/>
      <c r="AR253" s="45"/>
      <c r="AS253" s="45"/>
      <c r="AT253" s="45"/>
      <c r="AU253" s="45"/>
      <c r="AV253" s="45"/>
      <c r="AW253" s="45"/>
      <c r="AX253" s="45"/>
      <c r="AY253" s="45"/>
      <c r="AZ253" s="45"/>
      <c r="BA253" s="45"/>
      <c r="BB253" s="45"/>
      <c r="BC253" s="45"/>
      <c r="BD253" s="45"/>
      <c r="BE253" s="45"/>
      <c r="BF253" s="45"/>
      <c r="BG253" s="45"/>
      <c r="BH253" s="45"/>
      <c r="BI253" s="45"/>
      <c r="BJ253" s="45"/>
      <c r="BK253" s="45"/>
      <c r="BL253" s="45"/>
      <c r="BM253" s="45"/>
      <c r="BN253" s="45"/>
      <c r="BO253" s="45"/>
      <c r="BP253" s="45"/>
      <c r="BQ253" s="45"/>
      <c r="BR253" s="45"/>
      <c r="BS253" s="45"/>
      <c r="BT253" s="45"/>
      <c r="BU253" s="45"/>
      <c r="BV253" s="45"/>
      <c r="BW253" s="45"/>
      <c r="BX253" s="45"/>
      <c r="BY253" s="45"/>
      <c r="BZ253" s="45"/>
      <c r="CA253" s="45"/>
      <c r="CB253" s="45"/>
      <c r="CC253" s="45"/>
      <c r="CD253" s="45"/>
      <c r="CE253" s="45"/>
      <c r="CF253" s="45"/>
      <c r="CG253" s="45"/>
      <c r="CH253" s="45"/>
      <c r="CI253" s="45"/>
      <c r="CJ253" s="45"/>
      <c r="CK253" s="45"/>
      <c r="CL253" s="45"/>
      <c r="CM253" s="45"/>
      <c r="CN253" s="45"/>
      <c r="CO253" s="45"/>
      <c r="CP253" s="45"/>
      <c r="CQ253" s="45"/>
      <c r="CR253" s="45"/>
      <c r="CS253" s="45"/>
      <c r="CT253" s="45"/>
      <c r="CU253" s="45"/>
      <c r="CV253" s="45"/>
      <c r="CW253" s="45"/>
      <c r="CX253" s="45"/>
      <c r="CY253" s="45"/>
      <c r="CZ253" s="45"/>
      <c r="DA253" s="45"/>
      <c r="DB253" s="45"/>
      <c r="DC253" s="45"/>
      <c r="DD253" s="45"/>
      <c r="DE253" s="45"/>
      <c r="DF253" s="45"/>
      <c r="DG253" s="45"/>
      <c r="DH253" s="45"/>
      <c r="DI253" s="45"/>
      <c r="DJ253" s="45"/>
      <c r="DK253" s="45"/>
      <c r="DL253" s="45"/>
      <c r="DM253" s="45"/>
      <c r="DN253" s="45"/>
      <c r="DO253" s="45"/>
      <c r="DP253" s="45"/>
      <c r="DQ253" s="45"/>
      <c r="DR253" s="45"/>
      <c r="DS253" s="45"/>
      <c r="DT253" s="45"/>
      <c r="DU253" s="45"/>
      <c r="DV253" s="1217"/>
      <c r="DW253" s="45"/>
      <c r="DX253" s="45"/>
      <c r="DY253" s="45"/>
      <c r="DZ253" s="45"/>
      <c r="EA253" s="45"/>
      <c r="EB253" s="45"/>
      <c r="EC253" s="45"/>
      <c r="ED253" s="45"/>
      <c r="EE253" s="45"/>
      <c r="EF253" s="45"/>
      <c r="EG253" s="45"/>
      <c r="EH253" s="45"/>
      <c r="EI253" s="45"/>
      <c r="EJ253" s="45"/>
      <c r="EK253" s="45"/>
      <c r="EL253" s="45"/>
      <c r="EM253" s="45"/>
      <c r="EN253" s="45"/>
      <c r="EO253" s="45"/>
      <c r="EP253" s="45"/>
      <c r="EQ253" s="1217"/>
      <c r="ER253" s="577"/>
    </row>
    <row r="254" spans="1:148" ht="15" customHeight="1">
      <c r="A254" s="648"/>
      <c r="B254" s="2261" t="str">
        <f t="shared" si="256"/>
        <v>Desk 37</v>
      </c>
      <c r="C254" s="2266" t="str">
        <f t="shared" ref="C254" si="261">IF(ISBLANK(C48), "", C48)</f>
        <v/>
      </c>
      <c r="D254" s="2266" t="str">
        <f t="shared" si="244"/>
        <v/>
      </c>
      <c r="E254" s="2266" t="str">
        <f t="shared" si="244"/>
        <v/>
      </c>
      <c r="F254" s="2266" t="str">
        <f t="shared" si="244"/>
        <v/>
      </c>
      <c r="G254" s="45"/>
      <c r="H254" s="45"/>
      <c r="I254" s="45"/>
      <c r="J254" s="45"/>
      <c r="K254" s="45"/>
      <c r="L254" s="45"/>
      <c r="M254" s="45"/>
      <c r="N254" s="45"/>
      <c r="O254" s="45"/>
      <c r="P254" s="45"/>
      <c r="Q254" s="45"/>
      <c r="R254" s="45"/>
      <c r="S254" s="45"/>
      <c r="T254" s="45"/>
      <c r="U254" s="45"/>
      <c r="V254" s="45"/>
      <c r="W254" s="45"/>
      <c r="X254" s="45"/>
      <c r="Y254" s="45"/>
      <c r="Z254" s="45"/>
      <c r="AA254" s="45"/>
      <c r="AB254" s="45"/>
      <c r="AC254" s="45"/>
      <c r="AD254" s="45"/>
      <c r="AE254" s="45"/>
      <c r="AF254" s="45"/>
      <c r="AG254" s="45"/>
      <c r="AH254" s="45"/>
      <c r="AI254" s="45"/>
      <c r="AJ254" s="45"/>
      <c r="AK254" s="45"/>
      <c r="AL254" s="45"/>
      <c r="AM254" s="45"/>
      <c r="AN254" s="45"/>
      <c r="AO254" s="45"/>
      <c r="AP254" s="45"/>
      <c r="AQ254" s="45"/>
      <c r="AR254" s="45"/>
      <c r="AS254" s="45"/>
      <c r="AT254" s="45"/>
      <c r="AU254" s="45"/>
      <c r="AV254" s="45"/>
      <c r="AW254" s="45"/>
      <c r="AX254" s="45"/>
      <c r="AY254" s="45"/>
      <c r="AZ254" s="45"/>
      <c r="BA254" s="45"/>
      <c r="BB254" s="45"/>
      <c r="BC254" s="45"/>
      <c r="BD254" s="45"/>
      <c r="BE254" s="45"/>
      <c r="BF254" s="45"/>
      <c r="BG254" s="45"/>
      <c r="BH254" s="45"/>
      <c r="BI254" s="45"/>
      <c r="BJ254" s="45"/>
      <c r="BK254" s="45"/>
      <c r="BL254" s="45"/>
      <c r="BM254" s="45"/>
      <c r="BN254" s="45"/>
      <c r="BO254" s="45"/>
      <c r="BP254" s="45"/>
      <c r="BQ254" s="45"/>
      <c r="BR254" s="45"/>
      <c r="BS254" s="45"/>
      <c r="BT254" s="45"/>
      <c r="BU254" s="45"/>
      <c r="BV254" s="45"/>
      <c r="BW254" s="45"/>
      <c r="BX254" s="45"/>
      <c r="BY254" s="45"/>
      <c r="BZ254" s="45"/>
      <c r="CA254" s="45"/>
      <c r="CB254" s="45"/>
      <c r="CC254" s="45"/>
      <c r="CD254" s="45"/>
      <c r="CE254" s="45"/>
      <c r="CF254" s="45"/>
      <c r="CG254" s="45"/>
      <c r="CH254" s="45"/>
      <c r="CI254" s="45"/>
      <c r="CJ254" s="45"/>
      <c r="CK254" s="45"/>
      <c r="CL254" s="45"/>
      <c r="CM254" s="45"/>
      <c r="CN254" s="45"/>
      <c r="CO254" s="45"/>
      <c r="CP254" s="45"/>
      <c r="CQ254" s="45"/>
      <c r="CR254" s="45"/>
      <c r="CS254" s="45"/>
      <c r="CT254" s="45"/>
      <c r="CU254" s="45"/>
      <c r="CV254" s="45"/>
      <c r="CW254" s="45"/>
      <c r="CX254" s="45"/>
      <c r="CY254" s="45"/>
      <c r="CZ254" s="45"/>
      <c r="DA254" s="45"/>
      <c r="DB254" s="45"/>
      <c r="DC254" s="45"/>
      <c r="DD254" s="45"/>
      <c r="DE254" s="45"/>
      <c r="DF254" s="45"/>
      <c r="DG254" s="45"/>
      <c r="DH254" s="45"/>
      <c r="DI254" s="45"/>
      <c r="DJ254" s="45"/>
      <c r="DK254" s="45"/>
      <c r="DL254" s="45"/>
      <c r="DM254" s="45"/>
      <c r="DN254" s="45"/>
      <c r="DO254" s="45"/>
      <c r="DP254" s="45"/>
      <c r="DQ254" s="45"/>
      <c r="DR254" s="45"/>
      <c r="DS254" s="45"/>
      <c r="DT254" s="45"/>
      <c r="DU254" s="45"/>
      <c r="DV254" s="1217"/>
      <c r="DW254" s="45"/>
      <c r="DX254" s="45"/>
      <c r="DY254" s="45"/>
      <c r="DZ254" s="45"/>
      <c r="EA254" s="45"/>
      <c r="EB254" s="45"/>
      <c r="EC254" s="45"/>
      <c r="ED254" s="45"/>
      <c r="EE254" s="45"/>
      <c r="EF254" s="45"/>
      <c r="EG254" s="45"/>
      <c r="EH254" s="45"/>
      <c r="EI254" s="45"/>
      <c r="EJ254" s="45"/>
      <c r="EK254" s="45"/>
      <c r="EL254" s="45"/>
      <c r="EM254" s="45"/>
      <c r="EN254" s="45"/>
      <c r="EO254" s="45"/>
      <c r="EP254" s="45"/>
      <c r="EQ254" s="1217"/>
      <c r="ER254" s="577"/>
    </row>
    <row r="255" spans="1:148" ht="15" customHeight="1">
      <c r="A255" s="648"/>
      <c r="B255" s="2261" t="str">
        <f t="shared" si="256"/>
        <v>Desk 38</v>
      </c>
      <c r="C255" s="2266" t="str">
        <f t="shared" ref="C255" si="262">IF(ISBLANK(C49), "", C49)</f>
        <v/>
      </c>
      <c r="D255" s="2266" t="str">
        <f t="shared" si="244"/>
        <v/>
      </c>
      <c r="E255" s="2266" t="str">
        <f t="shared" si="244"/>
        <v/>
      </c>
      <c r="F255" s="2266" t="str">
        <f t="shared" si="244"/>
        <v/>
      </c>
      <c r="G255" s="45"/>
      <c r="H255" s="45"/>
      <c r="I255" s="45"/>
      <c r="J255" s="45"/>
      <c r="K255" s="45"/>
      <c r="L255" s="45"/>
      <c r="M255" s="45"/>
      <c r="N255" s="45"/>
      <c r="O255" s="45"/>
      <c r="P255" s="45"/>
      <c r="Q255" s="45"/>
      <c r="R255" s="45"/>
      <c r="S255" s="45"/>
      <c r="T255" s="45"/>
      <c r="U255" s="45"/>
      <c r="V255" s="45"/>
      <c r="W255" s="45"/>
      <c r="X255" s="45"/>
      <c r="Y255" s="45"/>
      <c r="Z255" s="45"/>
      <c r="AA255" s="45"/>
      <c r="AB255" s="45"/>
      <c r="AC255" s="45"/>
      <c r="AD255" s="45"/>
      <c r="AE255" s="45"/>
      <c r="AF255" s="45"/>
      <c r="AG255" s="45"/>
      <c r="AH255" s="45"/>
      <c r="AI255" s="45"/>
      <c r="AJ255" s="45"/>
      <c r="AK255" s="45"/>
      <c r="AL255" s="45"/>
      <c r="AM255" s="45"/>
      <c r="AN255" s="45"/>
      <c r="AO255" s="45"/>
      <c r="AP255" s="45"/>
      <c r="AQ255" s="45"/>
      <c r="AR255" s="45"/>
      <c r="AS255" s="45"/>
      <c r="AT255" s="45"/>
      <c r="AU255" s="45"/>
      <c r="AV255" s="45"/>
      <c r="AW255" s="45"/>
      <c r="AX255" s="45"/>
      <c r="AY255" s="45"/>
      <c r="AZ255" s="45"/>
      <c r="BA255" s="45"/>
      <c r="BB255" s="45"/>
      <c r="BC255" s="45"/>
      <c r="BD255" s="45"/>
      <c r="BE255" s="45"/>
      <c r="BF255" s="45"/>
      <c r="BG255" s="45"/>
      <c r="BH255" s="45"/>
      <c r="BI255" s="45"/>
      <c r="BJ255" s="45"/>
      <c r="BK255" s="45"/>
      <c r="BL255" s="45"/>
      <c r="BM255" s="45"/>
      <c r="BN255" s="45"/>
      <c r="BO255" s="45"/>
      <c r="BP255" s="45"/>
      <c r="BQ255" s="45"/>
      <c r="BR255" s="45"/>
      <c r="BS255" s="45"/>
      <c r="BT255" s="45"/>
      <c r="BU255" s="45"/>
      <c r="BV255" s="45"/>
      <c r="BW255" s="45"/>
      <c r="BX255" s="45"/>
      <c r="BY255" s="45"/>
      <c r="BZ255" s="45"/>
      <c r="CA255" s="45"/>
      <c r="CB255" s="45"/>
      <c r="CC255" s="45"/>
      <c r="CD255" s="45"/>
      <c r="CE255" s="45"/>
      <c r="CF255" s="45"/>
      <c r="CG255" s="45"/>
      <c r="CH255" s="45"/>
      <c r="CI255" s="45"/>
      <c r="CJ255" s="45"/>
      <c r="CK255" s="45"/>
      <c r="CL255" s="45"/>
      <c r="CM255" s="45"/>
      <c r="CN255" s="45"/>
      <c r="CO255" s="45"/>
      <c r="CP255" s="45"/>
      <c r="CQ255" s="45"/>
      <c r="CR255" s="45"/>
      <c r="CS255" s="45"/>
      <c r="CT255" s="45"/>
      <c r="CU255" s="45"/>
      <c r="CV255" s="45"/>
      <c r="CW255" s="45"/>
      <c r="CX255" s="45"/>
      <c r="CY255" s="45"/>
      <c r="CZ255" s="45"/>
      <c r="DA255" s="45"/>
      <c r="DB255" s="45"/>
      <c r="DC255" s="45"/>
      <c r="DD255" s="45"/>
      <c r="DE255" s="45"/>
      <c r="DF255" s="45"/>
      <c r="DG255" s="45"/>
      <c r="DH255" s="45"/>
      <c r="DI255" s="45"/>
      <c r="DJ255" s="45"/>
      <c r="DK255" s="45"/>
      <c r="DL255" s="45"/>
      <c r="DM255" s="45"/>
      <c r="DN255" s="45"/>
      <c r="DO255" s="45"/>
      <c r="DP255" s="45"/>
      <c r="DQ255" s="45"/>
      <c r="DR255" s="45"/>
      <c r="DS255" s="45"/>
      <c r="DT255" s="45"/>
      <c r="DU255" s="45"/>
      <c r="DV255" s="1217"/>
      <c r="DW255" s="45"/>
      <c r="DX255" s="45"/>
      <c r="DY255" s="45"/>
      <c r="DZ255" s="45"/>
      <c r="EA255" s="45"/>
      <c r="EB255" s="45"/>
      <c r="EC255" s="45"/>
      <c r="ED255" s="45"/>
      <c r="EE255" s="45"/>
      <c r="EF255" s="45"/>
      <c r="EG255" s="45"/>
      <c r="EH255" s="45"/>
      <c r="EI255" s="45"/>
      <c r="EJ255" s="45"/>
      <c r="EK255" s="45"/>
      <c r="EL255" s="45"/>
      <c r="EM255" s="45"/>
      <c r="EN255" s="45"/>
      <c r="EO255" s="45"/>
      <c r="EP255" s="45"/>
      <c r="EQ255" s="1217"/>
      <c r="ER255" s="577"/>
    </row>
    <row r="256" spans="1:148" ht="15" customHeight="1">
      <c r="A256" s="648"/>
      <c r="B256" s="2261" t="str">
        <f t="shared" si="256"/>
        <v>Desk 39</v>
      </c>
      <c r="C256" s="2266" t="str">
        <f t="shared" ref="C256" si="263">IF(ISBLANK(C50), "", C50)</f>
        <v/>
      </c>
      <c r="D256" s="2266" t="str">
        <f t="shared" si="244"/>
        <v/>
      </c>
      <c r="E256" s="2266" t="str">
        <f t="shared" si="244"/>
        <v/>
      </c>
      <c r="F256" s="2266" t="str">
        <f t="shared" si="244"/>
        <v/>
      </c>
      <c r="G256" s="45"/>
      <c r="H256" s="45"/>
      <c r="I256" s="45"/>
      <c r="J256" s="45"/>
      <c r="K256" s="45"/>
      <c r="L256" s="45"/>
      <c r="M256" s="45"/>
      <c r="N256" s="45"/>
      <c r="O256" s="45"/>
      <c r="P256" s="45"/>
      <c r="Q256" s="45"/>
      <c r="R256" s="45"/>
      <c r="S256" s="45"/>
      <c r="T256" s="45"/>
      <c r="U256" s="45"/>
      <c r="V256" s="45"/>
      <c r="W256" s="45"/>
      <c r="X256" s="45"/>
      <c r="Y256" s="45"/>
      <c r="Z256" s="45"/>
      <c r="AA256" s="45"/>
      <c r="AB256" s="45"/>
      <c r="AC256" s="45"/>
      <c r="AD256" s="45"/>
      <c r="AE256" s="45"/>
      <c r="AF256" s="45"/>
      <c r="AG256" s="45"/>
      <c r="AH256" s="45"/>
      <c r="AI256" s="45"/>
      <c r="AJ256" s="45"/>
      <c r="AK256" s="45"/>
      <c r="AL256" s="45"/>
      <c r="AM256" s="45"/>
      <c r="AN256" s="45"/>
      <c r="AO256" s="45"/>
      <c r="AP256" s="45"/>
      <c r="AQ256" s="45"/>
      <c r="AR256" s="45"/>
      <c r="AS256" s="45"/>
      <c r="AT256" s="45"/>
      <c r="AU256" s="45"/>
      <c r="AV256" s="45"/>
      <c r="AW256" s="45"/>
      <c r="AX256" s="45"/>
      <c r="AY256" s="45"/>
      <c r="AZ256" s="45"/>
      <c r="BA256" s="45"/>
      <c r="BB256" s="45"/>
      <c r="BC256" s="45"/>
      <c r="BD256" s="45"/>
      <c r="BE256" s="45"/>
      <c r="BF256" s="45"/>
      <c r="BG256" s="45"/>
      <c r="BH256" s="45"/>
      <c r="BI256" s="45"/>
      <c r="BJ256" s="45"/>
      <c r="BK256" s="45"/>
      <c r="BL256" s="45"/>
      <c r="BM256" s="45"/>
      <c r="BN256" s="45"/>
      <c r="BO256" s="45"/>
      <c r="BP256" s="45"/>
      <c r="BQ256" s="45"/>
      <c r="BR256" s="45"/>
      <c r="BS256" s="45"/>
      <c r="BT256" s="45"/>
      <c r="BU256" s="45"/>
      <c r="BV256" s="45"/>
      <c r="BW256" s="45"/>
      <c r="BX256" s="45"/>
      <c r="BY256" s="45"/>
      <c r="BZ256" s="45"/>
      <c r="CA256" s="45"/>
      <c r="CB256" s="45"/>
      <c r="CC256" s="45"/>
      <c r="CD256" s="45"/>
      <c r="CE256" s="45"/>
      <c r="CF256" s="45"/>
      <c r="CG256" s="45"/>
      <c r="CH256" s="45"/>
      <c r="CI256" s="45"/>
      <c r="CJ256" s="45"/>
      <c r="CK256" s="45"/>
      <c r="CL256" s="45"/>
      <c r="CM256" s="45"/>
      <c r="CN256" s="45"/>
      <c r="CO256" s="45"/>
      <c r="CP256" s="45"/>
      <c r="CQ256" s="45"/>
      <c r="CR256" s="45"/>
      <c r="CS256" s="45"/>
      <c r="CT256" s="45"/>
      <c r="CU256" s="45"/>
      <c r="CV256" s="45"/>
      <c r="CW256" s="45"/>
      <c r="CX256" s="45"/>
      <c r="CY256" s="45"/>
      <c r="CZ256" s="45"/>
      <c r="DA256" s="45"/>
      <c r="DB256" s="45"/>
      <c r="DC256" s="45"/>
      <c r="DD256" s="45"/>
      <c r="DE256" s="45"/>
      <c r="DF256" s="45"/>
      <c r="DG256" s="45"/>
      <c r="DH256" s="45"/>
      <c r="DI256" s="45"/>
      <c r="DJ256" s="45"/>
      <c r="DK256" s="45"/>
      <c r="DL256" s="45"/>
      <c r="DM256" s="45"/>
      <c r="DN256" s="45"/>
      <c r="DO256" s="45"/>
      <c r="DP256" s="45"/>
      <c r="DQ256" s="45"/>
      <c r="DR256" s="45"/>
      <c r="DS256" s="45"/>
      <c r="DT256" s="45"/>
      <c r="DU256" s="45"/>
      <c r="DV256" s="1217"/>
      <c r="DW256" s="45"/>
      <c r="DX256" s="45"/>
      <c r="DY256" s="45"/>
      <c r="DZ256" s="45"/>
      <c r="EA256" s="45"/>
      <c r="EB256" s="45"/>
      <c r="EC256" s="45"/>
      <c r="ED256" s="45"/>
      <c r="EE256" s="45"/>
      <c r="EF256" s="45"/>
      <c r="EG256" s="45"/>
      <c r="EH256" s="45"/>
      <c r="EI256" s="45"/>
      <c r="EJ256" s="45"/>
      <c r="EK256" s="45"/>
      <c r="EL256" s="45"/>
      <c r="EM256" s="45"/>
      <c r="EN256" s="45"/>
      <c r="EO256" s="45"/>
      <c r="EP256" s="45"/>
      <c r="EQ256" s="1217"/>
      <c r="ER256" s="577"/>
    </row>
    <row r="257" spans="1:148" ht="15" customHeight="1">
      <c r="A257" s="648"/>
      <c r="B257" s="2261" t="str">
        <f t="shared" si="256"/>
        <v>Desk 40</v>
      </c>
      <c r="C257" s="2266" t="str">
        <f t="shared" ref="C257" si="264">IF(ISBLANK(C51), "", C51)</f>
        <v/>
      </c>
      <c r="D257" s="2266" t="str">
        <f t="shared" si="244"/>
        <v/>
      </c>
      <c r="E257" s="2266" t="str">
        <f t="shared" si="244"/>
        <v/>
      </c>
      <c r="F257" s="2266" t="str">
        <f t="shared" si="244"/>
        <v/>
      </c>
      <c r="G257" s="45"/>
      <c r="H257" s="45"/>
      <c r="I257" s="45"/>
      <c r="J257" s="45"/>
      <c r="K257" s="45"/>
      <c r="L257" s="45"/>
      <c r="M257" s="45"/>
      <c r="N257" s="45"/>
      <c r="O257" s="45"/>
      <c r="P257" s="45"/>
      <c r="Q257" s="45"/>
      <c r="R257" s="45"/>
      <c r="S257" s="45"/>
      <c r="T257" s="45"/>
      <c r="U257" s="45"/>
      <c r="V257" s="45"/>
      <c r="W257" s="45"/>
      <c r="X257" s="45"/>
      <c r="Y257" s="45"/>
      <c r="Z257" s="45"/>
      <c r="AA257" s="45"/>
      <c r="AB257" s="45"/>
      <c r="AC257" s="45"/>
      <c r="AD257" s="45"/>
      <c r="AE257" s="45"/>
      <c r="AF257" s="45"/>
      <c r="AG257" s="45"/>
      <c r="AH257" s="45"/>
      <c r="AI257" s="45"/>
      <c r="AJ257" s="45"/>
      <c r="AK257" s="45"/>
      <c r="AL257" s="45"/>
      <c r="AM257" s="45"/>
      <c r="AN257" s="45"/>
      <c r="AO257" s="45"/>
      <c r="AP257" s="45"/>
      <c r="AQ257" s="45"/>
      <c r="AR257" s="45"/>
      <c r="AS257" s="45"/>
      <c r="AT257" s="45"/>
      <c r="AU257" s="45"/>
      <c r="AV257" s="45"/>
      <c r="AW257" s="45"/>
      <c r="AX257" s="45"/>
      <c r="AY257" s="45"/>
      <c r="AZ257" s="45"/>
      <c r="BA257" s="45"/>
      <c r="BB257" s="45"/>
      <c r="BC257" s="45"/>
      <c r="BD257" s="45"/>
      <c r="BE257" s="45"/>
      <c r="BF257" s="45"/>
      <c r="BG257" s="45"/>
      <c r="BH257" s="45"/>
      <c r="BI257" s="45"/>
      <c r="BJ257" s="45"/>
      <c r="BK257" s="45"/>
      <c r="BL257" s="45"/>
      <c r="BM257" s="45"/>
      <c r="BN257" s="45"/>
      <c r="BO257" s="45"/>
      <c r="BP257" s="45"/>
      <c r="BQ257" s="45"/>
      <c r="BR257" s="45"/>
      <c r="BS257" s="45"/>
      <c r="BT257" s="45"/>
      <c r="BU257" s="45"/>
      <c r="BV257" s="45"/>
      <c r="BW257" s="45"/>
      <c r="BX257" s="45"/>
      <c r="BY257" s="45"/>
      <c r="BZ257" s="45"/>
      <c r="CA257" s="45"/>
      <c r="CB257" s="45"/>
      <c r="CC257" s="45"/>
      <c r="CD257" s="45"/>
      <c r="CE257" s="45"/>
      <c r="CF257" s="45"/>
      <c r="CG257" s="45"/>
      <c r="CH257" s="45"/>
      <c r="CI257" s="45"/>
      <c r="CJ257" s="45"/>
      <c r="CK257" s="45"/>
      <c r="CL257" s="45"/>
      <c r="CM257" s="45"/>
      <c r="CN257" s="45"/>
      <c r="CO257" s="45"/>
      <c r="CP257" s="45"/>
      <c r="CQ257" s="45"/>
      <c r="CR257" s="45"/>
      <c r="CS257" s="45"/>
      <c r="CT257" s="45"/>
      <c r="CU257" s="45"/>
      <c r="CV257" s="45"/>
      <c r="CW257" s="45"/>
      <c r="CX257" s="45"/>
      <c r="CY257" s="45"/>
      <c r="CZ257" s="45"/>
      <c r="DA257" s="45"/>
      <c r="DB257" s="45"/>
      <c r="DC257" s="45"/>
      <c r="DD257" s="45"/>
      <c r="DE257" s="45"/>
      <c r="DF257" s="45"/>
      <c r="DG257" s="45"/>
      <c r="DH257" s="45"/>
      <c r="DI257" s="45"/>
      <c r="DJ257" s="45"/>
      <c r="DK257" s="45"/>
      <c r="DL257" s="45"/>
      <c r="DM257" s="45"/>
      <c r="DN257" s="45"/>
      <c r="DO257" s="45"/>
      <c r="DP257" s="45"/>
      <c r="DQ257" s="45"/>
      <c r="DR257" s="45"/>
      <c r="DS257" s="45"/>
      <c r="DT257" s="45"/>
      <c r="DU257" s="45"/>
      <c r="DV257" s="1217"/>
      <c r="DW257" s="45"/>
      <c r="DX257" s="45"/>
      <c r="DY257" s="45"/>
      <c r="DZ257" s="45"/>
      <c r="EA257" s="45"/>
      <c r="EB257" s="45"/>
      <c r="EC257" s="45"/>
      <c r="ED257" s="45"/>
      <c r="EE257" s="45"/>
      <c r="EF257" s="45"/>
      <c r="EG257" s="45"/>
      <c r="EH257" s="45"/>
      <c r="EI257" s="45"/>
      <c r="EJ257" s="45"/>
      <c r="EK257" s="45"/>
      <c r="EL257" s="45"/>
      <c r="EM257" s="45"/>
      <c r="EN257" s="45"/>
      <c r="EO257" s="45"/>
      <c r="EP257" s="45"/>
      <c r="EQ257" s="1217"/>
      <c r="ER257" s="577"/>
    </row>
    <row r="258" spans="1:148" ht="15" customHeight="1">
      <c r="A258" s="648"/>
      <c r="B258" s="2261" t="str">
        <f t="shared" si="256"/>
        <v>Desk 41</v>
      </c>
      <c r="C258" s="2266" t="str">
        <f t="shared" ref="C258" si="265">IF(ISBLANK(C52), "", C52)</f>
        <v/>
      </c>
      <c r="D258" s="2266" t="str">
        <f t="shared" ref="D258:F277" si="266">IF(ISBLANK(D52), "", D52)</f>
        <v/>
      </c>
      <c r="E258" s="2266" t="str">
        <f t="shared" si="266"/>
        <v/>
      </c>
      <c r="F258" s="2266" t="str">
        <f t="shared" si="266"/>
        <v/>
      </c>
      <c r="G258" s="45"/>
      <c r="H258" s="45"/>
      <c r="I258" s="45"/>
      <c r="J258" s="45"/>
      <c r="K258" s="45"/>
      <c r="L258" s="45"/>
      <c r="M258" s="45"/>
      <c r="N258" s="45"/>
      <c r="O258" s="45"/>
      <c r="P258" s="45"/>
      <c r="Q258" s="45"/>
      <c r="R258" s="45"/>
      <c r="S258" s="45"/>
      <c r="T258" s="45"/>
      <c r="U258" s="45"/>
      <c r="V258" s="45"/>
      <c r="W258" s="45"/>
      <c r="X258" s="45"/>
      <c r="Y258" s="45"/>
      <c r="Z258" s="45"/>
      <c r="AA258" s="45"/>
      <c r="AB258" s="45"/>
      <c r="AC258" s="45"/>
      <c r="AD258" s="45"/>
      <c r="AE258" s="45"/>
      <c r="AF258" s="45"/>
      <c r="AG258" s="45"/>
      <c r="AH258" s="45"/>
      <c r="AI258" s="45"/>
      <c r="AJ258" s="45"/>
      <c r="AK258" s="45"/>
      <c r="AL258" s="45"/>
      <c r="AM258" s="45"/>
      <c r="AN258" s="45"/>
      <c r="AO258" s="45"/>
      <c r="AP258" s="45"/>
      <c r="AQ258" s="45"/>
      <c r="AR258" s="45"/>
      <c r="AS258" s="45"/>
      <c r="AT258" s="45"/>
      <c r="AU258" s="45"/>
      <c r="AV258" s="45"/>
      <c r="AW258" s="45"/>
      <c r="AX258" s="45"/>
      <c r="AY258" s="45"/>
      <c r="AZ258" s="45"/>
      <c r="BA258" s="45"/>
      <c r="BB258" s="45"/>
      <c r="BC258" s="45"/>
      <c r="BD258" s="45"/>
      <c r="BE258" s="45"/>
      <c r="BF258" s="45"/>
      <c r="BG258" s="45"/>
      <c r="BH258" s="45"/>
      <c r="BI258" s="45"/>
      <c r="BJ258" s="45"/>
      <c r="BK258" s="45"/>
      <c r="BL258" s="45"/>
      <c r="BM258" s="45"/>
      <c r="BN258" s="45"/>
      <c r="BO258" s="45"/>
      <c r="BP258" s="45"/>
      <c r="BQ258" s="45"/>
      <c r="BR258" s="45"/>
      <c r="BS258" s="45"/>
      <c r="BT258" s="45"/>
      <c r="BU258" s="45"/>
      <c r="BV258" s="45"/>
      <c r="BW258" s="45"/>
      <c r="BX258" s="45"/>
      <c r="BY258" s="45"/>
      <c r="BZ258" s="45"/>
      <c r="CA258" s="45"/>
      <c r="CB258" s="45"/>
      <c r="CC258" s="45"/>
      <c r="CD258" s="45"/>
      <c r="CE258" s="45"/>
      <c r="CF258" s="45"/>
      <c r="CG258" s="45"/>
      <c r="CH258" s="45"/>
      <c r="CI258" s="45"/>
      <c r="CJ258" s="45"/>
      <c r="CK258" s="45"/>
      <c r="CL258" s="45"/>
      <c r="CM258" s="45"/>
      <c r="CN258" s="45"/>
      <c r="CO258" s="45"/>
      <c r="CP258" s="45"/>
      <c r="CQ258" s="45"/>
      <c r="CR258" s="45"/>
      <c r="CS258" s="45"/>
      <c r="CT258" s="45"/>
      <c r="CU258" s="45"/>
      <c r="CV258" s="45"/>
      <c r="CW258" s="45"/>
      <c r="CX258" s="45"/>
      <c r="CY258" s="45"/>
      <c r="CZ258" s="45"/>
      <c r="DA258" s="45"/>
      <c r="DB258" s="45"/>
      <c r="DC258" s="45"/>
      <c r="DD258" s="45"/>
      <c r="DE258" s="45"/>
      <c r="DF258" s="45"/>
      <c r="DG258" s="45"/>
      <c r="DH258" s="45"/>
      <c r="DI258" s="45"/>
      <c r="DJ258" s="45"/>
      <c r="DK258" s="45"/>
      <c r="DL258" s="45"/>
      <c r="DM258" s="45"/>
      <c r="DN258" s="45"/>
      <c r="DO258" s="45"/>
      <c r="DP258" s="45"/>
      <c r="DQ258" s="45"/>
      <c r="DR258" s="45"/>
      <c r="DS258" s="45"/>
      <c r="DT258" s="45"/>
      <c r="DU258" s="45"/>
      <c r="DV258" s="1217"/>
      <c r="DW258" s="45"/>
      <c r="DX258" s="45"/>
      <c r="DY258" s="45"/>
      <c r="DZ258" s="45"/>
      <c r="EA258" s="45"/>
      <c r="EB258" s="45"/>
      <c r="EC258" s="45"/>
      <c r="ED258" s="45"/>
      <c r="EE258" s="45"/>
      <c r="EF258" s="45"/>
      <c r="EG258" s="45"/>
      <c r="EH258" s="45"/>
      <c r="EI258" s="45"/>
      <c r="EJ258" s="45"/>
      <c r="EK258" s="45"/>
      <c r="EL258" s="45"/>
      <c r="EM258" s="45"/>
      <c r="EN258" s="45"/>
      <c r="EO258" s="45"/>
      <c r="EP258" s="45"/>
      <c r="EQ258" s="1217"/>
      <c r="ER258" s="577"/>
    </row>
    <row r="259" spans="1:148" ht="15" customHeight="1">
      <c r="A259" s="648"/>
      <c r="B259" s="2261" t="str">
        <f t="shared" si="256"/>
        <v>Desk 42</v>
      </c>
      <c r="C259" s="2266" t="str">
        <f t="shared" ref="C259" si="267">IF(ISBLANK(C53), "", C53)</f>
        <v/>
      </c>
      <c r="D259" s="2266" t="str">
        <f t="shared" si="266"/>
        <v/>
      </c>
      <c r="E259" s="2266" t="str">
        <f t="shared" si="266"/>
        <v/>
      </c>
      <c r="F259" s="2266" t="str">
        <f t="shared" si="266"/>
        <v/>
      </c>
      <c r="G259" s="45"/>
      <c r="H259" s="45"/>
      <c r="I259" s="45"/>
      <c r="J259" s="45"/>
      <c r="K259" s="45"/>
      <c r="L259" s="45"/>
      <c r="M259" s="45"/>
      <c r="N259" s="45"/>
      <c r="O259" s="45"/>
      <c r="P259" s="45"/>
      <c r="Q259" s="45"/>
      <c r="R259" s="45"/>
      <c r="S259" s="45"/>
      <c r="T259" s="45"/>
      <c r="U259" s="45"/>
      <c r="V259" s="45"/>
      <c r="W259" s="45"/>
      <c r="X259" s="45"/>
      <c r="Y259" s="45"/>
      <c r="Z259" s="45"/>
      <c r="AA259" s="45"/>
      <c r="AB259" s="45"/>
      <c r="AC259" s="45"/>
      <c r="AD259" s="45"/>
      <c r="AE259" s="45"/>
      <c r="AF259" s="45"/>
      <c r="AG259" s="45"/>
      <c r="AH259" s="45"/>
      <c r="AI259" s="45"/>
      <c r="AJ259" s="45"/>
      <c r="AK259" s="45"/>
      <c r="AL259" s="45"/>
      <c r="AM259" s="45"/>
      <c r="AN259" s="45"/>
      <c r="AO259" s="45"/>
      <c r="AP259" s="45"/>
      <c r="AQ259" s="45"/>
      <c r="AR259" s="45"/>
      <c r="AS259" s="45"/>
      <c r="AT259" s="45"/>
      <c r="AU259" s="45"/>
      <c r="AV259" s="45"/>
      <c r="AW259" s="45"/>
      <c r="AX259" s="45"/>
      <c r="AY259" s="45"/>
      <c r="AZ259" s="45"/>
      <c r="BA259" s="45"/>
      <c r="BB259" s="45"/>
      <c r="BC259" s="45"/>
      <c r="BD259" s="45"/>
      <c r="BE259" s="45"/>
      <c r="BF259" s="45"/>
      <c r="BG259" s="45"/>
      <c r="BH259" s="45"/>
      <c r="BI259" s="45"/>
      <c r="BJ259" s="45"/>
      <c r="BK259" s="45"/>
      <c r="BL259" s="45"/>
      <c r="BM259" s="45"/>
      <c r="BN259" s="45"/>
      <c r="BO259" s="45"/>
      <c r="BP259" s="45"/>
      <c r="BQ259" s="45"/>
      <c r="BR259" s="45"/>
      <c r="BS259" s="45"/>
      <c r="BT259" s="45"/>
      <c r="BU259" s="45"/>
      <c r="BV259" s="45"/>
      <c r="BW259" s="45"/>
      <c r="BX259" s="45"/>
      <c r="BY259" s="45"/>
      <c r="BZ259" s="45"/>
      <c r="CA259" s="45"/>
      <c r="CB259" s="45"/>
      <c r="CC259" s="45"/>
      <c r="CD259" s="45"/>
      <c r="CE259" s="45"/>
      <c r="CF259" s="45"/>
      <c r="CG259" s="45"/>
      <c r="CH259" s="45"/>
      <c r="CI259" s="45"/>
      <c r="CJ259" s="45"/>
      <c r="CK259" s="45"/>
      <c r="CL259" s="45"/>
      <c r="CM259" s="45"/>
      <c r="CN259" s="45"/>
      <c r="CO259" s="45"/>
      <c r="CP259" s="45"/>
      <c r="CQ259" s="45"/>
      <c r="CR259" s="45"/>
      <c r="CS259" s="45"/>
      <c r="CT259" s="45"/>
      <c r="CU259" s="45"/>
      <c r="CV259" s="45"/>
      <c r="CW259" s="45"/>
      <c r="CX259" s="45"/>
      <c r="CY259" s="45"/>
      <c r="CZ259" s="45"/>
      <c r="DA259" s="45"/>
      <c r="DB259" s="45"/>
      <c r="DC259" s="45"/>
      <c r="DD259" s="45"/>
      <c r="DE259" s="45"/>
      <c r="DF259" s="45"/>
      <c r="DG259" s="45"/>
      <c r="DH259" s="45"/>
      <c r="DI259" s="45"/>
      <c r="DJ259" s="45"/>
      <c r="DK259" s="45"/>
      <c r="DL259" s="45"/>
      <c r="DM259" s="45"/>
      <c r="DN259" s="45"/>
      <c r="DO259" s="45"/>
      <c r="DP259" s="45"/>
      <c r="DQ259" s="45"/>
      <c r="DR259" s="45"/>
      <c r="DS259" s="45"/>
      <c r="DT259" s="45"/>
      <c r="DU259" s="45"/>
      <c r="DV259" s="1217"/>
      <c r="DW259" s="45"/>
      <c r="DX259" s="45"/>
      <c r="DY259" s="45"/>
      <c r="DZ259" s="45"/>
      <c r="EA259" s="45"/>
      <c r="EB259" s="45"/>
      <c r="EC259" s="45"/>
      <c r="ED259" s="45"/>
      <c r="EE259" s="45"/>
      <c r="EF259" s="45"/>
      <c r="EG259" s="45"/>
      <c r="EH259" s="45"/>
      <c r="EI259" s="45"/>
      <c r="EJ259" s="45"/>
      <c r="EK259" s="45"/>
      <c r="EL259" s="45"/>
      <c r="EM259" s="45"/>
      <c r="EN259" s="45"/>
      <c r="EO259" s="45"/>
      <c r="EP259" s="45"/>
      <c r="EQ259" s="1217"/>
      <c r="ER259" s="577"/>
    </row>
    <row r="260" spans="1:148" ht="15" customHeight="1">
      <c r="A260" s="648"/>
      <c r="B260" s="2261" t="str">
        <f t="shared" si="256"/>
        <v>Desk 43</v>
      </c>
      <c r="C260" s="2266" t="str">
        <f t="shared" ref="C260" si="268">IF(ISBLANK(C54), "", C54)</f>
        <v/>
      </c>
      <c r="D260" s="2266" t="str">
        <f t="shared" si="266"/>
        <v/>
      </c>
      <c r="E260" s="2266" t="str">
        <f t="shared" si="266"/>
        <v/>
      </c>
      <c r="F260" s="2266" t="str">
        <f t="shared" si="266"/>
        <v/>
      </c>
      <c r="G260" s="45"/>
      <c r="H260" s="45"/>
      <c r="I260" s="45"/>
      <c r="J260" s="45"/>
      <c r="K260" s="45"/>
      <c r="L260" s="45"/>
      <c r="M260" s="45"/>
      <c r="N260" s="45"/>
      <c r="O260" s="45"/>
      <c r="P260" s="45"/>
      <c r="Q260" s="45"/>
      <c r="R260" s="45"/>
      <c r="S260" s="45"/>
      <c r="T260" s="45"/>
      <c r="U260" s="45"/>
      <c r="V260" s="45"/>
      <c r="W260" s="45"/>
      <c r="X260" s="45"/>
      <c r="Y260" s="45"/>
      <c r="Z260" s="45"/>
      <c r="AA260" s="45"/>
      <c r="AB260" s="45"/>
      <c r="AC260" s="45"/>
      <c r="AD260" s="45"/>
      <c r="AE260" s="45"/>
      <c r="AF260" s="45"/>
      <c r="AG260" s="45"/>
      <c r="AH260" s="45"/>
      <c r="AI260" s="45"/>
      <c r="AJ260" s="45"/>
      <c r="AK260" s="45"/>
      <c r="AL260" s="45"/>
      <c r="AM260" s="45"/>
      <c r="AN260" s="45"/>
      <c r="AO260" s="45"/>
      <c r="AP260" s="45"/>
      <c r="AQ260" s="45"/>
      <c r="AR260" s="45"/>
      <c r="AS260" s="45"/>
      <c r="AT260" s="45"/>
      <c r="AU260" s="45"/>
      <c r="AV260" s="45"/>
      <c r="AW260" s="45"/>
      <c r="AX260" s="45"/>
      <c r="AY260" s="45"/>
      <c r="AZ260" s="45"/>
      <c r="BA260" s="45"/>
      <c r="BB260" s="45"/>
      <c r="BC260" s="45"/>
      <c r="BD260" s="45"/>
      <c r="BE260" s="45"/>
      <c r="BF260" s="45"/>
      <c r="BG260" s="45"/>
      <c r="BH260" s="45"/>
      <c r="BI260" s="45"/>
      <c r="BJ260" s="45"/>
      <c r="BK260" s="45"/>
      <c r="BL260" s="45"/>
      <c r="BM260" s="45"/>
      <c r="BN260" s="45"/>
      <c r="BO260" s="45"/>
      <c r="BP260" s="45"/>
      <c r="BQ260" s="45"/>
      <c r="BR260" s="45"/>
      <c r="BS260" s="45"/>
      <c r="BT260" s="45"/>
      <c r="BU260" s="45"/>
      <c r="BV260" s="45"/>
      <c r="BW260" s="45"/>
      <c r="BX260" s="45"/>
      <c r="BY260" s="45"/>
      <c r="BZ260" s="45"/>
      <c r="CA260" s="45"/>
      <c r="CB260" s="45"/>
      <c r="CC260" s="45"/>
      <c r="CD260" s="45"/>
      <c r="CE260" s="45"/>
      <c r="CF260" s="45"/>
      <c r="CG260" s="45"/>
      <c r="CH260" s="45"/>
      <c r="CI260" s="45"/>
      <c r="CJ260" s="45"/>
      <c r="CK260" s="45"/>
      <c r="CL260" s="45"/>
      <c r="CM260" s="45"/>
      <c r="CN260" s="45"/>
      <c r="CO260" s="45"/>
      <c r="CP260" s="45"/>
      <c r="CQ260" s="45"/>
      <c r="CR260" s="45"/>
      <c r="CS260" s="45"/>
      <c r="CT260" s="45"/>
      <c r="CU260" s="45"/>
      <c r="CV260" s="45"/>
      <c r="CW260" s="45"/>
      <c r="CX260" s="45"/>
      <c r="CY260" s="45"/>
      <c r="CZ260" s="45"/>
      <c r="DA260" s="45"/>
      <c r="DB260" s="45"/>
      <c r="DC260" s="45"/>
      <c r="DD260" s="45"/>
      <c r="DE260" s="45"/>
      <c r="DF260" s="45"/>
      <c r="DG260" s="45"/>
      <c r="DH260" s="45"/>
      <c r="DI260" s="45"/>
      <c r="DJ260" s="45"/>
      <c r="DK260" s="45"/>
      <c r="DL260" s="45"/>
      <c r="DM260" s="45"/>
      <c r="DN260" s="45"/>
      <c r="DO260" s="45"/>
      <c r="DP260" s="45"/>
      <c r="DQ260" s="45"/>
      <c r="DR260" s="45"/>
      <c r="DS260" s="45"/>
      <c r="DT260" s="45"/>
      <c r="DU260" s="45"/>
      <c r="DV260" s="1217"/>
      <c r="DW260" s="45"/>
      <c r="DX260" s="45"/>
      <c r="DY260" s="45"/>
      <c r="DZ260" s="45"/>
      <c r="EA260" s="45"/>
      <c r="EB260" s="45"/>
      <c r="EC260" s="45"/>
      <c r="ED260" s="45"/>
      <c r="EE260" s="45"/>
      <c r="EF260" s="45"/>
      <c r="EG260" s="45"/>
      <c r="EH260" s="45"/>
      <c r="EI260" s="45"/>
      <c r="EJ260" s="45"/>
      <c r="EK260" s="45"/>
      <c r="EL260" s="45"/>
      <c r="EM260" s="45"/>
      <c r="EN260" s="45"/>
      <c r="EO260" s="45"/>
      <c r="EP260" s="45"/>
      <c r="EQ260" s="1217"/>
      <c r="ER260" s="577"/>
    </row>
    <row r="261" spans="1:148" ht="15" customHeight="1">
      <c r="A261" s="648"/>
      <c r="B261" s="2261" t="str">
        <f t="shared" si="256"/>
        <v>Desk 44</v>
      </c>
      <c r="C261" s="2266" t="str">
        <f t="shared" ref="C261" si="269">IF(ISBLANK(C55), "", C55)</f>
        <v/>
      </c>
      <c r="D261" s="2266" t="str">
        <f t="shared" si="266"/>
        <v/>
      </c>
      <c r="E261" s="2266" t="str">
        <f t="shared" si="266"/>
        <v/>
      </c>
      <c r="F261" s="2266" t="str">
        <f t="shared" si="266"/>
        <v/>
      </c>
      <c r="G261" s="45"/>
      <c r="H261" s="45"/>
      <c r="I261" s="45"/>
      <c r="J261" s="45"/>
      <c r="K261" s="45"/>
      <c r="L261" s="45"/>
      <c r="M261" s="45"/>
      <c r="N261" s="45"/>
      <c r="O261" s="45"/>
      <c r="P261" s="45"/>
      <c r="Q261" s="45"/>
      <c r="R261" s="45"/>
      <c r="S261" s="45"/>
      <c r="T261" s="45"/>
      <c r="U261" s="45"/>
      <c r="V261" s="45"/>
      <c r="W261" s="45"/>
      <c r="X261" s="45"/>
      <c r="Y261" s="45"/>
      <c r="Z261" s="45"/>
      <c r="AA261" s="45"/>
      <c r="AB261" s="45"/>
      <c r="AC261" s="45"/>
      <c r="AD261" s="45"/>
      <c r="AE261" s="45"/>
      <c r="AF261" s="45"/>
      <c r="AG261" s="45"/>
      <c r="AH261" s="45"/>
      <c r="AI261" s="45"/>
      <c r="AJ261" s="45"/>
      <c r="AK261" s="45"/>
      <c r="AL261" s="45"/>
      <c r="AM261" s="45"/>
      <c r="AN261" s="45"/>
      <c r="AO261" s="45"/>
      <c r="AP261" s="45"/>
      <c r="AQ261" s="45"/>
      <c r="AR261" s="45"/>
      <c r="AS261" s="45"/>
      <c r="AT261" s="45"/>
      <c r="AU261" s="45"/>
      <c r="AV261" s="45"/>
      <c r="AW261" s="45"/>
      <c r="AX261" s="45"/>
      <c r="AY261" s="45"/>
      <c r="AZ261" s="45"/>
      <c r="BA261" s="45"/>
      <c r="BB261" s="45"/>
      <c r="BC261" s="45"/>
      <c r="BD261" s="45"/>
      <c r="BE261" s="45"/>
      <c r="BF261" s="45"/>
      <c r="BG261" s="45"/>
      <c r="BH261" s="45"/>
      <c r="BI261" s="45"/>
      <c r="BJ261" s="45"/>
      <c r="BK261" s="45"/>
      <c r="BL261" s="45"/>
      <c r="BM261" s="45"/>
      <c r="BN261" s="45"/>
      <c r="BO261" s="45"/>
      <c r="BP261" s="45"/>
      <c r="BQ261" s="45"/>
      <c r="BR261" s="45"/>
      <c r="BS261" s="45"/>
      <c r="BT261" s="45"/>
      <c r="BU261" s="45"/>
      <c r="BV261" s="45"/>
      <c r="BW261" s="45"/>
      <c r="BX261" s="45"/>
      <c r="BY261" s="45"/>
      <c r="BZ261" s="45"/>
      <c r="CA261" s="45"/>
      <c r="CB261" s="45"/>
      <c r="CC261" s="45"/>
      <c r="CD261" s="45"/>
      <c r="CE261" s="45"/>
      <c r="CF261" s="45"/>
      <c r="CG261" s="45"/>
      <c r="CH261" s="45"/>
      <c r="CI261" s="45"/>
      <c r="CJ261" s="45"/>
      <c r="CK261" s="45"/>
      <c r="CL261" s="45"/>
      <c r="CM261" s="45"/>
      <c r="CN261" s="45"/>
      <c r="CO261" s="45"/>
      <c r="CP261" s="45"/>
      <c r="CQ261" s="45"/>
      <c r="CR261" s="45"/>
      <c r="CS261" s="45"/>
      <c r="CT261" s="45"/>
      <c r="CU261" s="45"/>
      <c r="CV261" s="45"/>
      <c r="CW261" s="45"/>
      <c r="CX261" s="45"/>
      <c r="CY261" s="45"/>
      <c r="CZ261" s="45"/>
      <c r="DA261" s="45"/>
      <c r="DB261" s="45"/>
      <c r="DC261" s="45"/>
      <c r="DD261" s="45"/>
      <c r="DE261" s="45"/>
      <c r="DF261" s="45"/>
      <c r="DG261" s="45"/>
      <c r="DH261" s="45"/>
      <c r="DI261" s="45"/>
      <c r="DJ261" s="45"/>
      <c r="DK261" s="45"/>
      <c r="DL261" s="45"/>
      <c r="DM261" s="45"/>
      <c r="DN261" s="45"/>
      <c r="DO261" s="45"/>
      <c r="DP261" s="45"/>
      <c r="DQ261" s="45"/>
      <c r="DR261" s="45"/>
      <c r="DS261" s="45"/>
      <c r="DT261" s="45"/>
      <c r="DU261" s="45"/>
      <c r="DV261" s="1217"/>
      <c r="DW261" s="45"/>
      <c r="DX261" s="45"/>
      <c r="DY261" s="45"/>
      <c r="DZ261" s="45"/>
      <c r="EA261" s="45"/>
      <c r="EB261" s="45"/>
      <c r="EC261" s="45"/>
      <c r="ED261" s="45"/>
      <c r="EE261" s="45"/>
      <c r="EF261" s="45"/>
      <c r="EG261" s="45"/>
      <c r="EH261" s="45"/>
      <c r="EI261" s="45"/>
      <c r="EJ261" s="45"/>
      <c r="EK261" s="45"/>
      <c r="EL261" s="45"/>
      <c r="EM261" s="45"/>
      <c r="EN261" s="45"/>
      <c r="EO261" s="45"/>
      <c r="EP261" s="45"/>
      <c r="EQ261" s="1217"/>
      <c r="ER261" s="577"/>
    </row>
    <row r="262" spans="1:148" ht="15" customHeight="1">
      <c r="A262" s="648"/>
      <c r="B262" s="2261" t="str">
        <f t="shared" si="256"/>
        <v>Desk 45</v>
      </c>
      <c r="C262" s="2266" t="str">
        <f t="shared" ref="C262" si="270">IF(ISBLANK(C56), "", C56)</f>
        <v/>
      </c>
      <c r="D262" s="2266" t="str">
        <f t="shared" si="266"/>
        <v/>
      </c>
      <c r="E262" s="2266" t="str">
        <f t="shared" si="266"/>
        <v/>
      </c>
      <c r="F262" s="2266" t="str">
        <f t="shared" si="266"/>
        <v/>
      </c>
      <c r="G262" s="45"/>
      <c r="H262" s="45"/>
      <c r="I262" s="45"/>
      <c r="J262" s="45"/>
      <c r="K262" s="45"/>
      <c r="L262" s="45"/>
      <c r="M262" s="45"/>
      <c r="N262" s="45"/>
      <c r="O262" s="45"/>
      <c r="P262" s="45"/>
      <c r="Q262" s="45"/>
      <c r="R262" s="45"/>
      <c r="S262" s="45"/>
      <c r="T262" s="45"/>
      <c r="U262" s="45"/>
      <c r="V262" s="45"/>
      <c r="W262" s="45"/>
      <c r="X262" s="45"/>
      <c r="Y262" s="45"/>
      <c r="Z262" s="45"/>
      <c r="AA262" s="45"/>
      <c r="AB262" s="45"/>
      <c r="AC262" s="45"/>
      <c r="AD262" s="45"/>
      <c r="AE262" s="45"/>
      <c r="AF262" s="45"/>
      <c r="AG262" s="45"/>
      <c r="AH262" s="45"/>
      <c r="AI262" s="45"/>
      <c r="AJ262" s="45"/>
      <c r="AK262" s="45"/>
      <c r="AL262" s="45"/>
      <c r="AM262" s="45"/>
      <c r="AN262" s="45"/>
      <c r="AO262" s="45"/>
      <c r="AP262" s="45"/>
      <c r="AQ262" s="45"/>
      <c r="AR262" s="45"/>
      <c r="AS262" s="45"/>
      <c r="AT262" s="45"/>
      <c r="AU262" s="45"/>
      <c r="AV262" s="45"/>
      <c r="AW262" s="45"/>
      <c r="AX262" s="45"/>
      <c r="AY262" s="45"/>
      <c r="AZ262" s="45"/>
      <c r="BA262" s="45"/>
      <c r="BB262" s="45"/>
      <c r="BC262" s="45"/>
      <c r="BD262" s="45"/>
      <c r="BE262" s="45"/>
      <c r="BF262" s="45"/>
      <c r="BG262" s="45"/>
      <c r="BH262" s="45"/>
      <c r="BI262" s="45"/>
      <c r="BJ262" s="45"/>
      <c r="BK262" s="45"/>
      <c r="BL262" s="45"/>
      <c r="BM262" s="45"/>
      <c r="BN262" s="45"/>
      <c r="BO262" s="45"/>
      <c r="BP262" s="45"/>
      <c r="BQ262" s="45"/>
      <c r="BR262" s="45"/>
      <c r="BS262" s="45"/>
      <c r="BT262" s="45"/>
      <c r="BU262" s="45"/>
      <c r="BV262" s="45"/>
      <c r="BW262" s="45"/>
      <c r="BX262" s="45"/>
      <c r="BY262" s="45"/>
      <c r="BZ262" s="45"/>
      <c r="CA262" s="45"/>
      <c r="CB262" s="45"/>
      <c r="CC262" s="45"/>
      <c r="CD262" s="45"/>
      <c r="CE262" s="45"/>
      <c r="CF262" s="45"/>
      <c r="CG262" s="45"/>
      <c r="CH262" s="45"/>
      <c r="CI262" s="45"/>
      <c r="CJ262" s="45"/>
      <c r="CK262" s="45"/>
      <c r="CL262" s="45"/>
      <c r="CM262" s="45"/>
      <c r="CN262" s="45"/>
      <c r="CO262" s="45"/>
      <c r="CP262" s="45"/>
      <c r="CQ262" s="45"/>
      <c r="CR262" s="45"/>
      <c r="CS262" s="45"/>
      <c r="CT262" s="45"/>
      <c r="CU262" s="45"/>
      <c r="CV262" s="45"/>
      <c r="CW262" s="45"/>
      <c r="CX262" s="45"/>
      <c r="CY262" s="45"/>
      <c r="CZ262" s="45"/>
      <c r="DA262" s="45"/>
      <c r="DB262" s="45"/>
      <c r="DC262" s="45"/>
      <c r="DD262" s="45"/>
      <c r="DE262" s="45"/>
      <c r="DF262" s="45"/>
      <c r="DG262" s="45"/>
      <c r="DH262" s="45"/>
      <c r="DI262" s="45"/>
      <c r="DJ262" s="45"/>
      <c r="DK262" s="45"/>
      <c r="DL262" s="45"/>
      <c r="DM262" s="45"/>
      <c r="DN262" s="45"/>
      <c r="DO262" s="45"/>
      <c r="DP262" s="45"/>
      <c r="DQ262" s="45"/>
      <c r="DR262" s="45"/>
      <c r="DS262" s="45"/>
      <c r="DT262" s="45"/>
      <c r="DU262" s="45"/>
      <c r="DV262" s="1217"/>
      <c r="DW262" s="45"/>
      <c r="DX262" s="45"/>
      <c r="DY262" s="45"/>
      <c r="DZ262" s="45"/>
      <c r="EA262" s="45"/>
      <c r="EB262" s="45"/>
      <c r="EC262" s="45"/>
      <c r="ED262" s="45"/>
      <c r="EE262" s="45"/>
      <c r="EF262" s="45"/>
      <c r="EG262" s="45"/>
      <c r="EH262" s="45"/>
      <c r="EI262" s="45"/>
      <c r="EJ262" s="45"/>
      <c r="EK262" s="45"/>
      <c r="EL262" s="45"/>
      <c r="EM262" s="45"/>
      <c r="EN262" s="45"/>
      <c r="EO262" s="45"/>
      <c r="EP262" s="45"/>
      <c r="EQ262" s="1217"/>
      <c r="ER262" s="577"/>
    </row>
    <row r="263" spans="1:148" ht="15" customHeight="1">
      <c r="A263" s="648"/>
      <c r="B263" s="2261" t="str">
        <f t="shared" si="256"/>
        <v>Desk 46</v>
      </c>
      <c r="C263" s="2266" t="str">
        <f t="shared" ref="C263" si="271">IF(ISBLANK(C57), "", C57)</f>
        <v/>
      </c>
      <c r="D263" s="2266" t="str">
        <f t="shared" si="266"/>
        <v/>
      </c>
      <c r="E263" s="2266" t="str">
        <f t="shared" si="266"/>
        <v/>
      </c>
      <c r="F263" s="2266" t="str">
        <f t="shared" si="266"/>
        <v/>
      </c>
      <c r="G263" s="45"/>
      <c r="H263" s="45"/>
      <c r="I263" s="45"/>
      <c r="J263" s="45"/>
      <c r="K263" s="45"/>
      <c r="L263" s="45"/>
      <c r="M263" s="45"/>
      <c r="N263" s="45"/>
      <c r="O263" s="45"/>
      <c r="P263" s="45"/>
      <c r="Q263" s="45"/>
      <c r="R263" s="45"/>
      <c r="S263" s="45"/>
      <c r="T263" s="45"/>
      <c r="U263" s="45"/>
      <c r="V263" s="45"/>
      <c r="W263" s="45"/>
      <c r="X263" s="45"/>
      <c r="Y263" s="45"/>
      <c r="Z263" s="45"/>
      <c r="AA263" s="45"/>
      <c r="AB263" s="45"/>
      <c r="AC263" s="45"/>
      <c r="AD263" s="45"/>
      <c r="AE263" s="45"/>
      <c r="AF263" s="45"/>
      <c r="AG263" s="45"/>
      <c r="AH263" s="45"/>
      <c r="AI263" s="45"/>
      <c r="AJ263" s="45"/>
      <c r="AK263" s="45"/>
      <c r="AL263" s="45"/>
      <c r="AM263" s="45"/>
      <c r="AN263" s="45"/>
      <c r="AO263" s="45"/>
      <c r="AP263" s="45"/>
      <c r="AQ263" s="45"/>
      <c r="AR263" s="45"/>
      <c r="AS263" s="45"/>
      <c r="AT263" s="45"/>
      <c r="AU263" s="45"/>
      <c r="AV263" s="45"/>
      <c r="AW263" s="45"/>
      <c r="AX263" s="45"/>
      <c r="AY263" s="45"/>
      <c r="AZ263" s="45"/>
      <c r="BA263" s="45"/>
      <c r="BB263" s="45"/>
      <c r="BC263" s="45"/>
      <c r="BD263" s="45"/>
      <c r="BE263" s="45"/>
      <c r="BF263" s="45"/>
      <c r="BG263" s="45"/>
      <c r="BH263" s="45"/>
      <c r="BI263" s="45"/>
      <c r="BJ263" s="45"/>
      <c r="BK263" s="45"/>
      <c r="BL263" s="45"/>
      <c r="BM263" s="45"/>
      <c r="BN263" s="45"/>
      <c r="BO263" s="45"/>
      <c r="BP263" s="45"/>
      <c r="BQ263" s="45"/>
      <c r="BR263" s="45"/>
      <c r="BS263" s="45"/>
      <c r="BT263" s="45"/>
      <c r="BU263" s="45"/>
      <c r="BV263" s="45"/>
      <c r="BW263" s="45"/>
      <c r="BX263" s="45"/>
      <c r="BY263" s="45"/>
      <c r="BZ263" s="45"/>
      <c r="CA263" s="45"/>
      <c r="CB263" s="45"/>
      <c r="CC263" s="45"/>
      <c r="CD263" s="45"/>
      <c r="CE263" s="45"/>
      <c r="CF263" s="45"/>
      <c r="CG263" s="45"/>
      <c r="CH263" s="45"/>
      <c r="CI263" s="45"/>
      <c r="CJ263" s="45"/>
      <c r="CK263" s="45"/>
      <c r="CL263" s="45"/>
      <c r="CM263" s="45"/>
      <c r="CN263" s="45"/>
      <c r="CO263" s="45"/>
      <c r="CP263" s="45"/>
      <c r="CQ263" s="45"/>
      <c r="CR263" s="45"/>
      <c r="CS263" s="45"/>
      <c r="CT263" s="45"/>
      <c r="CU263" s="45"/>
      <c r="CV263" s="45"/>
      <c r="CW263" s="45"/>
      <c r="CX263" s="45"/>
      <c r="CY263" s="45"/>
      <c r="CZ263" s="45"/>
      <c r="DA263" s="45"/>
      <c r="DB263" s="45"/>
      <c r="DC263" s="45"/>
      <c r="DD263" s="45"/>
      <c r="DE263" s="45"/>
      <c r="DF263" s="45"/>
      <c r="DG263" s="45"/>
      <c r="DH263" s="45"/>
      <c r="DI263" s="45"/>
      <c r="DJ263" s="45"/>
      <c r="DK263" s="45"/>
      <c r="DL263" s="45"/>
      <c r="DM263" s="45"/>
      <c r="DN263" s="45"/>
      <c r="DO263" s="45"/>
      <c r="DP263" s="45"/>
      <c r="DQ263" s="45"/>
      <c r="DR263" s="45"/>
      <c r="DS263" s="45"/>
      <c r="DT263" s="45"/>
      <c r="DU263" s="45"/>
      <c r="DV263" s="1217"/>
      <c r="DW263" s="45"/>
      <c r="DX263" s="45"/>
      <c r="DY263" s="45"/>
      <c r="DZ263" s="45"/>
      <c r="EA263" s="45"/>
      <c r="EB263" s="45"/>
      <c r="EC263" s="45"/>
      <c r="ED263" s="45"/>
      <c r="EE263" s="45"/>
      <c r="EF263" s="45"/>
      <c r="EG263" s="45"/>
      <c r="EH263" s="45"/>
      <c r="EI263" s="45"/>
      <c r="EJ263" s="45"/>
      <c r="EK263" s="45"/>
      <c r="EL263" s="45"/>
      <c r="EM263" s="45"/>
      <c r="EN263" s="45"/>
      <c r="EO263" s="45"/>
      <c r="EP263" s="45"/>
      <c r="EQ263" s="1217"/>
      <c r="ER263" s="577"/>
    </row>
    <row r="264" spans="1:148" ht="15" customHeight="1">
      <c r="A264" s="648"/>
      <c r="B264" s="2261" t="str">
        <f t="shared" si="256"/>
        <v>Desk 47</v>
      </c>
      <c r="C264" s="2266" t="str">
        <f t="shared" ref="C264" si="272">IF(ISBLANK(C58), "", C58)</f>
        <v/>
      </c>
      <c r="D264" s="2266" t="str">
        <f t="shared" si="266"/>
        <v/>
      </c>
      <c r="E264" s="2266" t="str">
        <f t="shared" si="266"/>
        <v/>
      </c>
      <c r="F264" s="2266" t="str">
        <f t="shared" si="266"/>
        <v/>
      </c>
      <c r="G264" s="45"/>
      <c r="H264" s="45"/>
      <c r="I264" s="45"/>
      <c r="J264" s="45"/>
      <c r="K264" s="45"/>
      <c r="L264" s="45"/>
      <c r="M264" s="45"/>
      <c r="N264" s="45"/>
      <c r="O264" s="45"/>
      <c r="P264" s="45"/>
      <c r="Q264" s="45"/>
      <c r="R264" s="45"/>
      <c r="S264" s="45"/>
      <c r="T264" s="45"/>
      <c r="U264" s="45"/>
      <c r="V264" s="45"/>
      <c r="W264" s="45"/>
      <c r="X264" s="45"/>
      <c r="Y264" s="45"/>
      <c r="Z264" s="45"/>
      <c r="AA264" s="45"/>
      <c r="AB264" s="45"/>
      <c r="AC264" s="45"/>
      <c r="AD264" s="45"/>
      <c r="AE264" s="45"/>
      <c r="AF264" s="45"/>
      <c r="AG264" s="45"/>
      <c r="AH264" s="45"/>
      <c r="AI264" s="45"/>
      <c r="AJ264" s="45"/>
      <c r="AK264" s="45"/>
      <c r="AL264" s="45"/>
      <c r="AM264" s="45"/>
      <c r="AN264" s="45"/>
      <c r="AO264" s="45"/>
      <c r="AP264" s="45"/>
      <c r="AQ264" s="45"/>
      <c r="AR264" s="45"/>
      <c r="AS264" s="45"/>
      <c r="AT264" s="45"/>
      <c r="AU264" s="45"/>
      <c r="AV264" s="45"/>
      <c r="AW264" s="45"/>
      <c r="AX264" s="45"/>
      <c r="AY264" s="45"/>
      <c r="AZ264" s="45"/>
      <c r="BA264" s="45"/>
      <c r="BB264" s="45"/>
      <c r="BC264" s="45"/>
      <c r="BD264" s="45"/>
      <c r="BE264" s="45"/>
      <c r="BF264" s="45"/>
      <c r="BG264" s="45"/>
      <c r="BH264" s="45"/>
      <c r="BI264" s="45"/>
      <c r="BJ264" s="45"/>
      <c r="BK264" s="45"/>
      <c r="BL264" s="45"/>
      <c r="BM264" s="45"/>
      <c r="BN264" s="45"/>
      <c r="BO264" s="45"/>
      <c r="BP264" s="45"/>
      <c r="BQ264" s="45"/>
      <c r="BR264" s="45"/>
      <c r="BS264" s="45"/>
      <c r="BT264" s="45"/>
      <c r="BU264" s="45"/>
      <c r="BV264" s="45"/>
      <c r="BW264" s="45"/>
      <c r="BX264" s="45"/>
      <c r="BY264" s="45"/>
      <c r="BZ264" s="45"/>
      <c r="CA264" s="45"/>
      <c r="CB264" s="45"/>
      <c r="CC264" s="45"/>
      <c r="CD264" s="45"/>
      <c r="CE264" s="45"/>
      <c r="CF264" s="45"/>
      <c r="CG264" s="45"/>
      <c r="CH264" s="45"/>
      <c r="CI264" s="45"/>
      <c r="CJ264" s="45"/>
      <c r="CK264" s="45"/>
      <c r="CL264" s="45"/>
      <c r="CM264" s="45"/>
      <c r="CN264" s="45"/>
      <c r="CO264" s="45"/>
      <c r="CP264" s="45"/>
      <c r="CQ264" s="45"/>
      <c r="CR264" s="45"/>
      <c r="CS264" s="45"/>
      <c r="CT264" s="45"/>
      <c r="CU264" s="45"/>
      <c r="CV264" s="45"/>
      <c r="CW264" s="45"/>
      <c r="CX264" s="45"/>
      <c r="CY264" s="45"/>
      <c r="CZ264" s="45"/>
      <c r="DA264" s="45"/>
      <c r="DB264" s="45"/>
      <c r="DC264" s="45"/>
      <c r="DD264" s="45"/>
      <c r="DE264" s="45"/>
      <c r="DF264" s="45"/>
      <c r="DG264" s="45"/>
      <c r="DH264" s="45"/>
      <c r="DI264" s="45"/>
      <c r="DJ264" s="45"/>
      <c r="DK264" s="45"/>
      <c r="DL264" s="45"/>
      <c r="DM264" s="45"/>
      <c r="DN264" s="45"/>
      <c r="DO264" s="45"/>
      <c r="DP264" s="45"/>
      <c r="DQ264" s="45"/>
      <c r="DR264" s="45"/>
      <c r="DS264" s="45"/>
      <c r="DT264" s="45"/>
      <c r="DU264" s="45"/>
      <c r="DV264" s="1217"/>
      <c r="DW264" s="45"/>
      <c r="DX264" s="45"/>
      <c r="DY264" s="45"/>
      <c r="DZ264" s="45"/>
      <c r="EA264" s="45"/>
      <c r="EB264" s="45"/>
      <c r="EC264" s="45"/>
      <c r="ED264" s="45"/>
      <c r="EE264" s="45"/>
      <c r="EF264" s="45"/>
      <c r="EG264" s="45"/>
      <c r="EH264" s="45"/>
      <c r="EI264" s="45"/>
      <c r="EJ264" s="45"/>
      <c r="EK264" s="45"/>
      <c r="EL264" s="45"/>
      <c r="EM264" s="45"/>
      <c r="EN264" s="45"/>
      <c r="EO264" s="45"/>
      <c r="EP264" s="45"/>
      <c r="EQ264" s="1217"/>
      <c r="ER264" s="577"/>
    </row>
    <row r="265" spans="1:148" ht="15" customHeight="1">
      <c r="A265" s="648"/>
      <c r="B265" s="2261" t="str">
        <f t="shared" si="256"/>
        <v>Desk 48</v>
      </c>
      <c r="C265" s="2266" t="str">
        <f t="shared" ref="C265" si="273">IF(ISBLANK(C59), "", C59)</f>
        <v/>
      </c>
      <c r="D265" s="2266" t="str">
        <f t="shared" si="266"/>
        <v/>
      </c>
      <c r="E265" s="2266" t="str">
        <f t="shared" si="266"/>
        <v/>
      </c>
      <c r="F265" s="2266" t="str">
        <f t="shared" si="266"/>
        <v/>
      </c>
      <c r="G265" s="45"/>
      <c r="H265" s="45"/>
      <c r="I265" s="45"/>
      <c r="J265" s="45"/>
      <c r="K265" s="45"/>
      <c r="L265" s="45"/>
      <c r="M265" s="45"/>
      <c r="N265" s="45"/>
      <c r="O265" s="45"/>
      <c r="P265" s="45"/>
      <c r="Q265" s="45"/>
      <c r="R265" s="45"/>
      <c r="S265" s="45"/>
      <c r="T265" s="45"/>
      <c r="U265" s="45"/>
      <c r="V265" s="45"/>
      <c r="W265" s="45"/>
      <c r="X265" s="45"/>
      <c r="Y265" s="45"/>
      <c r="Z265" s="45"/>
      <c r="AA265" s="45"/>
      <c r="AB265" s="45"/>
      <c r="AC265" s="45"/>
      <c r="AD265" s="45"/>
      <c r="AE265" s="45"/>
      <c r="AF265" s="45"/>
      <c r="AG265" s="45"/>
      <c r="AH265" s="45"/>
      <c r="AI265" s="45"/>
      <c r="AJ265" s="45"/>
      <c r="AK265" s="45"/>
      <c r="AL265" s="45"/>
      <c r="AM265" s="45"/>
      <c r="AN265" s="45"/>
      <c r="AO265" s="45"/>
      <c r="AP265" s="45"/>
      <c r="AQ265" s="45"/>
      <c r="AR265" s="45"/>
      <c r="AS265" s="45"/>
      <c r="AT265" s="45"/>
      <c r="AU265" s="45"/>
      <c r="AV265" s="45"/>
      <c r="AW265" s="45"/>
      <c r="AX265" s="45"/>
      <c r="AY265" s="45"/>
      <c r="AZ265" s="45"/>
      <c r="BA265" s="45"/>
      <c r="BB265" s="45"/>
      <c r="BC265" s="45"/>
      <c r="BD265" s="45"/>
      <c r="BE265" s="45"/>
      <c r="BF265" s="45"/>
      <c r="BG265" s="45"/>
      <c r="BH265" s="45"/>
      <c r="BI265" s="45"/>
      <c r="BJ265" s="45"/>
      <c r="BK265" s="45"/>
      <c r="BL265" s="45"/>
      <c r="BM265" s="45"/>
      <c r="BN265" s="45"/>
      <c r="BO265" s="45"/>
      <c r="BP265" s="45"/>
      <c r="BQ265" s="45"/>
      <c r="BR265" s="45"/>
      <c r="BS265" s="45"/>
      <c r="BT265" s="45"/>
      <c r="BU265" s="45"/>
      <c r="BV265" s="45"/>
      <c r="BW265" s="45"/>
      <c r="BX265" s="45"/>
      <c r="BY265" s="45"/>
      <c r="BZ265" s="45"/>
      <c r="CA265" s="45"/>
      <c r="CB265" s="45"/>
      <c r="CC265" s="45"/>
      <c r="CD265" s="45"/>
      <c r="CE265" s="45"/>
      <c r="CF265" s="45"/>
      <c r="CG265" s="45"/>
      <c r="CH265" s="45"/>
      <c r="CI265" s="45"/>
      <c r="CJ265" s="45"/>
      <c r="CK265" s="45"/>
      <c r="CL265" s="45"/>
      <c r="CM265" s="45"/>
      <c r="CN265" s="45"/>
      <c r="CO265" s="45"/>
      <c r="CP265" s="45"/>
      <c r="CQ265" s="45"/>
      <c r="CR265" s="45"/>
      <c r="CS265" s="45"/>
      <c r="CT265" s="45"/>
      <c r="CU265" s="45"/>
      <c r="CV265" s="45"/>
      <c r="CW265" s="45"/>
      <c r="CX265" s="45"/>
      <c r="CY265" s="45"/>
      <c r="CZ265" s="45"/>
      <c r="DA265" s="45"/>
      <c r="DB265" s="45"/>
      <c r="DC265" s="45"/>
      <c r="DD265" s="45"/>
      <c r="DE265" s="45"/>
      <c r="DF265" s="45"/>
      <c r="DG265" s="45"/>
      <c r="DH265" s="45"/>
      <c r="DI265" s="45"/>
      <c r="DJ265" s="45"/>
      <c r="DK265" s="45"/>
      <c r="DL265" s="45"/>
      <c r="DM265" s="45"/>
      <c r="DN265" s="45"/>
      <c r="DO265" s="45"/>
      <c r="DP265" s="45"/>
      <c r="DQ265" s="45"/>
      <c r="DR265" s="45"/>
      <c r="DS265" s="45"/>
      <c r="DT265" s="45"/>
      <c r="DU265" s="45"/>
      <c r="DV265" s="1217"/>
      <c r="DW265" s="45"/>
      <c r="DX265" s="45"/>
      <c r="DY265" s="45"/>
      <c r="DZ265" s="45"/>
      <c r="EA265" s="45"/>
      <c r="EB265" s="45"/>
      <c r="EC265" s="45"/>
      <c r="ED265" s="45"/>
      <c r="EE265" s="45"/>
      <c r="EF265" s="45"/>
      <c r="EG265" s="45"/>
      <c r="EH265" s="45"/>
      <c r="EI265" s="45"/>
      <c r="EJ265" s="45"/>
      <c r="EK265" s="45"/>
      <c r="EL265" s="45"/>
      <c r="EM265" s="45"/>
      <c r="EN265" s="45"/>
      <c r="EO265" s="45"/>
      <c r="EP265" s="45"/>
      <c r="EQ265" s="1217"/>
      <c r="ER265" s="577"/>
    </row>
    <row r="266" spans="1:148" ht="15" customHeight="1">
      <c r="A266" s="648"/>
      <c r="B266" s="2261" t="str">
        <f t="shared" si="256"/>
        <v>Desk 49</v>
      </c>
      <c r="C266" s="2266" t="str">
        <f t="shared" ref="C266" si="274">IF(ISBLANK(C60), "", C60)</f>
        <v/>
      </c>
      <c r="D266" s="2266" t="str">
        <f t="shared" si="266"/>
        <v/>
      </c>
      <c r="E266" s="2266" t="str">
        <f t="shared" si="266"/>
        <v/>
      </c>
      <c r="F266" s="2266" t="str">
        <f t="shared" si="266"/>
        <v/>
      </c>
      <c r="G266" s="45"/>
      <c r="H266" s="45"/>
      <c r="I266" s="45"/>
      <c r="J266" s="45"/>
      <c r="K266" s="45"/>
      <c r="L266" s="45"/>
      <c r="M266" s="45"/>
      <c r="N266" s="45"/>
      <c r="O266" s="45"/>
      <c r="P266" s="45"/>
      <c r="Q266" s="45"/>
      <c r="R266" s="45"/>
      <c r="S266" s="45"/>
      <c r="T266" s="45"/>
      <c r="U266" s="45"/>
      <c r="V266" s="45"/>
      <c r="W266" s="45"/>
      <c r="X266" s="45"/>
      <c r="Y266" s="45"/>
      <c r="Z266" s="45"/>
      <c r="AA266" s="45"/>
      <c r="AB266" s="45"/>
      <c r="AC266" s="45"/>
      <c r="AD266" s="45"/>
      <c r="AE266" s="45"/>
      <c r="AF266" s="45"/>
      <c r="AG266" s="45"/>
      <c r="AH266" s="45"/>
      <c r="AI266" s="45"/>
      <c r="AJ266" s="45"/>
      <c r="AK266" s="45"/>
      <c r="AL266" s="45"/>
      <c r="AM266" s="45"/>
      <c r="AN266" s="45"/>
      <c r="AO266" s="45"/>
      <c r="AP266" s="45"/>
      <c r="AQ266" s="45"/>
      <c r="AR266" s="45"/>
      <c r="AS266" s="45"/>
      <c r="AT266" s="45"/>
      <c r="AU266" s="45"/>
      <c r="AV266" s="45"/>
      <c r="AW266" s="45"/>
      <c r="AX266" s="45"/>
      <c r="AY266" s="45"/>
      <c r="AZ266" s="45"/>
      <c r="BA266" s="45"/>
      <c r="BB266" s="45"/>
      <c r="BC266" s="45"/>
      <c r="BD266" s="45"/>
      <c r="BE266" s="45"/>
      <c r="BF266" s="45"/>
      <c r="BG266" s="45"/>
      <c r="BH266" s="45"/>
      <c r="BI266" s="45"/>
      <c r="BJ266" s="45"/>
      <c r="BK266" s="45"/>
      <c r="BL266" s="45"/>
      <c r="BM266" s="45"/>
      <c r="BN266" s="45"/>
      <c r="BO266" s="45"/>
      <c r="BP266" s="45"/>
      <c r="BQ266" s="45"/>
      <c r="BR266" s="45"/>
      <c r="BS266" s="45"/>
      <c r="BT266" s="45"/>
      <c r="BU266" s="45"/>
      <c r="BV266" s="45"/>
      <c r="BW266" s="45"/>
      <c r="BX266" s="45"/>
      <c r="BY266" s="45"/>
      <c r="BZ266" s="45"/>
      <c r="CA266" s="45"/>
      <c r="CB266" s="45"/>
      <c r="CC266" s="45"/>
      <c r="CD266" s="45"/>
      <c r="CE266" s="45"/>
      <c r="CF266" s="45"/>
      <c r="CG266" s="45"/>
      <c r="CH266" s="45"/>
      <c r="CI266" s="45"/>
      <c r="CJ266" s="45"/>
      <c r="CK266" s="45"/>
      <c r="CL266" s="45"/>
      <c r="CM266" s="45"/>
      <c r="CN266" s="45"/>
      <c r="CO266" s="45"/>
      <c r="CP266" s="45"/>
      <c r="CQ266" s="45"/>
      <c r="CR266" s="45"/>
      <c r="CS266" s="45"/>
      <c r="CT266" s="45"/>
      <c r="CU266" s="45"/>
      <c r="CV266" s="45"/>
      <c r="CW266" s="45"/>
      <c r="CX266" s="45"/>
      <c r="CY266" s="45"/>
      <c r="CZ266" s="45"/>
      <c r="DA266" s="45"/>
      <c r="DB266" s="45"/>
      <c r="DC266" s="45"/>
      <c r="DD266" s="45"/>
      <c r="DE266" s="45"/>
      <c r="DF266" s="45"/>
      <c r="DG266" s="45"/>
      <c r="DH266" s="45"/>
      <c r="DI266" s="45"/>
      <c r="DJ266" s="45"/>
      <c r="DK266" s="45"/>
      <c r="DL266" s="45"/>
      <c r="DM266" s="45"/>
      <c r="DN266" s="45"/>
      <c r="DO266" s="45"/>
      <c r="DP266" s="45"/>
      <c r="DQ266" s="45"/>
      <c r="DR266" s="45"/>
      <c r="DS266" s="45"/>
      <c r="DT266" s="45"/>
      <c r="DU266" s="45"/>
      <c r="DV266" s="1217"/>
      <c r="DW266" s="45"/>
      <c r="DX266" s="45"/>
      <c r="DY266" s="45"/>
      <c r="DZ266" s="45"/>
      <c r="EA266" s="45"/>
      <c r="EB266" s="45"/>
      <c r="EC266" s="45"/>
      <c r="ED266" s="45"/>
      <c r="EE266" s="45"/>
      <c r="EF266" s="45"/>
      <c r="EG266" s="45"/>
      <c r="EH266" s="45"/>
      <c r="EI266" s="45"/>
      <c r="EJ266" s="45"/>
      <c r="EK266" s="45"/>
      <c r="EL266" s="45"/>
      <c r="EM266" s="45"/>
      <c r="EN266" s="45"/>
      <c r="EO266" s="45"/>
      <c r="EP266" s="45"/>
      <c r="EQ266" s="1217"/>
      <c r="ER266" s="577"/>
    </row>
    <row r="267" spans="1:148" ht="15" customHeight="1">
      <c r="A267" s="648"/>
      <c r="B267" s="2261" t="str">
        <f t="shared" si="256"/>
        <v>Desk 50</v>
      </c>
      <c r="C267" s="2266" t="str">
        <f t="shared" ref="C267" si="275">IF(ISBLANK(C61), "", C61)</f>
        <v/>
      </c>
      <c r="D267" s="2266" t="str">
        <f t="shared" si="266"/>
        <v/>
      </c>
      <c r="E267" s="2266" t="str">
        <f t="shared" si="266"/>
        <v/>
      </c>
      <c r="F267" s="2266" t="str">
        <f t="shared" si="266"/>
        <v/>
      </c>
      <c r="G267" s="45"/>
      <c r="H267" s="45"/>
      <c r="I267" s="45"/>
      <c r="J267" s="45"/>
      <c r="K267" s="45"/>
      <c r="L267" s="45"/>
      <c r="M267" s="45"/>
      <c r="N267" s="45"/>
      <c r="O267" s="45"/>
      <c r="P267" s="45"/>
      <c r="Q267" s="45"/>
      <c r="R267" s="45"/>
      <c r="S267" s="45"/>
      <c r="T267" s="45"/>
      <c r="U267" s="45"/>
      <c r="V267" s="45"/>
      <c r="W267" s="45"/>
      <c r="X267" s="45"/>
      <c r="Y267" s="45"/>
      <c r="Z267" s="45"/>
      <c r="AA267" s="45"/>
      <c r="AB267" s="45"/>
      <c r="AC267" s="45"/>
      <c r="AD267" s="45"/>
      <c r="AE267" s="45"/>
      <c r="AF267" s="45"/>
      <c r="AG267" s="45"/>
      <c r="AH267" s="45"/>
      <c r="AI267" s="45"/>
      <c r="AJ267" s="45"/>
      <c r="AK267" s="45"/>
      <c r="AL267" s="45"/>
      <c r="AM267" s="45"/>
      <c r="AN267" s="45"/>
      <c r="AO267" s="45"/>
      <c r="AP267" s="45"/>
      <c r="AQ267" s="45"/>
      <c r="AR267" s="45"/>
      <c r="AS267" s="45"/>
      <c r="AT267" s="45"/>
      <c r="AU267" s="45"/>
      <c r="AV267" s="45"/>
      <c r="AW267" s="45"/>
      <c r="AX267" s="45"/>
      <c r="AY267" s="45"/>
      <c r="AZ267" s="45"/>
      <c r="BA267" s="45"/>
      <c r="BB267" s="45"/>
      <c r="BC267" s="45"/>
      <c r="BD267" s="45"/>
      <c r="BE267" s="45"/>
      <c r="BF267" s="45"/>
      <c r="BG267" s="45"/>
      <c r="BH267" s="45"/>
      <c r="BI267" s="45"/>
      <c r="BJ267" s="45"/>
      <c r="BK267" s="45"/>
      <c r="BL267" s="45"/>
      <c r="BM267" s="45"/>
      <c r="BN267" s="45"/>
      <c r="BO267" s="45"/>
      <c r="BP267" s="45"/>
      <c r="BQ267" s="45"/>
      <c r="BR267" s="45"/>
      <c r="BS267" s="45"/>
      <c r="BT267" s="45"/>
      <c r="BU267" s="45"/>
      <c r="BV267" s="45"/>
      <c r="BW267" s="45"/>
      <c r="BX267" s="45"/>
      <c r="BY267" s="45"/>
      <c r="BZ267" s="45"/>
      <c r="CA267" s="45"/>
      <c r="CB267" s="45"/>
      <c r="CC267" s="45"/>
      <c r="CD267" s="45"/>
      <c r="CE267" s="45"/>
      <c r="CF267" s="45"/>
      <c r="CG267" s="45"/>
      <c r="CH267" s="45"/>
      <c r="CI267" s="45"/>
      <c r="CJ267" s="45"/>
      <c r="CK267" s="45"/>
      <c r="CL267" s="45"/>
      <c r="CM267" s="45"/>
      <c r="CN267" s="45"/>
      <c r="CO267" s="45"/>
      <c r="CP267" s="45"/>
      <c r="CQ267" s="45"/>
      <c r="CR267" s="45"/>
      <c r="CS267" s="45"/>
      <c r="CT267" s="45"/>
      <c r="CU267" s="45"/>
      <c r="CV267" s="45"/>
      <c r="CW267" s="45"/>
      <c r="CX267" s="45"/>
      <c r="CY267" s="45"/>
      <c r="CZ267" s="45"/>
      <c r="DA267" s="45"/>
      <c r="DB267" s="45"/>
      <c r="DC267" s="45"/>
      <c r="DD267" s="45"/>
      <c r="DE267" s="45"/>
      <c r="DF267" s="45"/>
      <c r="DG267" s="45"/>
      <c r="DH267" s="45"/>
      <c r="DI267" s="45"/>
      <c r="DJ267" s="45"/>
      <c r="DK267" s="45"/>
      <c r="DL267" s="45"/>
      <c r="DM267" s="45"/>
      <c r="DN267" s="45"/>
      <c r="DO267" s="45"/>
      <c r="DP267" s="45"/>
      <c r="DQ267" s="45"/>
      <c r="DR267" s="45"/>
      <c r="DS267" s="45"/>
      <c r="DT267" s="45"/>
      <c r="DU267" s="45"/>
      <c r="DV267" s="1217"/>
      <c r="DW267" s="45"/>
      <c r="DX267" s="45"/>
      <c r="DY267" s="45"/>
      <c r="DZ267" s="45"/>
      <c r="EA267" s="45"/>
      <c r="EB267" s="45"/>
      <c r="EC267" s="45"/>
      <c r="ED267" s="45"/>
      <c r="EE267" s="45"/>
      <c r="EF267" s="45"/>
      <c r="EG267" s="45"/>
      <c r="EH267" s="45"/>
      <c r="EI267" s="45"/>
      <c r="EJ267" s="45"/>
      <c r="EK267" s="45"/>
      <c r="EL267" s="45"/>
      <c r="EM267" s="45"/>
      <c r="EN267" s="45"/>
      <c r="EO267" s="45"/>
      <c r="EP267" s="45"/>
      <c r="EQ267" s="1217"/>
      <c r="ER267" s="577"/>
    </row>
    <row r="268" spans="1:148" ht="15" customHeight="1">
      <c r="A268" s="648"/>
      <c r="B268" s="2261" t="str">
        <f t="shared" si="256"/>
        <v>Desk 51</v>
      </c>
      <c r="C268" s="2266" t="str">
        <f t="shared" ref="C268" si="276">IF(ISBLANK(C62), "", C62)</f>
        <v/>
      </c>
      <c r="D268" s="2266" t="str">
        <f t="shared" si="266"/>
        <v/>
      </c>
      <c r="E268" s="2266" t="str">
        <f t="shared" si="266"/>
        <v/>
      </c>
      <c r="F268" s="2266" t="str">
        <f t="shared" si="266"/>
        <v/>
      </c>
      <c r="G268" s="45"/>
      <c r="H268" s="45"/>
      <c r="I268" s="45"/>
      <c r="J268" s="45"/>
      <c r="K268" s="45"/>
      <c r="L268" s="45"/>
      <c r="M268" s="45"/>
      <c r="N268" s="45"/>
      <c r="O268" s="45"/>
      <c r="P268" s="45"/>
      <c r="Q268" s="45"/>
      <c r="R268" s="45"/>
      <c r="S268" s="45"/>
      <c r="T268" s="45"/>
      <c r="U268" s="45"/>
      <c r="V268" s="45"/>
      <c r="W268" s="45"/>
      <c r="X268" s="45"/>
      <c r="Y268" s="45"/>
      <c r="Z268" s="45"/>
      <c r="AA268" s="45"/>
      <c r="AB268" s="45"/>
      <c r="AC268" s="45"/>
      <c r="AD268" s="45"/>
      <c r="AE268" s="45"/>
      <c r="AF268" s="45"/>
      <c r="AG268" s="45"/>
      <c r="AH268" s="45"/>
      <c r="AI268" s="45"/>
      <c r="AJ268" s="45"/>
      <c r="AK268" s="45"/>
      <c r="AL268" s="45"/>
      <c r="AM268" s="45"/>
      <c r="AN268" s="45"/>
      <c r="AO268" s="45"/>
      <c r="AP268" s="45"/>
      <c r="AQ268" s="45"/>
      <c r="AR268" s="45"/>
      <c r="AS268" s="45"/>
      <c r="AT268" s="45"/>
      <c r="AU268" s="45"/>
      <c r="AV268" s="45"/>
      <c r="AW268" s="45"/>
      <c r="AX268" s="45"/>
      <c r="AY268" s="45"/>
      <c r="AZ268" s="45"/>
      <c r="BA268" s="45"/>
      <c r="BB268" s="45"/>
      <c r="BC268" s="45"/>
      <c r="BD268" s="45"/>
      <c r="BE268" s="45"/>
      <c r="BF268" s="45"/>
      <c r="BG268" s="45"/>
      <c r="BH268" s="45"/>
      <c r="BI268" s="45"/>
      <c r="BJ268" s="45"/>
      <c r="BK268" s="45"/>
      <c r="BL268" s="45"/>
      <c r="BM268" s="45"/>
      <c r="BN268" s="45"/>
      <c r="BO268" s="45"/>
      <c r="BP268" s="45"/>
      <c r="BQ268" s="45"/>
      <c r="BR268" s="45"/>
      <c r="BS268" s="45"/>
      <c r="BT268" s="45"/>
      <c r="BU268" s="45"/>
      <c r="BV268" s="45"/>
      <c r="BW268" s="45"/>
      <c r="BX268" s="45"/>
      <c r="BY268" s="45"/>
      <c r="BZ268" s="45"/>
      <c r="CA268" s="45"/>
      <c r="CB268" s="45"/>
      <c r="CC268" s="45"/>
      <c r="CD268" s="45"/>
      <c r="CE268" s="45"/>
      <c r="CF268" s="45"/>
      <c r="CG268" s="45"/>
      <c r="CH268" s="45"/>
      <c r="CI268" s="45"/>
      <c r="CJ268" s="45"/>
      <c r="CK268" s="45"/>
      <c r="CL268" s="45"/>
      <c r="CM268" s="45"/>
      <c r="CN268" s="45"/>
      <c r="CO268" s="45"/>
      <c r="CP268" s="45"/>
      <c r="CQ268" s="45"/>
      <c r="CR268" s="45"/>
      <c r="CS268" s="45"/>
      <c r="CT268" s="45"/>
      <c r="CU268" s="45"/>
      <c r="CV268" s="45"/>
      <c r="CW268" s="45"/>
      <c r="CX268" s="45"/>
      <c r="CY268" s="45"/>
      <c r="CZ268" s="45"/>
      <c r="DA268" s="45"/>
      <c r="DB268" s="45"/>
      <c r="DC268" s="45"/>
      <c r="DD268" s="45"/>
      <c r="DE268" s="45"/>
      <c r="DF268" s="45"/>
      <c r="DG268" s="45"/>
      <c r="DH268" s="45"/>
      <c r="DI268" s="45"/>
      <c r="DJ268" s="45"/>
      <c r="DK268" s="45"/>
      <c r="DL268" s="45"/>
      <c r="DM268" s="45"/>
      <c r="DN268" s="45"/>
      <c r="DO268" s="45"/>
      <c r="DP268" s="45"/>
      <c r="DQ268" s="45"/>
      <c r="DR268" s="45"/>
      <c r="DS268" s="45"/>
      <c r="DT268" s="45"/>
      <c r="DU268" s="45"/>
      <c r="DV268" s="1217"/>
      <c r="DW268" s="45"/>
      <c r="DX268" s="45"/>
      <c r="DY268" s="45"/>
      <c r="DZ268" s="45"/>
      <c r="EA268" s="45"/>
      <c r="EB268" s="45"/>
      <c r="EC268" s="45"/>
      <c r="ED268" s="45"/>
      <c r="EE268" s="45"/>
      <c r="EF268" s="45"/>
      <c r="EG268" s="45"/>
      <c r="EH268" s="45"/>
      <c r="EI268" s="45"/>
      <c r="EJ268" s="45"/>
      <c r="EK268" s="45"/>
      <c r="EL268" s="45"/>
      <c r="EM268" s="45"/>
      <c r="EN268" s="45"/>
      <c r="EO268" s="45"/>
      <c r="EP268" s="45"/>
      <c r="EQ268" s="1217"/>
      <c r="ER268" s="577"/>
    </row>
    <row r="269" spans="1:148" ht="15" customHeight="1">
      <c r="A269" s="648"/>
      <c r="B269" s="2261" t="str">
        <f t="shared" si="256"/>
        <v>Desk 52</v>
      </c>
      <c r="C269" s="2266" t="str">
        <f t="shared" ref="C269" si="277">IF(ISBLANK(C63), "", C63)</f>
        <v/>
      </c>
      <c r="D269" s="2266" t="str">
        <f t="shared" si="266"/>
        <v/>
      </c>
      <c r="E269" s="2266" t="str">
        <f t="shared" si="266"/>
        <v/>
      </c>
      <c r="F269" s="2266" t="str">
        <f t="shared" si="266"/>
        <v/>
      </c>
      <c r="G269" s="45"/>
      <c r="H269" s="45"/>
      <c r="I269" s="45"/>
      <c r="J269" s="45"/>
      <c r="K269" s="45"/>
      <c r="L269" s="45"/>
      <c r="M269" s="45"/>
      <c r="N269" s="45"/>
      <c r="O269" s="45"/>
      <c r="P269" s="45"/>
      <c r="Q269" s="45"/>
      <c r="R269" s="45"/>
      <c r="S269" s="45"/>
      <c r="T269" s="45"/>
      <c r="U269" s="45"/>
      <c r="V269" s="45"/>
      <c r="W269" s="45"/>
      <c r="X269" s="45"/>
      <c r="Y269" s="45"/>
      <c r="Z269" s="45"/>
      <c r="AA269" s="45"/>
      <c r="AB269" s="45"/>
      <c r="AC269" s="45"/>
      <c r="AD269" s="45"/>
      <c r="AE269" s="45"/>
      <c r="AF269" s="45"/>
      <c r="AG269" s="45"/>
      <c r="AH269" s="45"/>
      <c r="AI269" s="45"/>
      <c r="AJ269" s="45"/>
      <c r="AK269" s="45"/>
      <c r="AL269" s="45"/>
      <c r="AM269" s="45"/>
      <c r="AN269" s="45"/>
      <c r="AO269" s="45"/>
      <c r="AP269" s="45"/>
      <c r="AQ269" s="45"/>
      <c r="AR269" s="45"/>
      <c r="AS269" s="45"/>
      <c r="AT269" s="45"/>
      <c r="AU269" s="45"/>
      <c r="AV269" s="45"/>
      <c r="AW269" s="45"/>
      <c r="AX269" s="45"/>
      <c r="AY269" s="45"/>
      <c r="AZ269" s="45"/>
      <c r="BA269" s="45"/>
      <c r="BB269" s="45"/>
      <c r="BC269" s="45"/>
      <c r="BD269" s="45"/>
      <c r="BE269" s="45"/>
      <c r="BF269" s="45"/>
      <c r="BG269" s="45"/>
      <c r="BH269" s="45"/>
      <c r="BI269" s="45"/>
      <c r="BJ269" s="45"/>
      <c r="BK269" s="45"/>
      <c r="BL269" s="45"/>
      <c r="BM269" s="45"/>
      <c r="BN269" s="45"/>
      <c r="BO269" s="45"/>
      <c r="BP269" s="45"/>
      <c r="BQ269" s="45"/>
      <c r="BR269" s="45"/>
      <c r="BS269" s="45"/>
      <c r="BT269" s="45"/>
      <c r="BU269" s="45"/>
      <c r="BV269" s="45"/>
      <c r="BW269" s="45"/>
      <c r="BX269" s="45"/>
      <c r="BY269" s="45"/>
      <c r="BZ269" s="45"/>
      <c r="CA269" s="45"/>
      <c r="CB269" s="45"/>
      <c r="CC269" s="45"/>
      <c r="CD269" s="45"/>
      <c r="CE269" s="45"/>
      <c r="CF269" s="45"/>
      <c r="CG269" s="45"/>
      <c r="CH269" s="45"/>
      <c r="CI269" s="45"/>
      <c r="CJ269" s="45"/>
      <c r="CK269" s="45"/>
      <c r="CL269" s="45"/>
      <c r="CM269" s="45"/>
      <c r="CN269" s="45"/>
      <c r="CO269" s="45"/>
      <c r="CP269" s="45"/>
      <c r="CQ269" s="45"/>
      <c r="CR269" s="45"/>
      <c r="CS269" s="45"/>
      <c r="CT269" s="45"/>
      <c r="CU269" s="45"/>
      <c r="CV269" s="45"/>
      <c r="CW269" s="45"/>
      <c r="CX269" s="45"/>
      <c r="CY269" s="45"/>
      <c r="CZ269" s="45"/>
      <c r="DA269" s="45"/>
      <c r="DB269" s="45"/>
      <c r="DC269" s="45"/>
      <c r="DD269" s="45"/>
      <c r="DE269" s="45"/>
      <c r="DF269" s="45"/>
      <c r="DG269" s="45"/>
      <c r="DH269" s="45"/>
      <c r="DI269" s="45"/>
      <c r="DJ269" s="45"/>
      <c r="DK269" s="45"/>
      <c r="DL269" s="45"/>
      <c r="DM269" s="45"/>
      <c r="DN269" s="45"/>
      <c r="DO269" s="45"/>
      <c r="DP269" s="45"/>
      <c r="DQ269" s="45"/>
      <c r="DR269" s="45"/>
      <c r="DS269" s="45"/>
      <c r="DT269" s="45"/>
      <c r="DU269" s="45"/>
      <c r="DV269" s="1217"/>
      <c r="DW269" s="45"/>
      <c r="DX269" s="45"/>
      <c r="DY269" s="45"/>
      <c r="DZ269" s="45"/>
      <c r="EA269" s="45"/>
      <c r="EB269" s="45"/>
      <c r="EC269" s="45"/>
      <c r="ED269" s="45"/>
      <c r="EE269" s="45"/>
      <c r="EF269" s="45"/>
      <c r="EG269" s="45"/>
      <c r="EH269" s="45"/>
      <c r="EI269" s="45"/>
      <c r="EJ269" s="45"/>
      <c r="EK269" s="45"/>
      <c r="EL269" s="45"/>
      <c r="EM269" s="45"/>
      <c r="EN269" s="45"/>
      <c r="EO269" s="45"/>
      <c r="EP269" s="45"/>
      <c r="EQ269" s="1217"/>
      <c r="ER269" s="577"/>
    </row>
    <row r="270" spans="1:148" ht="15" customHeight="1">
      <c r="A270" s="648"/>
      <c r="B270" s="2261" t="str">
        <f t="shared" si="256"/>
        <v>Desk 53</v>
      </c>
      <c r="C270" s="2266" t="str">
        <f t="shared" ref="C270" si="278">IF(ISBLANK(C64), "", C64)</f>
        <v/>
      </c>
      <c r="D270" s="2266" t="str">
        <f t="shared" si="266"/>
        <v/>
      </c>
      <c r="E270" s="2266" t="str">
        <f t="shared" si="266"/>
        <v/>
      </c>
      <c r="F270" s="2266" t="str">
        <f t="shared" si="266"/>
        <v/>
      </c>
      <c r="G270" s="45"/>
      <c r="H270" s="45"/>
      <c r="I270" s="45"/>
      <c r="J270" s="45"/>
      <c r="K270" s="45"/>
      <c r="L270" s="45"/>
      <c r="M270" s="45"/>
      <c r="N270" s="45"/>
      <c r="O270" s="45"/>
      <c r="P270" s="45"/>
      <c r="Q270" s="45"/>
      <c r="R270" s="45"/>
      <c r="S270" s="45"/>
      <c r="T270" s="45"/>
      <c r="U270" s="45"/>
      <c r="V270" s="45"/>
      <c r="W270" s="45"/>
      <c r="X270" s="45"/>
      <c r="Y270" s="45"/>
      <c r="Z270" s="45"/>
      <c r="AA270" s="45"/>
      <c r="AB270" s="45"/>
      <c r="AC270" s="45"/>
      <c r="AD270" s="45"/>
      <c r="AE270" s="45"/>
      <c r="AF270" s="45"/>
      <c r="AG270" s="45"/>
      <c r="AH270" s="45"/>
      <c r="AI270" s="45"/>
      <c r="AJ270" s="45"/>
      <c r="AK270" s="45"/>
      <c r="AL270" s="45"/>
      <c r="AM270" s="45"/>
      <c r="AN270" s="45"/>
      <c r="AO270" s="45"/>
      <c r="AP270" s="45"/>
      <c r="AQ270" s="45"/>
      <c r="AR270" s="45"/>
      <c r="AS270" s="45"/>
      <c r="AT270" s="45"/>
      <c r="AU270" s="45"/>
      <c r="AV270" s="45"/>
      <c r="AW270" s="45"/>
      <c r="AX270" s="45"/>
      <c r="AY270" s="45"/>
      <c r="AZ270" s="45"/>
      <c r="BA270" s="45"/>
      <c r="BB270" s="45"/>
      <c r="BC270" s="45"/>
      <c r="BD270" s="45"/>
      <c r="BE270" s="45"/>
      <c r="BF270" s="45"/>
      <c r="BG270" s="45"/>
      <c r="BH270" s="45"/>
      <c r="BI270" s="45"/>
      <c r="BJ270" s="45"/>
      <c r="BK270" s="45"/>
      <c r="BL270" s="45"/>
      <c r="BM270" s="45"/>
      <c r="BN270" s="45"/>
      <c r="BO270" s="45"/>
      <c r="BP270" s="45"/>
      <c r="BQ270" s="45"/>
      <c r="BR270" s="45"/>
      <c r="BS270" s="45"/>
      <c r="BT270" s="45"/>
      <c r="BU270" s="45"/>
      <c r="BV270" s="45"/>
      <c r="BW270" s="45"/>
      <c r="BX270" s="45"/>
      <c r="BY270" s="45"/>
      <c r="BZ270" s="45"/>
      <c r="CA270" s="45"/>
      <c r="CB270" s="45"/>
      <c r="CC270" s="45"/>
      <c r="CD270" s="45"/>
      <c r="CE270" s="45"/>
      <c r="CF270" s="45"/>
      <c r="CG270" s="45"/>
      <c r="CH270" s="45"/>
      <c r="CI270" s="45"/>
      <c r="CJ270" s="45"/>
      <c r="CK270" s="45"/>
      <c r="CL270" s="45"/>
      <c r="CM270" s="45"/>
      <c r="CN270" s="45"/>
      <c r="CO270" s="45"/>
      <c r="CP270" s="45"/>
      <c r="CQ270" s="45"/>
      <c r="CR270" s="45"/>
      <c r="CS270" s="45"/>
      <c r="CT270" s="45"/>
      <c r="CU270" s="45"/>
      <c r="CV270" s="45"/>
      <c r="CW270" s="45"/>
      <c r="CX270" s="45"/>
      <c r="CY270" s="45"/>
      <c r="CZ270" s="45"/>
      <c r="DA270" s="45"/>
      <c r="DB270" s="45"/>
      <c r="DC270" s="45"/>
      <c r="DD270" s="45"/>
      <c r="DE270" s="45"/>
      <c r="DF270" s="45"/>
      <c r="DG270" s="45"/>
      <c r="DH270" s="45"/>
      <c r="DI270" s="45"/>
      <c r="DJ270" s="45"/>
      <c r="DK270" s="45"/>
      <c r="DL270" s="45"/>
      <c r="DM270" s="45"/>
      <c r="DN270" s="45"/>
      <c r="DO270" s="45"/>
      <c r="DP270" s="45"/>
      <c r="DQ270" s="45"/>
      <c r="DR270" s="45"/>
      <c r="DS270" s="45"/>
      <c r="DT270" s="45"/>
      <c r="DU270" s="45"/>
      <c r="DV270" s="1217"/>
      <c r="DW270" s="45"/>
      <c r="DX270" s="45"/>
      <c r="DY270" s="45"/>
      <c r="DZ270" s="45"/>
      <c r="EA270" s="45"/>
      <c r="EB270" s="45"/>
      <c r="EC270" s="45"/>
      <c r="ED270" s="45"/>
      <c r="EE270" s="45"/>
      <c r="EF270" s="45"/>
      <c r="EG270" s="45"/>
      <c r="EH270" s="45"/>
      <c r="EI270" s="45"/>
      <c r="EJ270" s="45"/>
      <c r="EK270" s="45"/>
      <c r="EL270" s="45"/>
      <c r="EM270" s="45"/>
      <c r="EN270" s="45"/>
      <c r="EO270" s="45"/>
      <c r="EP270" s="45"/>
      <c r="EQ270" s="1217"/>
      <c r="ER270" s="577"/>
    </row>
    <row r="271" spans="1:148" ht="15" customHeight="1">
      <c r="A271" s="648"/>
      <c r="B271" s="2261" t="str">
        <f t="shared" si="256"/>
        <v>Desk 54</v>
      </c>
      <c r="C271" s="2266" t="str">
        <f t="shared" ref="C271" si="279">IF(ISBLANK(C65), "", C65)</f>
        <v/>
      </c>
      <c r="D271" s="2266" t="str">
        <f t="shared" si="266"/>
        <v/>
      </c>
      <c r="E271" s="2266" t="str">
        <f t="shared" si="266"/>
        <v/>
      </c>
      <c r="F271" s="2266" t="str">
        <f t="shared" si="266"/>
        <v/>
      </c>
      <c r="G271" s="45"/>
      <c r="H271" s="45"/>
      <c r="I271" s="45"/>
      <c r="J271" s="45"/>
      <c r="K271" s="45"/>
      <c r="L271" s="45"/>
      <c r="M271" s="45"/>
      <c r="N271" s="45"/>
      <c r="O271" s="45"/>
      <c r="P271" s="45"/>
      <c r="Q271" s="45"/>
      <c r="R271" s="45"/>
      <c r="S271" s="45"/>
      <c r="T271" s="45"/>
      <c r="U271" s="45"/>
      <c r="V271" s="45"/>
      <c r="W271" s="45"/>
      <c r="X271" s="45"/>
      <c r="Y271" s="45"/>
      <c r="Z271" s="45"/>
      <c r="AA271" s="45"/>
      <c r="AB271" s="45"/>
      <c r="AC271" s="45"/>
      <c r="AD271" s="45"/>
      <c r="AE271" s="45"/>
      <c r="AF271" s="45"/>
      <c r="AG271" s="45"/>
      <c r="AH271" s="45"/>
      <c r="AI271" s="45"/>
      <c r="AJ271" s="45"/>
      <c r="AK271" s="45"/>
      <c r="AL271" s="45"/>
      <c r="AM271" s="45"/>
      <c r="AN271" s="45"/>
      <c r="AO271" s="45"/>
      <c r="AP271" s="45"/>
      <c r="AQ271" s="45"/>
      <c r="AR271" s="45"/>
      <c r="AS271" s="45"/>
      <c r="AT271" s="45"/>
      <c r="AU271" s="45"/>
      <c r="AV271" s="45"/>
      <c r="AW271" s="45"/>
      <c r="AX271" s="45"/>
      <c r="AY271" s="45"/>
      <c r="AZ271" s="45"/>
      <c r="BA271" s="45"/>
      <c r="BB271" s="45"/>
      <c r="BC271" s="45"/>
      <c r="BD271" s="45"/>
      <c r="BE271" s="45"/>
      <c r="BF271" s="45"/>
      <c r="BG271" s="45"/>
      <c r="BH271" s="45"/>
      <c r="BI271" s="45"/>
      <c r="BJ271" s="45"/>
      <c r="BK271" s="45"/>
      <c r="BL271" s="45"/>
      <c r="BM271" s="45"/>
      <c r="BN271" s="45"/>
      <c r="BO271" s="45"/>
      <c r="BP271" s="45"/>
      <c r="BQ271" s="45"/>
      <c r="BR271" s="45"/>
      <c r="BS271" s="45"/>
      <c r="BT271" s="45"/>
      <c r="BU271" s="45"/>
      <c r="BV271" s="45"/>
      <c r="BW271" s="45"/>
      <c r="BX271" s="45"/>
      <c r="BY271" s="45"/>
      <c r="BZ271" s="45"/>
      <c r="CA271" s="45"/>
      <c r="CB271" s="45"/>
      <c r="CC271" s="45"/>
      <c r="CD271" s="45"/>
      <c r="CE271" s="45"/>
      <c r="CF271" s="45"/>
      <c r="CG271" s="45"/>
      <c r="CH271" s="45"/>
      <c r="CI271" s="45"/>
      <c r="CJ271" s="45"/>
      <c r="CK271" s="45"/>
      <c r="CL271" s="45"/>
      <c r="CM271" s="45"/>
      <c r="CN271" s="45"/>
      <c r="CO271" s="45"/>
      <c r="CP271" s="45"/>
      <c r="CQ271" s="45"/>
      <c r="CR271" s="45"/>
      <c r="CS271" s="45"/>
      <c r="CT271" s="45"/>
      <c r="CU271" s="45"/>
      <c r="CV271" s="45"/>
      <c r="CW271" s="45"/>
      <c r="CX271" s="45"/>
      <c r="CY271" s="45"/>
      <c r="CZ271" s="45"/>
      <c r="DA271" s="45"/>
      <c r="DB271" s="45"/>
      <c r="DC271" s="45"/>
      <c r="DD271" s="45"/>
      <c r="DE271" s="45"/>
      <c r="DF271" s="45"/>
      <c r="DG271" s="45"/>
      <c r="DH271" s="45"/>
      <c r="DI271" s="45"/>
      <c r="DJ271" s="45"/>
      <c r="DK271" s="45"/>
      <c r="DL271" s="45"/>
      <c r="DM271" s="45"/>
      <c r="DN271" s="45"/>
      <c r="DO271" s="45"/>
      <c r="DP271" s="45"/>
      <c r="DQ271" s="45"/>
      <c r="DR271" s="45"/>
      <c r="DS271" s="45"/>
      <c r="DT271" s="45"/>
      <c r="DU271" s="45"/>
      <c r="DV271" s="1217"/>
      <c r="DW271" s="45"/>
      <c r="DX271" s="45"/>
      <c r="DY271" s="45"/>
      <c r="DZ271" s="45"/>
      <c r="EA271" s="45"/>
      <c r="EB271" s="45"/>
      <c r="EC271" s="45"/>
      <c r="ED271" s="45"/>
      <c r="EE271" s="45"/>
      <c r="EF271" s="45"/>
      <c r="EG271" s="45"/>
      <c r="EH271" s="45"/>
      <c r="EI271" s="45"/>
      <c r="EJ271" s="45"/>
      <c r="EK271" s="45"/>
      <c r="EL271" s="45"/>
      <c r="EM271" s="45"/>
      <c r="EN271" s="45"/>
      <c r="EO271" s="45"/>
      <c r="EP271" s="45"/>
      <c r="EQ271" s="1217"/>
      <c r="ER271" s="577"/>
    </row>
    <row r="272" spans="1:148" ht="15" customHeight="1">
      <c r="A272" s="648"/>
      <c r="B272" s="2261" t="str">
        <f t="shared" si="256"/>
        <v>Desk 55</v>
      </c>
      <c r="C272" s="2266" t="str">
        <f t="shared" ref="C272" si="280">IF(ISBLANK(C66), "", C66)</f>
        <v/>
      </c>
      <c r="D272" s="2266" t="str">
        <f t="shared" si="266"/>
        <v/>
      </c>
      <c r="E272" s="2266" t="str">
        <f t="shared" si="266"/>
        <v/>
      </c>
      <c r="F272" s="2266" t="str">
        <f t="shared" si="266"/>
        <v/>
      </c>
      <c r="G272" s="45"/>
      <c r="H272" s="45"/>
      <c r="I272" s="45"/>
      <c r="J272" s="45"/>
      <c r="K272" s="45"/>
      <c r="L272" s="45"/>
      <c r="M272" s="45"/>
      <c r="N272" s="45"/>
      <c r="O272" s="45"/>
      <c r="P272" s="45"/>
      <c r="Q272" s="45"/>
      <c r="R272" s="45"/>
      <c r="S272" s="45"/>
      <c r="T272" s="45"/>
      <c r="U272" s="45"/>
      <c r="V272" s="45"/>
      <c r="W272" s="45"/>
      <c r="X272" s="45"/>
      <c r="Y272" s="45"/>
      <c r="Z272" s="45"/>
      <c r="AA272" s="45"/>
      <c r="AB272" s="45"/>
      <c r="AC272" s="45"/>
      <c r="AD272" s="45"/>
      <c r="AE272" s="45"/>
      <c r="AF272" s="45"/>
      <c r="AG272" s="45"/>
      <c r="AH272" s="45"/>
      <c r="AI272" s="45"/>
      <c r="AJ272" s="45"/>
      <c r="AK272" s="45"/>
      <c r="AL272" s="45"/>
      <c r="AM272" s="45"/>
      <c r="AN272" s="45"/>
      <c r="AO272" s="45"/>
      <c r="AP272" s="45"/>
      <c r="AQ272" s="45"/>
      <c r="AR272" s="45"/>
      <c r="AS272" s="45"/>
      <c r="AT272" s="45"/>
      <c r="AU272" s="45"/>
      <c r="AV272" s="45"/>
      <c r="AW272" s="45"/>
      <c r="AX272" s="45"/>
      <c r="AY272" s="45"/>
      <c r="AZ272" s="45"/>
      <c r="BA272" s="45"/>
      <c r="BB272" s="45"/>
      <c r="BC272" s="45"/>
      <c r="BD272" s="45"/>
      <c r="BE272" s="45"/>
      <c r="BF272" s="45"/>
      <c r="BG272" s="45"/>
      <c r="BH272" s="45"/>
      <c r="BI272" s="45"/>
      <c r="BJ272" s="45"/>
      <c r="BK272" s="45"/>
      <c r="BL272" s="45"/>
      <c r="BM272" s="45"/>
      <c r="BN272" s="45"/>
      <c r="BO272" s="45"/>
      <c r="BP272" s="45"/>
      <c r="BQ272" s="45"/>
      <c r="BR272" s="45"/>
      <c r="BS272" s="45"/>
      <c r="BT272" s="45"/>
      <c r="BU272" s="45"/>
      <c r="BV272" s="45"/>
      <c r="BW272" s="45"/>
      <c r="BX272" s="45"/>
      <c r="BY272" s="45"/>
      <c r="BZ272" s="45"/>
      <c r="CA272" s="45"/>
      <c r="CB272" s="45"/>
      <c r="CC272" s="45"/>
      <c r="CD272" s="45"/>
      <c r="CE272" s="45"/>
      <c r="CF272" s="45"/>
      <c r="CG272" s="45"/>
      <c r="CH272" s="45"/>
      <c r="CI272" s="45"/>
      <c r="CJ272" s="45"/>
      <c r="CK272" s="45"/>
      <c r="CL272" s="45"/>
      <c r="CM272" s="45"/>
      <c r="CN272" s="45"/>
      <c r="CO272" s="45"/>
      <c r="CP272" s="45"/>
      <c r="CQ272" s="45"/>
      <c r="CR272" s="45"/>
      <c r="CS272" s="45"/>
      <c r="CT272" s="45"/>
      <c r="CU272" s="45"/>
      <c r="CV272" s="45"/>
      <c r="CW272" s="45"/>
      <c r="CX272" s="45"/>
      <c r="CY272" s="45"/>
      <c r="CZ272" s="45"/>
      <c r="DA272" s="45"/>
      <c r="DB272" s="45"/>
      <c r="DC272" s="45"/>
      <c r="DD272" s="45"/>
      <c r="DE272" s="45"/>
      <c r="DF272" s="45"/>
      <c r="DG272" s="45"/>
      <c r="DH272" s="45"/>
      <c r="DI272" s="45"/>
      <c r="DJ272" s="45"/>
      <c r="DK272" s="45"/>
      <c r="DL272" s="45"/>
      <c r="DM272" s="45"/>
      <c r="DN272" s="45"/>
      <c r="DO272" s="45"/>
      <c r="DP272" s="45"/>
      <c r="DQ272" s="45"/>
      <c r="DR272" s="45"/>
      <c r="DS272" s="45"/>
      <c r="DT272" s="45"/>
      <c r="DU272" s="45"/>
      <c r="DV272" s="1217"/>
      <c r="DW272" s="45"/>
      <c r="DX272" s="45"/>
      <c r="DY272" s="45"/>
      <c r="DZ272" s="45"/>
      <c r="EA272" s="45"/>
      <c r="EB272" s="45"/>
      <c r="EC272" s="45"/>
      <c r="ED272" s="45"/>
      <c r="EE272" s="45"/>
      <c r="EF272" s="45"/>
      <c r="EG272" s="45"/>
      <c r="EH272" s="45"/>
      <c r="EI272" s="45"/>
      <c r="EJ272" s="45"/>
      <c r="EK272" s="45"/>
      <c r="EL272" s="45"/>
      <c r="EM272" s="45"/>
      <c r="EN272" s="45"/>
      <c r="EO272" s="45"/>
      <c r="EP272" s="45"/>
      <c r="EQ272" s="1217"/>
      <c r="ER272" s="577"/>
    </row>
    <row r="273" spans="1:148" ht="15" customHeight="1">
      <c r="A273" s="648"/>
      <c r="B273" s="2261" t="str">
        <f t="shared" si="256"/>
        <v>Desk 56</v>
      </c>
      <c r="C273" s="2266" t="str">
        <f t="shared" ref="C273" si="281">IF(ISBLANK(C67), "", C67)</f>
        <v/>
      </c>
      <c r="D273" s="2266" t="str">
        <f t="shared" si="266"/>
        <v/>
      </c>
      <c r="E273" s="2266" t="str">
        <f t="shared" si="266"/>
        <v/>
      </c>
      <c r="F273" s="2266" t="str">
        <f t="shared" si="266"/>
        <v/>
      </c>
      <c r="G273" s="45"/>
      <c r="H273" s="45"/>
      <c r="I273" s="45"/>
      <c r="J273" s="45"/>
      <c r="K273" s="45"/>
      <c r="L273" s="45"/>
      <c r="M273" s="45"/>
      <c r="N273" s="45"/>
      <c r="O273" s="45"/>
      <c r="P273" s="45"/>
      <c r="Q273" s="45"/>
      <c r="R273" s="45"/>
      <c r="S273" s="45"/>
      <c r="T273" s="45"/>
      <c r="U273" s="45"/>
      <c r="V273" s="45"/>
      <c r="W273" s="45"/>
      <c r="X273" s="45"/>
      <c r="Y273" s="45"/>
      <c r="Z273" s="45"/>
      <c r="AA273" s="45"/>
      <c r="AB273" s="45"/>
      <c r="AC273" s="45"/>
      <c r="AD273" s="45"/>
      <c r="AE273" s="45"/>
      <c r="AF273" s="45"/>
      <c r="AG273" s="45"/>
      <c r="AH273" s="45"/>
      <c r="AI273" s="45"/>
      <c r="AJ273" s="45"/>
      <c r="AK273" s="45"/>
      <c r="AL273" s="45"/>
      <c r="AM273" s="45"/>
      <c r="AN273" s="45"/>
      <c r="AO273" s="45"/>
      <c r="AP273" s="45"/>
      <c r="AQ273" s="45"/>
      <c r="AR273" s="45"/>
      <c r="AS273" s="45"/>
      <c r="AT273" s="45"/>
      <c r="AU273" s="45"/>
      <c r="AV273" s="45"/>
      <c r="AW273" s="45"/>
      <c r="AX273" s="45"/>
      <c r="AY273" s="45"/>
      <c r="AZ273" s="45"/>
      <c r="BA273" s="45"/>
      <c r="BB273" s="45"/>
      <c r="BC273" s="45"/>
      <c r="BD273" s="45"/>
      <c r="BE273" s="45"/>
      <c r="BF273" s="45"/>
      <c r="BG273" s="45"/>
      <c r="BH273" s="45"/>
      <c r="BI273" s="45"/>
      <c r="BJ273" s="45"/>
      <c r="BK273" s="45"/>
      <c r="BL273" s="45"/>
      <c r="BM273" s="45"/>
      <c r="BN273" s="45"/>
      <c r="BO273" s="45"/>
      <c r="BP273" s="45"/>
      <c r="BQ273" s="45"/>
      <c r="BR273" s="45"/>
      <c r="BS273" s="45"/>
      <c r="BT273" s="45"/>
      <c r="BU273" s="45"/>
      <c r="BV273" s="45"/>
      <c r="BW273" s="45"/>
      <c r="BX273" s="45"/>
      <c r="BY273" s="45"/>
      <c r="BZ273" s="45"/>
      <c r="CA273" s="45"/>
      <c r="CB273" s="45"/>
      <c r="CC273" s="45"/>
      <c r="CD273" s="45"/>
      <c r="CE273" s="45"/>
      <c r="CF273" s="45"/>
      <c r="CG273" s="45"/>
      <c r="CH273" s="45"/>
      <c r="CI273" s="45"/>
      <c r="CJ273" s="45"/>
      <c r="CK273" s="45"/>
      <c r="CL273" s="45"/>
      <c r="CM273" s="45"/>
      <c r="CN273" s="45"/>
      <c r="CO273" s="45"/>
      <c r="CP273" s="45"/>
      <c r="CQ273" s="45"/>
      <c r="CR273" s="45"/>
      <c r="CS273" s="45"/>
      <c r="CT273" s="45"/>
      <c r="CU273" s="45"/>
      <c r="CV273" s="45"/>
      <c r="CW273" s="45"/>
      <c r="CX273" s="45"/>
      <c r="CY273" s="45"/>
      <c r="CZ273" s="45"/>
      <c r="DA273" s="45"/>
      <c r="DB273" s="45"/>
      <c r="DC273" s="45"/>
      <c r="DD273" s="45"/>
      <c r="DE273" s="45"/>
      <c r="DF273" s="45"/>
      <c r="DG273" s="45"/>
      <c r="DH273" s="45"/>
      <c r="DI273" s="45"/>
      <c r="DJ273" s="45"/>
      <c r="DK273" s="45"/>
      <c r="DL273" s="45"/>
      <c r="DM273" s="45"/>
      <c r="DN273" s="45"/>
      <c r="DO273" s="45"/>
      <c r="DP273" s="45"/>
      <c r="DQ273" s="45"/>
      <c r="DR273" s="45"/>
      <c r="DS273" s="45"/>
      <c r="DT273" s="45"/>
      <c r="DU273" s="45"/>
      <c r="DV273" s="1217"/>
      <c r="DW273" s="45"/>
      <c r="DX273" s="45"/>
      <c r="DY273" s="45"/>
      <c r="DZ273" s="45"/>
      <c r="EA273" s="45"/>
      <c r="EB273" s="45"/>
      <c r="EC273" s="45"/>
      <c r="ED273" s="45"/>
      <c r="EE273" s="45"/>
      <c r="EF273" s="45"/>
      <c r="EG273" s="45"/>
      <c r="EH273" s="45"/>
      <c r="EI273" s="45"/>
      <c r="EJ273" s="45"/>
      <c r="EK273" s="45"/>
      <c r="EL273" s="45"/>
      <c r="EM273" s="45"/>
      <c r="EN273" s="45"/>
      <c r="EO273" s="45"/>
      <c r="EP273" s="45"/>
      <c r="EQ273" s="1217"/>
      <c r="ER273" s="577"/>
    </row>
    <row r="274" spans="1:148" ht="15" customHeight="1">
      <c r="A274" s="648"/>
      <c r="B274" s="2261" t="str">
        <f t="shared" si="256"/>
        <v>Desk 57</v>
      </c>
      <c r="C274" s="2266" t="str">
        <f t="shared" ref="C274" si="282">IF(ISBLANK(C68), "", C68)</f>
        <v/>
      </c>
      <c r="D274" s="2266" t="str">
        <f t="shared" si="266"/>
        <v/>
      </c>
      <c r="E274" s="2266" t="str">
        <f t="shared" si="266"/>
        <v/>
      </c>
      <c r="F274" s="2266" t="str">
        <f t="shared" si="266"/>
        <v/>
      </c>
      <c r="G274" s="45"/>
      <c r="H274" s="45"/>
      <c r="I274" s="45"/>
      <c r="J274" s="45"/>
      <c r="K274" s="45"/>
      <c r="L274" s="45"/>
      <c r="M274" s="45"/>
      <c r="N274" s="45"/>
      <c r="O274" s="45"/>
      <c r="P274" s="45"/>
      <c r="Q274" s="45"/>
      <c r="R274" s="45"/>
      <c r="S274" s="45"/>
      <c r="T274" s="45"/>
      <c r="U274" s="45"/>
      <c r="V274" s="45"/>
      <c r="W274" s="45"/>
      <c r="X274" s="45"/>
      <c r="Y274" s="45"/>
      <c r="Z274" s="45"/>
      <c r="AA274" s="45"/>
      <c r="AB274" s="45"/>
      <c r="AC274" s="45"/>
      <c r="AD274" s="45"/>
      <c r="AE274" s="45"/>
      <c r="AF274" s="45"/>
      <c r="AG274" s="45"/>
      <c r="AH274" s="45"/>
      <c r="AI274" s="45"/>
      <c r="AJ274" s="45"/>
      <c r="AK274" s="45"/>
      <c r="AL274" s="45"/>
      <c r="AM274" s="45"/>
      <c r="AN274" s="45"/>
      <c r="AO274" s="45"/>
      <c r="AP274" s="45"/>
      <c r="AQ274" s="45"/>
      <c r="AR274" s="45"/>
      <c r="AS274" s="45"/>
      <c r="AT274" s="45"/>
      <c r="AU274" s="45"/>
      <c r="AV274" s="45"/>
      <c r="AW274" s="45"/>
      <c r="AX274" s="45"/>
      <c r="AY274" s="45"/>
      <c r="AZ274" s="45"/>
      <c r="BA274" s="45"/>
      <c r="BB274" s="45"/>
      <c r="BC274" s="45"/>
      <c r="BD274" s="45"/>
      <c r="BE274" s="45"/>
      <c r="BF274" s="45"/>
      <c r="BG274" s="45"/>
      <c r="BH274" s="45"/>
      <c r="BI274" s="45"/>
      <c r="BJ274" s="45"/>
      <c r="BK274" s="45"/>
      <c r="BL274" s="45"/>
      <c r="BM274" s="45"/>
      <c r="BN274" s="45"/>
      <c r="BO274" s="45"/>
      <c r="BP274" s="45"/>
      <c r="BQ274" s="45"/>
      <c r="BR274" s="45"/>
      <c r="BS274" s="45"/>
      <c r="BT274" s="45"/>
      <c r="BU274" s="45"/>
      <c r="BV274" s="45"/>
      <c r="BW274" s="45"/>
      <c r="BX274" s="45"/>
      <c r="BY274" s="45"/>
      <c r="BZ274" s="45"/>
      <c r="CA274" s="45"/>
      <c r="CB274" s="45"/>
      <c r="CC274" s="45"/>
      <c r="CD274" s="45"/>
      <c r="CE274" s="45"/>
      <c r="CF274" s="45"/>
      <c r="CG274" s="45"/>
      <c r="CH274" s="45"/>
      <c r="CI274" s="45"/>
      <c r="CJ274" s="45"/>
      <c r="CK274" s="45"/>
      <c r="CL274" s="45"/>
      <c r="CM274" s="45"/>
      <c r="CN274" s="45"/>
      <c r="CO274" s="45"/>
      <c r="CP274" s="45"/>
      <c r="CQ274" s="45"/>
      <c r="CR274" s="45"/>
      <c r="CS274" s="45"/>
      <c r="CT274" s="45"/>
      <c r="CU274" s="45"/>
      <c r="CV274" s="45"/>
      <c r="CW274" s="45"/>
      <c r="CX274" s="45"/>
      <c r="CY274" s="45"/>
      <c r="CZ274" s="45"/>
      <c r="DA274" s="45"/>
      <c r="DB274" s="45"/>
      <c r="DC274" s="45"/>
      <c r="DD274" s="45"/>
      <c r="DE274" s="45"/>
      <c r="DF274" s="45"/>
      <c r="DG274" s="45"/>
      <c r="DH274" s="45"/>
      <c r="DI274" s="45"/>
      <c r="DJ274" s="45"/>
      <c r="DK274" s="45"/>
      <c r="DL274" s="45"/>
      <c r="DM274" s="45"/>
      <c r="DN274" s="45"/>
      <c r="DO274" s="45"/>
      <c r="DP274" s="45"/>
      <c r="DQ274" s="45"/>
      <c r="DR274" s="45"/>
      <c r="DS274" s="45"/>
      <c r="DT274" s="45"/>
      <c r="DU274" s="45"/>
      <c r="DV274" s="1217"/>
      <c r="DW274" s="45"/>
      <c r="DX274" s="45"/>
      <c r="DY274" s="45"/>
      <c r="DZ274" s="45"/>
      <c r="EA274" s="45"/>
      <c r="EB274" s="45"/>
      <c r="EC274" s="45"/>
      <c r="ED274" s="45"/>
      <c r="EE274" s="45"/>
      <c r="EF274" s="45"/>
      <c r="EG274" s="45"/>
      <c r="EH274" s="45"/>
      <c r="EI274" s="45"/>
      <c r="EJ274" s="45"/>
      <c r="EK274" s="45"/>
      <c r="EL274" s="45"/>
      <c r="EM274" s="45"/>
      <c r="EN274" s="45"/>
      <c r="EO274" s="45"/>
      <c r="EP274" s="45"/>
      <c r="EQ274" s="1217"/>
      <c r="ER274" s="577"/>
    </row>
    <row r="275" spans="1:148" ht="15" customHeight="1">
      <c r="A275" s="648"/>
      <c r="B275" s="2261" t="str">
        <f t="shared" si="256"/>
        <v>Desk 58</v>
      </c>
      <c r="C275" s="2266" t="str">
        <f t="shared" ref="C275" si="283">IF(ISBLANK(C69), "", C69)</f>
        <v/>
      </c>
      <c r="D275" s="2266" t="str">
        <f t="shared" si="266"/>
        <v/>
      </c>
      <c r="E275" s="2266" t="str">
        <f t="shared" si="266"/>
        <v/>
      </c>
      <c r="F275" s="2266" t="str">
        <f t="shared" si="266"/>
        <v/>
      </c>
      <c r="G275" s="45"/>
      <c r="H275" s="45"/>
      <c r="I275" s="45"/>
      <c r="J275" s="45"/>
      <c r="K275" s="45"/>
      <c r="L275" s="45"/>
      <c r="M275" s="45"/>
      <c r="N275" s="45"/>
      <c r="O275" s="45"/>
      <c r="P275" s="45"/>
      <c r="Q275" s="45"/>
      <c r="R275" s="45"/>
      <c r="S275" s="45"/>
      <c r="T275" s="45"/>
      <c r="U275" s="45"/>
      <c r="V275" s="45"/>
      <c r="W275" s="45"/>
      <c r="X275" s="45"/>
      <c r="Y275" s="45"/>
      <c r="Z275" s="45"/>
      <c r="AA275" s="45"/>
      <c r="AB275" s="45"/>
      <c r="AC275" s="45"/>
      <c r="AD275" s="45"/>
      <c r="AE275" s="45"/>
      <c r="AF275" s="45"/>
      <c r="AG275" s="45"/>
      <c r="AH275" s="45"/>
      <c r="AI275" s="45"/>
      <c r="AJ275" s="45"/>
      <c r="AK275" s="45"/>
      <c r="AL275" s="45"/>
      <c r="AM275" s="45"/>
      <c r="AN275" s="45"/>
      <c r="AO275" s="45"/>
      <c r="AP275" s="45"/>
      <c r="AQ275" s="45"/>
      <c r="AR275" s="45"/>
      <c r="AS275" s="45"/>
      <c r="AT275" s="45"/>
      <c r="AU275" s="45"/>
      <c r="AV275" s="45"/>
      <c r="AW275" s="45"/>
      <c r="AX275" s="45"/>
      <c r="AY275" s="45"/>
      <c r="AZ275" s="45"/>
      <c r="BA275" s="45"/>
      <c r="BB275" s="45"/>
      <c r="BC275" s="45"/>
      <c r="BD275" s="45"/>
      <c r="BE275" s="45"/>
      <c r="BF275" s="45"/>
      <c r="BG275" s="45"/>
      <c r="BH275" s="45"/>
      <c r="BI275" s="45"/>
      <c r="BJ275" s="45"/>
      <c r="BK275" s="45"/>
      <c r="BL275" s="45"/>
      <c r="BM275" s="45"/>
      <c r="BN275" s="45"/>
      <c r="BO275" s="45"/>
      <c r="BP275" s="45"/>
      <c r="BQ275" s="45"/>
      <c r="BR275" s="45"/>
      <c r="BS275" s="45"/>
      <c r="BT275" s="45"/>
      <c r="BU275" s="45"/>
      <c r="BV275" s="45"/>
      <c r="BW275" s="45"/>
      <c r="BX275" s="45"/>
      <c r="BY275" s="45"/>
      <c r="BZ275" s="45"/>
      <c r="CA275" s="45"/>
      <c r="CB275" s="45"/>
      <c r="CC275" s="45"/>
      <c r="CD275" s="45"/>
      <c r="CE275" s="45"/>
      <c r="CF275" s="45"/>
      <c r="CG275" s="45"/>
      <c r="CH275" s="45"/>
      <c r="CI275" s="45"/>
      <c r="CJ275" s="45"/>
      <c r="CK275" s="45"/>
      <c r="CL275" s="45"/>
      <c r="CM275" s="45"/>
      <c r="CN275" s="45"/>
      <c r="CO275" s="45"/>
      <c r="CP275" s="45"/>
      <c r="CQ275" s="45"/>
      <c r="CR275" s="45"/>
      <c r="CS275" s="45"/>
      <c r="CT275" s="45"/>
      <c r="CU275" s="45"/>
      <c r="CV275" s="45"/>
      <c r="CW275" s="45"/>
      <c r="CX275" s="45"/>
      <c r="CY275" s="45"/>
      <c r="CZ275" s="45"/>
      <c r="DA275" s="45"/>
      <c r="DB275" s="45"/>
      <c r="DC275" s="45"/>
      <c r="DD275" s="45"/>
      <c r="DE275" s="45"/>
      <c r="DF275" s="45"/>
      <c r="DG275" s="45"/>
      <c r="DH275" s="45"/>
      <c r="DI275" s="45"/>
      <c r="DJ275" s="45"/>
      <c r="DK275" s="45"/>
      <c r="DL275" s="45"/>
      <c r="DM275" s="45"/>
      <c r="DN275" s="45"/>
      <c r="DO275" s="45"/>
      <c r="DP275" s="45"/>
      <c r="DQ275" s="45"/>
      <c r="DR275" s="45"/>
      <c r="DS275" s="45"/>
      <c r="DT275" s="45"/>
      <c r="DU275" s="45"/>
      <c r="DV275" s="1217"/>
      <c r="DW275" s="45"/>
      <c r="DX275" s="45"/>
      <c r="DY275" s="45"/>
      <c r="DZ275" s="45"/>
      <c r="EA275" s="45"/>
      <c r="EB275" s="45"/>
      <c r="EC275" s="45"/>
      <c r="ED275" s="45"/>
      <c r="EE275" s="45"/>
      <c r="EF275" s="45"/>
      <c r="EG275" s="45"/>
      <c r="EH275" s="45"/>
      <c r="EI275" s="45"/>
      <c r="EJ275" s="45"/>
      <c r="EK275" s="45"/>
      <c r="EL275" s="45"/>
      <c r="EM275" s="45"/>
      <c r="EN275" s="45"/>
      <c r="EO275" s="45"/>
      <c r="EP275" s="45"/>
      <c r="EQ275" s="1217"/>
      <c r="ER275" s="577"/>
    </row>
    <row r="276" spans="1:148" ht="15" customHeight="1">
      <c r="A276" s="648"/>
      <c r="B276" s="2261" t="str">
        <f t="shared" si="256"/>
        <v>Desk 59</v>
      </c>
      <c r="C276" s="2266" t="str">
        <f t="shared" ref="C276" si="284">IF(ISBLANK(C70), "", C70)</f>
        <v/>
      </c>
      <c r="D276" s="2266" t="str">
        <f t="shared" si="266"/>
        <v/>
      </c>
      <c r="E276" s="2266" t="str">
        <f t="shared" si="266"/>
        <v/>
      </c>
      <c r="F276" s="2266" t="str">
        <f t="shared" si="266"/>
        <v/>
      </c>
      <c r="G276" s="45"/>
      <c r="H276" s="45"/>
      <c r="I276" s="45"/>
      <c r="J276" s="45"/>
      <c r="K276" s="45"/>
      <c r="L276" s="45"/>
      <c r="M276" s="45"/>
      <c r="N276" s="45"/>
      <c r="O276" s="45"/>
      <c r="P276" s="45"/>
      <c r="Q276" s="45"/>
      <c r="R276" s="45"/>
      <c r="S276" s="45"/>
      <c r="T276" s="45"/>
      <c r="U276" s="45"/>
      <c r="V276" s="45"/>
      <c r="W276" s="45"/>
      <c r="X276" s="45"/>
      <c r="Y276" s="45"/>
      <c r="Z276" s="45"/>
      <c r="AA276" s="45"/>
      <c r="AB276" s="45"/>
      <c r="AC276" s="45"/>
      <c r="AD276" s="45"/>
      <c r="AE276" s="45"/>
      <c r="AF276" s="45"/>
      <c r="AG276" s="45"/>
      <c r="AH276" s="45"/>
      <c r="AI276" s="45"/>
      <c r="AJ276" s="45"/>
      <c r="AK276" s="45"/>
      <c r="AL276" s="45"/>
      <c r="AM276" s="45"/>
      <c r="AN276" s="45"/>
      <c r="AO276" s="45"/>
      <c r="AP276" s="45"/>
      <c r="AQ276" s="45"/>
      <c r="AR276" s="45"/>
      <c r="AS276" s="45"/>
      <c r="AT276" s="45"/>
      <c r="AU276" s="45"/>
      <c r="AV276" s="45"/>
      <c r="AW276" s="45"/>
      <c r="AX276" s="45"/>
      <c r="AY276" s="45"/>
      <c r="AZ276" s="45"/>
      <c r="BA276" s="45"/>
      <c r="BB276" s="45"/>
      <c r="BC276" s="45"/>
      <c r="BD276" s="45"/>
      <c r="BE276" s="45"/>
      <c r="BF276" s="45"/>
      <c r="BG276" s="45"/>
      <c r="BH276" s="45"/>
      <c r="BI276" s="45"/>
      <c r="BJ276" s="45"/>
      <c r="BK276" s="45"/>
      <c r="BL276" s="45"/>
      <c r="BM276" s="45"/>
      <c r="BN276" s="45"/>
      <c r="BO276" s="45"/>
      <c r="BP276" s="45"/>
      <c r="BQ276" s="45"/>
      <c r="BR276" s="45"/>
      <c r="BS276" s="45"/>
      <c r="BT276" s="45"/>
      <c r="BU276" s="45"/>
      <c r="BV276" s="45"/>
      <c r="BW276" s="45"/>
      <c r="BX276" s="45"/>
      <c r="BY276" s="45"/>
      <c r="BZ276" s="45"/>
      <c r="CA276" s="45"/>
      <c r="CB276" s="45"/>
      <c r="CC276" s="45"/>
      <c r="CD276" s="45"/>
      <c r="CE276" s="45"/>
      <c r="CF276" s="45"/>
      <c r="CG276" s="45"/>
      <c r="CH276" s="45"/>
      <c r="CI276" s="45"/>
      <c r="CJ276" s="45"/>
      <c r="CK276" s="45"/>
      <c r="CL276" s="45"/>
      <c r="CM276" s="45"/>
      <c r="CN276" s="45"/>
      <c r="CO276" s="45"/>
      <c r="CP276" s="45"/>
      <c r="CQ276" s="45"/>
      <c r="CR276" s="45"/>
      <c r="CS276" s="45"/>
      <c r="CT276" s="45"/>
      <c r="CU276" s="45"/>
      <c r="CV276" s="45"/>
      <c r="CW276" s="45"/>
      <c r="CX276" s="45"/>
      <c r="CY276" s="45"/>
      <c r="CZ276" s="45"/>
      <c r="DA276" s="45"/>
      <c r="DB276" s="45"/>
      <c r="DC276" s="45"/>
      <c r="DD276" s="45"/>
      <c r="DE276" s="45"/>
      <c r="DF276" s="45"/>
      <c r="DG276" s="45"/>
      <c r="DH276" s="45"/>
      <c r="DI276" s="45"/>
      <c r="DJ276" s="45"/>
      <c r="DK276" s="45"/>
      <c r="DL276" s="45"/>
      <c r="DM276" s="45"/>
      <c r="DN276" s="45"/>
      <c r="DO276" s="45"/>
      <c r="DP276" s="45"/>
      <c r="DQ276" s="45"/>
      <c r="DR276" s="45"/>
      <c r="DS276" s="45"/>
      <c r="DT276" s="45"/>
      <c r="DU276" s="45"/>
      <c r="DV276" s="1217"/>
      <c r="DW276" s="45"/>
      <c r="DX276" s="45"/>
      <c r="DY276" s="45"/>
      <c r="DZ276" s="45"/>
      <c r="EA276" s="45"/>
      <c r="EB276" s="45"/>
      <c r="EC276" s="45"/>
      <c r="ED276" s="45"/>
      <c r="EE276" s="45"/>
      <c r="EF276" s="45"/>
      <c r="EG276" s="45"/>
      <c r="EH276" s="45"/>
      <c r="EI276" s="45"/>
      <c r="EJ276" s="45"/>
      <c r="EK276" s="45"/>
      <c r="EL276" s="45"/>
      <c r="EM276" s="45"/>
      <c r="EN276" s="45"/>
      <c r="EO276" s="45"/>
      <c r="EP276" s="45"/>
      <c r="EQ276" s="1217"/>
      <c r="ER276" s="577"/>
    </row>
    <row r="277" spans="1:148" ht="15" customHeight="1">
      <c r="A277" s="648"/>
      <c r="B277" s="2261" t="str">
        <f t="shared" si="256"/>
        <v>Desk 60</v>
      </c>
      <c r="C277" s="2266" t="str">
        <f t="shared" ref="C277" si="285">IF(ISBLANK(C71), "", C71)</f>
        <v/>
      </c>
      <c r="D277" s="2266" t="str">
        <f t="shared" si="266"/>
        <v/>
      </c>
      <c r="E277" s="2266" t="str">
        <f t="shared" si="266"/>
        <v/>
      </c>
      <c r="F277" s="2266" t="str">
        <f t="shared" si="266"/>
        <v/>
      </c>
      <c r="G277" s="45"/>
      <c r="H277" s="45"/>
      <c r="I277" s="45"/>
      <c r="J277" s="45"/>
      <c r="K277" s="45"/>
      <c r="L277" s="45"/>
      <c r="M277" s="45"/>
      <c r="N277" s="45"/>
      <c r="O277" s="45"/>
      <c r="P277" s="45"/>
      <c r="Q277" s="45"/>
      <c r="R277" s="45"/>
      <c r="S277" s="45"/>
      <c r="T277" s="45"/>
      <c r="U277" s="45"/>
      <c r="V277" s="45"/>
      <c r="W277" s="45"/>
      <c r="X277" s="45"/>
      <c r="Y277" s="45"/>
      <c r="Z277" s="45"/>
      <c r="AA277" s="45"/>
      <c r="AB277" s="45"/>
      <c r="AC277" s="45"/>
      <c r="AD277" s="45"/>
      <c r="AE277" s="45"/>
      <c r="AF277" s="45"/>
      <c r="AG277" s="45"/>
      <c r="AH277" s="45"/>
      <c r="AI277" s="45"/>
      <c r="AJ277" s="45"/>
      <c r="AK277" s="45"/>
      <c r="AL277" s="45"/>
      <c r="AM277" s="45"/>
      <c r="AN277" s="45"/>
      <c r="AO277" s="45"/>
      <c r="AP277" s="45"/>
      <c r="AQ277" s="45"/>
      <c r="AR277" s="45"/>
      <c r="AS277" s="45"/>
      <c r="AT277" s="45"/>
      <c r="AU277" s="45"/>
      <c r="AV277" s="45"/>
      <c r="AW277" s="45"/>
      <c r="AX277" s="45"/>
      <c r="AY277" s="45"/>
      <c r="AZ277" s="45"/>
      <c r="BA277" s="45"/>
      <c r="BB277" s="45"/>
      <c r="BC277" s="45"/>
      <c r="BD277" s="45"/>
      <c r="BE277" s="45"/>
      <c r="BF277" s="45"/>
      <c r="BG277" s="45"/>
      <c r="BH277" s="45"/>
      <c r="BI277" s="45"/>
      <c r="BJ277" s="45"/>
      <c r="BK277" s="45"/>
      <c r="BL277" s="45"/>
      <c r="BM277" s="45"/>
      <c r="BN277" s="45"/>
      <c r="BO277" s="45"/>
      <c r="BP277" s="45"/>
      <c r="BQ277" s="45"/>
      <c r="BR277" s="45"/>
      <c r="BS277" s="45"/>
      <c r="BT277" s="45"/>
      <c r="BU277" s="45"/>
      <c r="BV277" s="45"/>
      <c r="BW277" s="45"/>
      <c r="BX277" s="45"/>
      <c r="BY277" s="45"/>
      <c r="BZ277" s="45"/>
      <c r="CA277" s="45"/>
      <c r="CB277" s="45"/>
      <c r="CC277" s="45"/>
      <c r="CD277" s="45"/>
      <c r="CE277" s="45"/>
      <c r="CF277" s="45"/>
      <c r="CG277" s="45"/>
      <c r="CH277" s="45"/>
      <c r="CI277" s="45"/>
      <c r="CJ277" s="45"/>
      <c r="CK277" s="45"/>
      <c r="CL277" s="45"/>
      <c r="CM277" s="45"/>
      <c r="CN277" s="45"/>
      <c r="CO277" s="45"/>
      <c r="CP277" s="45"/>
      <c r="CQ277" s="45"/>
      <c r="CR277" s="45"/>
      <c r="CS277" s="45"/>
      <c r="CT277" s="45"/>
      <c r="CU277" s="45"/>
      <c r="CV277" s="45"/>
      <c r="CW277" s="45"/>
      <c r="CX277" s="45"/>
      <c r="CY277" s="45"/>
      <c r="CZ277" s="45"/>
      <c r="DA277" s="45"/>
      <c r="DB277" s="45"/>
      <c r="DC277" s="45"/>
      <c r="DD277" s="45"/>
      <c r="DE277" s="45"/>
      <c r="DF277" s="45"/>
      <c r="DG277" s="45"/>
      <c r="DH277" s="45"/>
      <c r="DI277" s="45"/>
      <c r="DJ277" s="45"/>
      <c r="DK277" s="45"/>
      <c r="DL277" s="45"/>
      <c r="DM277" s="45"/>
      <c r="DN277" s="45"/>
      <c r="DO277" s="45"/>
      <c r="DP277" s="45"/>
      <c r="DQ277" s="45"/>
      <c r="DR277" s="45"/>
      <c r="DS277" s="45"/>
      <c r="DT277" s="45"/>
      <c r="DU277" s="45"/>
      <c r="DV277" s="1217"/>
      <c r="DW277" s="45"/>
      <c r="DX277" s="45"/>
      <c r="DY277" s="45"/>
      <c r="DZ277" s="45"/>
      <c r="EA277" s="45"/>
      <c r="EB277" s="45"/>
      <c r="EC277" s="45"/>
      <c r="ED277" s="45"/>
      <c r="EE277" s="45"/>
      <c r="EF277" s="45"/>
      <c r="EG277" s="45"/>
      <c r="EH277" s="45"/>
      <c r="EI277" s="45"/>
      <c r="EJ277" s="45"/>
      <c r="EK277" s="45"/>
      <c r="EL277" s="45"/>
      <c r="EM277" s="45"/>
      <c r="EN277" s="45"/>
      <c r="EO277" s="45"/>
      <c r="EP277" s="45"/>
      <c r="EQ277" s="1217"/>
      <c r="ER277" s="577"/>
    </row>
    <row r="278" spans="1:148" ht="15" customHeight="1">
      <c r="A278" s="648"/>
      <c r="B278" s="2261" t="str">
        <f t="shared" si="256"/>
        <v>Desk 61</v>
      </c>
      <c r="C278" s="2266" t="str">
        <f t="shared" ref="C278" si="286">IF(ISBLANK(C72), "", C72)</f>
        <v/>
      </c>
      <c r="D278" s="2266" t="str">
        <f t="shared" ref="D278:F297" si="287">IF(ISBLANK(D72), "", D72)</f>
        <v/>
      </c>
      <c r="E278" s="2266" t="str">
        <f t="shared" si="287"/>
        <v/>
      </c>
      <c r="F278" s="2266" t="str">
        <f t="shared" si="287"/>
        <v/>
      </c>
      <c r="G278" s="45"/>
      <c r="H278" s="45"/>
      <c r="I278" s="45"/>
      <c r="J278" s="45"/>
      <c r="K278" s="45"/>
      <c r="L278" s="45"/>
      <c r="M278" s="45"/>
      <c r="N278" s="45"/>
      <c r="O278" s="45"/>
      <c r="P278" s="45"/>
      <c r="Q278" s="45"/>
      <c r="R278" s="45"/>
      <c r="S278" s="45"/>
      <c r="T278" s="45"/>
      <c r="U278" s="45"/>
      <c r="V278" s="45"/>
      <c r="W278" s="45"/>
      <c r="X278" s="45"/>
      <c r="Y278" s="45"/>
      <c r="Z278" s="45"/>
      <c r="AA278" s="45"/>
      <c r="AB278" s="45"/>
      <c r="AC278" s="45"/>
      <c r="AD278" s="45"/>
      <c r="AE278" s="45"/>
      <c r="AF278" s="45"/>
      <c r="AG278" s="45"/>
      <c r="AH278" s="45"/>
      <c r="AI278" s="45"/>
      <c r="AJ278" s="45"/>
      <c r="AK278" s="45"/>
      <c r="AL278" s="45"/>
      <c r="AM278" s="45"/>
      <c r="AN278" s="45"/>
      <c r="AO278" s="45"/>
      <c r="AP278" s="45"/>
      <c r="AQ278" s="45"/>
      <c r="AR278" s="45"/>
      <c r="AS278" s="45"/>
      <c r="AT278" s="45"/>
      <c r="AU278" s="45"/>
      <c r="AV278" s="45"/>
      <c r="AW278" s="45"/>
      <c r="AX278" s="45"/>
      <c r="AY278" s="45"/>
      <c r="AZ278" s="45"/>
      <c r="BA278" s="45"/>
      <c r="BB278" s="45"/>
      <c r="BC278" s="45"/>
      <c r="BD278" s="45"/>
      <c r="BE278" s="45"/>
      <c r="BF278" s="45"/>
      <c r="BG278" s="45"/>
      <c r="BH278" s="45"/>
      <c r="BI278" s="45"/>
      <c r="BJ278" s="45"/>
      <c r="BK278" s="45"/>
      <c r="BL278" s="45"/>
      <c r="BM278" s="45"/>
      <c r="BN278" s="45"/>
      <c r="BO278" s="45"/>
      <c r="BP278" s="45"/>
      <c r="BQ278" s="45"/>
      <c r="BR278" s="45"/>
      <c r="BS278" s="45"/>
      <c r="BT278" s="45"/>
      <c r="BU278" s="45"/>
      <c r="BV278" s="45"/>
      <c r="BW278" s="45"/>
      <c r="BX278" s="45"/>
      <c r="BY278" s="45"/>
      <c r="BZ278" s="45"/>
      <c r="CA278" s="45"/>
      <c r="CB278" s="45"/>
      <c r="CC278" s="45"/>
      <c r="CD278" s="45"/>
      <c r="CE278" s="45"/>
      <c r="CF278" s="45"/>
      <c r="CG278" s="45"/>
      <c r="CH278" s="45"/>
      <c r="CI278" s="45"/>
      <c r="CJ278" s="45"/>
      <c r="CK278" s="45"/>
      <c r="CL278" s="45"/>
      <c r="CM278" s="45"/>
      <c r="CN278" s="45"/>
      <c r="CO278" s="45"/>
      <c r="CP278" s="45"/>
      <c r="CQ278" s="45"/>
      <c r="CR278" s="45"/>
      <c r="CS278" s="45"/>
      <c r="CT278" s="45"/>
      <c r="CU278" s="45"/>
      <c r="CV278" s="45"/>
      <c r="CW278" s="45"/>
      <c r="CX278" s="45"/>
      <c r="CY278" s="45"/>
      <c r="CZ278" s="45"/>
      <c r="DA278" s="45"/>
      <c r="DB278" s="45"/>
      <c r="DC278" s="45"/>
      <c r="DD278" s="45"/>
      <c r="DE278" s="45"/>
      <c r="DF278" s="45"/>
      <c r="DG278" s="45"/>
      <c r="DH278" s="45"/>
      <c r="DI278" s="45"/>
      <c r="DJ278" s="45"/>
      <c r="DK278" s="45"/>
      <c r="DL278" s="45"/>
      <c r="DM278" s="45"/>
      <c r="DN278" s="45"/>
      <c r="DO278" s="45"/>
      <c r="DP278" s="45"/>
      <c r="DQ278" s="45"/>
      <c r="DR278" s="45"/>
      <c r="DS278" s="45"/>
      <c r="DT278" s="45"/>
      <c r="DU278" s="45"/>
      <c r="DV278" s="1217"/>
      <c r="DW278" s="45"/>
      <c r="DX278" s="45"/>
      <c r="DY278" s="45"/>
      <c r="DZ278" s="45"/>
      <c r="EA278" s="45"/>
      <c r="EB278" s="45"/>
      <c r="EC278" s="45"/>
      <c r="ED278" s="45"/>
      <c r="EE278" s="45"/>
      <c r="EF278" s="45"/>
      <c r="EG278" s="45"/>
      <c r="EH278" s="45"/>
      <c r="EI278" s="45"/>
      <c r="EJ278" s="45"/>
      <c r="EK278" s="45"/>
      <c r="EL278" s="45"/>
      <c r="EM278" s="45"/>
      <c r="EN278" s="45"/>
      <c r="EO278" s="45"/>
      <c r="EP278" s="45"/>
      <c r="EQ278" s="1217"/>
      <c r="ER278" s="577"/>
    </row>
    <row r="279" spans="1:148" ht="15" customHeight="1">
      <c r="A279" s="648"/>
      <c r="B279" s="2261" t="str">
        <f t="shared" si="256"/>
        <v>Desk 62</v>
      </c>
      <c r="C279" s="2266" t="str">
        <f t="shared" ref="C279" si="288">IF(ISBLANK(C73), "", C73)</f>
        <v/>
      </c>
      <c r="D279" s="2266" t="str">
        <f t="shared" si="287"/>
        <v/>
      </c>
      <c r="E279" s="2266" t="str">
        <f t="shared" si="287"/>
        <v/>
      </c>
      <c r="F279" s="2266" t="str">
        <f t="shared" si="287"/>
        <v/>
      </c>
      <c r="G279" s="45"/>
      <c r="H279" s="45"/>
      <c r="I279" s="45"/>
      <c r="J279" s="45"/>
      <c r="K279" s="45"/>
      <c r="L279" s="45"/>
      <c r="M279" s="45"/>
      <c r="N279" s="45"/>
      <c r="O279" s="45"/>
      <c r="P279" s="45"/>
      <c r="Q279" s="45"/>
      <c r="R279" s="45"/>
      <c r="S279" s="45"/>
      <c r="T279" s="45"/>
      <c r="U279" s="45"/>
      <c r="V279" s="45"/>
      <c r="W279" s="45"/>
      <c r="X279" s="45"/>
      <c r="Y279" s="45"/>
      <c r="Z279" s="45"/>
      <c r="AA279" s="45"/>
      <c r="AB279" s="45"/>
      <c r="AC279" s="45"/>
      <c r="AD279" s="45"/>
      <c r="AE279" s="45"/>
      <c r="AF279" s="45"/>
      <c r="AG279" s="45"/>
      <c r="AH279" s="45"/>
      <c r="AI279" s="45"/>
      <c r="AJ279" s="45"/>
      <c r="AK279" s="45"/>
      <c r="AL279" s="45"/>
      <c r="AM279" s="45"/>
      <c r="AN279" s="45"/>
      <c r="AO279" s="45"/>
      <c r="AP279" s="45"/>
      <c r="AQ279" s="45"/>
      <c r="AR279" s="45"/>
      <c r="AS279" s="45"/>
      <c r="AT279" s="45"/>
      <c r="AU279" s="45"/>
      <c r="AV279" s="45"/>
      <c r="AW279" s="45"/>
      <c r="AX279" s="45"/>
      <c r="AY279" s="45"/>
      <c r="AZ279" s="45"/>
      <c r="BA279" s="45"/>
      <c r="BB279" s="45"/>
      <c r="BC279" s="45"/>
      <c r="BD279" s="45"/>
      <c r="BE279" s="45"/>
      <c r="BF279" s="45"/>
      <c r="BG279" s="45"/>
      <c r="BH279" s="45"/>
      <c r="BI279" s="45"/>
      <c r="BJ279" s="45"/>
      <c r="BK279" s="45"/>
      <c r="BL279" s="45"/>
      <c r="BM279" s="45"/>
      <c r="BN279" s="45"/>
      <c r="BO279" s="45"/>
      <c r="BP279" s="45"/>
      <c r="BQ279" s="45"/>
      <c r="BR279" s="45"/>
      <c r="BS279" s="45"/>
      <c r="BT279" s="45"/>
      <c r="BU279" s="45"/>
      <c r="BV279" s="45"/>
      <c r="BW279" s="45"/>
      <c r="BX279" s="45"/>
      <c r="BY279" s="45"/>
      <c r="BZ279" s="45"/>
      <c r="CA279" s="45"/>
      <c r="CB279" s="45"/>
      <c r="CC279" s="45"/>
      <c r="CD279" s="45"/>
      <c r="CE279" s="45"/>
      <c r="CF279" s="45"/>
      <c r="CG279" s="45"/>
      <c r="CH279" s="45"/>
      <c r="CI279" s="45"/>
      <c r="CJ279" s="45"/>
      <c r="CK279" s="45"/>
      <c r="CL279" s="45"/>
      <c r="CM279" s="45"/>
      <c r="CN279" s="45"/>
      <c r="CO279" s="45"/>
      <c r="CP279" s="45"/>
      <c r="CQ279" s="45"/>
      <c r="CR279" s="45"/>
      <c r="CS279" s="45"/>
      <c r="CT279" s="45"/>
      <c r="CU279" s="45"/>
      <c r="CV279" s="45"/>
      <c r="CW279" s="45"/>
      <c r="CX279" s="45"/>
      <c r="CY279" s="45"/>
      <c r="CZ279" s="45"/>
      <c r="DA279" s="45"/>
      <c r="DB279" s="45"/>
      <c r="DC279" s="45"/>
      <c r="DD279" s="45"/>
      <c r="DE279" s="45"/>
      <c r="DF279" s="45"/>
      <c r="DG279" s="45"/>
      <c r="DH279" s="45"/>
      <c r="DI279" s="45"/>
      <c r="DJ279" s="45"/>
      <c r="DK279" s="45"/>
      <c r="DL279" s="45"/>
      <c r="DM279" s="45"/>
      <c r="DN279" s="45"/>
      <c r="DO279" s="45"/>
      <c r="DP279" s="45"/>
      <c r="DQ279" s="45"/>
      <c r="DR279" s="45"/>
      <c r="DS279" s="45"/>
      <c r="DT279" s="45"/>
      <c r="DU279" s="45"/>
      <c r="DV279" s="1217"/>
      <c r="DW279" s="45"/>
      <c r="DX279" s="45"/>
      <c r="DY279" s="45"/>
      <c r="DZ279" s="45"/>
      <c r="EA279" s="45"/>
      <c r="EB279" s="45"/>
      <c r="EC279" s="45"/>
      <c r="ED279" s="45"/>
      <c r="EE279" s="45"/>
      <c r="EF279" s="45"/>
      <c r="EG279" s="45"/>
      <c r="EH279" s="45"/>
      <c r="EI279" s="45"/>
      <c r="EJ279" s="45"/>
      <c r="EK279" s="45"/>
      <c r="EL279" s="45"/>
      <c r="EM279" s="45"/>
      <c r="EN279" s="45"/>
      <c r="EO279" s="45"/>
      <c r="EP279" s="45"/>
      <c r="EQ279" s="1217"/>
      <c r="ER279" s="577"/>
    </row>
    <row r="280" spans="1:148" ht="15" customHeight="1">
      <c r="A280" s="648"/>
      <c r="B280" s="2261" t="str">
        <f t="shared" si="256"/>
        <v>Desk 63</v>
      </c>
      <c r="C280" s="2266" t="str">
        <f t="shared" ref="C280" si="289">IF(ISBLANK(C74), "", C74)</f>
        <v/>
      </c>
      <c r="D280" s="2266" t="str">
        <f t="shared" si="287"/>
        <v/>
      </c>
      <c r="E280" s="2266" t="str">
        <f t="shared" si="287"/>
        <v/>
      </c>
      <c r="F280" s="2266" t="str">
        <f t="shared" si="287"/>
        <v/>
      </c>
      <c r="G280" s="45"/>
      <c r="H280" s="45"/>
      <c r="I280" s="45"/>
      <c r="J280" s="45"/>
      <c r="K280" s="45"/>
      <c r="L280" s="45"/>
      <c r="M280" s="45"/>
      <c r="N280" s="45"/>
      <c r="O280" s="45"/>
      <c r="P280" s="45"/>
      <c r="Q280" s="45"/>
      <c r="R280" s="45"/>
      <c r="S280" s="45"/>
      <c r="T280" s="45"/>
      <c r="U280" s="45"/>
      <c r="V280" s="45"/>
      <c r="W280" s="45"/>
      <c r="X280" s="45"/>
      <c r="Y280" s="45"/>
      <c r="Z280" s="45"/>
      <c r="AA280" s="45"/>
      <c r="AB280" s="45"/>
      <c r="AC280" s="45"/>
      <c r="AD280" s="45"/>
      <c r="AE280" s="45"/>
      <c r="AF280" s="45"/>
      <c r="AG280" s="45"/>
      <c r="AH280" s="45"/>
      <c r="AI280" s="45"/>
      <c r="AJ280" s="45"/>
      <c r="AK280" s="45"/>
      <c r="AL280" s="45"/>
      <c r="AM280" s="45"/>
      <c r="AN280" s="45"/>
      <c r="AO280" s="45"/>
      <c r="AP280" s="45"/>
      <c r="AQ280" s="45"/>
      <c r="AR280" s="45"/>
      <c r="AS280" s="45"/>
      <c r="AT280" s="45"/>
      <c r="AU280" s="45"/>
      <c r="AV280" s="45"/>
      <c r="AW280" s="45"/>
      <c r="AX280" s="45"/>
      <c r="AY280" s="45"/>
      <c r="AZ280" s="45"/>
      <c r="BA280" s="45"/>
      <c r="BB280" s="45"/>
      <c r="BC280" s="45"/>
      <c r="BD280" s="45"/>
      <c r="BE280" s="45"/>
      <c r="BF280" s="45"/>
      <c r="BG280" s="45"/>
      <c r="BH280" s="45"/>
      <c r="BI280" s="45"/>
      <c r="BJ280" s="45"/>
      <c r="BK280" s="45"/>
      <c r="BL280" s="45"/>
      <c r="BM280" s="45"/>
      <c r="BN280" s="45"/>
      <c r="BO280" s="45"/>
      <c r="BP280" s="45"/>
      <c r="BQ280" s="45"/>
      <c r="BR280" s="45"/>
      <c r="BS280" s="45"/>
      <c r="BT280" s="45"/>
      <c r="BU280" s="45"/>
      <c r="BV280" s="45"/>
      <c r="BW280" s="45"/>
      <c r="BX280" s="45"/>
      <c r="BY280" s="45"/>
      <c r="BZ280" s="45"/>
      <c r="CA280" s="45"/>
      <c r="CB280" s="45"/>
      <c r="CC280" s="45"/>
      <c r="CD280" s="45"/>
      <c r="CE280" s="45"/>
      <c r="CF280" s="45"/>
      <c r="CG280" s="45"/>
      <c r="CH280" s="45"/>
      <c r="CI280" s="45"/>
      <c r="CJ280" s="45"/>
      <c r="CK280" s="45"/>
      <c r="CL280" s="45"/>
      <c r="CM280" s="45"/>
      <c r="CN280" s="45"/>
      <c r="CO280" s="45"/>
      <c r="CP280" s="45"/>
      <c r="CQ280" s="45"/>
      <c r="CR280" s="45"/>
      <c r="CS280" s="45"/>
      <c r="CT280" s="45"/>
      <c r="CU280" s="45"/>
      <c r="CV280" s="45"/>
      <c r="CW280" s="45"/>
      <c r="CX280" s="45"/>
      <c r="CY280" s="45"/>
      <c r="CZ280" s="45"/>
      <c r="DA280" s="45"/>
      <c r="DB280" s="45"/>
      <c r="DC280" s="45"/>
      <c r="DD280" s="45"/>
      <c r="DE280" s="45"/>
      <c r="DF280" s="45"/>
      <c r="DG280" s="45"/>
      <c r="DH280" s="45"/>
      <c r="DI280" s="45"/>
      <c r="DJ280" s="45"/>
      <c r="DK280" s="45"/>
      <c r="DL280" s="45"/>
      <c r="DM280" s="45"/>
      <c r="DN280" s="45"/>
      <c r="DO280" s="45"/>
      <c r="DP280" s="45"/>
      <c r="DQ280" s="45"/>
      <c r="DR280" s="45"/>
      <c r="DS280" s="45"/>
      <c r="DT280" s="45"/>
      <c r="DU280" s="45"/>
      <c r="DV280" s="1217"/>
      <c r="DW280" s="45"/>
      <c r="DX280" s="45"/>
      <c r="DY280" s="45"/>
      <c r="DZ280" s="45"/>
      <c r="EA280" s="45"/>
      <c r="EB280" s="45"/>
      <c r="EC280" s="45"/>
      <c r="ED280" s="45"/>
      <c r="EE280" s="45"/>
      <c r="EF280" s="45"/>
      <c r="EG280" s="45"/>
      <c r="EH280" s="45"/>
      <c r="EI280" s="45"/>
      <c r="EJ280" s="45"/>
      <c r="EK280" s="45"/>
      <c r="EL280" s="45"/>
      <c r="EM280" s="45"/>
      <c r="EN280" s="45"/>
      <c r="EO280" s="45"/>
      <c r="EP280" s="45"/>
      <c r="EQ280" s="1217"/>
      <c r="ER280" s="577"/>
    </row>
    <row r="281" spans="1:148" ht="15" customHeight="1">
      <c r="A281" s="648"/>
      <c r="B281" s="2261" t="str">
        <f t="shared" si="256"/>
        <v>Desk 64</v>
      </c>
      <c r="C281" s="2266" t="str">
        <f t="shared" ref="C281" si="290">IF(ISBLANK(C75), "", C75)</f>
        <v/>
      </c>
      <c r="D281" s="2266" t="str">
        <f t="shared" si="287"/>
        <v/>
      </c>
      <c r="E281" s="2266" t="str">
        <f t="shared" si="287"/>
        <v/>
      </c>
      <c r="F281" s="2266" t="str">
        <f t="shared" si="287"/>
        <v/>
      </c>
      <c r="G281" s="45"/>
      <c r="H281" s="45"/>
      <c r="I281" s="45"/>
      <c r="J281" s="45"/>
      <c r="K281" s="45"/>
      <c r="L281" s="45"/>
      <c r="M281" s="45"/>
      <c r="N281" s="45"/>
      <c r="O281" s="45"/>
      <c r="P281" s="45"/>
      <c r="Q281" s="45"/>
      <c r="R281" s="45"/>
      <c r="S281" s="45"/>
      <c r="T281" s="45"/>
      <c r="U281" s="45"/>
      <c r="V281" s="45"/>
      <c r="W281" s="45"/>
      <c r="X281" s="45"/>
      <c r="Y281" s="45"/>
      <c r="Z281" s="45"/>
      <c r="AA281" s="45"/>
      <c r="AB281" s="45"/>
      <c r="AC281" s="45"/>
      <c r="AD281" s="45"/>
      <c r="AE281" s="45"/>
      <c r="AF281" s="45"/>
      <c r="AG281" s="45"/>
      <c r="AH281" s="45"/>
      <c r="AI281" s="45"/>
      <c r="AJ281" s="45"/>
      <c r="AK281" s="45"/>
      <c r="AL281" s="45"/>
      <c r="AM281" s="45"/>
      <c r="AN281" s="45"/>
      <c r="AO281" s="45"/>
      <c r="AP281" s="45"/>
      <c r="AQ281" s="45"/>
      <c r="AR281" s="45"/>
      <c r="AS281" s="45"/>
      <c r="AT281" s="45"/>
      <c r="AU281" s="45"/>
      <c r="AV281" s="45"/>
      <c r="AW281" s="45"/>
      <c r="AX281" s="45"/>
      <c r="AY281" s="45"/>
      <c r="AZ281" s="45"/>
      <c r="BA281" s="45"/>
      <c r="BB281" s="45"/>
      <c r="BC281" s="45"/>
      <c r="BD281" s="45"/>
      <c r="BE281" s="45"/>
      <c r="BF281" s="45"/>
      <c r="BG281" s="45"/>
      <c r="BH281" s="45"/>
      <c r="BI281" s="45"/>
      <c r="BJ281" s="45"/>
      <c r="BK281" s="45"/>
      <c r="BL281" s="45"/>
      <c r="BM281" s="45"/>
      <c r="BN281" s="45"/>
      <c r="BO281" s="45"/>
      <c r="BP281" s="45"/>
      <c r="BQ281" s="45"/>
      <c r="BR281" s="45"/>
      <c r="BS281" s="45"/>
      <c r="BT281" s="45"/>
      <c r="BU281" s="45"/>
      <c r="BV281" s="45"/>
      <c r="BW281" s="45"/>
      <c r="BX281" s="45"/>
      <c r="BY281" s="45"/>
      <c r="BZ281" s="45"/>
      <c r="CA281" s="45"/>
      <c r="CB281" s="45"/>
      <c r="CC281" s="45"/>
      <c r="CD281" s="45"/>
      <c r="CE281" s="45"/>
      <c r="CF281" s="45"/>
      <c r="CG281" s="45"/>
      <c r="CH281" s="45"/>
      <c r="CI281" s="45"/>
      <c r="CJ281" s="45"/>
      <c r="CK281" s="45"/>
      <c r="CL281" s="45"/>
      <c r="CM281" s="45"/>
      <c r="CN281" s="45"/>
      <c r="CO281" s="45"/>
      <c r="CP281" s="45"/>
      <c r="CQ281" s="45"/>
      <c r="CR281" s="45"/>
      <c r="CS281" s="45"/>
      <c r="CT281" s="45"/>
      <c r="CU281" s="45"/>
      <c r="CV281" s="45"/>
      <c r="CW281" s="45"/>
      <c r="CX281" s="45"/>
      <c r="CY281" s="45"/>
      <c r="CZ281" s="45"/>
      <c r="DA281" s="45"/>
      <c r="DB281" s="45"/>
      <c r="DC281" s="45"/>
      <c r="DD281" s="45"/>
      <c r="DE281" s="45"/>
      <c r="DF281" s="45"/>
      <c r="DG281" s="45"/>
      <c r="DH281" s="45"/>
      <c r="DI281" s="45"/>
      <c r="DJ281" s="45"/>
      <c r="DK281" s="45"/>
      <c r="DL281" s="45"/>
      <c r="DM281" s="45"/>
      <c r="DN281" s="45"/>
      <c r="DO281" s="45"/>
      <c r="DP281" s="45"/>
      <c r="DQ281" s="45"/>
      <c r="DR281" s="45"/>
      <c r="DS281" s="45"/>
      <c r="DT281" s="45"/>
      <c r="DU281" s="45"/>
      <c r="DV281" s="1217"/>
      <c r="DW281" s="45"/>
      <c r="DX281" s="45"/>
      <c r="DY281" s="45"/>
      <c r="DZ281" s="45"/>
      <c r="EA281" s="45"/>
      <c r="EB281" s="45"/>
      <c r="EC281" s="45"/>
      <c r="ED281" s="45"/>
      <c r="EE281" s="45"/>
      <c r="EF281" s="45"/>
      <c r="EG281" s="45"/>
      <c r="EH281" s="45"/>
      <c r="EI281" s="45"/>
      <c r="EJ281" s="45"/>
      <c r="EK281" s="45"/>
      <c r="EL281" s="45"/>
      <c r="EM281" s="45"/>
      <c r="EN281" s="45"/>
      <c r="EO281" s="45"/>
      <c r="EP281" s="45"/>
      <c r="EQ281" s="1217"/>
      <c r="ER281" s="577"/>
    </row>
    <row r="282" spans="1:148" ht="15" customHeight="1">
      <c r="A282" s="648"/>
      <c r="B282" s="2261" t="str">
        <f t="shared" ref="B282:B313" si="291">B76</f>
        <v>Desk 65</v>
      </c>
      <c r="C282" s="2266" t="str">
        <f t="shared" ref="C282" si="292">IF(ISBLANK(C76), "", C76)</f>
        <v/>
      </c>
      <c r="D282" s="2266" t="str">
        <f t="shared" si="287"/>
        <v/>
      </c>
      <c r="E282" s="2266" t="str">
        <f t="shared" si="287"/>
        <v/>
      </c>
      <c r="F282" s="2266" t="str">
        <f t="shared" si="287"/>
        <v/>
      </c>
      <c r="G282" s="45"/>
      <c r="H282" s="45"/>
      <c r="I282" s="45"/>
      <c r="J282" s="45"/>
      <c r="K282" s="45"/>
      <c r="L282" s="45"/>
      <c r="M282" s="45"/>
      <c r="N282" s="45"/>
      <c r="O282" s="45"/>
      <c r="P282" s="45"/>
      <c r="Q282" s="45"/>
      <c r="R282" s="45"/>
      <c r="S282" s="45"/>
      <c r="T282" s="45"/>
      <c r="U282" s="45"/>
      <c r="V282" s="45"/>
      <c r="W282" s="45"/>
      <c r="X282" s="45"/>
      <c r="Y282" s="45"/>
      <c r="Z282" s="45"/>
      <c r="AA282" s="45"/>
      <c r="AB282" s="45"/>
      <c r="AC282" s="45"/>
      <c r="AD282" s="45"/>
      <c r="AE282" s="45"/>
      <c r="AF282" s="45"/>
      <c r="AG282" s="45"/>
      <c r="AH282" s="45"/>
      <c r="AI282" s="45"/>
      <c r="AJ282" s="45"/>
      <c r="AK282" s="45"/>
      <c r="AL282" s="45"/>
      <c r="AM282" s="45"/>
      <c r="AN282" s="45"/>
      <c r="AO282" s="45"/>
      <c r="AP282" s="45"/>
      <c r="AQ282" s="45"/>
      <c r="AR282" s="45"/>
      <c r="AS282" s="45"/>
      <c r="AT282" s="45"/>
      <c r="AU282" s="45"/>
      <c r="AV282" s="45"/>
      <c r="AW282" s="45"/>
      <c r="AX282" s="45"/>
      <c r="AY282" s="45"/>
      <c r="AZ282" s="45"/>
      <c r="BA282" s="45"/>
      <c r="BB282" s="45"/>
      <c r="BC282" s="45"/>
      <c r="BD282" s="45"/>
      <c r="BE282" s="45"/>
      <c r="BF282" s="45"/>
      <c r="BG282" s="45"/>
      <c r="BH282" s="45"/>
      <c r="BI282" s="45"/>
      <c r="BJ282" s="45"/>
      <c r="BK282" s="45"/>
      <c r="BL282" s="45"/>
      <c r="BM282" s="45"/>
      <c r="BN282" s="45"/>
      <c r="BO282" s="45"/>
      <c r="BP282" s="45"/>
      <c r="BQ282" s="45"/>
      <c r="BR282" s="45"/>
      <c r="BS282" s="45"/>
      <c r="BT282" s="45"/>
      <c r="BU282" s="45"/>
      <c r="BV282" s="45"/>
      <c r="BW282" s="45"/>
      <c r="BX282" s="45"/>
      <c r="BY282" s="45"/>
      <c r="BZ282" s="45"/>
      <c r="CA282" s="45"/>
      <c r="CB282" s="45"/>
      <c r="CC282" s="45"/>
      <c r="CD282" s="45"/>
      <c r="CE282" s="45"/>
      <c r="CF282" s="45"/>
      <c r="CG282" s="45"/>
      <c r="CH282" s="45"/>
      <c r="CI282" s="45"/>
      <c r="CJ282" s="45"/>
      <c r="CK282" s="45"/>
      <c r="CL282" s="45"/>
      <c r="CM282" s="45"/>
      <c r="CN282" s="45"/>
      <c r="CO282" s="45"/>
      <c r="CP282" s="45"/>
      <c r="CQ282" s="45"/>
      <c r="CR282" s="45"/>
      <c r="CS282" s="45"/>
      <c r="CT282" s="45"/>
      <c r="CU282" s="45"/>
      <c r="CV282" s="45"/>
      <c r="CW282" s="45"/>
      <c r="CX282" s="45"/>
      <c r="CY282" s="45"/>
      <c r="CZ282" s="45"/>
      <c r="DA282" s="45"/>
      <c r="DB282" s="45"/>
      <c r="DC282" s="45"/>
      <c r="DD282" s="45"/>
      <c r="DE282" s="45"/>
      <c r="DF282" s="45"/>
      <c r="DG282" s="45"/>
      <c r="DH282" s="45"/>
      <c r="DI282" s="45"/>
      <c r="DJ282" s="45"/>
      <c r="DK282" s="45"/>
      <c r="DL282" s="45"/>
      <c r="DM282" s="45"/>
      <c r="DN282" s="45"/>
      <c r="DO282" s="45"/>
      <c r="DP282" s="45"/>
      <c r="DQ282" s="45"/>
      <c r="DR282" s="45"/>
      <c r="DS282" s="45"/>
      <c r="DT282" s="45"/>
      <c r="DU282" s="45"/>
      <c r="DV282" s="1217"/>
      <c r="DW282" s="45"/>
      <c r="DX282" s="45"/>
      <c r="DY282" s="45"/>
      <c r="DZ282" s="45"/>
      <c r="EA282" s="45"/>
      <c r="EB282" s="45"/>
      <c r="EC282" s="45"/>
      <c r="ED282" s="45"/>
      <c r="EE282" s="45"/>
      <c r="EF282" s="45"/>
      <c r="EG282" s="45"/>
      <c r="EH282" s="45"/>
      <c r="EI282" s="45"/>
      <c r="EJ282" s="45"/>
      <c r="EK282" s="45"/>
      <c r="EL282" s="45"/>
      <c r="EM282" s="45"/>
      <c r="EN282" s="45"/>
      <c r="EO282" s="45"/>
      <c r="EP282" s="45"/>
      <c r="EQ282" s="1217"/>
      <c r="ER282" s="577"/>
    </row>
    <row r="283" spans="1:148" ht="15" customHeight="1">
      <c r="A283" s="648"/>
      <c r="B283" s="2261" t="str">
        <f t="shared" si="291"/>
        <v>Desk 66</v>
      </c>
      <c r="C283" s="2266" t="str">
        <f t="shared" ref="C283" si="293">IF(ISBLANK(C77), "", C77)</f>
        <v/>
      </c>
      <c r="D283" s="2266" t="str">
        <f t="shared" si="287"/>
        <v/>
      </c>
      <c r="E283" s="2266" t="str">
        <f t="shared" si="287"/>
        <v/>
      </c>
      <c r="F283" s="2266" t="str">
        <f t="shared" si="287"/>
        <v/>
      </c>
      <c r="G283" s="45"/>
      <c r="H283" s="45"/>
      <c r="I283" s="45"/>
      <c r="J283" s="45"/>
      <c r="K283" s="45"/>
      <c r="L283" s="45"/>
      <c r="M283" s="45"/>
      <c r="N283" s="45"/>
      <c r="O283" s="45"/>
      <c r="P283" s="45"/>
      <c r="Q283" s="45"/>
      <c r="R283" s="45"/>
      <c r="S283" s="45"/>
      <c r="T283" s="45"/>
      <c r="U283" s="45"/>
      <c r="V283" s="45"/>
      <c r="W283" s="45"/>
      <c r="X283" s="45"/>
      <c r="Y283" s="45"/>
      <c r="Z283" s="45"/>
      <c r="AA283" s="45"/>
      <c r="AB283" s="45"/>
      <c r="AC283" s="45"/>
      <c r="AD283" s="45"/>
      <c r="AE283" s="45"/>
      <c r="AF283" s="45"/>
      <c r="AG283" s="45"/>
      <c r="AH283" s="45"/>
      <c r="AI283" s="45"/>
      <c r="AJ283" s="45"/>
      <c r="AK283" s="45"/>
      <c r="AL283" s="45"/>
      <c r="AM283" s="45"/>
      <c r="AN283" s="45"/>
      <c r="AO283" s="45"/>
      <c r="AP283" s="45"/>
      <c r="AQ283" s="45"/>
      <c r="AR283" s="45"/>
      <c r="AS283" s="45"/>
      <c r="AT283" s="45"/>
      <c r="AU283" s="45"/>
      <c r="AV283" s="45"/>
      <c r="AW283" s="45"/>
      <c r="AX283" s="45"/>
      <c r="AY283" s="45"/>
      <c r="AZ283" s="45"/>
      <c r="BA283" s="45"/>
      <c r="BB283" s="45"/>
      <c r="BC283" s="45"/>
      <c r="BD283" s="45"/>
      <c r="BE283" s="45"/>
      <c r="BF283" s="45"/>
      <c r="BG283" s="45"/>
      <c r="BH283" s="45"/>
      <c r="BI283" s="45"/>
      <c r="BJ283" s="45"/>
      <c r="BK283" s="45"/>
      <c r="BL283" s="45"/>
      <c r="BM283" s="45"/>
      <c r="BN283" s="45"/>
      <c r="BO283" s="45"/>
      <c r="BP283" s="45"/>
      <c r="BQ283" s="45"/>
      <c r="BR283" s="45"/>
      <c r="BS283" s="45"/>
      <c r="BT283" s="45"/>
      <c r="BU283" s="45"/>
      <c r="BV283" s="45"/>
      <c r="BW283" s="45"/>
      <c r="BX283" s="45"/>
      <c r="BY283" s="45"/>
      <c r="BZ283" s="45"/>
      <c r="CA283" s="45"/>
      <c r="CB283" s="45"/>
      <c r="CC283" s="45"/>
      <c r="CD283" s="45"/>
      <c r="CE283" s="45"/>
      <c r="CF283" s="45"/>
      <c r="CG283" s="45"/>
      <c r="CH283" s="45"/>
      <c r="CI283" s="45"/>
      <c r="CJ283" s="45"/>
      <c r="CK283" s="45"/>
      <c r="CL283" s="45"/>
      <c r="CM283" s="45"/>
      <c r="CN283" s="45"/>
      <c r="CO283" s="45"/>
      <c r="CP283" s="45"/>
      <c r="CQ283" s="45"/>
      <c r="CR283" s="45"/>
      <c r="CS283" s="45"/>
      <c r="CT283" s="45"/>
      <c r="CU283" s="45"/>
      <c r="CV283" s="45"/>
      <c r="CW283" s="45"/>
      <c r="CX283" s="45"/>
      <c r="CY283" s="45"/>
      <c r="CZ283" s="45"/>
      <c r="DA283" s="45"/>
      <c r="DB283" s="45"/>
      <c r="DC283" s="45"/>
      <c r="DD283" s="45"/>
      <c r="DE283" s="45"/>
      <c r="DF283" s="45"/>
      <c r="DG283" s="45"/>
      <c r="DH283" s="45"/>
      <c r="DI283" s="45"/>
      <c r="DJ283" s="45"/>
      <c r="DK283" s="45"/>
      <c r="DL283" s="45"/>
      <c r="DM283" s="45"/>
      <c r="DN283" s="45"/>
      <c r="DO283" s="45"/>
      <c r="DP283" s="45"/>
      <c r="DQ283" s="45"/>
      <c r="DR283" s="45"/>
      <c r="DS283" s="45"/>
      <c r="DT283" s="45"/>
      <c r="DU283" s="45"/>
      <c r="DV283" s="1217"/>
      <c r="DW283" s="45"/>
      <c r="DX283" s="45"/>
      <c r="DY283" s="45"/>
      <c r="DZ283" s="45"/>
      <c r="EA283" s="45"/>
      <c r="EB283" s="45"/>
      <c r="EC283" s="45"/>
      <c r="ED283" s="45"/>
      <c r="EE283" s="45"/>
      <c r="EF283" s="45"/>
      <c r="EG283" s="45"/>
      <c r="EH283" s="45"/>
      <c r="EI283" s="45"/>
      <c r="EJ283" s="45"/>
      <c r="EK283" s="45"/>
      <c r="EL283" s="45"/>
      <c r="EM283" s="45"/>
      <c r="EN283" s="45"/>
      <c r="EO283" s="45"/>
      <c r="EP283" s="45"/>
      <c r="EQ283" s="1217"/>
      <c r="ER283" s="577"/>
    </row>
    <row r="284" spans="1:148" ht="15" customHeight="1">
      <c r="A284" s="648"/>
      <c r="B284" s="2261" t="str">
        <f t="shared" si="291"/>
        <v>Desk 67</v>
      </c>
      <c r="C284" s="2266" t="str">
        <f t="shared" ref="C284" si="294">IF(ISBLANK(C78), "", C78)</f>
        <v/>
      </c>
      <c r="D284" s="2266" t="str">
        <f t="shared" si="287"/>
        <v/>
      </c>
      <c r="E284" s="2266" t="str">
        <f t="shared" si="287"/>
        <v/>
      </c>
      <c r="F284" s="2266" t="str">
        <f t="shared" si="287"/>
        <v/>
      </c>
      <c r="G284" s="45"/>
      <c r="H284" s="45"/>
      <c r="I284" s="45"/>
      <c r="J284" s="45"/>
      <c r="K284" s="45"/>
      <c r="L284" s="45"/>
      <c r="M284" s="45"/>
      <c r="N284" s="45"/>
      <c r="O284" s="45"/>
      <c r="P284" s="45"/>
      <c r="Q284" s="45"/>
      <c r="R284" s="45"/>
      <c r="S284" s="45"/>
      <c r="T284" s="45"/>
      <c r="U284" s="45"/>
      <c r="V284" s="45"/>
      <c r="W284" s="45"/>
      <c r="X284" s="45"/>
      <c r="Y284" s="45"/>
      <c r="Z284" s="45"/>
      <c r="AA284" s="45"/>
      <c r="AB284" s="45"/>
      <c r="AC284" s="45"/>
      <c r="AD284" s="45"/>
      <c r="AE284" s="45"/>
      <c r="AF284" s="45"/>
      <c r="AG284" s="45"/>
      <c r="AH284" s="45"/>
      <c r="AI284" s="45"/>
      <c r="AJ284" s="45"/>
      <c r="AK284" s="45"/>
      <c r="AL284" s="45"/>
      <c r="AM284" s="45"/>
      <c r="AN284" s="45"/>
      <c r="AO284" s="45"/>
      <c r="AP284" s="45"/>
      <c r="AQ284" s="45"/>
      <c r="AR284" s="45"/>
      <c r="AS284" s="45"/>
      <c r="AT284" s="45"/>
      <c r="AU284" s="45"/>
      <c r="AV284" s="45"/>
      <c r="AW284" s="45"/>
      <c r="AX284" s="45"/>
      <c r="AY284" s="45"/>
      <c r="AZ284" s="45"/>
      <c r="BA284" s="45"/>
      <c r="BB284" s="45"/>
      <c r="BC284" s="45"/>
      <c r="BD284" s="45"/>
      <c r="BE284" s="45"/>
      <c r="BF284" s="45"/>
      <c r="BG284" s="45"/>
      <c r="BH284" s="45"/>
      <c r="BI284" s="45"/>
      <c r="BJ284" s="45"/>
      <c r="BK284" s="45"/>
      <c r="BL284" s="45"/>
      <c r="BM284" s="45"/>
      <c r="BN284" s="45"/>
      <c r="BO284" s="45"/>
      <c r="BP284" s="45"/>
      <c r="BQ284" s="45"/>
      <c r="BR284" s="45"/>
      <c r="BS284" s="45"/>
      <c r="BT284" s="45"/>
      <c r="BU284" s="45"/>
      <c r="BV284" s="45"/>
      <c r="BW284" s="45"/>
      <c r="BX284" s="45"/>
      <c r="BY284" s="45"/>
      <c r="BZ284" s="45"/>
      <c r="CA284" s="45"/>
      <c r="CB284" s="45"/>
      <c r="CC284" s="45"/>
      <c r="CD284" s="45"/>
      <c r="CE284" s="45"/>
      <c r="CF284" s="45"/>
      <c r="CG284" s="45"/>
      <c r="CH284" s="45"/>
      <c r="CI284" s="45"/>
      <c r="CJ284" s="45"/>
      <c r="CK284" s="45"/>
      <c r="CL284" s="45"/>
      <c r="CM284" s="45"/>
      <c r="CN284" s="45"/>
      <c r="CO284" s="45"/>
      <c r="CP284" s="45"/>
      <c r="CQ284" s="45"/>
      <c r="CR284" s="45"/>
      <c r="CS284" s="45"/>
      <c r="CT284" s="45"/>
      <c r="CU284" s="45"/>
      <c r="CV284" s="45"/>
      <c r="CW284" s="45"/>
      <c r="CX284" s="45"/>
      <c r="CY284" s="45"/>
      <c r="CZ284" s="45"/>
      <c r="DA284" s="45"/>
      <c r="DB284" s="45"/>
      <c r="DC284" s="45"/>
      <c r="DD284" s="45"/>
      <c r="DE284" s="45"/>
      <c r="DF284" s="45"/>
      <c r="DG284" s="45"/>
      <c r="DH284" s="45"/>
      <c r="DI284" s="45"/>
      <c r="DJ284" s="45"/>
      <c r="DK284" s="45"/>
      <c r="DL284" s="45"/>
      <c r="DM284" s="45"/>
      <c r="DN284" s="45"/>
      <c r="DO284" s="45"/>
      <c r="DP284" s="45"/>
      <c r="DQ284" s="45"/>
      <c r="DR284" s="45"/>
      <c r="DS284" s="45"/>
      <c r="DT284" s="45"/>
      <c r="DU284" s="45"/>
      <c r="DV284" s="1217"/>
      <c r="DW284" s="45"/>
      <c r="DX284" s="45"/>
      <c r="DY284" s="45"/>
      <c r="DZ284" s="45"/>
      <c r="EA284" s="45"/>
      <c r="EB284" s="45"/>
      <c r="EC284" s="45"/>
      <c r="ED284" s="45"/>
      <c r="EE284" s="45"/>
      <c r="EF284" s="45"/>
      <c r="EG284" s="45"/>
      <c r="EH284" s="45"/>
      <c r="EI284" s="45"/>
      <c r="EJ284" s="45"/>
      <c r="EK284" s="45"/>
      <c r="EL284" s="45"/>
      <c r="EM284" s="45"/>
      <c r="EN284" s="45"/>
      <c r="EO284" s="45"/>
      <c r="EP284" s="45"/>
      <c r="EQ284" s="1217"/>
      <c r="ER284" s="577"/>
    </row>
    <row r="285" spans="1:148" ht="15" customHeight="1">
      <c r="A285" s="648"/>
      <c r="B285" s="2261" t="str">
        <f t="shared" si="291"/>
        <v>Desk 68</v>
      </c>
      <c r="C285" s="2266" t="str">
        <f t="shared" ref="C285" si="295">IF(ISBLANK(C79), "", C79)</f>
        <v/>
      </c>
      <c r="D285" s="2266" t="str">
        <f t="shared" si="287"/>
        <v/>
      </c>
      <c r="E285" s="2266" t="str">
        <f t="shared" si="287"/>
        <v/>
      </c>
      <c r="F285" s="2266" t="str">
        <f t="shared" si="287"/>
        <v/>
      </c>
      <c r="G285" s="45"/>
      <c r="H285" s="45"/>
      <c r="I285" s="45"/>
      <c r="J285" s="45"/>
      <c r="K285" s="45"/>
      <c r="L285" s="45"/>
      <c r="M285" s="45"/>
      <c r="N285" s="45"/>
      <c r="O285" s="45"/>
      <c r="P285" s="45"/>
      <c r="Q285" s="45"/>
      <c r="R285" s="45"/>
      <c r="S285" s="45"/>
      <c r="T285" s="45"/>
      <c r="U285" s="45"/>
      <c r="V285" s="45"/>
      <c r="W285" s="45"/>
      <c r="X285" s="45"/>
      <c r="Y285" s="45"/>
      <c r="Z285" s="45"/>
      <c r="AA285" s="45"/>
      <c r="AB285" s="45"/>
      <c r="AC285" s="45"/>
      <c r="AD285" s="45"/>
      <c r="AE285" s="45"/>
      <c r="AF285" s="45"/>
      <c r="AG285" s="45"/>
      <c r="AH285" s="45"/>
      <c r="AI285" s="45"/>
      <c r="AJ285" s="45"/>
      <c r="AK285" s="45"/>
      <c r="AL285" s="45"/>
      <c r="AM285" s="45"/>
      <c r="AN285" s="45"/>
      <c r="AO285" s="45"/>
      <c r="AP285" s="45"/>
      <c r="AQ285" s="45"/>
      <c r="AR285" s="45"/>
      <c r="AS285" s="45"/>
      <c r="AT285" s="45"/>
      <c r="AU285" s="45"/>
      <c r="AV285" s="45"/>
      <c r="AW285" s="45"/>
      <c r="AX285" s="45"/>
      <c r="AY285" s="45"/>
      <c r="AZ285" s="45"/>
      <c r="BA285" s="45"/>
      <c r="BB285" s="45"/>
      <c r="BC285" s="45"/>
      <c r="BD285" s="45"/>
      <c r="BE285" s="45"/>
      <c r="BF285" s="45"/>
      <c r="BG285" s="45"/>
      <c r="BH285" s="45"/>
      <c r="BI285" s="45"/>
      <c r="BJ285" s="45"/>
      <c r="BK285" s="45"/>
      <c r="BL285" s="45"/>
      <c r="BM285" s="45"/>
      <c r="BN285" s="45"/>
      <c r="BO285" s="45"/>
      <c r="BP285" s="45"/>
      <c r="BQ285" s="45"/>
      <c r="BR285" s="45"/>
      <c r="BS285" s="45"/>
      <c r="BT285" s="45"/>
      <c r="BU285" s="45"/>
      <c r="BV285" s="45"/>
      <c r="BW285" s="45"/>
      <c r="BX285" s="45"/>
      <c r="BY285" s="45"/>
      <c r="BZ285" s="45"/>
      <c r="CA285" s="45"/>
      <c r="CB285" s="45"/>
      <c r="CC285" s="45"/>
      <c r="CD285" s="45"/>
      <c r="CE285" s="45"/>
      <c r="CF285" s="45"/>
      <c r="CG285" s="45"/>
      <c r="CH285" s="45"/>
      <c r="CI285" s="45"/>
      <c r="CJ285" s="45"/>
      <c r="CK285" s="45"/>
      <c r="CL285" s="45"/>
      <c r="CM285" s="45"/>
      <c r="CN285" s="45"/>
      <c r="CO285" s="45"/>
      <c r="CP285" s="45"/>
      <c r="CQ285" s="45"/>
      <c r="CR285" s="45"/>
      <c r="CS285" s="45"/>
      <c r="CT285" s="45"/>
      <c r="CU285" s="45"/>
      <c r="CV285" s="45"/>
      <c r="CW285" s="45"/>
      <c r="CX285" s="45"/>
      <c r="CY285" s="45"/>
      <c r="CZ285" s="45"/>
      <c r="DA285" s="45"/>
      <c r="DB285" s="45"/>
      <c r="DC285" s="45"/>
      <c r="DD285" s="45"/>
      <c r="DE285" s="45"/>
      <c r="DF285" s="45"/>
      <c r="DG285" s="45"/>
      <c r="DH285" s="45"/>
      <c r="DI285" s="45"/>
      <c r="DJ285" s="45"/>
      <c r="DK285" s="45"/>
      <c r="DL285" s="45"/>
      <c r="DM285" s="45"/>
      <c r="DN285" s="45"/>
      <c r="DO285" s="45"/>
      <c r="DP285" s="45"/>
      <c r="DQ285" s="45"/>
      <c r="DR285" s="45"/>
      <c r="DS285" s="45"/>
      <c r="DT285" s="45"/>
      <c r="DU285" s="45"/>
      <c r="DV285" s="1217"/>
      <c r="DW285" s="45"/>
      <c r="DX285" s="45"/>
      <c r="DY285" s="45"/>
      <c r="DZ285" s="45"/>
      <c r="EA285" s="45"/>
      <c r="EB285" s="45"/>
      <c r="EC285" s="45"/>
      <c r="ED285" s="45"/>
      <c r="EE285" s="45"/>
      <c r="EF285" s="45"/>
      <c r="EG285" s="45"/>
      <c r="EH285" s="45"/>
      <c r="EI285" s="45"/>
      <c r="EJ285" s="45"/>
      <c r="EK285" s="45"/>
      <c r="EL285" s="45"/>
      <c r="EM285" s="45"/>
      <c r="EN285" s="45"/>
      <c r="EO285" s="45"/>
      <c r="EP285" s="45"/>
      <c r="EQ285" s="1217"/>
      <c r="ER285" s="577"/>
    </row>
    <row r="286" spans="1:148" ht="15" customHeight="1">
      <c r="A286" s="648"/>
      <c r="B286" s="2261" t="str">
        <f t="shared" si="291"/>
        <v>Desk 69</v>
      </c>
      <c r="C286" s="2266" t="str">
        <f t="shared" ref="C286" si="296">IF(ISBLANK(C80), "", C80)</f>
        <v/>
      </c>
      <c r="D286" s="2266" t="str">
        <f t="shared" si="287"/>
        <v/>
      </c>
      <c r="E286" s="2266" t="str">
        <f t="shared" si="287"/>
        <v/>
      </c>
      <c r="F286" s="2266" t="str">
        <f t="shared" si="287"/>
        <v/>
      </c>
      <c r="G286" s="45"/>
      <c r="H286" s="45"/>
      <c r="I286" s="45"/>
      <c r="J286" s="45"/>
      <c r="K286" s="45"/>
      <c r="L286" s="45"/>
      <c r="M286" s="45"/>
      <c r="N286" s="45"/>
      <c r="O286" s="45"/>
      <c r="P286" s="45"/>
      <c r="Q286" s="45"/>
      <c r="R286" s="45"/>
      <c r="S286" s="45"/>
      <c r="T286" s="45"/>
      <c r="U286" s="45"/>
      <c r="V286" s="45"/>
      <c r="W286" s="45"/>
      <c r="X286" s="45"/>
      <c r="Y286" s="45"/>
      <c r="Z286" s="45"/>
      <c r="AA286" s="45"/>
      <c r="AB286" s="45"/>
      <c r="AC286" s="45"/>
      <c r="AD286" s="45"/>
      <c r="AE286" s="45"/>
      <c r="AF286" s="45"/>
      <c r="AG286" s="45"/>
      <c r="AH286" s="45"/>
      <c r="AI286" s="45"/>
      <c r="AJ286" s="45"/>
      <c r="AK286" s="45"/>
      <c r="AL286" s="45"/>
      <c r="AM286" s="45"/>
      <c r="AN286" s="45"/>
      <c r="AO286" s="45"/>
      <c r="AP286" s="45"/>
      <c r="AQ286" s="45"/>
      <c r="AR286" s="45"/>
      <c r="AS286" s="45"/>
      <c r="AT286" s="45"/>
      <c r="AU286" s="45"/>
      <c r="AV286" s="45"/>
      <c r="AW286" s="45"/>
      <c r="AX286" s="45"/>
      <c r="AY286" s="45"/>
      <c r="AZ286" s="45"/>
      <c r="BA286" s="45"/>
      <c r="BB286" s="45"/>
      <c r="BC286" s="45"/>
      <c r="BD286" s="45"/>
      <c r="BE286" s="45"/>
      <c r="BF286" s="45"/>
      <c r="BG286" s="45"/>
      <c r="BH286" s="45"/>
      <c r="BI286" s="45"/>
      <c r="BJ286" s="45"/>
      <c r="BK286" s="45"/>
      <c r="BL286" s="45"/>
      <c r="BM286" s="45"/>
      <c r="BN286" s="45"/>
      <c r="BO286" s="45"/>
      <c r="BP286" s="45"/>
      <c r="BQ286" s="45"/>
      <c r="BR286" s="45"/>
      <c r="BS286" s="45"/>
      <c r="BT286" s="45"/>
      <c r="BU286" s="45"/>
      <c r="BV286" s="45"/>
      <c r="BW286" s="45"/>
      <c r="BX286" s="45"/>
      <c r="BY286" s="45"/>
      <c r="BZ286" s="45"/>
      <c r="CA286" s="45"/>
      <c r="CB286" s="45"/>
      <c r="CC286" s="45"/>
      <c r="CD286" s="45"/>
      <c r="CE286" s="45"/>
      <c r="CF286" s="45"/>
      <c r="CG286" s="45"/>
      <c r="CH286" s="45"/>
      <c r="CI286" s="45"/>
      <c r="CJ286" s="45"/>
      <c r="CK286" s="45"/>
      <c r="CL286" s="45"/>
      <c r="CM286" s="45"/>
      <c r="CN286" s="45"/>
      <c r="CO286" s="45"/>
      <c r="CP286" s="45"/>
      <c r="CQ286" s="45"/>
      <c r="CR286" s="45"/>
      <c r="CS286" s="45"/>
      <c r="CT286" s="45"/>
      <c r="CU286" s="45"/>
      <c r="CV286" s="45"/>
      <c r="CW286" s="45"/>
      <c r="CX286" s="45"/>
      <c r="CY286" s="45"/>
      <c r="CZ286" s="45"/>
      <c r="DA286" s="45"/>
      <c r="DB286" s="45"/>
      <c r="DC286" s="45"/>
      <c r="DD286" s="45"/>
      <c r="DE286" s="45"/>
      <c r="DF286" s="45"/>
      <c r="DG286" s="45"/>
      <c r="DH286" s="45"/>
      <c r="DI286" s="45"/>
      <c r="DJ286" s="45"/>
      <c r="DK286" s="45"/>
      <c r="DL286" s="45"/>
      <c r="DM286" s="45"/>
      <c r="DN286" s="45"/>
      <c r="DO286" s="45"/>
      <c r="DP286" s="45"/>
      <c r="DQ286" s="45"/>
      <c r="DR286" s="45"/>
      <c r="DS286" s="45"/>
      <c r="DT286" s="45"/>
      <c r="DU286" s="45"/>
      <c r="DV286" s="1217"/>
      <c r="DW286" s="45"/>
      <c r="DX286" s="45"/>
      <c r="DY286" s="45"/>
      <c r="DZ286" s="45"/>
      <c r="EA286" s="45"/>
      <c r="EB286" s="45"/>
      <c r="EC286" s="45"/>
      <c r="ED286" s="45"/>
      <c r="EE286" s="45"/>
      <c r="EF286" s="45"/>
      <c r="EG286" s="45"/>
      <c r="EH286" s="45"/>
      <c r="EI286" s="45"/>
      <c r="EJ286" s="45"/>
      <c r="EK286" s="45"/>
      <c r="EL286" s="45"/>
      <c r="EM286" s="45"/>
      <c r="EN286" s="45"/>
      <c r="EO286" s="45"/>
      <c r="EP286" s="45"/>
      <c r="EQ286" s="1217"/>
      <c r="ER286" s="577"/>
    </row>
    <row r="287" spans="1:148" ht="15" customHeight="1">
      <c r="A287" s="648"/>
      <c r="B287" s="2261" t="str">
        <f t="shared" si="291"/>
        <v>Desk 70</v>
      </c>
      <c r="C287" s="2266" t="str">
        <f t="shared" ref="C287" si="297">IF(ISBLANK(C81), "", C81)</f>
        <v/>
      </c>
      <c r="D287" s="2266" t="str">
        <f t="shared" si="287"/>
        <v/>
      </c>
      <c r="E287" s="2266" t="str">
        <f t="shared" si="287"/>
        <v/>
      </c>
      <c r="F287" s="2266" t="str">
        <f t="shared" si="287"/>
        <v/>
      </c>
      <c r="G287" s="45"/>
      <c r="H287" s="45"/>
      <c r="I287" s="45"/>
      <c r="J287" s="45"/>
      <c r="K287" s="45"/>
      <c r="L287" s="45"/>
      <c r="M287" s="45"/>
      <c r="N287" s="45"/>
      <c r="O287" s="45"/>
      <c r="P287" s="45"/>
      <c r="Q287" s="45"/>
      <c r="R287" s="45"/>
      <c r="S287" s="45"/>
      <c r="T287" s="45"/>
      <c r="U287" s="45"/>
      <c r="V287" s="45"/>
      <c r="W287" s="45"/>
      <c r="X287" s="45"/>
      <c r="Y287" s="45"/>
      <c r="Z287" s="45"/>
      <c r="AA287" s="45"/>
      <c r="AB287" s="45"/>
      <c r="AC287" s="45"/>
      <c r="AD287" s="45"/>
      <c r="AE287" s="45"/>
      <c r="AF287" s="45"/>
      <c r="AG287" s="45"/>
      <c r="AH287" s="45"/>
      <c r="AI287" s="45"/>
      <c r="AJ287" s="45"/>
      <c r="AK287" s="45"/>
      <c r="AL287" s="45"/>
      <c r="AM287" s="45"/>
      <c r="AN287" s="45"/>
      <c r="AO287" s="45"/>
      <c r="AP287" s="45"/>
      <c r="AQ287" s="45"/>
      <c r="AR287" s="45"/>
      <c r="AS287" s="45"/>
      <c r="AT287" s="45"/>
      <c r="AU287" s="45"/>
      <c r="AV287" s="45"/>
      <c r="AW287" s="45"/>
      <c r="AX287" s="45"/>
      <c r="AY287" s="45"/>
      <c r="AZ287" s="45"/>
      <c r="BA287" s="45"/>
      <c r="BB287" s="45"/>
      <c r="BC287" s="45"/>
      <c r="BD287" s="45"/>
      <c r="BE287" s="45"/>
      <c r="BF287" s="45"/>
      <c r="BG287" s="45"/>
      <c r="BH287" s="45"/>
      <c r="BI287" s="45"/>
      <c r="BJ287" s="45"/>
      <c r="BK287" s="45"/>
      <c r="BL287" s="45"/>
      <c r="BM287" s="45"/>
      <c r="BN287" s="45"/>
      <c r="BO287" s="45"/>
      <c r="BP287" s="45"/>
      <c r="BQ287" s="45"/>
      <c r="BR287" s="45"/>
      <c r="BS287" s="45"/>
      <c r="BT287" s="45"/>
      <c r="BU287" s="45"/>
      <c r="BV287" s="45"/>
      <c r="BW287" s="45"/>
      <c r="BX287" s="45"/>
      <c r="BY287" s="45"/>
      <c r="BZ287" s="45"/>
      <c r="CA287" s="45"/>
      <c r="CB287" s="45"/>
      <c r="CC287" s="45"/>
      <c r="CD287" s="45"/>
      <c r="CE287" s="45"/>
      <c r="CF287" s="45"/>
      <c r="CG287" s="45"/>
      <c r="CH287" s="45"/>
      <c r="CI287" s="45"/>
      <c r="CJ287" s="45"/>
      <c r="CK287" s="45"/>
      <c r="CL287" s="45"/>
      <c r="CM287" s="45"/>
      <c r="CN287" s="45"/>
      <c r="CO287" s="45"/>
      <c r="CP287" s="45"/>
      <c r="CQ287" s="45"/>
      <c r="CR287" s="45"/>
      <c r="CS287" s="45"/>
      <c r="CT287" s="45"/>
      <c r="CU287" s="45"/>
      <c r="CV287" s="45"/>
      <c r="CW287" s="45"/>
      <c r="CX287" s="45"/>
      <c r="CY287" s="45"/>
      <c r="CZ287" s="45"/>
      <c r="DA287" s="45"/>
      <c r="DB287" s="45"/>
      <c r="DC287" s="45"/>
      <c r="DD287" s="45"/>
      <c r="DE287" s="45"/>
      <c r="DF287" s="45"/>
      <c r="DG287" s="45"/>
      <c r="DH287" s="45"/>
      <c r="DI287" s="45"/>
      <c r="DJ287" s="45"/>
      <c r="DK287" s="45"/>
      <c r="DL287" s="45"/>
      <c r="DM287" s="45"/>
      <c r="DN287" s="45"/>
      <c r="DO287" s="45"/>
      <c r="DP287" s="45"/>
      <c r="DQ287" s="45"/>
      <c r="DR287" s="45"/>
      <c r="DS287" s="45"/>
      <c r="DT287" s="45"/>
      <c r="DU287" s="45"/>
      <c r="DV287" s="1217"/>
      <c r="DW287" s="45"/>
      <c r="DX287" s="45"/>
      <c r="DY287" s="45"/>
      <c r="DZ287" s="45"/>
      <c r="EA287" s="45"/>
      <c r="EB287" s="45"/>
      <c r="EC287" s="45"/>
      <c r="ED287" s="45"/>
      <c r="EE287" s="45"/>
      <c r="EF287" s="45"/>
      <c r="EG287" s="45"/>
      <c r="EH287" s="45"/>
      <c r="EI287" s="45"/>
      <c r="EJ287" s="45"/>
      <c r="EK287" s="45"/>
      <c r="EL287" s="45"/>
      <c r="EM287" s="45"/>
      <c r="EN287" s="45"/>
      <c r="EO287" s="45"/>
      <c r="EP287" s="45"/>
      <c r="EQ287" s="1217"/>
      <c r="ER287" s="577"/>
    </row>
    <row r="288" spans="1:148" ht="15" customHeight="1">
      <c r="A288" s="648"/>
      <c r="B288" s="2261" t="str">
        <f t="shared" si="291"/>
        <v>Desk 71</v>
      </c>
      <c r="C288" s="2266" t="str">
        <f t="shared" ref="C288" si="298">IF(ISBLANK(C82), "", C82)</f>
        <v/>
      </c>
      <c r="D288" s="2266" t="str">
        <f t="shared" si="287"/>
        <v/>
      </c>
      <c r="E288" s="2266" t="str">
        <f t="shared" si="287"/>
        <v/>
      </c>
      <c r="F288" s="2266" t="str">
        <f t="shared" si="287"/>
        <v/>
      </c>
      <c r="G288" s="45"/>
      <c r="H288" s="45"/>
      <c r="I288" s="45"/>
      <c r="J288" s="45"/>
      <c r="K288" s="45"/>
      <c r="L288" s="45"/>
      <c r="M288" s="45"/>
      <c r="N288" s="45"/>
      <c r="O288" s="45"/>
      <c r="P288" s="45"/>
      <c r="Q288" s="45"/>
      <c r="R288" s="45"/>
      <c r="S288" s="45"/>
      <c r="T288" s="45"/>
      <c r="U288" s="45"/>
      <c r="V288" s="45"/>
      <c r="W288" s="45"/>
      <c r="X288" s="45"/>
      <c r="Y288" s="45"/>
      <c r="Z288" s="45"/>
      <c r="AA288" s="45"/>
      <c r="AB288" s="45"/>
      <c r="AC288" s="45"/>
      <c r="AD288" s="45"/>
      <c r="AE288" s="45"/>
      <c r="AF288" s="45"/>
      <c r="AG288" s="45"/>
      <c r="AH288" s="45"/>
      <c r="AI288" s="45"/>
      <c r="AJ288" s="45"/>
      <c r="AK288" s="45"/>
      <c r="AL288" s="45"/>
      <c r="AM288" s="45"/>
      <c r="AN288" s="45"/>
      <c r="AO288" s="45"/>
      <c r="AP288" s="45"/>
      <c r="AQ288" s="45"/>
      <c r="AR288" s="45"/>
      <c r="AS288" s="45"/>
      <c r="AT288" s="45"/>
      <c r="AU288" s="45"/>
      <c r="AV288" s="45"/>
      <c r="AW288" s="45"/>
      <c r="AX288" s="45"/>
      <c r="AY288" s="45"/>
      <c r="AZ288" s="45"/>
      <c r="BA288" s="45"/>
      <c r="BB288" s="45"/>
      <c r="BC288" s="45"/>
      <c r="BD288" s="45"/>
      <c r="BE288" s="45"/>
      <c r="BF288" s="45"/>
      <c r="BG288" s="45"/>
      <c r="BH288" s="45"/>
      <c r="BI288" s="45"/>
      <c r="BJ288" s="45"/>
      <c r="BK288" s="45"/>
      <c r="BL288" s="45"/>
      <c r="BM288" s="45"/>
      <c r="BN288" s="45"/>
      <c r="BO288" s="45"/>
      <c r="BP288" s="45"/>
      <c r="BQ288" s="45"/>
      <c r="BR288" s="45"/>
      <c r="BS288" s="45"/>
      <c r="BT288" s="45"/>
      <c r="BU288" s="45"/>
      <c r="BV288" s="45"/>
      <c r="BW288" s="45"/>
      <c r="BX288" s="45"/>
      <c r="BY288" s="45"/>
      <c r="BZ288" s="45"/>
      <c r="CA288" s="45"/>
      <c r="CB288" s="45"/>
      <c r="CC288" s="45"/>
      <c r="CD288" s="45"/>
      <c r="CE288" s="45"/>
      <c r="CF288" s="45"/>
      <c r="CG288" s="45"/>
      <c r="CH288" s="45"/>
      <c r="CI288" s="45"/>
      <c r="CJ288" s="45"/>
      <c r="CK288" s="45"/>
      <c r="CL288" s="45"/>
      <c r="CM288" s="45"/>
      <c r="CN288" s="45"/>
      <c r="CO288" s="45"/>
      <c r="CP288" s="45"/>
      <c r="CQ288" s="45"/>
      <c r="CR288" s="45"/>
      <c r="CS288" s="45"/>
      <c r="CT288" s="45"/>
      <c r="CU288" s="45"/>
      <c r="CV288" s="45"/>
      <c r="CW288" s="45"/>
      <c r="CX288" s="45"/>
      <c r="CY288" s="45"/>
      <c r="CZ288" s="45"/>
      <c r="DA288" s="45"/>
      <c r="DB288" s="45"/>
      <c r="DC288" s="45"/>
      <c r="DD288" s="45"/>
      <c r="DE288" s="45"/>
      <c r="DF288" s="45"/>
      <c r="DG288" s="45"/>
      <c r="DH288" s="45"/>
      <c r="DI288" s="45"/>
      <c r="DJ288" s="45"/>
      <c r="DK288" s="45"/>
      <c r="DL288" s="45"/>
      <c r="DM288" s="45"/>
      <c r="DN288" s="45"/>
      <c r="DO288" s="45"/>
      <c r="DP288" s="45"/>
      <c r="DQ288" s="45"/>
      <c r="DR288" s="45"/>
      <c r="DS288" s="45"/>
      <c r="DT288" s="45"/>
      <c r="DU288" s="45"/>
      <c r="DV288" s="1217"/>
      <c r="DW288" s="45"/>
      <c r="DX288" s="45"/>
      <c r="DY288" s="45"/>
      <c r="DZ288" s="45"/>
      <c r="EA288" s="45"/>
      <c r="EB288" s="45"/>
      <c r="EC288" s="45"/>
      <c r="ED288" s="45"/>
      <c r="EE288" s="45"/>
      <c r="EF288" s="45"/>
      <c r="EG288" s="45"/>
      <c r="EH288" s="45"/>
      <c r="EI288" s="45"/>
      <c r="EJ288" s="45"/>
      <c r="EK288" s="45"/>
      <c r="EL288" s="45"/>
      <c r="EM288" s="45"/>
      <c r="EN288" s="45"/>
      <c r="EO288" s="45"/>
      <c r="EP288" s="45"/>
      <c r="EQ288" s="1217"/>
      <c r="ER288" s="577"/>
    </row>
    <row r="289" spans="1:148" ht="15" customHeight="1">
      <c r="A289" s="648"/>
      <c r="B289" s="2261" t="str">
        <f t="shared" si="291"/>
        <v>Desk 72</v>
      </c>
      <c r="C289" s="2266" t="str">
        <f t="shared" ref="C289" si="299">IF(ISBLANK(C83), "", C83)</f>
        <v/>
      </c>
      <c r="D289" s="2266" t="str">
        <f t="shared" si="287"/>
        <v/>
      </c>
      <c r="E289" s="2266" t="str">
        <f t="shared" si="287"/>
        <v/>
      </c>
      <c r="F289" s="2266" t="str">
        <f t="shared" si="287"/>
        <v/>
      </c>
      <c r="G289" s="45"/>
      <c r="H289" s="45"/>
      <c r="I289" s="45"/>
      <c r="J289" s="45"/>
      <c r="K289" s="45"/>
      <c r="L289" s="45"/>
      <c r="M289" s="45"/>
      <c r="N289" s="45"/>
      <c r="O289" s="45"/>
      <c r="P289" s="45"/>
      <c r="Q289" s="45"/>
      <c r="R289" s="45"/>
      <c r="S289" s="45"/>
      <c r="T289" s="45"/>
      <c r="U289" s="45"/>
      <c r="V289" s="45"/>
      <c r="W289" s="45"/>
      <c r="X289" s="45"/>
      <c r="Y289" s="45"/>
      <c r="Z289" s="45"/>
      <c r="AA289" s="45"/>
      <c r="AB289" s="45"/>
      <c r="AC289" s="45"/>
      <c r="AD289" s="45"/>
      <c r="AE289" s="45"/>
      <c r="AF289" s="45"/>
      <c r="AG289" s="45"/>
      <c r="AH289" s="45"/>
      <c r="AI289" s="45"/>
      <c r="AJ289" s="45"/>
      <c r="AK289" s="45"/>
      <c r="AL289" s="45"/>
      <c r="AM289" s="45"/>
      <c r="AN289" s="45"/>
      <c r="AO289" s="45"/>
      <c r="AP289" s="45"/>
      <c r="AQ289" s="45"/>
      <c r="AR289" s="45"/>
      <c r="AS289" s="45"/>
      <c r="AT289" s="45"/>
      <c r="AU289" s="45"/>
      <c r="AV289" s="45"/>
      <c r="AW289" s="45"/>
      <c r="AX289" s="45"/>
      <c r="AY289" s="45"/>
      <c r="AZ289" s="45"/>
      <c r="BA289" s="45"/>
      <c r="BB289" s="45"/>
      <c r="BC289" s="45"/>
      <c r="BD289" s="45"/>
      <c r="BE289" s="45"/>
      <c r="BF289" s="45"/>
      <c r="BG289" s="45"/>
      <c r="BH289" s="45"/>
      <c r="BI289" s="45"/>
      <c r="BJ289" s="45"/>
      <c r="BK289" s="45"/>
      <c r="BL289" s="45"/>
      <c r="BM289" s="45"/>
      <c r="BN289" s="45"/>
      <c r="BO289" s="45"/>
      <c r="BP289" s="45"/>
      <c r="BQ289" s="45"/>
      <c r="BR289" s="45"/>
      <c r="BS289" s="45"/>
      <c r="BT289" s="45"/>
      <c r="BU289" s="45"/>
      <c r="BV289" s="45"/>
      <c r="BW289" s="45"/>
      <c r="BX289" s="45"/>
      <c r="BY289" s="45"/>
      <c r="BZ289" s="45"/>
      <c r="CA289" s="45"/>
      <c r="CB289" s="45"/>
      <c r="CC289" s="45"/>
      <c r="CD289" s="45"/>
      <c r="CE289" s="45"/>
      <c r="CF289" s="45"/>
      <c r="CG289" s="45"/>
      <c r="CH289" s="45"/>
      <c r="CI289" s="45"/>
      <c r="CJ289" s="45"/>
      <c r="CK289" s="45"/>
      <c r="CL289" s="45"/>
      <c r="CM289" s="45"/>
      <c r="CN289" s="45"/>
      <c r="CO289" s="45"/>
      <c r="CP289" s="45"/>
      <c r="CQ289" s="45"/>
      <c r="CR289" s="45"/>
      <c r="CS289" s="45"/>
      <c r="CT289" s="45"/>
      <c r="CU289" s="45"/>
      <c r="CV289" s="45"/>
      <c r="CW289" s="45"/>
      <c r="CX289" s="45"/>
      <c r="CY289" s="45"/>
      <c r="CZ289" s="45"/>
      <c r="DA289" s="45"/>
      <c r="DB289" s="45"/>
      <c r="DC289" s="45"/>
      <c r="DD289" s="45"/>
      <c r="DE289" s="45"/>
      <c r="DF289" s="45"/>
      <c r="DG289" s="45"/>
      <c r="DH289" s="45"/>
      <c r="DI289" s="45"/>
      <c r="DJ289" s="45"/>
      <c r="DK289" s="45"/>
      <c r="DL289" s="45"/>
      <c r="DM289" s="45"/>
      <c r="DN289" s="45"/>
      <c r="DO289" s="45"/>
      <c r="DP289" s="45"/>
      <c r="DQ289" s="45"/>
      <c r="DR289" s="45"/>
      <c r="DS289" s="45"/>
      <c r="DT289" s="45"/>
      <c r="DU289" s="45"/>
      <c r="DV289" s="1217"/>
      <c r="DW289" s="45"/>
      <c r="DX289" s="45"/>
      <c r="DY289" s="45"/>
      <c r="DZ289" s="45"/>
      <c r="EA289" s="45"/>
      <c r="EB289" s="45"/>
      <c r="EC289" s="45"/>
      <c r="ED289" s="45"/>
      <c r="EE289" s="45"/>
      <c r="EF289" s="45"/>
      <c r="EG289" s="45"/>
      <c r="EH289" s="45"/>
      <c r="EI289" s="45"/>
      <c r="EJ289" s="45"/>
      <c r="EK289" s="45"/>
      <c r="EL289" s="45"/>
      <c r="EM289" s="45"/>
      <c r="EN289" s="45"/>
      <c r="EO289" s="45"/>
      <c r="EP289" s="45"/>
      <c r="EQ289" s="1217"/>
      <c r="ER289" s="577"/>
    </row>
    <row r="290" spans="1:148" ht="15" customHeight="1">
      <c r="A290" s="648"/>
      <c r="B290" s="2261" t="str">
        <f t="shared" si="291"/>
        <v>Desk 73</v>
      </c>
      <c r="C290" s="2266" t="str">
        <f t="shared" ref="C290" si="300">IF(ISBLANK(C84), "", C84)</f>
        <v/>
      </c>
      <c r="D290" s="2266" t="str">
        <f t="shared" si="287"/>
        <v/>
      </c>
      <c r="E290" s="2266" t="str">
        <f t="shared" si="287"/>
        <v/>
      </c>
      <c r="F290" s="2266" t="str">
        <f t="shared" si="287"/>
        <v/>
      </c>
      <c r="G290" s="45"/>
      <c r="H290" s="45"/>
      <c r="I290" s="45"/>
      <c r="J290" s="45"/>
      <c r="K290" s="45"/>
      <c r="L290" s="45"/>
      <c r="M290" s="45"/>
      <c r="N290" s="45"/>
      <c r="O290" s="45"/>
      <c r="P290" s="45"/>
      <c r="Q290" s="45"/>
      <c r="R290" s="45"/>
      <c r="S290" s="45"/>
      <c r="T290" s="45"/>
      <c r="U290" s="45"/>
      <c r="V290" s="45"/>
      <c r="W290" s="45"/>
      <c r="X290" s="45"/>
      <c r="Y290" s="45"/>
      <c r="Z290" s="45"/>
      <c r="AA290" s="45"/>
      <c r="AB290" s="45"/>
      <c r="AC290" s="45"/>
      <c r="AD290" s="45"/>
      <c r="AE290" s="45"/>
      <c r="AF290" s="45"/>
      <c r="AG290" s="45"/>
      <c r="AH290" s="45"/>
      <c r="AI290" s="45"/>
      <c r="AJ290" s="45"/>
      <c r="AK290" s="45"/>
      <c r="AL290" s="45"/>
      <c r="AM290" s="45"/>
      <c r="AN290" s="45"/>
      <c r="AO290" s="45"/>
      <c r="AP290" s="45"/>
      <c r="AQ290" s="45"/>
      <c r="AR290" s="45"/>
      <c r="AS290" s="45"/>
      <c r="AT290" s="45"/>
      <c r="AU290" s="45"/>
      <c r="AV290" s="45"/>
      <c r="AW290" s="45"/>
      <c r="AX290" s="45"/>
      <c r="AY290" s="45"/>
      <c r="AZ290" s="45"/>
      <c r="BA290" s="45"/>
      <c r="BB290" s="45"/>
      <c r="BC290" s="45"/>
      <c r="BD290" s="45"/>
      <c r="BE290" s="45"/>
      <c r="BF290" s="45"/>
      <c r="BG290" s="45"/>
      <c r="BH290" s="45"/>
      <c r="BI290" s="45"/>
      <c r="BJ290" s="45"/>
      <c r="BK290" s="45"/>
      <c r="BL290" s="45"/>
      <c r="BM290" s="45"/>
      <c r="BN290" s="45"/>
      <c r="BO290" s="45"/>
      <c r="BP290" s="45"/>
      <c r="BQ290" s="45"/>
      <c r="BR290" s="45"/>
      <c r="BS290" s="45"/>
      <c r="BT290" s="45"/>
      <c r="BU290" s="45"/>
      <c r="BV290" s="45"/>
      <c r="BW290" s="45"/>
      <c r="BX290" s="45"/>
      <c r="BY290" s="45"/>
      <c r="BZ290" s="45"/>
      <c r="CA290" s="45"/>
      <c r="CB290" s="45"/>
      <c r="CC290" s="45"/>
      <c r="CD290" s="45"/>
      <c r="CE290" s="45"/>
      <c r="CF290" s="45"/>
      <c r="CG290" s="45"/>
      <c r="CH290" s="45"/>
      <c r="CI290" s="45"/>
      <c r="CJ290" s="45"/>
      <c r="CK290" s="45"/>
      <c r="CL290" s="45"/>
      <c r="CM290" s="45"/>
      <c r="CN290" s="45"/>
      <c r="CO290" s="45"/>
      <c r="CP290" s="45"/>
      <c r="CQ290" s="45"/>
      <c r="CR290" s="45"/>
      <c r="CS290" s="45"/>
      <c r="CT290" s="45"/>
      <c r="CU290" s="45"/>
      <c r="CV290" s="45"/>
      <c r="CW290" s="45"/>
      <c r="CX290" s="45"/>
      <c r="CY290" s="45"/>
      <c r="CZ290" s="45"/>
      <c r="DA290" s="45"/>
      <c r="DB290" s="45"/>
      <c r="DC290" s="45"/>
      <c r="DD290" s="45"/>
      <c r="DE290" s="45"/>
      <c r="DF290" s="45"/>
      <c r="DG290" s="45"/>
      <c r="DH290" s="45"/>
      <c r="DI290" s="45"/>
      <c r="DJ290" s="45"/>
      <c r="DK290" s="45"/>
      <c r="DL290" s="45"/>
      <c r="DM290" s="45"/>
      <c r="DN290" s="45"/>
      <c r="DO290" s="45"/>
      <c r="DP290" s="45"/>
      <c r="DQ290" s="45"/>
      <c r="DR290" s="45"/>
      <c r="DS290" s="45"/>
      <c r="DT290" s="45"/>
      <c r="DU290" s="45"/>
      <c r="DV290" s="1217"/>
      <c r="DW290" s="45"/>
      <c r="DX290" s="45"/>
      <c r="DY290" s="45"/>
      <c r="DZ290" s="45"/>
      <c r="EA290" s="45"/>
      <c r="EB290" s="45"/>
      <c r="EC290" s="45"/>
      <c r="ED290" s="45"/>
      <c r="EE290" s="45"/>
      <c r="EF290" s="45"/>
      <c r="EG290" s="45"/>
      <c r="EH290" s="45"/>
      <c r="EI290" s="45"/>
      <c r="EJ290" s="45"/>
      <c r="EK290" s="45"/>
      <c r="EL290" s="45"/>
      <c r="EM290" s="45"/>
      <c r="EN290" s="45"/>
      <c r="EO290" s="45"/>
      <c r="EP290" s="45"/>
      <c r="EQ290" s="1217"/>
      <c r="ER290" s="577"/>
    </row>
    <row r="291" spans="1:148" ht="15" customHeight="1">
      <c r="A291" s="648"/>
      <c r="B291" s="2261" t="str">
        <f t="shared" si="291"/>
        <v>Desk 74</v>
      </c>
      <c r="C291" s="2266" t="str">
        <f t="shared" ref="C291" si="301">IF(ISBLANK(C85), "", C85)</f>
        <v/>
      </c>
      <c r="D291" s="2266" t="str">
        <f t="shared" si="287"/>
        <v/>
      </c>
      <c r="E291" s="2266" t="str">
        <f t="shared" si="287"/>
        <v/>
      </c>
      <c r="F291" s="2266" t="str">
        <f t="shared" si="287"/>
        <v/>
      </c>
      <c r="G291" s="45"/>
      <c r="H291" s="45"/>
      <c r="I291" s="45"/>
      <c r="J291" s="45"/>
      <c r="K291" s="45"/>
      <c r="L291" s="45"/>
      <c r="M291" s="45"/>
      <c r="N291" s="45"/>
      <c r="O291" s="45"/>
      <c r="P291" s="45"/>
      <c r="Q291" s="45"/>
      <c r="R291" s="45"/>
      <c r="S291" s="45"/>
      <c r="T291" s="45"/>
      <c r="U291" s="45"/>
      <c r="V291" s="45"/>
      <c r="W291" s="45"/>
      <c r="X291" s="45"/>
      <c r="Y291" s="45"/>
      <c r="Z291" s="45"/>
      <c r="AA291" s="45"/>
      <c r="AB291" s="45"/>
      <c r="AC291" s="45"/>
      <c r="AD291" s="45"/>
      <c r="AE291" s="45"/>
      <c r="AF291" s="45"/>
      <c r="AG291" s="45"/>
      <c r="AH291" s="45"/>
      <c r="AI291" s="45"/>
      <c r="AJ291" s="45"/>
      <c r="AK291" s="45"/>
      <c r="AL291" s="45"/>
      <c r="AM291" s="45"/>
      <c r="AN291" s="45"/>
      <c r="AO291" s="45"/>
      <c r="AP291" s="45"/>
      <c r="AQ291" s="45"/>
      <c r="AR291" s="45"/>
      <c r="AS291" s="45"/>
      <c r="AT291" s="45"/>
      <c r="AU291" s="45"/>
      <c r="AV291" s="45"/>
      <c r="AW291" s="45"/>
      <c r="AX291" s="45"/>
      <c r="AY291" s="45"/>
      <c r="AZ291" s="45"/>
      <c r="BA291" s="45"/>
      <c r="BB291" s="45"/>
      <c r="BC291" s="45"/>
      <c r="BD291" s="45"/>
      <c r="BE291" s="45"/>
      <c r="BF291" s="45"/>
      <c r="BG291" s="45"/>
      <c r="BH291" s="45"/>
      <c r="BI291" s="45"/>
      <c r="BJ291" s="45"/>
      <c r="BK291" s="45"/>
      <c r="BL291" s="45"/>
      <c r="BM291" s="45"/>
      <c r="BN291" s="45"/>
      <c r="BO291" s="45"/>
      <c r="BP291" s="45"/>
      <c r="BQ291" s="45"/>
      <c r="BR291" s="45"/>
      <c r="BS291" s="45"/>
      <c r="BT291" s="45"/>
      <c r="BU291" s="45"/>
      <c r="BV291" s="45"/>
      <c r="BW291" s="45"/>
      <c r="BX291" s="45"/>
      <c r="BY291" s="45"/>
      <c r="BZ291" s="45"/>
      <c r="CA291" s="45"/>
      <c r="CB291" s="45"/>
      <c r="CC291" s="45"/>
      <c r="CD291" s="45"/>
      <c r="CE291" s="45"/>
      <c r="CF291" s="45"/>
      <c r="CG291" s="45"/>
      <c r="CH291" s="45"/>
      <c r="CI291" s="45"/>
      <c r="CJ291" s="45"/>
      <c r="CK291" s="45"/>
      <c r="CL291" s="45"/>
      <c r="CM291" s="45"/>
      <c r="CN291" s="45"/>
      <c r="CO291" s="45"/>
      <c r="CP291" s="45"/>
      <c r="CQ291" s="45"/>
      <c r="CR291" s="45"/>
      <c r="CS291" s="45"/>
      <c r="CT291" s="45"/>
      <c r="CU291" s="45"/>
      <c r="CV291" s="45"/>
      <c r="CW291" s="45"/>
      <c r="CX291" s="45"/>
      <c r="CY291" s="45"/>
      <c r="CZ291" s="45"/>
      <c r="DA291" s="45"/>
      <c r="DB291" s="45"/>
      <c r="DC291" s="45"/>
      <c r="DD291" s="45"/>
      <c r="DE291" s="45"/>
      <c r="DF291" s="45"/>
      <c r="DG291" s="45"/>
      <c r="DH291" s="45"/>
      <c r="DI291" s="45"/>
      <c r="DJ291" s="45"/>
      <c r="DK291" s="45"/>
      <c r="DL291" s="45"/>
      <c r="DM291" s="45"/>
      <c r="DN291" s="45"/>
      <c r="DO291" s="45"/>
      <c r="DP291" s="45"/>
      <c r="DQ291" s="45"/>
      <c r="DR291" s="45"/>
      <c r="DS291" s="45"/>
      <c r="DT291" s="45"/>
      <c r="DU291" s="45"/>
      <c r="DV291" s="1217"/>
      <c r="DW291" s="45"/>
      <c r="DX291" s="45"/>
      <c r="DY291" s="45"/>
      <c r="DZ291" s="45"/>
      <c r="EA291" s="45"/>
      <c r="EB291" s="45"/>
      <c r="EC291" s="45"/>
      <c r="ED291" s="45"/>
      <c r="EE291" s="45"/>
      <c r="EF291" s="45"/>
      <c r="EG291" s="45"/>
      <c r="EH291" s="45"/>
      <c r="EI291" s="45"/>
      <c r="EJ291" s="45"/>
      <c r="EK291" s="45"/>
      <c r="EL291" s="45"/>
      <c r="EM291" s="45"/>
      <c r="EN291" s="45"/>
      <c r="EO291" s="45"/>
      <c r="EP291" s="45"/>
      <c r="EQ291" s="1217"/>
      <c r="ER291" s="577"/>
    </row>
    <row r="292" spans="1:148" ht="15" customHeight="1">
      <c r="A292" s="648"/>
      <c r="B292" s="2261" t="str">
        <f t="shared" si="291"/>
        <v>Desk 75</v>
      </c>
      <c r="C292" s="2266" t="str">
        <f t="shared" ref="C292" si="302">IF(ISBLANK(C86), "", C86)</f>
        <v/>
      </c>
      <c r="D292" s="2266" t="str">
        <f t="shared" si="287"/>
        <v/>
      </c>
      <c r="E292" s="2266" t="str">
        <f t="shared" si="287"/>
        <v/>
      </c>
      <c r="F292" s="2266" t="str">
        <f t="shared" si="287"/>
        <v/>
      </c>
      <c r="G292" s="45"/>
      <c r="H292" s="45"/>
      <c r="I292" s="45"/>
      <c r="J292" s="45"/>
      <c r="K292" s="45"/>
      <c r="L292" s="45"/>
      <c r="M292" s="45"/>
      <c r="N292" s="45"/>
      <c r="O292" s="45"/>
      <c r="P292" s="45"/>
      <c r="Q292" s="45"/>
      <c r="R292" s="45"/>
      <c r="S292" s="45"/>
      <c r="T292" s="45"/>
      <c r="U292" s="45"/>
      <c r="V292" s="45"/>
      <c r="W292" s="45"/>
      <c r="X292" s="45"/>
      <c r="Y292" s="45"/>
      <c r="Z292" s="45"/>
      <c r="AA292" s="45"/>
      <c r="AB292" s="45"/>
      <c r="AC292" s="45"/>
      <c r="AD292" s="45"/>
      <c r="AE292" s="45"/>
      <c r="AF292" s="45"/>
      <c r="AG292" s="45"/>
      <c r="AH292" s="45"/>
      <c r="AI292" s="45"/>
      <c r="AJ292" s="45"/>
      <c r="AK292" s="45"/>
      <c r="AL292" s="45"/>
      <c r="AM292" s="45"/>
      <c r="AN292" s="45"/>
      <c r="AO292" s="45"/>
      <c r="AP292" s="45"/>
      <c r="AQ292" s="45"/>
      <c r="AR292" s="45"/>
      <c r="AS292" s="45"/>
      <c r="AT292" s="45"/>
      <c r="AU292" s="45"/>
      <c r="AV292" s="45"/>
      <c r="AW292" s="45"/>
      <c r="AX292" s="45"/>
      <c r="AY292" s="45"/>
      <c r="AZ292" s="45"/>
      <c r="BA292" s="45"/>
      <c r="BB292" s="45"/>
      <c r="BC292" s="45"/>
      <c r="BD292" s="45"/>
      <c r="BE292" s="45"/>
      <c r="BF292" s="45"/>
      <c r="BG292" s="45"/>
      <c r="BH292" s="45"/>
      <c r="BI292" s="45"/>
      <c r="BJ292" s="45"/>
      <c r="BK292" s="45"/>
      <c r="BL292" s="45"/>
      <c r="BM292" s="45"/>
      <c r="BN292" s="45"/>
      <c r="BO292" s="45"/>
      <c r="BP292" s="45"/>
      <c r="BQ292" s="45"/>
      <c r="BR292" s="45"/>
      <c r="BS292" s="45"/>
      <c r="BT292" s="45"/>
      <c r="BU292" s="45"/>
      <c r="BV292" s="45"/>
      <c r="BW292" s="45"/>
      <c r="BX292" s="45"/>
      <c r="BY292" s="45"/>
      <c r="BZ292" s="45"/>
      <c r="CA292" s="45"/>
      <c r="CB292" s="45"/>
      <c r="CC292" s="45"/>
      <c r="CD292" s="45"/>
      <c r="CE292" s="45"/>
      <c r="CF292" s="45"/>
      <c r="CG292" s="45"/>
      <c r="CH292" s="45"/>
      <c r="CI292" s="45"/>
      <c r="CJ292" s="45"/>
      <c r="CK292" s="45"/>
      <c r="CL292" s="45"/>
      <c r="CM292" s="45"/>
      <c r="CN292" s="45"/>
      <c r="CO292" s="45"/>
      <c r="CP292" s="45"/>
      <c r="CQ292" s="45"/>
      <c r="CR292" s="45"/>
      <c r="CS292" s="45"/>
      <c r="CT292" s="45"/>
      <c r="CU292" s="45"/>
      <c r="CV292" s="45"/>
      <c r="CW292" s="45"/>
      <c r="CX292" s="45"/>
      <c r="CY292" s="45"/>
      <c r="CZ292" s="45"/>
      <c r="DA292" s="45"/>
      <c r="DB292" s="45"/>
      <c r="DC292" s="45"/>
      <c r="DD292" s="45"/>
      <c r="DE292" s="45"/>
      <c r="DF292" s="45"/>
      <c r="DG292" s="45"/>
      <c r="DH292" s="45"/>
      <c r="DI292" s="45"/>
      <c r="DJ292" s="45"/>
      <c r="DK292" s="45"/>
      <c r="DL292" s="45"/>
      <c r="DM292" s="45"/>
      <c r="DN292" s="45"/>
      <c r="DO292" s="45"/>
      <c r="DP292" s="45"/>
      <c r="DQ292" s="45"/>
      <c r="DR292" s="45"/>
      <c r="DS292" s="45"/>
      <c r="DT292" s="45"/>
      <c r="DU292" s="45"/>
      <c r="DV292" s="1217"/>
      <c r="DW292" s="45"/>
      <c r="DX292" s="45"/>
      <c r="DY292" s="45"/>
      <c r="DZ292" s="45"/>
      <c r="EA292" s="45"/>
      <c r="EB292" s="45"/>
      <c r="EC292" s="45"/>
      <c r="ED292" s="45"/>
      <c r="EE292" s="45"/>
      <c r="EF292" s="45"/>
      <c r="EG292" s="45"/>
      <c r="EH292" s="45"/>
      <c r="EI292" s="45"/>
      <c r="EJ292" s="45"/>
      <c r="EK292" s="45"/>
      <c r="EL292" s="45"/>
      <c r="EM292" s="45"/>
      <c r="EN292" s="45"/>
      <c r="EO292" s="45"/>
      <c r="EP292" s="45"/>
      <c r="EQ292" s="1217"/>
      <c r="ER292" s="577"/>
    </row>
    <row r="293" spans="1:148" ht="15" customHeight="1">
      <c r="A293" s="648"/>
      <c r="B293" s="2261" t="str">
        <f t="shared" si="291"/>
        <v>Desk 76</v>
      </c>
      <c r="C293" s="2266" t="str">
        <f t="shared" ref="C293" si="303">IF(ISBLANK(C87), "", C87)</f>
        <v/>
      </c>
      <c r="D293" s="2266" t="str">
        <f t="shared" si="287"/>
        <v/>
      </c>
      <c r="E293" s="2266" t="str">
        <f t="shared" si="287"/>
        <v/>
      </c>
      <c r="F293" s="2266" t="str">
        <f t="shared" si="287"/>
        <v/>
      </c>
      <c r="G293" s="45"/>
      <c r="H293" s="45"/>
      <c r="I293" s="45"/>
      <c r="J293" s="45"/>
      <c r="K293" s="45"/>
      <c r="L293" s="45"/>
      <c r="M293" s="45"/>
      <c r="N293" s="45"/>
      <c r="O293" s="45"/>
      <c r="P293" s="45"/>
      <c r="Q293" s="45"/>
      <c r="R293" s="45"/>
      <c r="S293" s="45"/>
      <c r="T293" s="45"/>
      <c r="U293" s="45"/>
      <c r="V293" s="45"/>
      <c r="W293" s="45"/>
      <c r="X293" s="45"/>
      <c r="Y293" s="45"/>
      <c r="Z293" s="45"/>
      <c r="AA293" s="45"/>
      <c r="AB293" s="45"/>
      <c r="AC293" s="45"/>
      <c r="AD293" s="45"/>
      <c r="AE293" s="45"/>
      <c r="AF293" s="45"/>
      <c r="AG293" s="45"/>
      <c r="AH293" s="45"/>
      <c r="AI293" s="45"/>
      <c r="AJ293" s="45"/>
      <c r="AK293" s="45"/>
      <c r="AL293" s="45"/>
      <c r="AM293" s="45"/>
      <c r="AN293" s="45"/>
      <c r="AO293" s="45"/>
      <c r="AP293" s="45"/>
      <c r="AQ293" s="45"/>
      <c r="AR293" s="45"/>
      <c r="AS293" s="45"/>
      <c r="AT293" s="45"/>
      <c r="AU293" s="45"/>
      <c r="AV293" s="45"/>
      <c r="AW293" s="45"/>
      <c r="AX293" s="45"/>
      <c r="AY293" s="45"/>
      <c r="AZ293" s="45"/>
      <c r="BA293" s="45"/>
      <c r="BB293" s="45"/>
      <c r="BC293" s="45"/>
      <c r="BD293" s="45"/>
      <c r="BE293" s="45"/>
      <c r="BF293" s="45"/>
      <c r="BG293" s="45"/>
      <c r="BH293" s="45"/>
      <c r="BI293" s="45"/>
      <c r="BJ293" s="45"/>
      <c r="BK293" s="45"/>
      <c r="BL293" s="45"/>
      <c r="BM293" s="45"/>
      <c r="BN293" s="45"/>
      <c r="BO293" s="45"/>
      <c r="BP293" s="45"/>
      <c r="BQ293" s="45"/>
      <c r="BR293" s="45"/>
      <c r="BS293" s="45"/>
      <c r="BT293" s="45"/>
      <c r="BU293" s="45"/>
      <c r="BV293" s="45"/>
      <c r="BW293" s="45"/>
      <c r="BX293" s="45"/>
      <c r="BY293" s="45"/>
      <c r="BZ293" s="45"/>
      <c r="CA293" s="45"/>
      <c r="CB293" s="45"/>
      <c r="CC293" s="45"/>
      <c r="CD293" s="45"/>
      <c r="CE293" s="45"/>
      <c r="CF293" s="45"/>
      <c r="CG293" s="45"/>
      <c r="CH293" s="45"/>
      <c r="CI293" s="45"/>
      <c r="CJ293" s="45"/>
      <c r="CK293" s="45"/>
      <c r="CL293" s="45"/>
      <c r="CM293" s="45"/>
      <c r="CN293" s="45"/>
      <c r="CO293" s="45"/>
      <c r="CP293" s="45"/>
      <c r="CQ293" s="45"/>
      <c r="CR293" s="45"/>
      <c r="CS293" s="45"/>
      <c r="CT293" s="45"/>
      <c r="CU293" s="45"/>
      <c r="CV293" s="45"/>
      <c r="CW293" s="45"/>
      <c r="CX293" s="45"/>
      <c r="CY293" s="45"/>
      <c r="CZ293" s="45"/>
      <c r="DA293" s="45"/>
      <c r="DB293" s="45"/>
      <c r="DC293" s="45"/>
      <c r="DD293" s="45"/>
      <c r="DE293" s="45"/>
      <c r="DF293" s="45"/>
      <c r="DG293" s="45"/>
      <c r="DH293" s="45"/>
      <c r="DI293" s="45"/>
      <c r="DJ293" s="45"/>
      <c r="DK293" s="45"/>
      <c r="DL293" s="45"/>
      <c r="DM293" s="45"/>
      <c r="DN293" s="45"/>
      <c r="DO293" s="45"/>
      <c r="DP293" s="45"/>
      <c r="DQ293" s="45"/>
      <c r="DR293" s="45"/>
      <c r="DS293" s="45"/>
      <c r="DT293" s="45"/>
      <c r="DU293" s="45"/>
      <c r="DV293" s="1217"/>
      <c r="DW293" s="45"/>
      <c r="DX293" s="45"/>
      <c r="DY293" s="45"/>
      <c r="DZ293" s="45"/>
      <c r="EA293" s="45"/>
      <c r="EB293" s="45"/>
      <c r="EC293" s="45"/>
      <c r="ED293" s="45"/>
      <c r="EE293" s="45"/>
      <c r="EF293" s="45"/>
      <c r="EG293" s="45"/>
      <c r="EH293" s="45"/>
      <c r="EI293" s="45"/>
      <c r="EJ293" s="45"/>
      <c r="EK293" s="45"/>
      <c r="EL293" s="45"/>
      <c r="EM293" s="45"/>
      <c r="EN293" s="45"/>
      <c r="EO293" s="45"/>
      <c r="EP293" s="45"/>
      <c r="EQ293" s="1217"/>
      <c r="ER293" s="577"/>
    </row>
    <row r="294" spans="1:148" ht="15" customHeight="1">
      <c r="A294" s="648"/>
      <c r="B294" s="2261" t="str">
        <f t="shared" si="291"/>
        <v>Desk 77</v>
      </c>
      <c r="C294" s="2266" t="str">
        <f t="shared" ref="C294" si="304">IF(ISBLANK(C88), "", C88)</f>
        <v/>
      </c>
      <c r="D294" s="2266" t="str">
        <f t="shared" si="287"/>
        <v/>
      </c>
      <c r="E294" s="2266" t="str">
        <f t="shared" si="287"/>
        <v/>
      </c>
      <c r="F294" s="2266" t="str">
        <f t="shared" si="287"/>
        <v/>
      </c>
      <c r="G294" s="45"/>
      <c r="H294" s="45"/>
      <c r="I294" s="45"/>
      <c r="J294" s="45"/>
      <c r="K294" s="45"/>
      <c r="L294" s="45"/>
      <c r="M294" s="45"/>
      <c r="N294" s="45"/>
      <c r="O294" s="45"/>
      <c r="P294" s="45"/>
      <c r="Q294" s="45"/>
      <c r="R294" s="45"/>
      <c r="S294" s="45"/>
      <c r="T294" s="45"/>
      <c r="U294" s="45"/>
      <c r="V294" s="45"/>
      <c r="W294" s="45"/>
      <c r="X294" s="45"/>
      <c r="Y294" s="45"/>
      <c r="Z294" s="45"/>
      <c r="AA294" s="45"/>
      <c r="AB294" s="45"/>
      <c r="AC294" s="45"/>
      <c r="AD294" s="45"/>
      <c r="AE294" s="45"/>
      <c r="AF294" s="45"/>
      <c r="AG294" s="45"/>
      <c r="AH294" s="45"/>
      <c r="AI294" s="45"/>
      <c r="AJ294" s="45"/>
      <c r="AK294" s="45"/>
      <c r="AL294" s="45"/>
      <c r="AM294" s="45"/>
      <c r="AN294" s="45"/>
      <c r="AO294" s="45"/>
      <c r="AP294" s="45"/>
      <c r="AQ294" s="45"/>
      <c r="AR294" s="45"/>
      <c r="AS294" s="45"/>
      <c r="AT294" s="45"/>
      <c r="AU294" s="45"/>
      <c r="AV294" s="45"/>
      <c r="AW294" s="45"/>
      <c r="AX294" s="45"/>
      <c r="AY294" s="45"/>
      <c r="AZ294" s="45"/>
      <c r="BA294" s="45"/>
      <c r="BB294" s="45"/>
      <c r="BC294" s="45"/>
      <c r="BD294" s="45"/>
      <c r="BE294" s="45"/>
      <c r="BF294" s="45"/>
      <c r="BG294" s="45"/>
      <c r="BH294" s="45"/>
      <c r="BI294" s="45"/>
      <c r="BJ294" s="45"/>
      <c r="BK294" s="45"/>
      <c r="BL294" s="45"/>
      <c r="BM294" s="45"/>
      <c r="BN294" s="45"/>
      <c r="BO294" s="45"/>
      <c r="BP294" s="45"/>
      <c r="BQ294" s="45"/>
      <c r="BR294" s="45"/>
      <c r="BS294" s="45"/>
      <c r="BT294" s="45"/>
      <c r="BU294" s="45"/>
      <c r="BV294" s="45"/>
      <c r="BW294" s="45"/>
      <c r="BX294" s="45"/>
      <c r="BY294" s="45"/>
      <c r="BZ294" s="45"/>
      <c r="CA294" s="45"/>
      <c r="CB294" s="45"/>
      <c r="CC294" s="45"/>
      <c r="CD294" s="45"/>
      <c r="CE294" s="45"/>
      <c r="CF294" s="45"/>
      <c r="CG294" s="45"/>
      <c r="CH294" s="45"/>
      <c r="CI294" s="45"/>
      <c r="CJ294" s="45"/>
      <c r="CK294" s="45"/>
      <c r="CL294" s="45"/>
      <c r="CM294" s="45"/>
      <c r="CN294" s="45"/>
      <c r="CO294" s="45"/>
      <c r="CP294" s="45"/>
      <c r="CQ294" s="45"/>
      <c r="CR294" s="45"/>
      <c r="CS294" s="45"/>
      <c r="CT294" s="45"/>
      <c r="CU294" s="45"/>
      <c r="CV294" s="45"/>
      <c r="CW294" s="45"/>
      <c r="CX294" s="45"/>
      <c r="CY294" s="45"/>
      <c r="CZ294" s="45"/>
      <c r="DA294" s="45"/>
      <c r="DB294" s="45"/>
      <c r="DC294" s="45"/>
      <c r="DD294" s="45"/>
      <c r="DE294" s="45"/>
      <c r="DF294" s="45"/>
      <c r="DG294" s="45"/>
      <c r="DH294" s="45"/>
      <c r="DI294" s="45"/>
      <c r="DJ294" s="45"/>
      <c r="DK294" s="45"/>
      <c r="DL294" s="45"/>
      <c r="DM294" s="45"/>
      <c r="DN294" s="45"/>
      <c r="DO294" s="45"/>
      <c r="DP294" s="45"/>
      <c r="DQ294" s="45"/>
      <c r="DR294" s="45"/>
      <c r="DS294" s="45"/>
      <c r="DT294" s="45"/>
      <c r="DU294" s="45"/>
      <c r="DV294" s="1217"/>
      <c r="DW294" s="45"/>
      <c r="DX294" s="45"/>
      <c r="DY294" s="45"/>
      <c r="DZ294" s="45"/>
      <c r="EA294" s="45"/>
      <c r="EB294" s="45"/>
      <c r="EC294" s="45"/>
      <c r="ED294" s="45"/>
      <c r="EE294" s="45"/>
      <c r="EF294" s="45"/>
      <c r="EG294" s="45"/>
      <c r="EH294" s="45"/>
      <c r="EI294" s="45"/>
      <c r="EJ294" s="45"/>
      <c r="EK294" s="45"/>
      <c r="EL294" s="45"/>
      <c r="EM294" s="45"/>
      <c r="EN294" s="45"/>
      <c r="EO294" s="45"/>
      <c r="EP294" s="45"/>
      <c r="EQ294" s="1217"/>
      <c r="ER294" s="577"/>
    </row>
    <row r="295" spans="1:148" ht="15" customHeight="1">
      <c r="A295" s="648"/>
      <c r="B295" s="2261" t="str">
        <f t="shared" si="291"/>
        <v>Desk 78</v>
      </c>
      <c r="C295" s="2266" t="str">
        <f t="shared" ref="C295" si="305">IF(ISBLANK(C89), "", C89)</f>
        <v/>
      </c>
      <c r="D295" s="2266" t="str">
        <f t="shared" si="287"/>
        <v/>
      </c>
      <c r="E295" s="2266" t="str">
        <f t="shared" si="287"/>
        <v/>
      </c>
      <c r="F295" s="2266" t="str">
        <f t="shared" si="287"/>
        <v/>
      </c>
      <c r="G295" s="45"/>
      <c r="H295" s="45"/>
      <c r="I295" s="45"/>
      <c r="J295" s="45"/>
      <c r="K295" s="45"/>
      <c r="L295" s="45"/>
      <c r="M295" s="45"/>
      <c r="N295" s="45"/>
      <c r="O295" s="45"/>
      <c r="P295" s="45"/>
      <c r="Q295" s="45"/>
      <c r="R295" s="45"/>
      <c r="S295" s="45"/>
      <c r="T295" s="45"/>
      <c r="U295" s="45"/>
      <c r="V295" s="45"/>
      <c r="W295" s="45"/>
      <c r="X295" s="45"/>
      <c r="Y295" s="45"/>
      <c r="Z295" s="45"/>
      <c r="AA295" s="45"/>
      <c r="AB295" s="45"/>
      <c r="AC295" s="45"/>
      <c r="AD295" s="45"/>
      <c r="AE295" s="45"/>
      <c r="AF295" s="45"/>
      <c r="AG295" s="45"/>
      <c r="AH295" s="45"/>
      <c r="AI295" s="45"/>
      <c r="AJ295" s="45"/>
      <c r="AK295" s="45"/>
      <c r="AL295" s="45"/>
      <c r="AM295" s="45"/>
      <c r="AN295" s="45"/>
      <c r="AO295" s="45"/>
      <c r="AP295" s="45"/>
      <c r="AQ295" s="45"/>
      <c r="AR295" s="45"/>
      <c r="AS295" s="45"/>
      <c r="AT295" s="45"/>
      <c r="AU295" s="45"/>
      <c r="AV295" s="45"/>
      <c r="AW295" s="45"/>
      <c r="AX295" s="45"/>
      <c r="AY295" s="45"/>
      <c r="AZ295" s="45"/>
      <c r="BA295" s="45"/>
      <c r="BB295" s="45"/>
      <c r="BC295" s="45"/>
      <c r="BD295" s="45"/>
      <c r="BE295" s="45"/>
      <c r="BF295" s="45"/>
      <c r="BG295" s="45"/>
      <c r="BH295" s="45"/>
      <c r="BI295" s="45"/>
      <c r="BJ295" s="45"/>
      <c r="BK295" s="45"/>
      <c r="BL295" s="45"/>
      <c r="BM295" s="45"/>
      <c r="BN295" s="45"/>
      <c r="BO295" s="45"/>
      <c r="BP295" s="45"/>
      <c r="BQ295" s="45"/>
      <c r="BR295" s="45"/>
      <c r="BS295" s="45"/>
      <c r="BT295" s="45"/>
      <c r="BU295" s="45"/>
      <c r="BV295" s="45"/>
      <c r="BW295" s="45"/>
      <c r="BX295" s="45"/>
      <c r="BY295" s="45"/>
      <c r="BZ295" s="45"/>
      <c r="CA295" s="45"/>
      <c r="CB295" s="45"/>
      <c r="CC295" s="45"/>
      <c r="CD295" s="45"/>
      <c r="CE295" s="45"/>
      <c r="CF295" s="45"/>
      <c r="CG295" s="45"/>
      <c r="CH295" s="45"/>
      <c r="CI295" s="45"/>
      <c r="CJ295" s="45"/>
      <c r="CK295" s="45"/>
      <c r="CL295" s="45"/>
      <c r="CM295" s="45"/>
      <c r="CN295" s="45"/>
      <c r="CO295" s="45"/>
      <c r="CP295" s="45"/>
      <c r="CQ295" s="45"/>
      <c r="CR295" s="45"/>
      <c r="CS295" s="45"/>
      <c r="CT295" s="45"/>
      <c r="CU295" s="45"/>
      <c r="CV295" s="45"/>
      <c r="CW295" s="45"/>
      <c r="CX295" s="45"/>
      <c r="CY295" s="45"/>
      <c r="CZ295" s="45"/>
      <c r="DA295" s="45"/>
      <c r="DB295" s="45"/>
      <c r="DC295" s="45"/>
      <c r="DD295" s="45"/>
      <c r="DE295" s="45"/>
      <c r="DF295" s="45"/>
      <c r="DG295" s="45"/>
      <c r="DH295" s="45"/>
      <c r="DI295" s="45"/>
      <c r="DJ295" s="45"/>
      <c r="DK295" s="45"/>
      <c r="DL295" s="45"/>
      <c r="DM295" s="45"/>
      <c r="DN295" s="45"/>
      <c r="DO295" s="45"/>
      <c r="DP295" s="45"/>
      <c r="DQ295" s="45"/>
      <c r="DR295" s="45"/>
      <c r="DS295" s="45"/>
      <c r="DT295" s="45"/>
      <c r="DU295" s="45"/>
      <c r="DV295" s="1217"/>
      <c r="DW295" s="45"/>
      <c r="DX295" s="45"/>
      <c r="DY295" s="45"/>
      <c r="DZ295" s="45"/>
      <c r="EA295" s="45"/>
      <c r="EB295" s="45"/>
      <c r="EC295" s="45"/>
      <c r="ED295" s="45"/>
      <c r="EE295" s="45"/>
      <c r="EF295" s="45"/>
      <c r="EG295" s="45"/>
      <c r="EH295" s="45"/>
      <c r="EI295" s="45"/>
      <c r="EJ295" s="45"/>
      <c r="EK295" s="45"/>
      <c r="EL295" s="45"/>
      <c r="EM295" s="45"/>
      <c r="EN295" s="45"/>
      <c r="EO295" s="45"/>
      <c r="EP295" s="45"/>
      <c r="EQ295" s="1217"/>
      <c r="ER295" s="577"/>
    </row>
    <row r="296" spans="1:148" ht="15" customHeight="1">
      <c r="A296" s="648"/>
      <c r="B296" s="2261" t="str">
        <f t="shared" si="291"/>
        <v>Desk 79</v>
      </c>
      <c r="C296" s="2266" t="str">
        <f t="shared" ref="C296" si="306">IF(ISBLANK(C90), "", C90)</f>
        <v/>
      </c>
      <c r="D296" s="2266" t="str">
        <f t="shared" si="287"/>
        <v/>
      </c>
      <c r="E296" s="2266" t="str">
        <f t="shared" si="287"/>
        <v/>
      </c>
      <c r="F296" s="2266" t="str">
        <f t="shared" si="287"/>
        <v/>
      </c>
      <c r="G296" s="45"/>
      <c r="H296" s="45"/>
      <c r="I296" s="45"/>
      <c r="J296" s="45"/>
      <c r="K296" s="45"/>
      <c r="L296" s="45"/>
      <c r="M296" s="45"/>
      <c r="N296" s="45"/>
      <c r="O296" s="45"/>
      <c r="P296" s="45"/>
      <c r="Q296" s="45"/>
      <c r="R296" s="45"/>
      <c r="S296" s="45"/>
      <c r="T296" s="45"/>
      <c r="U296" s="45"/>
      <c r="V296" s="45"/>
      <c r="W296" s="45"/>
      <c r="X296" s="45"/>
      <c r="Y296" s="45"/>
      <c r="Z296" s="45"/>
      <c r="AA296" s="45"/>
      <c r="AB296" s="45"/>
      <c r="AC296" s="45"/>
      <c r="AD296" s="45"/>
      <c r="AE296" s="45"/>
      <c r="AF296" s="45"/>
      <c r="AG296" s="45"/>
      <c r="AH296" s="45"/>
      <c r="AI296" s="45"/>
      <c r="AJ296" s="45"/>
      <c r="AK296" s="45"/>
      <c r="AL296" s="45"/>
      <c r="AM296" s="45"/>
      <c r="AN296" s="45"/>
      <c r="AO296" s="45"/>
      <c r="AP296" s="45"/>
      <c r="AQ296" s="45"/>
      <c r="AR296" s="45"/>
      <c r="AS296" s="45"/>
      <c r="AT296" s="45"/>
      <c r="AU296" s="45"/>
      <c r="AV296" s="45"/>
      <c r="AW296" s="45"/>
      <c r="AX296" s="45"/>
      <c r="AY296" s="45"/>
      <c r="AZ296" s="45"/>
      <c r="BA296" s="45"/>
      <c r="BB296" s="45"/>
      <c r="BC296" s="45"/>
      <c r="BD296" s="45"/>
      <c r="BE296" s="45"/>
      <c r="BF296" s="45"/>
      <c r="BG296" s="45"/>
      <c r="BH296" s="45"/>
      <c r="BI296" s="45"/>
      <c r="BJ296" s="45"/>
      <c r="BK296" s="45"/>
      <c r="BL296" s="45"/>
      <c r="BM296" s="45"/>
      <c r="BN296" s="45"/>
      <c r="BO296" s="45"/>
      <c r="BP296" s="45"/>
      <c r="BQ296" s="45"/>
      <c r="BR296" s="45"/>
      <c r="BS296" s="45"/>
      <c r="BT296" s="45"/>
      <c r="BU296" s="45"/>
      <c r="BV296" s="45"/>
      <c r="BW296" s="45"/>
      <c r="BX296" s="45"/>
      <c r="BY296" s="45"/>
      <c r="BZ296" s="45"/>
      <c r="CA296" s="45"/>
      <c r="CB296" s="45"/>
      <c r="CC296" s="45"/>
      <c r="CD296" s="45"/>
      <c r="CE296" s="45"/>
      <c r="CF296" s="45"/>
      <c r="CG296" s="45"/>
      <c r="CH296" s="45"/>
      <c r="CI296" s="45"/>
      <c r="CJ296" s="45"/>
      <c r="CK296" s="45"/>
      <c r="CL296" s="45"/>
      <c r="CM296" s="45"/>
      <c r="CN296" s="45"/>
      <c r="CO296" s="45"/>
      <c r="CP296" s="45"/>
      <c r="CQ296" s="45"/>
      <c r="CR296" s="45"/>
      <c r="CS296" s="45"/>
      <c r="CT296" s="45"/>
      <c r="CU296" s="45"/>
      <c r="CV296" s="45"/>
      <c r="CW296" s="45"/>
      <c r="CX296" s="45"/>
      <c r="CY296" s="45"/>
      <c r="CZ296" s="45"/>
      <c r="DA296" s="45"/>
      <c r="DB296" s="45"/>
      <c r="DC296" s="45"/>
      <c r="DD296" s="45"/>
      <c r="DE296" s="45"/>
      <c r="DF296" s="45"/>
      <c r="DG296" s="45"/>
      <c r="DH296" s="45"/>
      <c r="DI296" s="45"/>
      <c r="DJ296" s="45"/>
      <c r="DK296" s="45"/>
      <c r="DL296" s="45"/>
      <c r="DM296" s="45"/>
      <c r="DN296" s="45"/>
      <c r="DO296" s="45"/>
      <c r="DP296" s="45"/>
      <c r="DQ296" s="45"/>
      <c r="DR296" s="45"/>
      <c r="DS296" s="45"/>
      <c r="DT296" s="45"/>
      <c r="DU296" s="45"/>
      <c r="DV296" s="1217"/>
      <c r="DW296" s="45"/>
      <c r="DX296" s="45"/>
      <c r="DY296" s="45"/>
      <c r="DZ296" s="45"/>
      <c r="EA296" s="45"/>
      <c r="EB296" s="45"/>
      <c r="EC296" s="45"/>
      <c r="ED296" s="45"/>
      <c r="EE296" s="45"/>
      <c r="EF296" s="45"/>
      <c r="EG296" s="45"/>
      <c r="EH296" s="45"/>
      <c r="EI296" s="45"/>
      <c r="EJ296" s="45"/>
      <c r="EK296" s="45"/>
      <c r="EL296" s="45"/>
      <c r="EM296" s="45"/>
      <c r="EN296" s="45"/>
      <c r="EO296" s="45"/>
      <c r="EP296" s="45"/>
      <c r="EQ296" s="1217"/>
      <c r="ER296" s="577"/>
    </row>
    <row r="297" spans="1:148" ht="15" customHeight="1">
      <c r="A297" s="648"/>
      <c r="B297" s="2261" t="str">
        <f t="shared" si="291"/>
        <v>Desk 80</v>
      </c>
      <c r="C297" s="2266" t="str">
        <f t="shared" ref="C297" si="307">IF(ISBLANK(C91), "", C91)</f>
        <v/>
      </c>
      <c r="D297" s="2266" t="str">
        <f t="shared" si="287"/>
        <v/>
      </c>
      <c r="E297" s="2266" t="str">
        <f t="shared" si="287"/>
        <v/>
      </c>
      <c r="F297" s="2266" t="str">
        <f t="shared" si="287"/>
        <v/>
      </c>
      <c r="G297" s="45"/>
      <c r="H297" s="45"/>
      <c r="I297" s="45"/>
      <c r="J297" s="45"/>
      <c r="K297" s="45"/>
      <c r="L297" s="45"/>
      <c r="M297" s="45"/>
      <c r="N297" s="45"/>
      <c r="O297" s="45"/>
      <c r="P297" s="45"/>
      <c r="Q297" s="45"/>
      <c r="R297" s="45"/>
      <c r="S297" s="45"/>
      <c r="T297" s="45"/>
      <c r="U297" s="45"/>
      <c r="V297" s="45"/>
      <c r="W297" s="45"/>
      <c r="X297" s="45"/>
      <c r="Y297" s="45"/>
      <c r="Z297" s="45"/>
      <c r="AA297" s="45"/>
      <c r="AB297" s="45"/>
      <c r="AC297" s="45"/>
      <c r="AD297" s="45"/>
      <c r="AE297" s="45"/>
      <c r="AF297" s="45"/>
      <c r="AG297" s="45"/>
      <c r="AH297" s="45"/>
      <c r="AI297" s="45"/>
      <c r="AJ297" s="45"/>
      <c r="AK297" s="45"/>
      <c r="AL297" s="45"/>
      <c r="AM297" s="45"/>
      <c r="AN297" s="45"/>
      <c r="AO297" s="45"/>
      <c r="AP297" s="45"/>
      <c r="AQ297" s="45"/>
      <c r="AR297" s="45"/>
      <c r="AS297" s="45"/>
      <c r="AT297" s="45"/>
      <c r="AU297" s="45"/>
      <c r="AV297" s="45"/>
      <c r="AW297" s="45"/>
      <c r="AX297" s="45"/>
      <c r="AY297" s="45"/>
      <c r="AZ297" s="45"/>
      <c r="BA297" s="45"/>
      <c r="BB297" s="45"/>
      <c r="BC297" s="45"/>
      <c r="BD297" s="45"/>
      <c r="BE297" s="45"/>
      <c r="BF297" s="45"/>
      <c r="BG297" s="45"/>
      <c r="BH297" s="45"/>
      <c r="BI297" s="45"/>
      <c r="BJ297" s="45"/>
      <c r="BK297" s="45"/>
      <c r="BL297" s="45"/>
      <c r="BM297" s="45"/>
      <c r="BN297" s="45"/>
      <c r="BO297" s="45"/>
      <c r="BP297" s="45"/>
      <c r="BQ297" s="45"/>
      <c r="BR297" s="45"/>
      <c r="BS297" s="45"/>
      <c r="BT297" s="45"/>
      <c r="BU297" s="45"/>
      <c r="BV297" s="45"/>
      <c r="BW297" s="45"/>
      <c r="BX297" s="45"/>
      <c r="BY297" s="45"/>
      <c r="BZ297" s="45"/>
      <c r="CA297" s="45"/>
      <c r="CB297" s="45"/>
      <c r="CC297" s="45"/>
      <c r="CD297" s="45"/>
      <c r="CE297" s="45"/>
      <c r="CF297" s="45"/>
      <c r="CG297" s="45"/>
      <c r="CH297" s="45"/>
      <c r="CI297" s="45"/>
      <c r="CJ297" s="45"/>
      <c r="CK297" s="45"/>
      <c r="CL297" s="45"/>
      <c r="CM297" s="45"/>
      <c r="CN297" s="45"/>
      <c r="CO297" s="45"/>
      <c r="CP297" s="45"/>
      <c r="CQ297" s="45"/>
      <c r="CR297" s="45"/>
      <c r="CS297" s="45"/>
      <c r="CT297" s="45"/>
      <c r="CU297" s="45"/>
      <c r="CV297" s="45"/>
      <c r="CW297" s="45"/>
      <c r="CX297" s="45"/>
      <c r="CY297" s="45"/>
      <c r="CZ297" s="45"/>
      <c r="DA297" s="45"/>
      <c r="DB297" s="45"/>
      <c r="DC297" s="45"/>
      <c r="DD297" s="45"/>
      <c r="DE297" s="45"/>
      <c r="DF297" s="45"/>
      <c r="DG297" s="45"/>
      <c r="DH297" s="45"/>
      <c r="DI297" s="45"/>
      <c r="DJ297" s="45"/>
      <c r="DK297" s="45"/>
      <c r="DL297" s="45"/>
      <c r="DM297" s="45"/>
      <c r="DN297" s="45"/>
      <c r="DO297" s="45"/>
      <c r="DP297" s="45"/>
      <c r="DQ297" s="45"/>
      <c r="DR297" s="45"/>
      <c r="DS297" s="45"/>
      <c r="DT297" s="45"/>
      <c r="DU297" s="45"/>
      <c r="DV297" s="1217"/>
      <c r="DW297" s="45"/>
      <c r="DX297" s="45"/>
      <c r="DY297" s="45"/>
      <c r="DZ297" s="45"/>
      <c r="EA297" s="45"/>
      <c r="EB297" s="45"/>
      <c r="EC297" s="45"/>
      <c r="ED297" s="45"/>
      <c r="EE297" s="45"/>
      <c r="EF297" s="45"/>
      <c r="EG297" s="45"/>
      <c r="EH297" s="45"/>
      <c r="EI297" s="45"/>
      <c r="EJ297" s="45"/>
      <c r="EK297" s="45"/>
      <c r="EL297" s="45"/>
      <c r="EM297" s="45"/>
      <c r="EN297" s="45"/>
      <c r="EO297" s="45"/>
      <c r="EP297" s="45"/>
      <c r="EQ297" s="1217"/>
      <c r="ER297" s="577"/>
    </row>
    <row r="298" spans="1:148" ht="15" customHeight="1">
      <c r="A298" s="648"/>
      <c r="B298" s="2261" t="str">
        <f t="shared" si="291"/>
        <v>Desk 81</v>
      </c>
      <c r="C298" s="2266" t="str">
        <f t="shared" ref="C298" si="308">IF(ISBLANK(C92), "", C92)</f>
        <v/>
      </c>
      <c r="D298" s="2266" t="str">
        <f t="shared" ref="D298:F317" si="309">IF(ISBLANK(D92), "", D92)</f>
        <v/>
      </c>
      <c r="E298" s="2266" t="str">
        <f t="shared" si="309"/>
        <v/>
      </c>
      <c r="F298" s="2266" t="str">
        <f t="shared" si="309"/>
        <v/>
      </c>
      <c r="G298" s="45"/>
      <c r="H298" s="45"/>
      <c r="I298" s="45"/>
      <c r="J298" s="45"/>
      <c r="K298" s="45"/>
      <c r="L298" s="45"/>
      <c r="M298" s="45"/>
      <c r="N298" s="45"/>
      <c r="O298" s="45"/>
      <c r="P298" s="45"/>
      <c r="Q298" s="45"/>
      <c r="R298" s="45"/>
      <c r="S298" s="45"/>
      <c r="T298" s="45"/>
      <c r="U298" s="45"/>
      <c r="V298" s="45"/>
      <c r="W298" s="45"/>
      <c r="X298" s="45"/>
      <c r="Y298" s="45"/>
      <c r="Z298" s="45"/>
      <c r="AA298" s="45"/>
      <c r="AB298" s="45"/>
      <c r="AC298" s="45"/>
      <c r="AD298" s="45"/>
      <c r="AE298" s="45"/>
      <c r="AF298" s="45"/>
      <c r="AG298" s="45"/>
      <c r="AH298" s="45"/>
      <c r="AI298" s="45"/>
      <c r="AJ298" s="45"/>
      <c r="AK298" s="45"/>
      <c r="AL298" s="45"/>
      <c r="AM298" s="45"/>
      <c r="AN298" s="45"/>
      <c r="AO298" s="45"/>
      <c r="AP298" s="45"/>
      <c r="AQ298" s="45"/>
      <c r="AR298" s="45"/>
      <c r="AS298" s="45"/>
      <c r="AT298" s="45"/>
      <c r="AU298" s="45"/>
      <c r="AV298" s="45"/>
      <c r="AW298" s="45"/>
      <c r="AX298" s="45"/>
      <c r="AY298" s="45"/>
      <c r="AZ298" s="45"/>
      <c r="BA298" s="45"/>
      <c r="BB298" s="45"/>
      <c r="BC298" s="45"/>
      <c r="BD298" s="45"/>
      <c r="BE298" s="45"/>
      <c r="BF298" s="45"/>
      <c r="BG298" s="45"/>
      <c r="BH298" s="45"/>
      <c r="BI298" s="45"/>
      <c r="BJ298" s="45"/>
      <c r="BK298" s="45"/>
      <c r="BL298" s="45"/>
      <c r="BM298" s="45"/>
      <c r="BN298" s="45"/>
      <c r="BO298" s="45"/>
      <c r="BP298" s="45"/>
      <c r="BQ298" s="45"/>
      <c r="BR298" s="45"/>
      <c r="BS298" s="45"/>
      <c r="BT298" s="45"/>
      <c r="BU298" s="45"/>
      <c r="BV298" s="45"/>
      <c r="BW298" s="45"/>
      <c r="BX298" s="45"/>
      <c r="BY298" s="45"/>
      <c r="BZ298" s="45"/>
      <c r="CA298" s="45"/>
      <c r="CB298" s="45"/>
      <c r="CC298" s="45"/>
      <c r="CD298" s="45"/>
      <c r="CE298" s="45"/>
      <c r="CF298" s="45"/>
      <c r="CG298" s="45"/>
      <c r="CH298" s="45"/>
      <c r="CI298" s="45"/>
      <c r="CJ298" s="45"/>
      <c r="CK298" s="45"/>
      <c r="CL298" s="45"/>
      <c r="CM298" s="45"/>
      <c r="CN298" s="45"/>
      <c r="CO298" s="45"/>
      <c r="CP298" s="45"/>
      <c r="CQ298" s="45"/>
      <c r="CR298" s="45"/>
      <c r="CS298" s="45"/>
      <c r="CT298" s="45"/>
      <c r="CU298" s="45"/>
      <c r="CV298" s="45"/>
      <c r="CW298" s="45"/>
      <c r="CX298" s="45"/>
      <c r="CY298" s="45"/>
      <c r="CZ298" s="45"/>
      <c r="DA298" s="45"/>
      <c r="DB298" s="45"/>
      <c r="DC298" s="45"/>
      <c r="DD298" s="45"/>
      <c r="DE298" s="45"/>
      <c r="DF298" s="45"/>
      <c r="DG298" s="45"/>
      <c r="DH298" s="45"/>
      <c r="DI298" s="45"/>
      <c r="DJ298" s="45"/>
      <c r="DK298" s="45"/>
      <c r="DL298" s="45"/>
      <c r="DM298" s="45"/>
      <c r="DN298" s="45"/>
      <c r="DO298" s="45"/>
      <c r="DP298" s="45"/>
      <c r="DQ298" s="45"/>
      <c r="DR298" s="45"/>
      <c r="DS298" s="45"/>
      <c r="DT298" s="45"/>
      <c r="DU298" s="45"/>
      <c r="DV298" s="1217"/>
      <c r="DW298" s="45"/>
      <c r="DX298" s="45"/>
      <c r="DY298" s="45"/>
      <c r="DZ298" s="45"/>
      <c r="EA298" s="45"/>
      <c r="EB298" s="45"/>
      <c r="EC298" s="45"/>
      <c r="ED298" s="45"/>
      <c r="EE298" s="45"/>
      <c r="EF298" s="45"/>
      <c r="EG298" s="45"/>
      <c r="EH298" s="45"/>
      <c r="EI298" s="45"/>
      <c r="EJ298" s="45"/>
      <c r="EK298" s="45"/>
      <c r="EL298" s="45"/>
      <c r="EM298" s="45"/>
      <c r="EN298" s="45"/>
      <c r="EO298" s="45"/>
      <c r="EP298" s="45"/>
      <c r="EQ298" s="1217"/>
      <c r="ER298" s="577"/>
    </row>
    <row r="299" spans="1:148" ht="15" customHeight="1">
      <c r="A299" s="648"/>
      <c r="B299" s="2261" t="str">
        <f t="shared" si="291"/>
        <v>Desk 82</v>
      </c>
      <c r="C299" s="2266" t="str">
        <f t="shared" ref="C299" si="310">IF(ISBLANK(C93), "", C93)</f>
        <v/>
      </c>
      <c r="D299" s="2266" t="str">
        <f t="shared" si="309"/>
        <v/>
      </c>
      <c r="E299" s="2266" t="str">
        <f t="shared" si="309"/>
        <v/>
      </c>
      <c r="F299" s="2266" t="str">
        <f t="shared" si="309"/>
        <v/>
      </c>
      <c r="G299" s="45"/>
      <c r="H299" s="45"/>
      <c r="I299" s="45"/>
      <c r="J299" s="45"/>
      <c r="K299" s="45"/>
      <c r="L299" s="45"/>
      <c r="M299" s="45"/>
      <c r="N299" s="45"/>
      <c r="O299" s="45"/>
      <c r="P299" s="45"/>
      <c r="Q299" s="45"/>
      <c r="R299" s="45"/>
      <c r="S299" s="45"/>
      <c r="T299" s="45"/>
      <c r="U299" s="45"/>
      <c r="V299" s="45"/>
      <c r="W299" s="45"/>
      <c r="X299" s="45"/>
      <c r="Y299" s="45"/>
      <c r="Z299" s="45"/>
      <c r="AA299" s="45"/>
      <c r="AB299" s="45"/>
      <c r="AC299" s="45"/>
      <c r="AD299" s="45"/>
      <c r="AE299" s="45"/>
      <c r="AF299" s="45"/>
      <c r="AG299" s="45"/>
      <c r="AH299" s="45"/>
      <c r="AI299" s="45"/>
      <c r="AJ299" s="45"/>
      <c r="AK299" s="45"/>
      <c r="AL299" s="45"/>
      <c r="AM299" s="45"/>
      <c r="AN299" s="45"/>
      <c r="AO299" s="45"/>
      <c r="AP299" s="45"/>
      <c r="AQ299" s="45"/>
      <c r="AR299" s="45"/>
      <c r="AS299" s="45"/>
      <c r="AT299" s="45"/>
      <c r="AU299" s="45"/>
      <c r="AV299" s="45"/>
      <c r="AW299" s="45"/>
      <c r="AX299" s="45"/>
      <c r="AY299" s="45"/>
      <c r="AZ299" s="45"/>
      <c r="BA299" s="45"/>
      <c r="BB299" s="45"/>
      <c r="BC299" s="45"/>
      <c r="BD299" s="45"/>
      <c r="BE299" s="45"/>
      <c r="BF299" s="45"/>
      <c r="BG299" s="45"/>
      <c r="BH299" s="45"/>
      <c r="BI299" s="45"/>
      <c r="BJ299" s="45"/>
      <c r="BK299" s="45"/>
      <c r="BL299" s="45"/>
      <c r="BM299" s="45"/>
      <c r="BN299" s="45"/>
      <c r="BO299" s="45"/>
      <c r="BP299" s="45"/>
      <c r="BQ299" s="45"/>
      <c r="BR299" s="45"/>
      <c r="BS299" s="45"/>
      <c r="BT299" s="45"/>
      <c r="BU299" s="45"/>
      <c r="BV299" s="45"/>
      <c r="BW299" s="45"/>
      <c r="BX299" s="45"/>
      <c r="BY299" s="45"/>
      <c r="BZ299" s="45"/>
      <c r="CA299" s="45"/>
      <c r="CB299" s="45"/>
      <c r="CC299" s="45"/>
      <c r="CD299" s="45"/>
      <c r="CE299" s="45"/>
      <c r="CF299" s="45"/>
      <c r="CG299" s="45"/>
      <c r="CH299" s="45"/>
      <c r="CI299" s="45"/>
      <c r="CJ299" s="45"/>
      <c r="CK299" s="45"/>
      <c r="CL299" s="45"/>
      <c r="CM299" s="45"/>
      <c r="CN299" s="45"/>
      <c r="CO299" s="45"/>
      <c r="CP299" s="45"/>
      <c r="CQ299" s="45"/>
      <c r="CR299" s="45"/>
      <c r="CS299" s="45"/>
      <c r="CT299" s="45"/>
      <c r="CU299" s="45"/>
      <c r="CV299" s="45"/>
      <c r="CW299" s="45"/>
      <c r="CX299" s="45"/>
      <c r="CY299" s="45"/>
      <c r="CZ299" s="45"/>
      <c r="DA299" s="45"/>
      <c r="DB299" s="45"/>
      <c r="DC299" s="45"/>
      <c r="DD299" s="45"/>
      <c r="DE299" s="45"/>
      <c r="DF299" s="45"/>
      <c r="DG299" s="45"/>
      <c r="DH299" s="45"/>
      <c r="DI299" s="45"/>
      <c r="DJ299" s="45"/>
      <c r="DK299" s="45"/>
      <c r="DL299" s="45"/>
      <c r="DM299" s="45"/>
      <c r="DN299" s="45"/>
      <c r="DO299" s="45"/>
      <c r="DP299" s="45"/>
      <c r="DQ299" s="45"/>
      <c r="DR299" s="45"/>
      <c r="DS299" s="45"/>
      <c r="DT299" s="45"/>
      <c r="DU299" s="45"/>
      <c r="DV299" s="1217"/>
      <c r="DW299" s="45"/>
      <c r="DX299" s="45"/>
      <c r="DY299" s="45"/>
      <c r="DZ299" s="45"/>
      <c r="EA299" s="45"/>
      <c r="EB299" s="45"/>
      <c r="EC299" s="45"/>
      <c r="ED299" s="45"/>
      <c r="EE299" s="45"/>
      <c r="EF299" s="45"/>
      <c r="EG299" s="45"/>
      <c r="EH299" s="45"/>
      <c r="EI299" s="45"/>
      <c r="EJ299" s="45"/>
      <c r="EK299" s="45"/>
      <c r="EL299" s="45"/>
      <c r="EM299" s="45"/>
      <c r="EN299" s="45"/>
      <c r="EO299" s="45"/>
      <c r="EP299" s="45"/>
      <c r="EQ299" s="1217"/>
      <c r="ER299" s="577"/>
    </row>
    <row r="300" spans="1:148" ht="15" customHeight="1">
      <c r="A300" s="648"/>
      <c r="B300" s="2261" t="str">
        <f t="shared" si="291"/>
        <v>Desk 83</v>
      </c>
      <c r="C300" s="2266" t="str">
        <f t="shared" ref="C300" si="311">IF(ISBLANK(C94), "", C94)</f>
        <v/>
      </c>
      <c r="D300" s="2266" t="str">
        <f t="shared" si="309"/>
        <v/>
      </c>
      <c r="E300" s="2266" t="str">
        <f t="shared" si="309"/>
        <v/>
      </c>
      <c r="F300" s="2266" t="str">
        <f t="shared" si="309"/>
        <v/>
      </c>
      <c r="G300" s="45"/>
      <c r="H300" s="45"/>
      <c r="I300" s="45"/>
      <c r="J300" s="45"/>
      <c r="K300" s="45"/>
      <c r="L300" s="45"/>
      <c r="M300" s="45"/>
      <c r="N300" s="45"/>
      <c r="O300" s="45"/>
      <c r="P300" s="45"/>
      <c r="Q300" s="45"/>
      <c r="R300" s="45"/>
      <c r="S300" s="45"/>
      <c r="T300" s="45"/>
      <c r="U300" s="45"/>
      <c r="V300" s="45"/>
      <c r="W300" s="45"/>
      <c r="X300" s="45"/>
      <c r="Y300" s="45"/>
      <c r="Z300" s="45"/>
      <c r="AA300" s="45"/>
      <c r="AB300" s="45"/>
      <c r="AC300" s="45"/>
      <c r="AD300" s="45"/>
      <c r="AE300" s="45"/>
      <c r="AF300" s="45"/>
      <c r="AG300" s="45"/>
      <c r="AH300" s="45"/>
      <c r="AI300" s="45"/>
      <c r="AJ300" s="45"/>
      <c r="AK300" s="45"/>
      <c r="AL300" s="45"/>
      <c r="AM300" s="45"/>
      <c r="AN300" s="45"/>
      <c r="AO300" s="45"/>
      <c r="AP300" s="45"/>
      <c r="AQ300" s="45"/>
      <c r="AR300" s="45"/>
      <c r="AS300" s="45"/>
      <c r="AT300" s="45"/>
      <c r="AU300" s="45"/>
      <c r="AV300" s="45"/>
      <c r="AW300" s="45"/>
      <c r="AX300" s="45"/>
      <c r="AY300" s="45"/>
      <c r="AZ300" s="45"/>
      <c r="BA300" s="45"/>
      <c r="BB300" s="45"/>
      <c r="BC300" s="45"/>
      <c r="BD300" s="45"/>
      <c r="BE300" s="45"/>
      <c r="BF300" s="45"/>
      <c r="BG300" s="45"/>
      <c r="BH300" s="45"/>
      <c r="BI300" s="45"/>
      <c r="BJ300" s="45"/>
      <c r="BK300" s="45"/>
      <c r="BL300" s="45"/>
      <c r="BM300" s="45"/>
      <c r="BN300" s="45"/>
      <c r="BO300" s="45"/>
      <c r="BP300" s="45"/>
      <c r="BQ300" s="45"/>
      <c r="BR300" s="45"/>
      <c r="BS300" s="45"/>
      <c r="BT300" s="45"/>
      <c r="BU300" s="45"/>
      <c r="BV300" s="45"/>
      <c r="BW300" s="45"/>
      <c r="BX300" s="45"/>
      <c r="BY300" s="45"/>
      <c r="BZ300" s="45"/>
      <c r="CA300" s="45"/>
      <c r="CB300" s="45"/>
      <c r="CC300" s="45"/>
      <c r="CD300" s="45"/>
      <c r="CE300" s="45"/>
      <c r="CF300" s="45"/>
      <c r="CG300" s="45"/>
      <c r="CH300" s="45"/>
      <c r="CI300" s="45"/>
      <c r="CJ300" s="45"/>
      <c r="CK300" s="45"/>
      <c r="CL300" s="45"/>
      <c r="CM300" s="45"/>
      <c r="CN300" s="45"/>
      <c r="CO300" s="45"/>
      <c r="CP300" s="45"/>
      <c r="CQ300" s="45"/>
      <c r="CR300" s="45"/>
      <c r="CS300" s="45"/>
      <c r="CT300" s="45"/>
      <c r="CU300" s="45"/>
      <c r="CV300" s="45"/>
      <c r="CW300" s="45"/>
      <c r="CX300" s="45"/>
      <c r="CY300" s="45"/>
      <c r="CZ300" s="45"/>
      <c r="DA300" s="45"/>
      <c r="DB300" s="45"/>
      <c r="DC300" s="45"/>
      <c r="DD300" s="45"/>
      <c r="DE300" s="45"/>
      <c r="DF300" s="45"/>
      <c r="DG300" s="45"/>
      <c r="DH300" s="45"/>
      <c r="DI300" s="45"/>
      <c r="DJ300" s="45"/>
      <c r="DK300" s="45"/>
      <c r="DL300" s="45"/>
      <c r="DM300" s="45"/>
      <c r="DN300" s="45"/>
      <c r="DO300" s="45"/>
      <c r="DP300" s="45"/>
      <c r="DQ300" s="45"/>
      <c r="DR300" s="45"/>
      <c r="DS300" s="45"/>
      <c r="DT300" s="45"/>
      <c r="DU300" s="45"/>
      <c r="DV300" s="1217"/>
      <c r="DW300" s="45"/>
      <c r="DX300" s="45"/>
      <c r="DY300" s="45"/>
      <c r="DZ300" s="45"/>
      <c r="EA300" s="45"/>
      <c r="EB300" s="45"/>
      <c r="EC300" s="45"/>
      <c r="ED300" s="45"/>
      <c r="EE300" s="45"/>
      <c r="EF300" s="45"/>
      <c r="EG300" s="45"/>
      <c r="EH300" s="45"/>
      <c r="EI300" s="45"/>
      <c r="EJ300" s="45"/>
      <c r="EK300" s="45"/>
      <c r="EL300" s="45"/>
      <c r="EM300" s="45"/>
      <c r="EN300" s="45"/>
      <c r="EO300" s="45"/>
      <c r="EP300" s="45"/>
      <c r="EQ300" s="1217"/>
      <c r="ER300" s="577"/>
    </row>
    <row r="301" spans="1:148" ht="15" customHeight="1">
      <c r="A301" s="648"/>
      <c r="B301" s="2261" t="str">
        <f t="shared" si="291"/>
        <v>Desk 84</v>
      </c>
      <c r="C301" s="2266" t="str">
        <f t="shared" ref="C301" si="312">IF(ISBLANK(C95), "", C95)</f>
        <v/>
      </c>
      <c r="D301" s="2266" t="str">
        <f t="shared" si="309"/>
        <v/>
      </c>
      <c r="E301" s="2266" t="str">
        <f t="shared" si="309"/>
        <v/>
      </c>
      <c r="F301" s="2266" t="str">
        <f t="shared" si="309"/>
        <v/>
      </c>
      <c r="G301" s="45"/>
      <c r="H301" s="45"/>
      <c r="I301" s="45"/>
      <c r="J301" s="45"/>
      <c r="K301" s="45"/>
      <c r="L301" s="45"/>
      <c r="M301" s="45"/>
      <c r="N301" s="45"/>
      <c r="O301" s="45"/>
      <c r="P301" s="45"/>
      <c r="Q301" s="45"/>
      <c r="R301" s="45"/>
      <c r="S301" s="45"/>
      <c r="T301" s="45"/>
      <c r="U301" s="45"/>
      <c r="V301" s="45"/>
      <c r="W301" s="45"/>
      <c r="X301" s="45"/>
      <c r="Y301" s="45"/>
      <c r="Z301" s="45"/>
      <c r="AA301" s="45"/>
      <c r="AB301" s="45"/>
      <c r="AC301" s="45"/>
      <c r="AD301" s="45"/>
      <c r="AE301" s="45"/>
      <c r="AF301" s="45"/>
      <c r="AG301" s="45"/>
      <c r="AH301" s="45"/>
      <c r="AI301" s="45"/>
      <c r="AJ301" s="45"/>
      <c r="AK301" s="45"/>
      <c r="AL301" s="45"/>
      <c r="AM301" s="45"/>
      <c r="AN301" s="45"/>
      <c r="AO301" s="45"/>
      <c r="AP301" s="45"/>
      <c r="AQ301" s="45"/>
      <c r="AR301" s="45"/>
      <c r="AS301" s="45"/>
      <c r="AT301" s="45"/>
      <c r="AU301" s="45"/>
      <c r="AV301" s="45"/>
      <c r="AW301" s="45"/>
      <c r="AX301" s="45"/>
      <c r="AY301" s="45"/>
      <c r="AZ301" s="45"/>
      <c r="BA301" s="45"/>
      <c r="BB301" s="45"/>
      <c r="BC301" s="45"/>
      <c r="BD301" s="45"/>
      <c r="BE301" s="45"/>
      <c r="BF301" s="45"/>
      <c r="BG301" s="45"/>
      <c r="BH301" s="45"/>
      <c r="BI301" s="45"/>
      <c r="BJ301" s="45"/>
      <c r="BK301" s="45"/>
      <c r="BL301" s="45"/>
      <c r="BM301" s="45"/>
      <c r="BN301" s="45"/>
      <c r="BO301" s="45"/>
      <c r="BP301" s="45"/>
      <c r="BQ301" s="45"/>
      <c r="BR301" s="45"/>
      <c r="BS301" s="45"/>
      <c r="BT301" s="45"/>
      <c r="BU301" s="45"/>
      <c r="BV301" s="45"/>
      <c r="BW301" s="45"/>
      <c r="BX301" s="45"/>
      <c r="BY301" s="45"/>
      <c r="BZ301" s="45"/>
      <c r="CA301" s="45"/>
      <c r="CB301" s="45"/>
      <c r="CC301" s="45"/>
      <c r="CD301" s="45"/>
      <c r="CE301" s="45"/>
      <c r="CF301" s="45"/>
      <c r="CG301" s="45"/>
      <c r="CH301" s="45"/>
      <c r="CI301" s="45"/>
      <c r="CJ301" s="45"/>
      <c r="CK301" s="45"/>
      <c r="CL301" s="45"/>
      <c r="CM301" s="45"/>
      <c r="CN301" s="45"/>
      <c r="CO301" s="45"/>
      <c r="CP301" s="45"/>
      <c r="CQ301" s="45"/>
      <c r="CR301" s="45"/>
      <c r="CS301" s="45"/>
      <c r="CT301" s="45"/>
      <c r="CU301" s="45"/>
      <c r="CV301" s="45"/>
      <c r="CW301" s="45"/>
      <c r="CX301" s="45"/>
      <c r="CY301" s="45"/>
      <c r="CZ301" s="45"/>
      <c r="DA301" s="45"/>
      <c r="DB301" s="45"/>
      <c r="DC301" s="45"/>
      <c r="DD301" s="45"/>
      <c r="DE301" s="45"/>
      <c r="DF301" s="45"/>
      <c r="DG301" s="45"/>
      <c r="DH301" s="45"/>
      <c r="DI301" s="45"/>
      <c r="DJ301" s="45"/>
      <c r="DK301" s="45"/>
      <c r="DL301" s="45"/>
      <c r="DM301" s="45"/>
      <c r="DN301" s="45"/>
      <c r="DO301" s="45"/>
      <c r="DP301" s="45"/>
      <c r="DQ301" s="45"/>
      <c r="DR301" s="45"/>
      <c r="DS301" s="45"/>
      <c r="DT301" s="45"/>
      <c r="DU301" s="45"/>
      <c r="DV301" s="1217"/>
      <c r="DW301" s="45"/>
      <c r="DX301" s="45"/>
      <c r="DY301" s="45"/>
      <c r="DZ301" s="45"/>
      <c r="EA301" s="45"/>
      <c r="EB301" s="45"/>
      <c r="EC301" s="45"/>
      <c r="ED301" s="45"/>
      <c r="EE301" s="45"/>
      <c r="EF301" s="45"/>
      <c r="EG301" s="45"/>
      <c r="EH301" s="45"/>
      <c r="EI301" s="45"/>
      <c r="EJ301" s="45"/>
      <c r="EK301" s="45"/>
      <c r="EL301" s="45"/>
      <c r="EM301" s="45"/>
      <c r="EN301" s="45"/>
      <c r="EO301" s="45"/>
      <c r="EP301" s="45"/>
      <c r="EQ301" s="1217"/>
      <c r="ER301" s="577"/>
    </row>
    <row r="302" spans="1:148" ht="15" customHeight="1">
      <c r="A302" s="648"/>
      <c r="B302" s="2261" t="str">
        <f t="shared" si="291"/>
        <v>Desk 85</v>
      </c>
      <c r="C302" s="2266" t="str">
        <f t="shared" ref="C302" si="313">IF(ISBLANK(C96), "", C96)</f>
        <v/>
      </c>
      <c r="D302" s="2266" t="str">
        <f t="shared" si="309"/>
        <v/>
      </c>
      <c r="E302" s="2266" t="str">
        <f t="shared" si="309"/>
        <v/>
      </c>
      <c r="F302" s="2266" t="str">
        <f t="shared" si="309"/>
        <v/>
      </c>
      <c r="G302" s="45"/>
      <c r="H302" s="45"/>
      <c r="I302" s="45"/>
      <c r="J302" s="45"/>
      <c r="K302" s="45"/>
      <c r="L302" s="45"/>
      <c r="M302" s="45"/>
      <c r="N302" s="45"/>
      <c r="O302" s="45"/>
      <c r="P302" s="45"/>
      <c r="Q302" s="45"/>
      <c r="R302" s="45"/>
      <c r="S302" s="45"/>
      <c r="T302" s="45"/>
      <c r="U302" s="45"/>
      <c r="V302" s="45"/>
      <c r="W302" s="45"/>
      <c r="X302" s="45"/>
      <c r="Y302" s="45"/>
      <c r="Z302" s="45"/>
      <c r="AA302" s="45"/>
      <c r="AB302" s="45"/>
      <c r="AC302" s="45"/>
      <c r="AD302" s="45"/>
      <c r="AE302" s="45"/>
      <c r="AF302" s="45"/>
      <c r="AG302" s="45"/>
      <c r="AH302" s="45"/>
      <c r="AI302" s="45"/>
      <c r="AJ302" s="45"/>
      <c r="AK302" s="45"/>
      <c r="AL302" s="45"/>
      <c r="AM302" s="45"/>
      <c r="AN302" s="45"/>
      <c r="AO302" s="45"/>
      <c r="AP302" s="45"/>
      <c r="AQ302" s="45"/>
      <c r="AR302" s="45"/>
      <c r="AS302" s="45"/>
      <c r="AT302" s="45"/>
      <c r="AU302" s="45"/>
      <c r="AV302" s="45"/>
      <c r="AW302" s="45"/>
      <c r="AX302" s="45"/>
      <c r="AY302" s="45"/>
      <c r="AZ302" s="45"/>
      <c r="BA302" s="45"/>
      <c r="BB302" s="45"/>
      <c r="BC302" s="45"/>
      <c r="BD302" s="45"/>
      <c r="BE302" s="45"/>
      <c r="BF302" s="45"/>
      <c r="BG302" s="45"/>
      <c r="BH302" s="45"/>
      <c r="BI302" s="45"/>
      <c r="BJ302" s="45"/>
      <c r="BK302" s="45"/>
      <c r="BL302" s="45"/>
      <c r="BM302" s="45"/>
      <c r="BN302" s="45"/>
      <c r="BO302" s="45"/>
      <c r="BP302" s="45"/>
      <c r="BQ302" s="45"/>
      <c r="BR302" s="45"/>
      <c r="BS302" s="45"/>
      <c r="BT302" s="45"/>
      <c r="BU302" s="45"/>
      <c r="BV302" s="45"/>
      <c r="BW302" s="45"/>
      <c r="BX302" s="45"/>
      <c r="BY302" s="45"/>
      <c r="BZ302" s="45"/>
      <c r="CA302" s="45"/>
      <c r="CB302" s="45"/>
      <c r="CC302" s="45"/>
      <c r="CD302" s="45"/>
      <c r="CE302" s="45"/>
      <c r="CF302" s="45"/>
      <c r="CG302" s="45"/>
      <c r="CH302" s="45"/>
      <c r="CI302" s="45"/>
      <c r="CJ302" s="45"/>
      <c r="CK302" s="45"/>
      <c r="CL302" s="45"/>
      <c r="CM302" s="45"/>
      <c r="CN302" s="45"/>
      <c r="CO302" s="45"/>
      <c r="CP302" s="45"/>
      <c r="CQ302" s="45"/>
      <c r="CR302" s="45"/>
      <c r="CS302" s="45"/>
      <c r="CT302" s="45"/>
      <c r="CU302" s="45"/>
      <c r="CV302" s="45"/>
      <c r="CW302" s="45"/>
      <c r="CX302" s="45"/>
      <c r="CY302" s="45"/>
      <c r="CZ302" s="45"/>
      <c r="DA302" s="45"/>
      <c r="DB302" s="45"/>
      <c r="DC302" s="45"/>
      <c r="DD302" s="45"/>
      <c r="DE302" s="45"/>
      <c r="DF302" s="45"/>
      <c r="DG302" s="45"/>
      <c r="DH302" s="45"/>
      <c r="DI302" s="45"/>
      <c r="DJ302" s="45"/>
      <c r="DK302" s="45"/>
      <c r="DL302" s="45"/>
      <c r="DM302" s="45"/>
      <c r="DN302" s="45"/>
      <c r="DO302" s="45"/>
      <c r="DP302" s="45"/>
      <c r="DQ302" s="45"/>
      <c r="DR302" s="45"/>
      <c r="DS302" s="45"/>
      <c r="DT302" s="45"/>
      <c r="DU302" s="45"/>
      <c r="DV302" s="1217"/>
      <c r="DW302" s="45"/>
      <c r="DX302" s="45"/>
      <c r="DY302" s="45"/>
      <c r="DZ302" s="45"/>
      <c r="EA302" s="45"/>
      <c r="EB302" s="45"/>
      <c r="EC302" s="45"/>
      <c r="ED302" s="45"/>
      <c r="EE302" s="45"/>
      <c r="EF302" s="45"/>
      <c r="EG302" s="45"/>
      <c r="EH302" s="45"/>
      <c r="EI302" s="45"/>
      <c r="EJ302" s="45"/>
      <c r="EK302" s="45"/>
      <c r="EL302" s="45"/>
      <c r="EM302" s="45"/>
      <c r="EN302" s="45"/>
      <c r="EO302" s="45"/>
      <c r="EP302" s="45"/>
      <c r="EQ302" s="1217"/>
      <c r="ER302" s="577"/>
    </row>
    <row r="303" spans="1:148" ht="15" customHeight="1">
      <c r="A303" s="648"/>
      <c r="B303" s="2261" t="str">
        <f t="shared" si="291"/>
        <v>Desk 86</v>
      </c>
      <c r="C303" s="2266" t="str">
        <f t="shared" ref="C303" si="314">IF(ISBLANK(C97), "", C97)</f>
        <v/>
      </c>
      <c r="D303" s="2266" t="str">
        <f t="shared" si="309"/>
        <v/>
      </c>
      <c r="E303" s="2266" t="str">
        <f t="shared" si="309"/>
        <v/>
      </c>
      <c r="F303" s="2266" t="str">
        <f t="shared" si="309"/>
        <v/>
      </c>
      <c r="G303" s="45"/>
      <c r="H303" s="45"/>
      <c r="I303" s="45"/>
      <c r="J303" s="45"/>
      <c r="K303" s="45"/>
      <c r="L303" s="45"/>
      <c r="M303" s="45"/>
      <c r="N303" s="45"/>
      <c r="O303" s="45"/>
      <c r="P303" s="45"/>
      <c r="Q303" s="45"/>
      <c r="R303" s="45"/>
      <c r="S303" s="45"/>
      <c r="T303" s="45"/>
      <c r="U303" s="45"/>
      <c r="V303" s="45"/>
      <c r="W303" s="45"/>
      <c r="X303" s="45"/>
      <c r="Y303" s="45"/>
      <c r="Z303" s="45"/>
      <c r="AA303" s="45"/>
      <c r="AB303" s="45"/>
      <c r="AC303" s="45"/>
      <c r="AD303" s="45"/>
      <c r="AE303" s="45"/>
      <c r="AF303" s="45"/>
      <c r="AG303" s="45"/>
      <c r="AH303" s="45"/>
      <c r="AI303" s="45"/>
      <c r="AJ303" s="45"/>
      <c r="AK303" s="45"/>
      <c r="AL303" s="45"/>
      <c r="AM303" s="45"/>
      <c r="AN303" s="45"/>
      <c r="AO303" s="45"/>
      <c r="AP303" s="45"/>
      <c r="AQ303" s="45"/>
      <c r="AR303" s="45"/>
      <c r="AS303" s="45"/>
      <c r="AT303" s="45"/>
      <c r="AU303" s="45"/>
      <c r="AV303" s="45"/>
      <c r="AW303" s="45"/>
      <c r="AX303" s="45"/>
      <c r="AY303" s="45"/>
      <c r="AZ303" s="45"/>
      <c r="BA303" s="45"/>
      <c r="BB303" s="45"/>
      <c r="BC303" s="45"/>
      <c r="BD303" s="45"/>
      <c r="BE303" s="45"/>
      <c r="BF303" s="45"/>
      <c r="BG303" s="45"/>
      <c r="BH303" s="45"/>
      <c r="BI303" s="45"/>
      <c r="BJ303" s="45"/>
      <c r="BK303" s="45"/>
      <c r="BL303" s="45"/>
      <c r="BM303" s="45"/>
      <c r="BN303" s="45"/>
      <c r="BO303" s="45"/>
      <c r="BP303" s="45"/>
      <c r="BQ303" s="45"/>
      <c r="BR303" s="45"/>
      <c r="BS303" s="45"/>
      <c r="BT303" s="45"/>
      <c r="BU303" s="45"/>
      <c r="BV303" s="45"/>
      <c r="BW303" s="45"/>
      <c r="BX303" s="45"/>
      <c r="BY303" s="45"/>
      <c r="BZ303" s="45"/>
      <c r="CA303" s="45"/>
      <c r="CB303" s="45"/>
      <c r="CC303" s="45"/>
      <c r="CD303" s="45"/>
      <c r="CE303" s="45"/>
      <c r="CF303" s="45"/>
      <c r="CG303" s="45"/>
      <c r="CH303" s="45"/>
      <c r="CI303" s="45"/>
      <c r="CJ303" s="45"/>
      <c r="CK303" s="45"/>
      <c r="CL303" s="45"/>
      <c r="CM303" s="45"/>
      <c r="CN303" s="45"/>
      <c r="CO303" s="45"/>
      <c r="CP303" s="45"/>
      <c r="CQ303" s="45"/>
      <c r="CR303" s="45"/>
      <c r="CS303" s="45"/>
      <c r="CT303" s="45"/>
      <c r="CU303" s="45"/>
      <c r="CV303" s="45"/>
      <c r="CW303" s="45"/>
      <c r="CX303" s="45"/>
      <c r="CY303" s="45"/>
      <c r="CZ303" s="45"/>
      <c r="DA303" s="45"/>
      <c r="DB303" s="45"/>
      <c r="DC303" s="45"/>
      <c r="DD303" s="45"/>
      <c r="DE303" s="45"/>
      <c r="DF303" s="45"/>
      <c r="DG303" s="45"/>
      <c r="DH303" s="45"/>
      <c r="DI303" s="45"/>
      <c r="DJ303" s="45"/>
      <c r="DK303" s="45"/>
      <c r="DL303" s="45"/>
      <c r="DM303" s="45"/>
      <c r="DN303" s="45"/>
      <c r="DO303" s="45"/>
      <c r="DP303" s="45"/>
      <c r="DQ303" s="45"/>
      <c r="DR303" s="45"/>
      <c r="DS303" s="45"/>
      <c r="DT303" s="45"/>
      <c r="DU303" s="45"/>
      <c r="DV303" s="1217"/>
      <c r="DW303" s="45"/>
      <c r="DX303" s="45"/>
      <c r="DY303" s="45"/>
      <c r="DZ303" s="45"/>
      <c r="EA303" s="45"/>
      <c r="EB303" s="45"/>
      <c r="EC303" s="45"/>
      <c r="ED303" s="45"/>
      <c r="EE303" s="45"/>
      <c r="EF303" s="45"/>
      <c r="EG303" s="45"/>
      <c r="EH303" s="45"/>
      <c r="EI303" s="45"/>
      <c r="EJ303" s="45"/>
      <c r="EK303" s="45"/>
      <c r="EL303" s="45"/>
      <c r="EM303" s="45"/>
      <c r="EN303" s="45"/>
      <c r="EO303" s="45"/>
      <c r="EP303" s="45"/>
      <c r="EQ303" s="1217"/>
      <c r="ER303" s="577"/>
    </row>
    <row r="304" spans="1:148" ht="15" customHeight="1">
      <c r="A304" s="648"/>
      <c r="B304" s="2261" t="str">
        <f t="shared" si="291"/>
        <v>Desk 87</v>
      </c>
      <c r="C304" s="2266" t="str">
        <f t="shared" ref="C304" si="315">IF(ISBLANK(C98), "", C98)</f>
        <v/>
      </c>
      <c r="D304" s="2266" t="str">
        <f t="shared" si="309"/>
        <v/>
      </c>
      <c r="E304" s="2266" t="str">
        <f t="shared" si="309"/>
        <v/>
      </c>
      <c r="F304" s="2266" t="str">
        <f t="shared" si="309"/>
        <v/>
      </c>
      <c r="G304" s="45"/>
      <c r="H304" s="45"/>
      <c r="I304" s="45"/>
      <c r="J304" s="45"/>
      <c r="K304" s="45"/>
      <c r="L304" s="45"/>
      <c r="M304" s="45"/>
      <c r="N304" s="45"/>
      <c r="O304" s="45"/>
      <c r="P304" s="45"/>
      <c r="Q304" s="45"/>
      <c r="R304" s="45"/>
      <c r="S304" s="45"/>
      <c r="T304" s="45"/>
      <c r="U304" s="45"/>
      <c r="V304" s="45"/>
      <c r="W304" s="45"/>
      <c r="X304" s="45"/>
      <c r="Y304" s="45"/>
      <c r="Z304" s="45"/>
      <c r="AA304" s="45"/>
      <c r="AB304" s="45"/>
      <c r="AC304" s="45"/>
      <c r="AD304" s="45"/>
      <c r="AE304" s="45"/>
      <c r="AF304" s="45"/>
      <c r="AG304" s="45"/>
      <c r="AH304" s="45"/>
      <c r="AI304" s="45"/>
      <c r="AJ304" s="45"/>
      <c r="AK304" s="45"/>
      <c r="AL304" s="45"/>
      <c r="AM304" s="45"/>
      <c r="AN304" s="45"/>
      <c r="AO304" s="45"/>
      <c r="AP304" s="45"/>
      <c r="AQ304" s="45"/>
      <c r="AR304" s="45"/>
      <c r="AS304" s="45"/>
      <c r="AT304" s="45"/>
      <c r="AU304" s="45"/>
      <c r="AV304" s="45"/>
      <c r="AW304" s="45"/>
      <c r="AX304" s="45"/>
      <c r="AY304" s="45"/>
      <c r="AZ304" s="45"/>
      <c r="BA304" s="45"/>
      <c r="BB304" s="45"/>
      <c r="BC304" s="45"/>
      <c r="BD304" s="45"/>
      <c r="BE304" s="45"/>
      <c r="BF304" s="45"/>
      <c r="BG304" s="45"/>
      <c r="BH304" s="45"/>
      <c r="BI304" s="45"/>
      <c r="BJ304" s="45"/>
      <c r="BK304" s="45"/>
      <c r="BL304" s="45"/>
      <c r="BM304" s="45"/>
      <c r="BN304" s="45"/>
      <c r="BO304" s="45"/>
      <c r="BP304" s="45"/>
      <c r="BQ304" s="45"/>
      <c r="BR304" s="45"/>
      <c r="BS304" s="45"/>
      <c r="BT304" s="45"/>
      <c r="BU304" s="45"/>
      <c r="BV304" s="45"/>
      <c r="BW304" s="45"/>
      <c r="BX304" s="45"/>
      <c r="BY304" s="45"/>
      <c r="BZ304" s="45"/>
      <c r="CA304" s="45"/>
      <c r="CB304" s="45"/>
      <c r="CC304" s="45"/>
      <c r="CD304" s="45"/>
      <c r="CE304" s="45"/>
      <c r="CF304" s="45"/>
      <c r="CG304" s="45"/>
      <c r="CH304" s="45"/>
      <c r="CI304" s="45"/>
      <c r="CJ304" s="45"/>
      <c r="CK304" s="45"/>
      <c r="CL304" s="45"/>
      <c r="CM304" s="45"/>
      <c r="CN304" s="45"/>
      <c r="CO304" s="45"/>
      <c r="CP304" s="45"/>
      <c r="CQ304" s="45"/>
      <c r="CR304" s="45"/>
      <c r="CS304" s="45"/>
      <c r="CT304" s="45"/>
      <c r="CU304" s="45"/>
      <c r="CV304" s="45"/>
      <c r="CW304" s="45"/>
      <c r="CX304" s="45"/>
      <c r="CY304" s="45"/>
      <c r="CZ304" s="45"/>
      <c r="DA304" s="45"/>
      <c r="DB304" s="45"/>
      <c r="DC304" s="45"/>
      <c r="DD304" s="45"/>
      <c r="DE304" s="45"/>
      <c r="DF304" s="45"/>
      <c r="DG304" s="45"/>
      <c r="DH304" s="45"/>
      <c r="DI304" s="45"/>
      <c r="DJ304" s="45"/>
      <c r="DK304" s="45"/>
      <c r="DL304" s="45"/>
      <c r="DM304" s="45"/>
      <c r="DN304" s="45"/>
      <c r="DO304" s="45"/>
      <c r="DP304" s="45"/>
      <c r="DQ304" s="45"/>
      <c r="DR304" s="45"/>
      <c r="DS304" s="45"/>
      <c r="DT304" s="45"/>
      <c r="DU304" s="45"/>
      <c r="DV304" s="1217"/>
      <c r="DW304" s="45"/>
      <c r="DX304" s="45"/>
      <c r="DY304" s="45"/>
      <c r="DZ304" s="45"/>
      <c r="EA304" s="45"/>
      <c r="EB304" s="45"/>
      <c r="EC304" s="45"/>
      <c r="ED304" s="45"/>
      <c r="EE304" s="45"/>
      <c r="EF304" s="45"/>
      <c r="EG304" s="45"/>
      <c r="EH304" s="45"/>
      <c r="EI304" s="45"/>
      <c r="EJ304" s="45"/>
      <c r="EK304" s="45"/>
      <c r="EL304" s="45"/>
      <c r="EM304" s="45"/>
      <c r="EN304" s="45"/>
      <c r="EO304" s="45"/>
      <c r="EP304" s="45"/>
      <c r="EQ304" s="1217"/>
      <c r="ER304" s="577"/>
    </row>
    <row r="305" spans="1:148" ht="15" customHeight="1">
      <c r="A305" s="648"/>
      <c r="B305" s="2261" t="str">
        <f t="shared" si="291"/>
        <v>Desk 88</v>
      </c>
      <c r="C305" s="2266" t="str">
        <f t="shared" ref="C305" si="316">IF(ISBLANK(C99), "", C99)</f>
        <v/>
      </c>
      <c r="D305" s="2266" t="str">
        <f t="shared" si="309"/>
        <v/>
      </c>
      <c r="E305" s="2266" t="str">
        <f t="shared" si="309"/>
        <v/>
      </c>
      <c r="F305" s="2266" t="str">
        <f t="shared" si="309"/>
        <v/>
      </c>
      <c r="G305" s="45"/>
      <c r="H305" s="45"/>
      <c r="I305" s="45"/>
      <c r="J305" s="45"/>
      <c r="K305" s="45"/>
      <c r="L305" s="45"/>
      <c r="M305" s="45"/>
      <c r="N305" s="45"/>
      <c r="O305" s="45"/>
      <c r="P305" s="45"/>
      <c r="Q305" s="45"/>
      <c r="R305" s="45"/>
      <c r="S305" s="45"/>
      <c r="T305" s="45"/>
      <c r="U305" s="45"/>
      <c r="V305" s="45"/>
      <c r="W305" s="45"/>
      <c r="X305" s="45"/>
      <c r="Y305" s="45"/>
      <c r="Z305" s="45"/>
      <c r="AA305" s="45"/>
      <c r="AB305" s="45"/>
      <c r="AC305" s="45"/>
      <c r="AD305" s="45"/>
      <c r="AE305" s="45"/>
      <c r="AF305" s="45"/>
      <c r="AG305" s="45"/>
      <c r="AH305" s="45"/>
      <c r="AI305" s="45"/>
      <c r="AJ305" s="45"/>
      <c r="AK305" s="45"/>
      <c r="AL305" s="45"/>
      <c r="AM305" s="45"/>
      <c r="AN305" s="45"/>
      <c r="AO305" s="45"/>
      <c r="AP305" s="45"/>
      <c r="AQ305" s="45"/>
      <c r="AR305" s="45"/>
      <c r="AS305" s="45"/>
      <c r="AT305" s="45"/>
      <c r="AU305" s="45"/>
      <c r="AV305" s="45"/>
      <c r="AW305" s="45"/>
      <c r="AX305" s="45"/>
      <c r="AY305" s="45"/>
      <c r="AZ305" s="45"/>
      <c r="BA305" s="45"/>
      <c r="BB305" s="45"/>
      <c r="BC305" s="45"/>
      <c r="BD305" s="45"/>
      <c r="BE305" s="45"/>
      <c r="BF305" s="45"/>
      <c r="BG305" s="45"/>
      <c r="BH305" s="45"/>
      <c r="BI305" s="45"/>
      <c r="BJ305" s="45"/>
      <c r="BK305" s="45"/>
      <c r="BL305" s="45"/>
      <c r="BM305" s="45"/>
      <c r="BN305" s="45"/>
      <c r="BO305" s="45"/>
      <c r="BP305" s="45"/>
      <c r="BQ305" s="45"/>
      <c r="BR305" s="45"/>
      <c r="BS305" s="45"/>
      <c r="BT305" s="45"/>
      <c r="BU305" s="45"/>
      <c r="BV305" s="45"/>
      <c r="BW305" s="45"/>
      <c r="BX305" s="45"/>
      <c r="BY305" s="45"/>
      <c r="BZ305" s="45"/>
      <c r="CA305" s="45"/>
      <c r="CB305" s="45"/>
      <c r="CC305" s="45"/>
      <c r="CD305" s="45"/>
      <c r="CE305" s="45"/>
      <c r="CF305" s="45"/>
      <c r="CG305" s="45"/>
      <c r="CH305" s="45"/>
      <c r="CI305" s="45"/>
      <c r="CJ305" s="45"/>
      <c r="CK305" s="45"/>
      <c r="CL305" s="45"/>
      <c r="CM305" s="45"/>
      <c r="CN305" s="45"/>
      <c r="CO305" s="45"/>
      <c r="CP305" s="45"/>
      <c r="CQ305" s="45"/>
      <c r="CR305" s="45"/>
      <c r="CS305" s="45"/>
      <c r="CT305" s="45"/>
      <c r="CU305" s="45"/>
      <c r="CV305" s="45"/>
      <c r="CW305" s="45"/>
      <c r="CX305" s="45"/>
      <c r="CY305" s="45"/>
      <c r="CZ305" s="45"/>
      <c r="DA305" s="45"/>
      <c r="DB305" s="45"/>
      <c r="DC305" s="45"/>
      <c r="DD305" s="45"/>
      <c r="DE305" s="45"/>
      <c r="DF305" s="45"/>
      <c r="DG305" s="45"/>
      <c r="DH305" s="45"/>
      <c r="DI305" s="45"/>
      <c r="DJ305" s="45"/>
      <c r="DK305" s="45"/>
      <c r="DL305" s="45"/>
      <c r="DM305" s="45"/>
      <c r="DN305" s="45"/>
      <c r="DO305" s="45"/>
      <c r="DP305" s="45"/>
      <c r="DQ305" s="45"/>
      <c r="DR305" s="45"/>
      <c r="DS305" s="45"/>
      <c r="DT305" s="45"/>
      <c r="DU305" s="45"/>
      <c r="DV305" s="1217"/>
      <c r="DW305" s="45"/>
      <c r="DX305" s="45"/>
      <c r="DY305" s="45"/>
      <c r="DZ305" s="45"/>
      <c r="EA305" s="45"/>
      <c r="EB305" s="45"/>
      <c r="EC305" s="45"/>
      <c r="ED305" s="45"/>
      <c r="EE305" s="45"/>
      <c r="EF305" s="45"/>
      <c r="EG305" s="45"/>
      <c r="EH305" s="45"/>
      <c r="EI305" s="45"/>
      <c r="EJ305" s="45"/>
      <c r="EK305" s="45"/>
      <c r="EL305" s="45"/>
      <c r="EM305" s="45"/>
      <c r="EN305" s="45"/>
      <c r="EO305" s="45"/>
      <c r="EP305" s="45"/>
      <c r="EQ305" s="1217"/>
      <c r="ER305" s="577"/>
    </row>
    <row r="306" spans="1:148" ht="15" customHeight="1">
      <c r="A306" s="648"/>
      <c r="B306" s="2261" t="str">
        <f t="shared" si="291"/>
        <v>Desk 89</v>
      </c>
      <c r="C306" s="2266" t="str">
        <f t="shared" ref="C306" si="317">IF(ISBLANK(C100), "", C100)</f>
        <v/>
      </c>
      <c r="D306" s="2266" t="str">
        <f t="shared" si="309"/>
        <v/>
      </c>
      <c r="E306" s="2266" t="str">
        <f t="shared" si="309"/>
        <v/>
      </c>
      <c r="F306" s="2266" t="str">
        <f t="shared" si="309"/>
        <v/>
      </c>
      <c r="G306" s="45"/>
      <c r="H306" s="45"/>
      <c r="I306" s="45"/>
      <c r="J306" s="45"/>
      <c r="K306" s="45"/>
      <c r="L306" s="45"/>
      <c r="M306" s="45"/>
      <c r="N306" s="45"/>
      <c r="O306" s="45"/>
      <c r="P306" s="45"/>
      <c r="Q306" s="45"/>
      <c r="R306" s="45"/>
      <c r="S306" s="45"/>
      <c r="T306" s="45"/>
      <c r="U306" s="45"/>
      <c r="V306" s="45"/>
      <c r="W306" s="45"/>
      <c r="X306" s="45"/>
      <c r="Y306" s="45"/>
      <c r="Z306" s="45"/>
      <c r="AA306" s="45"/>
      <c r="AB306" s="45"/>
      <c r="AC306" s="45"/>
      <c r="AD306" s="45"/>
      <c r="AE306" s="45"/>
      <c r="AF306" s="45"/>
      <c r="AG306" s="45"/>
      <c r="AH306" s="45"/>
      <c r="AI306" s="45"/>
      <c r="AJ306" s="45"/>
      <c r="AK306" s="45"/>
      <c r="AL306" s="45"/>
      <c r="AM306" s="45"/>
      <c r="AN306" s="45"/>
      <c r="AO306" s="45"/>
      <c r="AP306" s="45"/>
      <c r="AQ306" s="45"/>
      <c r="AR306" s="45"/>
      <c r="AS306" s="45"/>
      <c r="AT306" s="45"/>
      <c r="AU306" s="45"/>
      <c r="AV306" s="45"/>
      <c r="AW306" s="45"/>
      <c r="AX306" s="45"/>
      <c r="AY306" s="45"/>
      <c r="AZ306" s="45"/>
      <c r="BA306" s="45"/>
      <c r="BB306" s="45"/>
      <c r="BC306" s="45"/>
      <c r="BD306" s="45"/>
      <c r="BE306" s="45"/>
      <c r="BF306" s="45"/>
      <c r="BG306" s="45"/>
      <c r="BH306" s="45"/>
      <c r="BI306" s="45"/>
      <c r="BJ306" s="45"/>
      <c r="BK306" s="45"/>
      <c r="BL306" s="45"/>
      <c r="BM306" s="45"/>
      <c r="BN306" s="45"/>
      <c r="BO306" s="45"/>
      <c r="BP306" s="45"/>
      <c r="BQ306" s="45"/>
      <c r="BR306" s="45"/>
      <c r="BS306" s="45"/>
      <c r="BT306" s="45"/>
      <c r="BU306" s="45"/>
      <c r="BV306" s="45"/>
      <c r="BW306" s="45"/>
      <c r="BX306" s="45"/>
      <c r="BY306" s="45"/>
      <c r="BZ306" s="45"/>
      <c r="CA306" s="45"/>
      <c r="CB306" s="45"/>
      <c r="CC306" s="45"/>
      <c r="CD306" s="45"/>
      <c r="CE306" s="45"/>
      <c r="CF306" s="45"/>
      <c r="CG306" s="45"/>
      <c r="CH306" s="45"/>
      <c r="CI306" s="45"/>
      <c r="CJ306" s="45"/>
      <c r="CK306" s="45"/>
      <c r="CL306" s="45"/>
      <c r="CM306" s="45"/>
      <c r="CN306" s="45"/>
      <c r="CO306" s="45"/>
      <c r="CP306" s="45"/>
      <c r="CQ306" s="45"/>
      <c r="CR306" s="45"/>
      <c r="CS306" s="45"/>
      <c r="CT306" s="45"/>
      <c r="CU306" s="45"/>
      <c r="CV306" s="45"/>
      <c r="CW306" s="45"/>
      <c r="CX306" s="45"/>
      <c r="CY306" s="45"/>
      <c r="CZ306" s="45"/>
      <c r="DA306" s="45"/>
      <c r="DB306" s="45"/>
      <c r="DC306" s="45"/>
      <c r="DD306" s="45"/>
      <c r="DE306" s="45"/>
      <c r="DF306" s="45"/>
      <c r="DG306" s="45"/>
      <c r="DH306" s="45"/>
      <c r="DI306" s="45"/>
      <c r="DJ306" s="45"/>
      <c r="DK306" s="45"/>
      <c r="DL306" s="45"/>
      <c r="DM306" s="45"/>
      <c r="DN306" s="45"/>
      <c r="DO306" s="45"/>
      <c r="DP306" s="45"/>
      <c r="DQ306" s="45"/>
      <c r="DR306" s="45"/>
      <c r="DS306" s="45"/>
      <c r="DT306" s="45"/>
      <c r="DU306" s="45"/>
      <c r="DV306" s="1217"/>
      <c r="DW306" s="45"/>
      <c r="DX306" s="45"/>
      <c r="DY306" s="45"/>
      <c r="DZ306" s="45"/>
      <c r="EA306" s="45"/>
      <c r="EB306" s="45"/>
      <c r="EC306" s="45"/>
      <c r="ED306" s="45"/>
      <c r="EE306" s="45"/>
      <c r="EF306" s="45"/>
      <c r="EG306" s="45"/>
      <c r="EH306" s="45"/>
      <c r="EI306" s="45"/>
      <c r="EJ306" s="45"/>
      <c r="EK306" s="45"/>
      <c r="EL306" s="45"/>
      <c r="EM306" s="45"/>
      <c r="EN306" s="45"/>
      <c r="EO306" s="45"/>
      <c r="EP306" s="45"/>
      <c r="EQ306" s="1217"/>
      <c r="ER306" s="577"/>
    </row>
    <row r="307" spans="1:148" ht="15" customHeight="1">
      <c r="A307" s="648"/>
      <c r="B307" s="2261" t="str">
        <f t="shared" si="291"/>
        <v>Desk 90</v>
      </c>
      <c r="C307" s="2266" t="str">
        <f t="shared" ref="C307" si="318">IF(ISBLANK(C101), "", C101)</f>
        <v/>
      </c>
      <c r="D307" s="2266" t="str">
        <f t="shared" si="309"/>
        <v/>
      </c>
      <c r="E307" s="2266" t="str">
        <f t="shared" si="309"/>
        <v/>
      </c>
      <c r="F307" s="2266" t="str">
        <f t="shared" si="309"/>
        <v/>
      </c>
      <c r="G307" s="45"/>
      <c r="H307" s="45"/>
      <c r="I307" s="45"/>
      <c r="J307" s="45"/>
      <c r="K307" s="45"/>
      <c r="L307" s="45"/>
      <c r="M307" s="45"/>
      <c r="N307" s="45"/>
      <c r="O307" s="45"/>
      <c r="P307" s="45"/>
      <c r="Q307" s="45"/>
      <c r="R307" s="45"/>
      <c r="S307" s="45"/>
      <c r="T307" s="45"/>
      <c r="U307" s="45"/>
      <c r="V307" s="45"/>
      <c r="W307" s="45"/>
      <c r="X307" s="45"/>
      <c r="Y307" s="45"/>
      <c r="Z307" s="45"/>
      <c r="AA307" s="45"/>
      <c r="AB307" s="45"/>
      <c r="AC307" s="45"/>
      <c r="AD307" s="45"/>
      <c r="AE307" s="45"/>
      <c r="AF307" s="45"/>
      <c r="AG307" s="45"/>
      <c r="AH307" s="45"/>
      <c r="AI307" s="45"/>
      <c r="AJ307" s="45"/>
      <c r="AK307" s="45"/>
      <c r="AL307" s="45"/>
      <c r="AM307" s="45"/>
      <c r="AN307" s="45"/>
      <c r="AO307" s="45"/>
      <c r="AP307" s="45"/>
      <c r="AQ307" s="45"/>
      <c r="AR307" s="45"/>
      <c r="AS307" s="45"/>
      <c r="AT307" s="45"/>
      <c r="AU307" s="45"/>
      <c r="AV307" s="45"/>
      <c r="AW307" s="45"/>
      <c r="AX307" s="45"/>
      <c r="AY307" s="45"/>
      <c r="AZ307" s="45"/>
      <c r="BA307" s="45"/>
      <c r="BB307" s="45"/>
      <c r="BC307" s="45"/>
      <c r="BD307" s="45"/>
      <c r="BE307" s="45"/>
      <c r="BF307" s="45"/>
      <c r="BG307" s="45"/>
      <c r="BH307" s="45"/>
      <c r="BI307" s="45"/>
      <c r="BJ307" s="45"/>
      <c r="BK307" s="45"/>
      <c r="BL307" s="45"/>
      <c r="BM307" s="45"/>
      <c r="BN307" s="45"/>
      <c r="BO307" s="45"/>
      <c r="BP307" s="45"/>
      <c r="BQ307" s="45"/>
      <c r="BR307" s="45"/>
      <c r="BS307" s="45"/>
      <c r="BT307" s="45"/>
      <c r="BU307" s="45"/>
      <c r="BV307" s="45"/>
      <c r="BW307" s="45"/>
      <c r="BX307" s="45"/>
      <c r="BY307" s="45"/>
      <c r="BZ307" s="45"/>
      <c r="CA307" s="45"/>
      <c r="CB307" s="45"/>
      <c r="CC307" s="45"/>
      <c r="CD307" s="45"/>
      <c r="CE307" s="45"/>
      <c r="CF307" s="45"/>
      <c r="CG307" s="45"/>
      <c r="CH307" s="45"/>
      <c r="CI307" s="45"/>
      <c r="CJ307" s="45"/>
      <c r="CK307" s="45"/>
      <c r="CL307" s="45"/>
      <c r="CM307" s="45"/>
      <c r="CN307" s="45"/>
      <c r="CO307" s="45"/>
      <c r="CP307" s="45"/>
      <c r="CQ307" s="45"/>
      <c r="CR307" s="45"/>
      <c r="CS307" s="45"/>
      <c r="CT307" s="45"/>
      <c r="CU307" s="45"/>
      <c r="CV307" s="45"/>
      <c r="CW307" s="45"/>
      <c r="CX307" s="45"/>
      <c r="CY307" s="45"/>
      <c r="CZ307" s="45"/>
      <c r="DA307" s="45"/>
      <c r="DB307" s="45"/>
      <c r="DC307" s="45"/>
      <c r="DD307" s="45"/>
      <c r="DE307" s="45"/>
      <c r="DF307" s="45"/>
      <c r="DG307" s="45"/>
      <c r="DH307" s="45"/>
      <c r="DI307" s="45"/>
      <c r="DJ307" s="45"/>
      <c r="DK307" s="45"/>
      <c r="DL307" s="45"/>
      <c r="DM307" s="45"/>
      <c r="DN307" s="45"/>
      <c r="DO307" s="45"/>
      <c r="DP307" s="45"/>
      <c r="DQ307" s="45"/>
      <c r="DR307" s="45"/>
      <c r="DS307" s="45"/>
      <c r="DT307" s="45"/>
      <c r="DU307" s="45"/>
      <c r="DV307" s="1217"/>
      <c r="DW307" s="45"/>
      <c r="DX307" s="45"/>
      <c r="DY307" s="45"/>
      <c r="DZ307" s="45"/>
      <c r="EA307" s="45"/>
      <c r="EB307" s="45"/>
      <c r="EC307" s="45"/>
      <c r="ED307" s="45"/>
      <c r="EE307" s="45"/>
      <c r="EF307" s="45"/>
      <c r="EG307" s="45"/>
      <c r="EH307" s="45"/>
      <c r="EI307" s="45"/>
      <c r="EJ307" s="45"/>
      <c r="EK307" s="45"/>
      <c r="EL307" s="45"/>
      <c r="EM307" s="45"/>
      <c r="EN307" s="45"/>
      <c r="EO307" s="45"/>
      <c r="EP307" s="45"/>
      <c r="EQ307" s="1217"/>
      <c r="ER307" s="577"/>
    </row>
    <row r="308" spans="1:148" ht="15" customHeight="1">
      <c r="A308" s="648"/>
      <c r="B308" s="2261" t="str">
        <f t="shared" si="291"/>
        <v>Desk 91</v>
      </c>
      <c r="C308" s="2266" t="str">
        <f t="shared" ref="C308" si="319">IF(ISBLANK(C102), "", C102)</f>
        <v/>
      </c>
      <c r="D308" s="2266" t="str">
        <f t="shared" si="309"/>
        <v/>
      </c>
      <c r="E308" s="2266" t="str">
        <f t="shared" si="309"/>
        <v/>
      </c>
      <c r="F308" s="2266" t="str">
        <f t="shared" si="309"/>
        <v/>
      </c>
      <c r="G308" s="45"/>
      <c r="H308" s="45"/>
      <c r="I308" s="45"/>
      <c r="J308" s="45"/>
      <c r="K308" s="45"/>
      <c r="L308" s="45"/>
      <c r="M308" s="45"/>
      <c r="N308" s="45"/>
      <c r="O308" s="45"/>
      <c r="P308" s="45"/>
      <c r="Q308" s="45"/>
      <c r="R308" s="45"/>
      <c r="S308" s="45"/>
      <c r="T308" s="45"/>
      <c r="U308" s="45"/>
      <c r="V308" s="45"/>
      <c r="W308" s="45"/>
      <c r="X308" s="45"/>
      <c r="Y308" s="45"/>
      <c r="Z308" s="45"/>
      <c r="AA308" s="45"/>
      <c r="AB308" s="45"/>
      <c r="AC308" s="45"/>
      <c r="AD308" s="45"/>
      <c r="AE308" s="45"/>
      <c r="AF308" s="45"/>
      <c r="AG308" s="45"/>
      <c r="AH308" s="45"/>
      <c r="AI308" s="45"/>
      <c r="AJ308" s="45"/>
      <c r="AK308" s="45"/>
      <c r="AL308" s="45"/>
      <c r="AM308" s="45"/>
      <c r="AN308" s="45"/>
      <c r="AO308" s="45"/>
      <c r="AP308" s="45"/>
      <c r="AQ308" s="45"/>
      <c r="AR308" s="45"/>
      <c r="AS308" s="45"/>
      <c r="AT308" s="45"/>
      <c r="AU308" s="45"/>
      <c r="AV308" s="45"/>
      <c r="AW308" s="45"/>
      <c r="AX308" s="45"/>
      <c r="AY308" s="45"/>
      <c r="AZ308" s="45"/>
      <c r="BA308" s="45"/>
      <c r="BB308" s="45"/>
      <c r="BC308" s="45"/>
      <c r="BD308" s="45"/>
      <c r="BE308" s="45"/>
      <c r="BF308" s="45"/>
      <c r="BG308" s="45"/>
      <c r="BH308" s="45"/>
      <c r="BI308" s="45"/>
      <c r="BJ308" s="45"/>
      <c r="BK308" s="45"/>
      <c r="BL308" s="45"/>
      <c r="BM308" s="45"/>
      <c r="BN308" s="45"/>
      <c r="BO308" s="45"/>
      <c r="BP308" s="45"/>
      <c r="BQ308" s="45"/>
      <c r="BR308" s="45"/>
      <c r="BS308" s="45"/>
      <c r="BT308" s="45"/>
      <c r="BU308" s="45"/>
      <c r="BV308" s="45"/>
      <c r="BW308" s="45"/>
      <c r="BX308" s="45"/>
      <c r="BY308" s="45"/>
      <c r="BZ308" s="45"/>
      <c r="CA308" s="45"/>
      <c r="CB308" s="45"/>
      <c r="CC308" s="45"/>
      <c r="CD308" s="45"/>
      <c r="CE308" s="45"/>
      <c r="CF308" s="45"/>
      <c r="CG308" s="45"/>
      <c r="CH308" s="45"/>
      <c r="CI308" s="45"/>
      <c r="CJ308" s="45"/>
      <c r="CK308" s="45"/>
      <c r="CL308" s="45"/>
      <c r="CM308" s="45"/>
      <c r="CN308" s="45"/>
      <c r="CO308" s="45"/>
      <c r="CP308" s="45"/>
      <c r="CQ308" s="45"/>
      <c r="CR308" s="45"/>
      <c r="CS308" s="45"/>
      <c r="CT308" s="45"/>
      <c r="CU308" s="45"/>
      <c r="CV308" s="45"/>
      <c r="CW308" s="45"/>
      <c r="CX308" s="45"/>
      <c r="CY308" s="45"/>
      <c r="CZ308" s="45"/>
      <c r="DA308" s="45"/>
      <c r="DB308" s="45"/>
      <c r="DC308" s="45"/>
      <c r="DD308" s="45"/>
      <c r="DE308" s="45"/>
      <c r="DF308" s="45"/>
      <c r="DG308" s="45"/>
      <c r="DH308" s="45"/>
      <c r="DI308" s="45"/>
      <c r="DJ308" s="45"/>
      <c r="DK308" s="45"/>
      <c r="DL308" s="45"/>
      <c r="DM308" s="45"/>
      <c r="DN308" s="45"/>
      <c r="DO308" s="45"/>
      <c r="DP308" s="45"/>
      <c r="DQ308" s="45"/>
      <c r="DR308" s="45"/>
      <c r="DS308" s="45"/>
      <c r="DT308" s="45"/>
      <c r="DU308" s="45"/>
      <c r="DV308" s="1217"/>
      <c r="DW308" s="45"/>
      <c r="DX308" s="45"/>
      <c r="DY308" s="45"/>
      <c r="DZ308" s="45"/>
      <c r="EA308" s="45"/>
      <c r="EB308" s="45"/>
      <c r="EC308" s="45"/>
      <c r="ED308" s="45"/>
      <c r="EE308" s="45"/>
      <c r="EF308" s="45"/>
      <c r="EG308" s="45"/>
      <c r="EH308" s="45"/>
      <c r="EI308" s="45"/>
      <c r="EJ308" s="45"/>
      <c r="EK308" s="45"/>
      <c r="EL308" s="45"/>
      <c r="EM308" s="45"/>
      <c r="EN308" s="45"/>
      <c r="EO308" s="45"/>
      <c r="EP308" s="45"/>
      <c r="EQ308" s="1217"/>
      <c r="ER308" s="577"/>
    </row>
    <row r="309" spans="1:148" ht="15" customHeight="1">
      <c r="A309" s="648"/>
      <c r="B309" s="2261" t="str">
        <f t="shared" si="291"/>
        <v>Desk 92</v>
      </c>
      <c r="C309" s="2266" t="str">
        <f t="shared" ref="C309" si="320">IF(ISBLANK(C103), "", C103)</f>
        <v/>
      </c>
      <c r="D309" s="2266" t="str">
        <f t="shared" si="309"/>
        <v/>
      </c>
      <c r="E309" s="2266" t="str">
        <f t="shared" si="309"/>
        <v/>
      </c>
      <c r="F309" s="2266" t="str">
        <f t="shared" si="309"/>
        <v/>
      </c>
      <c r="G309" s="45"/>
      <c r="H309" s="45"/>
      <c r="I309" s="45"/>
      <c r="J309" s="45"/>
      <c r="K309" s="45"/>
      <c r="L309" s="45"/>
      <c r="M309" s="45"/>
      <c r="N309" s="45"/>
      <c r="O309" s="45"/>
      <c r="P309" s="45"/>
      <c r="Q309" s="45"/>
      <c r="R309" s="45"/>
      <c r="S309" s="45"/>
      <c r="T309" s="45"/>
      <c r="U309" s="45"/>
      <c r="V309" s="45"/>
      <c r="W309" s="45"/>
      <c r="X309" s="45"/>
      <c r="Y309" s="45"/>
      <c r="Z309" s="45"/>
      <c r="AA309" s="45"/>
      <c r="AB309" s="45"/>
      <c r="AC309" s="45"/>
      <c r="AD309" s="45"/>
      <c r="AE309" s="45"/>
      <c r="AF309" s="45"/>
      <c r="AG309" s="45"/>
      <c r="AH309" s="45"/>
      <c r="AI309" s="45"/>
      <c r="AJ309" s="45"/>
      <c r="AK309" s="45"/>
      <c r="AL309" s="45"/>
      <c r="AM309" s="45"/>
      <c r="AN309" s="45"/>
      <c r="AO309" s="45"/>
      <c r="AP309" s="45"/>
      <c r="AQ309" s="45"/>
      <c r="AR309" s="45"/>
      <c r="AS309" s="45"/>
      <c r="AT309" s="45"/>
      <c r="AU309" s="45"/>
      <c r="AV309" s="45"/>
      <c r="AW309" s="45"/>
      <c r="AX309" s="45"/>
      <c r="AY309" s="45"/>
      <c r="AZ309" s="45"/>
      <c r="BA309" s="45"/>
      <c r="BB309" s="45"/>
      <c r="BC309" s="45"/>
      <c r="BD309" s="45"/>
      <c r="BE309" s="45"/>
      <c r="BF309" s="45"/>
      <c r="BG309" s="45"/>
      <c r="BH309" s="45"/>
      <c r="BI309" s="45"/>
      <c r="BJ309" s="45"/>
      <c r="BK309" s="45"/>
      <c r="BL309" s="45"/>
      <c r="BM309" s="45"/>
      <c r="BN309" s="45"/>
      <c r="BO309" s="45"/>
      <c r="BP309" s="45"/>
      <c r="BQ309" s="45"/>
      <c r="BR309" s="45"/>
      <c r="BS309" s="45"/>
      <c r="BT309" s="45"/>
      <c r="BU309" s="45"/>
      <c r="BV309" s="45"/>
      <c r="BW309" s="45"/>
      <c r="BX309" s="45"/>
      <c r="BY309" s="45"/>
      <c r="BZ309" s="45"/>
      <c r="CA309" s="45"/>
      <c r="CB309" s="45"/>
      <c r="CC309" s="45"/>
      <c r="CD309" s="45"/>
      <c r="CE309" s="45"/>
      <c r="CF309" s="45"/>
      <c r="CG309" s="45"/>
      <c r="CH309" s="45"/>
      <c r="CI309" s="45"/>
      <c r="CJ309" s="45"/>
      <c r="CK309" s="45"/>
      <c r="CL309" s="45"/>
      <c r="CM309" s="45"/>
      <c r="CN309" s="45"/>
      <c r="CO309" s="45"/>
      <c r="CP309" s="45"/>
      <c r="CQ309" s="45"/>
      <c r="CR309" s="45"/>
      <c r="CS309" s="45"/>
      <c r="CT309" s="45"/>
      <c r="CU309" s="45"/>
      <c r="CV309" s="45"/>
      <c r="CW309" s="45"/>
      <c r="CX309" s="45"/>
      <c r="CY309" s="45"/>
      <c r="CZ309" s="45"/>
      <c r="DA309" s="45"/>
      <c r="DB309" s="45"/>
      <c r="DC309" s="45"/>
      <c r="DD309" s="45"/>
      <c r="DE309" s="45"/>
      <c r="DF309" s="45"/>
      <c r="DG309" s="45"/>
      <c r="DH309" s="45"/>
      <c r="DI309" s="45"/>
      <c r="DJ309" s="45"/>
      <c r="DK309" s="45"/>
      <c r="DL309" s="45"/>
      <c r="DM309" s="45"/>
      <c r="DN309" s="45"/>
      <c r="DO309" s="45"/>
      <c r="DP309" s="45"/>
      <c r="DQ309" s="45"/>
      <c r="DR309" s="45"/>
      <c r="DS309" s="45"/>
      <c r="DT309" s="45"/>
      <c r="DU309" s="45"/>
      <c r="DV309" s="1217"/>
      <c r="DW309" s="45"/>
      <c r="DX309" s="45"/>
      <c r="DY309" s="45"/>
      <c r="DZ309" s="45"/>
      <c r="EA309" s="45"/>
      <c r="EB309" s="45"/>
      <c r="EC309" s="45"/>
      <c r="ED309" s="45"/>
      <c r="EE309" s="45"/>
      <c r="EF309" s="45"/>
      <c r="EG309" s="45"/>
      <c r="EH309" s="45"/>
      <c r="EI309" s="45"/>
      <c r="EJ309" s="45"/>
      <c r="EK309" s="45"/>
      <c r="EL309" s="45"/>
      <c r="EM309" s="45"/>
      <c r="EN309" s="45"/>
      <c r="EO309" s="45"/>
      <c r="EP309" s="45"/>
      <c r="EQ309" s="1217"/>
      <c r="ER309" s="577"/>
    </row>
    <row r="310" spans="1:148" ht="15" customHeight="1">
      <c r="A310" s="648"/>
      <c r="B310" s="2261" t="str">
        <f t="shared" si="291"/>
        <v>Desk 93</v>
      </c>
      <c r="C310" s="2266" t="str">
        <f t="shared" ref="C310" si="321">IF(ISBLANK(C104), "", C104)</f>
        <v/>
      </c>
      <c r="D310" s="2266" t="str">
        <f t="shared" si="309"/>
        <v/>
      </c>
      <c r="E310" s="2266" t="str">
        <f t="shared" si="309"/>
        <v/>
      </c>
      <c r="F310" s="2266" t="str">
        <f t="shared" si="309"/>
        <v/>
      </c>
      <c r="G310" s="45"/>
      <c r="H310" s="45"/>
      <c r="I310" s="45"/>
      <c r="J310" s="45"/>
      <c r="K310" s="45"/>
      <c r="L310" s="45"/>
      <c r="M310" s="45"/>
      <c r="N310" s="45"/>
      <c r="O310" s="45"/>
      <c r="P310" s="45"/>
      <c r="Q310" s="45"/>
      <c r="R310" s="45"/>
      <c r="S310" s="45"/>
      <c r="T310" s="45"/>
      <c r="U310" s="45"/>
      <c r="V310" s="45"/>
      <c r="W310" s="45"/>
      <c r="X310" s="45"/>
      <c r="Y310" s="45"/>
      <c r="Z310" s="45"/>
      <c r="AA310" s="45"/>
      <c r="AB310" s="45"/>
      <c r="AC310" s="45"/>
      <c r="AD310" s="45"/>
      <c r="AE310" s="45"/>
      <c r="AF310" s="45"/>
      <c r="AG310" s="45"/>
      <c r="AH310" s="45"/>
      <c r="AI310" s="45"/>
      <c r="AJ310" s="45"/>
      <c r="AK310" s="45"/>
      <c r="AL310" s="45"/>
      <c r="AM310" s="45"/>
      <c r="AN310" s="45"/>
      <c r="AO310" s="45"/>
      <c r="AP310" s="45"/>
      <c r="AQ310" s="45"/>
      <c r="AR310" s="45"/>
      <c r="AS310" s="45"/>
      <c r="AT310" s="45"/>
      <c r="AU310" s="45"/>
      <c r="AV310" s="45"/>
      <c r="AW310" s="45"/>
      <c r="AX310" s="45"/>
      <c r="AY310" s="45"/>
      <c r="AZ310" s="45"/>
      <c r="BA310" s="45"/>
      <c r="BB310" s="45"/>
      <c r="BC310" s="45"/>
      <c r="BD310" s="45"/>
      <c r="BE310" s="45"/>
      <c r="BF310" s="45"/>
      <c r="BG310" s="45"/>
      <c r="BH310" s="45"/>
      <c r="BI310" s="45"/>
      <c r="BJ310" s="45"/>
      <c r="BK310" s="45"/>
      <c r="BL310" s="45"/>
      <c r="BM310" s="45"/>
      <c r="BN310" s="45"/>
      <c r="BO310" s="45"/>
      <c r="BP310" s="45"/>
      <c r="BQ310" s="45"/>
      <c r="BR310" s="45"/>
      <c r="BS310" s="45"/>
      <c r="BT310" s="45"/>
      <c r="BU310" s="45"/>
      <c r="BV310" s="45"/>
      <c r="BW310" s="45"/>
      <c r="BX310" s="45"/>
      <c r="BY310" s="45"/>
      <c r="BZ310" s="45"/>
      <c r="CA310" s="45"/>
      <c r="CB310" s="45"/>
      <c r="CC310" s="45"/>
      <c r="CD310" s="45"/>
      <c r="CE310" s="45"/>
      <c r="CF310" s="45"/>
      <c r="CG310" s="45"/>
      <c r="CH310" s="45"/>
      <c r="CI310" s="45"/>
      <c r="CJ310" s="45"/>
      <c r="CK310" s="45"/>
      <c r="CL310" s="45"/>
      <c r="CM310" s="45"/>
      <c r="CN310" s="45"/>
      <c r="CO310" s="45"/>
      <c r="CP310" s="45"/>
      <c r="CQ310" s="45"/>
      <c r="CR310" s="45"/>
      <c r="CS310" s="45"/>
      <c r="CT310" s="45"/>
      <c r="CU310" s="45"/>
      <c r="CV310" s="45"/>
      <c r="CW310" s="45"/>
      <c r="CX310" s="45"/>
      <c r="CY310" s="45"/>
      <c r="CZ310" s="45"/>
      <c r="DA310" s="45"/>
      <c r="DB310" s="45"/>
      <c r="DC310" s="45"/>
      <c r="DD310" s="45"/>
      <c r="DE310" s="45"/>
      <c r="DF310" s="45"/>
      <c r="DG310" s="45"/>
      <c r="DH310" s="45"/>
      <c r="DI310" s="45"/>
      <c r="DJ310" s="45"/>
      <c r="DK310" s="45"/>
      <c r="DL310" s="45"/>
      <c r="DM310" s="45"/>
      <c r="DN310" s="45"/>
      <c r="DO310" s="45"/>
      <c r="DP310" s="45"/>
      <c r="DQ310" s="45"/>
      <c r="DR310" s="45"/>
      <c r="DS310" s="45"/>
      <c r="DT310" s="45"/>
      <c r="DU310" s="45"/>
      <c r="DV310" s="1217"/>
      <c r="DW310" s="45"/>
      <c r="DX310" s="45"/>
      <c r="DY310" s="45"/>
      <c r="DZ310" s="45"/>
      <c r="EA310" s="45"/>
      <c r="EB310" s="45"/>
      <c r="EC310" s="45"/>
      <c r="ED310" s="45"/>
      <c r="EE310" s="45"/>
      <c r="EF310" s="45"/>
      <c r="EG310" s="45"/>
      <c r="EH310" s="45"/>
      <c r="EI310" s="45"/>
      <c r="EJ310" s="45"/>
      <c r="EK310" s="45"/>
      <c r="EL310" s="45"/>
      <c r="EM310" s="45"/>
      <c r="EN310" s="45"/>
      <c r="EO310" s="45"/>
      <c r="EP310" s="45"/>
      <c r="EQ310" s="1217"/>
      <c r="ER310" s="577"/>
    </row>
    <row r="311" spans="1:148" ht="15" customHeight="1">
      <c r="A311" s="648"/>
      <c r="B311" s="2261" t="str">
        <f t="shared" si="291"/>
        <v>Desk 94</v>
      </c>
      <c r="C311" s="2266" t="str">
        <f t="shared" ref="C311" si="322">IF(ISBLANK(C105), "", C105)</f>
        <v/>
      </c>
      <c r="D311" s="2266" t="str">
        <f t="shared" si="309"/>
        <v/>
      </c>
      <c r="E311" s="2266" t="str">
        <f t="shared" si="309"/>
        <v/>
      </c>
      <c r="F311" s="2266" t="str">
        <f t="shared" si="309"/>
        <v/>
      </c>
      <c r="G311" s="45"/>
      <c r="H311" s="45"/>
      <c r="I311" s="45"/>
      <c r="J311" s="45"/>
      <c r="K311" s="45"/>
      <c r="L311" s="45"/>
      <c r="M311" s="45"/>
      <c r="N311" s="45"/>
      <c r="O311" s="45"/>
      <c r="P311" s="45"/>
      <c r="Q311" s="45"/>
      <c r="R311" s="45"/>
      <c r="S311" s="45"/>
      <c r="T311" s="45"/>
      <c r="U311" s="45"/>
      <c r="V311" s="45"/>
      <c r="W311" s="45"/>
      <c r="X311" s="45"/>
      <c r="Y311" s="45"/>
      <c r="Z311" s="45"/>
      <c r="AA311" s="45"/>
      <c r="AB311" s="45"/>
      <c r="AC311" s="45"/>
      <c r="AD311" s="45"/>
      <c r="AE311" s="45"/>
      <c r="AF311" s="45"/>
      <c r="AG311" s="45"/>
      <c r="AH311" s="45"/>
      <c r="AI311" s="45"/>
      <c r="AJ311" s="45"/>
      <c r="AK311" s="45"/>
      <c r="AL311" s="45"/>
      <c r="AM311" s="45"/>
      <c r="AN311" s="45"/>
      <c r="AO311" s="45"/>
      <c r="AP311" s="45"/>
      <c r="AQ311" s="45"/>
      <c r="AR311" s="45"/>
      <c r="AS311" s="45"/>
      <c r="AT311" s="45"/>
      <c r="AU311" s="45"/>
      <c r="AV311" s="45"/>
      <c r="AW311" s="45"/>
      <c r="AX311" s="45"/>
      <c r="AY311" s="45"/>
      <c r="AZ311" s="45"/>
      <c r="BA311" s="45"/>
      <c r="BB311" s="45"/>
      <c r="BC311" s="45"/>
      <c r="BD311" s="45"/>
      <c r="BE311" s="45"/>
      <c r="BF311" s="45"/>
      <c r="BG311" s="45"/>
      <c r="BH311" s="45"/>
      <c r="BI311" s="45"/>
      <c r="BJ311" s="45"/>
      <c r="BK311" s="45"/>
      <c r="BL311" s="45"/>
      <c r="BM311" s="45"/>
      <c r="BN311" s="45"/>
      <c r="BO311" s="45"/>
      <c r="BP311" s="45"/>
      <c r="BQ311" s="45"/>
      <c r="BR311" s="45"/>
      <c r="BS311" s="45"/>
      <c r="BT311" s="45"/>
      <c r="BU311" s="45"/>
      <c r="BV311" s="45"/>
      <c r="BW311" s="45"/>
      <c r="BX311" s="45"/>
      <c r="BY311" s="45"/>
      <c r="BZ311" s="45"/>
      <c r="CA311" s="45"/>
      <c r="CB311" s="45"/>
      <c r="CC311" s="45"/>
      <c r="CD311" s="45"/>
      <c r="CE311" s="45"/>
      <c r="CF311" s="45"/>
      <c r="CG311" s="45"/>
      <c r="CH311" s="45"/>
      <c r="CI311" s="45"/>
      <c r="CJ311" s="45"/>
      <c r="CK311" s="45"/>
      <c r="CL311" s="45"/>
      <c r="CM311" s="45"/>
      <c r="CN311" s="45"/>
      <c r="CO311" s="45"/>
      <c r="CP311" s="45"/>
      <c r="CQ311" s="45"/>
      <c r="CR311" s="45"/>
      <c r="CS311" s="45"/>
      <c r="CT311" s="45"/>
      <c r="CU311" s="45"/>
      <c r="CV311" s="45"/>
      <c r="CW311" s="45"/>
      <c r="CX311" s="45"/>
      <c r="CY311" s="45"/>
      <c r="CZ311" s="45"/>
      <c r="DA311" s="45"/>
      <c r="DB311" s="45"/>
      <c r="DC311" s="45"/>
      <c r="DD311" s="45"/>
      <c r="DE311" s="45"/>
      <c r="DF311" s="45"/>
      <c r="DG311" s="45"/>
      <c r="DH311" s="45"/>
      <c r="DI311" s="45"/>
      <c r="DJ311" s="45"/>
      <c r="DK311" s="45"/>
      <c r="DL311" s="45"/>
      <c r="DM311" s="45"/>
      <c r="DN311" s="45"/>
      <c r="DO311" s="45"/>
      <c r="DP311" s="45"/>
      <c r="DQ311" s="45"/>
      <c r="DR311" s="45"/>
      <c r="DS311" s="45"/>
      <c r="DT311" s="45"/>
      <c r="DU311" s="45"/>
      <c r="DV311" s="1217"/>
      <c r="DW311" s="45"/>
      <c r="DX311" s="45"/>
      <c r="DY311" s="45"/>
      <c r="DZ311" s="45"/>
      <c r="EA311" s="45"/>
      <c r="EB311" s="45"/>
      <c r="EC311" s="45"/>
      <c r="ED311" s="45"/>
      <c r="EE311" s="45"/>
      <c r="EF311" s="45"/>
      <c r="EG311" s="45"/>
      <c r="EH311" s="45"/>
      <c r="EI311" s="45"/>
      <c r="EJ311" s="45"/>
      <c r="EK311" s="45"/>
      <c r="EL311" s="45"/>
      <c r="EM311" s="45"/>
      <c r="EN311" s="45"/>
      <c r="EO311" s="45"/>
      <c r="EP311" s="45"/>
      <c r="EQ311" s="1217"/>
      <c r="ER311" s="577"/>
    </row>
    <row r="312" spans="1:148" ht="15" customHeight="1">
      <c r="A312" s="648"/>
      <c r="B312" s="2261" t="str">
        <f t="shared" si="291"/>
        <v>Desk 95</v>
      </c>
      <c r="C312" s="2266" t="str">
        <f t="shared" ref="C312" si="323">IF(ISBLANK(C106), "", C106)</f>
        <v/>
      </c>
      <c r="D312" s="2266" t="str">
        <f t="shared" si="309"/>
        <v/>
      </c>
      <c r="E312" s="2266" t="str">
        <f t="shared" si="309"/>
        <v/>
      </c>
      <c r="F312" s="2266" t="str">
        <f t="shared" si="309"/>
        <v/>
      </c>
      <c r="G312" s="45"/>
      <c r="H312" s="45"/>
      <c r="I312" s="45"/>
      <c r="J312" s="45"/>
      <c r="K312" s="45"/>
      <c r="L312" s="45"/>
      <c r="M312" s="45"/>
      <c r="N312" s="45"/>
      <c r="O312" s="45"/>
      <c r="P312" s="45"/>
      <c r="Q312" s="45"/>
      <c r="R312" s="45"/>
      <c r="S312" s="45"/>
      <c r="T312" s="45"/>
      <c r="U312" s="45"/>
      <c r="V312" s="45"/>
      <c r="W312" s="45"/>
      <c r="X312" s="45"/>
      <c r="Y312" s="45"/>
      <c r="Z312" s="45"/>
      <c r="AA312" s="45"/>
      <c r="AB312" s="45"/>
      <c r="AC312" s="45"/>
      <c r="AD312" s="45"/>
      <c r="AE312" s="45"/>
      <c r="AF312" s="45"/>
      <c r="AG312" s="45"/>
      <c r="AH312" s="45"/>
      <c r="AI312" s="45"/>
      <c r="AJ312" s="45"/>
      <c r="AK312" s="45"/>
      <c r="AL312" s="45"/>
      <c r="AM312" s="45"/>
      <c r="AN312" s="45"/>
      <c r="AO312" s="45"/>
      <c r="AP312" s="45"/>
      <c r="AQ312" s="45"/>
      <c r="AR312" s="45"/>
      <c r="AS312" s="45"/>
      <c r="AT312" s="45"/>
      <c r="AU312" s="45"/>
      <c r="AV312" s="45"/>
      <c r="AW312" s="45"/>
      <c r="AX312" s="45"/>
      <c r="AY312" s="45"/>
      <c r="AZ312" s="45"/>
      <c r="BA312" s="45"/>
      <c r="BB312" s="45"/>
      <c r="BC312" s="45"/>
      <c r="BD312" s="45"/>
      <c r="BE312" s="45"/>
      <c r="BF312" s="45"/>
      <c r="BG312" s="45"/>
      <c r="BH312" s="45"/>
      <c r="BI312" s="45"/>
      <c r="BJ312" s="45"/>
      <c r="BK312" s="45"/>
      <c r="BL312" s="45"/>
      <c r="BM312" s="45"/>
      <c r="BN312" s="45"/>
      <c r="BO312" s="45"/>
      <c r="BP312" s="45"/>
      <c r="BQ312" s="45"/>
      <c r="BR312" s="45"/>
      <c r="BS312" s="45"/>
      <c r="BT312" s="45"/>
      <c r="BU312" s="45"/>
      <c r="BV312" s="45"/>
      <c r="BW312" s="45"/>
      <c r="BX312" s="45"/>
      <c r="BY312" s="45"/>
      <c r="BZ312" s="45"/>
      <c r="CA312" s="45"/>
      <c r="CB312" s="45"/>
      <c r="CC312" s="45"/>
      <c r="CD312" s="45"/>
      <c r="CE312" s="45"/>
      <c r="CF312" s="45"/>
      <c r="CG312" s="45"/>
      <c r="CH312" s="45"/>
      <c r="CI312" s="45"/>
      <c r="CJ312" s="45"/>
      <c r="CK312" s="45"/>
      <c r="CL312" s="45"/>
      <c r="CM312" s="45"/>
      <c r="CN312" s="45"/>
      <c r="CO312" s="45"/>
      <c r="CP312" s="45"/>
      <c r="CQ312" s="45"/>
      <c r="CR312" s="45"/>
      <c r="CS312" s="45"/>
      <c r="CT312" s="45"/>
      <c r="CU312" s="45"/>
      <c r="CV312" s="45"/>
      <c r="CW312" s="45"/>
      <c r="CX312" s="45"/>
      <c r="CY312" s="45"/>
      <c r="CZ312" s="45"/>
      <c r="DA312" s="45"/>
      <c r="DB312" s="45"/>
      <c r="DC312" s="45"/>
      <c r="DD312" s="45"/>
      <c r="DE312" s="45"/>
      <c r="DF312" s="45"/>
      <c r="DG312" s="45"/>
      <c r="DH312" s="45"/>
      <c r="DI312" s="45"/>
      <c r="DJ312" s="45"/>
      <c r="DK312" s="45"/>
      <c r="DL312" s="45"/>
      <c r="DM312" s="45"/>
      <c r="DN312" s="45"/>
      <c r="DO312" s="45"/>
      <c r="DP312" s="45"/>
      <c r="DQ312" s="45"/>
      <c r="DR312" s="45"/>
      <c r="DS312" s="45"/>
      <c r="DT312" s="45"/>
      <c r="DU312" s="45"/>
      <c r="DV312" s="1217"/>
      <c r="DW312" s="45"/>
      <c r="DX312" s="45"/>
      <c r="DY312" s="45"/>
      <c r="DZ312" s="45"/>
      <c r="EA312" s="45"/>
      <c r="EB312" s="45"/>
      <c r="EC312" s="45"/>
      <c r="ED312" s="45"/>
      <c r="EE312" s="45"/>
      <c r="EF312" s="45"/>
      <c r="EG312" s="45"/>
      <c r="EH312" s="45"/>
      <c r="EI312" s="45"/>
      <c r="EJ312" s="45"/>
      <c r="EK312" s="45"/>
      <c r="EL312" s="45"/>
      <c r="EM312" s="45"/>
      <c r="EN312" s="45"/>
      <c r="EO312" s="45"/>
      <c r="EP312" s="45"/>
      <c r="EQ312" s="1217"/>
      <c r="ER312" s="577"/>
    </row>
    <row r="313" spans="1:148" ht="15" customHeight="1">
      <c r="A313" s="648"/>
      <c r="B313" s="2261" t="str">
        <f t="shared" si="291"/>
        <v>Desk 96</v>
      </c>
      <c r="C313" s="2266" t="str">
        <f t="shared" ref="C313" si="324">IF(ISBLANK(C107), "", C107)</f>
        <v/>
      </c>
      <c r="D313" s="2266" t="str">
        <f t="shared" si="309"/>
        <v/>
      </c>
      <c r="E313" s="2266" t="str">
        <f t="shared" si="309"/>
        <v/>
      </c>
      <c r="F313" s="2266" t="str">
        <f t="shared" si="309"/>
        <v/>
      </c>
      <c r="G313" s="45"/>
      <c r="H313" s="45"/>
      <c r="I313" s="45"/>
      <c r="J313" s="45"/>
      <c r="K313" s="45"/>
      <c r="L313" s="45"/>
      <c r="M313" s="45"/>
      <c r="N313" s="45"/>
      <c r="O313" s="45"/>
      <c r="P313" s="45"/>
      <c r="Q313" s="45"/>
      <c r="R313" s="45"/>
      <c r="S313" s="45"/>
      <c r="T313" s="45"/>
      <c r="U313" s="45"/>
      <c r="V313" s="45"/>
      <c r="W313" s="45"/>
      <c r="X313" s="45"/>
      <c r="Y313" s="45"/>
      <c r="Z313" s="45"/>
      <c r="AA313" s="45"/>
      <c r="AB313" s="45"/>
      <c r="AC313" s="45"/>
      <c r="AD313" s="45"/>
      <c r="AE313" s="45"/>
      <c r="AF313" s="45"/>
      <c r="AG313" s="45"/>
      <c r="AH313" s="45"/>
      <c r="AI313" s="45"/>
      <c r="AJ313" s="45"/>
      <c r="AK313" s="45"/>
      <c r="AL313" s="45"/>
      <c r="AM313" s="45"/>
      <c r="AN313" s="45"/>
      <c r="AO313" s="45"/>
      <c r="AP313" s="45"/>
      <c r="AQ313" s="45"/>
      <c r="AR313" s="45"/>
      <c r="AS313" s="45"/>
      <c r="AT313" s="45"/>
      <c r="AU313" s="45"/>
      <c r="AV313" s="45"/>
      <c r="AW313" s="45"/>
      <c r="AX313" s="45"/>
      <c r="AY313" s="45"/>
      <c r="AZ313" s="45"/>
      <c r="BA313" s="45"/>
      <c r="BB313" s="45"/>
      <c r="BC313" s="45"/>
      <c r="BD313" s="45"/>
      <c r="BE313" s="45"/>
      <c r="BF313" s="45"/>
      <c r="BG313" s="45"/>
      <c r="BH313" s="45"/>
      <c r="BI313" s="45"/>
      <c r="BJ313" s="45"/>
      <c r="BK313" s="45"/>
      <c r="BL313" s="45"/>
      <c r="BM313" s="45"/>
      <c r="BN313" s="45"/>
      <c r="BO313" s="45"/>
      <c r="BP313" s="45"/>
      <c r="BQ313" s="45"/>
      <c r="BR313" s="45"/>
      <c r="BS313" s="45"/>
      <c r="BT313" s="45"/>
      <c r="BU313" s="45"/>
      <c r="BV313" s="45"/>
      <c r="BW313" s="45"/>
      <c r="BX313" s="45"/>
      <c r="BY313" s="45"/>
      <c r="BZ313" s="45"/>
      <c r="CA313" s="45"/>
      <c r="CB313" s="45"/>
      <c r="CC313" s="45"/>
      <c r="CD313" s="45"/>
      <c r="CE313" s="45"/>
      <c r="CF313" s="45"/>
      <c r="CG313" s="45"/>
      <c r="CH313" s="45"/>
      <c r="CI313" s="45"/>
      <c r="CJ313" s="45"/>
      <c r="CK313" s="45"/>
      <c r="CL313" s="45"/>
      <c r="CM313" s="45"/>
      <c r="CN313" s="45"/>
      <c r="CO313" s="45"/>
      <c r="CP313" s="45"/>
      <c r="CQ313" s="45"/>
      <c r="CR313" s="45"/>
      <c r="CS313" s="45"/>
      <c r="CT313" s="45"/>
      <c r="CU313" s="45"/>
      <c r="CV313" s="45"/>
      <c r="CW313" s="45"/>
      <c r="CX313" s="45"/>
      <c r="CY313" s="45"/>
      <c r="CZ313" s="45"/>
      <c r="DA313" s="45"/>
      <c r="DB313" s="45"/>
      <c r="DC313" s="45"/>
      <c r="DD313" s="45"/>
      <c r="DE313" s="45"/>
      <c r="DF313" s="45"/>
      <c r="DG313" s="45"/>
      <c r="DH313" s="45"/>
      <c r="DI313" s="45"/>
      <c r="DJ313" s="45"/>
      <c r="DK313" s="45"/>
      <c r="DL313" s="45"/>
      <c r="DM313" s="45"/>
      <c r="DN313" s="45"/>
      <c r="DO313" s="45"/>
      <c r="DP313" s="45"/>
      <c r="DQ313" s="45"/>
      <c r="DR313" s="45"/>
      <c r="DS313" s="45"/>
      <c r="DT313" s="45"/>
      <c r="DU313" s="45"/>
      <c r="DV313" s="1217"/>
      <c r="DW313" s="45"/>
      <c r="DX313" s="45"/>
      <c r="DY313" s="45"/>
      <c r="DZ313" s="45"/>
      <c r="EA313" s="45"/>
      <c r="EB313" s="45"/>
      <c r="EC313" s="45"/>
      <c r="ED313" s="45"/>
      <c r="EE313" s="45"/>
      <c r="EF313" s="45"/>
      <c r="EG313" s="45"/>
      <c r="EH313" s="45"/>
      <c r="EI313" s="45"/>
      <c r="EJ313" s="45"/>
      <c r="EK313" s="45"/>
      <c r="EL313" s="45"/>
      <c r="EM313" s="45"/>
      <c r="EN313" s="45"/>
      <c r="EO313" s="45"/>
      <c r="EP313" s="45"/>
      <c r="EQ313" s="1217"/>
      <c r="ER313" s="577"/>
    </row>
    <row r="314" spans="1:148" ht="15" customHeight="1">
      <c r="A314" s="648"/>
      <c r="B314" s="2261" t="str">
        <f t="shared" ref="B314:B317" si="325">B108</f>
        <v>Desk 97</v>
      </c>
      <c r="C314" s="2266" t="str">
        <f t="shared" ref="C314" si="326">IF(ISBLANK(C108), "", C108)</f>
        <v/>
      </c>
      <c r="D314" s="2266" t="str">
        <f t="shared" si="309"/>
        <v/>
      </c>
      <c r="E314" s="2266" t="str">
        <f t="shared" si="309"/>
        <v/>
      </c>
      <c r="F314" s="2266" t="str">
        <f t="shared" si="309"/>
        <v/>
      </c>
      <c r="G314" s="45"/>
      <c r="H314" s="45"/>
      <c r="I314" s="45"/>
      <c r="J314" s="45"/>
      <c r="K314" s="45"/>
      <c r="L314" s="45"/>
      <c r="M314" s="45"/>
      <c r="N314" s="45"/>
      <c r="O314" s="45"/>
      <c r="P314" s="45"/>
      <c r="Q314" s="45"/>
      <c r="R314" s="45"/>
      <c r="S314" s="45"/>
      <c r="T314" s="45"/>
      <c r="U314" s="45"/>
      <c r="V314" s="45"/>
      <c r="W314" s="45"/>
      <c r="X314" s="45"/>
      <c r="Y314" s="45"/>
      <c r="Z314" s="45"/>
      <c r="AA314" s="45"/>
      <c r="AB314" s="45"/>
      <c r="AC314" s="45"/>
      <c r="AD314" s="45"/>
      <c r="AE314" s="45"/>
      <c r="AF314" s="45"/>
      <c r="AG314" s="45"/>
      <c r="AH314" s="45"/>
      <c r="AI314" s="45"/>
      <c r="AJ314" s="45"/>
      <c r="AK314" s="45"/>
      <c r="AL314" s="45"/>
      <c r="AM314" s="45"/>
      <c r="AN314" s="45"/>
      <c r="AO314" s="45"/>
      <c r="AP314" s="45"/>
      <c r="AQ314" s="45"/>
      <c r="AR314" s="45"/>
      <c r="AS314" s="45"/>
      <c r="AT314" s="45"/>
      <c r="AU314" s="45"/>
      <c r="AV314" s="45"/>
      <c r="AW314" s="45"/>
      <c r="AX314" s="45"/>
      <c r="AY314" s="45"/>
      <c r="AZ314" s="45"/>
      <c r="BA314" s="45"/>
      <c r="BB314" s="45"/>
      <c r="BC314" s="45"/>
      <c r="BD314" s="45"/>
      <c r="BE314" s="45"/>
      <c r="BF314" s="45"/>
      <c r="BG314" s="45"/>
      <c r="BH314" s="45"/>
      <c r="BI314" s="45"/>
      <c r="BJ314" s="45"/>
      <c r="BK314" s="45"/>
      <c r="BL314" s="45"/>
      <c r="BM314" s="45"/>
      <c r="BN314" s="45"/>
      <c r="BO314" s="45"/>
      <c r="BP314" s="45"/>
      <c r="BQ314" s="45"/>
      <c r="BR314" s="45"/>
      <c r="BS314" s="45"/>
      <c r="BT314" s="45"/>
      <c r="BU314" s="45"/>
      <c r="BV314" s="45"/>
      <c r="BW314" s="45"/>
      <c r="BX314" s="45"/>
      <c r="BY314" s="45"/>
      <c r="BZ314" s="45"/>
      <c r="CA314" s="45"/>
      <c r="CB314" s="45"/>
      <c r="CC314" s="45"/>
      <c r="CD314" s="45"/>
      <c r="CE314" s="45"/>
      <c r="CF314" s="45"/>
      <c r="CG314" s="45"/>
      <c r="CH314" s="45"/>
      <c r="CI314" s="45"/>
      <c r="CJ314" s="45"/>
      <c r="CK314" s="45"/>
      <c r="CL314" s="45"/>
      <c r="CM314" s="45"/>
      <c r="CN314" s="45"/>
      <c r="CO314" s="45"/>
      <c r="CP314" s="45"/>
      <c r="CQ314" s="45"/>
      <c r="CR314" s="45"/>
      <c r="CS314" s="45"/>
      <c r="CT314" s="45"/>
      <c r="CU314" s="45"/>
      <c r="CV314" s="45"/>
      <c r="CW314" s="45"/>
      <c r="CX314" s="45"/>
      <c r="CY314" s="45"/>
      <c r="CZ314" s="45"/>
      <c r="DA314" s="45"/>
      <c r="DB314" s="45"/>
      <c r="DC314" s="45"/>
      <c r="DD314" s="45"/>
      <c r="DE314" s="45"/>
      <c r="DF314" s="45"/>
      <c r="DG314" s="45"/>
      <c r="DH314" s="45"/>
      <c r="DI314" s="45"/>
      <c r="DJ314" s="45"/>
      <c r="DK314" s="45"/>
      <c r="DL314" s="45"/>
      <c r="DM314" s="45"/>
      <c r="DN314" s="45"/>
      <c r="DO314" s="45"/>
      <c r="DP314" s="45"/>
      <c r="DQ314" s="45"/>
      <c r="DR314" s="45"/>
      <c r="DS314" s="45"/>
      <c r="DT314" s="45"/>
      <c r="DU314" s="45"/>
      <c r="DV314" s="1217"/>
      <c r="DW314" s="45"/>
      <c r="DX314" s="45"/>
      <c r="DY314" s="45"/>
      <c r="DZ314" s="45"/>
      <c r="EA314" s="45"/>
      <c r="EB314" s="45"/>
      <c r="EC314" s="45"/>
      <c r="ED314" s="45"/>
      <c r="EE314" s="45"/>
      <c r="EF314" s="45"/>
      <c r="EG314" s="45"/>
      <c r="EH314" s="45"/>
      <c r="EI314" s="45"/>
      <c r="EJ314" s="45"/>
      <c r="EK314" s="45"/>
      <c r="EL314" s="45"/>
      <c r="EM314" s="45"/>
      <c r="EN314" s="45"/>
      <c r="EO314" s="45"/>
      <c r="EP314" s="45"/>
      <c r="EQ314" s="1217"/>
      <c r="ER314" s="577"/>
    </row>
    <row r="315" spans="1:148" ht="15" customHeight="1">
      <c r="A315" s="648"/>
      <c r="B315" s="2261" t="str">
        <f t="shared" si="325"/>
        <v>Desk 98</v>
      </c>
      <c r="C315" s="2266" t="str">
        <f t="shared" ref="C315" si="327">IF(ISBLANK(C109), "", C109)</f>
        <v/>
      </c>
      <c r="D315" s="2266" t="str">
        <f t="shared" si="309"/>
        <v/>
      </c>
      <c r="E315" s="2266" t="str">
        <f t="shared" si="309"/>
        <v/>
      </c>
      <c r="F315" s="2266" t="str">
        <f t="shared" si="309"/>
        <v/>
      </c>
      <c r="G315" s="45"/>
      <c r="H315" s="45"/>
      <c r="I315" s="45"/>
      <c r="J315" s="45"/>
      <c r="K315" s="45"/>
      <c r="L315" s="45"/>
      <c r="M315" s="45"/>
      <c r="N315" s="45"/>
      <c r="O315" s="45"/>
      <c r="P315" s="45"/>
      <c r="Q315" s="45"/>
      <c r="R315" s="45"/>
      <c r="S315" s="45"/>
      <c r="T315" s="45"/>
      <c r="U315" s="45"/>
      <c r="V315" s="45"/>
      <c r="W315" s="45"/>
      <c r="X315" s="45"/>
      <c r="Y315" s="45"/>
      <c r="Z315" s="45"/>
      <c r="AA315" s="45"/>
      <c r="AB315" s="45"/>
      <c r="AC315" s="45"/>
      <c r="AD315" s="45"/>
      <c r="AE315" s="45"/>
      <c r="AF315" s="45"/>
      <c r="AG315" s="45"/>
      <c r="AH315" s="45"/>
      <c r="AI315" s="45"/>
      <c r="AJ315" s="45"/>
      <c r="AK315" s="45"/>
      <c r="AL315" s="45"/>
      <c r="AM315" s="45"/>
      <c r="AN315" s="45"/>
      <c r="AO315" s="45"/>
      <c r="AP315" s="45"/>
      <c r="AQ315" s="45"/>
      <c r="AR315" s="45"/>
      <c r="AS315" s="45"/>
      <c r="AT315" s="45"/>
      <c r="AU315" s="45"/>
      <c r="AV315" s="45"/>
      <c r="AW315" s="45"/>
      <c r="AX315" s="45"/>
      <c r="AY315" s="45"/>
      <c r="AZ315" s="45"/>
      <c r="BA315" s="45"/>
      <c r="BB315" s="45"/>
      <c r="BC315" s="45"/>
      <c r="BD315" s="45"/>
      <c r="BE315" s="45"/>
      <c r="BF315" s="45"/>
      <c r="BG315" s="45"/>
      <c r="BH315" s="45"/>
      <c r="BI315" s="45"/>
      <c r="BJ315" s="45"/>
      <c r="BK315" s="45"/>
      <c r="BL315" s="45"/>
      <c r="BM315" s="45"/>
      <c r="BN315" s="45"/>
      <c r="BO315" s="45"/>
      <c r="BP315" s="45"/>
      <c r="BQ315" s="45"/>
      <c r="BR315" s="45"/>
      <c r="BS315" s="45"/>
      <c r="BT315" s="45"/>
      <c r="BU315" s="45"/>
      <c r="BV315" s="45"/>
      <c r="BW315" s="45"/>
      <c r="BX315" s="45"/>
      <c r="BY315" s="45"/>
      <c r="BZ315" s="45"/>
      <c r="CA315" s="45"/>
      <c r="CB315" s="45"/>
      <c r="CC315" s="45"/>
      <c r="CD315" s="45"/>
      <c r="CE315" s="45"/>
      <c r="CF315" s="45"/>
      <c r="CG315" s="45"/>
      <c r="CH315" s="45"/>
      <c r="CI315" s="45"/>
      <c r="CJ315" s="45"/>
      <c r="CK315" s="45"/>
      <c r="CL315" s="45"/>
      <c r="CM315" s="45"/>
      <c r="CN315" s="45"/>
      <c r="CO315" s="45"/>
      <c r="CP315" s="45"/>
      <c r="CQ315" s="45"/>
      <c r="CR315" s="45"/>
      <c r="CS315" s="45"/>
      <c r="CT315" s="45"/>
      <c r="CU315" s="45"/>
      <c r="CV315" s="45"/>
      <c r="CW315" s="45"/>
      <c r="CX315" s="45"/>
      <c r="CY315" s="45"/>
      <c r="CZ315" s="45"/>
      <c r="DA315" s="45"/>
      <c r="DB315" s="45"/>
      <c r="DC315" s="45"/>
      <c r="DD315" s="45"/>
      <c r="DE315" s="45"/>
      <c r="DF315" s="45"/>
      <c r="DG315" s="45"/>
      <c r="DH315" s="45"/>
      <c r="DI315" s="45"/>
      <c r="DJ315" s="45"/>
      <c r="DK315" s="45"/>
      <c r="DL315" s="45"/>
      <c r="DM315" s="45"/>
      <c r="DN315" s="45"/>
      <c r="DO315" s="45"/>
      <c r="DP315" s="45"/>
      <c r="DQ315" s="45"/>
      <c r="DR315" s="45"/>
      <c r="DS315" s="45"/>
      <c r="DT315" s="45"/>
      <c r="DU315" s="45"/>
      <c r="DV315" s="1217"/>
      <c r="DW315" s="45"/>
      <c r="DX315" s="45"/>
      <c r="DY315" s="45"/>
      <c r="DZ315" s="45"/>
      <c r="EA315" s="45"/>
      <c r="EB315" s="45"/>
      <c r="EC315" s="45"/>
      <c r="ED315" s="45"/>
      <c r="EE315" s="45"/>
      <c r="EF315" s="45"/>
      <c r="EG315" s="45"/>
      <c r="EH315" s="45"/>
      <c r="EI315" s="45"/>
      <c r="EJ315" s="45"/>
      <c r="EK315" s="45"/>
      <c r="EL315" s="45"/>
      <c r="EM315" s="45"/>
      <c r="EN315" s="45"/>
      <c r="EO315" s="45"/>
      <c r="EP315" s="45"/>
      <c r="EQ315" s="1217"/>
      <c r="ER315" s="577"/>
    </row>
    <row r="316" spans="1:148" ht="15" customHeight="1">
      <c r="A316" s="648"/>
      <c r="B316" s="2261" t="str">
        <f t="shared" si="325"/>
        <v>Desk 99</v>
      </c>
      <c r="C316" s="2266" t="str">
        <f t="shared" ref="C316" si="328">IF(ISBLANK(C110), "", C110)</f>
        <v/>
      </c>
      <c r="D316" s="2266" t="str">
        <f t="shared" si="309"/>
        <v/>
      </c>
      <c r="E316" s="2266" t="str">
        <f t="shared" si="309"/>
        <v/>
      </c>
      <c r="F316" s="2266" t="str">
        <f t="shared" si="309"/>
        <v/>
      </c>
      <c r="G316" s="45"/>
      <c r="H316" s="45"/>
      <c r="I316" s="45"/>
      <c r="J316" s="45"/>
      <c r="K316" s="45"/>
      <c r="L316" s="45"/>
      <c r="M316" s="45"/>
      <c r="N316" s="45"/>
      <c r="O316" s="45"/>
      <c r="P316" s="45"/>
      <c r="Q316" s="45"/>
      <c r="R316" s="45"/>
      <c r="S316" s="45"/>
      <c r="T316" s="45"/>
      <c r="U316" s="45"/>
      <c r="V316" s="45"/>
      <c r="W316" s="45"/>
      <c r="X316" s="45"/>
      <c r="Y316" s="45"/>
      <c r="Z316" s="45"/>
      <c r="AA316" s="45"/>
      <c r="AB316" s="45"/>
      <c r="AC316" s="45"/>
      <c r="AD316" s="45"/>
      <c r="AE316" s="45"/>
      <c r="AF316" s="45"/>
      <c r="AG316" s="45"/>
      <c r="AH316" s="45"/>
      <c r="AI316" s="45"/>
      <c r="AJ316" s="45"/>
      <c r="AK316" s="45"/>
      <c r="AL316" s="45"/>
      <c r="AM316" s="45"/>
      <c r="AN316" s="45"/>
      <c r="AO316" s="45"/>
      <c r="AP316" s="45"/>
      <c r="AQ316" s="45"/>
      <c r="AR316" s="45"/>
      <c r="AS316" s="45"/>
      <c r="AT316" s="45"/>
      <c r="AU316" s="45"/>
      <c r="AV316" s="45"/>
      <c r="AW316" s="45"/>
      <c r="AX316" s="45"/>
      <c r="AY316" s="45"/>
      <c r="AZ316" s="45"/>
      <c r="BA316" s="45"/>
      <c r="BB316" s="45"/>
      <c r="BC316" s="45"/>
      <c r="BD316" s="45"/>
      <c r="BE316" s="45"/>
      <c r="BF316" s="45"/>
      <c r="BG316" s="45"/>
      <c r="BH316" s="45"/>
      <c r="BI316" s="45"/>
      <c r="BJ316" s="45"/>
      <c r="BK316" s="45"/>
      <c r="BL316" s="45"/>
      <c r="BM316" s="45"/>
      <c r="BN316" s="45"/>
      <c r="BO316" s="45"/>
      <c r="BP316" s="45"/>
      <c r="BQ316" s="45"/>
      <c r="BR316" s="45"/>
      <c r="BS316" s="45"/>
      <c r="BT316" s="45"/>
      <c r="BU316" s="45"/>
      <c r="BV316" s="45"/>
      <c r="BW316" s="45"/>
      <c r="BX316" s="45"/>
      <c r="BY316" s="45"/>
      <c r="BZ316" s="45"/>
      <c r="CA316" s="45"/>
      <c r="CB316" s="45"/>
      <c r="CC316" s="45"/>
      <c r="CD316" s="45"/>
      <c r="CE316" s="45"/>
      <c r="CF316" s="45"/>
      <c r="CG316" s="45"/>
      <c r="CH316" s="45"/>
      <c r="CI316" s="45"/>
      <c r="CJ316" s="45"/>
      <c r="CK316" s="45"/>
      <c r="CL316" s="45"/>
      <c r="CM316" s="45"/>
      <c r="CN316" s="45"/>
      <c r="CO316" s="45"/>
      <c r="CP316" s="45"/>
      <c r="CQ316" s="45"/>
      <c r="CR316" s="45"/>
      <c r="CS316" s="45"/>
      <c r="CT316" s="45"/>
      <c r="CU316" s="45"/>
      <c r="CV316" s="45"/>
      <c r="CW316" s="45"/>
      <c r="CX316" s="45"/>
      <c r="CY316" s="45"/>
      <c r="CZ316" s="45"/>
      <c r="DA316" s="45"/>
      <c r="DB316" s="45"/>
      <c r="DC316" s="45"/>
      <c r="DD316" s="45"/>
      <c r="DE316" s="45"/>
      <c r="DF316" s="45"/>
      <c r="DG316" s="45"/>
      <c r="DH316" s="45"/>
      <c r="DI316" s="45"/>
      <c r="DJ316" s="45"/>
      <c r="DK316" s="45"/>
      <c r="DL316" s="45"/>
      <c r="DM316" s="45"/>
      <c r="DN316" s="45"/>
      <c r="DO316" s="45"/>
      <c r="DP316" s="45"/>
      <c r="DQ316" s="45"/>
      <c r="DR316" s="45"/>
      <c r="DS316" s="45"/>
      <c r="DT316" s="45"/>
      <c r="DU316" s="45"/>
      <c r="DV316" s="1217"/>
      <c r="DW316" s="45"/>
      <c r="DX316" s="45"/>
      <c r="DY316" s="45"/>
      <c r="DZ316" s="45"/>
      <c r="EA316" s="45"/>
      <c r="EB316" s="45"/>
      <c r="EC316" s="45"/>
      <c r="ED316" s="45"/>
      <c r="EE316" s="45"/>
      <c r="EF316" s="45"/>
      <c r="EG316" s="45"/>
      <c r="EH316" s="45"/>
      <c r="EI316" s="45"/>
      <c r="EJ316" s="45"/>
      <c r="EK316" s="45"/>
      <c r="EL316" s="45"/>
      <c r="EM316" s="45"/>
      <c r="EN316" s="45"/>
      <c r="EO316" s="45"/>
      <c r="EP316" s="45"/>
      <c r="EQ316" s="1217"/>
      <c r="ER316" s="577"/>
    </row>
    <row r="317" spans="1:148" ht="15" customHeight="1">
      <c r="A317" s="648"/>
      <c r="B317" s="2268" t="str">
        <f t="shared" si="325"/>
        <v>Desk 100</v>
      </c>
      <c r="C317" s="2269" t="str">
        <f t="shared" ref="C317" si="329">IF(ISBLANK(C111), "", C111)</f>
        <v/>
      </c>
      <c r="D317" s="2269" t="str">
        <f t="shared" si="309"/>
        <v/>
      </c>
      <c r="E317" s="2269" t="str">
        <f t="shared" si="309"/>
        <v/>
      </c>
      <c r="F317" s="2269" t="str">
        <f t="shared" si="309"/>
        <v/>
      </c>
      <c r="G317" s="423"/>
      <c r="H317" s="423"/>
      <c r="I317" s="423"/>
      <c r="J317" s="423"/>
      <c r="K317" s="423"/>
      <c r="L317" s="423"/>
      <c r="M317" s="423"/>
      <c r="N317" s="423"/>
      <c r="O317" s="423"/>
      <c r="P317" s="423"/>
      <c r="Q317" s="423"/>
      <c r="R317" s="423"/>
      <c r="S317" s="423"/>
      <c r="T317" s="423"/>
      <c r="U317" s="423"/>
      <c r="V317" s="423"/>
      <c r="W317" s="423"/>
      <c r="X317" s="423"/>
      <c r="Y317" s="423"/>
      <c r="Z317" s="423"/>
      <c r="AA317" s="423"/>
      <c r="AB317" s="423"/>
      <c r="AC317" s="423"/>
      <c r="AD317" s="423"/>
      <c r="AE317" s="423"/>
      <c r="AF317" s="423"/>
      <c r="AG317" s="423"/>
      <c r="AH317" s="423"/>
      <c r="AI317" s="423"/>
      <c r="AJ317" s="423"/>
      <c r="AK317" s="423"/>
      <c r="AL317" s="423"/>
      <c r="AM317" s="423"/>
      <c r="AN317" s="423"/>
      <c r="AO317" s="423"/>
      <c r="AP317" s="423"/>
      <c r="AQ317" s="423"/>
      <c r="AR317" s="423"/>
      <c r="AS317" s="423"/>
      <c r="AT317" s="423"/>
      <c r="AU317" s="423"/>
      <c r="AV317" s="423"/>
      <c r="AW317" s="423"/>
      <c r="AX317" s="423"/>
      <c r="AY317" s="423"/>
      <c r="AZ317" s="423"/>
      <c r="BA317" s="423"/>
      <c r="BB317" s="423"/>
      <c r="BC317" s="423"/>
      <c r="BD317" s="423"/>
      <c r="BE317" s="423"/>
      <c r="BF317" s="423"/>
      <c r="BG317" s="423"/>
      <c r="BH317" s="423"/>
      <c r="BI317" s="423"/>
      <c r="BJ317" s="423"/>
      <c r="BK317" s="423"/>
      <c r="BL317" s="423"/>
      <c r="BM317" s="423"/>
      <c r="BN317" s="423"/>
      <c r="BO317" s="423"/>
      <c r="BP317" s="423"/>
      <c r="BQ317" s="423"/>
      <c r="BR317" s="423"/>
      <c r="BS317" s="423"/>
      <c r="BT317" s="423"/>
      <c r="BU317" s="423"/>
      <c r="BV317" s="423"/>
      <c r="BW317" s="423"/>
      <c r="BX317" s="423"/>
      <c r="BY317" s="423"/>
      <c r="BZ317" s="423"/>
      <c r="CA317" s="423"/>
      <c r="CB317" s="423"/>
      <c r="CC317" s="423"/>
      <c r="CD317" s="423"/>
      <c r="CE317" s="423"/>
      <c r="CF317" s="423"/>
      <c r="CG317" s="423"/>
      <c r="CH317" s="423"/>
      <c r="CI317" s="423"/>
      <c r="CJ317" s="423"/>
      <c r="CK317" s="423"/>
      <c r="CL317" s="423"/>
      <c r="CM317" s="423"/>
      <c r="CN317" s="423"/>
      <c r="CO317" s="423"/>
      <c r="CP317" s="423"/>
      <c r="CQ317" s="423"/>
      <c r="CR317" s="423"/>
      <c r="CS317" s="423"/>
      <c r="CT317" s="423"/>
      <c r="CU317" s="423"/>
      <c r="CV317" s="423"/>
      <c r="CW317" s="423"/>
      <c r="CX317" s="423"/>
      <c r="CY317" s="423"/>
      <c r="CZ317" s="423"/>
      <c r="DA317" s="423"/>
      <c r="DB317" s="423"/>
      <c r="DC317" s="423"/>
      <c r="DD317" s="423"/>
      <c r="DE317" s="423"/>
      <c r="DF317" s="423"/>
      <c r="DG317" s="423"/>
      <c r="DH317" s="423"/>
      <c r="DI317" s="423"/>
      <c r="DJ317" s="423"/>
      <c r="DK317" s="423"/>
      <c r="DL317" s="423"/>
      <c r="DM317" s="423"/>
      <c r="DN317" s="423"/>
      <c r="DO317" s="423"/>
      <c r="DP317" s="423"/>
      <c r="DQ317" s="423"/>
      <c r="DR317" s="423"/>
      <c r="DS317" s="423"/>
      <c r="DT317" s="423"/>
      <c r="DU317" s="423"/>
      <c r="DV317" s="97"/>
      <c r="DW317" s="423"/>
      <c r="DX317" s="423"/>
      <c r="DY317" s="423"/>
      <c r="DZ317" s="423"/>
      <c r="EA317" s="423"/>
      <c r="EB317" s="423"/>
      <c r="EC317" s="423"/>
      <c r="ED317" s="423"/>
      <c r="EE317" s="423"/>
      <c r="EF317" s="423"/>
      <c r="EG317" s="423"/>
      <c r="EH317" s="423"/>
      <c r="EI317" s="423"/>
      <c r="EJ317" s="423"/>
      <c r="EK317" s="423"/>
      <c r="EL317" s="423"/>
      <c r="EM317" s="423"/>
      <c r="EN317" s="423"/>
      <c r="EO317" s="423"/>
      <c r="EP317" s="423"/>
      <c r="EQ317" s="97"/>
      <c r="ER317" s="577"/>
    </row>
    <row r="318" spans="1:148" ht="15" customHeight="1">
      <c r="A318" s="648"/>
      <c r="B318" s="2279" t="s">
        <v>1419</v>
      </c>
      <c r="C318" s="2264"/>
      <c r="D318" s="2264"/>
      <c r="E318" s="2264"/>
      <c r="F318" s="2264"/>
      <c r="G318" s="75"/>
      <c r="H318" s="75"/>
      <c r="I318" s="75"/>
      <c r="J318" s="75"/>
      <c r="K318" s="75"/>
      <c r="L318" s="75"/>
      <c r="M318" s="75"/>
      <c r="N318" s="75"/>
      <c r="O318" s="75"/>
      <c r="P318" s="75"/>
      <c r="Q318" s="75"/>
      <c r="R318" s="75"/>
      <c r="S318" s="75"/>
      <c r="T318" s="75"/>
      <c r="U318" s="75"/>
      <c r="V318" s="75"/>
      <c r="W318" s="75"/>
      <c r="X318" s="75"/>
      <c r="Y318" s="75"/>
      <c r="Z318" s="75"/>
      <c r="AA318" s="75"/>
      <c r="AB318" s="75"/>
      <c r="AC318" s="75"/>
      <c r="AD318" s="75"/>
      <c r="AE318" s="75"/>
      <c r="AF318" s="75"/>
      <c r="AG318" s="75"/>
      <c r="AH318" s="75"/>
      <c r="AI318" s="75"/>
      <c r="AJ318" s="75"/>
      <c r="AK318" s="75"/>
      <c r="AL318" s="75"/>
      <c r="AM318" s="75"/>
      <c r="AN318" s="75"/>
      <c r="AO318" s="75"/>
      <c r="AP318" s="75"/>
      <c r="AQ318" s="75"/>
      <c r="AR318" s="75"/>
      <c r="AS318" s="75"/>
      <c r="AT318" s="75"/>
      <c r="AU318" s="75"/>
      <c r="AV318" s="75"/>
      <c r="AW318" s="75"/>
      <c r="AX318" s="75"/>
      <c r="AY318" s="75"/>
      <c r="AZ318" s="75"/>
      <c r="BA318" s="75"/>
      <c r="BB318" s="75"/>
      <c r="BC318" s="75"/>
      <c r="BD318" s="75"/>
      <c r="BE318" s="75"/>
      <c r="BF318" s="75"/>
      <c r="BG318" s="75"/>
      <c r="BH318" s="75"/>
      <c r="BI318" s="75"/>
      <c r="BJ318" s="75"/>
      <c r="BK318" s="75"/>
      <c r="BL318" s="75"/>
      <c r="BM318" s="75"/>
      <c r="BN318" s="75"/>
      <c r="BO318" s="75"/>
      <c r="BP318" s="75"/>
      <c r="BQ318" s="75"/>
      <c r="BR318" s="75"/>
      <c r="BS318" s="75"/>
      <c r="BT318" s="75"/>
      <c r="BU318" s="75"/>
      <c r="BV318" s="75"/>
      <c r="BW318" s="75"/>
      <c r="BX318" s="75"/>
      <c r="BY318" s="75"/>
      <c r="BZ318" s="75"/>
      <c r="CA318" s="75"/>
      <c r="CB318" s="75"/>
      <c r="CC318" s="75"/>
      <c r="CD318" s="75"/>
      <c r="CE318" s="75"/>
      <c r="CF318" s="75"/>
      <c r="CG318" s="75"/>
      <c r="CH318" s="75"/>
      <c r="CI318" s="75"/>
      <c r="CJ318" s="75"/>
      <c r="CK318" s="75"/>
      <c r="CL318" s="75"/>
      <c r="CM318" s="75"/>
      <c r="CN318" s="75"/>
      <c r="CO318" s="75"/>
      <c r="CP318" s="75"/>
      <c r="CQ318" s="75"/>
      <c r="CR318" s="75"/>
      <c r="CS318" s="75"/>
      <c r="CT318" s="75"/>
      <c r="CU318" s="75"/>
      <c r="CV318" s="75"/>
      <c r="CW318" s="75"/>
      <c r="CX318" s="75"/>
      <c r="CY318" s="75"/>
      <c r="CZ318" s="75"/>
      <c r="DA318" s="75"/>
      <c r="DB318" s="75"/>
      <c r="DC318" s="75"/>
      <c r="DD318" s="75"/>
      <c r="DE318" s="75"/>
      <c r="DF318" s="75"/>
      <c r="DG318" s="75"/>
      <c r="DH318" s="75"/>
      <c r="DI318" s="75"/>
      <c r="DJ318" s="75"/>
      <c r="DK318" s="75"/>
      <c r="DL318" s="75"/>
      <c r="DM318" s="75"/>
      <c r="DN318" s="75"/>
      <c r="DO318" s="75"/>
      <c r="DP318" s="75"/>
      <c r="DQ318" s="75"/>
      <c r="DR318" s="75"/>
      <c r="DS318" s="75"/>
      <c r="DT318" s="75"/>
      <c r="DU318" s="75"/>
      <c r="DV318" s="2280"/>
      <c r="DW318" s="75"/>
      <c r="DX318" s="75"/>
      <c r="DY318" s="75"/>
      <c r="DZ318" s="75"/>
      <c r="EA318" s="75"/>
      <c r="EB318" s="75"/>
      <c r="EC318" s="75"/>
      <c r="ED318" s="75"/>
      <c r="EE318" s="75"/>
      <c r="EF318" s="75"/>
      <c r="EG318" s="75"/>
      <c r="EH318" s="75"/>
      <c r="EI318" s="75"/>
      <c r="EJ318" s="75"/>
      <c r="EK318" s="75"/>
      <c r="EL318" s="75"/>
      <c r="EM318" s="75"/>
      <c r="EN318" s="75"/>
      <c r="EO318" s="75"/>
      <c r="EP318" s="75"/>
      <c r="EQ318" s="2280"/>
      <c r="ER318" s="577"/>
    </row>
    <row r="319" spans="1:148" s="584" customFormat="1" ht="60" customHeight="1">
      <c r="A319" s="582" t="s">
        <v>1481</v>
      </c>
      <c r="B319" s="574"/>
      <c r="C319" s="574"/>
      <c r="D319" s="777"/>
      <c r="E319" s="777"/>
      <c r="F319" s="777"/>
      <c r="ER319" s="403"/>
    </row>
    <row r="320" spans="1:148" ht="45" customHeight="1">
      <c r="A320" s="648"/>
      <c r="B320" s="2276" t="s">
        <v>1318</v>
      </c>
      <c r="C320" s="2255" t="s">
        <v>1821</v>
      </c>
      <c r="D320" s="624" t="s">
        <v>1474</v>
      </c>
      <c r="E320" s="2255" t="s">
        <v>1475</v>
      </c>
      <c r="F320" s="2255" t="s">
        <v>1822</v>
      </c>
      <c r="G320" s="2255" t="s">
        <v>1316</v>
      </c>
      <c r="H320" s="2255" t="str">
        <f t="shared" ref="H320:BS320" si="330">"T+" &amp; (COLUMN(H320)-COLUMN($G320))</f>
        <v>T+1</v>
      </c>
      <c r="I320" s="2255" t="str">
        <f t="shared" si="330"/>
        <v>T+2</v>
      </c>
      <c r="J320" s="2255" t="str">
        <f t="shared" si="330"/>
        <v>T+3</v>
      </c>
      <c r="K320" s="2255" t="str">
        <f t="shared" si="330"/>
        <v>T+4</v>
      </c>
      <c r="L320" s="2255" t="str">
        <f t="shared" si="330"/>
        <v>T+5</v>
      </c>
      <c r="M320" s="2255" t="str">
        <f t="shared" si="330"/>
        <v>T+6</v>
      </c>
      <c r="N320" s="2255" t="str">
        <f t="shared" si="330"/>
        <v>T+7</v>
      </c>
      <c r="O320" s="2255" t="str">
        <f t="shared" si="330"/>
        <v>T+8</v>
      </c>
      <c r="P320" s="2255" t="str">
        <f t="shared" si="330"/>
        <v>T+9</v>
      </c>
      <c r="Q320" s="2255" t="str">
        <f t="shared" si="330"/>
        <v>T+10</v>
      </c>
      <c r="R320" s="2255" t="str">
        <f t="shared" si="330"/>
        <v>T+11</v>
      </c>
      <c r="S320" s="2255" t="str">
        <f t="shared" si="330"/>
        <v>T+12</v>
      </c>
      <c r="T320" s="2255" t="str">
        <f t="shared" si="330"/>
        <v>T+13</v>
      </c>
      <c r="U320" s="2255" t="str">
        <f t="shared" si="330"/>
        <v>T+14</v>
      </c>
      <c r="V320" s="2255" t="str">
        <f t="shared" si="330"/>
        <v>T+15</v>
      </c>
      <c r="W320" s="2255" t="str">
        <f t="shared" si="330"/>
        <v>T+16</v>
      </c>
      <c r="X320" s="2255" t="str">
        <f t="shared" si="330"/>
        <v>T+17</v>
      </c>
      <c r="Y320" s="2255" t="str">
        <f t="shared" si="330"/>
        <v>T+18</v>
      </c>
      <c r="Z320" s="2255" t="str">
        <f t="shared" si="330"/>
        <v>T+19</v>
      </c>
      <c r="AA320" s="2255" t="str">
        <f t="shared" si="330"/>
        <v>T+20</v>
      </c>
      <c r="AB320" s="2255" t="str">
        <f t="shared" si="330"/>
        <v>T+21</v>
      </c>
      <c r="AC320" s="2255" t="str">
        <f t="shared" si="330"/>
        <v>T+22</v>
      </c>
      <c r="AD320" s="2255" t="str">
        <f t="shared" si="330"/>
        <v>T+23</v>
      </c>
      <c r="AE320" s="2255" t="str">
        <f t="shared" si="330"/>
        <v>T+24</v>
      </c>
      <c r="AF320" s="2255" t="str">
        <f t="shared" si="330"/>
        <v>T+25</v>
      </c>
      <c r="AG320" s="2255" t="str">
        <f t="shared" si="330"/>
        <v>T+26</v>
      </c>
      <c r="AH320" s="2255" t="str">
        <f t="shared" si="330"/>
        <v>T+27</v>
      </c>
      <c r="AI320" s="2255" t="str">
        <f t="shared" si="330"/>
        <v>T+28</v>
      </c>
      <c r="AJ320" s="2255" t="str">
        <f t="shared" si="330"/>
        <v>T+29</v>
      </c>
      <c r="AK320" s="2255" t="str">
        <f t="shared" si="330"/>
        <v>T+30</v>
      </c>
      <c r="AL320" s="2255" t="str">
        <f t="shared" si="330"/>
        <v>T+31</v>
      </c>
      <c r="AM320" s="2255" t="str">
        <f t="shared" si="330"/>
        <v>T+32</v>
      </c>
      <c r="AN320" s="2255" t="str">
        <f t="shared" si="330"/>
        <v>T+33</v>
      </c>
      <c r="AO320" s="2255" t="str">
        <f t="shared" si="330"/>
        <v>T+34</v>
      </c>
      <c r="AP320" s="2255" t="str">
        <f t="shared" si="330"/>
        <v>T+35</v>
      </c>
      <c r="AQ320" s="2255" t="str">
        <f t="shared" si="330"/>
        <v>T+36</v>
      </c>
      <c r="AR320" s="2255" t="str">
        <f t="shared" si="330"/>
        <v>T+37</v>
      </c>
      <c r="AS320" s="2255" t="str">
        <f t="shared" si="330"/>
        <v>T+38</v>
      </c>
      <c r="AT320" s="2255" t="str">
        <f t="shared" si="330"/>
        <v>T+39</v>
      </c>
      <c r="AU320" s="2255" t="str">
        <f t="shared" si="330"/>
        <v>T+40</v>
      </c>
      <c r="AV320" s="2255" t="str">
        <f t="shared" si="330"/>
        <v>T+41</v>
      </c>
      <c r="AW320" s="2255" t="str">
        <f t="shared" si="330"/>
        <v>T+42</v>
      </c>
      <c r="AX320" s="2255" t="str">
        <f t="shared" si="330"/>
        <v>T+43</v>
      </c>
      <c r="AY320" s="2255" t="str">
        <f t="shared" si="330"/>
        <v>T+44</v>
      </c>
      <c r="AZ320" s="2255" t="str">
        <f t="shared" si="330"/>
        <v>T+45</v>
      </c>
      <c r="BA320" s="2255" t="str">
        <f t="shared" si="330"/>
        <v>T+46</v>
      </c>
      <c r="BB320" s="2255" t="str">
        <f t="shared" si="330"/>
        <v>T+47</v>
      </c>
      <c r="BC320" s="2255" t="str">
        <f t="shared" si="330"/>
        <v>T+48</v>
      </c>
      <c r="BD320" s="2255" t="str">
        <f t="shared" si="330"/>
        <v>T+49</v>
      </c>
      <c r="BE320" s="2255" t="str">
        <f t="shared" si="330"/>
        <v>T+50</v>
      </c>
      <c r="BF320" s="2255" t="str">
        <f t="shared" si="330"/>
        <v>T+51</v>
      </c>
      <c r="BG320" s="2255" t="str">
        <f t="shared" si="330"/>
        <v>T+52</v>
      </c>
      <c r="BH320" s="2255" t="str">
        <f t="shared" si="330"/>
        <v>T+53</v>
      </c>
      <c r="BI320" s="2255" t="str">
        <f t="shared" si="330"/>
        <v>T+54</v>
      </c>
      <c r="BJ320" s="2255" t="str">
        <f t="shared" si="330"/>
        <v>T+55</v>
      </c>
      <c r="BK320" s="2255" t="str">
        <f t="shared" si="330"/>
        <v>T+56</v>
      </c>
      <c r="BL320" s="2255" t="str">
        <f t="shared" si="330"/>
        <v>T+57</v>
      </c>
      <c r="BM320" s="2255" t="str">
        <f t="shared" si="330"/>
        <v>T+58</v>
      </c>
      <c r="BN320" s="2255" t="str">
        <f t="shared" si="330"/>
        <v>T+59</v>
      </c>
      <c r="BO320" s="2255" t="str">
        <f t="shared" si="330"/>
        <v>T+60</v>
      </c>
      <c r="BP320" s="2255" t="str">
        <f t="shared" si="330"/>
        <v>T+61</v>
      </c>
      <c r="BQ320" s="2255" t="str">
        <f t="shared" si="330"/>
        <v>T+62</v>
      </c>
      <c r="BR320" s="2255" t="str">
        <f t="shared" si="330"/>
        <v>T+63</v>
      </c>
      <c r="BS320" s="2255" t="str">
        <f t="shared" si="330"/>
        <v>T+64</v>
      </c>
      <c r="BT320" s="2255" t="str">
        <f t="shared" ref="BT320:EE320" si="331">"T+" &amp; (COLUMN(BT320)-COLUMN($G320))</f>
        <v>T+65</v>
      </c>
      <c r="BU320" s="2255" t="str">
        <f t="shared" si="331"/>
        <v>T+66</v>
      </c>
      <c r="BV320" s="2255" t="str">
        <f t="shared" si="331"/>
        <v>T+67</v>
      </c>
      <c r="BW320" s="2255" t="str">
        <f t="shared" si="331"/>
        <v>T+68</v>
      </c>
      <c r="BX320" s="2255" t="str">
        <f t="shared" si="331"/>
        <v>T+69</v>
      </c>
      <c r="BY320" s="2255" t="str">
        <f t="shared" si="331"/>
        <v>T+70</v>
      </c>
      <c r="BZ320" s="2255" t="str">
        <f t="shared" si="331"/>
        <v>T+71</v>
      </c>
      <c r="CA320" s="2255" t="str">
        <f t="shared" si="331"/>
        <v>T+72</v>
      </c>
      <c r="CB320" s="2255" t="str">
        <f t="shared" si="331"/>
        <v>T+73</v>
      </c>
      <c r="CC320" s="2255" t="str">
        <f t="shared" si="331"/>
        <v>T+74</v>
      </c>
      <c r="CD320" s="2255" t="str">
        <f t="shared" si="331"/>
        <v>T+75</v>
      </c>
      <c r="CE320" s="2255" t="str">
        <f t="shared" si="331"/>
        <v>T+76</v>
      </c>
      <c r="CF320" s="2255" t="str">
        <f t="shared" si="331"/>
        <v>T+77</v>
      </c>
      <c r="CG320" s="2255" t="str">
        <f t="shared" si="331"/>
        <v>T+78</v>
      </c>
      <c r="CH320" s="2255" t="str">
        <f t="shared" si="331"/>
        <v>T+79</v>
      </c>
      <c r="CI320" s="2255" t="str">
        <f t="shared" si="331"/>
        <v>T+80</v>
      </c>
      <c r="CJ320" s="2255" t="str">
        <f t="shared" si="331"/>
        <v>T+81</v>
      </c>
      <c r="CK320" s="2255" t="str">
        <f t="shared" si="331"/>
        <v>T+82</v>
      </c>
      <c r="CL320" s="2255" t="str">
        <f t="shared" si="331"/>
        <v>T+83</v>
      </c>
      <c r="CM320" s="2255" t="str">
        <f t="shared" si="331"/>
        <v>T+84</v>
      </c>
      <c r="CN320" s="2255" t="str">
        <f t="shared" si="331"/>
        <v>T+85</v>
      </c>
      <c r="CO320" s="2255" t="str">
        <f t="shared" si="331"/>
        <v>T+86</v>
      </c>
      <c r="CP320" s="2255" t="str">
        <f t="shared" si="331"/>
        <v>T+87</v>
      </c>
      <c r="CQ320" s="2255" t="str">
        <f t="shared" si="331"/>
        <v>T+88</v>
      </c>
      <c r="CR320" s="2255" t="str">
        <f t="shared" si="331"/>
        <v>T+89</v>
      </c>
      <c r="CS320" s="2255" t="str">
        <f t="shared" si="331"/>
        <v>T+90</v>
      </c>
      <c r="CT320" s="2255" t="str">
        <f t="shared" si="331"/>
        <v>T+91</v>
      </c>
      <c r="CU320" s="2255" t="str">
        <f t="shared" si="331"/>
        <v>T+92</v>
      </c>
      <c r="CV320" s="2255" t="str">
        <f t="shared" si="331"/>
        <v>T+93</v>
      </c>
      <c r="CW320" s="2255" t="str">
        <f t="shared" si="331"/>
        <v>T+94</v>
      </c>
      <c r="CX320" s="2255" t="str">
        <f t="shared" si="331"/>
        <v>T+95</v>
      </c>
      <c r="CY320" s="2255" t="str">
        <f t="shared" si="331"/>
        <v>T+96</v>
      </c>
      <c r="CZ320" s="2255" t="str">
        <f t="shared" si="331"/>
        <v>T+97</v>
      </c>
      <c r="DA320" s="2255" t="str">
        <f t="shared" si="331"/>
        <v>T+98</v>
      </c>
      <c r="DB320" s="2255" t="str">
        <f t="shared" si="331"/>
        <v>T+99</v>
      </c>
      <c r="DC320" s="2255" t="str">
        <f t="shared" si="331"/>
        <v>T+100</v>
      </c>
      <c r="DD320" s="2255" t="str">
        <f t="shared" si="331"/>
        <v>T+101</v>
      </c>
      <c r="DE320" s="2255" t="str">
        <f t="shared" si="331"/>
        <v>T+102</v>
      </c>
      <c r="DF320" s="2255" t="str">
        <f t="shared" si="331"/>
        <v>T+103</v>
      </c>
      <c r="DG320" s="2255" t="str">
        <f t="shared" si="331"/>
        <v>T+104</v>
      </c>
      <c r="DH320" s="2255" t="str">
        <f t="shared" si="331"/>
        <v>T+105</v>
      </c>
      <c r="DI320" s="2255" t="str">
        <f t="shared" si="331"/>
        <v>T+106</v>
      </c>
      <c r="DJ320" s="2255" t="str">
        <f t="shared" si="331"/>
        <v>T+107</v>
      </c>
      <c r="DK320" s="2255" t="str">
        <f t="shared" si="331"/>
        <v>T+108</v>
      </c>
      <c r="DL320" s="2255" t="str">
        <f t="shared" si="331"/>
        <v>T+109</v>
      </c>
      <c r="DM320" s="2255" t="str">
        <f t="shared" si="331"/>
        <v>T+110</v>
      </c>
      <c r="DN320" s="2255" t="str">
        <f t="shared" si="331"/>
        <v>T+111</v>
      </c>
      <c r="DO320" s="2255" t="str">
        <f t="shared" si="331"/>
        <v>T+112</v>
      </c>
      <c r="DP320" s="2255" t="str">
        <f t="shared" si="331"/>
        <v>T+113</v>
      </c>
      <c r="DQ320" s="2255" t="str">
        <f t="shared" si="331"/>
        <v>T+114</v>
      </c>
      <c r="DR320" s="2255" t="str">
        <f t="shared" si="331"/>
        <v>T+115</v>
      </c>
      <c r="DS320" s="2255" t="str">
        <f t="shared" si="331"/>
        <v>T+116</v>
      </c>
      <c r="DT320" s="2255" t="str">
        <f t="shared" si="331"/>
        <v>T+117</v>
      </c>
      <c r="DU320" s="2255" t="str">
        <f t="shared" si="331"/>
        <v>T+118</v>
      </c>
      <c r="DV320" s="2255" t="str">
        <f t="shared" si="331"/>
        <v>T+119</v>
      </c>
      <c r="DW320" s="2255" t="str">
        <f t="shared" si="331"/>
        <v>T+120</v>
      </c>
      <c r="DX320" s="2255" t="str">
        <f t="shared" si="331"/>
        <v>T+121</v>
      </c>
      <c r="DY320" s="2255" t="str">
        <f t="shared" si="331"/>
        <v>T+122</v>
      </c>
      <c r="DZ320" s="2255" t="str">
        <f t="shared" si="331"/>
        <v>T+123</v>
      </c>
      <c r="EA320" s="2255" t="str">
        <f t="shared" si="331"/>
        <v>T+124</v>
      </c>
      <c r="EB320" s="2255" t="str">
        <f t="shared" si="331"/>
        <v>T+125</v>
      </c>
      <c r="EC320" s="2255" t="str">
        <f t="shared" si="331"/>
        <v>T+126</v>
      </c>
      <c r="ED320" s="2255" t="str">
        <f t="shared" si="331"/>
        <v>T+127</v>
      </c>
      <c r="EE320" s="2255" t="str">
        <f t="shared" si="331"/>
        <v>T+128</v>
      </c>
      <c r="EF320" s="2255" t="str">
        <f t="shared" ref="EF320:EQ320" si="332">"T+" &amp; (COLUMN(EF320)-COLUMN($G320))</f>
        <v>T+129</v>
      </c>
      <c r="EG320" s="2255" t="str">
        <f t="shared" si="332"/>
        <v>T+130</v>
      </c>
      <c r="EH320" s="2255" t="str">
        <f t="shared" si="332"/>
        <v>T+131</v>
      </c>
      <c r="EI320" s="2255" t="str">
        <f t="shared" si="332"/>
        <v>T+132</v>
      </c>
      <c r="EJ320" s="2255" t="str">
        <f t="shared" si="332"/>
        <v>T+133</v>
      </c>
      <c r="EK320" s="2255" t="str">
        <f t="shared" si="332"/>
        <v>T+134</v>
      </c>
      <c r="EL320" s="2255" t="str">
        <f t="shared" si="332"/>
        <v>T+135</v>
      </c>
      <c r="EM320" s="2255" t="str">
        <f t="shared" si="332"/>
        <v>T+136</v>
      </c>
      <c r="EN320" s="2255" t="str">
        <f t="shared" si="332"/>
        <v>T+137</v>
      </c>
      <c r="EO320" s="2255" t="str">
        <f t="shared" si="332"/>
        <v>T+138</v>
      </c>
      <c r="EP320" s="2255" t="str">
        <f t="shared" si="332"/>
        <v>T+139</v>
      </c>
      <c r="EQ320" s="2255" t="str">
        <f t="shared" si="332"/>
        <v>T+140</v>
      </c>
      <c r="ER320" s="577"/>
    </row>
    <row r="321" spans="1:148" ht="15" customHeight="1">
      <c r="A321" s="648"/>
      <c r="B321" s="2260" t="str">
        <f t="shared" ref="B321:B352" si="333">B12</f>
        <v>Desk 1</v>
      </c>
      <c r="C321" s="2265" t="str">
        <f t="shared" ref="C321" si="334">IF(ISBLANK(C12), "", C12)</f>
        <v/>
      </c>
      <c r="D321" s="2265" t="str">
        <f t="shared" ref="D321:F340" si="335">IF(ISBLANK(D12), "", D12)</f>
        <v/>
      </c>
      <c r="E321" s="2265" t="str">
        <f t="shared" si="335"/>
        <v/>
      </c>
      <c r="F321" s="2265" t="str">
        <f>IF(ISBLANK(F12), "", F12)</f>
        <v/>
      </c>
      <c r="G321" s="57"/>
      <c r="H321" s="57"/>
      <c r="I321" s="57"/>
      <c r="J321" s="57"/>
      <c r="K321" s="57"/>
      <c r="L321" s="57"/>
      <c r="M321" s="57"/>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c r="AY321" s="57"/>
      <c r="AZ321" s="57"/>
      <c r="BA321" s="57"/>
      <c r="BB321" s="57"/>
      <c r="BC321" s="57"/>
      <c r="BD321" s="57"/>
      <c r="BE321" s="57"/>
      <c r="BF321" s="57"/>
      <c r="BG321" s="57"/>
      <c r="BH321" s="57"/>
      <c r="BI321" s="57"/>
      <c r="BJ321" s="57"/>
      <c r="BK321" s="57"/>
      <c r="BL321" s="57"/>
      <c r="BM321" s="57"/>
      <c r="BN321" s="57"/>
      <c r="BO321" s="57"/>
      <c r="BP321" s="57"/>
      <c r="BQ321" s="57"/>
      <c r="BR321" s="57"/>
      <c r="BS321" s="57"/>
      <c r="BT321" s="57"/>
      <c r="BU321" s="57"/>
      <c r="BV321" s="57"/>
      <c r="BW321" s="57"/>
      <c r="BX321" s="57"/>
      <c r="BY321" s="57"/>
      <c r="BZ321" s="57"/>
      <c r="CA321" s="57"/>
      <c r="CB321" s="57"/>
      <c r="CC321" s="57"/>
      <c r="CD321" s="57"/>
      <c r="CE321" s="57"/>
      <c r="CF321" s="57"/>
      <c r="CG321" s="57"/>
      <c r="CH321" s="57"/>
      <c r="CI321" s="57"/>
      <c r="CJ321" s="57"/>
      <c r="CK321" s="57"/>
      <c r="CL321" s="57"/>
      <c r="CM321" s="57"/>
      <c r="CN321" s="57"/>
      <c r="CO321" s="57"/>
      <c r="CP321" s="57"/>
      <c r="CQ321" s="57"/>
      <c r="CR321" s="57"/>
      <c r="CS321" s="57"/>
      <c r="CT321" s="57"/>
      <c r="CU321" s="57"/>
      <c r="CV321" s="57"/>
      <c r="CW321" s="57"/>
      <c r="CX321" s="57"/>
      <c r="CY321" s="57"/>
      <c r="CZ321" s="57"/>
      <c r="DA321" s="57"/>
      <c r="DB321" s="57"/>
      <c r="DC321" s="57"/>
      <c r="DD321" s="57"/>
      <c r="DE321" s="57"/>
      <c r="DF321" s="57"/>
      <c r="DG321" s="57"/>
      <c r="DH321" s="57"/>
      <c r="DI321" s="57"/>
      <c r="DJ321" s="57"/>
      <c r="DK321" s="57"/>
      <c r="DL321" s="57"/>
      <c r="DM321" s="57"/>
      <c r="DN321" s="57"/>
      <c r="DO321" s="57"/>
      <c r="DP321" s="57"/>
      <c r="DQ321" s="57"/>
      <c r="DR321" s="57"/>
      <c r="DS321" s="57"/>
      <c r="DT321" s="57"/>
      <c r="DU321" s="57"/>
      <c r="DV321" s="103"/>
      <c r="DW321" s="57"/>
      <c r="DX321" s="57"/>
      <c r="DY321" s="57"/>
      <c r="DZ321" s="57"/>
      <c r="EA321" s="57"/>
      <c r="EB321" s="57"/>
      <c r="EC321" s="57"/>
      <c r="ED321" s="57"/>
      <c r="EE321" s="57"/>
      <c r="EF321" s="57"/>
      <c r="EG321" s="57"/>
      <c r="EH321" s="57"/>
      <c r="EI321" s="57"/>
      <c r="EJ321" s="57"/>
      <c r="EK321" s="57"/>
      <c r="EL321" s="57"/>
      <c r="EM321" s="57"/>
      <c r="EN321" s="57"/>
      <c r="EO321" s="57"/>
      <c r="EP321" s="57"/>
      <c r="EQ321" s="103"/>
      <c r="ER321" s="577"/>
    </row>
    <row r="322" spans="1:148" ht="15" customHeight="1">
      <c r="A322" s="648"/>
      <c r="B322" s="2261" t="str">
        <f t="shared" si="333"/>
        <v>Desk 2</v>
      </c>
      <c r="C322" s="2266" t="str">
        <f t="shared" ref="C322" si="336">IF(ISBLANK(C13), "", C13)</f>
        <v/>
      </c>
      <c r="D322" s="2266" t="str">
        <f t="shared" si="335"/>
        <v/>
      </c>
      <c r="E322" s="2266" t="str">
        <f t="shared" si="335"/>
        <v/>
      </c>
      <c r="F322" s="2266" t="str">
        <f t="shared" si="335"/>
        <v/>
      </c>
      <c r="G322" s="57"/>
      <c r="H322" s="57"/>
      <c r="I322" s="57"/>
      <c r="J322" s="57"/>
      <c r="K322" s="57"/>
      <c r="L322" s="57"/>
      <c r="M322" s="57"/>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c r="AY322" s="57"/>
      <c r="AZ322" s="57"/>
      <c r="BA322" s="57"/>
      <c r="BB322" s="57"/>
      <c r="BC322" s="57"/>
      <c r="BD322" s="57"/>
      <c r="BE322" s="57"/>
      <c r="BF322" s="57"/>
      <c r="BG322" s="57"/>
      <c r="BH322" s="57"/>
      <c r="BI322" s="57"/>
      <c r="BJ322" s="57"/>
      <c r="BK322" s="57"/>
      <c r="BL322" s="57"/>
      <c r="BM322" s="57"/>
      <c r="BN322" s="57"/>
      <c r="BO322" s="57"/>
      <c r="BP322" s="57"/>
      <c r="BQ322" s="57"/>
      <c r="BR322" s="57"/>
      <c r="BS322" s="57"/>
      <c r="BT322" s="57"/>
      <c r="BU322" s="57"/>
      <c r="BV322" s="57"/>
      <c r="BW322" s="57"/>
      <c r="BX322" s="57"/>
      <c r="BY322" s="57"/>
      <c r="BZ322" s="57"/>
      <c r="CA322" s="57"/>
      <c r="CB322" s="57"/>
      <c r="CC322" s="57"/>
      <c r="CD322" s="57"/>
      <c r="CE322" s="57"/>
      <c r="CF322" s="57"/>
      <c r="CG322" s="57"/>
      <c r="CH322" s="57"/>
      <c r="CI322" s="57"/>
      <c r="CJ322" s="57"/>
      <c r="CK322" s="57"/>
      <c r="CL322" s="57"/>
      <c r="CM322" s="57"/>
      <c r="CN322" s="57"/>
      <c r="CO322" s="57"/>
      <c r="CP322" s="57"/>
      <c r="CQ322" s="57"/>
      <c r="CR322" s="57"/>
      <c r="CS322" s="57"/>
      <c r="CT322" s="57"/>
      <c r="CU322" s="57"/>
      <c r="CV322" s="57"/>
      <c r="CW322" s="57"/>
      <c r="CX322" s="57"/>
      <c r="CY322" s="57"/>
      <c r="CZ322" s="57"/>
      <c r="DA322" s="57"/>
      <c r="DB322" s="57"/>
      <c r="DC322" s="57"/>
      <c r="DD322" s="57"/>
      <c r="DE322" s="57"/>
      <c r="DF322" s="57"/>
      <c r="DG322" s="57"/>
      <c r="DH322" s="57"/>
      <c r="DI322" s="57"/>
      <c r="DJ322" s="57"/>
      <c r="DK322" s="57"/>
      <c r="DL322" s="57"/>
      <c r="DM322" s="57"/>
      <c r="DN322" s="57"/>
      <c r="DO322" s="57"/>
      <c r="DP322" s="57"/>
      <c r="DQ322" s="57"/>
      <c r="DR322" s="57"/>
      <c r="DS322" s="57"/>
      <c r="DT322" s="57"/>
      <c r="DU322" s="57"/>
      <c r="DV322" s="103"/>
      <c r="DW322" s="57"/>
      <c r="DX322" s="57"/>
      <c r="DY322" s="57"/>
      <c r="DZ322" s="57"/>
      <c r="EA322" s="57"/>
      <c r="EB322" s="57"/>
      <c r="EC322" s="57"/>
      <c r="ED322" s="57"/>
      <c r="EE322" s="57"/>
      <c r="EF322" s="57"/>
      <c r="EG322" s="57"/>
      <c r="EH322" s="57"/>
      <c r="EI322" s="57"/>
      <c r="EJ322" s="57"/>
      <c r="EK322" s="57"/>
      <c r="EL322" s="57"/>
      <c r="EM322" s="57"/>
      <c r="EN322" s="57"/>
      <c r="EO322" s="57"/>
      <c r="EP322" s="57"/>
      <c r="EQ322" s="103"/>
      <c r="ER322" s="577"/>
    </row>
    <row r="323" spans="1:148" ht="15" customHeight="1">
      <c r="A323" s="648"/>
      <c r="B323" s="2261" t="str">
        <f t="shared" si="333"/>
        <v>Desk 3</v>
      </c>
      <c r="C323" s="2266" t="str">
        <f t="shared" ref="C323" si="337">IF(ISBLANK(C14), "", C14)</f>
        <v/>
      </c>
      <c r="D323" s="2266" t="str">
        <f t="shared" si="335"/>
        <v/>
      </c>
      <c r="E323" s="2266" t="str">
        <f t="shared" si="335"/>
        <v/>
      </c>
      <c r="F323" s="2266" t="str">
        <f t="shared" si="335"/>
        <v/>
      </c>
      <c r="G323" s="57"/>
      <c r="H323" s="57"/>
      <c r="I323" s="57"/>
      <c r="J323" s="57"/>
      <c r="K323" s="57"/>
      <c r="L323" s="57"/>
      <c r="M323" s="57"/>
      <c r="N323" s="57"/>
      <c r="O323" s="57"/>
      <c r="P323" s="57"/>
      <c r="Q323" s="57"/>
      <c r="R323" s="57"/>
      <c r="S323" s="57"/>
      <c r="T323" s="57"/>
      <c r="U323" s="57"/>
      <c r="V323" s="57"/>
      <c r="W323" s="57"/>
      <c r="X323" s="57"/>
      <c r="Y323" s="57"/>
      <c r="Z323" s="57"/>
      <c r="AA323" s="57"/>
      <c r="AB323" s="57"/>
      <c r="AC323" s="57"/>
      <c r="AD323" s="57"/>
      <c r="AE323" s="57"/>
      <c r="AF323" s="57"/>
      <c r="AG323" s="57"/>
      <c r="AH323" s="57"/>
      <c r="AI323" s="57"/>
      <c r="AJ323" s="57"/>
      <c r="AK323" s="57"/>
      <c r="AL323" s="57"/>
      <c r="AM323" s="57"/>
      <c r="AN323" s="57"/>
      <c r="AO323" s="57"/>
      <c r="AP323" s="57"/>
      <c r="AQ323" s="57"/>
      <c r="AR323" s="57"/>
      <c r="AS323" s="57"/>
      <c r="AT323" s="57"/>
      <c r="AU323" s="57"/>
      <c r="AV323" s="57"/>
      <c r="AW323" s="57"/>
      <c r="AX323" s="57"/>
      <c r="AY323" s="57"/>
      <c r="AZ323" s="57"/>
      <c r="BA323" s="57"/>
      <c r="BB323" s="57"/>
      <c r="BC323" s="57"/>
      <c r="BD323" s="57"/>
      <c r="BE323" s="57"/>
      <c r="BF323" s="57"/>
      <c r="BG323" s="57"/>
      <c r="BH323" s="57"/>
      <c r="BI323" s="57"/>
      <c r="BJ323" s="57"/>
      <c r="BK323" s="57"/>
      <c r="BL323" s="57"/>
      <c r="BM323" s="57"/>
      <c r="BN323" s="57"/>
      <c r="BO323" s="57"/>
      <c r="BP323" s="57"/>
      <c r="BQ323" s="57"/>
      <c r="BR323" s="57"/>
      <c r="BS323" s="57"/>
      <c r="BT323" s="57"/>
      <c r="BU323" s="57"/>
      <c r="BV323" s="57"/>
      <c r="BW323" s="57"/>
      <c r="BX323" s="57"/>
      <c r="BY323" s="57"/>
      <c r="BZ323" s="57"/>
      <c r="CA323" s="57"/>
      <c r="CB323" s="57"/>
      <c r="CC323" s="57"/>
      <c r="CD323" s="57"/>
      <c r="CE323" s="57"/>
      <c r="CF323" s="57"/>
      <c r="CG323" s="57"/>
      <c r="CH323" s="57"/>
      <c r="CI323" s="57"/>
      <c r="CJ323" s="57"/>
      <c r="CK323" s="57"/>
      <c r="CL323" s="57"/>
      <c r="CM323" s="57"/>
      <c r="CN323" s="57"/>
      <c r="CO323" s="57"/>
      <c r="CP323" s="57"/>
      <c r="CQ323" s="57"/>
      <c r="CR323" s="57"/>
      <c r="CS323" s="57"/>
      <c r="CT323" s="57"/>
      <c r="CU323" s="57"/>
      <c r="CV323" s="57"/>
      <c r="CW323" s="57"/>
      <c r="CX323" s="57"/>
      <c r="CY323" s="57"/>
      <c r="CZ323" s="57"/>
      <c r="DA323" s="57"/>
      <c r="DB323" s="57"/>
      <c r="DC323" s="57"/>
      <c r="DD323" s="57"/>
      <c r="DE323" s="57"/>
      <c r="DF323" s="57"/>
      <c r="DG323" s="57"/>
      <c r="DH323" s="57"/>
      <c r="DI323" s="57"/>
      <c r="DJ323" s="57"/>
      <c r="DK323" s="57"/>
      <c r="DL323" s="57"/>
      <c r="DM323" s="57"/>
      <c r="DN323" s="57"/>
      <c r="DO323" s="57"/>
      <c r="DP323" s="57"/>
      <c r="DQ323" s="57"/>
      <c r="DR323" s="57"/>
      <c r="DS323" s="57"/>
      <c r="DT323" s="57"/>
      <c r="DU323" s="57"/>
      <c r="DV323" s="103"/>
      <c r="DW323" s="57"/>
      <c r="DX323" s="57"/>
      <c r="DY323" s="57"/>
      <c r="DZ323" s="57"/>
      <c r="EA323" s="57"/>
      <c r="EB323" s="57"/>
      <c r="EC323" s="57"/>
      <c r="ED323" s="57"/>
      <c r="EE323" s="57"/>
      <c r="EF323" s="57"/>
      <c r="EG323" s="57"/>
      <c r="EH323" s="57"/>
      <c r="EI323" s="57"/>
      <c r="EJ323" s="57"/>
      <c r="EK323" s="57"/>
      <c r="EL323" s="57"/>
      <c r="EM323" s="57"/>
      <c r="EN323" s="57"/>
      <c r="EO323" s="57"/>
      <c r="EP323" s="57"/>
      <c r="EQ323" s="103"/>
      <c r="ER323" s="577"/>
    </row>
    <row r="324" spans="1:148" ht="15" customHeight="1">
      <c r="A324" s="648"/>
      <c r="B324" s="2261" t="str">
        <f t="shared" si="333"/>
        <v>Desk 4</v>
      </c>
      <c r="C324" s="2266" t="str">
        <f t="shared" ref="C324" si="338">IF(ISBLANK(C15), "", C15)</f>
        <v/>
      </c>
      <c r="D324" s="2266" t="str">
        <f t="shared" si="335"/>
        <v/>
      </c>
      <c r="E324" s="2266" t="str">
        <f t="shared" si="335"/>
        <v/>
      </c>
      <c r="F324" s="2266" t="str">
        <f t="shared" si="335"/>
        <v/>
      </c>
      <c r="G324" s="57"/>
      <c r="H324" s="57"/>
      <c r="I324" s="57"/>
      <c r="J324" s="57"/>
      <c r="K324" s="57"/>
      <c r="L324" s="57"/>
      <c r="M324" s="57"/>
      <c r="N324" s="57"/>
      <c r="O324" s="57"/>
      <c r="P324" s="57"/>
      <c r="Q324" s="57"/>
      <c r="R324" s="57"/>
      <c r="S324" s="57"/>
      <c r="T324" s="57"/>
      <c r="U324" s="57"/>
      <c r="V324" s="57"/>
      <c r="W324" s="57"/>
      <c r="X324" s="57"/>
      <c r="Y324" s="57"/>
      <c r="Z324" s="57"/>
      <c r="AA324" s="57"/>
      <c r="AB324" s="57"/>
      <c r="AC324" s="57"/>
      <c r="AD324" s="57"/>
      <c r="AE324" s="57"/>
      <c r="AF324" s="57"/>
      <c r="AG324" s="57"/>
      <c r="AH324" s="57"/>
      <c r="AI324" s="57"/>
      <c r="AJ324" s="57"/>
      <c r="AK324" s="57"/>
      <c r="AL324" s="57"/>
      <c r="AM324" s="57"/>
      <c r="AN324" s="57"/>
      <c r="AO324" s="57"/>
      <c r="AP324" s="57"/>
      <c r="AQ324" s="57"/>
      <c r="AR324" s="57"/>
      <c r="AS324" s="57"/>
      <c r="AT324" s="57"/>
      <c r="AU324" s="57"/>
      <c r="AV324" s="57"/>
      <c r="AW324" s="57"/>
      <c r="AX324" s="57"/>
      <c r="AY324" s="57"/>
      <c r="AZ324" s="57"/>
      <c r="BA324" s="57"/>
      <c r="BB324" s="57"/>
      <c r="BC324" s="57"/>
      <c r="BD324" s="57"/>
      <c r="BE324" s="57"/>
      <c r="BF324" s="57"/>
      <c r="BG324" s="57"/>
      <c r="BH324" s="57"/>
      <c r="BI324" s="57"/>
      <c r="BJ324" s="57"/>
      <c r="BK324" s="57"/>
      <c r="BL324" s="57"/>
      <c r="BM324" s="57"/>
      <c r="BN324" s="57"/>
      <c r="BO324" s="57"/>
      <c r="BP324" s="57"/>
      <c r="BQ324" s="57"/>
      <c r="BR324" s="57"/>
      <c r="BS324" s="57"/>
      <c r="BT324" s="57"/>
      <c r="BU324" s="57"/>
      <c r="BV324" s="57"/>
      <c r="BW324" s="57"/>
      <c r="BX324" s="57"/>
      <c r="BY324" s="57"/>
      <c r="BZ324" s="57"/>
      <c r="CA324" s="57"/>
      <c r="CB324" s="57"/>
      <c r="CC324" s="57"/>
      <c r="CD324" s="57"/>
      <c r="CE324" s="57"/>
      <c r="CF324" s="57"/>
      <c r="CG324" s="57"/>
      <c r="CH324" s="57"/>
      <c r="CI324" s="57"/>
      <c r="CJ324" s="57"/>
      <c r="CK324" s="57"/>
      <c r="CL324" s="57"/>
      <c r="CM324" s="57"/>
      <c r="CN324" s="57"/>
      <c r="CO324" s="57"/>
      <c r="CP324" s="57"/>
      <c r="CQ324" s="57"/>
      <c r="CR324" s="57"/>
      <c r="CS324" s="57"/>
      <c r="CT324" s="57"/>
      <c r="CU324" s="57"/>
      <c r="CV324" s="57"/>
      <c r="CW324" s="57"/>
      <c r="CX324" s="57"/>
      <c r="CY324" s="57"/>
      <c r="CZ324" s="57"/>
      <c r="DA324" s="57"/>
      <c r="DB324" s="57"/>
      <c r="DC324" s="57"/>
      <c r="DD324" s="57"/>
      <c r="DE324" s="57"/>
      <c r="DF324" s="57"/>
      <c r="DG324" s="57"/>
      <c r="DH324" s="57"/>
      <c r="DI324" s="57"/>
      <c r="DJ324" s="57"/>
      <c r="DK324" s="57"/>
      <c r="DL324" s="57"/>
      <c r="DM324" s="57"/>
      <c r="DN324" s="57"/>
      <c r="DO324" s="57"/>
      <c r="DP324" s="57"/>
      <c r="DQ324" s="57"/>
      <c r="DR324" s="57"/>
      <c r="DS324" s="57"/>
      <c r="DT324" s="57"/>
      <c r="DU324" s="57"/>
      <c r="DV324" s="103"/>
      <c r="DW324" s="57"/>
      <c r="DX324" s="57"/>
      <c r="DY324" s="57"/>
      <c r="DZ324" s="57"/>
      <c r="EA324" s="57"/>
      <c r="EB324" s="57"/>
      <c r="EC324" s="57"/>
      <c r="ED324" s="57"/>
      <c r="EE324" s="57"/>
      <c r="EF324" s="57"/>
      <c r="EG324" s="57"/>
      <c r="EH324" s="57"/>
      <c r="EI324" s="57"/>
      <c r="EJ324" s="57"/>
      <c r="EK324" s="57"/>
      <c r="EL324" s="57"/>
      <c r="EM324" s="57"/>
      <c r="EN324" s="57"/>
      <c r="EO324" s="57"/>
      <c r="EP324" s="57"/>
      <c r="EQ324" s="103"/>
      <c r="ER324" s="577"/>
    </row>
    <row r="325" spans="1:148" ht="15" customHeight="1">
      <c r="A325" s="648"/>
      <c r="B325" s="2261" t="str">
        <f t="shared" si="333"/>
        <v>Desk 5</v>
      </c>
      <c r="C325" s="2266" t="str">
        <f t="shared" ref="C325" si="339">IF(ISBLANK(C16), "", C16)</f>
        <v/>
      </c>
      <c r="D325" s="2266" t="str">
        <f t="shared" si="335"/>
        <v/>
      </c>
      <c r="E325" s="2266" t="str">
        <f t="shared" si="335"/>
        <v/>
      </c>
      <c r="F325" s="2266" t="str">
        <f t="shared" si="335"/>
        <v/>
      </c>
      <c r="G325" s="57"/>
      <c r="H325" s="57"/>
      <c r="I325" s="57"/>
      <c r="J325" s="57"/>
      <c r="K325" s="57"/>
      <c r="L325" s="57"/>
      <c r="M325" s="57"/>
      <c r="N325" s="57"/>
      <c r="O325" s="57"/>
      <c r="P325" s="57"/>
      <c r="Q325" s="57"/>
      <c r="R325" s="57"/>
      <c r="S325" s="57"/>
      <c r="T325" s="57"/>
      <c r="U325" s="57"/>
      <c r="V325" s="57"/>
      <c r="W325" s="57"/>
      <c r="X325" s="57"/>
      <c r="Y325" s="57"/>
      <c r="Z325" s="57"/>
      <c r="AA325" s="57"/>
      <c r="AB325" s="57"/>
      <c r="AC325" s="57"/>
      <c r="AD325" s="57"/>
      <c r="AE325" s="57"/>
      <c r="AF325" s="57"/>
      <c r="AG325" s="57"/>
      <c r="AH325" s="57"/>
      <c r="AI325" s="57"/>
      <c r="AJ325" s="57"/>
      <c r="AK325" s="57"/>
      <c r="AL325" s="57"/>
      <c r="AM325" s="57"/>
      <c r="AN325" s="57"/>
      <c r="AO325" s="57"/>
      <c r="AP325" s="57"/>
      <c r="AQ325" s="57"/>
      <c r="AR325" s="57"/>
      <c r="AS325" s="57"/>
      <c r="AT325" s="57"/>
      <c r="AU325" s="57"/>
      <c r="AV325" s="57"/>
      <c r="AW325" s="57"/>
      <c r="AX325" s="57"/>
      <c r="AY325" s="57"/>
      <c r="AZ325" s="57"/>
      <c r="BA325" s="57"/>
      <c r="BB325" s="57"/>
      <c r="BC325" s="57"/>
      <c r="BD325" s="57"/>
      <c r="BE325" s="57"/>
      <c r="BF325" s="57"/>
      <c r="BG325" s="57"/>
      <c r="BH325" s="57"/>
      <c r="BI325" s="57"/>
      <c r="BJ325" s="57"/>
      <c r="BK325" s="57"/>
      <c r="BL325" s="57"/>
      <c r="BM325" s="57"/>
      <c r="BN325" s="57"/>
      <c r="BO325" s="57"/>
      <c r="BP325" s="57"/>
      <c r="BQ325" s="57"/>
      <c r="BR325" s="57"/>
      <c r="BS325" s="57"/>
      <c r="BT325" s="57"/>
      <c r="BU325" s="57"/>
      <c r="BV325" s="57"/>
      <c r="BW325" s="57"/>
      <c r="BX325" s="57"/>
      <c r="BY325" s="57"/>
      <c r="BZ325" s="57"/>
      <c r="CA325" s="57"/>
      <c r="CB325" s="57"/>
      <c r="CC325" s="57"/>
      <c r="CD325" s="57"/>
      <c r="CE325" s="57"/>
      <c r="CF325" s="57"/>
      <c r="CG325" s="57"/>
      <c r="CH325" s="57"/>
      <c r="CI325" s="57"/>
      <c r="CJ325" s="57"/>
      <c r="CK325" s="57"/>
      <c r="CL325" s="57"/>
      <c r="CM325" s="57"/>
      <c r="CN325" s="57"/>
      <c r="CO325" s="57"/>
      <c r="CP325" s="57"/>
      <c r="CQ325" s="57"/>
      <c r="CR325" s="57"/>
      <c r="CS325" s="57"/>
      <c r="CT325" s="57"/>
      <c r="CU325" s="57"/>
      <c r="CV325" s="57"/>
      <c r="CW325" s="57"/>
      <c r="CX325" s="57"/>
      <c r="CY325" s="57"/>
      <c r="CZ325" s="57"/>
      <c r="DA325" s="57"/>
      <c r="DB325" s="57"/>
      <c r="DC325" s="57"/>
      <c r="DD325" s="57"/>
      <c r="DE325" s="57"/>
      <c r="DF325" s="57"/>
      <c r="DG325" s="57"/>
      <c r="DH325" s="57"/>
      <c r="DI325" s="57"/>
      <c r="DJ325" s="57"/>
      <c r="DK325" s="57"/>
      <c r="DL325" s="57"/>
      <c r="DM325" s="57"/>
      <c r="DN325" s="57"/>
      <c r="DO325" s="57"/>
      <c r="DP325" s="57"/>
      <c r="DQ325" s="57"/>
      <c r="DR325" s="57"/>
      <c r="DS325" s="57"/>
      <c r="DT325" s="57"/>
      <c r="DU325" s="57"/>
      <c r="DV325" s="103"/>
      <c r="DW325" s="57"/>
      <c r="DX325" s="57"/>
      <c r="DY325" s="57"/>
      <c r="DZ325" s="57"/>
      <c r="EA325" s="57"/>
      <c r="EB325" s="57"/>
      <c r="EC325" s="57"/>
      <c r="ED325" s="57"/>
      <c r="EE325" s="57"/>
      <c r="EF325" s="57"/>
      <c r="EG325" s="57"/>
      <c r="EH325" s="57"/>
      <c r="EI325" s="57"/>
      <c r="EJ325" s="57"/>
      <c r="EK325" s="57"/>
      <c r="EL325" s="57"/>
      <c r="EM325" s="57"/>
      <c r="EN325" s="57"/>
      <c r="EO325" s="57"/>
      <c r="EP325" s="57"/>
      <c r="EQ325" s="103"/>
      <c r="ER325" s="577"/>
    </row>
    <row r="326" spans="1:148" ht="15" customHeight="1">
      <c r="A326" s="648"/>
      <c r="B326" s="2261" t="str">
        <f t="shared" si="333"/>
        <v>Desk 6</v>
      </c>
      <c r="C326" s="2266" t="str">
        <f t="shared" ref="C326" si="340">IF(ISBLANK(C17), "", C17)</f>
        <v/>
      </c>
      <c r="D326" s="2266" t="str">
        <f t="shared" si="335"/>
        <v/>
      </c>
      <c r="E326" s="2266" t="str">
        <f t="shared" si="335"/>
        <v/>
      </c>
      <c r="F326" s="2266" t="str">
        <f t="shared" si="335"/>
        <v/>
      </c>
      <c r="G326" s="57"/>
      <c r="H326" s="57"/>
      <c r="I326" s="57"/>
      <c r="J326" s="57"/>
      <c r="K326" s="57"/>
      <c r="L326" s="57"/>
      <c r="M326" s="57"/>
      <c r="N326" s="57"/>
      <c r="O326" s="57"/>
      <c r="P326" s="57"/>
      <c r="Q326" s="57"/>
      <c r="R326" s="57"/>
      <c r="S326" s="57"/>
      <c r="T326" s="57"/>
      <c r="U326" s="57"/>
      <c r="V326" s="57"/>
      <c r="W326" s="57"/>
      <c r="X326" s="57"/>
      <c r="Y326" s="57"/>
      <c r="Z326" s="57"/>
      <c r="AA326" s="57"/>
      <c r="AB326" s="57"/>
      <c r="AC326" s="57"/>
      <c r="AD326" s="57"/>
      <c r="AE326" s="57"/>
      <c r="AF326" s="57"/>
      <c r="AG326" s="57"/>
      <c r="AH326" s="57"/>
      <c r="AI326" s="57"/>
      <c r="AJ326" s="57"/>
      <c r="AK326" s="57"/>
      <c r="AL326" s="57"/>
      <c r="AM326" s="57"/>
      <c r="AN326" s="57"/>
      <c r="AO326" s="57"/>
      <c r="AP326" s="57"/>
      <c r="AQ326" s="57"/>
      <c r="AR326" s="57"/>
      <c r="AS326" s="57"/>
      <c r="AT326" s="57"/>
      <c r="AU326" s="57"/>
      <c r="AV326" s="57"/>
      <c r="AW326" s="57"/>
      <c r="AX326" s="57"/>
      <c r="AY326" s="57"/>
      <c r="AZ326" s="57"/>
      <c r="BA326" s="57"/>
      <c r="BB326" s="57"/>
      <c r="BC326" s="57"/>
      <c r="BD326" s="57"/>
      <c r="BE326" s="57"/>
      <c r="BF326" s="57"/>
      <c r="BG326" s="57"/>
      <c r="BH326" s="57"/>
      <c r="BI326" s="57"/>
      <c r="BJ326" s="57"/>
      <c r="BK326" s="57"/>
      <c r="BL326" s="57"/>
      <c r="BM326" s="57"/>
      <c r="BN326" s="57"/>
      <c r="BO326" s="57"/>
      <c r="BP326" s="57"/>
      <c r="BQ326" s="57"/>
      <c r="BR326" s="57"/>
      <c r="BS326" s="57"/>
      <c r="BT326" s="57"/>
      <c r="BU326" s="57"/>
      <c r="BV326" s="57"/>
      <c r="BW326" s="57"/>
      <c r="BX326" s="57"/>
      <c r="BY326" s="57"/>
      <c r="BZ326" s="57"/>
      <c r="CA326" s="57"/>
      <c r="CB326" s="57"/>
      <c r="CC326" s="57"/>
      <c r="CD326" s="57"/>
      <c r="CE326" s="57"/>
      <c r="CF326" s="57"/>
      <c r="CG326" s="57"/>
      <c r="CH326" s="57"/>
      <c r="CI326" s="57"/>
      <c r="CJ326" s="57"/>
      <c r="CK326" s="57"/>
      <c r="CL326" s="57"/>
      <c r="CM326" s="57"/>
      <c r="CN326" s="57"/>
      <c r="CO326" s="57"/>
      <c r="CP326" s="57"/>
      <c r="CQ326" s="57"/>
      <c r="CR326" s="57"/>
      <c r="CS326" s="57"/>
      <c r="CT326" s="57"/>
      <c r="CU326" s="57"/>
      <c r="CV326" s="57"/>
      <c r="CW326" s="57"/>
      <c r="CX326" s="57"/>
      <c r="CY326" s="57"/>
      <c r="CZ326" s="57"/>
      <c r="DA326" s="57"/>
      <c r="DB326" s="57"/>
      <c r="DC326" s="57"/>
      <c r="DD326" s="57"/>
      <c r="DE326" s="57"/>
      <c r="DF326" s="57"/>
      <c r="DG326" s="57"/>
      <c r="DH326" s="57"/>
      <c r="DI326" s="57"/>
      <c r="DJ326" s="57"/>
      <c r="DK326" s="57"/>
      <c r="DL326" s="57"/>
      <c r="DM326" s="57"/>
      <c r="DN326" s="57"/>
      <c r="DO326" s="57"/>
      <c r="DP326" s="57"/>
      <c r="DQ326" s="57"/>
      <c r="DR326" s="57"/>
      <c r="DS326" s="57"/>
      <c r="DT326" s="57"/>
      <c r="DU326" s="57"/>
      <c r="DV326" s="103"/>
      <c r="DW326" s="57"/>
      <c r="DX326" s="57"/>
      <c r="DY326" s="57"/>
      <c r="DZ326" s="57"/>
      <c r="EA326" s="57"/>
      <c r="EB326" s="57"/>
      <c r="EC326" s="57"/>
      <c r="ED326" s="57"/>
      <c r="EE326" s="57"/>
      <c r="EF326" s="57"/>
      <c r="EG326" s="57"/>
      <c r="EH326" s="57"/>
      <c r="EI326" s="57"/>
      <c r="EJ326" s="57"/>
      <c r="EK326" s="57"/>
      <c r="EL326" s="57"/>
      <c r="EM326" s="57"/>
      <c r="EN326" s="57"/>
      <c r="EO326" s="57"/>
      <c r="EP326" s="57"/>
      <c r="EQ326" s="103"/>
      <c r="ER326" s="577"/>
    </row>
    <row r="327" spans="1:148" ht="15" customHeight="1">
      <c r="A327" s="648"/>
      <c r="B327" s="2261" t="str">
        <f t="shared" si="333"/>
        <v>Desk 7</v>
      </c>
      <c r="C327" s="2266" t="str">
        <f t="shared" ref="C327" si="341">IF(ISBLANK(C18), "", C18)</f>
        <v/>
      </c>
      <c r="D327" s="2266" t="str">
        <f t="shared" si="335"/>
        <v/>
      </c>
      <c r="E327" s="2266" t="str">
        <f t="shared" si="335"/>
        <v/>
      </c>
      <c r="F327" s="2266" t="str">
        <f t="shared" si="335"/>
        <v/>
      </c>
      <c r="G327" s="57"/>
      <c r="H327" s="57"/>
      <c r="I327" s="57"/>
      <c r="J327" s="57"/>
      <c r="K327" s="57"/>
      <c r="L327" s="57"/>
      <c r="M327" s="57"/>
      <c r="N327" s="57"/>
      <c r="O327" s="57"/>
      <c r="P327" s="57"/>
      <c r="Q327" s="57"/>
      <c r="R327" s="57"/>
      <c r="S327" s="57"/>
      <c r="T327" s="57"/>
      <c r="U327" s="57"/>
      <c r="V327" s="57"/>
      <c r="W327" s="57"/>
      <c r="X327" s="57"/>
      <c r="Y327" s="57"/>
      <c r="Z327" s="57"/>
      <c r="AA327" s="57"/>
      <c r="AB327" s="57"/>
      <c r="AC327" s="57"/>
      <c r="AD327" s="57"/>
      <c r="AE327" s="57"/>
      <c r="AF327" s="57"/>
      <c r="AG327" s="57"/>
      <c r="AH327" s="57"/>
      <c r="AI327" s="57"/>
      <c r="AJ327" s="57"/>
      <c r="AK327" s="57"/>
      <c r="AL327" s="57"/>
      <c r="AM327" s="57"/>
      <c r="AN327" s="57"/>
      <c r="AO327" s="57"/>
      <c r="AP327" s="57"/>
      <c r="AQ327" s="57"/>
      <c r="AR327" s="57"/>
      <c r="AS327" s="57"/>
      <c r="AT327" s="57"/>
      <c r="AU327" s="57"/>
      <c r="AV327" s="57"/>
      <c r="AW327" s="57"/>
      <c r="AX327" s="57"/>
      <c r="AY327" s="57"/>
      <c r="AZ327" s="57"/>
      <c r="BA327" s="57"/>
      <c r="BB327" s="57"/>
      <c r="BC327" s="57"/>
      <c r="BD327" s="57"/>
      <c r="BE327" s="57"/>
      <c r="BF327" s="57"/>
      <c r="BG327" s="57"/>
      <c r="BH327" s="57"/>
      <c r="BI327" s="57"/>
      <c r="BJ327" s="57"/>
      <c r="BK327" s="57"/>
      <c r="BL327" s="57"/>
      <c r="BM327" s="57"/>
      <c r="BN327" s="57"/>
      <c r="BO327" s="57"/>
      <c r="BP327" s="57"/>
      <c r="BQ327" s="57"/>
      <c r="BR327" s="57"/>
      <c r="BS327" s="57"/>
      <c r="BT327" s="57"/>
      <c r="BU327" s="57"/>
      <c r="BV327" s="57"/>
      <c r="BW327" s="57"/>
      <c r="BX327" s="57"/>
      <c r="BY327" s="57"/>
      <c r="BZ327" s="57"/>
      <c r="CA327" s="57"/>
      <c r="CB327" s="57"/>
      <c r="CC327" s="57"/>
      <c r="CD327" s="57"/>
      <c r="CE327" s="57"/>
      <c r="CF327" s="57"/>
      <c r="CG327" s="57"/>
      <c r="CH327" s="57"/>
      <c r="CI327" s="57"/>
      <c r="CJ327" s="57"/>
      <c r="CK327" s="57"/>
      <c r="CL327" s="57"/>
      <c r="CM327" s="57"/>
      <c r="CN327" s="57"/>
      <c r="CO327" s="57"/>
      <c r="CP327" s="57"/>
      <c r="CQ327" s="57"/>
      <c r="CR327" s="57"/>
      <c r="CS327" s="57"/>
      <c r="CT327" s="57"/>
      <c r="CU327" s="57"/>
      <c r="CV327" s="57"/>
      <c r="CW327" s="57"/>
      <c r="CX327" s="57"/>
      <c r="CY327" s="57"/>
      <c r="CZ327" s="57"/>
      <c r="DA327" s="57"/>
      <c r="DB327" s="57"/>
      <c r="DC327" s="57"/>
      <c r="DD327" s="57"/>
      <c r="DE327" s="57"/>
      <c r="DF327" s="57"/>
      <c r="DG327" s="57"/>
      <c r="DH327" s="57"/>
      <c r="DI327" s="57"/>
      <c r="DJ327" s="57"/>
      <c r="DK327" s="57"/>
      <c r="DL327" s="57"/>
      <c r="DM327" s="57"/>
      <c r="DN327" s="57"/>
      <c r="DO327" s="57"/>
      <c r="DP327" s="57"/>
      <c r="DQ327" s="57"/>
      <c r="DR327" s="57"/>
      <c r="DS327" s="57"/>
      <c r="DT327" s="57"/>
      <c r="DU327" s="57"/>
      <c r="DV327" s="103"/>
      <c r="DW327" s="57"/>
      <c r="DX327" s="57"/>
      <c r="DY327" s="57"/>
      <c r="DZ327" s="57"/>
      <c r="EA327" s="57"/>
      <c r="EB327" s="57"/>
      <c r="EC327" s="57"/>
      <c r="ED327" s="57"/>
      <c r="EE327" s="57"/>
      <c r="EF327" s="57"/>
      <c r="EG327" s="57"/>
      <c r="EH327" s="57"/>
      <c r="EI327" s="57"/>
      <c r="EJ327" s="57"/>
      <c r="EK327" s="57"/>
      <c r="EL327" s="57"/>
      <c r="EM327" s="57"/>
      <c r="EN327" s="57"/>
      <c r="EO327" s="57"/>
      <c r="EP327" s="57"/>
      <c r="EQ327" s="103"/>
      <c r="ER327" s="577"/>
    </row>
    <row r="328" spans="1:148" ht="15" customHeight="1">
      <c r="A328" s="648"/>
      <c r="B328" s="2261" t="str">
        <f t="shared" si="333"/>
        <v>Desk 8</v>
      </c>
      <c r="C328" s="2266" t="str">
        <f t="shared" ref="C328" si="342">IF(ISBLANK(C19), "", C19)</f>
        <v/>
      </c>
      <c r="D328" s="2266" t="str">
        <f t="shared" si="335"/>
        <v/>
      </c>
      <c r="E328" s="2266" t="str">
        <f t="shared" si="335"/>
        <v/>
      </c>
      <c r="F328" s="2266" t="str">
        <f t="shared" si="335"/>
        <v/>
      </c>
      <c r="G328" s="57"/>
      <c r="H328" s="57"/>
      <c r="I328" s="57"/>
      <c r="J328" s="57"/>
      <c r="K328" s="57"/>
      <c r="L328" s="57"/>
      <c r="M328" s="57"/>
      <c r="N328" s="57"/>
      <c r="O328" s="57"/>
      <c r="P328" s="57"/>
      <c r="Q328" s="57"/>
      <c r="R328" s="57"/>
      <c r="S328" s="57"/>
      <c r="T328" s="57"/>
      <c r="U328" s="57"/>
      <c r="V328" s="57"/>
      <c r="W328" s="57"/>
      <c r="X328" s="57"/>
      <c r="Y328" s="57"/>
      <c r="Z328" s="57"/>
      <c r="AA328" s="57"/>
      <c r="AB328" s="57"/>
      <c r="AC328" s="57"/>
      <c r="AD328" s="57"/>
      <c r="AE328" s="57"/>
      <c r="AF328" s="57"/>
      <c r="AG328" s="57"/>
      <c r="AH328" s="57"/>
      <c r="AI328" s="57"/>
      <c r="AJ328" s="57"/>
      <c r="AK328" s="57"/>
      <c r="AL328" s="57"/>
      <c r="AM328" s="57"/>
      <c r="AN328" s="57"/>
      <c r="AO328" s="57"/>
      <c r="AP328" s="57"/>
      <c r="AQ328" s="57"/>
      <c r="AR328" s="57"/>
      <c r="AS328" s="57"/>
      <c r="AT328" s="57"/>
      <c r="AU328" s="57"/>
      <c r="AV328" s="57"/>
      <c r="AW328" s="57"/>
      <c r="AX328" s="57"/>
      <c r="AY328" s="57"/>
      <c r="AZ328" s="57"/>
      <c r="BA328" s="57"/>
      <c r="BB328" s="57"/>
      <c r="BC328" s="57"/>
      <c r="BD328" s="57"/>
      <c r="BE328" s="57"/>
      <c r="BF328" s="57"/>
      <c r="BG328" s="57"/>
      <c r="BH328" s="57"/>
      <c r="BI328" s="57"/>
      <c r="BJ328" s="57"/>
      <c r="BK328" s="57"/>
      <c r="BL328" s="57"/>
      <c r="BM328" s="57"/>
      <c r="BN328" s="57"/>
      <c r="BO328" s="57"/>
      <c r="BP328" s="57"/>
      <c r="BQ328" s="57"/>
      <c r="BR328" s="57"/>
      <c r="BS328" s="57"/>
      <c r="BT328" s="57"/>
      <c r="BU328" s="57"/>
      <c r="BV328" s="57"/>
      <c r="BW328" s="57"/>
      <c r="BX328" s="57"/>
      <c r="BY328" s="57"/>
      <c r="BZ328" s="57"/>
      <c r="CA328" s="57"/>
      <c r="CB328" s="57"/>
      <c r="CC328" s="57"/>
      <c r="CD328" s="57"/>
      <c r="CE328" s="57"/>
      <c r="CF328" s="57"/>
      <c r="CG328" s="57"/>
      <c r="CH328" s="57"/>
      <c r="CI328" s="57"/>
      <c r="CJ328" s="57"/>
      <c r="CK328" s="57"/>
      <c r="CL328" s="57"/>
      <c r="CM328" s="57"/>
      <c r="CN328" s="57"/>
      <c r="CO328" s="57"/>
      <c r="CP328" s="57"/>
      <c r="CQ328" s="57"/>
      <c r="CR328" s="57"/>
      <c r="CS328" s="57"/>
      <c r="CT328" s="57"/>
      <c r="CU328" s="57"/>
      <c r="CV328" s="57"/>
      <c r="CW328" s="57"/>
      <c r="CX328" s="57"/>
      <c r="CY328" s="57"/>
      <c r="CZ328" s="57"/>
      <c r="DA328" s="57"/>
      <c r="DB328" s="57"/>
      <c r="DC328" s="57"/>
      <c r="DD328" s="57"/>
      <c r="DE328" s="57"/>
      <c r="DF328" s="57"/>
      <c r="DG328" s="57"/>
      <c r="DH328" s="57"/>
      <c r="DI328" s="57"/>
      <c r="DJ328" s="57"/>
      <c r="DK328" s="57"/>
      <c r="DL328" s="57"/>
      <c r="DM328" s="57"/>
      <c r="DN328" s="57"/>
      <c r="DO328" s="57"/>
      <c r="DP328" s="57"/>
      <c r="DQ328" s="57"/>
      <c r="DR328" s="57"/>
      <c r="DS328" s="57"/>
      <c r="DT328" s="57"/>
      <c r="DU328" s="57"/>
      <c r="DV328" s="103"/>
      <c r="DW328" s="57"/>
      <c r="DX328" s="57"/>
      <c r="DY328" s="57"/>
      <c r="DZ328" s="57"/>
      <c r="EA328" s="57"/>
      <c r="EB328" s="57"/>
      <c r="EC328" s="57"/>
      <c r="ED328" s="57"/>
      <c r="EE328" s="57"/>
      <c r="EF328" s="57"/>
      <c r="EG328" s="57"/>
      <c r="EH328" s="57"/>
      <c r="EI328" s="57"/>
      <c r="EJ328" s="57"/>
      <c r="EK328" s="57"/>
      <c r="EL328" s="57"/>
      <c r="EM328" s="57"/>
      <c r="EN328" s="57"/>
      <c r="EO328" s="57"/>
      <c r="EP328" s="57"/>
      <c r="EQ328" s="103"/>
      <c r="ER328" s="577"/>
    </row>
    <row r="329" spans="1:148" ht="15" customHeight="1">
      <c r="A329" s="648"/>
      <c r="B329" s="2261" t="str">
        <f t="shared" si="333"/>
        <v>Desk 9</v>
      </c>
      <c r="C329" s="2266" t="str">
        <f t="shared" ref="C329" si="343">IF(ISBLANK(C20), "", C20)</f>
        <v/>
      </c>
      <c r="D329" s="2266" t="str">
        <f t="shared" si="335"/>
        <v/>
      </c>
      <c r="E329" s="2266" t="str">
        <f t="shared" si="335"/>
        <v/>
      </c>
      <c r="F329" s="2266" t="str">
        <f t="shared" si="335"/>
        <v/>
      </c>
      <c r="G329" s="57"/>
      <c r="H329" s="57"/>
      <c r="I329" s="57"/>
      <c r="J329" s="57"/>
      <c r="K329" s="57"/>
      <c r="L329" s="57"/>
      <c r="M329" s="57"/>
      <c r="N329" s="57"/>
      <c r="O329" s="57"/>
      <c r="P329" s="57"/>
      <c r="Q329" s="57"/>
      <c r="R329" s="57"/>
      <c r="S329" s="57"/>
      <c r="T329" s="57"/>
      <c r="U329" s="57"/>
      <c r="V329" s="57"/>
      <c r="W329" s="57"/>
      <c r="X329" s="57"/>
      <c r="Y329" s="57"/>
      <c r="Z329" s="57"/>
      <c r="AA329" s="57"/>
      <c r="AB329" s="57"/>
      <c r="AC329" s="57"/>
      <c r="AD329" s="57"/>
      <c r="AE329" s="57"/>
      <c r="AF329" s="57"/>
      <c r="AG329" s="57"/>
      <c r="AH329" s="57"/>
      <c r="AI329" s="57"/>
      <c r="AJ329" s="57"/>
      <c r="AK329" s="57"/>
      <c r="AL329" s="57"/>
      <c r="AM329" s="57"/>
      <c r="AN329" s="57"/>
      <c r="AO329" s="57"/>
      <c r="AP329" s="57"/>
      <c r="AQ329" s="57"/>
      <c r="AR329" s="57"/>
      <c r="AS329" s="57"/>
      <c r="AT329" s="57"/>
      <c r="AU329" s="57"/>
      <c r="AV329" s="57"/>
      <c r="AW329" s="57"/>
      <c r="AX329" s="57"/>
      <c r="AY329" s="57"/>
      <c r="AZ329" s="57"/>
      <c r="BA329" s="57"/>
      <c r="BB329" s="57"/>
      <c r="BC329" s="57"/>
      <c r="BD329" s="57"/>
      <c r="BE329" s="57"/>
      <c r="BF329" s="57"/>
      <c r="BG329" s="57"/>
      <c r="BH329" s="57"/>
      <c r="BI329" s="57"/>
      <c r="BJ329" s="57"/>
      <c r="BK329" s="57"/>
      <c r="BL329" s="57"/>
      <c r="BM329" s="57"/>
      <c r="BN329" s="57"/>
      <c r="BO329" s="57"/>
      <c r="BP329" s="57"/>
      <c r="BQ329" s="57"/>
      <c r="BR329" s="57"/>
      <c r="BS329" s="57"/>
      <c r="BT329" s="57"/>
      <c r="BU329" s="57"/>
      <c r="BV329" s="57"/>
      <c r="BW329" s="57"/>
      <c r="BX329" s="57"/>
      <c r="BY329" s="57"/>
      <c r="BZ329" s="57"/>
      <c r="CA329" s="57"/>
      <c r="CB329" s="57"/>
      <c r="CC329" s="57"/>
      <c r="CD329" s="57"/>
      <c r="CE329" s="57"/>
      <c r="CF329" s="57"/>
      <c r="CG329" s="57"/>
      <c r="CH329" s="57"/>
      <c r="CI329" s="57"/>
      <c r="CJ329" s="57"/>
      <c r="CK329" s="57"/>
      <c r="CL329" s="57"/>
      <c r="CM329" s="57"/>
      <c r="CN329" s="57"/>
      <c r="CO329" s="57"/>
      <c r="CP329" s="57"/>
      <c r="CQ329" s="57"/>
      <c r="CR329" s="57"/>
      <c r="CS329" s="57"/>
      <c r="CT329" s="57"/>
      <c r="CU329" s="57"/>
      <c r="CV329" s="57"/>
      <c r="CW329" s="57"/>
      <c r="CX329" s="57"/>
      <c r="CY329" s="57"/>
      <c r="CZ329" s="57"/>
      <c r="DA329" s="57"/>
      <c r="DB329" s="57"/>
      <c r="DC329" s="57"/>
      <c r="DD329" s="57"/>
      <c r="DE329" s="57"/>
      <c r="DF329" s="57"/>
      <c r="DG329" s="57"/>
      <c r="DH329" s="57"/>
      <c r="DI329" s="57"/>
      <c r="DJ329" s="57"/>
      <c r="DK329" s="57"/>
      <c r="DL329" s="57"/>
      <c r="DM329" s="57"/>
      <c r="DN329" s="57"/>
      <c r="DO329" s="57"/>
      <c r="DP329" s="57"/>
      <c r="DQ329" s="57"/>
      <c r="DR329" s="57"/>
      <c r="DS329" s="57"/>
      <c r="DT329" s="57"/>
      <c r="DU329" s="57"/>
      <c r="DV329" s="103"/>
      <c r="DW329" s="57"/>
      <c r="DX329" s="57"/>
      <c r="DY329" s="57"/>
      <c r="DZ329" s="57"/>
      <c r="EA329" s="57"/>
      <c r="EB329" s="57"/>
      <c r="EC329" s="57"/>
      <c r="ED329" s="57"/>
      <c r="EE329" s="57"/>
      <c r="EF329" s="57"/>
      <c r="EG329" s="57"/>
      <c r="EH329" s="57"/>
      <c r="EI329" s="57"/>
      <c r="EJ329" s="57"/>
      <c r="EK329" s="57"/>
      <c r="EL329" s="57"/>
      <c r="EM329" s="57"/>
      <c r="EN329" s="57"/>
      <c r="EO329" s="57"/>
      <c r="EP329" s="57"/>
      <c r="EQ329" s="103"/>
      <c r="ER329" s="577"/>
    </row>
    <row r="330" spans="1:148" ht="15" customHeight="1">
      <c r="A330" s="648"/>
      <c r="B330" s="2261" t="str">
        <f t="shared" si="333"/>
        <v>Desk 10</v>
      </c>
      <c r="C330" s="2266" t="str">
        <f t="shared" ref="C330" si="344">IF(ISBLANK(C21), "", C21)</f>
        <v/>
      </c>
      <c r="D330" s="2266" t="str">
        <f t="shared" si="335"/>
        <v/>
      </c>
      <c r="E330" s="2266" t="str">
        <f t="shared" si="335"/>
        <v/>
      </c>
      <c r="F330" s="2266" t="str">
        <f t="shared" si="335"/>
        <v/>
      </c>
      <c r="G330" s="57"/>
      <c r="H330" s="57"/>
      <c r="I330" s="57"/>
      <c r="J330" s="57"/>
      <c r="K330" s="57"/>
      <c r="L330" s="57"/>
      <c r="M330" s="57"/>
      <c r="N330" s="57"/>
      <c r="O330" s="57"/>
      <c r="P330" s="57"/>
      <c r="Q330" s="57"/>
      <c r="R330" s="57"/>
      <c r="S330" s="57"/>
      <c r="T330" s="57"/>
      <c r="U330" s="57"/>
      <c r="V330" s="57"/>
      <c r="W330" s="57"/>
      <c r="X330" s="57"/>
      <c r="Y330" s="57"/>
      <c r="Z330" s="57"/>
      <c r="AA330" s="57"/>
      <c r="AB330" s="57"/>
      <c r="AC330" s="57"/>
      <c r="AD330" s="57"/>
      <c r="AE330" s="57"/>
      <c r="AF330" s="57"/>
      <c r="AG330" s="57"/>
      <c r="AH330" s="57"/>
      <c r="AI330" s="57"/>
      <c r="AJ330" s="57"/>
      <c r="AK330" s="57"/>
      <c r="AL330" s="57"/>
      <c r="AM330" s="57"/>
      <c r="AN330" s="57"/>
      <c r="AO330" s="57"/>
      <c r="AP330" s="57"/>
      <c r="AQ330" s="57"/>
      <c r="AR330" s="57"/>
      <c r="AS330" s="57"/>
      <c r="AT330" s="57"/>
      <c r="AU330" s="57"/>
      <c r="AV330" s="57"/>
      <c r="AW330" s="57"/>
      <c r="AX330" s="57"/>
      <c r="AY330" s="57"/>
      <c r="AZ330" s="57"/>
      <c r="BA330" s="57"/>
      <c r="BB330" s="57"/>
      <c r="BC330" s="57"/>
      <c r="BD330" s="57"/>
      <c r="BE330" s="57"/>
      <c r="BF330" s="57"/>
      <c r="BG330" s="57"/>
      <c r="BH330" s="57"/>
      <c r="BI330" s="57"/>
      <c r="BJ330" s="57"/>
      <c r="BK330" s="57"/>
      <c r="BL330" s="57"/>
      <c r="BM330" s="57"/>
      <c r="BN330" s="57"/>
      <c r="BO330" s="57"/>
      <c r="BP330" s="57"/>
      <c r="BQ330" s="57"/>
      <c r="BR330" s="57"/>
      <c r="BS330" s="57"/>
      <c r="BT330" s="57"/>
      <c r="BU330" s="57"/>
      <c r="BV330" s="57"/>
      <c r="BW330" s="57"/>
      <c r="BX330" s="57"/>
      <c r="BY330" s="57"/>
      <c r="BZ330" s="57"/>
      <c r="CA330" s="57"/>
      <c r="CB330" s="57"/>
      <c r="CC330" s="57"/>
      <c r="CD330" s="57"/>
      <c r="CE330" s="57"/>
      <c r="CF330" s="57"/>
      <c r="CG330" s="57"/>
      <c r="CH330" s="57"/>
      <c r="CI330" s="57"/>
      <c r="CJ330" s="57"/>
      <c r="CK330" s="57"/>
      <c r="CL330" s="57"/>
      <c r="CM330" s="57"/>
      <c r="CN330" s="57"/>
      <c r="CO330" s="57"/>
      <c r="CP330" s="57"/>
      <c r="CQ330" s="57"/>
      <c r="CR330" s="57"/>
      <c r="CS330" s="57"/>
      <c r="CT330" s="57"/>
      <c r="CU330" s="57"/>
      <c r="CV330" s="57"/>
      <c r="CW330" s="57"/>
      <c r="CX330" s="57"/>
      <c r="CY330" s="57"/>
      <c r="CZ330" s="57"/>
      <c r="DA330" s="57"/>
      <c r="DB330" s="57"/>
      <c r="DC330" s="57"/>
      <c r="DD330" s="57"/>
      <c r="DE330" s="57"/>
      <c r="DF330" s="57"/>
      <c r="DG330" s="57"/>
      <c r="DH330" s="57"/>
      <c r="DI330" s="57"/>
      <c r="DJ330" s="57"/>
      <c r="DK330" s="57"/>
      <c r="DL330" s="57"/>
      <c r="DM330" s="57"/>
      <c r="DN330" s="57"/>
      <c r="DO330" s="57"/>
      <c r="DP330" s="57"/>
      <c r="DQ330" s="57"/>
      <c r="DR330" s="57"/>
      <c r="DS330" s="57"/>
      <c r="DT330" s="57"/>
      <c r="DU330" s="57"/>
      <c r="DV330" s="103"/>
      <c r="DW330" s="57"/>
      <c r="DX330" s="57"/>
      <c r="DY330" s="57"/>
      <c r="DZ330" s="57"/>
      <c r="EA330" s="57"/>
      <c r="EB330" s="57"/>
      <c r="EC330" s="57"/>
      <c r="ED330" s="57"/>
      <c r="EE330" s="57"/>
      <c r="EF330" s="57"/>
      <c r="EG330" s="57"/>
      <c r="EH330" s="57"/>
      <c r="EI330" s="57"/>
      <c r="EJ330" s="57"/>
      <c r="EK330" s="57"/>
      <c r="EL330" s="57"/>
      <c r="EM330" s="57"/>
      <c r="EN330" s="57"/>
      <c r="EO330" s="57"/>
      <c r="EP330" s="57"/>
      <c r="EQ330" s="103"/>
      <c r="ER330" s="577"/>
    </row>
    <row r="331" spans="1:148" ht="15" customHeight="1">
      <c r="A331" s="648"/>
      <c r="B331" s="2261" t="str">
        <f t="shared" si="333"/>
        <v>Desk 11</v>
      </c>
      <c r="C331" s="2266" t="str">
        <f t="shared" ref="C331" si="345">IF(ISBLANK(C22), "", C22)</f>
        <v/>
      </c>
      <c r="D331" s="2266" t="str">
        <f t="shared" si="335"/>
        <v/>
      </c>
      <c r="E331" s="2266" t="str">
        <f t="shared" si="335"/>
        <v/>
      </c>
      <c r="F331" s="2266" t="str">
        <f t="shared" si="335"/>
        <v/>
      </c>
      <c r="G331" s="57"/>
      <c r="H331" s="57"/>
      <c r="I331" s="57"/>
      <c r="J331" s="57"/>
      <c r="K331" s="57"/>
      <c r="L331" s="57"/>
      <c r="M331" s="57"/>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c r="AY331" s="57"/>
      <c r="AZ331" s="57"/>
      <c r="BA331" s="57"/>
      <c r="BB331" s="57"/>
      <c r="BC331" s="57"/>
      <c r="BD331" s="57"/>
      <c r="BE331" s="57"/>
      <c r="BF331" s="57"/>
      <c r="BG331" s="57"/>
      <c r="BH331" s="57"/>
      <c r="BI331" s="57"/>
      <c r="BJ331" s="57"/>
      <c r="BK331" s="57"/>
      <c r="BL331" s="57"/>
      <c r="BM331" s="57"/>
      <c r="BN331" s="57"/>
      <c r="BO331" s="57"/>
      <c r="BP331" s="57"/>
      <c r="BQ331" s="57"/>
      <c r="BR331" s="57"/>
      <c r="BS331" s="57"/>
      <c r="BT331" s="57"/>
      <c r="BU331" s="57"/>
      <c r="BV331" s="57"/>
      <c r="BW331" s="57"/>
      <c r="BX331" s="57"/>
      <c r="BY331" s="57"/>
      <c r="BZ331" s="57"/>
      <c r="CA331" s="57"/>
      <c r="CB331" s="57"/>
      <c r="CC331" s="57"/>
      <c r="CD331" s="57"/>
      <c r="CE331" s="57"/>
      <c r="CF331" s="57"/>
      <c r="CG331" s="57"/>
      <c r="CH331" s="57"/>
      <c r="CI331" s="57"/>
      <c r="CJ331" s="57"/>
      <c r="CK331" s="57"/>
      <c r="CL331" s="57"/>
      <c r="CM331" s="57"/>
      <c r="CN331" s="57"/>
      <c r="CO331" s="57"/>
      <c r="CP331" s="57"/>
      <c r="CQ331" s="57"/>
      <c r="CR331" s="57"/>
      <c r="CS331" s="57"/>
      <c r="CT331" s="57"/>
      <c r="CU331" s="57"/>
      <c r="CV331" s="57"/>
      <c r="CW331" s="57"/>
      <c r="CX331" s="57"/>
      <c r="CY331" s="57"/>
      <c r="CZ331" s="57"/>
      <c r="DA331" s="57"/>
      <c r="DB331" s="57"/>
      <c r="DC331" s="57"/>
      <c r="DD331" s="57"/>
      <c r="DE331" s="57"/>
      <c r="DF331" s="57"/>
      <c r="DG331" s="57"/>
      <c r="DH331" s="57"/>
      <c r="DI331" s="57"/>
      <c r="DJ331" s="57"/>
      <c r="DK331" s="57"/>
      <c r="DL331" s="57"/>
      <c r="DM331" s="57"/>
      <c r="DN331" s="57"/>
      <c r="DO331" s="57"/>
      <c r="DP331" s="57"/>
      <c r="DQ331" s="57"/>
      <c r="DR331" s="57"/>
      <c r="DS331" s="57"/>
      <c r="DT331" s="57"/>
      <c r="DU331" s="57"/>
      <c r="DV331" s="103"/>
      <c r="DW331" s="57"/>
      <c r="DX331" s="57"/>
      <c r="DY331" s="57"/>
      <c r="DZ331" s="57"/>
      <c r="EA331" s="57"/>
      <c r="EB331" s="57"/>
      <c r="EC331" s="57"/>
      <c r="ED331" s="57"/>
      <c r="EE331" s="57"/>
      <c r="EF331" s="57"/>
      <c r="EG331" s="57"/>
      <c r="EH331" s="57"/>
      <c r="EI331" s="57"/>
      <c r="EJ331" s="57"/>
      <c r="EK331" s="57"/>
      <c r="EL331" s="57"/>
      <c r="EM331" s="57"/>
      <c r="EN331" s="57"/>
      <c r="EO331" s="57"/>
      <c r="EP331" s="57"/>
      <c r="EQ331" s="103"/>
      <c r="ER331" s="577"/>
    </row>
    <row r="332" spans="1:148" ht="15" customHeight="1">
      <c r="A332" s="648"/>
      <c r="B332" s="2261" t="str">
        <f t="shared" si="333"/>
        <v>Desk 12</v>
      </c>
      <c r="C332" s="2266" t="str">
        <f t="shared" ref="C332" si="346">IF(ISBLANK(C23), "", C23)</f>
        <v/>
      </c>
      <c r="D332" s="2266" t="str">
        <f t="shared" si="335"/>
        <v/>
      </c>
      <c r="E332" s="2266" t="str">
        <f t="shared" si="335"/>
        <v/>
      </c>
      <c r="F332" s="2266" t="str">
        <f t="shared" si="335"/>
        <v/>
      </c>
      <c r="G332" s="57"/>
      <c r="H332" s="57"/>
      <c r="I332" s="57"/>
      <c r="J332" s="57"/>
      <c r="K332" s="57"/>
      <c r="L332" s="57"/>
      <c r="M332" s="57"/>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c r="AY332" s="57"/>
      <c r="AZ332" s="57"/>
      <c r="BA332" s="57"/>
      <c r="BB332" s="57"/>
      <c r="BC332" s="57"/>
      <c r="BD332" s="57"/>
      <c r="BE332" s="57"/>
      <c r="BF332" s="57"/>
      <c r="BG332" s="57"/>
      <c r="BH332" s="57"/>
      <c r="BI332" s="57"/>
      <c r="BJ332" s="57"/>
      <c r="BK332" s="57"/>
      <c r="BL332" s="57"/>
      <c r="BM332" s="57"/>
      <c r="BN332" s="57"/>
      <c r="BO332" s="57"/>
      <c r="BP332" s="57"/>
      <c r="BQ332" s="57"/>
      <c r="BR332" s="57"/>
      <c r="BS332" s="57"/>
      <c r="BT332" s="57"/>
      <c r="BU332" s="57"/>
      <c r="BV332" s="57"/>
      <c r="BW332" s="57"/>
      <c r="BX332" s="57"/>
      <c r="BY332" s="57"/>
      <c r="BZ332" s="57"/>
      <c r="CA332" s="57"/>
      <c r="CB332" s="57"/>
      <c r="CC332" s="57"/>
      <c r="CD332" s="57"/>
      <c r="CE332" s="57"/>
      <c r="CF332" s="57"/>
      <c r="CG332" s="57"/>
      <c r="CH332" s="57"/>
      <c r="CI332" s="57"/>
      <c r="CJ332" s="57"/>
      <c r="CK332" s="57"/>
      <c r="CL332" s="57"/>
      <c r="CM332" s="57"/>
      <c r="CN332" s="57"/>
      <c r="CO332" s="57"/>
      <c r="CP332" s="57"/>
      <c r="CQ332" s="57"/>
      <c r="CR332" s="57"/>
      <c r="CS332" s="57"/>
      <c r="CT332" s="57"/>
      <c r="CU332" s="57"/>
      <c r="CV332" s="57"/>
      <c r="CW332" s="57"/>
      <c r="CX332" s="57"/>
      <c r="CY332" s="57"/>
      <c r="CZ332" s="57"/>
      <c r="DA332" s="57"/>
      <c r="DB332" s="57"/>
      <c r="DC332" s="57"/>
      <c r="DD332" s="57"/>
      <c r="DE332" s="57"/>
      <c r="DF332" s="57"/>
      <c r="DG332" s="57"/>
      <c r="DH332" s="57"/>
      <c r="DI332" s="57"/>
      <c r="DJ332" s="57"/>
      <c r="DK332" s="57"/>
      <c r="DL332" s="57"/>
      <c r="DM332" s="57"/>
      <c r="DN332" s="57"/>
      <c r="DO332" s="57"/>
      <c r="DP332" s="57"/>
      <c r="DQ332" s="57"/>
      <c r="DR332" s="57"/>
      <c r="DS332" s="57"/>
      <c r="DT332" s="57"/>
      <c r="DU332" s="57"/>
      <c r="DV332" s="103"/>
      <c r="DW332" s="57"/>
      <c r="DX332" s="57"/>
      <c r="DY332" s="57"/>
      <c r="DZ332" s="57"/>
      <c r="EA332" s="57"/>
      <c r="EB332" s="57"/>
      <c r="EC332" s="57"/>
      <c r="ED332" s="57"/>
      <c r="EE332" s="57"/>
      <c r="EF332" s="57"/>
      <c r="EG332" s="57"/>
      <c r="EH332" s="57"/>
      <c r="EI332" s="57"/>
      <c r="EJ332" s="57"/>
      <c r="EK332" s="57"/>
      <c r="EL332" s="57"/>
      <c r="EM332" s="57"/>
      <c r="EN332" s="57"/>
      <c r="EO332" s="57"/>
      <c r="EP332" s="57"/>
      <c r="EQ332" s="103"/>
      <c r="ER332" s="577"/>
    </row>
    <row r="333" spans="1:148" ht="15" customHeight="1">
      <c r="A333" s="648"/>
      <c r="B333" s="2261" t="str">
        <f t="shared" si="333"/>
        <v>Desk 13</v>
      </c>
      <c r="C333" s="2266" t="str">
        <f t="shared" ref="C333" si="347">IF(ISBLANK(C24), "", C24)</f>
        <v/>
      </c>
      <c r="D333" s="2266" t="str">
        <f t="shared" si="335"/>
        <v/>
      </c>
      <c r="E333" s="2266" t="str">
        <f t="shared" si="335"/>
        <v/>
      </c>
      <c r="F333" s="2266" t="str">
        <f t="shared" si="335"/>
        <v/>
      </c>
      <c r="G333" s="57"/>
      <c r="H333" s="57"/>
      <c r="I333" s="57"/>
      <c r="J333" s="57"/>
      <c r="K333" s="57"/>
      <c r="L333" s="57"/>
      <c r="M333" s="57"/>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c r="AY333" s="57"/>
      <c r="AZ333" s="57"/>
      <c r="BA333" s="57"/>
      <c r="BB333" s="57"/>
      <c r="BC333" s="57"/>
      <c r="BD333" s="57"/>
      <c r="BE333" s="57"/>
      <c r="BF333" s="57"/>
      <c r="BG333" s="57"/>
      <c r="BH333" s="57"/>
      <c r="BI333" s="57"/>
      <c r="BJ333" s="57"/>
      <c r="BK333" s="57"/>
      <c r="BL333" s="57"/>
      <c r="BM333" s="57"/>
      <c r="BN333" s="57"/>
      <c r="BO333" s="57"/>
      <c r="BP333" s="57"/>
      <c r="BQ333" s="57"/>
      <c r="BR333" s="57"/>
      <c r="BS333" s="57"/>
      <c r="BT333" s="57"/>
      <c r="BU333" s="57"/>
      <c r="BV333" s="57"/>
      <c r="BW333" s="57"/>
      <c r="BX333" s="57"/>
      <c r="BY333" s="57"/>
      <c r="BZ333" s="57"/>
      <c r="CA333" s="57"/>
      <c r="CB333" s="57"/>
      <c r="CC333" s="57"/>
      <c r="CD333" s="57"/>
      <c r="CE333" s="57"/>
      <c r="CF333" s="57"/>
      <c r="CG333" s="57"/>
      <c r="CH333" s="57"/>
      <c r="CI333" s="57"/>
      <c r="CJ333" s="57"/>
      <c r="CK333" s="57"/>
      <c r="CL333" s="57"/>
      <c r="CM333" s="57"/>
      <c r="CN333" s="57"/>
      <c r="CO333" s="57"/>
      <c r="CP333" s="57"/>
      <c r="CQ333" s="57"/>
      <c r="CR333" s="57"/>
      <c r="CS333" s="57"/>
      <c r="CT333" s="57"/>
      <c r="CU333" s="57"/>
      <c r="CV333" s="57"/>
      <c r="CW333" s="57"/>
      <c r="CX333" s="57"/>
      <c r="CY333" s="57"/>
      <c r="CZ333" s="57"/>
      <c r="DA333" s="57"/>
      <c r="DB333" s="57"/>
      <c r="DC333" s="57"/>
      <c r="DD333" s="57"/>
      <c r="DE333" s="57"/>
      <c r="DF333" s="57"/>
      <c r="DG333" s="57"/>
      <c r="DH333" s="57"/>
      <c r="DI333" s="57"/>
      <c r="DJ333" s="57"/>
      <c r="DK333" s="57"/>
      <c r="DL333" s="57"/>
      <c r="DM333" s="57"/>
      <c r="DN333" s="57"/>
      <c r="DO333" s="57"/>
      <c r="DP333" s="57"/>
      <c r="DQ333" s="57"/>
      <c r="DR333" s="57"/>
      <c r="DS333" s="57"/>
      <c r="DT333" s="57"/>
      <c r="DU333" s="57"/>
      <c r="DV333" s="103"/>
      <c r="DW333" s="57"/>
      <c r="DX333" s="57"/>
      <c r="DY333" s="57"/>
      <c r="DZ333" s="57"/>
      <c r="EA333" s="57"/>
      <c r="EB333" s="57"/>
      <c r="EC333" s="57"/>
      <c r="ED333" s="57"/>
      <c r="EE333" s="57"/>
      <c r="EF333" s="57"/>
      <c r="EG333" s="57"/>
      <c r="EH333" s="57"/>
      <c r="EI333" s="57"/>
      <c r="EJ333" s="57"/>
      <c r="EK333" s="57"/>
      <c r="EL333" s="57"/>
      <c r="EM333" s="57"/>
      <c r="EN333" s="57"/>
      <c r="EO333" s="57"/>
      <c r="EP333" s="57"/>
      <c r="EQ333" s="103"/>
      <c r="ER333" s="577"/>
    </row>
    <row r="334" spans="1:148" ht="15" customHeight="1">
      <c r="A334" s="648"/>
      <c r="B334" s="2261" t="str">
        <f t="shared" si="333"/>
        <v>Desk 14</v>
      </c>
      <c r="C334" s="2266" t="str">
        <f t="shared" ref="C334" si="348">IF(ISBLANK(C25), "", C25)</f>
        <v/>
      </c>
      <c r="D334" s="2266" t="str">
        <f t="shared" si="335"/>
        <v/>
      </c>
      <c r="E334" s="2266" t="str">
        <f t="shared" si="335"/>
        <v/>
      </c>
      <c r="F334" s="2266" t="str">
        <f t="shared" si="335"/>
        <v/>
      </c>
      <c r="G334" s="57"/>
      <c r="H334" s="57"/>
      <c r="I334" s="57"/>
      <c r="J334" s="57"/>
      <c r="K334" s="57"/>
      <c r="L334" s="57"/>
      <c r="M334" s="57"/>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c r="AY334" s="57"/>
      <c r="AZ334" s="57"/>
      <c r="BA334" s="57"/>
      <c r="BB334" s="57"/>
      <c r="BC334" s="57"/>
      <c r="BD334" s="57"/>
      <c r="BE334" s="57"/>
      <c r="BF334" s="57"/>
      <c r="BG334" s="57"/>
      <c r="BH334" s="57"/>
      <c r="BI334" s="57"/>
      <c r="BJ334" s="57"/>
      <c r="BK334" s="57"/>
      <c r="BL334" s="57"/>
      <c r="BM334" s="57"/>
      <c r="BN334" s="57"/>
      <c r="BO334" s="57"/>
      <c r="BP334" s="57"/>
      <c r="BQ334" s="57"/>
      <c r="BR334" s="57"/>
      <c r="BS334" s="57"/>
      <c r="BT334" s="57"/>
      <c r="BU334" s="57"/>
      <c r="BV334" s="57"/>
      <c r="BW334" s="57"/>
      <c r="BX334" s="57"/>
      <c r="BY334" s="57"/>
      <c r="BZ334" s="57"/>
      <c r="CA334" s="57"/>
      <c r="CB334" s="57"/>
      <c r="CC334" s="57"/>
      <c r="CD334" s="57"/>
      <c r="CE334" s="57"/>
      <c r="CF334" s="57"/>
      <c r="CG334" s="57"/>
      <c r="CH334" s="57"/>
      <c r="CI334" s="57"/>
      <c r="CJ334" s="57"/>
      <c r="CK334" s="57"/>
      <c r="CL334" s="57"/>
      <c r="CM334" s="57"/>
      <c r="CN334" s="57"/>
      <c r="CO334" s="57"/>
      <c r="CP334" s="57"/>
      <c r="CQ334" s="57"/>
      <c r="CR334" s="57"/>
      <c r="CS334" s="57"/>
      <c r="CT334" s="57"/>
      <c r="CU334" s="57"/>
      <c r="CV334" s="57"/>
      <c r="CW334" s="57"/>
      <c r="CX334" s="57"/>
      <c r="CY334" s="57"/>
      <c r="CZ334" s="57"/>
      <c r="DA334" s="57"/>
      <c r="DB334" s="57"/>
      <c r="DC334" s="57"/>
      <c r="DD334" s="57"/>
      <c r="DE334" s="57"/>
      <c r="DF334" s="57"/>
      <c r="DG334" s="57"/>
      <c r="DH334" s="57"/>
      <c r="DI334" s="57"/>
      <c r="DJ334" s="57"/>
      <c r="DK334" s="57"/>
      <c r="DL334" s="57"/>
      <c r="DM334" s="57"/>
      <c r="DN334" s="57"/>
      <c r="DO334" s="57"/>
      <c r="DP334" s="57"/>
      <c r="DQ334" s="57"/>
      <c r="DR334" s="57"/>
      <c r="DS334" s="57"/>
      <c r="DT334" s="57"/>
      <c r="DU334" s="57"/>
      <c r="DV334" s="103"/>
      <c r="DW334" s="57"/>
      <c r="DX334" s="57"/>
      <c r="DY334" s="57"/>
      <c r="DZ334" s="57"/>
      <c r="EA334" s="57"/>
      <c r="EB334" s="57"/>
      <c r="EC334" s="57"/>
      <c r="ED334" s="57"/>
      <c r="EE334" s="57"/>
      <c r="EF334" s="57"/>
      <c r="EG334" s="57"/>
      <c r="EH334" s="57"/>
      <c r="EI334" s="57"/>
      <c r="EJ334" s="57"/>
      <c r="EK334" s="57"/>
      <c r="EL334" s="57"/>
      <c r="EM334" s="57"/>
      <c r="EN334" s="57"/>
      <c r="EO334" s="57"/>
      <c r="EP334" s="57"/>
      <c r="EQ334" s="103"/>
      <c r="ER334" s="577"/>
    </row>
    <row r="335" spans="1:148" ht="15" customHeight="1">
      <c r="A335" s="648"/>
      <c r="B335" s="2261" t="str">
        <f t="shared" si="333"/>
        <v>Desk 15</v>
      </c>
      <c r="C335" s="2266" t="str">
        <f t="shared" ref="C335" si="349">IF(ISBLANK(C26), "", C26)</f>
        <v/>
      </c>
      <c r="D335" s="2266" t="str">
        <f t="shared" si="335"/>
        <v/>
      </c>
      <c r="E335" s="2266" t="str">
        <f t="shared" si="335"/>
        <v/>
      </c>
      <c r="F335" s="2266" t="str">
        <f t="shared" si="335"/>
        <v/>
      </c>
      <c r="G335" s="57"/>
      <c r="H335" s="57"/>
      <c r="I335" s="57"/>
      <c r="J335" s="57"/>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c r="AY335" s="57"/>
      <c r="AZ335" s="57"/>
      <c r="BA335" s="57"/>
      <c r="BB335" s="57"/>
      <c r="BC335" s="57"/>
      <c r="BD335" s="57"/>
      <c r="BE335" s="57"/>
      <c r="BF335" s="57"/>
      <c r="BG335" s="57"/>
      <c r="BH335" s="57"/>
      <c r="BI335" s="57"/>
      <c r="BJ335" s="57"/>
      <c r="BK335" s="57"/>
      <c r="BL335" s="57"/>
      <c r="BM335" s="57"/>
      <c r="BN335" s="57"/>
      <c r="BO335" s="57"/>
      <c r="BP335" s="57"/>
      <c r="BQ335" s="57"/>
      <c r="BR335" s="57"/>
      <c r="BS335" s="57"/>
      <c r="BT335" s="57"/>
      <c r="BU335" s="57"/>
      <c r="BV335" s="57"/>
      <c r="BW335" s="57"/>
      <c r="BX335" s="57"/>
      <c r="BY335" s="57"/>
      <c r="BZ335" s="57"/>
      <c r="CA335" s="57"/>
      <c r="CB335" s="57"/>
      <c r="CC335" s="57"/>
      <c r="CD335" s="57"/>
      <c r="CE335" s="57"/>
      <c r="CF335" s="57"/>
      <c r="CG335" s="57"/>
      <c r="CH335" s="57"/>
      <c r="CI335" s="57"/>
      <c r="CJ335" s="57"/>
      <c r="CK335" s="57"/>
      <c r="CL335" s="57"/>
      <c r="CM335" s="57"/>
      <c r="CN335" s="57"/>
      <c r="CO335" s="57"/>
      <c r="CP335" s="57"/>
      <c r="CQ335" s="57"/>
      <c r="CR335" s="57"/>
      <c r="CS335" s="57"/>
      <c r="CT335" s="57"/>
      <c r="CU335" s="57"/>
      <c r="CV335" s="57"/>
      <c r="CW335" s="57"/>
      <c r="CX335" s="57"/>
      <c r="CY335" s="57"/>
      <c r="CZ335" s="57"/>
      <c r="DA335" s="57"/>
      <c r="DB335" s="57"/>
      <c r="DC335" s="57"/>
      <c r="DD335" s="57"/>
      <c r="DE335" s="57"/>
      <c r="DF335" s="57"/>
      <c r="DG335" s="57"/>
      <c r="DH335" s="57"/>
      <c r="DI335" s="57"/>
      <c r="DJ335" s="57"/>
      <c r="DK335" s="57"/>
      <c r="DL335" s="57"/>
      <c r="DM335" s="57"/>
      <c r="DN335" s="57"/>
      <c r="DO335" s="57"/>
      <c r="DP335" s="57"/>
      <c r="DQ335" s="57"/>
      <c r="DR335" s="57"/>
      <c r="DS335" s="57"/>
      <c r="DT335" s="57"/>
      <c r="DU335" s="57"/>
      <c r="DV335" s="103"/>
      <c r="DW335" s="57"/>
      <c r="DX335" s="57"/>
      <c r="DY335" s="57"/>
      <c r="DZ335" s="57"/>
      <c r="EA335" s="57"/>
      <c r="EB335" s="57"/>
      <c r="EC335" s="57"/>
      <c r="ED335" s="57"/>
      <c r="EE335" s="57"/>
      <c r="EF335" s="57"/>
      <c r="EG335" s="57"/>
      <c r="EH335" s="57"/>
      <c r="EI335" s="57"/>
      <c r="EJ335" s="57"/>
      <c r="EK335" s="57"/>
      <c r="EL335" s="57"/>
      <c r="EM335" s="57"/>
      <c r="EN335" s="57"/>
      <c r="EO335" s="57"/>
      <c r="EP335" s="57"/>
      <c r="EQ335" s="103"/>
      <c r="ER335" s="577"/>
    </row>
    <row r="336" spans="1:148" ht="15" customHeight="1">
      <c r="A336" s="648"/>
      <c r="B336" s="2261" t="str">
        <f t="shared" si="333"/>
        <v>Desk 16</v>
      </c>
      <c r="C336" s="2266" t="str">
        <f t="shared" ref="C336" si="350">IF(ISBLANK(C27), "", C27)</f>
        <v/>
      </c>
      <c r="D336" s="2266" t="str">
        <f t="shared" si="335"/>
        <v/>
      </c>
      <c r="E336" s="2266" t="str">
        <f t="shared" si="335"/>
        <v/>
      </c>
      <c r="F336" s="2266" t="str">
        <f t="shared" si="335"/>
        <v/>
      </c>
      <c r="G336" s="57"/>
      <c r="H336" s="57"/>
      <c r="I336" s="57"/>
      <c r="J336" s="57"/>
      <c r="K336" s="57"/>
      <c r="L336" s="57"/>
      <c r="M336" s="57"/>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c r="AY336" s="57"/>
      <c r="AZ336" s="57"/>
      <c r="BA336" s="57"/>
      <c r="BB336" s="57"/>
      <c r="BC336" s="57"/>
      <c r="BD336" s="57"/>
      <c r="BE336" s="57"/>
      <c r="BF336" s="57"/>
      <c r="BG336" s="57"/>
      <c r="BH336" s="57"/>
      <c r="BI336" s="57"/>
      <c r="BJ336" s="57"/>
      <c r="BK336" s="57"/>
      <c r="BL336" s="57"/>
      <c r="BM336" s="57"/>
      <c r="BN336" s="57"/>
      <c r="BO336" s="57"/>
      <c r="BP336" s="57"/>
      <c r="BQ336" s="57"/>
      <c r="BR336" s="57"/>
      <c r="BS336" s="57"/>
      <c r="BT336" s="57"/>
      <c r="BU336" s="57"/>
      <c r="BV336" s="57"/>
      <c r="BW336" s="57"/>
      <c r="BX336" s="57"/>
      <c r="BY336" s="57"/>
      <c r="BZ336" s="57"/>
      <c r="CA336" s="57"/>
      <c r="CB336" s="57"/>
      <c r="CC336" s="57"/>
      <c r="CD336" s="57"/>
      <c r="CE336" s="57"/>
      <c r="CF336" s="57"/>
      <c r="CG336" s="57"/>
      <c r="CH336" s="57"/>
      <c r="CI336" s="57"/>
      <c r="CJ336" s="57"/>
      <c r="CK336" s="57"/>
      <c r="CL336" s="57"/>
      <c r="CM336" s="57"/>
      <c r="CN336" s="57"/>
      <c r="CO336" s="57"/>
      <c r="CP336" s="57"/>
      <c r="CQ336" s="57"/>
      <c r="CR336" s="57"/>
      <c r="CS336" s="57"/>
      <c r="CT336" s="57"/>
      <c r="CU336" s="57"/>
      <c r="CV336" s="57"/>
      <c r="CW336" s="57"/>
      <c r="CX336" s="57"/>
      <c r="CY336" s="57"/>
      <c r="CZ336" s="57"/>
      <c r="DA336" s="57"/>
      <c r="DB336" s="57"/>
      <c r="DC336" s="57"/>
      <c r="DD336" s="57"/>
      <c r="DE336" s="57"/>
      <c r="DF336" s="57"/>
      <c r="DG336" s="57"/>
      <c r="DH336" s="57"/>
      <c r="DI336" s="57"/>
      <c r="DJ336" s="57"/>
      <c r="DK336" s="57"/>
      <c r="DL336" s="57"/>
      <c r="DM336" s="57"/>
      <c r="DN336" s="57"/>
      <c r="DO336" s="57"/>
      <c r="DP336" s="57"/>
      <c r="DQ336" s="57"/>
      <c r="DR336" s="57"/>
      <c r="DS336" s="57"/>
      <c r="DT336" s="57"/>
      <c r="DU336" s="57"/>
      <c r="DV336" s="103"/>
      <c r="DW336" s="57"/>
      <c r="DX336" s="57"/>
      <c r="DY336" s="57"/>
      <c r="DZ336" s="57"/>
      <c r="EA336" s="57"/>
      <c r="EB336" s="57"/>
      <c r="EC336" s="57"/>
      <c r="ED336" s="57"/>
      <c r="EE336" s="57"/>
      <c r="EF336" s="57"/>
      <c r="EG336" s="57"/>
      <c r="EH336" s="57"/>
      <c r="EI336" s="57"/>
      <c r="EJ336" s="57"/>
      <c r="EK336" s="57"/>
      <c r="EL336" s="57"/>
      <c r="EM336" s="57"/>
      <c r="EN336" s="57"/>
      <c r="EO336" s="57"/>
      <c r="EP336" s="57"/>
      <c r="EQ336" s="103"/>
      <c r="ER336" s="577"/>
    </row>
    <row r="337" spans="1:148" ht="15" customHeight="1">
      <c r="A337" s="648"/>
      <c r="B337" s="2261" t="str">
        <f t="shared" si="333"/>
        <v>Desk 17</v>
      </c>
      <c r="C337" s="2266" t="str">
        <f t="shared" ref="C337" si="351">IF(ISBLANK(C28), "", C28)</f>
        <v/>
      </c>
      <c r="D337" s="2266" t="str">
        <f t="shared" si="335"/>
        <v/>
      </c>
      <c r="E337" s="2266" t="str">
        <f t="shared" si="335"/>
        <v/>
      </c>
      <c r="F337" s="2266" t="str">
        <f t="shared" si="335"/>
        <v/>
      </c>
      <c r="G337" s="57"/>
      <c r="H337" s="57"/>
      <c r="I337" s="57"/>
      <c r="J337" s="57"/>
      <c r="K337" s="57"/>
      <c r="L337" s="57"/>
      <c r="M337" s="57"/>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c r="AY337" s="57"/>
      <c r="AZ337" s="57"/>
      <c r="BA337" s="57"/>
      <c r="BB337" s="57"/>
      <c r="BC337" s="57"/>
      <c r="BD337" s="57"/>
      <c r="BE337" s="57"/>
      <c r="BF337" s="57"/>
      <c r="BG337" s="57"/>
      <c r="BH337" s="57"/>
      <c r="BI337" s="57"/>
      <c r="BJ337" s="57"/>
      <c r="BK337" s="57"/>
      <c r="BL337" s="57"/>
      <c r="BM337" s="57"/>
      <c r="BN337" s="57"/>
      <c r="BO337" s="57"/>
      <c r="BP337" s="57"/>
      <c r="BQ337" s="57"/>
      <c r="BR337" s="57"/>
      <c r="BS337" s="57"/>
      <c r="BT337" s="57"/>
      <c r="BU337" s="57"/>
      <c r="BV337" s="57"/>
      <c r="BW337" s="57"/>
      <c r="BX337" s="57"/>
      <c r="BY337" s="57"/>
      <c r="BZ337" s="57"/>
      <c r="CA337" s="57"/>
      <c r="CB337" s="57"/>
      <c r="CC337" s="57"/>
      <c r="CD337" s="57"/>
      <c r="CE337" s="57"/>
      <c r="CF337" s="57"/>
      <c r="CG337" s="57"/>
      <c r="CH337" s="57"/>
      <c r="CI337" s="57"/>
      <c r="CJ337" s="57"/>
      <c r="CK337" s="57"/>
      <c r="CL337" s="57"/>
      <c r="CM337" s="57"/>
      <c r="CN337" s="57"/>
      <c r="CO337" s="57"/>
      <c r="CP337" s="57"/>
      <c r="CQ337" s="57"/>
      <c r="CR337" s="57"/>
      <c r="CS337" s="57"/>
      <c r="CT337" s="57"/>
      <c r="CU337" s="57"/>
      <c r="CV337" s="57"/>
      <c r="CW337" s="57"/>
      <c r="CX337" s="57"/>
      <c r="CY337" s="57"/>
      <c r="CZ337" s="57"/>
      <c r="DA337" s="57"/>
      <c r="DB337" s="57"/>
      <c r="DC337" s="57"/>
      <c r="DD337" s="57"/>
      <c r="DE337" s="57"/>
      <c r="DF337" s="57"/>
      <c r="DG337" s="57"/>
      <c r="DH337" s="57"/>
      <c r="DI337" s="57"/>
      <c r="DJ337" s="57"/>
      <c r="DK337" s="57"/>
      <c r="DL337" s="57"/>
      <c r="DM337" s="57"/>
      <c r="DN337" s="57"/>
      <c r="DO337" s="57"/>
      <c r="DP337" s="57"/>
      <c r="DQ337" s="57"/>
      <c r="DR337" s="57"/>
      <c r="DS337" s="57"/>
      <c r="DT337" s="57"/>
      <c r="DU337" s="57"/>
      <c r="DV337" s="103"/>
      <c r="DW337" s="57"/>
      <c r="DX337" s="57"/>
      <c r="DY337" s="57"/>
      <c r="DZ337" s="57"/>
      <c r="EA337" s="57"/>
      <c r="EB337" s="57"/>
      <c r="EC337" s="57"/>
      <c r="ED337" s="57"/>
      <c r="EE337" s="57"/>
      <c r="EF337" s="57"/>
      <c r="EG337" s="57"/>
      <c r="EH337" s="57"/>
      <c r="EI337" s="57"/>
      <c r="EJ337" s="57"/>
      <c r="EK337" s="57"/>
      <c r="EL337" s="57"/>
      <c r="EM337" s="57"/>
      <c r="EN337" s="57"/>
      <c r="EO337" s="57"/>
      <c r="EP337" s="57"/>
      <c r="EQ337" s="103"/>
      <c r="ER337" s="577"/>
    </row>
    <row r="338" spans="1:148" ht="15" customHeight="1">
      <c r="A338" s="648"/>
      <c r="B338" s="2261" t="str">
        <f t="shared" si="333"/>
        <v>Desk 18</v>
      </c>
      <c r="C338" s="2266" t="str">
        <f t="shared" ref="C338" si="352">IF(ISBLANK(C29), "", C29)</f>
        <v/>
      </c>
      <c r="D338" s="2266" t="str">
        <f t="shared" si="335"/>
        <v/>
      </c>
      <c r="E338" s="2266" t="str">
        <f t="shared" si="335"/>
        <v/>
      </c>
      <c r="F338" s="2266" t="str">
        <f t="shared" si="335"/>
        <v/>
      </c>
      <c r="G338" s="57"/>
      <c r="H338" s="57"/>
      <c r="I338" s="57"/>
      <c r="J338" s="57"/>
      <c r="K338" s="57"/>
      <c r="L338" s="57"/>
      <c r="M338" s="57"/>
      <c r="N338" s="57"/>
      <c r="O338" s="57"/>
      <c r="P338" s="57"/>
      <c r="Q338" s="57"/>
      <c r="R338" s="57"/>
      <c r="S338" s="57"/>
      <c r="T338" s="57"/>
      <c r="U338" s="57"/>
      <c r="V338" s="57"/>
      <c r="W338" s="57"/>
      <c r="X338" s="57"/>
      <c r="Y338" s="57"/>
      <c r="Z338" s="57"/>
      <c r="AA338" s="57"/>
      <c r="AB338" s="57"/>
      <c r="AC338" s="57"/>
      <c r="AD338" s="57"/>
      <c r="AE338" s="57"/>
      <c r="AF338" s="57"/>
      <c r="AG338" s="57"/>
      <c r="AH338" s="57"/>
      <c r="AI338" s="57"/>
      <c r="AJ338" s="57"/>
      <c r="AK338" s="57"/>
      <c r="AL338" s="57"/>
      <c r="AM338" s="57"/>
      <c r="AN338" s="57"/>
      <c r="AO338" s="57"/>
      <c r="AP338" s="57"/>
      <c r="AQ338" s="57"/>
      <c r="AR338" s="57"/>
      <c r="AS338" s="57"/>
      <c r="AT338" s="57"/>
      <c r="AU338" s="57"/>
      <c r="AV338" s="57"/>
      <c r="AW338" s="57"/>
      <c r="AX338" s="57"/>
      <c r="AY338" s="57"/>
      <c r="AZ338" s="57"/>
      <c r="BA338" s="57"/>
      <c r="BB338" s="57"/>
      <c r="BC338" s="57"/>
      <c r="BD338" s="57"/>
      <c r="BE338" s="57"/>
      <c r="BF338" s="57"/>
      <c r="BG338" s="57"/>
      <c r="BH338" s="57"/>
      <c r="BI338" s="57"/>
      <c r="BJ338" s="57"/>
      <c r="BK338" s="57"/>
      <c r="BL338" s="57"/>
      <c r="BM338" s="57"/>
      <c r="BN338" s="57"/>
      <c r="BO338" s="57"/>
      <c r="BP338" s="57"/>
      <c r="BQ338" s="57"/>
      <c r="BR338" s="57"/>
      <c r="BS338" s="57"/>
      <c r="BT338" s="57"/>
      <c r="BU338" s="57"/>
      <c r="BV338" s="57"/>
      <c r="BW338" s="57"/>
      <c r="BX338" s="57"/>
      <c r="BY338" s="57"/>
      <c r="BZ338" s="57"/>
      <c r="CA338" s="57"/>
      <c r="CB338" s="57"/>
      <c r="CC338" s="57"/>
      <c r="CD338" s="57"/>
      <c r="CE338" s="57"/>
      <c r="CF338" s="57"/>
      <c r="CG338" s="57"/>
      <c r="CH338" s="57"/>
      <c r="CI338" s="57"/>
      <c r="CJ338" s="57"/>
      <c r="CK338" s="57"/>
      <c r="CL338" s="57"/>
      <c r="CM338" s="57"/>
      <c r="CN338" s="57"/>
      <c r="CO338" s="57"/>
      <c r="CP338" s="57"/>
      <c r="CQ338" s="57"/>
      <c r="CR338" s="57"/>
      <c r="CS338" s="57"/>
      <c r="CT338" s="57"/>
      <c r="CU338" s="57"/>
      <c r="CV338" s="57"/>
      <c r="CW338" s="57"/>
      <c r="CX338" s="57"/>
      <c r="CY338" s="57"/>
      <c r="CZ338" s="57"/>
      <c r="DA338" s="57"/>
      <c r="DB338" s="57"/>
      <c r="DC338" s="57"/>
      <c r="DD338" s="57"/>
      <c r="DE338" s="57"/>
      <c r="DF338" s="57"/>
      <c r="DG338" s="57"/>
      <c r="DH338" s="57"/>
      <c r="DI338" s="57"/>
      <c r="DJ338" s="57"/>
      <c r="DK338" s="57"/>
      <c r="DL338" s="57"/>
      <c r="DM338" s="57"/>
      <c r="DN338" s="57"/>
      <c r="DO338" s="57"/>
      <c r="DP338" s="57"/>
      <c r="DQ338" s="57"/>
      <c r="DR338" s="57"/>
      <c r="DS338" s="57"/>
      <c r="DT338" s="57"/>
      <c r="DU338" s="57"/>
      <c r="DV338" s="103"/>
      <c r="DW338" s="57"/>
      <c r="DX338" s="57"/>
      <c r="DY338" s="57"/>
      <c r="DZ338" s="57"/>
      <c r="EA338" s="57"/>
      <c r="EB338" s="57"/>
      <c r="EC338" s="57"/>
      <c r="ED338" s="57"/>
      <c r="EE338" s="57"/>
      <c r="EF338" s="57"/>
      <c r="EG338" s="57"/>
      <c r="EH338" s="57"/>
      <c r="EI338" s="57"/>
      <c r="EJ338" s="57"/>
      <c r="EK338" s="57"/>
      <c r="EL338" s="57"/>
      <c r="EM338" s="57"/>
      <c r="EN338" s="57"/>
      <c r="EO338" s="57"/>
      <c r="EP338" s="57"/>
      <c r="EQ338" s="103"/>
      <c r="ER338" s="577"/>
    </row>
    <row r="339" spans="1:148" ht="15" customHeight="1">
      <c r="A339" s="648"/>
      <c r="B339" s="2261" t="str">
        <f t="shared" si="333"/>
        <v>Desk 19</v>
      </c>
      <c r="C339" s="2266" t="str">
        <f t="shared" ref="C339" si="353">IF(ISBLANK(C30), "", C30)</f>
        <v/>
      </c>
      <c r="D339" s="2266" t="str">
        <f t="shared" si="335"/>
        <v/>
      </c>
      <c r="E339" s="2266" t="str">
        <f t="shared" si="335"/>
        <v/>
      </c>
      <c r="F339" s="2266" t="str">
        <f t="shared" si="335"/>
        <v/>
      </c>
      <c r="G339" s="57"/>
      <c r="H339" s="57"/>
      <c r="I339" s="57"/>
      <c r="J339" s="57"/>
      <c r="K339" s="57"/>
      <c r="L339" s="57"/>
      <c r="M339" s="57"/>
      <c r="N339" s="57"/>
      <c r="O339" s="57"/>
      <c r="P339" s="57"/>
      <c r="Q339" s="57"/>
      <c r="R339" s="57"/>
      <c r="S339" s="57"/>
      <c r="T339" s="57"/>
      <c r="U339" s="57"/>
      <c r="V339" s="57"/>
      <c r="W339" s="57"/>
      <c r="X339" s="57"/>
      <c r="Y339" s="57"/>
      <c r="Z339" s="57"/>
      <c r="AA339" s="57"/>
      <c r="AB339" s="57"/>
      <c r="AC339" s="57"/>
      <c r="AD339" s="57"/>
      <c r="AE339" s="57"/>
      <c r="AF339" s="57"/>
      <c r="AG339" s="57"/>
      <c r="AH339" s="57"/>
      <c r="AI339" s="57"/>
      <c r="AJ339" s="57"/>
      <c r="AK339" s="57"/>
      <c r="AL339" s="57"/>
      <c r="AM339" s="57"/>
      <c r="AN339" s="57"/>
      <c r="AO339" s="57"/>
      <c r="AP339" s="57"/>
      <c r="AQ339" s="57"/>
      <c r="AR339" s="57"/>
      <c r="AS339" s="57"/>
      <c r="AT339" s="57"/>
      <c r="AU339" s="57"/>
      <c r="AV339" s="57"/>
      <c r="AW339" s="57"/>
      <c r="AX339" s="57"/>
      <c r="AY339" s="57"/>
      <c r="AZ339" s="57"/>
      <c r="BA339" s="57"/>
      <c r="BB339" s="57"/>
      <c r="BC339" s="57"/>
      <c r="BD339" s="57"/>
      <c r="BE339" s="57"/>
      <c r="BF339" s="57"/>
      <c r="BG339" s="57"/>
      <c r="BH339" s="57"/>
      <c r="BI339" s="57"/>
      <c r="BJ339" s="57"/>
      <c r="BK339" s="57"/>
      <c r="BL339" s="57"/>
      <c r="BM339" s="57"/>
      <c r="BN339" s="57"/>
      <c r="BO339" s="57"/>
      <c r="BP339" s="57"/>
      <c r="BQ339" s="57"/>
      <c r="BR339" s="57"/>
      <c r="BS339" s="57"/>
      <c r="BT339" s="57"/>
      <c r="BU339" s="57"/>
      <c r="BV339" s="57"/>
      <c r="BW339" s="57"/>
      <c r="BX339" s="57"/>
      <c r="BY339" s="57"/>
      <c r="BZ339" s="57"/>
      <c r="CA339" s="57"/>
      <c r="CB339" s="57"/>
      <c r="CC339" s="57"/>
      <c r="CD339" s="57"/>
      <c r="CE339" s="57"/>
      <c r="CF339" s="57"/>
      <c r="CG339" s="57"/>
      <c r="CH339" s="57"/>
      <c r="CI339" s="57"/>
      <c r="CJ339" s="57"/>
      <c r="CK339" s="57"/>
      <c r="CL339" s="57"/>
      <c r="CM339" s="57"/>
      <c r="CN339" s="57"/>
      <c r="CO339" s="57"/>
      <c r="CP339" s="57"/>
      <c r="CQ339" s="57"/>
      <c r="CR339" s="57"/>
      <c r="CS339" s="57"/>
      <c r="CT339" s="57"/>
      <c r="CU339" s="57"/>
      <c r="CV339" s="57"/>
      <c r="CW339" s="57"/>
      <c r="CX339" s="57"/>
      <c r="CY339" s="57"/>
      <c r="CZ339" s="57"/>
      <c r="DA339" s="57"/>
      <c r="DB339" s="57"/>
      <c r="DC339" s="57"/>
      <c r="DD339" s="57"/>
      <c r="DE339" s="57"/>
      <c r="DF339" s="57"/>
      <c r="DG339" s="57"/>
      <c r="DH339" s="57"/>
      <c r="DI339" s="57"/>
      <c r="DJ339" s="57"/>
      <c r="DK339" s="57"/>
      <c r="DL339" s="57"/>
      <c r="DM339" s="57"/>
      <c r="DN339" s="57"/>
      <c r="DO339" s="57"/>
      <c r="DP339" s="57"/>
      <c r="DQ339" s="57"/>
      <c r="DR339" s="57"/>
      <c r="DS339" s="57"/>
      <c r="DT339" s="57"/>
      <c r="DU339" s="57"/>
      <c r="DV339" s="103"/>
      <c r="DW339" s="57"/>
      <c r="DX339" s="57"/>
      <c r="DY339" s="57"/>
      <c r="DZ339" s="57"/>
      <c r="EA339" s="57"/>
      <c r="EB339" s="57"/>
      <c r="EC339" s="57"/>
      <c r="ED339" s="57"/>
      <c r="EE339" s="57"/>
      <c r="EF339" s="57"/>
      <c r="EG339" s="57"/>
      <c r="EH339" s="57"/>
      <c r="EI339" s="57"/>
      <c r="EJ339" s="57"/>
      <c r="EK339" s="57"/>
      <c r="EL339" s="57"/>
      <c r="EM339" s="57"/>
      <c r="EN339" s="57"/>
      <c r="EO339" s="57"/>
      <c r="EP339" s="57"/>
      <c r="EQ339" s="103"/>
      <c r="ER339" s="577"/>
    </row>
    <row r="340" spans="1:148" ht="15" customHeight="1">
      <c r="A340" s="648"/>
      <c r="B340" s="2261" t="str">
        <f t="shared" si="333"/>
        <v>Desk 20</v>
      </c>
      <c r="C340" s="2266" t="str">
        <f t="shared" ref="C340" si="354">IF(ISBLANK(C31), "", C31)</f>
        <v/>
      </c>
      <c r="D340" s="2266" t="str">
        <f t="shared" si="335"/>
        <v/>
      </c>
      <c r="E340" s="2266" t="str">
        <f t="shared" si="335"/>
        <v/>
      </c>
      <c r="F340" s="2266" t="str">
        <f t="shared" si="335"/>
        <v/>
      </c>
      <c r="G340" s="57"/>
      <c r="H340" s="57"/>
      <c r="I340" s="57"/>
      <c r="J340" s="57"/>
      <c r="K340" s="57"/>
      <c r="L340" s="57"/>
      <c r="M340" s="57"/>
      <c r="N340" s="57"/>
      <c r="O340" s="57"/>
      <c r="P340" s="57"/>
      <c r="Q340" s="57"/>
      <c r="R340" s="57"/>
      <c r="S340" s="57"/>
      <c r="T340" s="57"/>
      <c r="U340" s="57"/>
      <c r="V340" s="57"/>
      <c r="W340" s="57"/>
      <c r="X340" s="57"/>
      <c r="Y340" s="57"/>
      <c r="Z340" s="57"/>
      <c r="AA340" s="57"/>
      <c r="AB340" s="57"/>
      <c r="AC340" s="57"/>
      <c r="AD340" s="57"/>
      <c r="AE340" s="57"/>
      <c r="AF340" s="57"/>
      <c r="AG340" s="57"/>
      <c r="AH340" s="57"/>
      <c r="AI340" s="57"/>
      <c r="AJ340" s="57"/>
      <c r="AK340" s="57"/>
      <c r="AL340" s="57"/>
      <c r="AM340" s="57"/>
      <c r="AN340" s="57"/>
      <c r="AO340" s="57"/>
      <c r="AP340" s="57"/>
      <c r="AQ340" s="57"/>
      <c r="AR340" s="57"/>
      <c r="AS340" s="57"/>
      <c r="AT340" s="57"/>
      <c r="AU340" s="57"/>
      <c r="AV340" s="57"/>
      <c r="AW340" s="57"/>
      <c r="AX340" s="57"/>
      <c r="AY340" s="57"/>
      <c r="AZ340" s="57"/>
      <c r="BA340" s="57"/>
      <c r="BB340" s="57"/>
      <c r="BC340" s="57"/>
      <c r="BD340" s="57"/>
      <c r="BE340" s="57"/>
      <c r="BF340" s="57"/>
      <c r="BG340" s="57"/>
      <c r="BH340" s="57"/>
      <c r="BI340" s="57"/>
      <c r="BJ340" s="57"/>
      <c r="BK340" s="57"/>
      <c r="BL340" s="57"/>
      <c r="BM340" s="57"/>
      <c r="BN340" s="57"/>
      <c r="BO340" s="57"/>
      <c r="BP340" s="57"/>
      <c r="BQ340" s="57"/>
      <c r="BR340" s="57"/>
      <c r="BS340" s="57"/>
      <c r="BT340" s="57"/>
      <c r="BU340" s="57"/>
      <c r="BV340" s="57"/>
      <c r="BW340" s="57"/>
      <c r="BX340" s="57"/>
      <c r="BY340" s="57"/>
      <c r="BZ340" s="57"/>
      <c r="CA340" s="57"/>
      <c r="CB340" s="57"/>
      <c r="CC340" s="57"/>
      <c r="CD340" s="57"/>
      <c r="CE340" s="57"/>
      <c r="CF340" s="57"/>
      <c r="CG340" s="57"/>
      <c r="CH340" s="57"/>
      <c r="CI340" s="57"/>
      <c r="CJ340" s="57"/>
      <c r="CK340" s="57"/>
      <c r="CL340" s="57"/>
      <c r="CM340" s="57"/>
      <c r="CN340" s="57"/>
      <c r="CO340" s="57"/>
      <c r="CP340" s="57"/>
      <c r="CQ340" s="57"/>
      <c r="CR340" s="57"/>
      <c r="CS340" s="57"/>
      <c r="CT340" s="57"/>
      <c r="CU340" s="57"/>
      <c r="CV340" s="57"/>
      <c r="CW340" s="57"/>
      <c r="CX340" s="57"/>
      <c r="CY340" s="57"/>
      <c r="CZ340" s="57"/>
      <c r="DA340" s="57"/>
      <c r="DB340" s="57"/>
      <c r="DC340" s="57"/>
      <c r="DD340" s="57"/>
      <c r="DE340" s="57"/>
      <c r="DF340" s="57"/>
      <c r="DG340" s="57"/>
      <c r="DH340" s="57"/>
      <c r="DI340" s="57"/>
      <c r="DJ340" s="57"/>
      <c r="DK340" s="57"/>
      <c r="DL340" s="57"/>
      <c r="DM340" s="57"/>
      <c r="DN340" s="57"/>
      <c r="DO340" s="57"/>
      <c r="DP340" s="57"/>
      <c r="DQ340" s="57"/>
      <c r="DR340" s="57"/>
      <c r="DS340" s="57"/>
      <c r="DT340" s="57"/>
      <c r="DU340" s="57"/>
      <c r="DV340" s="103"/>
      <c r="DW340" s="57"/>
      <c r="DX340" s="57"/>
      <c r="DY340" s="57"/>
      <c r="DZ340" s="57"/>
      <c r="EA340" s="57"/>
      <c r="EB340" s="57"/>
      <c r="EC340" s="57"/>
      <c r="ED340" s="57"/>
      <c r="EE340" s="57"/>
      <c r="EF340" s="57"/>
      <c r="EG340" s="57"/>
      <c r="EH340" s="57"/>
      <c r="EI340" s="57"/>
      <c r="EJ340" s="57"/>
      <c r="EK340" s="57"/>
      <c r="EL340" s="57"/>
      <c r="EM340" s="57"/>
      <c r="EN340" s="57"/>
      <c r="EO340" s="57"/>
      <c r="EP340" s="57"/>
      <c r="EQ340" s="103"/>
      <c r="ER340" s="577"/>
    </row>
    <row r="341" spans="1:148" ht="15" customHeight="1">
      <c r="A341" s="648"/>
      <c r="B341" s="2261" t="str">
        <f t="shared" si="333"/>
        <v>Desk 21</v>
      </c>
      <c r="C341" s="2266" t="str">
        <f t="shared" ref="C341" si="355">IF(ISBLANK(C32), "", C32)</f>
        <v/>
      </c>
      <c r="D341" s="2266" t="str">
        <f t="shared" ref="D341:F360" si="356">IF(ISBLANK(D32), "", D32)</f>
        <v/>
      </c>
      <c r="E341" s="2266" t="str">
        <f t="shared" si="356"/>
        <v/>
      </c>
      <c r="F341" s="2266" t="str">
        <f t="shared" si="356"/>
        <v/>
      </c>
      <c r="G341" s="57"/>
      <c r="H341" s="57"/>
      <c r="I341" s="57"/>
      <c r="J341" s="57"/>
      <c r="K341" s="57"/>
      <c r="L341" s="57"/>
      <c r="M341" s="57"/>
      <c r="N341" s="57"/>
      <c r="O341" s="57"/>
      <c r="P341" s="57"/>
      <c r="Q341" s="57"/>
      <c r="R341" s="57"/>
      <c r="S341" s="57"/>
      <c r="T341" s="57"/>
      <c r="U341" s="57"/>
      <c r="V341" s="57"/>
      <c r="W341" s="57"/>
      <c r="X341" s="57"/>
      <c r="Y341" s="57"/>
      <c r="Z341" s="57"/>
      <c r="AA341" s="57"/>
      <c r="AB341" s="57"/>
      <c r="AC341" s="57"/>
      <c r="AD341" s="57"/>
      <c r="AE341" s="57"/>
      <c r="AF341" s="57"/>
      <c r="AG341" s="57"/>
      <c r="AH341" s="57"/>
      <c r="AI341" s="57"/>
      <c r="AJ341" s="57"/>
      <c r="AK341" s="57"/>
      <c r="AL341" s="57"/>
      <c r="AM341" s="57"/>
      <c r="AN341" s="57"/>
      <c r="AO341" s="57"/>
      <c r="AP341" s="57"/>
      <c r="AQ341" s="57"/>
      <c r="AR341" s="57"/>
      <c r="AS341" s="57"/>
      <c r="AT341" s="57"/>
      <c r="AU341" s="57"/>
      <c r="AV341" s="57"/>
      <c r="AW341" s="57"/>
      <c r="AX341" s="57"/>
      <c r="AY341" s="57"/>
      <c r="AZ341" s="57"/>
      <c r="BA341" s="57"/>
      <c r="BB341" s="57"/>
      <c r="BC341" s="57"/>
      <c r="BD341" s="57"/>
      <c r="BE341" s="57"/>
      <c r="BF341" s="57"/>
      <c r="BG341" s="57"/>
      <c r="BH341" s="57"/>
      <c r="BI341" s="57"/>
      <c r="BJ341" s="57"/>
      <c r="BK341" s="57"/>
      <c r="BL341" s="57"/>
      <c r="BM341" s="57"/>
      <c r="BN341" s="57"/>
      <c r="BO341" s="57"/>
      <c r="BP341" s="57"/>
      <c r="BQ341" s="57"/>
      <c r="BR341" s="57"/>
      <c r="BS341" s="57"/>
      <c r="BT341" s="57"/>
      <c r="BU341" s="57"/>
      <c r="BV341" s="57"/>
      <c r="BW341" s="57"/>
      <c r="BX341" s="57"/>
      <c r="BY341" s="57"/>
      <c r="BZ341" s="57"/>
      <c r="CA341" s="57"/>
      <c r="CB341" s="57"/>
      <c r="CC341" s="57"/>
      <c r="CD341" s="57"/>
      <c r="CE341" s="57"/>
      <c r="CF341" s="57"/>
      <c r="CG341" s="57"/>
      <c r="CH341" s="57"/>
      <c r="CI341" s="57"/>
      <c r="CJ341" s="57"/>
      <c r="CK341" s="57"/>
      <c r="CL341" s="57"/>
      <c r="CM341" s="57"/>
      <c r="CN341" s="57"/>
      <c r="CO341" s="57"/>
      <c r="CP341" s="57"/>
      <c r="CQ341" s="57"/>
      <c r="CR341" s="57"/>
      <c r="CS341" s="57"/>
      <c r="CT341" s="57"/>
      <c r="CU341" s="57"/>
      <c r="CV341" s="57"/>
      <c r="CW341" s="57"/>
      <c r="CX341" s="57"/>
      <c r="CY341" s="57"/>
      <c r="CZ341" s="57"/>
      <c r="DA341" s="57"/>
      <c r="DB341" s="57"/>
      <c r="DC341" s="57"/>
      <c r="DD341" s="57"/>
      <c r="DE341" s="57"/>
      <c r="DF341" s="57"/>
      <c r="DG341" s="57"/>
      <c r="DH341" s="57"/>
      <c r="DI341" s="57"/>
      <c r="DJ341" s="57"/>
      <c r="DK341" s="57"/>
      <c r="DL341" s="57"/>
      <c r="DM341" s="57"/>
      <c r="DN341" s="57"/>
      <c r="DO341" s="57"/>
      <c r="DP341" s="57"/>
      <c r="DQ341" s="57"/>
      <c r="DR341" s="57"/>
      <c r="DS341" s="57"/>
      <c r="DT341" s="57"/>
      <c r="DU341" s="57"/>
      <c r="DV341" s="103"/>
      <c r="DW341" s="57"/>
      <c r="DX341" s="57"/>
      <c r="DY341" s="57"/>
      <c r="DZ341" s="57"/>
      <c r="EA341" s="57"/>
      <c r="EB341" s="57"/>
      <c r="EC341" s="57"/>
      <c r="ED341" s="57"/>
      <c r="EE341" s="57"/>
      <c r="EF341" s="57"/>
      <c r="EG341" s="57"/>
      <c r="EH341" s="57"/>
      <c r="EI341" s="57"/>
      <c r="EJ341" s="57"/>
      <c r="EK341" s="57"/>
      <c r="EL341" s="57"/>
      <c r="EM341" s="57"/>
      <c r="EN341" s="57"/>
      <c r="EO341" s="57"/>
      <c r="EP341" s="57"/>
      <c r="EQ341" s="103"/>
      <c r="ER341" s="577"/>
    </row>
    <row r="342" spans="1:148" ht="15" customHeight="1">
      <c r="A342" s="648"/>
      <c r="B342" s="2261" t="str">
        <f t="shared" si="333"/>
        <v>Desk 22</v>
      </c>
      <c r="C342" s="2266" t="str">
        <f t="shared" ref="C342" si="357">IF(ISBLANK(C33), "", C33)</f>
        <v/>
      </c>
      <c r="D342" s="2266" t="str">
        <f t="shared" si="356"/>
        <v/>
      </c>
      <c r="E342" s="2266" t="str">
        <f t="shared" si="356"/>
        <v/>
      </c>
      <c r="F342" s="2266" t="str">
        <f t="shared" si="356"/>
        <v/>
      </c>
      <c r="G342" s="57"/>
      <c r="H342" s="57"/>
      <c r="I342" s="57"/>
      <c r="J342" s="57"/>
      <c r="K342" s="57"/>
      <c r="L342" s="57"/>
      <c r="M342" s="57"/>
      <c r="N342" s="57"/>
      <c r="O342" s="57"/>
      <c r="P342" s="57"/>
      <c r="Q342" s="57"/>
      <c r="R342" s="57"/>
      <c r="S342" s="57"/>
      <c r="T342" s="57"/>
      <c r="U342" s="57"/>
      <c r="V342" s="57"/>
      <c r="W342" s="57"/>
      <c r="X342" s="57"/>
      <c r="Y342" s="57"/>
      <c r="Z342" s="57"/>
      <c r="AA342" s="57"/>
      <c r="AB342" s="57"/>
      <c r="AC342" s="57"/>
      <c r="AD342" s="57"/>
      <c r="AE342" s="57"/>
      <c r="AF342" s="57"/>
      <c r="AG342" s="57"/>
      <c r="AH342" s="57"/>
      <c r="AI342" s="57"/>
      <c r="AJ342" s="57"/>
      <c r="AK342" s="57"/>
      <c r="AL342" s="57"/>
      <c r="AM342" s="57"/>
      <c r="AN342" s="57"/>
      <c r="AO342" s="57"/>
      <c r="AP342" s="57"/>
      <c r="AQ342" s="57"/>
      <c r="AR342" s="57"/>
      <c r="AS342" s="57"/>
      <c r="AT342" s="57"/>
      <c r="AU342" s="57"/>
      <c r="AV342" s="57"/>
      <c r="AW342" s="57"/>
      <c r="AX342" s="57"/>
      <c r="AY342" s="57"/>
      <c r="AZ342" s="57"/>
      <c r="BA342" s="57"/>
      <c r="BB342" s="57"/>
      <c r="BC342" s="57"/>
      <c r="BD342" s="57"/>
      <c r="BE342" s="57"/>
      <c r="BF342" s="57"/>
      <c r="BG342" s="57"/>
      <c r="BH342" s="57"/>
      <c r="BI342" s="57"/>
      <c r="BJ342" s="57"/>
      <c r="BK342" s="57"/>
      <c r="BL342" s="57"/>
      <c r="BM342" s="57"/>
      <c r="BN342" s="57"/>
      <c r="BO342" s="57"/>
      <c r="BP342" s="57"/>
      <c r="BQ342" s="57"/>
      <c r="BR342" s="57"/>
      <c r="BS342" s="57"/>
      <c r="BT342" s="57"/>
      <c r="BU342" s="57"/>
      <c r="BV342" s="57"/>
      <c r="BW342" s="57"/>
      <c r="BX342" s="57"/>
      <c r="BY342" s="57"/>
      <c r="BZ342" s="57"/>
      <c r="CA342" s="57"/>
      <c r="CB342" s="57"/>
      <c r="CC342" s="57"/>
      <c r="CD342" s="57"/>
      <c r="CE342" s="57"/>
      <c r="CF342" s="57"/>
      <c r="CG342" s="57"/>
      <c r="CH342" s="57"/>
      <c r="CI342" s="57"/>
      <c r="CJ342" s="57"/>
      <c r="CK342" s="57"/>
      <c r="CL342" s="57"/>
      <c r="CM342" s="57"/>
      <c r="CN342" s="57"/>
      <c r="CO342" s="57"/>
      <c r="CP342" s="57"/>
      <c r="CQ342" s="57"/>
      <c r="CR342" s="57"/>
      <c r="CS342" s="57"/>
      <c r="CT342" s="57"/>
      <c r="CU342" s="57"/>
      <c r="CV342" s="57"/>
      <c r="CW342" s="57"/>
      <c r="CX342" s="57"/>
      <c r="CY342" s="57"/>
      <c r="CZ342" s="57"/>
      <c r="DA342" s="57"/>
      <c r="DB342" s="57"/>
      <c r="DC342" s="57"/>
      <c r="DD342" s="57"/>
      <c r="DE342" s="57"/>
      <c r="DF342" s="57"/>
      <c r="DG342" s="57"/>
      <c r="DH342" s="57"/>
      <c r="DI342" s="57"/>
      <c r="DJ342" s="57"/>
      <c r="DK342" s="57"/>
      <c r="DL342" s="57"/>
      <c r="DM342" s="57"/>
      <c r="DN342" s="57"/>
      <c r="DO342" s="57"/>
      <c r="DP342" s="57"/>
      <c r="DQ342" s="57"/>
      <c r="DR342" s="57"/>
      <c r="DS342" s="57"/>
      <c r="DT342" s="57"/>
      <c r="DU342" s="57"/>
      <c r="DV342" s="103"/>
      <c r="DW342" s="57"/>
      <c r="DX342" s="57"/>
      <c r="DY342" s="57"/>
      <c r="DZ342" s="57"/>
      <c r="EA342" s="57"/>
      <c r="EB342" s="57"/>
      <c r="EC342" s="57"/>
      <c r="ED342" s="57"/>
      <c r="EE342" s="57"/>
      <c r="EF342" s="57"/>
      <c r="EG342" s="57"/>
      <c r="EH342" s="57"/>
      <c r="EI342" s="57"/>
      <c r="EJ342" s="57"/>
      <c r="EK342" s="57"/>
      <c r="EL342" s="57"/>
      <c r="EM342" s="57"/>
      <c r="EN342" s="57"/>
      <c r="EO342" s="57"/>
      <c r="EP342" s="57"/>
      <c r="EQ342" s="103"/>
      <c r="ER342" s="577"/>
    </row>
    <row r="343" spans="1:148" ht="15" customHeight="1">
      <c r="A343" s="648"/>
      <c r="B343" s="2261" t="str">
        <f t="shared" si="333"/>
        <v>Desk 23</v>
      </c>
      <c r="C343" s="2266" t="str">
        <f t="shared" ref="C343" si="358">IF(ISBLANK(C34), "", C34)</f>
        <v/>
      </c>
      <c r="D343" s="2266" t="str">
        <f t="shared" si="356"/>
        <v/>
      </c>
      <c r="E343" s="2266" t="str">
        <f t="shared" si="356"/>
        <v/>
      </c>
      <c r="F343" s="2266" t="str">
        <f t="shared" si="356"/>
        <v/>
      </c>
      <c r="G343" s="57"/>
      <c r="H343" s="57"/>
      <c r="I343" s="57"/>
      <c r="J343" s="57"/>
      <c r="K343" s="57"/>
      <c r="L343" s="57"/>
      <c r="M343" s="57"/>
      <c r="N343" s="57"/>
      <c r="O343" s="57"/>
      <c r="P343" s="57"/>
      <c r="Q343" s="57"/>
      <c r="R343" s="57"/>
      <c r="S343" s="57"/>
      <c r="T343" s="57"/>
      <c r="U343" s="57"/>
      <c r="V343" s="57"/>
      <c r="W343" s="57"/>
      <c r="X343" s="57"/>
      <c r="Y343" s="57"/>
      <c r="Z343" s="57"/>
      <c r="AA343" s="57"/>
      <c r="AB343" s="57"/>
      <c r="AC343" s="57"/>
      <c r="AD343" s="57"/>
      <c r="AE343" s="57"/>
      <c r="AF343" s="57"/>
      <c r="AG343" s="57"/>
      <c r="AH343" s="57"/>
      <c r="AI343" s="57"/>
      <c r="AJ343" s="57"/>
      <c r="AK343" s="57"/>
      <c r="AL343" s="57"/>
      <c r="AM343" s="57"/>
      <c r="AN343" s="57"/>
      <c r="AO343" s="57"/>
      <c r="AP343" s="57"/>
      <c r="AQ343" s="57"/>
      <c r="AR343" s="57"/>
      <c r="AS343" s="57"/>
      <c r="AT343" s="57"/>
      <c r="AU343" s="57"/>
      <c r="AV343" s="57"/>
      <c r="AW343" s="57"/>
      <c r="AX343" s="57"/>
      <c r="AY343" s="57"/>
      <c r="AZ343" s="57"/>
      <c r="BA343" s="57"/>
      <c r="BB343" s="57"/>
      <c r="BC343" s="57"/>
      <c r="BD343" s="57"/>
      <c r="BE343" s="57"/>
      <c r="BF343" s="57"/>
      <c r="BG343" s="57"/>
      <c r="BH343" s="57"/>
      <c r="BI343" s="57"/>
      <c r="BJ343" s="57"/>
      <c r="BK343" s="57"/>
      <c r="BL343" s="57"/>
      <c r="BM343" s="57"/>
      <c r="BN343" s="57"/>
      <c r="BO343" s="57"/>
      <c r="BP343" s="57"/>
      <c r="BQ343" s="57"/>
      <c r="BR343" s="57"/>
      <c r="BS343" s="57"/>
      <c r="BT343" s="57"/>
      <c r="BU343" s="57"/>
      <c r="BV343" s="57"/>
      <c r="BW343" s="57"/>
      <c r="BX343" s="57"/>
      <c r="BY343" s="57"/>
      <c r="BZ343" s="57"/>
      <c r="CA343" s="57"/>
      <c r="CB343" s="57"/>
      <c r="CC343" s="57"/>
      <c r="CD343" s="57"/>
      <c r="CE343" s="57"/>
      <c r="CF343" s="57"/>
      <c r="CG343" s="57"/>
      <c r="CH343" s="57"/>
      <c r="CI343" s="57"/>
      <c r="CJ343" s="57"/>
      <c r="CK343" s="57"/>
      <c r="CL343" s="57"/>
      <c r="CM343" s="57"/>
      <c r="CN343" s="57"/>
      <c r="CO343" s="57"/>
      <c r="CP343" s="57"/>
      <c r="CQ343" s="57"/>
      <c r="CR343" s="57"/>
      <c r="CS343" s="57"/>
      <c r="CT343" s="57"/>
      <c r="CU343" s="57"/>
      <c r="CV343" s="57"/>
      <c r="CW343" s="57"/>
      <c r="CX343" s="57"/>
      <c r="CY343" s="57"/>
      <c r="CZ343" s="57"/>
      <c r="DA343" s="57"/>
      <c r="DB343" s="57"/>
      <c r="DC343" s="57"/>
      <c r="DD343" s="57"/>
      <c r="DE343" s="57"/>
      <c r="DF343" s="57"/>
      <c r="DG343" s="57"/>
      <c r="DH343" s="57"/>
      <c r="DI343" s="57"/>
      <c r="DJ343" s="57"/>
      <c r="DK343" s="57"/>
      <c r="DL343" s="57"/>
      <c r="DM343" s="57"/>
      <c r="DN343" s="57"/>
      <c r="DO343" s="57"/>
      <c r="DP343" s="57"/>
      <c r="DQ343" s="57"/>
      <c r="DR343" s="57"/>
      <c r="DS343" s="57"/>
      <c r="DT343" s="57"/>
      <c r="DU343" s="57"/>
      <c r="DV343" s="103"/>
      <c r="DW343" s="57"/>
      <c r="DX343" s="57"/>
      <c r="DY343" s="57"/>
      <c r="DZ343" s="57"/>
      <c r="EA343" s="57"/>
      <c r="EB343" s="57"/>
      <c r="EC343" s="57"/>
      <c r="ED343" s="57"/>
      <c r="EE343" s="57"/>
      <c r="EF343" s="57"/>
      <c r="EG343" s="57"/>
      <c r="EH343" s="57"/>
      <c r="EI343" s="57"/>
      <c r="EJ343" s="57"/>
      <c r="EK343" s="57"/>
      <c r="EL343" s="57"/>
      <c r="EM343" s="57"/>
      <c r="EN343" s="57"/>
      <c r="EO343" s="57"/>
      <c r="EP343" s="57"/>
      <c r="EQ343" s="103"/>
      <c r="ER343" s="577"/>
    </row>
    <row r="344" spans="1:148" ht="15" customHeight="1">
      <c r="A344" s="648"/>
      <c r="B344" s="2261" t="str">
        <f t="shared" si="333"/>
        <v>Desk 24</v>
      </c>
      <c r="C344" s="2266" t="str">
        <f t="shared" ref="C344" si="359">IF(ISBLANK(C35), "", C35)</f>
        <v/>
      </c>
      <c r="D344" s="2266" t="str">
        <f t="shared" si="356"/>
        <v/>
      </c>
      <c r="E344" s="2266" t="str">
        <f t="shared" si="356"/>
        <v/>
      </c>
      <c r="F344" s="2266" t="str">
        <f t="shared" si="356"/>
        <v/>
      </c>
      <c r="G344" s="57"/>
      <c r="H344" s="57"/>
      <c r="I344" s="57"/>
      <c r="J344" s="57"/>
      <c r="K344" s="57"/>
      <c r="L344" s="57"/>
      <c r="M344" s="57"/>
      <c r="N344" s="57"/>
      <c r="O344" s="57"/>
      <c r="P344" s="57"/>
      <c r="Q344" s="57"/>
      <c r="R344" s="57"/>
      <c r="S344" s="57"/>
      <c r="T344" s="57"/>
      <c r="U344" s="57"/>
      <c r="V344" s="57"/>
      <c r="W344" s="57"/>
      <c r="X344" s="57"/>
      <c r="Y344" s="57"/>
      <c r="Z344" s="57"/>
      <c r="AA344" s="57"/>
      <c r="AB344" s="57"/>
      <c r="AC344" s="57"/>
      <c r="AD344" s="57"/>
      <c r="AE344" s="57"/>
      <c r="AF344" s="57"/>
      <c r="AG344" s="57"/>
      <c r="AH344" s="57"/>
      <c r="AI344" s="57"/>
      <c r="AJ344" s="57"/>
      <c r="AK344" s="57"/>
      <c r="AL344" s="57"/>
      <c r="AM344" s="57"/>
      <c r="AN344" s="57"/>
      <c r="AO344" s="57"/>
      <c r="AP344" s="57"/>
      <c r="AQ344" s="57"/>
      <c r="AR344" s="57"/>
      <c r="AS344" s="57"/>
      <c r="AT344" s="57"/>
      <c r="AU344" s="57"/>
      <c r="AV344" s="57"/>
      <c r="AW344" s="57"/>
      <c r="AX344" s="57"/>
      <c r="AY344" s="57"/>
      <c r="AZ344" s="57"/>
      <c r="BA344" s="57"/>
      <c r="BB344" s="57"/>
      <c r="BC344" s="57"/>
      <c r="BD344" s="57"/>
      <c r="BE344" s="57"/>
      <c r="BF344" s="57"/>
      <c r="BG344" s="57"/>
      <c r="BH344" s="57"/>
      <c r="BI344" s="57"/>
      <c r="BJ344" s="57"/>
      <c r="BK344" s="57"/>
      <c r="BL344" s="57"/>
      <c r="BM344" s="57"/>
      <c r="BN344" s="57"/>
      <c r="BO344" s="57"/>
      <c r="BP344" s="57"/>
      <c r="BQ344" s="57"/>
      <c r="BR344" s="57"/>
      <c r="BS344" s="57"/>
      <c r="BT344" s="57"/>
      <c r="BU344" s="57"/>
      <c r="BV344" s="57"/>
      <c r="BW344" s="57"/>
      <c r="BX344" s="57"/>
      <c r="BY344" s="57"/>
      <c r="BZ344" s="57"/>
      <c r="CA344" s="57"/>
      <c r="CB344" s="57"/>
      <c r="CC344" s="57"/>
      <c r="CD344" s="57"/>
      <c r="CE344" s="57"/>
      <c r="CF344" s="57"/>
      <c r="CG344" s="57"/>
      <c r="CH344" s="57"/>
      <c r="CI344" s="57"/>
      <c r="CJ344" s="57"/>
      <c r="CK344" s="57"/>
      <c r="CL344" s="57"/>
      <c r="CM344" s="57"/>
      <c r="CN344" s="57"/>
      <c r="CO344" s="57"/>
      <c r="CP344" s="57"/>
      <c r="CQ344" s="57"/>
      <c r="CR344" s="57"/>
      <c r="CS344" s="57"/>
      <c r="CT344" s="57"/>
      <c r="CU344" s="57"/>
      <c r="CV344" s="57"/>
      <c r="CW344" s="57"/>
      <c r="CX344" s="57"/>
      <c r="CY344" s="57"/>
      <c r="CZ344" s="57"/>
      <c r="DA344" s="57"/>
      <c r="DB344" s="57"/>
      <c r="DC344" s="57"/>
      <c r="DD344" s="57"/>
      <c r="DE344" s="57"/>
      <c r="DF344" s="57"/>
      <c r="DG344" s="57"/>
      <c r="DH344" s="57"/>
      <c r="DI344" s="57"/>
      <c r="DJ344" s="57"/>
      <c r="DK344" s="57"/>
      <c r="DL344" s="57"/>
      <c r="DM344" s="57"/>
      <c r="DN344" s="57"/>
      <c r="DO344" s="57"/>
      <c r="DP344" s="57"/>
      <c r="DQ344" s="57"/>
      <c r="DR344" s="57"/>
      <c r="DS344" s="57"/>
      <c r="DT344" s="57"/>
      <c r="DU344" s="57"/>
      <c r="DV344" s="103"/>
      <c r="DW344" s="57"/>
      <c r="DX344" s="57"/>
      <c r="DY344" s="57"/>
      <c r="DZ344" s="57"/>
      <c r="EA344" s="57"/>
      <c r="EB344" s="57"/>
      <c r="EC344" s="57"/>
      <c r="ED344" s="57"/>
      <c r="EE344" s="57"/>
      <c r="EF344" s="57"/>
      <c r="EG344" s="57"/>
      <c r="EH344" s="57"/>
      <c r="EI344" s="57"/>
      <c r="EJ344" s="57"/>
      <c r="EK344" s="57"/>
      <c r="EL344" s="57"/>
      <c r="EM344" s="57"/>
      <c r="EN344" s="57"/>
      <c r="EO344" s="57"/>
      <c r="EP344" s="57"/>
      <c r="EQ344" s="103"/>
      <c r="ER344" s="577"/>
    </row>
    <row r="345" spans="1:148" ht="15" customHeight="1">
      <c r="A345" s="648"/>
      <c r="B345" s="2261" t="str">
        <f t="shared" si="333"/>
        <v>Desk 25</v>
      </c>
      <c r="C345" s="2266" t="str">
        <f t="shared" ref="C345" si="360">IF(ISBLANK(C36), "", C36)</f>
        <v/>
      </c>
      <c r="D345" s="2266" t="str">
        <f t="shared" si="356"/>
        <v/>
      </c>
      <c r="E345" s="2266" t="str">
        <f t="shared" si="356"/>
        <v/>
      </c>
      <c r="F345" s="2266" t="str">
        <f t="shared" si="356"/>
        <v/>
      </c>
      <c r="G345" s="57"/>
      <c r="H345" s="57"/>
      <c r="I345" s="57"/>
      <c r="J345" s="57"/>
      <c r="K345" s="57"/>
      <c r="L345" s="57"/>
      <c r="M345" s="57"/>
      <c r="N345" s="57"/>
      <c r="O345" s="57"/>
      <c r="P345" s="57"/>
      <c r="Q345" s="57"/>
      <c r="R345" s="57"/>
      <c r="S345" s="57"/>
      <c r="T345" s="57"/>
      <c r="U345" s="57"/>
      <c r="V345" s="57"/>
      <c r="W345" s="57"/>
      <c r="X345" s="57"/>
      <c r="Y345" s="57"/>
      <c r="Z345" s="57"/>
      <c r="AA345" s="57"/>
      <c r="AB345" s="57"/>
      <c r="AC345" s="57"/>
      <c r="AD345" s="57"/>
      <c r="AE345" s="57"/>
      <c r="AF345" s="57"/>
      <c r="AG345" s="57"/>
      <c r="AH345" s="57"/>
      <c r="AI345" s="57"/>
      <c r="AJ345" s="57"/>
      <c r="AK345" s="57"/>
      <c r="AL345" s="57"/>
      <c r="AM345" s="57"/>
      <c r="AN345" s="57"/>
      <c r="AO345" s="57"/>
      <c r="AP345" s="57"/>
      <c r="AQ345" s="57"/>
      <c r="AR345" s="57"/>
      <c r="AS345" s="57"/>
      <c r="AT345" s="57"/>
      <c r="AU345" s="57"/>
      <c r="AV345" s="57"/>
      <c r="AW345" s="57"/>
      <c r="AX345" s="57"/>
      <c r="AY345" s="57"/>
      <c r="AZ345" s="57"/>
      <c r="BA345" s="57"/>
      <c r="BB345" s="57"/>
      <c r="BC345" s="57"/>
      <c r="BD345" s="57"/>
      <c r="BE345" s="57"/>
      <c r="BF345" s="57"/>
      <c r="BG345" s="57"/>
      <c r="BH345" s="57"/>
      <c r="BI345" s="57"/>
      <c r="BJ345" s="57"/>
      <c r="BK345" s="57"/>
      <c r="BL345" s="57"/>
      <c r="BM345" s="57"/>
      <c r="BN345" s="57"/>
      <c r="BO345" s="57"/>
      <c r="BP345" s="57"/>
      <c r="BQ345" s="57"/>
      <c r="BR345" s="57"/>
      <c r="BS345" s="57"/>
      <c r="BT345" s="57"/>
      <c r="BU345" s="57"/>
      <c r="BV345" s="57"/>
      <c r="BW345" s="57"/>
      <c r="BX345" s="57"/>
      <c r="BY345" s="57"/>
      <c r="BZ345" s="57"/>
      <c r="CA345" s="57"/>
      <c r="CB345" s="57"/>
      <c r="CC345" s="57"/>
      <c r="CD345" s="57"/>
      <c r="CE345" s="57"/>
      <c r="CF345" s="57"/>
      <c r="CG345" s="57"/>
      <c r="CH345" s="57"/>
      <c r="CI345" s="57"/>
      <c r="CJ345" s="57"/>
      <c r="CK345" s="57"/>
      <c r="CL345" s="57"/>
      <c r="CM345" s="57"/>
      <c r="CN345" s="57"/>
      <c r="CO345" s="57"/>
      <c r="CP345" s="57"/>
      <c r="CQ345" s="57"/>
      <c r="CR345" s="57"/>
      <c r="CS345" s="57"/>
      <c r="CT345" s="57"/>
      <c r="CU345" s="57"/>
      <c r="CV345" s="57"/>
      <c r="CW345" s="57"/>
      <c r="CX345" s="57"/>
      <c r="CY345" s="57"/>
      <c r="CZ345" s="57"/>
      <c r="DA345" s="57"/>
      <c r="DB345" s="57"/>
      <c r="DC345" s="57"/>
      <c r="DD345" s="57"/>
      <c r="DE345" s="57"/>
      <c r="DF345" s="57"/>
      <c r="DG345" s="57"/>
      <c r="DH345" s="57"/>
      <c r="DI345" s="57"/>
      <c r="DJ345" s="57"/>
      <c r="DK345" s="57"/>
      <c r="DL345" s="57"/>
      <c r="DM345" s="57"/>
      <c r="DN345" s="57"/>
      <c r="DO345" s="57"/>
      <c r="DP345" s="57"/>
      <c r="DQ345" s="57"/>
      <c r="DR345" s="57"/>
      <c r="DS345" s="57"/>
      <c r="DT345" s="57"/>
      <c r="DU345" s="57"/>
      <c r="DV345" s="103"/>
      <c r="DW345" s="57"/>
      <c r="DX345" s="57"/>
      <c r="DY345" s="57"/>
      <c r="DZ345" s="57"/>
      <c r="EA345" s="57"/>
      <c r="EB345" s="57"/>
      <c r="EC345" s="57"/>
      <c r="ED345" s="57"/>
      <c r="EE345" s="57"/>
      <c r="EF345" s="57"/>
      <c r="EG345" s="57"/>
      <c r="EH345" s="57"/>
      <c r="EI345" s="57"/>
      <c r="EJ345" s="57"/>
      <c r="EK345" s="57"/>
      <c r="EL345" s="57"/>
      <c r="EM345" s="57"/>
      <c r="EN345" s="57"/>
      <c r="EO345" s="57"/>
      <c r="EP345" s="57"/>
      <c r="EQ345" s="103"/>
      <c r="ER345" s="577"/>
    </row>
    <row r="346" spans="1:148" ht="15" customHeight="1">
      <c r="A346" s="648"/>
      <c r="B346" s="2261" t="str">
        <f t="shared" si="333"/>
        <v>Desk 26</v>
      </c>
      <c r="C346" s="2266" t="str">
        <f t="shared" ref="C346" si="361">IF(ISBLANK(C37), "", C37)</f>
        <v/>
      </c>
      <c r="D346" s="2266" t="str">
        <f t="shared" si="356"/>
        <v/>
      </c>
      <c r="E346" s="2266" t="str">
        <f t="shared" si="356"/>
        <v/>
      </c>
      <c r="F346" s="2266" t="str">
        <f t="shared" si="356"/>
        <v/>
      </c>
      <c r="G346" s="57"/>
      <c r="H346" s="57"/>
      <c r="I346" s="57"/>
      <c r="J346" s="57"/>
      <c r="K346" s="57"/>
      <c r="L346" s="57"/>
      <c r="M346" s="57"/>
      <c r="N346" s="57"/>
      <c r="O346" s="57"/>
      <c r="P346" s="57"/>
      <c r="Q346" s="57"/>
      <c r="R346" s="57"/>
      <c r="S346" s="57"/>
      <c r="T346" s="57"/>
      <c r="U346" s="57"/>
      <c r="V346" s="57"/>
      <c r="W346" s="57"/>
      <c r="X346" s="57"/>
      <c r="Y346" s="57"/>
      <c r="Z346" s="57"/>
      <c r="AA346" s="57"/>
      <c r="AB346" s="57"/>
      <c r="AC346" s="57"/>
      <c r="AD346" s="57"/>
      <c r="AE346" s="57"/>
      <c r="AF346" s="57"/>
      <c r="AG346" s="57"/>
      <c r="AH346" s="57"/>
      <c r="AI346" s="57"/>
      <c r="AJ346" s="57"/>
      <c r="AK346" s="57"/>
      <c r="AL346" s="57"/>
      <c r="AM346" s="57"/>
      <c r="AN346" s="57"/>
      <c r="AO346" s="57"/>
      <c r="AP346" s="57"/>
      <c r="AQ346" s="57"/>
      <c r="AR346" s="57"/>
      <c r="AS346" s="57"/>
      <c r="AT346" s="57"/>
      <c r="AU346" s="57"/>
      <c r="AV346" s="57"/>
      <c r="AW346" s="57"/>
      <c r="AX346" s="57"/>
      <c r="AY346" s="57"/>
      <c r="AZ346" s="57"/>
      <c r="BA346" s="57"/>
      <c r="BB346" s="57"/>
      <c r="BC346" s="57"/>
      <c r="BD346" s="57"/>
      <c r="BE346" s="57"/>
      <c r="BF346" s="57"/>
      <c r="BG346" s="57"/>
      <c r="BH346" s="57"/>
      <c r="BI346" s="57"/>
      <c r="BJ346" s="57"/>
      <c r="BK346" s="57"/>
      <c r="BL346" s="57"/>
      <c r="BM346" s="57"/>
      <c r="BN346" s="57"/>
      <c r="BO346" s="57"/>
      <c r="BP346" s="57"/>
      <c r="BQ346" s="57"/>
      <c r="BR346" s="57"/>
      <c r="BS346" s="57"/>
      <c r="BT346" s="57"/>
      <c r="BU346" s="57"/>
      <c r="BV346" s="57"/>
      <c r="BW346" s="57"/>
      <c r="BX346" s="57"/>
      <c r="BY346" s="57"/>
      <c r="BZ346" s="57"/>
      <c r="CA346" s="57"/>
      <c r="CB346" s="57"/>
      <c r="CC346" s="57"/>
      <c r="CD346" s="57"/>
      <c r="CE346" s="57"/>
      <c r="CF346" s="57"/>
      <c r="CG346" s="57"/>
      <c r="CH346" s="57"/>
      <c r="CI346" s="57"/>
      <c r="CJ346" s="57"/>
      <c r="CK346" s="57"/>
      <c r="CL346" s="57"/>
      <c r="CM346" s="57"/>
      <c r="CN346" s="57"/>
      <c r="CO346" s="57"/>
      <c r="CP346" s="57"/>
      <c r="CQ346" s="57"/>
      <c r="CR346" s="57"/>
      <c r="CS346" s="57"/>
      <c r="CT346" s="57"/>
      <c r="CU346" s="57"/>
      <c r="CV346" s="57"/>
      <c r="CW346" s="57"/>
      <c r="CX346" s="57"/>
      <c r="CY346" s="57"/>
      <c r="CZ346" s="57"/>
      <c r="DA346" s="57"/>
      <c r="DB346" s="57"/>
      <c r="DC346" s="57"/>
      <c r="DD346" s="57"/>
      <c r="DE346" s="57"/>
      <c r="DF346" s="57"/>
      <c r="DG346" s="57"/>
      <c r="DH346" s="57"/>
      <c r="DI346" s="57"/>
      <c r="DJ346" s="57"/>
      <c r="DK346" s="57"/>
      <c r="DL346" s="57"/>
      <c r="DM346" s="57"/>
      <c r="DN346" s="57"/>
      <c r="DO346" s="57"/>
      <c r="DP346" s="57"/>
      <c r="DQ346" s="57"/>
      <c r="DR346" s="57"/>
      <c r="DS346" s="57"/>
      <c r="DT346" s="57"/>
      <c r="DU346" s="57"/>
      <c r="DV346" s="103"/>
      <c r="DW346" s="57"/>
      <c r="DX346" s="57"/>
      <c r="DY346" s="57"/>
      <c r="DZ346" s="57"/>
      <c r="EA346" s="57"/>
      <c r="EB346" s="57"/>
      <c r="EC346" s="57"/>
      <c r="ED346" s="57"/>
      <c r="EE346" s="57"/>
      <c r="EF346" s="57"/>
      <c r="EG346" s="57"/>
      <c r="EH346" s="57"/>
      <c r="EI346" s="57"/>
      <c r="EJ346" s="57"/>
      <c r="EK346" s="57"/>
      <c r="EL346" s="57"/>
      <c r="EM346" s="57"/>
      <c r="EN346" s="57"/>
      <c r="EO346" s="57"/>
      <c r="EP346" s="57"/>
      <c r="EQ346" s="103"/>
      <c r="ER346" s="577"/>
    </row>
    <row r="347" spans="1:148" ht="15" customHeight="1">
      <c r="A347" s="648"/>
      <c r="B347" s="2261" t="str">
        <f t="shared" si="333"/>
        <v>Desk 27</v>
      </c>
      <c r="C347" s="2266" t="str">
        <f t="shared" ref="C347" si="362">IF(ISBLANK(C38), "", C38)</f>
        <v/>
      </c>
      <c r="D347" s="2266" t="str">
        <f t="shared" si="356"/>
        <v/>
      </c>
      <c r="E347" s="2266" t="str">
        <f t="shared" si="356"/>
        <v/>
      </c>
      <c r="F347" s="2266" t="str">
        <f t="shared" si="356"/>
        <v/>
      </c>
      <c r="G347" s="57"/>
      <c r="H347" s="57"/>
      <c r="I347" s="57"/>
      <c r="J347" s="57"/>
      <c r="K347" s="57"/>
      <c r="L347" s="57"/>
      <c r="M347" s="57"/>
      <c r="N347" s="57"/>
      <c r="O347" s="57"/>
      <c r="P347" s="57"/>
      <c r="Q347" s="57"/>
      <c r="R347" s="57"/>
      <c r="S347" s="57"/>
      <c r="T347" s="57"/>
      <c r="U347" s="57"/>
      <c r="V347" s="57"/>
      <c r="W347" s="57"/>
      <c r="X347" s="57"/>
      <c r="Y347" s="57"/>
      <c r="Z347" s="57"/>
      <c r="AA347" s="57"/>
      <c r="AB347" s="57"/>
      <c r="AC347" s="57"/>
      <c r="AD347" s="57"/>
      <c r="AE347" s="57"/>
      <c r="AF347" s="57"/>
      <c r="AG347" s="57"/>
      <c r="AH347" s="57"/>
      <c r="AI347" s="57"/>
      <c r="AJ347" s="57"/>
      <c r="AK347" s="57"/>
      <c r="AL347" s="57"/>
      <c r="AM347" s="57"/>
      <c r="AN347" s="57"/>
      <c r="AO347" s="57"/>
      <c r="AP347" s="57"/>
      <c r="AQ347" s="57"/>
      <c r="AR347" s="57"/>
      <c r="AS347" s="57"/>
      <c r="AT347" s="57"/>
      <c r="AU347" s="57"/>
      <c r="AV347" s="57"/>
      <c r="AW347" s="57"/>
      <c r="AX347" s="57"/>
      <c r="AY347" s="57"/>
      <c r="AZ347" s="57"/>
      <c r="BA347" s="57"/>
      <c r="BB347" s="57"/>
      <c r="BC347" s="57"/>
      <c r="BD347" s="57"/>
      <c r="BE347" s="57"/>
      <c r="BF347" s="57"/>
      <c r="BG347" s="57"/>
      <c r="BH347" s="57"/>
      <c r="BI347" s="57"/>
      <c r="BJ347" s="57"/>
      <c r="BK347" s="57"/>
      <c r="BL347" s="57"/>
      <c r="BM347" s="57"/>
      <c r="BN347" s="57"/>
      <c r="BO347" s="57"/>
      <c r="BP347" s="57"/>
      <c r="BQ347" s="57"/>
      <c r="BR347" s="57"/>
      <c r="BS347" s="57"/>
      <c r="BT347" s="57"/>
      <c r="BU347" s="57"/>
      <c r="BV347" s="57"/>
      <c r="BW347" s="57"/>
      <c r="BX347" s="57"/>
      <c r="BY347" s="57"/>
      <c r="BZ347" s="57"/>
      <c r="CA347" s="57"/>
      <c r="CB347" s="57"/>
      <c r="CC347" s="57"/>
      <c r="CD347" s="57"/>
      <c r="CE347" s="57"/>
      <c r="CF347" s="57"/>
      <c r="CG347" s="57"/>
      <c r="CH347" s="57"/>
      <c r="CI347" s="57"/>
      <c r="CJ347" s="57"/>
      <c r="CK347" s="57"/>
      <c r="CL347" s="57"/>
      <c r="CM347" s="57"/>
      <c r="CN347" s="57"/>
      <c r="CO347" s="57"/>
      <c r="CP347" s="57"/>
      <c r="CQ347" s="57"/>
      <c r="CR347" s="57"/>
      <c r="CS347" s="57"/>
      <c r="CT347" s="57"/>
      <c r="CU347" s="57"/>
      <c r="CV347" s="57"/>
      <c r="CW347" s="57"/>
      <c r="CX347" s="57"/>
      <c r="CY347" s="57"/>
      <c r="CZ347" s="57"/>
      <c r="DA347" s="57"/>
      <c r="DB347" s="57"/>
      <c r="DC347" s="57"/>
      <c r="DD347" s="57"/>
      <c r="DE347" s="57"/>
      <c r="DF347" s="57"/>
      <c r="DG347" s="57"/>
      <c r="DH347" s="57"/>
      <c r="DI347" s="57"/>
      <c r="DJ347" s="57"/>
      <c r="DK347" s="57"/>
      <c r="DL347" s="57"/>
      <c r="DM347" s="57"/>
      <c r="DN347" s="57"/>
      <c r="DO347" s="57"/>
      <c r="DP347" s="57"/>
      <c r="DQ347" s="57"/>
      <c r="DR347" s="57"/>
      <c r="DS347" s="57"/>
      <c r="DT347" s="57"/>
      <c r="DU347" s="57"/>
      <c r="DV347" s="103"/>
      <c r="DW347" s="57"/>
      <c r="DX347" s="57"/>
      <c r="DY347" s="57"/>
      <c r="DZ347" s="57"/>
      <c r="EA347" s="57"/>
      <c r="EB347" s="57"/>
      <c r="EC347" s="57"/>
      <c r="ED347" s="57"/>
      <c r="EE347" s="57"/>
      <c r="EF347" s="57"/>
      <c r="EG347" s="57"/>
      <c r="EH347" s="57"/>
      <c r="EI347" s="57"/>
      <c r="EJ347" s="57"/>
      <c r="EK347" s="57"/>
      <c r="EL347" s="57"/>
      <c r="EM347" s="57"/>
      <c r="EN347" s="57"/>
      <c r="EO347" s="57"/>
      <c r="EP347" s="57"/>
      <c r="EQ347" s="103"/>
      <c r="ER347" s="577"/>
    </row>
    <row r="348" spans="1:148" ht="15" customHeight="1">
      <c r="A348" s="648"/>
      <c r="B348" s="2261" t="str">
        <f t="shared" si="333"/>
        <v>Desk 28</v>
      </c>
      <c r="C348" s="2266" t="str">
        <f t="shared" ref="C348" si="363">IF(ISBLANK(C39), "", C39)</f>
        <v/>
      </c>
      <c r="D348" s="2266" t="str">
        <f t="shared" si="356"/>
        <v/>
      </c>
      <c r="E348" s="2266" t="str">
        <f t="shared" si="356"/>
        <v/>
      </c>
      <c r="F348" s="2266" t="str">
        <f t="shared" si="356"/>
        <v/>
      </c>
      <c r="G348" s="57"/>
      <c r="H348" s="57"/>
      <c r="I348" s="57"/>
      <c r="J348" s="57"/>
      <c r="K348" s="57"/>
      <c r="L348" s="57"/>
      <c r="M348" s="57"/>
      <c r="N348" s="57"/>
      <c r="O348" s="57"/>
      <c r="P348" s="57"/>
      <c r="Q348" s="57"/>
      <c r="R348" s="57"/>
      <c r="S348" s="57"/>
      <c r="T348" s="57"/>
      <c r="U348" s="57"/>
      <c r="V348" s="57"/>
      <c r="W348" s="57"/>
      <c r="X348" s="57"/>
      <c r="Y348" s="57"/>
      <c r="Z348" s="57"/>
      <c r="AA348" s="57"/>
      <c r="AB348" s="57"/>
      <c r="AC348" s="57"/>
      <c r="AD348" s="57"/>
      <c r="AE348" s="57"/>
      <c r="AF348" s="57"/>
      <c r="AG348" s="57"/>
      <c r="AH348" s="57"/>
      <c r="AI348" s="57"/>
      <c r="AJ348" s="57"/>
      <c r="AK348" s="57"/>
      <c r="AL348" s="57"/>
      <c r="AM348" s="57"/>
      <c r="AN348" s="57"/>
      <c r="AO348" s="57"/>
      <c r="AP348" s="57"/>
      <c r="AQ348" s="57"/>
      <c r="AR348" s="57"/>
      <c r="AS348" s="57"/>
      <c r="AT348" s="57"/>
      <c r="AU348" s="57"/>
      <c r="AV348" s="57"/>
      <c r="AW348" s="57"/>
      <c r="AX348" s="57"/>
      <c r="AY348" s="57"/>
      <c r="AZ348" s="57"/>
      <c r="BA348" s="57"/>
      <c r="BB348" s="57"/>
      <c r="BC348" s="57"/>
      <c r="BD348" s="57"/>
      <c r="BE348" s="57"/>
      <c r="BF348" s="57"/>
      <c r="BG348" s="57"/>
      <c r="BH348" s="57"/>
      <c r="BI348" s="57"/>
      <c r="BJ348" s="57"/>
      <c r="BK348" s="57"/>
      <c r="BL348" s="57"/>
      <c r="BM348" s="57"/>
      <c r="BN348" s="57"/>
      <c r="BO348" s="57"/>
      <c r="BP348" s="57"/>
      <c r="BQ348" s="57"/>
      <c r="BR348" s="57"/>
      <c r="BS348" s="57"/>
      <c r="BT348" s="57"/>
      <c r="BU348" s="57"/>
      <c r="BV348" s="57"/>
      <c r="BW348" s="57"/>
      <c r="BX348" s="57"/>
      <c r="BY348" s="57"/>
      <c r="BZ348" s="57"/>
      <c r="CA348" s="57"/>
      <c r="CB348" s="57"/>
      <c r="CC348" s="57"/>
      <c r="CD348" s="57"/>
      <c r="CE348" s="57"/>
      <c r="CF348" s="57"/>
      <c r="CG348" s="57"/>
      <c r="CH348" s="57"/>
      <c r="CI348" s="57"/>
      <c r="CJ348" s="57"/>
      <c r="CK348" s="57"/>
      <c r="CL348" s="57"/>
      <c r="CM348" s="57"/>
      <c r="CN348" s="57"/>
      <c r="CO348" s="57"/>
      <c r="CP348" s="57"/>
      <c r="CQ348" s="57"/>
      <c r="CR348" s="57"/>
      <c r="CS348" s="57"/>
      <c r="CT348" s="57"/>
      <c r="CU348" s="57"/>
      <c r="CV348" s="57"/>
      <c r="CW348" s="57"/>
      <c r="CX348" s="57"/>
      <c r="CY348" s="57"/>
      <c r="CZ348" s="57"/>
      <c r="DA348" s="57"/>
      <c r="DB348" s="57"/>
      <c r="DC348" s="57"/>
      <c r="DD348" s="57"/>
      <c r="DE348" s="57"/>
      <c r="DF348" s="57"/>
      <c r="DG348" s="57"/>
      <c r="DH348" s="57"/>
      <c r="DI348" s="57"/>
      <c r="DJ348" s="57"/>
      <c r="DK348" s="57"/>
      <c r="DL348" s="57"/>
      <c r="DM348" s="57"/>
      <c r="DN348" s="57"/>
      <c r="DO348" s="57"/>
      <c r="DP348" s="57"/>
      <c r="DQ348" s="57"/>
      <c r="DR348" s="57"/>
      <c r="DS348" s="57"/>
      <c r="DT348" s="57"/>
      <c r="DU348" s="57"/>
      <c r="DV348" s="103"/>
      <c r="DW348" s="57"/>
      <c r="DX348" s="57"/>
      <c r="DY348" s="57"/>
      <c r="DZ348" s="57"/>
      <c r="EA348" s="57"/>
      <c r="EB348" s="57"/>
      <c r="EC348" s="57"/>
      <c r="ED348" s="57"/>
      <c r="EE348" s="57"/>
      <c r="EF348" s="57"/>
      <c r="EG348" s="57"/>
      <c r="EH348" s="57"/>
      <c r="EI348" s="57"/>
      <c r="EJ348" s="57"/>
      <c r="EK348" s="57"/>
      <c r="EL348" s="57"/>
      <c r="EM348" s="57"/>
      <c r="EN348" s="57"/>
      <c r="EO348" s="57"/>
      <c r="EP348" s="57"/>
      <c r="EQ348" s="103"/>
      <c r="ER348" s="577"/>
    </row>
    <row r="349" spans="1:148" ht="15" customHeight="1">
      <c r="A349" s="648"/>
      <c r="B349" s="2261" t="str">
        <f t="shared" si="333"/>
        <v>Desk 29</v>
      </c>
      <c r="C349" s="2266" t="str">
        <f t="shared" ref="C349" si="364">IF(ISBLANK(C40), "", C40)</f>
        <v/>
      </c>
      <c r="D349" s="2266" t="str">
        <f t="shared" si="356"/>
        <v/>
      </c>
      <c r="E349" s="2266" t="str">
        <f t="shared" si="356"/>
        <v/>
      </c>
      <c r="F349" s="2266" t="str">
        <f t="shared" si="356"/>
        <v/>
      </c>
      <c r="G349" s="57"/>
      <c r="H349" s="57"/>
      <c r="I349" s="57"/>
      <c r="J349" s="57"/>
      <c r="K349" s="57"/>
      <c r="L349" s="57"/>
      <c r="M349" s="57"/>
      <c r="N349" s="57"/>
      <c r="O349" s="57"/>
      <c r="P349" s="57"/>
      <c r="Q349" s="57"/>
      <c r="R349" s="57"/>
      <c r="S349" s="57"/>
      <c r="T349" s="57"/>
      <c r="U349" s="57"/>
      <c r="V349" s="57"/>
      <c r="W349" s="57"/>
      <c r="X349" s="57"/>
      <c r="Y349" s="57"/>
      <c r="Z349" s="57"/>
      <c r="AA349" s="57"/>
      <c r="AB349" s="57"/>
      <c r="AC349" s="57"/>
      <c r="AD349" s="57"/>
      <c r="AE349" s="57"/>
      <c r="AF349" s="57"/>
      <c r="AG349" s="57"/>
      <c r="AH349" s="57"/>
      <c r="AI349" s="57"/>
      <c r="AJ349" s="57"/>
      <c r="AK349" s="57"/>
      <c r="AL349" s="57"/>
      <c r="AM349" s="57"/>
      <c r="AN349" s="57"/>
      <c r="AO349" s="57"/>
      <c r="AP349" s="57"/>
      <c r="AQ349" s="57"/>
      <c r="AR349" s="57"/>
      <c r="AS349" s="57"/>
      <c r="AT349" s="57"/>
      <c r="AU349" s="57"/>
      <c r="AV349" s="57"/>
      <c r="AW349" s="57"/>
      <c r="AX349" s="57"/>
      <c r="AY349" s="57"/>
      <c r="AZ349" s="57"/>
      <c r="BA349" s="57"/>
      <c r="BB349" s="57"/>
      <c r="BC349" s="57"/>
      <c r="BD349" s="57"/>
      <c r="BE349" s="57"/>
      <c r="BF349" s="57"/>
      <c r="BG349" s="57"/>
      <c r="BH349" s="57"/>
      <c r="BI349" s="57"/>
      <c r="BJ349" s="57"/>
      <c r="BK349" s="57"/>
      <c r="BL349" s="57"/>
      <c r="BM349" s="57"/>
      <c r="BN349" s="57"/>
      <c r="BO349" s="57"/>
      <c r="BP349" s="57"/>
      <c r="BQ349" s="57"/>
      <c r="BR349" s="57"/>
      <c r="BS349" s="57"/>
      <c r="BT349" s="57"/>
      <c r="BU349" s="57"/>
      <c r="BV349" s="57"/>
      <c r="BW349" s="57"/>
      <c r="BX349" s="57"/>
      <c r="BY349" s="57"/>
      <c r="BZ349" s="57"/>
      <c r="CA349" s="57"/>
      <c r="CB349" s="57"/>
      <c r="CC349" s="57"/>
      <c r="CD349" s="57"/>
      <c r="CE349" s="57"/>
      <c r="CF349" s="57"/>
      <c r="CG349" s="57"/>
      <c r="CH349" s="57"/>
      <c r="CI349" s="57"/>
      <c r="CJ349" s="57"/>
      <c r="CK349" s="57"/>
      <c r="CL349" s="57"/>
      <c r="CM349" s="57"/>
      <c r="CN349" s="57"/>
      <c r="CO349" s="57"/>
      <c r="CP349" s="57"/>
      <c r="CQ349" s="57"/>
      <c r="CR349" s="57"/>
      <c r="CS349" s="57"/>
      <c r="CT349" s="57"/>
      <c r="CU349" s="57"/>
      <c r="CV349" s="57"/>
      <c r="CW349" s="57"/>
      <c r="CX349" s="57"/>
      <c r="CY349" s="57"/>
      <c r="CZ349" s="57"/>
      <c r="DA349" s="57"/>
      <c r="DB349" s="57"/>
      <c r="DC349" s="57"/>
      <c r="DD349" s="57"/>
      <c r="DE349" s="57"/>
      <c r="DF349" s="57"/>
      <c r="DG349" s="57"/>
      <c r="DH349" s="57"/>
      <c r="DI349" s="57"/>
      <c r="DJ349" s="57"/>
      <c r="DK349" s="57"/>
      <c r="DL349" s="57"/>
      <c r="DM349" s="57"/>
      <c r="DN349" s="57"/>
      <c r="DO349" s="57"/>
      <c r="DP349" s="57"/>
      <c r="DQ349" s="57"/>
      <c r="DR349" s="57"/>
      <c r="DS349" s="57"/>
      <c r="DT349" s="57"/>
      <c r="DU349" s="57"/>
      <c r="DV349" s="103"/>
      <c r="DW349" s="57"/>
      <c r="DX349" s="57"/>
      <c r="DY349" s="57"/>
      <c r="DZ349" s="57"/>
      <c r="EA349" s="57"/>
      <c r="EB349" s="57"/>
      <c r="EC349" s="57"/>
      <c r="ED349" s="57"/>
      <c r="EE349" s="57"/>
      <c r="EF349" s="57"/>
      <c r="EG349" s="57"/>
      <c r="EH349" s="57"/>
      <c r="EI349" s="57"/>
      <c r="EJ349" s="57"/>
      <c r="EK349" s="57"/>
      <c r="EL349" s="57"/>
      <c r="EM349" s="57"/>
      <c r="EN349" s="57"/>
      <c r="EO349" s="57"/>
      <c r="EP349" s="57"/>
      <c r="EQ349" s="103"/>
      <c r="ER349" s="577"/>
    </row>
    <row r="350" spans="1:148" ht="15" customHeight="1">
      <c r="A350" s="648"/>
      <c r="B350" s="2261" t="str">
        <f t="shared" si="333"/>
        <v>Desk 30</v>
      </c>
      <c r="C350" s="2266" t="str">
        <f t="shared" ref="C350" si="365">IF(ISBLANK(C41), "", C41)</f>
        <v/>
      </c>
      <c r="D350" s="2266" t="str">
        <f t="shared" si="356"/>
        <v/>
      </c>
      <c r="E350" s="2266" t="str">
        <f t="shared" si="356"/>
        <v/>
      </c>
      <c r="F350" s="2266" t="str">
        <f t="shared" si="356"/>
        <v/>
      </c>
      <c r="G350" s="57"/>
      <c r="H350" s="57"/>
      <c r="I350" s="57"/>
      <c r="J350" s="57"/>
      <c r="K350" s="57"/>
      <c r="L350" s="57"/>
      <c r="M350" s="57"/>
      <c r="N350" s="57"/>
      <c r="O350" s="57"/>
      <c r="P350" s="57"/>
      <c r="Q350" s="57"/>
      <c r="R350" s="57"/>
      <c r="S350" s="57"/>
      <c r="T350" s="57"/>
      <c r="U350" s="57"/>
      <c r="V350" s="57"/>
      <c r="W350" s="57"/>
      <c r="X350" s="57"/>
      <c r="Y350" s="57"/>
      <c r="Z350" s="57"/>
      <c r="AA350" s="57"/>
      <c r="AB350" s="57"/>
      <c r="AC350" s="57"/>
      <c r="AD350" s="57"/>
      <c r="AE350" s="57"/>
      <c r="AF350" s="57"/>
      <c r="AG350" s="57"/>
      <c r="AH350" s="57"/>
      <c r="AI350" s="57"/>
      <c r="AJ350" s="57"/>
      <c r="AK350" s="57"/>
      <c r="AL350" s="57"/>
      <c r="AM350" s="57"/>
      <c r="AN350" s="57"/>
      <c r="AO350" s="57"/>
      <c r="AP350" s="57"/>
      <c r="AQ350" s="57"/>
      <c r="AR350" s="57"/>
      <c r="AS350" s="57"/>
      <c r="AT350" s="57"/>
      <c r="AU350" s="57"/>
      <c r="AV350" s="57"/>
      <c r="AW350" s="57"/>
      <c r="AX350" s="57"/>
      <c r="AY350" s="57"/>
      <c r="AZ350" s="57"/>
      <c r="BA350" s="57"/>
      <c r="BB350" s="57"/>
      <c r="BC350" s="57"/>
      <c r="BD350" s="57"/>
      <c r="BE350" s="57"/>
      <c r="BF350" s="57"/>
      <c r="BG350" s="57"/>
      <c r="BH350" s="57"/>
      <c r="BI350" s="57"/>
      <c r="BJ350" s="57"/>
      <c r="BK350" s="57"/>
      <c r="BL350" s="57"/>
      <c r="BM350" s="57"/>
      <c r="BN350" s="57"/>
      <c r="BO350" s="57"/>
      <c r="BP350" s="57"/>
      <c r="BQ350" s="57"/>
      <c r="BR350" s="57"/>
      <c r="BS350" s="57"/>
      <c r="BT350" s="57"/>
      <c r="BU350" s="57"/>
      <c r="BV350" s="57"/>
      <c r="BW350" s="57"/>
      <c r="BX350" s="57"/>
      <c r="BY350" s="57"/>
      <c r="BZ350" s="57"/>
      <c r="CA350" s="57"/>
      <c r="CB350" s="57"/>
      <c r="CC350" s="57"/>
      <c r="CD350" s="57"/>
      <c r="CE350" s="57"/>
      <c r="CF350" s="57"/>
      <c r="CG350" s="57"/>
      <c r="CH350" s="57"/>
      <c r="CI350" s="57"/>
      <c r="CJ350" s="57"/>
      <c r="CK350" s="57"/>
      <c r="CL350" s="57"/>
      <c r="CM350" s="57"/>
      <c r="CN350" s="57"/>
      <c r="CO350" s="57"/>
      <c r="CP350" s="57"/>
      <c r="CQ350" s="57"/>
      <c r="CR350" s="57"/>
      <c r="CS350" s="57"/>
      <c r="CT350" s="57"/>
      <c r="CU350" s="57"/>
      <c r="CV350" s="57"/>
      <c r="CW350" s="57"/>
      <c r="CX350" s="57"/>
      <c r="CY350" s="57"/>
      <c r="CZ350" s="57"/>
      <c r="DA350" s="57"/>
      <c r="DB350" s="57"/>
      <c r="DC350" s="57"/>
      <c r="DD350" s="57"/>
      <c r="DE350" s="57"/>
      <c r="DF350" s="57"/>
      <c r="DG350" s="57"/>
      <c r="DH350" s="57"/>
      <c r="DI350" s="57"/>
      <c r="DJ350" s="57"/>
      <c r="DK350" s="57"/>
      <c r="DL350" s="57"/>
      <c r="DM350" s="57"/>
      <c r="DN350" s="57"/>
      <c r="DO350" s="57"/>
      <c r="DP350" s="57"/>
      <c r="DQ350" s="57"/>
      <c r="DR350" s="57"/>
      <c r="DS350" s="57"/>
      <c r="DT350" s="57"/>
      <c r="DU350" s="57"/>
      <c r="DV350" s="103"/>
      <c r="DW350" s="57"/>
      <c r="DX350" s="57"/>
      <c r="DY350" s="57"/>
      <c r="DZ350" s="57"/>
      <c r="EA350" s="57"/>
      <c r="EB350" s="57"/>
      <c r="EC350" s="57"/>
      <c r="ED350" s="57"/>
      <c r="EE350" s="57"/>
      <c r="EF350" s="57"/>
      <c r="EG350" s="57"/>
      <c r="EH350" s="57"/>
      <c r="EI350" s="57"/>
      <c r="EJ350" s="57"/>
      <c r="EK350" s="57"/>
      <c r="EL350" s="57"/>
      <c r="EM350" s="57"/>
      <c r="EN350" s="57"/>
      <c r="EO350" s="57"/>
      <c r="EP350" s="57"/>
      <c r="EQ350" s="103"/>
      <c r="ER350" s="577"/>
    </row>
    <row r="351" spans="1:148" ht="15" customHeight="1">
      <c r="A351" s="648"/>
      <c r="B351" s="2261" t="str">
        <f t="shared" si="333"/>
        <v>Desk 31</v>
      </c>
      <c r="C351" s="2266" t="str">
        <f t="shared" ref="C351" si="366">IF(ISBLANK(C42), "", C42)</f>
        <v/>
      </c>
      <c r="D351" s="2266" t="str">
        <f t="shared" si="356"/>
        <v/>
      </c>
      <c r="E351" s="2266" t="str">
        <f t="shared" si="356"/>
        <v/>
      </c>
      <c r="F351" s="2266" t="str">
        <f t="shared" si="356"/>
        <v/>
      </c>
      <c r="G351" s="57"/>
      <c r="H351" s="57"/>
      <c r="I351" s="57"/>
      <c r="J351" s="57"/>
      <c r="K351" s="57"/>
      <c r="L351" s="57"/>
      <c r="M351" s="57"/>
      <c r="N351" s="57"/>
      <c r="O351" s="57"/>
      <c r="P351" s="57"/>
      <c r="Q351" s="57"/>
      <c r="R351" s="57"/>
      <c r="S351" s="57"/>
      <c r="T351" s="57"/>
      <c r="U351" s="57"/>
      <c r="V351" s="57"/>
      <c r="W351" s="57"/>
      <c r="X351" s="57"/>
      <c r="Y351" s="57"/>
      <c r="Z351" s="57"/>
      <c r="AA351" s="57"/>
      <c r="AB351" s="57"/>
      <c r="AC351" s="57"/>
      <c r="AD351" s="57"/>
      <c r="AE351" s="57"/>
      <c r="AF351" s="57"/>
      <c r="AG351" s="57"/>
      <c r="AH351" s="57"/>
      <c r="AI351" s="57"/>
      <c r="AJ351" s="57"/>
      <c r="AK351" s="57"/>
      <c r="AL351" s="57"/>
      <c r="AM351" s="57"/>
      <c r="AN351" s="57"/>
      <c r="AO351" s="57"/>
      <c r="AP351" s="57"/>
      <c r="AQ351" s="57"/>
      <c r="AR351" s="57"/>
      <c r="AS351" s="57"/>
      <c r="AT351" s="57"/>
      <c r="AU351" s="57"/>
      <c r="AV351" s="57"/>
      <c r="AW351" s="57"/>
      <c r="AX351" s="57"/>
      <c r="AY351" s="57"/>
      <c r="AZ351" s="57"/>
      <c r="BA351" s="57"/>
      <c r="BB351" s="57"/>
      <c r="BC351" s="57"/>
      <c r="BD351" s="57"/>
      <c r="BE351" s="57"/>
      <c r="BF351" s="57"/>
      <c r="BG351" s="57"/>
      <c r="BH351" s="57"/>
      <c r="BI351" s="57"/>
      <c r="BJ351" s="57"/>
      <c r="BK351" s="57"/>
      <c r="BL351" s="57"/>
      <c r="BM351" s="57"/>
      <c r="BN351" s="57"/>
      <c r="BO351" s="57"/>
      <c r="BP351" s="57"/>
      <c r="BQ351" s="57"/>
      <c r="BR351" s="57"/>
      <c r="BS351" s="57"/>
      <c r="BT351" s="57"/>
      <c r="BU351" s="57"/>
      <c r="BV351" s="57"/>
      <c r="BW351" s="57"/>
      <c r="BX351" s="57"/>
      <c r="BY351" s="57"/>
      <c r="BZ351" s="57"/>
      <c r="CA351" s="57"/>
      <c r="CB351" s="57"/>
      <c r="CC351" s="57"/>
      <c r="CD351" s="57"/>
      <c r="CE351" s="57"/>
      <c r="CF351" s="57"/>
      <c r="CG351" s="57"/>
      <c r="CH351" s="57"/>
      <c r="CI351" s="57"/>
      <c r="CJ351" s="57"/>
      <c r="CK351" s="57"/>
      <c r="CL351" s="57"/>
      <c r="CM351" s="57"/>
      <c r="CN351" s="57"/>
      <c r="CO351" s="57"/>
      <c r="CP351" s="57"/>
      <c r="CQ351" s="57"/>
      <c r="CR351" s="57"/>
      <c r="CS351" s="57"/>
      <c r="CT351" s="57"/>
      <c r="CU351" s="57"/>
      <c r="CV351" s="57"/>
      <c r="CW351" s="57"/>
      <c r="CX351" s="57"/>
      <c r="CY351" s="57"/>
      <c r="CZ351" s="57"/>
      <c r="DA351" s="57"/>
      <c r="DB351" s="57"/>
      <c r="DC351" s="57"/>
      <c r="DD351" s="57"/>
      <c r="DE351" s="57"/>
      <c r="DF351" s="57"/>
      <c r="DG351" s="57"/>
      <c r="DH351" s="57"/>
      <c r="DI351" s="57"/>
      <c r="DJ351" s="57"/>
      <c r="DK351" s="57"/>
      <c r="DL351" s="57"/>
      <c r="DM351" s="57"/>
      <c r="DN351" s="57"/>
      <c r="DO351" s="57"/>
      <c r="DP351" s="57"/>
      <c r="DQ351" s="57"/>
      <c r="DR351" s="57"/>
      <c r="DS351" s="57"/>
      <c r="DT351" s="57"/>
      <c r="DU351" s="57"/>
      <c r="DV351" s="103"/>
      <c r="DW351" s="57"/>
      <c r="DX351" s="57"/>
      <c r="DY351" s="57"/>
      <c r="DZ351" s="57"/>
      <c r="EA351" s="57"/>
      <c r="EB351" s="57"/>
      <c r="EC351" s="57"/>
      <c r="ED351" s="57"/>
      <c r="EE351" s="57"/>
      <c r="EF351" s="57"/>
      <c r="EG351" s="57"/>
      <c r="EH351" s="57"/>
      <c r="EI351" s="57"/>
      <c r="EJ351" s="57"/>
      <c r="EK351" s="57"/>
      <c r="EL351" s="57"/>
      <c r="EM351" s="57"/>
      <c r="EN351" s="57"/>
      <c r="EO351" s="57"/>
      <c r="EP351" s="57"/>
      <c r="EQ351" s="103"/>
      <c r="ER351" s="577"/>
    </row>
    <row r="352" spans="1:148" ht="15" customHeight="1">
      <c r="A352" s="648"/>
      <c r="B352" s="2261" t="str">
        <f t="shared" si="333"/>
        <v>Desk 32</v>
      </c>
      <c r="C352" s="2266" t="str">
        <f t="shared" ref="C352" si="367">IF(ISBLANK(C43), "", C43)</f>
        <v/>
      </c>
      <c r="D352" s="2266" t="str">
        <f t="shared" si="356"/>
        <v/>
      </c>
      <c r="E352" s="2266" t="str">
        <f t="shared" si="356"/>
        <v/>
      </c>
      <c r="F352" s="2266" t="str">
        <f t="shared" si="356"/>
        <v/>
      </c>
      <c r="G352" s="57"/>
      <c r="H352" s="57"/>
      <c r="I352" s="57"/>
      <c r="J352" s="57"/>
      <c r="K352" s="57"/>
      <c r="L352" s="57"/>
      <c r="M352" s="57"/>
      <c r="N352" s="57"/>
      <c r="O352" s="57"/>
      <c r="P352" s="57"/>
      <c r="Q352" s="57"/>
      <c r="R352" s="57"/>
      <c r="S352" s="57"/>
      <c r="T352" s="57"/>
      <c r="U352" s="57"/>
      <c r="V352" s="57"/>
      <c r="W352" s="57"/>
      <c r="X352" s="57"/>
      <c r="Y352" s="57"/>
      <c r="Z352" s="57"/>
      <c r="AA352" s="57"/>
      <c r="AB352" s="57"/>
      <c r="AC352" s="57"/>
      <c r="AD352" s="57"/>
      <c r="AE352" s="57"/>
      <c r="AF352" s="57"/>
      <c r="AG352" s="57"/>
      <c r="AH352" s="57"/>
      <c r="AI352" s="57"/>
      <c r="AJ352" s="57"/>
      <c r="AK352" s="57"/>
      <c r="AL352" s="57"/>
      <c r="AM352" s="57"/>
      <c r="AN352" s="57"/>
      <c r="AO352" s="57"/>
      <c r="AP352" s="57"/>
      <c r="AQ352" s="57"/>
      <c r="AR352" s="57"/>
      <c r="AS352" s="57"/>
      <c r="AT352" s="57"/>
      <c r="AU352" s="57"/>
      <c r="AV352" s="57"/>
      <c r="AW352" s="57"/>
      <c r="AX352" s="57"/>
      <c r="AY352" s="57"/>
      <c r="AZ352" s="57"/>
      <c r="BA352" s="57"/>
      <c r="BB352" s="57"/>
      <c r="BC352" s="57"/>
      <c r="BD352" s="57"/>
      <c r="BE352" s="57"/>
      <c r="BF352" s="57"/>
      <c r="BG352" s="57"/>
      <c r="BH352" s="57"/>
      <c r="BI352" s="57"/>
      <c r="BJ352" s="57"/>
      <c r="BK352" s="57"/>
      <c r="BL352" s="57"/>
      <c r="BM352" s="57"/>
      <c r="BN352" s="57"/>
      <c r="BO352" s="57"/>
      <c r="BP352" s="57"/>
      <c r="BQ352" s="57"/>
      <c r="BR352" s="57"/>
      <c r="BS352" s="57"/>
      <c r="BT352" s="57"/>
      <c r="BU352" s="57"/>
      <c r="BV352" s="57"/>
      <c r="BW352" s="57"/>
      <c r="BX352" s="57"/>
      <c r="BY352" s="57"/>
      <c r="BZ352" s="57"/>
      <c r="CA352" s="57"/>
      <c r="CB352" s="57"/>
      <c r="CC352" s="57"/>
      <c r="CD352" s="57"/>
      <c r="CE352" s="57"/>
      <c r="CF352" s="57"/>
      <c r="CG352" s="57"/>
      <c r="CH352" s="57"/>
      <c r="CI352" s="57"/>
      <c r="CJ352" s="57"/>
      <c r="CK352" s="57"/>
      <c r="CL352" s="57"/>
      <c r="CM352" s="57"/>
      <c r="CN352" s="57"/>
      <c r="CO352" s="57"/>
      <c r="CP352" s="57"/>
      <c r="CQ352" s="57"/>
      <c r="CR352" s="57"/>
      <c r="CS352" s="57"/>
      <c r="CT352" s="57"/>
      <c r="CU352" s="57"/>
      <c r="CV352" s="57"/>
      <c r="CW352" s="57"/>
      <c r="CX352" s="57"/>
      <c r="CY352" s="57"/>
      <c r="CZ352" s="57"/>
      <c r="DA352" s="57"/>
      <c r="DB352" s="57"/>
      <c r="DC352" s="57"/>
      <c r="DD352" s="57"/>
      <c r="DE352" s="57"/>
      <c r="DF352" s="57"/>
      <c r="DG352" s="57"/>
      <c r="DH352" s="57"/>
      <c r="DI352" s="57"/>
      <c r="DJ352" s="57"/>
      <c r="DK352" s="57"/>
      <c r="DL352" s="57"/>
      <c r="DM352" s="57"/>
      <c r="DN352" s="57"/>
      <c r="DO352" s="57"/>
      <c r="DP352" s="57"/>
      <c r="DQ352" s="57"/>
      <c r="DR352" s="57"/>
      <c r="DS352" s="57"/>
      <c r="DT352" s="57"/>
      <c r="DU352" s="57"/>
      <c r="DV352" s="103"/>
      <c r="DW352" s="57"/>
      <c r="DX352" s="57"/>
      <c r="DY352" s="57"/>
      <c r="DZ352" s="57"/>
      <c r="EA352" s="57"/>
      <c r="EB352" s="57"/>
      <c r="EC352" s="57"/>
      <c r="ED352" s="57"/>
      <c r="EE352" s="57"/>
      <c r="EF352" s="57"/>
      <c r="EG352" s="57"/>
      <c r="EH352" s="57"/>
      <c r="EI352" s="57"/>
      <c r="EJ352" s="57"/>
      <c r="EK352" s="57"/>
      <c r="EL352" s="57"/>
      <c r="EM352" s="57"/>
      <c r="EN352" s="57"/>
      <c r="EO352" s="57"/>
      <c r="EP352" s="57"/>
      <c r="EQ352" s="103"/>
      <c r="ER352" s="577"/>
    </row>
    <row r="353" spans="1:148" ht="15" customHeight="1">
      <c r="A353" s="648"/>
      <c r="B353" s="2261" t="str">
        <f t="shared" ref="B353:B384" si="368">B44</f>
        <v>Desk 33</v>
      </c>
      <c r="C353" s="2266" t="str">
        <f t="shared" ref="C353" si="369">IF(ISBLANK(C44), "", C44)</f>
        <v/>
      </c>
      <c r="D353" s="2266" t="str">
        <f t="shared" si="356"/>
        <v/>
      </c>
      <c r="E353" s="2266" t="str">
        <f t="shared" si="356"/>
        <v/>
      </c>
      <c r="F353" s="2266" t="str">
        <f t="shared" si="356"/>
        <v/>
      </c>
      <c r="G353" s="57"/>
      <c r="H353" s="57"/>
      <c r="I353" s="57"/>
      <c r="J353" s="57"/>
      <c r="K353" s="57"/>
      <c r="L353" s="57"/>
      <c r="M353" s="57"/>
      <c r="N353" s="57"/>
      <c r="O353" s="57"/>
      <c r="P353" s="57"/>
      <c r="Q353" s="57"/>
      <c r="R353" s="57"/>
      <c r="S353" s="57"/>
      <c r="T353" s="57"/>
      <c r="U353" s="57"/>
      <c r="V353" s="57"/>
      <c r="W353" s="57"/>
      <c r="X353" s="57"/>
      <c r="Y353" s="57"/>
      <c r="Z353" s="57"/>
      <c r="AA353" s="57"/>
      <c r="AB353" s="57"/>
      <c r="AC353" s="57"/>
      <c r="AD353" s="57"/>
      <c r="AE353" s="57"/>
      <c r="AF353" s="57"/>
      <c r="AG353" s="57"/>
      <c r="AH353" s="57"/>
      <c r="AI353" s="57"/>
      <c r="AJ353" s="57"/>
      <c r="AK353" s="57"/>
      <c r="AL353" s="57"/>
      <c r="AM353" s="57"/>
      <c r="AN353" s="57"/>
      <c r="AO353" s="57"/>
      <c r="AP353" s="57"/>
      <c r="AQ353" s="57"/>
      <c r="AR353" s="57"/>
      <c r="AS353" s="57"/>
      <c r="AT353" s="57"/>
      <c r="AU353" s="57"/>
      <c r="AV353" s="57"/>
      <c r="AW353" s="57"/>
      <c r="AX353" s="57"/>
      <c r="AY353" s="57"/>
      <c r="AZ353" s="57"/>
      <c r="BA353" s="57"/>
      <c r="BB353" s="57"/>
      <c r="BC353" s="57"/>
      <c r="BD353" s="57"/>
      <c r="BE353" s="57"/>
      <c r="BF353" s="57"/>
      <c r="BG353" s="57"/>
      <c r="BH353" s="57"/>
      <c r="BI353" s="57"/>
      <c r="BJ353" s="57"/>
      <c r="BK353" s="57"/>
      <c r="BL353" s="57"/>
      <c r="BM353" s="57"/>
      <c r="BN353" s="57"/>
      <c r="BO353" s="57"/>
      <c r="BP353" s="57"/>
      <c r="BQ353" s="57"/>
      <c r="BR353" s="57"/>
      <c r="BS353" s="57"/>
      <c r="BT353" s="57"/>
      <c r="BU353" s="57"/>
      <c r="BV353" s="57"/>
      <c r="BW353" s="57"/>
      <c r="BX353" s="57"/>
      <c r="BY353" s="57"/>
      <c r="BZ353" s="57"/>
      <c r="CA353" s="57"/>
      <c r="CB353" s="57"/>
      <c r="CC353" s="57"/>
      <c r="CD353" s="57"/>
      <c r="CE353" s="57"/>
      <c r="CF353" s="57"/>
      <c r="CG353" s="57"/>
      <c r="CH353" s="57"/>
      <c r="CI353" s="57"/>
      <c r="CJ353" s="57"/>
      <c r="CK353" s="57"/>
      <c r="CL353" s="57"/>
      <c r="CM353" s="57"/>
      <c r="CN353" s="57"/>
      <c r="CO353" s="57"/>
      <c r="CP353" s="57"/>
      <c r="CQ353" s="57"/>
      <c r="CR353" s="57"/>
      <c r="CS353" s="57"/>
      <c r="CT353" s="57"/>
      <c r="CU353" s="57"/>
      <c r="CV353" s="57"/>
      <c r="CW353" s="57"/>
      <c r="CX353" s="57"/>
      <c r="CY353" s="57"/>
      <c r="CZ353" s="57"/>
      <c r="DA353" s="57"/>
      <c r="DB353" s="57"/>
      <c r="DC353" s="57"/>
      <c r="DD353" s="57"/>
      <c r="DE353" s="57"/>
      <c r="DF353" s="57"/>
      <c r="DG353" s="57"/>
      <c r="DH353" s="57"/>
      <c r="DI353" s="57"/>
      <c r="DJ353" s="57"/>
      <c r="DK353" s="57"/>
      <c r="DL353" s="57"/>
      <c r="DM353" s="57"/>
      <c r="DN353" s="57"/>
      <c r="DO353" s="57"/>
      <c r="DP353" s="57"/>
      <c r="DQ353" s="57"/>
      <c r="DR353" s="57"/>
      <c r="DS353" s="57"/>
      <c r="DT353" s="57"/>
      <c r="DU353" s="57"/>
      <c r="DV353" s="103"/>
      <c r="DW353" s="57"/>
      <c r="DX353" s="57"/>
      <c r="DY353" s="57"/>
      <c r="DZ353" s="57"/>
      <c r="EA353" s="57"/>
      <c r="EB353" s="57"/>
      <c r="EC353" s="57"/>
      <c r="ED353" s="57"/>
      <c r="EE353" s="57"/>
      <c r="EF353" s="57"/>
      <c r="EG353" s="57"/>
      <c r="EH353" s="57"/>
      <c r="EI353" s="57"/>
      <c r="EJ353" s="57"/>
      <c r="EK353" s="57"/>
      <c r="EL353" s="57"/>
      <c r="EM353" s="57"/>
      <c r="EN353" s="57"/>
      <c r="EO353" s="57"/>
      <c r="EP353" s="57"/>
      <c r="EQ353" s="103"/>
      <c r="ER353" s="577"/>
    </row>
    <row r="354" spans="1:148" ht="15" customHeight="1">
      <c r="A354" s="648"/>
      <c r="B354" s="2261" t="str">
        <f t="shared" si="368"/>
        <v>Desk 34</v>
      </c>
      <c r="C354" s="2266" t="str">
        <f t="shared" ref="C354" si="370">IF(ISBLANK(C45), "", C45)</f>
        <v/>
      </c>
      <c r="D354" s="2266" t="str">
        <f t="shared" si="356"/>
        <v/>
      </c>
      <c r="E354" s="2266" t="str">
        <f t="shared" si="356"/>
        <v/>
      </c>
      <c r="F354" s="2266" t="str">
        <f t="shared" si="356"/>
        <v/>
      </c>
      <c r="G354" s="57"/>
      <c r="H354" s="57"/>
      <c r="I354" s="57"/>
      <c r="J354" s="57"/>
      <c r="K354" s="57"/>
      <c r="L354" s="57"/>
      <c r="M354" s="57"/>
      <c r="N354" s="57"/>
      <c r="O354" s="57"/>
      <c r="P354" s="57"/>
      <c r="Q354" s="57"/>
      <c r="R354" s="57"/>
      <c r="S354" s="57"/>
      <c r="T354" s="57"/>
      <c r="U354" s="57"/>
      <c r="V354" s="57"/>
      <c r="W354" s="57"/>
      <c r="X354" s="57"/>
      <c r="Y354" s="57"/>
      <c r="Z354" s="57"/>
      <c r="AA354" s="57"/>
      <c r="AB354" s="57"/>
      <c r="AC354" s="57"/>
      <c r="AD354" s="57"/>
      <c r="AE354" s="57"/>
      <c r="AF354" s="57"/>
      <c r="AG354" s="57"/>
      <c r="AH354" s="57"/>
      <c r="AI354" s="57"/>
      <c r="AJ354" s="57"/>
      <c r="AK354" s="57"/>
      <c r="AL354" s="57"/>
      <c r="AM354" s="57"/>
      <c r="AN354" s="57"/>
      <c r="AO354" s="57"/>
      <c r="AP354" s="57"/>
      <c r="AQ354" s="57"/>
      <c r="AR354" s="57"/>
      <c r="AS354" s="57"/>
      <c r="AT354" s="57"/>
      <c r="AU354" s="57"/>
      <c r="AV354" s="57"/>
      <c r="AW354" s="57"/>
      <c r="AX354" s="57"/>
      <c r="AY354" s="57"/>
      <c r="AZ354" s="57"/>
      <c r="BA354" s="57"/>
      <c r="BB354" s="57"/>
      <c r="BC354" s="57"/>
      <c r="BD354" s="57"/>
      <c r="BE354" s="57"/>
      <c r="BF354" s="57"/>
      <c r="BG354" s="57"/>
      <c r="BH354" s="57"/>
      <c r="BI354" s="57"/>
      <c r="BJ354" s="57"/>
      <c r="BK354" s="57"/>
      <c r="BL354" s="57"/>
      <c r="BM354" s="57"/>
      <c r="BN354" s="57"/>
      <c r="BO354" s="57"/>
      <c r="BP354" s="57"/>
      <c r="BQ354" s="57"/>
      <c r="BR354" s="57"/>
      <c r="BS354" s="57"/>
      <c r="BT354" s="57"/>
      <c r="BU354" s="57"/>
      <c r="BV354" s="57"/>
      <c r="BW354" s="57"/>
      <c r="BX354" s="57"/>
      <c r="BY354" s="57"/>
      <c r="BZ354" s="57"/>
      <c r="CA354" s="57"/>
      <c r="CB354" s="57"/>
      <c r="CC354" s="57"/>
      <c r="CD354" s="57"/>
      <c r="CE354" s="57"/>
      <c r="CF354" s="57"/>
      <c r="CG354" s="57"/>
      <c r="CH354" s="57"/>
      <c r="CI354" s="57"/>
      <c r="CJ354" s="57"/>
      <c r="CK354" s="57"/>
      <c r="CL354" s="57"/>
      <c r="CM354" s="57"/>
      <c r="CN354" s="57"/>
      <c r="CO354" s="57"/>
      <c r="CP354" s="57"/>
      <c r="CQ354" s="57"/>
      <c r="CR354" s="57"/>
      <c r="CS354" s="57"/>
      <c r="CT354" s="57"/>
      <c r="CU354" s="57"/>
      <c r="CV354" s="57"/>
      <c r="CW354" s="57"/>
      <c r="CX354" s="57"/>
      <c r="CY354" s="57"/>
      <c r="CZ354" s="57"/>
      <c r="DA354" s="57"/>
      <c r="DB354" s="57"/>
      <c r="DC354" s="57"/>
      <c r="DD354" s="57"/>
      <c r="DE354" s="57"/>
      <c r="DF354" s="57"/>
      <c r="DG354" s="57"/>
      <c r="DH354" s="57"/>
      <c r="DI354" s="57"/>
      <c r="DJ354" s="57"/>
      <c r="DK354" s="57"/>
      <c r="DL354" s="57"/>
      <c r="DM354" s="57"/>
      <c r="DN354" s="57"/>
      <c r="DO354" s="57"/>
      <c r="DP354" s="57"/>
      <c r="DQ354" s="57"/>
      <c r="DR354" s="57"/>
      <c r="DS354" s="57"/>
      <c r="DT354" s="57"/>
      <c r="DU354" s="57"/>
      <c r="DV354" s="103"/>
      <c r="DW354" s="57"/>
      <c r="DX354" s="57"/>
      <c r="DY354" s="57"/>
      <c r="DZ354" s="57"/>
      <c r="EA354" s="57"/>
      <c r="EB354" s="57"/>
      <c r="EC354" s="57"/>
      <c r="ED354" s="57"/>
      <c r="EE354" s="57"/>
      <c r="EF354" s="57"/>
      <c r="EG354" s="57"/>
      <c r="EH354" s="57"/>
      <c r="EI354" s="57"/>
      <c r="EJ354" s="57"/>
      <c r="EK354" s="57"/>
      <c r="EL354" s="57"/>
      <c r="EM354" s="57"/>
      <c r="EN354" s="57"/>
      <c r="EO354" s="57"/>
      <c r="EP354" s="57"/>
      <c r="EQ354" s="103"/>
      <c r="ER354" s="577"/>
    </row>
    <row r="355" spans="1:148" ht="15" customHeight="1">
      <c r="A355" s="648"/>
      <c r="B355" s="2261" t="str">
        <f t="shared" si="368"/>
        <v>Desk 35</v>
      </c>
      <c r="C355" s="2266" t="str">
        <f t="shared" ref="C355" si="371">IF(ISBLANK(C46), "", C46)</f>
        <v/>
      </c>
      <c r="D355" s="2266" t="str">
        <f t="shared" si="356"/>
        <v/>
      </c>
      <c r="E355" s="2266" t="str">
        <f t="shared" si="356"/>
        <v/>
      </c>
      <c r="F355" s="2266" t="str">
        <f t="shared" si="356"/>
        <v/>
      </c>
      <c r="G355" s="57"/>
      <c r="H355" s="57"/>
      <c r="I355" s="57"/>
      <c r="J355" s="57"/>
      <c r="K355" s="57"/>
      <c r="L355" s="57"/>
      <c r="M355" s="57"/>
      <c r="N355" s="57"/>
      <c r="O355" s="57"/>
      <c r="P355" s="57"/>
      <c r="Q355" s="57"/>
      <c r="R355" s="57"/>
      <c r="S355" s="57"/>
      <c r="T355" s="57"/>
      <c r="U355" s="57"/>
      <c r="V355" s="57"/>
      <c r="W355" s="57"/>
      <c r="X355" s="57"/>
      <c r="Y355" s="57"/>
      <c r="Z355" s="57"/>
      <c r="AA355" s="57"/>
      <c r="AB355" s="57"/>
      <c r="AC355" s="57"/>
      <c r="AD355" s="57"/>
      <c r="AE355" s="57"/>
      <c r="AF355" s="57"/>
      <c r="AG355" s="57"/>
      <c r="AH355" s="57"/>
      <c r="AI355" s="57"/>
      <c r="AJ355" s="57"/>
      <c r="AK355" s="57"/>
      <c r="AL355" s="57"/>
      <c r="AM355" s="57"/>
      <c r="AN355" s="57"/>
      <c r="AO355" s="57"/>
      <c r="AP355" s="57"/>
      <c r="AQ355" s="57"/>
      <c r="AR355" s="57"/>
      <c r="AS355" s="57"/>
      <c r="AT355" s="57"/>
      <c r="AU355" s="57"/>
      <c r="AV355" s="57"/>
      <c r="AW355" s="57"/>
      <c r="AX355" s="57"/>
      <c r="AY355" s="57"/>
      <c r="AZ355" s="57"/>
      <c r="BA355" s="57"/>
      <c r="BB355" s="57"/>
      <c r="BC355" s="57"/>
      <c r="BD355" s="57"/>
      <c r="BE355" s="57"/>
      <c r="BF355" s="57"/>
      <c r="BG355" s="57"/>
      <c r="BH355" s="57"/>
      <c r="BI355" s="57"/>
      <c r="BJ355" s="57"/>
      <c r="BK355" s="57"/>
      <c r="BL355" s="57"/>
      <c r="BM355" s="57"/>
      <c r="BN355" s="57"/>
      <c r="BO355" s="57"/>
      <c r="BP355" s="57"/>
      <c r="BQ355" s="57"/>
      <c r="BR355" s="57"/>
      <c r="BS355" s="57"/>
      <c r="BT355" s="57"/>
      <c r="BU355" s="57"/>
      <c r="BV355" s="57"/>
      <c r="BW355" s="57"/>
      <c r="BX355" s="57"/>
      <c r="BY355" s="57"/>
      <c r="BZ355" s="57"/>
      <c r="CA355" s="57"/>
      <c r="CB355" s="57"/>
      <c r="CC355" s="57"/>
      <c r="CD355" s="57"/>
      <c r="CE355" s="57"/>
      <c r="CF355" s="57"/>
      <c r="CG355" s="57"/>
      <c r="CH355" s="57"/>
      <c r="CI355" s="57"/>
      <c r="CJ355" s="57"/>
      <c r="CK355" s="57"/>
      <c r="CL355" s="57"/>
      <c r="CM355" s="57"/>
      <c r="CN355" s="57"/>
      <c r="CO355" s="57"/>
      <c r="CP355" s="57"/>
      <c r="CQ355" s="57"/>
      <c r="CR355" s="57"/>
      <c r="CS355" s="57"/>
      <c r="CT355" s="57"/>
      <c r="CU355" s="57"/>
      <c r="CV355" s="57"/>
      <c r="CW355" s="57"/>
      <c r="CX355" s="57"/>
      <c r="CY355" s="57"/>
      <c r="CZ355" s="57"/>
      <c r="DA355" s="57"/>
      <c r="DB355" s="57"/>
      <c r="DC355" s="57"/>
      <c r="DD355" s="57"/>
      <c r="DE355" s="57"/>
      <c r="DF355" s="57"/>
      <c r="DG355" s="57"/>
      <c r="DH355" s="57"/>
      <c r="DI355" s="57"/>
      <c r="DJ355" s="57"/>
      <c r="DK355" s="57"/>
      <c r="DL355" s="57"/>
      <c r="DM355" s="57"/>
      <c r="DN355" s="57"/>
      <c r="DO355" s="57"/>
      <c r="DP355" s="57"/>
      <c r="DQ355" s="57"/>
      <c r="DR355" s="57"/>
      <c r="DS355" s="57"/>
      <c r="DT355" s="57"/>
      <c r="DU355" s="57"/>
      <c r="DV355" s="103"/>
      <c r="DW355" s="57"/>
      <c r="DX355" s="57"/>
      <c r="DY355" s="57"/>
      <c r="DZ355" s="57"/>
      <c r="EA355" s="57"/>
      <c r="EB355" s="57"/>
      <c r="EC355" s="57"/>
      <c r="ED355" s="57"/>
      <c r="EE355" s="57"/>
      <c r="EF355" s="57"/>
      <c r="EG355" s="57"/>
      <c r="EH355" s="57"/>
      <c r="EI355" s="57"/>
      <c r="EJ355" s="57"/>
      <c r="EK355" s="57"/>
      <c r="EL355" s="57"/>
      <c r="EM355" s="57"/>
      <c r="EN355" s="57"/>
      <c r="EO355" s="57"/>
      <c r="EP355" s="57"/>
      <c r="EQ355" s="103"/>
      <c r="ER355" s="577"/>
    </row>
    <row r="356" spans="1:148" ht="15" customHeight="1">
      <c r="A356" s="648"/>
      <c r="B356" s="2261" t="str">
        <f t="shared" si="368"/>
        <v>Desk 36</v>
      </c>
      <c r="C356" s="2266" t="str">
        <f t="shared" ref="C356" si="372">IF(ISBLANK(C47), "", C47)</f>
        <v/>
      </c>
      <c r="D356" s="2266" t="str">
        <f t="shared" si="356"/>
        <v/>
      </c>
      <c r="E356" s="2266" t="str">
        <f t="shared" si="356"/>
        <v/>
      </c>
      <c r="F356" s="2266" t="str">
        <f t="shared" si="356"/>
        <v/>
      </c>
      <c r="G356" s="57"/>
      <c r="H356" s="57"/>
      <c r="I356" s="57"/>
      <c r="J356" s="57"/>
      <c r="K356" s="57"/>
      <c r="L356" s="57"/>
      <c r="M356" s="57"/>
      <c r="N356" s="57"/>
      <c r="O356" s="57"/>
      <c r="P356" s="57"/>
      <c r="Q356" s="57"/>
      <c r="R356" s="57"/>
      <c r="S356" s="57"/>
      <c r="T356" s="57"/>
      <c r="U356" s="57"/>
      <c r="V356" s="57"/>
      <c r="W356" s="57"/>
      <c r="X356" s="57"/>
      <c r="Y356" s="57"/>
      <c r="Z356" s="57"/>
      <c r="AA356" s="57"/>
      <c r="AB356" s="57"/>
      <c r="AC356" s="57"/>
      <c r="AD356" s="57"/>
      <c r="AE356" s="57"/>
      <c r="AF356" s="57"/>
      <c r="AG356" s="57"/>
      <c r="AH356" s="57"/>
      <c r="AI356" s="57"/>
      <c r="AJ356" s="57"/>
      <c r="AK356" s="57"/>
      <c r="AL356" s="57"/>
      <c r="AM356" s="57"/>
      <c r="AN356" s="57"/>
      <c r="AO356" s="57"/>
      <c r="AP356" s="57"/>
      <c r="AQ356" s="57"/>
      <c r="AR356" s="57"/>
      <c r="AS356" s="57"/>
      <c r="AT356" s="57"/>
      <c r="AU356" s="57"/>
      <c r="AV356" s="57"/>
      <c r="AW356" s="57"/>
      <c r="AX356" s="57"/>
      <c r="AY356" s="57"/>
      <c r="AZ356" s="57"/>
      <c r="BA356" s="57"/>
      <c r="BB356" s="57"/>
      <c r="BC356" s="57"/>
      <c r="BD356" s="57"/>
      <c r="BE356" s="57"/>
      <c r="BF356" s="57"/>
      <c r="BG356" s="57"/>
      <c r="BH356" s="57"/>
      <c r="BI356" s="57"/>
      <c r="BJ356" s="57"/>
      <c r="BK356" s="57"/>
      <c r="BL356" s="57"/>
      <c r="BM356" s="57"/>
      <c r="BN356" s="57"/>
      <c r="BO356" s="57"/>
      <c r="BP356" s="57"/>
      <c r="BQ356" s="57"/>
      <c r="BR356" s="57"/>
      <c r="BS356" s="57"/>
      <c r="BT356" s="57"/>
      <c r="BU356" s="57"/>
      <c r="BV356" s="57"/>
      <c r="BW356" s="57"/>
      <c r="BX356" s="57"/>
      <c r="BY356" s="57"/>
      <c r="BZ356" s="57"/>
      <c r="CA356" s="57"/>
      <c r="CB356" s="57"/>
      <c r="CC356" s="57"/>
      <c r="CD356" s="57"/>
      <c r="CE356" s="57"/>
      <c r="CF356" s="57"/>
      <c r="CG356" s="57"/>
      <c r="CH356" s="57"/>
      <c r="CI356" s="57"/>
      <c r="CJ356" s="57"/>
      <c r="CK356" s="57"/>
      <c r="CL356" s="57"/>
      <c r="CM356" s="57"/>
      <c r="CN356" s="57"/>
      <c r="CO356" s="57"/>
      <c r="CP356" s="57"/>
      <c r="CQ356" s="57"/>
      <c r="CR356" s="57"/>
      <c r="CS356" s="57"/>
      <c r="CT356" s="57"/>
      <c r="CU356" s="57"/>
      <c r="CV356" s="57"/>
      <c r="CW356" s="57"/>
      <c r="CX356" s="57"/>
      <c r="CY356" s="57"/>
      <c r="CZ356" s="57"/>
      <c r="DA356" s="57"/>
      <c r="DB356" s="57"/>
      <c r="DC356" s="57"/>
      <c r="DD356" s="57"/>
      <c r="DE356" s="57"/>
      <c r="DF356" s="57"/>
      <c r="DG356" s="57"/>
      <c r="DH356" s="57"/>
      <c r="DI356" s="57"/>
      <c r="DJ356" s="57"/>
      <c r="DK356" s="57"/>
      <c r="DL356" s="57"/>
      <c r="DM356" s="57"/>
      <c r="DN356" s="57"/>
      <c r="DO356" s="57"/>
      <c r="DP356" s="57"/>
      <c r="DQ356" s="57"/>
      <c r="DR356" s="57"/>
      <c r="DS356" s="57"/>
      <c r="DT356" s="57"/>
      <c r="DU356" s="57"/>
      <c r="DV356" s="103"/>
      <c r="DW356" s="57"/>
      <c r="DX356" s="57"/>
      <c r="DY356" s="57"/>
      <c r="DZ356" s="57"/>
      <c r="EA356" s="57"/>
      <c r="EB356" s="57"/>
      <c r="EC356" s="57"/>
      <c r="ED356" s="57"/>
      <c r="EE356" s="57"/>
      <c r="EF356" s="57"/>
      <c r="EG356" s="57"/>
      <c r="EH356" s="57"/>
      <c r="EI356" s="57"/>
      <c r="EJ356" s="57"/>
      <c r="EK356" s="57"/>
      <c r="EL356" s="57"/>
      <c r="EM356" s="57"/>
      <c r="EN356" s="57"/>
      <c r="EO356" s="57"/>
      <c r="EP356" s="57"/>
      <c r="EQ356" s="103"/>
      <c r="ER356" s="577"/>
    </row>
    <row r="357" spans="1:148" ht="15" customHeight="1">
      <c r="A357" s="648"/>
      <c r="B357" s="2261" t="str">
        <f t="shared" si="368"/>
        <v>Desk 37</v>
      </c>
      <c r="C357" s="2266" t="str">
        <f t="shared" ref="C357" si="373">IF(ISBLANK(C48), "", C48)</f>
        <v/>
      </c>
      <c r="D357" s="2266" t="str">
        <f t="shared" si="356"/>
        <v/>
      </c>
      <c r="E357" s="2266" t="str">
        <f t="shared" si="356"/>
        <v/>
      </c>
      <c r="F357" s="2266" t="str">
        <f t="shared" si="356"/>
        <v/>
      </c>
      <c r="G357" s="57"/>
      <c r="H357" s="57"/>
      <c r="I357" s="57"/>
      <c r="J357" s="57"/>
      <c r="K357" s="57"/>
      <c r="L357" s="57"/>
      <c r="M357" s="57"/>
      <c r="N357" s="57"/>
      <c r="O357" s="57"/>
      <c r="P357" s="57"/>
      <c r="Q357" s="57"/>
      <c r="R357" s="57"/>
      <c r="S357" s="57"/>
      <c r="T357" s="57"/>
      <c r="U357" s="57"/>
      <c r="V357" s="57"/>
      <c r="W357" s="57"/>
      <c r="X357" s="57"/>
      <c r="Y357" s="57"/>
      <c r="Z357" s="57"/>
      <c r="AA357" s="57"/>
      <c r="AB357" s="57"/>
      <c r="AC357" s="57"/>
      <c r="AD357" s="57"/>
      <c r="AE357" s="57"/>
      <c r="AF357" s="57"/>
      <c r="AG357" s="57"/>
      <c r="AH357" s="57"/>
      <c r="AI357" s="57"/>
      <c r="AJ357" s="57"/>
      <c r="AK357" s="57"/>
      <c r="AL357" s="57"/>
      <c r="AM357" s="57"/>
      <c r="AN357" s="57"/>
      <c r="AO357" s="57"/>
      <c r="AP357" s="57"/>
      <c r="AQ357" s="57"/>
      <c r="AR357" s="57"/>
      <c r="AS357" s="57"/>
      <c r="AT357" s="57"/>
      <c r="AU357" s="57"/>
      <c r="AV357" s="57"/>
      <c r="AW357" s="57"/>
      <c r="AX357" s="57"/>
      <c r="AY357" s="57"/>
      <c r="AZ357" s="57"/>
      <c r="BA357" s="57"/>
      <c r="BB357" s="57"/>
      <c r="BC357" s="57"/>
      <c r="BD357" s="57"/>
      <c r="BE357" s="57"/>
      <c r="BF357" s="57"/>
      <c r="BG357" s="57"/>
      <c r="BH357" s="57"/>
      <c r="BI357" s="57"/>
      <c r="BJ357" s="57"/>
      <c r="BK357" s="57"/>
      <c r="BL357" s="57"/>
      <c r="BM357" s="57"/>
      <c r="BN357" s="57"/>
      <c r="BO357" s="57"/>
      <c r="BP357" s="57"/>
      <c r="BQ357" s="57"/>
      <c r="BR357" s="57"/>
      <c r="BS357" s="57"/>
      <c r="BT357" s="57"/>
      <c r="BU357" s="57"/>
      <c r="BV357" s="57"/>
      <c r="BW357" s="57"/>
      <c r="BX357" s="57"/>
      <c r="BY357" s="57"/>
      <c r="BZ357" s="57"/>
      <c r="CA357" s="57"/>
      <c r="CB357" s="57"/>
      <c r="CC357" s="57"/>
      <c r="CD357" s="57"/>
      <c r="CE357" s="57"/>
      <c r="CF357" s="57"/>
      <c r="CG357" s="57"/>
      <c r="CH357" s="57"/>
      <c r="CI357" s="57"/>
      <c r="CJ357" s="57"/>
      <c r="CK357" s="57"/>
      <c r="CL357" s="57"/>
      <c r="CM357" s="57"/>
      <c r="CN357" s="57"/>
      <c r="CO357" s="57"/>
      <c r="CP357" s="57"/>
      <c r="CQ357" s="57"/>
      <c r="CR357" s="57"/>
      <c r="CS357" s="57"/>
      <c r="CT357" s="57"/>
      <c r="CU357" s="57"/>
      <c r="CV357" s="57"/>
      <c r="CW357" s="57"/>
      <c r="CX357" s="57"/>
      <c r="CY357" s="57"/>
      <c r="CZ357" s="57"/>
      <c r="DA357" s="57"/>
      <c r="DB357" s="57"/>
      <c r="DC357" s="57"/>
      <c r="DD357" s="57"/>
      <c r="DE357" s="57"/>
      <c r="DF357" s="57"/>
      <c r="DG357" s="57"/>
      <c r="DH357" s="57"/>
      <c r="DI357" s="57"/>
      <c r="DJ357" s="57"/>
      <c r="DK357" s="57"/>
      <c r="DL357" s="57"/>
      <c r="DM357" s="57"/>
      <c r="DN357" s="57"/>
      <c r="DO357" s="57"/>
      <c r="DP357" s="57"/>
      <c r="DQ357" s="57"/>
      <c r="DR357" s="57"/>
      <c r="DS357" s="57"/>
      <c r="DT357" s="57"/>
      <c r="DU357" s="57"/>
      <c r="DV357" s="103"/>
      <c r="DW357" s="57"/>
      <c r="DX357" s="57"/>
      <c r="DY357" s="57"/>
      <c r="DZ357" s="57"/>
      <c r="EA357" s="57"/>
      <c r="EB357" s="57"/>
      <c r="EC357" s="57"/>
      <c r="ED357" s="57"/>
      <c r="EE357" s="57"/>
      <c r="EF357" s="57"/>
      <c r="EG357" s="57"/>
      <c r="EH357" s="57"/>
      <c r="EI357" s="57"/>
      <c r="EJ357" s="57"/>
      <c r="EK357" s="57"/>
      <c r="EL357" s="57"/>
      <c r="EM357" s="57"/>
      <c r="EN357" s="57"/>
      <c r="EO357" s="57"/>
      <c r="EP357" s="57"/>
      <c r="EQ357" s="103"/>
      <c r="ER357" s="577"/>
    </row>
    <row r="358" spans="1:148" ht="15" customHeight="1">
      <c r="A358" s="648"/>
      <c r="B358" s="2261" t="str">
        <f t="shared" si="368"/>
        <v>Desk 38</v>
      </c>
      <c r="C358" s="2266" t="str">
        <f t="shared" ref="C358" si="374">IF(ISBLANK(C49), "", C49)</f>
        <v/>
      </c>
      <c r="D358" s="2266" t="str">
        <f t="shared" si="356"/>
        <v/>
      </c>
      <c r="E358" s="2266" t="str">
        <f t="shared" si="356"/>
        <v/>
      </c>
      <c r="F358" s="2266" t="str">
        <f t="shared" si="356"/>
        <v/>
      </c>
      <c r="G358" s="57"/>
      <c r="H358" s="57"/>
      <c r="I358" s="57"/>
      <c r="J358" s="57"/>
      <c r="K358" s="57"/>
      <c r="L358" s="57"/>
      <c r="M358" s="57"/>
      <c r="N358" s="57"/>
      <c r="O358" s="57"/>
      <c r="P358" s="57"/>
      <c r="Q358" s="57"/>
      <c r="R358" s="57"/>
      <c r="S358" s="57"/>
      <c r="T358" s="57"/>
      <c r="U358" s="57"/>
      <c r="V358" s="57"/>
      <c r="W358" s="57"/>
      <c r="X358" s="57"/>
      <c r="Y358" s="57"/>
      <c r="Z358" s="57"/>
      <c r="AA358" s="57"/>
      <c r="AB358" s="57"/>
      <c r="AC358" s="57"/>
      <c r="AD358" s="57"/>
      <c r="AE358" s="57"/>
      <c r="AF358" s="57"/>
      <c r="AG358" s="57"/>
      <c r="AH358" s="57"/>
      <c r="AI358" s="57"/>
      <c r="AJ358" s="57"/>
      <c r="AK358" s="57"/>
      <c r="AL358" s="57"/>
      <c r="AM358" s="57"/>
      <c r="AN358" s="57"/>
      <c r="AO358" s="57"/>
      <c r="AP358" s="57"/>
      <c r="AQ358" s="57"/>
      <c r="AR358" s="57"/>
      <c r="AS358" s="57"/>
      <c r="AT358" s="57"/>
      <c r="AU358" s="57"/>
      <c r="AV358" s="57"/>
      <c r="AW358" s="57"/>
      <c r="AX358" s="57"/>
      <c r="AY358" s="57"/>
      <c r="AZ358" s="57"/>
      <c r="BA358" s="57"/>
      <c r="BB358" s="57"/>
      <c r="BC358" s="57"/>
      <c r="BD358" s="57"/>
      <c r="BE358" s="57"/>
      <c r="BF358" s="57"/>
      <c r="BG358" s="57"/>
      <c r="BH358" s="57"/>
      <c r="BI358" s="57"/>
      <c r="BJ358" s="57"/>
      <c r="BK358" s="57"/>
      <c r="BL358" s="57"/>
      <c r="BM358" s="57"/>
      <c r="BN358" s="57"/>
      <c r="BO358" s="57"/>
      <c r="BP358" s="57"/>
      <c r="BQ358" s="57"/>
      <c r="BR358" s="57"/>
      <c r="BS358" s="57"/>
      <c r="BT358" s="57"/>
      <c r="BU358" s="57"/>
      <c r="BV358" s="57"/>
      <c r="BW358" s="57"/>
      <c r="BX358" s="57"/>
      <c r="BY358" s="57"/>
      <c r="BZ358" s="57"/>
      <c r="CA358" s="57"/>
      <c r="CB358" s="57"/>
      <c r="CC358" s="57"/>
      <c r="CD358" s="57"/>
      <c r="CE358" s="57"/>
      <c r="CF358" s="57"/>
      <c r="CG358" s="57"/>
      <c r="CH358" s="57"/>
      <c r="CI358" s="57"/>
      <c r="CJ358" s="57"/>
      <c r="CK358" s="57"/>
      <c r="CL358" s="57"/>
      <c r="CM358" s="57"/>
      <c r="CN358" s="57"/>
      <c r="CO358" s="57"/>
      <c r="CP358" s="57"/>
      <c r="CQ358" s="57"/>
      <c r="CR358" s="57"/>
      <c r="CS358" s="57"/>
      <c r="CT358" s="57"/>
      <c r="CU358" s="57"/>
      <c r="CV358" s="57"/>
      <c r="CW358" s="57"/>
      <c r="CX358" s="57"/>
      <c r="CY358" s="57"/>
      <c r="CZ358" s="57"/>
      <c r="DA358" s="57"/>
      <c r="DB358" s="57"/>
      <c r="DC358" s="57"/>
      <c r="DD358" s="57"/>
      <c r="DE358" s="57"/>
      <c r="DF358" s="57"/>
      <c r="DG358" s="57"/>
      <c r="DH358" s="57"/>
      <c r="DI358" s="57"/>
      <c r="DJ358" s="57"/>
      <c r="DK358" s="57"/>
      <c r="DL358" s="57"/>
      <c r="DM358" s="57"/>
      <c r="DN358" s="57"/>
      <c r="DO358" s="57"/>
      <c r="DP358" s="57"/>
      <c r="DQ358" s="57"/>
      <c r="DR358" s="57"/>
      <c r="DS358" s="57"/>
      <c r="DT358" s="57"/>
      <c r="DU358" s="57"/>
      <c r="DV358" s="103"/>
      <c r="DW358" s="57"/>
      <c r="DX358" s="57"/>
      <c r="DY358" s="57"/>
      <c r="DZ358" s="57"/>
      <c r="EA358" s="57"/>
      <c r="EB358" s="57"/>
      <c r="EC358" s="57"/>
      <c r="ED358" s="57"/>
      <c r="EE358" s="57"/>
      <c r="EF358" s="57"/>
      <c r="EG358" s="57"/>
      <c r="EH358" s="57"/>
      <c r="EI358" s="57"/>
      <c r="EJ358" s="57"/>
      <c r="EK358" s="57"/>
      <c r="EL358" s="57"/>
      <c r="EM358" s="57"/>
      <c r="EN358" s="57"/>
      <c r="EO358" s="57"/>
      <c r="EP358" s="57"/>
      <c r="EQ358" s="103"/>
      <c r="ER358" s="577"/>
    </row>
    <row r="359" spans="1:148" ht="15" customHeight="1">
      <c r="A359" s="648"/>
      <c r="B359" s="2261" t="str">
        <f t="shared" si="368"/>
        <v>Desk 39</v>
      </c>
      <c r="C359" s="2266" t="str">
        <f t="shared" ref="C359" si="375">IF(ISBLANK(C50), "", C50)</f>
        <v/>
      </c>
      <c r="D359" s="2266" t="str">
        <f t="shared" si="356"/>
        <v/>
      </c>
      <c r="E359" s="2266" t="str">
        <f t="shared" si="356"/>
        <v/>
      </c>
      <c r="F359" s="2266" t="str">
        <f t="shared" si="356"/>
        <v/>
      </c>
      <c r="G359" s="57"/>
      <c r="H359" s="57"/>
      <c r="I359" s="57"/>
      <c r="J359" s="57"/>
      <c r="K359" s="57"/>
      <c r="L359" s="57"/>
      <c r="M359" s="57"/>
      <c r="N359" s="57"/>
      <c r="O359" s="57"/>
      <c r="P359" s="57"/>
      <c r="Q359" s="57"/>
      <c r="R359" s="57"/>
      <c r="S359" s="57"/>
      <c r="T359" s="57"/>
      <c r="U359" s="57"/>
      <c r="V359" s="57"/>
      <c r="W359" s="57"/>
      <c r="X359" s="57"/>
      <c r="Y359" s="57"/>
      <c r="Z359" s="57"/>
      <c r="AA359" s="57"/>
      <c r="AB359" s="57"/>
      <c r="AC359" s="57"/>
      <c r="AD359" s="57"/>
      <c r="AE359" s="57"/>
      <c r="AF359" s="57"/>
      <c r="AG359" s="57"/>
      <c r="AH359" s="57"/>
      <c r="AI359" s="57"/>
      <c r="AJ359" s="57"/>
      <c r="AK359" s="57"/>
      <c r="AL359" s="57"/>
      <c r="AM359" s="57"/>
      <c r="AN359" s="57"/>
      <c r="AO359" s="57"/>
      <c r="AP359" s="57"/>
      <c r="AQ359" s="57"/>
      <c r="AR359" s="57"/>
      <c r="AS359" s="57"/>
      <c r="AT359" s="57"/>
      <c r="AU359" s="57"/>
      <c r="AV359" s="57"/>
      <c r="AW359" s="57"/>
      <c r="AX359" s="57"/>
      <c r="AY359" s="57"/>
      <c r="AZ359" s="57"/>
      <c r="BA359" s="57"/>
      <c r="BB359" s="57"/>
      <c r="BC359" s="57"/>
      <c r="BD359" s="57"/>
      <c r="BE359" s="57"/>
      <c r="BF359" s="57"/>
      <c r="BG359" s="57"/>
      <c r="BH359" s="57"/>
      <c r="BI359" s="57"/>
      <c r="BJ359" s="57"/>
      <c r="BK359" s="57"/>
      <c r="BL359" s="57"/>
      <c r="BM359" s="57"/>
      <c r="BN359" s="57"/>
      <c r="BO359" s="57"/>
      <c r="BP359" s="57"/>
      <c r="BQ359" s="57"/>
      <c r="BR359" s="57"/>
      <c r="BS359" s="57"/>
      <c r="BT359" s="57"/>
      <c r="BU359" s="57"/>
      <c r="BV359" s="57"/>
      <c r="BW359" s="57"/>
      <c r="BX359" s="57"/>
      <c r="BY359" s="57"/>
      <c r="BZ359" s="57"/>
      <c r="CA359" s="57"/>
      <c r="CB359" s="57"/>
      <c r="CC359" s="57"/>
      <c r="CD359" s="57"/>
      <c r="CE359" s="57"/>
      <c r="CF359" s="57"/>
      <c r="CG359" s="57"/>
      <c r="CH359" s="57"/>
      <c r="CI359" s="57"/>
      <c r="CJ359" s="57"/>
      <c r="CK359" s="57"/>
      <c r="CL359" s="57"/>
      <c r="CM359" s="57"/>
      <c r="CN359" s="57"/>
      <c r="CO359" s="57"/>
      <c r="CP359" s="57"/>
      <c r="CQ359" s="57"/>
      <c r="CR359" s="57"/>
      <c r="CS359" s="57"/>
      <c r="CT359" s="57"/>
      <c r="CU359" s="57"/>
      <c r="CV359" s="57"/>
      <c r="CW359" s="57"/>
      <c r="CX359" s="57"/>
      <c r="CY359" s="57"/>
      <c r="CZ359" s="57"/>
      <c r="DA359" s="57"/>
      <c r="DB359" s="57"/>
      <c r="DC359" s="57"/>
      <c r="DD359" s="57"/>
      <c r="DE359" s="57"/>
      <c r="DF359" s="57"/>
      <c r="DG359" s="57"/>
      <c r="DH359" s="57"/>
      <c r="DI359" s="57"/>
      <c r="DJ359" s="57"/>
      <c r="DK359" s="57"/>
      <c r="DL359" s="57"/>
      <c r="DM359" s="57"/>
      <c r="DN359" s="57"/>
      <c r="DO359" s="57"/>
      <c r="DP359" s="57"/>
      <c r="DQ359" s="57"/>
      <c r="DR359" s="57"/>
      <c r="DS359" s="57"/>
      <c r="DT359" s="57"/>
      <c r="DU359" s="57"/>
      <c r="DV359" s="103"/>
      <c r="DW359" s="57"/>
      <c r="DX359" s="57"/>
      <c r="DY359" s="57"/>
      <c r="DZ359" s="57"/>
      <c r="EA359" s="57"/>
      <c r="EB359" s="57"/>
      <c r="EC359" s="57"/>
      <c r="ED359" s="57"/>
      <c r="EE359" s="57"/>
      <c r="EF359" s="57"/>
      <c r="EG359" s="57"/>
      <c r="EH359" s="57"/>
      <c r="EI359" s="57"/>
      <c r="EJ359" s="57"/>
      <c r="EK359" s="57"/>
      <c r="EL359" s="57"/>
      <c r="EM359" s="57"/>
      <c r="EN359" s="57"/>
      <c r="EO359" s="57"/>
      <c r="EP359" s="57"/>
      <c r="EQ359" s="103"/>
      <c r="ER359" s="577"/>
    </row>
    <row r="360" spans="1:148" ht="15" customHeight="1">
      <c r="A360" s="648"/>
      <c r="B360" s="2261" t="str">
        <f t="shared" si="368"/>
        <v>Desk 40</v>
      </c>
      <c r="C360" s="2266" t="str">
        <f t="shared" ref="C360" si="376">IF(ISBLANK(C51), "", C51)</f>
        <v/>
      </c>
      <c r="D360" s="2266" t="str">
        <f t="shared" si="356"/>
        <v/>
      </c>
      <c r="E360" s="2266" t="str">
        <f t="shared" si="356"/>
        <v/>
      </c>
      <c r="F360" s="2266" t="str">
        <f t="shared" si="356"/>
        <v/>
      </c>
      <c r="G360" s="57"/>
      <c r="H360" s="57"/>
      <c r="I360" s="57"/>
      <c r="J360" s="57"/>
      <c r="K360" s="57"/>
      <c r="L360" s="57"/>
      <c r="M360" s="57"/>
      <c r="N360" s="57"/>
      <c r="O360" s="57"/>
      <c r="P360" s="57"/>
      <c r="Q360" s="57"/>
      <c r="R360" s="57"/>
      <c r="S360" s="57"/>
      <c r="T360" s="57"/>
      <c r="U360" s="57"/>
      <c r="V360" s="57"/>
      <c r="W360" s="57"/>
      <c r="X360" s="57"/>
      <c r="Y360" s="57"/>
      <c r="Z360" s="57"/>
      <c r="AA360" s="57"/>
      <c r="AB360" s="57"/>
      <c r="AC360" s="57"/>
      <c r="AD360" s="57"/>
      <c r="AE360" s="57"/>
      <c r="AF360" s="57"/>
      <c r="AG360" s="57"/>
      <c r="AH360" s="57"/>
      <c r="AI360" s="57"/>
      <c r="AJ360" s="57"/>
      <c r="AK360" s="57"/>
      <c r="AL360" s="57"/>
      <c r="AM360" s="57"/>
      <c r="AN360" s="57"/>
      <c r="AO360" s="57"/>
      <c r="AP360" s="57"/>
      <c r="AQ360" s="57"/>
      <c r="AR360" s="57"/>
      <c r="AS360" s="57"/>
      <c r="AT360" s="57"/>
      <c r="AU360" s="57"/>
      <c r="AV360" s="57"/>
      <c r="AW360" s="57"/>
      <c r="AX360" s="57"/>
      <c r="AY360" s="57"/>
      <c r="AZ360" s="57"/>
      <c r="BA360" s="57"/>
      <c r="BB360" s="57"/>
      <c r="BC360" s="57"/>
      <c r="BD360" s="57"/>
      <c r="BE360" s="57"/>
      <c r="BF360" s="57"/>
      <c r="BG360" s="57"/>
      <c r="BH360" s="57"/>
      <c r="BI360" s="57"/>
      <c r="BJ360" s="57"/>
      <c r="BK360" s="57"/>
      <c r="BL360" s="57"/>
      <c r="BM360" s="57"/>
      <c r="BN360" s="57"/>
      <c r="BO360" s="57"/>
      <c r="BP360" s="57"/>
      <c r="BQ360" s="57"/>
      <c r="BR360" s="57"/>
      <c r="BS360" s="57"/>
      <c r="BT360" s="57"/>
      <c r="BU360" s="57"/>
      <c r="BV360" s="57"/>
      <c r="BW360" s="57"/>
      <c r="BX360" s="57"/>
      <c r="BY360" s="57"/>
      <c r="BZ360" s="57"/>
      <c r="CA360" s="57"/>
      <c r="CB360" s="57"/>
      <c r="CC360" s="57"/>
      <c r="CD360" s="57"/>
      <c r="CE360" s="57"/>
      <c r="CF360" s="57"/>
      <c r="CG360" s="57"/>
      <c r="CH360" s="57"/>
      <c r="CI360" s="57"/>
      <c r="CJ360" s="57"/>
      <c r="CK360" s="57"/>
      <c r="CL360" s="57"/>
      <c r="CM360" s="57"/>
      <c r="CN360" s="57"/>
      <c r="CO360" s="57"/>
      <c r="CP360" s="57"/>
      <c r="CQ360" s="57"/>
      <c r="CR360" s="57"/>
      <c r="CS360" s="57"/>
      <c r="CT360" s="57"/>
      <c r="CU360" s="57"/>
      <c r="CV360" s="57"/>
      <c r="CW360" s="57"/>
      <c r="CX360" s="57"/>
      <c r="CY360" s="57"/>
      <c r="CZ360" s="57"/>
      <c r="DA360" s="57"/>
      <c r="DB360" s="57"/>
      <c r="DC360" s="57"/>
      <c r="DD360" s="57"/>
      <c r="DE360" s="57"/>
      <c r="DF360" s="57"/>
      <c r="DG360" s="57"/>
      <c r="DH360" s="57"/>
      <c r="DI360" s="57"/>
      <c r="DJ360" s="57"/>
      <c r="DK360" s="57"/>
      <c r="DL360" s="57"/>
      <c r="DM360" s="57"/>
      <c r="DN360" s="57"/>
      <c r="DO360" s="57"/>
      <c r="DP360" s="57"/>
      <c r="DQ360" s="57"/>
      <c r="DR360" s="57"/>
      <c r="DS360" s="57"/>
      <c r="DT360" s="57"/>
      <c r="DU360" s="57"/>
      <c r="DV360" s="103"/>
      <c r="DW360" s="57"/>
      <c r="DX360" s="57"/>
      <c r="DY360" s="57"/>
      <c r="DZ360" s="57"/>
      <c r="EA360" s="57"/>
      <c r="EB360" s="57"/>
      <c r="EC360" s="57"/>
      <c r="ED360" s="57"/>
      <c r="EE360" s="57"/>
      <c r="EF360" s="57"/>
      <c r="EG360" s="57"/>
      <c r="EH360" s="57"/>
      <c r="EI360" s="57"/>
      <c r="EJ360" s="57"/>
      <c r="EK360" s="57"/>
      <c r="EL360" s="57"/>
      <c r="EM360" s="57"/>
      <c r="EN360" s="57"/>
      <c r="EO360" s="57"/>
      <c r="EP360" s="57"/>
      <c r="EQ360" s="103"/>
      <c r="ER360" s="577"/>
    </row>
    <row r="361" spans="1:148" ht="15" customHeight="1">
      <c r="A361" s="648"/>
      <c r="B361" s="2261" t="str">
        <f t="shared" si="368"/>
        <v>Desk 41</v>
      </c>
      <c r="C361" s="2266" t="str">
        <f t="shared" ref="C361" si="377">IF(ISBLANK(C52), "", C52)</f>
        <v/>
      </c>
      <c r="D361" s="2266" t="str">
        <f t="shared" ref="D361:F380" si="378">IF(ISBLANK(D52), "", D52)</f>
        <v/>
      </c>
      <c r="E361" s="2266" t="str">
        <f t="shared" si="378"/>
        <v/>
      </c>
      <c r="F361" s="2266" t="str">
        <f t="shared" si="378"/>
        <v/>
      </c>
      <c r="G361" s="57"/>
      <c r="H361" s="57"/>
      <c r="I361" s="57"/>
      <c r="J361" s="57"/>
      <c r="K361" s="57"/>
      <c r="L361" s="57"/>
      <c r="M361" s="57"/>
      <c r="N361" s="57"/>
      <c r="O361" s="57"/>
      <c r="P361" s="57"/>
      <c r="Q361" s="57"/>
      <c r="R361" s="57"/>
      <c r="S361" s="57"/>
      <c r="T361" s="57"/>
      <c r="U361" s="57"/>
      <c r="V361" s="57"/>
      <c r="W361" s="57"/>
      <c r="X361" s="57"/>
      <c r="Y361" s="57"/>
      <c r="Z361" s="57"/>
      <c r="AA361" s="57"/>
      <c r="AB361" s="57"/>
      <c r="AC361" s="57"/>
      <c r="AD361" s="57"/>
      <c r="AE361" s="57"/>
      <c r="AF361" s="57"/>
      <c r="AG361" s="57"/>
      <c r="AH361" s="57"/>
      <c r="AI361" s="57"/>
      <c r="AJ361" s="57"/>
      <c r="AK361" s="57"/>
      <c r="AL361" s="57"/>
      <c r="AM361" s="57"/>
      <c r="AN361" s="57"/>
      <c r="AO361" s="57"/>
      <c r="AP361" s="57"/>
      <c r="AQ361" s="57"/>
      <c r="AR361" s="57"/>
      <c r="AS361" s="57"/>
      <c r="AT361" s="57"/>
      <c r="AU361" s="57"/>
      <c r="AV361" s="57"/>
      <c r="AW361" s="57"/>
      <c r="AX361" s="57"/>
      <c r="AY361" s="57"/>
      <c r="AZ361" s="57"/>
      <c r="BA361" s="57"/>
      <c r="BB361" s="57"/>
      <c r="BC361" s="57"/>
      <c r="BD361" s="57"/>
      <c r="BE361" s="57"/>
      <c r="BF361" s="57"/>
      <c r="BG361" s="57"/>
      <c r="BH361" s="57"/>
      <c r="BI361" s="57"/>
      <c r="BJ361" s="57"/>
      <c r="BK361" s="57"/>
      <c r="BL361" s="57"/>
      <c r="BM361" s="57"/>
      <c r="BN361" s="57"/>
      <c r="BO361" s="57"/>
      <c r="BP361" s="57"/>
      <c r="BQ361" s="57"/>
      <c r="BR361" s="57"/>
      <c r="BS361" s="57"/>
      <c r="BT361" s="57"/>
      <c r="BU361" s="57"/>
      <c r="BV361" s="57"/>
      <c r="BW361" s="57"/>
      <c r="BX361" s="57"/>
      <c r="BY361" s="57"/>
      <c r="BZ361" s="57"/>
      <c r="CA361" s="57"/>
      <c r="CB361" s="57"/>
      <c r="CC361" s="57"/>
      <c r="CD361" s="57"/>
      <c r="CE361" s="57"/>
      <c r="CF361" s="57"/>
      <c r="CG361" s="57"/>
      <c r="CH361" s="57"/>
      <c r="CI361" s="57"/>
      <c r="CJ361" s="57"/>
      <c r="CK361" s="57"/>
      <c r="CL361" s="57"/>
      <c r="CM361" s="57"/>
      <c r="CN361" s="57"/>
      <c r="CO361" s="57"/>
      <c r="CP361" s="57"/>
      <c r="CQ361" s="57"/>
      <c r="CR361" s="57"/>
      <c r="CS361" s="57"/>
      <c r="CT361" s="57"/>
      <c r="CU361" s="57"/>
      <c r="CV361" s="57"/>
      <c r="CW361" s="57"/>
      <c r="CX361" s="57"/>
      <c r="CY361" s="57"/>
      <c r="CZ361" s="57"/>
      <c r="DA361" s="57"/>
      <c r="DB361" s="57"/>
      <c r="DC361" s="57"/>
      <c r="DD361" s="57"/>
      <c r="DE361" s="57"/>
      <c r="DF361" s="57"/>
      <c r="DG361" s="57"/>
      <c r="DH361" s="57"/>
      <c r="DI361" s="57"/>
      <c r="DJ361" s="57"/>
      <c r="DK361" s="57"/>
      <c r="DL361" s="57"/>
      <c r="DM361" s="57"/>
      <c r="DN361" s="57"/>
      <c r="DO361" s="57"/>
      <c r="DP361" s="57"/>
      <c r="DQ361" s="57"/>
      <c r="DR361" s="57"/>
      <c r="DS361" s="57"/>
      <c r="DT361" s="57"/>
      <c r="DU361" s="57"/>
      <c r="DV361" s="103"/>
      <c r="DW361" s="57"/>
      <c r="DX361" s="57"/>
      <c r="DY361" s="57"/>
      <c r="DZ361" s="57"/>
      <c r="EA361" s="57"/>
      <c r="EB361" s="57"/>
      <c r="EC361" s="57"/>
      <c r="ED361" s="57"/>
      <c r="EE361" s="57"/>
      <c r="EF361" s="57"/>
      <c r="EG361" s="57"/>
      <c r="EH361" s="57"/>
      <c r="EI361" s="57"/>
      <c r="EJ361" s="57"/>
      <c r="EK361" s="57"/>
      <c r="EL361" s="57"/>
      <c r="EM361" s="57"/>
      <c r="EN361" s="57"/>
      <c r="EO361" s="57"/>
      <c r="EP361" s="57"/>
      <c r="EQ361" s="103"/>
      <c r="ER361" s="577"/>
    </row>
    <row r="362" spans="1:148" ht="15" customHeight="1">
      <c r="A362" s="648"/>
      <c r="B362" s="2261" t="str">
        <f t="shared" si="368"/>
        <v>Desk 42</v>
      </c>
      <c r="C362" s="2266" t="str">
        <f t="shared" ref="C362" si="379">IF(ISBLANK(C53), "", C53)</f>
        <v/>
      </c>
      <c r="D362" s="2266" t="str">
        <f t="shared" si="378"/>
        <v/>
      </c>
      <c r="E362" s="2266" t="str">
        <f t="shared" si="378"/>
        <v/>
      </c>
      <c r="F362" s="2266" t="str">
        <f t="shared" si="378"/>
        <v/>
      </c>
      <c r="G362" s="57"/>
      <c r="H362" s="57"/>
      <c r="I362" s="57"/>
      <c r="J362" s="57"/>
      <c r="K362" s="57"/>
      <c r="L362" s="57"/>
      <c r="M362" s="57"/>
      <c r="N362" s="57"/>
      <c r="O362" s="57"/>
      <c r="P362" s="57"/>
      <c r="Q362" s="57"/>
      <c r="R362" s="57"/>
      <c r="S362" s="57"/>
      <c r="T362" s="57"/>
      <c r="U362" s="57"/>
      <c r="V362" s="57"/>
      <c r="W362" s="57"/>
      <c r="X362" s="57"/>
      <c r="Y362" s="57"/>
      <c r="Z362" s="57"/>
      <c r="AA362" s="57"/>
      <c r="AB362" s="57"/>
      <c r="AC362" s="57"/>
      <c r="AD362" s="57"/>
      <c r="AE362" s="57"/>
      <c r="AF362" s="57"/>
      <c r="AG362" s="57"/>
      <c r="AH362" s="57"/>
      <c r="AI362" s="57"/>
      <c r="AJ362" s="57"/>
      <c r="AK362" s="57"/>
      <c r="AL362" s="57"/>
      <c r="AM362" s="57"/>
      <c r="AN362" s="57"/>
      <c r="AO362" s="57"/>
      <c r="AP362" s="57"/>
      <c r="AQ362" s="57"/>
      <c r="AR362" s="57"/>
      <c r="AS362" s="57"/>
      <c r="AT362" s="57"/>
      <c r="AU362" s="57"/>
      <c r="AV362" s="57"/>
      <c r="AW362" s="57"/>
      <c r="AX362" s="57"/>
      <c r="AY362" s="57"/>
      <c r="AZ362" s="57"/>
      <c r="BA362" s="57"/>
      <c r="BB362" s="57"/>
      <c r="BC362" s="57"/>
      <c r="BD362" s="57"/>
      <c r="BE362" s="57"/>
      <c r="BF362" s="57"/>
      <c r="BG362" s="57"/>
      <c r="BH362" s="57"/>
      <c r="BI362" s="57"/>
      <c r="BJ362" s="57"/>
      <c r="BK362" s="57"/>
      <c r="BL362" s="57"/>
      <c r="BM362" s="57"/>
      <c r="BN362" s="57"/>
      <c r="BO362" s="57"/>
      <c r="BP362" s="57"/>
      <c r="BQ362" s="57"/>
      <c r="BR362" s="57"/>
      <c r="BS362" s="57"/>
      <c r="BT362" s="57"/>
      <c r="BU362" s="57"/>
      <c r="BV362" s="57"/>
      <c r="BW362" s="57"/>
      <c r="BX362" s="57"/>
      <c r="BY362" s="57"/>
      <c r="BZ362" s="57"/>
      <c r="CA362" s="57"/>
      <c r="CB362" s="57"/>
      <c r="CC362" s="57"/>
      <c r="CD362" s="57"/>
      <c r="CE362" s="57"/>
      <c r="CF362" s="57"/>
      <c r="CG362" s="57"/>
      <c r="CH362" s="57"/>
      <c r="CI362" s="57"/>
      <c r="CJ362" s="57"/>
      <c r="CK362" s="57"/>
      <c r="CL362" s="57"/>
      <c r="CM362" s="57"/>
      <c r="CN362" s="57"/>
      <c r="CO362" s="57"/>
      <c r="CP362" s="57"/>
      <c r="CQ362" s="57"/>
      <c r="CR362" s="57"/>
      <c r="CS362" s="57"/>
      <c r="CT362" s="57"/>
      <c r="CU362" s="57"/>
      <c r="CV362" s="57"/>
      <c r="CW362" s="57"/>
      <c r="CX362" s="57"/>
      <c r="CY362" s="57"/>
      <c r="CZ362" s="57"/>
      <c r="DA362" s="57"/>
      <c r="DB362" s="57"/>
      <c r="DC362" s="57"/>
      <c r="DD362" s="57"/>
      <c r="DE362" s="57"/>
      <c r="DF362" s="57"/>
      <c r="DG362" s="57"/>
      <c r="DH362" s="57"/>
      <c r="DI362" s="57"/>
      <c r="DJ362" s="57"/>
      <c r="DK362" s="57"/>
      <c r="DL362" s="57"/>
      <c r="DM362" s="57"/>
      <c r="DN362" s="57"/>
      <c r="DO362" s="57"/>
      <c r="DP362" s="57"/>
      <c r="DQ362" s="57"/>
      <c r="DR362" s="57"/>
      <c r="DS362" s="57"/>
      <c r="DT362" s="57"/>
      <c r="DU362" s="57"/>
      <c r="DV362" s="103"/>
      <c r="DW362" s="57"/>
      <c r="DX362" s="57"/>
      <c r="DY362" s="57"/>
      <c r="DZ362" s="57"/>
      <c r="EA362" s="57"/>
      <c r="EB362" s="57"/>
      <c r="EC362" s="57"/>
      <c r="ED362" s="57"/>
      <c r="EE362" s="57"/>
      <c r="EF362" s="57"/>
      <c r="EG362" s="57"/>
      <c r="EH362" s="57"/>
      <c r="EI362" s="57"/>
      <c r="EJ362" s="57"/>
      <c r="EK362" s="57"/>
      <c r="EL362" s="57"/>
      <c r="EM362" s="57"/>
      <c r="EN362" s="57"/>
      <c r="EO362" s="57"/>
      <c r="EP362" s="57"/>
      <c r="EQ362" s="103"/>
      <c r="ER362" s="577"/>
    </row>
    <row r="363" spans="1:148" ht="15" customHeight="1">
      <c r="A363" s="648"/>
      <c r="B363" s="2261" t="str">
        <f t="shared" si="368"/>
        <v>Desk 43</v>
      </c>
      <c r="C363" s="2266" t="str">
        <f t="shared" ref="C363" si="380">IF(ISBLANK(C54), "", C54)</f>
        <v/>
      </c>
      <c r="D363" s="2266" t="str">
        <f t="shared" si="378"/>
        <v/>
      </c>
      <c r="E363" s="2266" t="str">
        <f t="shared" si="378"/>
        <v/>
      </c>
      <c r="F363" s="2266" t="str">
        <f t="shared" si="378"/>
        <v/>
      </c>
      <c r="G363" s="57"/>
      <c r="H363" s="57"/>
      <c r="I363" s="57"/>
      <c r="J363" s="57"/>
      <c r="K363" s="57"/>
      <c r="L363" s="57"/>
      <c r="M363" s="57"/>
      <c r="N363" s="57"/>
      <c r="O363" s="57"/>
      <c r="P363" s="57"/>
      <c r="Q363" s="57"/>
      <c r="R363" s="57"/>
      <c r="S363" s="57"/>
      <c r="T363" s="57"/>
      <c r="U363" s="57"/>
      <c r="V363" s="57"/>
      <c r="W363" s="57"/>
      <c r="X363" s="57"/>
      <c r="Y363" s="57"/>
      <c r="Z363" s="57"/>
      <c r="AA363" s="57"/>
      <c r="AB363" s="57"/>
      <c r="AC363" s="57"/>
      <c r="AD363" s="57"/>
      <c r="AE363" s="57"/>
      <c r="AF363" s="57"/>
      <c r="AG363" s="57"/>
      <c r="AH363" s="57"/>
      <c r="AI363" s="57"/>
      <c r="AJ363" s="57"/>
      <c r="AK363" s="57"/>
      <c r="AL363" s="57"/>
      <c r="AM363" s="57"/>
      <c r="AN363" s="57"/>
      <c r="AO363" s="57"/>
      <c r="AP363" s="57"/>
      <c r="AQ363" s="57"/>
      <c r="AR363" s="57"/>
      <c r="AS363" s="57"/>
      <c r="AT363" s="57"/>
      <c r="AU363" s="57"/>
      <c r="AV363" s="57"/>
      <c r="AW363" s="57"/>
      <c r="AX363" s="57"/>
      <c r="AY363" s="57"/>
      <c r="AZ363" s="57"/>
      <c r="BA363" s="57"/>
      <c r="BB363" s="57"/>
      <c r="BC363" s="57"/>
      <c r="BD363" s="57"/>
      <c r="BE363" s="57"/>
      <c r="BF363" s="57"/>
      <c r="BG363" s="57"/>
      <c r="BH363" s="57"/>
      <c r="BI363" s="57"/>
      <c r="BJ363" s="57"/>
      <c r="BK363" s="57"/>
      <c r="BL363" s="57"/>
      <c r="BM363" s="57"/>
      <c r="BN363" s="57"/>
      <c r="BO363" s="57"/>
      <c r="BP363" s="57"/>
      <c r="BQ363" s="57"/>
      <c r="BR363" s="57"/>
      <c r="BS363" s="57"/>
      <c r="BT363" s="57"/>
      <c r="BU363" s="57"/>
      <c r="BV363" s="57"/>
      <c r="BW363" s="57"/>
      <c r="BX363" s="57"/>
      <c r="BY363" s="57"/>
      <c r="BZ363" s="57"/>
      <c r="CA363" s="57"/>
      <c r="CB363" s="57"/>
      <c r="CC363" s="57"/>
      <c r="CD363" s="57"/>
      <c r="CE363" s="57"/>
      <c r="CF363" s="57"/>
      <c r="CG363" s="57"/>
      <c r="CH363" s="57"/>
      <c r="CI363" s="57"/>
      <c r="CJ363" s="57"/>
      <c r="CK363" s="57"/>
      <c r="CL363" s="57"/>
      <c r="CM363" s="57"/>
      <c r="CN363" s="57"/>
      <c r="CO363" s="57"/>
      <c r="CP363" s="57"/>
      <c r="CQ363" s="57"/>
      <c r="CR363" s="57"/>
      <c r="CS363" s="57"/>
      <c r="CT363" s="57"/>
      <c r="CU363" s="57"/>
      <c r="CV363" s="57"/>
      <c r="CW363" s="57"/>
      <c r="CX363" s="57"/>
      <c r="CY363" s="57"/>
      <c r="CZ363" s="57"/>
      <c r="DA363" s="57"/>
      <c r="DB363" s="57"/>
      <c r="DC363" s="57"/>
      <c r="DD363" s="57"/>
      <c r="DE363" s="57"/>
      <c r="DF363" s="57"/>
      <c r="DG363" s="57"/>
      <c r="DH363" s="57"/>
      <c r="DI363" s="57"/>
      <c r="DJ363" s="57"/>
      <c r="DK363" s="57"/>
      <c r="DL363" s="57"/>
      <c r="DM363" s="57"/>
      <c r="DN363" s="57"/>
      <c r="DO363" s="57"/>
      <c r="DP363" s="57"/>
      <c r="DQ363" s="57"/>
      <c r="DR363" s="57"/>
      <c r="DS363" s="57"/>
      <c r="DT363" s="57"/>
      <c r="DU363" s="57"/>
      <c r="DV363" s="103"/>
      <c r="DW363" s="57"/>
      <c r="DX363" s="57"/>
      <c r="DY363" s="57"/>
      <c r="DZ363" s="57"/>
      <c r="EA363" s="57"/>
      <c r="EB363" s="57"/>
      <c r="EC363" s="57"/>
      <c r="ED363" s="57"/>
      <c r="EE363" s="57"/>
      <c r="EF363" s="57"/>
      <c r="EG363" s="57"/>
      <c r="EH363" s="57"/>
      <c r="EI363" s="57"/>
      <c r="EJ363" s="57"/>
      <c r="EK363" s="57"/>
      <c r="EL363" s="57"/>
      <c r="EM363" s="57"/>
      <c r="EN363" s="57"/>
      <c r="EO363" s="57"/>
      <c r="EP363" s="57"/>
      <c r="EQ363" s="103"/>
      <c r="ER363" s="577"/>
    </row>
    <row r="364" spans="1:148" ht="15" customHeight="1">
      <c r="A364" s="648"/>
      <c r="B364" s="2261" t="str">
        <f t="shared" si="368"/>
        <v>Desk 44</v>
      </c>
      <c r="C364" s="2266" t="str">
        <f t="shared" ref="C364" si="381">IF(ISBLANK(C55), "", C55)</f>
        <v/>
      </c>
      <c r="D364" s="2266" t="str">
        <f t="shared" si="378"/>
        <v/>
      </c>
      <c r="E364" s="2266" t="str">
        <f t="shared" si="378"/>
        <v/>
      </c>
      <c r="F364" s="2266" t="str">
        <f t="shared" si="378"/>
        <v/>
      </c>
      <c r="G364" s="57"/>
      <c r="H364" s="57"/>
      <c r="I364" s="57"/>
      <c r="J364" s="57"/>
      <c r="K364" s="57"/>
      <c r="L364" s="57"/>
      <c r="M364" s="57"/>
      <c r="N364" s="57"/>
      <c r="O364" s="57"/>
      <c r="P364" s="57"/>
      <c r="Q364" s="57"/>
      <c r="R364" s="57"/>
      <c r="S364" s="57"/>
      <c r="T364" s="57"/>
      <c r="U364" s="57"/>
      <c r="V364" s="57"/>
      <c r="W364" s="57"/>
      <c r="X364" s="57"/>
      <c r="Y364" s="57"/>
      <c r="Z364" s="57"/>
      <c r="AA364" s="57"/>
      <c r="AB364" s="57"/>
      <c r="AC364" s="57"/>
      <c r="AD364" s="57"/>
      <c r="AE364" s="57"/>
      <c r="AF364" s="57"/>
      <c r="AG364" s="57"/>
      <c r="AH364" s="57"/>
      <c r="AI364" s="57"/>
      <c r="AJ364" s="57"/>
      <c r="AK364" s="57"/>
      <c r="AL364" s="57"/>
      <c r="AM364" s="57"/>
      <c r="AN364" s="57"/>
      <c r="AO364" s="57"/>
      <c r="AP364" s="57"/>
      <c r="AQ364" s="57"/>
      <c r="AR364" s="57"/>
      <c r="AS364" s="57"/>
      <c r="AT364" s="57"/>
      <c r="AU364" s="57"/>
      <c r="AV364" s="57"/>
      <c r="AW364" s="57"/>
      <c r="AX364" s="57"/>
      <c r="AY364" s="57"/>
      <c r="AZ364" s="57"/>
      <c r="BA364" s="57"/>
      <c r="BB364" s="57"/>
      <c r="BC364" s="57"/>
      <c r="BD364" s="57"/>
      <c r="BE364" s="57"/>
      <c r="BF364" s="57"/>
      <c r="BG364" s="57"/>
      <c r="BH364" s="57"/>
      <c r="BI364" s="57"/>
      <c r="BJ364" s="57"/>
      <c r="BK364" s="57"/>
      <c r="BL364" s="57"/>
      <c r="BM364" s="57"/>
      <c r="BN364" s="57"/>
      <c r="BO364" s="57"/>
      <c r="BP364" s="57"/>
      <c r="BQ364" s="57"/>
      <c r="BR364" s="57"/>
      <c r="BS364" s="57"/>
      <c r="BT364" s="57"/>
      <c r="BU364" s="57"/>
      <c r="BV364" s="57"/>
      <c r="BW364" s="57"/>
      <c r="BX364" s="57"/>
      <c r="BY364" s="57"/>
      <c r="BZ364" s="57"/>
      <c r="CA364" s="57"/>
      <c r="CB364" s="57"/>
      <c r="CC364" s="57"/>
      <c r="CD364" s="57"/>
      <c r="CE364" s="57"/>
      <c r="CF364" s="57"/>
      <c r="CG364" s="57"/>
      <c r="CH364" s="57"/>
      <c r="CI364" s="57"/>
      <c r="CJ364" s="57"/>
      <c r="CK364" s="57"/>
      <c r="CL364" s="57"/>
      <c r="CM364" s="57"/>
      <c r="CN364" s="57"/>
      <c r="CO364" s="57"/>
      <c r="CP364" s="57"/>
      <c r="CQ364" s="57"/>
      <c r="CR364" s="57"/>
      <c r="CS364" s="57"/>
      <c r="CT364" s="57"/>
      <c r="CU364" s="57"/>
      <c r="CV364" s="57"/>
      <c r="CW364" s="57"/>
      <c r="CX364" s="57"/>
      <c r="CY364" s="57"/>
      <c r="CZ364" s="57"/>
      <c r="DA364" s="57"/>
      <c r="DB364" s="57"/>
      <c r="DC364" s="57"/>
      <c r="DD364" s="57"/>
      <c r="DE364" s="57"/>
      <c r="DF364" s="57"/>
      <c r="DG364" s="57"/>
      <c r="DH364" s="57"/>
      <c r="DI364" s="57"/>
      <c r="DJ364" s="57"/>
      <c r="DK364" s="57"/>
      <c r="DL364" s="57"/>
      <c r="DM364" s="57"/>
      <c r="DN364" s="57"/>
      <c r="DO364" s="57"/>
      <c r="DP364" s="57"/>
      <c r="DQ364" s="57"/>
      <c r="DR364" s="57"/>
      <c r="DS364" s="57"/>
      <c r="DT364" s="57"/>
      <c r="DU364" s="57"/>
      <c r="DV364" s="103"/>
      <c r="DW364" s="57"/>
      <c r="DX364" s="57"/>
      <c r="DY364" s="57"/>
      <c r="DZ364" s="57"/>
      <c r="EA364" s="57"/>
      <c r="EB364" s="57"/>
      <c r="EC364" s="57"/>
      <c r="ED364" s="57"/>
      <c r="EE364" s="57"/>
      <c r="EF364" s="57"/>
      <c r="EG364" s="57"/>
      <c r="EH364" s="57"/>
      <c r="EI364" s="57"/>
      <c r="EJ364" s="57"/>
      <c r="EK364" s="57"/>
      <c r="EL364" s="57"/>
      <c r="EM364" s="57"/>
      <c r="EN364" s="57"/>
      <c r="EO364" s="57"/>
      <c r="EP364" s="57"/>
      <c r="EQ364" s="103"/>
      <c r="ER364" s="577"/>
    </row>
    <row r="365" spans="1:148" ht="15" customHeight="1">
      <c r="A365" s="648"/>
      <c r="B365" s="2261" t="str">
        <f t="shared" si="368"/>
        <v>Desk 45</v>
      </c>
      <c r="C365" s="2266" t="str">
        <f t="shared" ref="C365" si="382">IF(ISBLANK(C56), "", C56)</f>
        <v/>
      </c>
      <c r="D365" s="2266" t="str">
        <f t="shared" si="378"/>
        <v/>
      </c>
      <c r="E365" s="2266" t="str">
        <f t="shared" si="378"/>
        <v/>
      </c>
      <c r="F365" s="2266" t="str">
        <f t="shared" si="378"/>
        <v/>
      </c>
      <c r="G365" s="57"/>
      <c r="H365" s="57"/>
      <c r="I365" s="57"/>
      <c r="J365" s="57"/>
      <c r="K365" s="57"/>
      <c r="L365" s="57"/>
      <c r="M365" s="57"/>
      <c r="N365" s="57"/>
      <c r="O365" s="57"/>
      <c r="P365" s="57"/>
      <c r="Q365" s="57"/>
      <c r="R365" s="57"/>
      <c r="S365" s="57"/>
      <c r="T365" s="57"/>
      <c r="U365" s="57"/>
      <c r="V365" s="57"/>
      <c r="W365" s="57"/>
      <c r="X365" s="57"/>
      <c r="Y365" s="57"/>
      <c r="Z365" s="57"/>
      <c r="AA365" s="57"/>
      <c r="AB365" s="57"/>
      <c r="AC365" s="57"/>
      <c r="AD365" s="57"/>
      <c r="AE365" s="57"/>
      <c r="AF365" s="57"/>
      <c r="AG365" s="57"/>
      <c r="AH365" s="57"/>
      <c r="AI365" s="57"/>
      <c r="AJ365" s="57"/>
      <c r="AK365" s="57"/>
      <c r="AL365" s="57"/>
      <c r="AM365" s="57"/>
      <c r="AN365" s="57"/>
      <c r="AO365" s="57"/>
      <c r="AP365" s="57"/>
      <c r="AQ365" s="57"/>
      <c r="AR365" s="57"/>
      <c r="AS365" s="57"/>
      <c r="AT365" s="57"/>
      <c r="AU365" s="57"/>
      <c r="AV365" s="57"/>
      <c r="AW365" s="57"/>
      <c r="AX365" s="57"/>
      <c r="AY365" s="57"/>
      <c r="AZ365" s="57"/>
      <c r="BA365" s="57"/>
      <c r="BB365" s="57"/>
      <c r="BC365" s="57"/>
      <c r="BD365" s="57"/>
      <c r="BE365" s="57"/>
      <c r="BF365" s="57"/>
      <c r="BG365" s="57"/>
      <c r="BH365" s="57"/>
      <c r="BI365" s="57"/>
      <c r="BJ365" s="57"/>
      <c r="BK365" s="57"/>
      <c r="BL365" s="57"/>
      <c r="BM365" s="57"/>
      <c r="BN365" s="57"/>
      <c r="BO365" s="57"/>
      <c r="BP365" s="57"/>
      <c r="BQ365" s="57"/>
      <c r="BR365" s="57"/>
      <c r="BS365" s="57"/>
      <c r="BT365" s="57"/>
      <c r="BU365" s="57"/>
      <c r="BV365" s="57"/>
      <c r="BW365" s="57"/>
      <c r="BX365" s="57"/>
      <c r="BY365" s="57"/>
      <c r="BZ365" s="57"/>
      <c r="CA365" s="57"/>
      <c r="CB365" s="57"/>
      <c r="CC365" s="57"/>
      <c r="CD365" s="57"/>
      <c r="CE365" s="57"/>
      <c r="CF365" s="57"/>
      <c r="CG365" s="57"/>
      <c r="CH365" s="57"/>
      <c r="CI365" s="57"/>
      <c r="CJ365" s="57"/>
      <c r="CK365" s="57"/>
      <c r="CL365" s="57"/>
      <c r="CM365" s="57"/>
      <c r="CN365" s="57"/>
      <c r="CO365" s="57"/>
      <c r="CP365" s="57"/>
      <c r="CQ365" s="57"/>
      <c r="CR365" s="57"/>
      <c r="CS365" s="57"/>
      <c r="CT365" s="57"/>
      <c r="CU365" s="57"/>
      <c r="CV365" s="57"/>
      <c r="CW365" s="57"/>
      <c r="CX365" s="57"/>
      <c r="CY365" s="57"/>
      <c r="CZ365" s="57"/>
      <c r="DA365" s="57"/>
      <c r="DB365" s="57"/>
      <c r="DC365" s="57"/>
      <c r="DD365" s="57"/>
      <c r="DE365" s="57"/>
      <c r="DF365" s="57"/>
      <c r="DG365" s="57"/>
      <c r="DH365" s="57"/>
      <c r="DI365" s="57"/>
      <c r="DJ365" s="57"/>
      <c r="DK365" s="57"/>
      <c r="DL365" s="57"/>
      <c r="DM365" s="57"/>
      <c r="DN365" s="57"/>
      <c r="DO365" s="57"/>
      <c r="DP365" s="57"/>
      <c r="DQ365" s="57"/>
      <c r="DR365" s="57"/>
      <c r="DS365" s="57"/>
      <c r="DT365" s="57"/>
      <c r="DU365" s="57"/>
      <c r="DV365" s="103"/>
      <c r="DW365" s="57"/>
      <c r="DX365" s="57"/>
      <c r="DY365" s="57"/>
      <c r="DZ365" s="57"/>
      <c r="EA365" s="57"/>
      <c r="EB365" s="57"/>
      <c r="EC365" s="57"/>
      <c r="ED365" s="57"/>
      <c r="EE365" s="57"/>
      <c r="EF365" s="57"/>
      <c r="EG365" s="57"/>
      <c r="EH365" s="57"/>
      <c r="EI365" s="57"/>
      <c r="EJ365" s="57"/>
      <c r="EK365" s="57"/>
      <c r="EL365" s="57"/>
      <c r="EM365" s="57"/>
      <c r="EN365" s="57"/>
      <c r="EO365" s="57"/>
      <c r="EP365" s="57"/>
      <c r="EQ365" s="103"/>
      <c r="ER365" s="577"/>
    </row>
    <row r="366" spans="1:148" ht="15" customHeight="1">
      <c r="A366" s="648"/>
      <c r="B366" s="2261" t="str">
        <f t="shared" si="368"/>
        <v>Desk 46</v>
      </c>
      <c r="C366" s="2266" t="str">
        <f t="shared" ref="C366" si="383">IF(ISBLANK(C57), "", C57)</f>
        <v/>
      </c>
      <c r="D366" s="2266" t="str">
        <f t="shared" si="378"/>
        <v/>
      </c>
      <c r="E366" s="2266" t="str">
        <f t="shared" si="378"/>
        <v/>
      </c>
      <c r="F366" s="2266" t="str">
        <f t="shared" si="378"/>
        <v/>
      </c>
      <c r="G366" s="57"/>
      <c r="H366" s="57"/>
      <c r="I366" s="57"/>
      <c r="J366" s="57"/>
      <c r="K366" s="57"/>
      <c r="L366" s="57"/>
      <c r="M366" s="57"/>
      <c r="N366" s="57"/>
      <c r="O366" s="57"/>
      <c r="P366" s="57"/>
      <c r="Q366" s="57"/>
      <c r="R366" s="57"/>
      <c r="S366" s="57"/>
      <c r="T366" s="57"/>
      <c r="U366" s="57"/>
      <c r="V366" s="57"/>
      <c r="W366" s="57"/>
      <c r="X366" s="57"/>
      <c r="Y366" s="57"/>
      <c r="Z366" s="57"/>
      <c r="AA366" s="57"/>
      <c r="AB366" s="57"/>
      <c r="AC366" s="57"/>
      <c r="AD366" s="57"/>
      <c r="AE366" s="57"/>
      <c r="AF366" s="57"/>
      <c r="AG366" s="57"/>
      <c r="AH366" s="57"/>
      <c r="AI366" s="57"/>
      <c r="AJ366" s="57"/>
      <c r="AK366" s="57"/>
      <c r="AL366" s="57"/>
      <c r="AM366" s="57"/>
      <c r="AN366" s="57"/>
      <c r="AO366" s="57"/>
      <c r="AP366" s="57"/>
      <c r="AQ366" s="57"/>
      <c r="AR366" s="57"/>
      <c r="AS366" s="57"/>
      <c r="AT366" s="57"/>
      <c r="AU366" s="57"/>
      <c r="AV366" s="57"/>
      <c r="AW366" s="57"/>
      <c r="AX366" s="57"/>
      <c r="AY366" s="57"/>
      <c r="AZ366" s="57"/>
      <c r="BA366" s="57"/>
      <c r="BB366" s="57"/>
      <c r="BC366" s="57"/>
      <c r="BD366" s="57"/>
      <c r="BE366" s="57"/>
      <c r="BF366" s="57"/>
      <c r="BG366" s="57"/>
      <c r="BH366" s="57"/>
      <c r="BI366" s="57"/>
      <c r="BJ366" s="57"/>
      <c r="BK366" s="57"/>
      <c r="BL366" s="57"/>
      <c r="BM366" s="57"/>
      <c r="BN366" s="57"/>
      <c r="BO366" s="57"/>
      <c r="BP366" s="57"/>
      <c r="BQ366" s="57"/>
      <c r="BR366" s="57"/>
      <c r="BS366" s="57"/>
      <c r="BT366" s="57"/>
      <c r="BU366" s="57"/>
      <c r="BV366" s="57"/>
      <c r="BW366" s="57"/>
      <c r="BX366" s="57"/>
      <c r="BY366" s="57"/>
      <c r="BZ366" s="57"/>
      <c r="CA366" s="57"/>
      <c r="CB366" s="57"/>
      <c r="CC366" s="57"/>
      <c r="CD366" s="57"/>
      <c r="CE366" s="57"/>
      <c r="CF366" s="57"/>
      <c r="CG366" s="57"/>
      <c r="CH366" s="57"/>
      <c r="CI366" s="57"/>
      <c r="CJ366" s="57"/>
      <c r="CK366" s="57"/>
      <c r="CL366" s="57"/>
      <c r="CM366" s="57"/>
      <c r="CN366" s="57"/>
      <c r="CO366" s="57"/>
      <c r="CP366" s="57"/>
      <c r="CQ366" s="57"/>
      <c r="CR366" s="57"/>
      <c r="CS366" s="57"/>
      <c r="CT366" s="57"/>
      <c r="CU366" s="57"/>
      <c r="CV366" s="57"/>
      <c r="CW366" s="57"/>
      <c r="CX366" s="57"/>
      <c r="CY366" s="57"/>
      <c r="CZ366" s="57"/>
      <c r="DA366" s="57"/>
      <c r="DB366" s="57"/>
      <c r="DC366" s="57"/>
      <c r="DD366" s="57"/>
      <c r="DE366" s="57"/>
      <c r="DF366" s="57"/>
      <c r="DG366" s="57"/>
      <c r="DH366" s="57"/>
      <c r="DI366" s="57"/>
      <c r="DJ366" s="57"/>
      <c r="DK366" s="57"/>
      <c r="DL366" s="57"/>
      <c r="DM366" s="57"/>
      <c r="DN366" s="57"/>
      <c r="DO366" s="57"/>
      <c r="DP366" s="57"/>
      <c r="DQ366" s="57"/>
      <c r="DR366" s="57"/>
      <c r="DS366" s="57"/>
      <c r="DT366" s="57"/>
      <c r="DU366" s="57"/>
      <c r="DV366" s="103"/>
      <c r="DW366" s="57"/>
      <c r="DX366" s="57"/>
      <c r="DY366" s="57"/>
      <c r="DZ366" s="57"/>
      <c r="EA366" s="57"/>
      <c r="EB366" s="57"/>
      <c r="EC366" s="57"/>
      <c r="ED366" s="57"/>
      <c r="EE366" s="57"/>
      <c r="EF366" s="57"/>
      <c r="EG366" s="57"/>
      <c r="EH366" s="57"/>
      <c r="EI366" s="57"/>
      <c r="EJ366" s="57"/>
      <c r="EK366" s="57"/>
      <c r="EL366" s="57"/>
      <c r="EM366" s="57"/>
      <c r="EN366" s="57"/>
      <c r="EO366" s="57"/>
      <c r="EP366" s="57"/>
      <c r="EQ366" s="103"/>
      <c r="ER366" s="577"/>
    </row>
    <row r="367" spans="1:148" ht="15" customHeight="1">
      <c r="A367" s="648"/>
      <c r="B367" s="2261" t="str">
        <f t="shared" si="368"/>
        <v>Desk 47</v>
      </c>
      <c r="C367" s="2266" t="str">
        <f t="shared" ref="C367" si="384">IF(ISBLANK(C58), "", C58)</f>
        <v/>
      </c>
      <c r="D367" s="2266" t="str">
        <f t="shared" si="378"/>
        <v/>
      </c>
      <c r="E367" s="2266" t="str">
        <f t="shared" si="378"/>
        <v/>
      </c>
      <c r="F367" s="2266" t="str">
        <f t="shared" si="378"/>
        <v/>
      </c>
      <c r="G367" s="57"/>
      <c r="H367" s="57"/>
      <c r="I367" s="57"/>
      <c r="J367" s="57"/>
      <c r="K367" s="57"/>
      <c r="L367" s="57"/>
      <c r="M367" s="57"/>
      <c r="N367" s="57"/>
      <c r="O367" s="57"/>
      <c r="P367" s="57"/>
      <c r="Q367" s="57"/>
      <c r="R367" s="57"/>
      <c r="S367" s="57"/>
      <c r="T367" s="57"/>
      <c r="U367" s="57"/>
      <c r="V367" s="57"/>
      <c r="W367" s="57"/>
      <c r="X367" s="57"/>
      <c r="Y367" s="57"/>
      <c r="Z367" s="57"/>
      <c r="AA367" s="57"/>
      <c r="AB367" s="57"/>
      <c r="AC367" s="57"/>
      <c r="AD367" s="57"/>
      <c r="AE367" s="57"/>
      <c r="AF367" s="57"/>
      <c r="AG367" s="57"/>
      <c r="AH367" s="57"/>
      <c r="AI367" s="57"/>
      <c r="AJ367" s="57"/>
      <c r="AK367" s="57"/>
      <c r="AL367" s="57"/>
      <c r="AM367" s="57"/>
      <c r="AN367" s="57"/>
      <c r="AO367" s="57"/>
      <c r="AP367" s="57"/>
      <c r="AQ367" s="57"/>
      <c r="AR367" s="57"/>
      <c r="AS367" s="57"/>
      <c r="AT367" s="57"/>
      <c r="AU367" s="57"/>
      <c r="AV367" s="57"/>
      <c r="AW367" s="57"/>
      <c r="AX367" s="57"/>
      <c r="AY367" s="57"/>
      <c r="AZ367" s="57"/>
      <c r="BA367" s="57"/>
      <c r="BB367" s="57"/>
      <c r="BC367" s="57"/>
      <c r="BD367" s="57"/>
      <c r="BE367" s="57"/>
      <c r="BF367" s="57"/>
      <c r="BG367" s="57"/>
      <c r="BH367" s="57"/>
      <c r="BI367" s="57"/>
      <c r="BJ367" s="57"/>
      <c r="BK367" s="57"/>
      <c r="BL367" s="57"/>
      <c r="BM367" s="57"/>
      <c r="BN367" s="57"/>
      <c r="BO367" s="57"/>
      <c r="BP367" s="57"/>
      <c r="BQ367" s="57"/>
      <c r="BR367" s="57"/>
      <c r="BS367" s="57"/>
      <c r="BT367" s="57"/>
      <c r="BU367" s="57"/>
      <c r="BV367" s="57"/>
      <c r="BW367" s="57"/>
      <c r="BX367" s="57"/>
      <c r="BY367" s="57"/>
      <c r="BZ367" s="57"/>
      <c r="CA367" s="57"/>
      <c r="CB367" s="57"/>
      <c r="CC367" s="57"/>
      <c r="CD367" s="57"/>
      <c r="CE367" s="57"/>
      <c r="CF367" s="57"/>
      <c r="CG367" s="57"/>
      <c r="CH367" s="57"/>
      <c r="CI367" s="57"/>
      <c r="CJ367" s="57"/>
      <c r="CK367" s="57"/>
      <c r="CL367" s="57"/>
      <c r="CM367" s="57"/>
      <c r="CN367" s="57"/>
      <c r="CO367" s="57"/>
      <c r="CP367" s="57"/>
      <c r="CQ367" s="57"/>
      <c r="CR367" s="57"/>
      <c r="CS367" s="57"/>
      <c r="CT367" s="57"/>
      <c r="CU367" s="57"/>
      <c r="CV367" s="57"/>
      <c r="CW367" s="57"/>
      <c r="CX367" s="57"/>
      <c r="CY367" s="57"/>
      <c r="CZ367" s="57"/>
      <c r="DA367" s="57"/>
      <c r="DB367" s="57"/>
      <c r="DC367" s="57"/>
      <c r="DD367" s="57"/>
      <c r="DE367" s="57"/>
      <c r="DF367" s="57"/>
      <c r="DG367" s="57"/>
      <c r="DH367" s="57"/>
      <c r="DI367" s="57"/>
      <c r="DJ367" s="57"/>
      <c r="DK367" s="57"/>
      <c r="DL367" s="57"/>
      <c r="DM367" s="57"/>
      <c r="DN367" s="57"/>
      <c r="DO367" s="57"/>
      <c r="DP367" s="57"/>
      <c r="DQ367" s="57"/>
      <c r="DR367" s="57"/>
      <c r="DS367" s="57"/>
      <c r="DT367" s="57"/>
      <c r="DU367" s="57"/>
      <c r="DV367" s="103"/>
      <c r="DW367" s="57"/>
      <c r="DX367" s="57"/>
      <c r="DY367" s="57"/>
      <c r="DZ367" s="57"/>
      <c r="EA367" s="57"/>
      <c r="EB367" s="57"/>
      <c r="EC367" s="57"/>
      <c r="ED367" s="57"/>
      <c r="EE367" s="57"/>
      <c r="EF367" s="57"/>
      <c r="EG367" s="57"/>
      <c r="EH367" s="57"/>
      <c r="EI367" s="57"/>
      <c r="EJ367" s="57"/>
      <c r="EK367" s="57"/>
      <c r="EL367" s="57"/>
      <c r="EM367" s="57"/>
      <c r="EN367" s="57"/>
      <c r="EO367" s="57"/>
      <c r="EP367" s="57"/>
      <c r="EQ367" s="103"/>
      <c r="ER367" s="577"/>
    </row>
    <row r="368" spans="1:148" ht="15" customHeight="1">
      <c r="A368" s="648"/>
      <c r="B368" s="2261" t="str">
        <f t="shared" si="368"/>
        <v>Desk 48</v>
      </c>
      <c r="C368" s="2266" t="str">
        <f t="shared" ref="C368" si="385">IF(ISBLANK(C59), "", C59)</f>
        <v/>
      </c>
      <c r="D368" s="2266" t="str">
        <f t="shared" si="378"/>
        <v/>
      </c>
      <c r="E368" s="2266" t="str">
        <f t="shared" si="378"/>
        <v/>
      </c>
      <c r="F368" s="2266" t="str">
        <f t="shared" si="378"/>
        <v/>
      </c>
      <c r="G368" s="57"/>
      <c r="H368" s="57"/>
      <c r="I368" s="57"/>
      <c r="J368" s="57"/>
      <c r="K368" s="57"/>
      <c r="L368" s="57"/>
      <c r="M368" s="57"/>
      <c r="N368" s="57"/>
      <c r="O368" s="57"/>
      <c r="P368" s="57"/>
      <c r="Q368" s="57"/>
      <c r="R368" s="57"/>
      <c r="S368" s="57"/>
      <c r="T368" s="57"/>
      <c r="U368" s="57"/>
      <c r="V368" s="57"/>
      <c r="W368" s="57"/>
      <c r="X368" s="57"/>
      <c r="Y368" s="57"/>
      <c r="Z368" s="57"/>
      <c r="AA368" s="57"/>
      <c r="AB368" s="57"/>
      <c r="AC368" s="57"/>
      <c r="AD368" s="57"/>
      <c r="AE368" s="57"/>
      <c r="AF368" s="57"/>
      <c r="AG368" s="57"/>
      <c r="AH368" s="57"/>
      <c r="AI368" s="57"/>
      <c r="AJ368" s="57"/>
      <c r="AK368" s="57"/>
      <c r="AL368" s="57"/>
      <c r="AM368" s="57"/>
      <c r="AN368" s="57"/>
      <c r="AO368" s="57"/>
      <c r="AP368" s="57"/>
      <c r="AQ368" s="57"/>
      <c r="AR368" s="57"/>
      <c r="AS368" s="57"/>
      <c r="AT368" s="57"/>
      <c r="AU368" s="57"/>
      <c r="AV368" s="57"/>
      <c r="AW368" s="57"/>
      <c r="AX368" s="57"/>
      <c r="AY368" s="57"/>
      <c r="AZ368" s="57"/>
      <c r="BA368" s="57"/>
      <c r="BB368" s="57"/>
      <c r="BC368" s="57"/>
      <c r="BD368" s="57"/>
      <c r="BE368" s="57"/>
      <c r="BF368" s="57"/>
      <c r="BG368" s="57"/>
      <c r="BH368" s="57"/>
      <c r="BI368" s="57"/>
      <c r="BJ368" s="57"/>
      <c r="BK368" s="57"/>
      <c r="BL368" s="57"/>
      <c r="BM368" s="57"/>
      <c r="BN368" s="57"/>
      <c r="BO368" s="57"/>
      <c r="BP368" s="57"/>
      <c r="BQ368" s="57"/>
      <c r="BR368" s="57"/>
      <c r="BS368" s="57"/>
      <c r="BT368" s="57"/>
      <c r="BU368" s="57"/>
      <c r="BV368" s="57"/>
      <c r="BW368" s="57"/>
      <c r="BX368" s="57"/>
      <c r="BY368" s="57"/>
      <c r="BZ368" s="57"/>
      <c r="CA368" s="57"/>
      <c r="CB368" s="57"/>
      <c r="CC368" s="57"/>
      <c r="CD368" s="57"/>
      <c r="CE368" s="57"/>
      <c r="CF368" s="57"/>
      <c r="CG368" s="57"/>
      <c r="CH368" s="57"/>
      <c r="CI368" s="57"/>
      <c r="CJ368" s="57"/>
      <c r="CK368" s="57"/>
      <c r="CL368" s="57"/>
      <c r="CM368" s="57"/>
      <c r="CN368" s="57"/>
      <c r="CO368" s="57"/>
      <c r="CP368" s="57"/>
      <c r="CQ368" s="57"/>
      <c r="CR368" s="57"/>
      <c r="CS368" s="57"/>
      <c r="CT368" s="57"/>
      <c r="CU368" s="57"/>
      <c r="CV368" s="57"/>
      <c r="CW368" s="57"/>
      <c r="CX368" s="57"/>
      <c r="CY368" s="57"/>
      <c r="CZ368" s="57"/>
      <c r="DA368" s="57"/>
      <c r="DB368" s="57"/>
      <c r="DC368" s="57"/>
      <c r="DD368" s="57"/>
      <c r="DE368" s="57"/>
      <c r="DF368" s="57"/>
      <c r="DG368" s="57"/>
      <c r="DH368" s="57"/>
      <c r="DI368" s="57"/>
      <c r="DJ368" s="57"/>
      <c r="DK368" s="57"/>
      <c r="DL368" s="57"/>
      <c r="DM368" s="57"/>
      <c r="DN368" s="57"/>
      <c r="DO368" s="57"/>
      <c r="DP368" s="57"/>
      <c r="DQ368" s="57"/>
      <c r="DR368" s="57"/>
      <c r="DS368" s="57"/>
      <c r="DT368" s="57"/>
      <c r="DU368" s="57"/>
      <c r="DV368" s="103"/>
      <c r="DW368" s="57"/>
      <c r="DX368" s="57"/>
      <c r="DY368" s="57"/>
      <c r="DZ368" s="57"/>
      <c r="EA368" s="57"/>
      <c r="EB368" s="57"/>
      <c r="EC368" s="57"/>
      <c r="ED368" s="57"/>
      <c r="EE368" s="57"/>
      <c r="EF368" s="57"/>
      <c r="EG368" s="57"/>
      <c r="EH368" s="57"/>
      <c r="EI368" s="57"/>
      <c r="EJ368" s="57"/>
      <c r="EK368" s="57"/>
      <c r="EL368" s="57"/>
      <c r="EM368" s="57"/>
      <c r="EN368" s="57"/>
      <c r="EO368" s="57"/>
      <c r="EP368" s="57"/>
      <c r="EQ368" s="103"/>
      <c r="ER368" s="577"/>
    </row>
    <row r="369" spans="1:148" ht="15" customHeight="1">
      <c r="A369" s="648"/>
      <c r="B369" s="2261" t="str">
        <f t="shared" si="368"/>
        <v>Desk 49</v>
      </c>
      <c r="C369" s="2266" t="str">
        <f t="shared" ref="C369" si="386">IF(ISBLANK(C60), "", C60)</f>
        <v/>
      </c>
      <c r="D369" s="2266" t="str">
        <f t="shared" si="378"/>
        <v/>
      </c>
      <c r="E369" s="2266" t="str">
        <f t="shared" si="378"/>
        <v/>
      </c>
      <c r="F369" s="2266" t="str">
        <f t="shared" si="378"/>
        <v/>
      </c>
      <c r="G369" s="57"/>
      <c r="H369" s="57"/>
      <c r="I369" s="57"/>
      <c r="J369" s="57"/>
      <c r="K369" s="57"/>
      <c r="L369" s="57"/>
      <c r="M369" s="57"/>
      <c r="N369" s="57"/>
      <c r="O369" s="57"/>
      <c r="P369" s="57"/>
      <c r="Q369" s="57"/>
      <c r="R369" s="57"/>
      <c r="S369" s="57"/>
      <c r="T369" s="57"/>
      <c r="U369" s="57"/>
      <c r="V369" s="57"/>
      <c r="W369" s="57"/>
      <c r="X369" s="57"/>
      <c r="Y369" s="57"/>
      <c r="Z369" s="57"/>
      <c r="AA369" s="57"/>
      <c r="AB369" s="57"/>
      <c r="AC369" s="57"/>
      <c r="AD369" s="57"/>
      <c r="AE369" s="57"/>
      <c r="AF369" s="57"/>
      <c r="AG369" s="57"/>
      <c r="AH369" s="57"/>
      <c r="AI369" s="57"/>
      <c r="AJ369" s="57"/>
      <c r="AK369" s="57"/>
      <c r="AL369" s="57"/>
      <c r="AM369" s="57"/>
      <c r="AN369" s="57"/>
      <c r="AO369" s="57"/>
      <c r="AP369" s="57"/>
      <c r="AQ369" s="57"/>
      <c r="AR369" s="57"/>
      <c r="AS369" s="57"/>
      <c r="AT369" s="57"/>
      <c r="AU369" s="57"/>
      <c r="AV369" s="57"/>
      <c r="AW369" s="57"/>
      <c r="AX369" s="57"/>
      <c r="AY369" s="57"/>
      <c r="AZ369" s="57"/>
      <c r="BA369" s="57"/>
      <c r="BB369" s="57"/>
      <c r="BC369" s="57"/>
      <c r="BD369" s="57"/>
      <c r="BE369" s="57"/>
      <c r="BF369" s="57"/>
      <c r="BG369" s="57"/>
      <c r="BH369" s="57"/>
      <c r="BI369" s="57"/>
      <c r="BJ369" s="57"/>
      <c r="BK369" s="57"/>
      <c r="BL369" s="57"/>
      <c r="BM369" s="57"/>
      <c r="BN369" s="57"/>
      <c r="BO369" s="57"/>
      <c r="BP369" s="57"/>
      <c r="BQ369" s="57"/>
      <c r="BR369" s="57"/>
      <c r="BS369" s="57"/>
      <c r="BT369" s="57"/>
      <c r="BU369" s="57"/>
      <c r="BV369" s="57"/>
      <c r="BW369" s="57"/>
      <c r="BX369" s="57"/>
      <c r="BY369" s="57"/>
      <c r="BZ369" s="57"/>
      <c r="CA369" s="57"/>
      <c r="CB369" s="57"/>
      <c r="CC369" s="57"/>
      <c r="CD369" s="57"/>
      <c r="CE369" s="57"/>
      <c r="CF369" s="57"/>
      <c r="CG369" s="57"/>
      <c r="CH369" s="57"/>
      <c r="CI369" s="57"/>
      <c r="CJ369" s="57"/>
      <c r="CK369" s="57"/>
      <c r="CL369" s="57"/>
      <c r="CM369" s="57"/>
      <c r="CN369" s="57"/>
      <c r="CO369" s="57"/>
      <c r="CP369" s="57"/>
      <c r="CQ369" s="57"/>
      <c r="CR369" s="57"/>
      <c r="CS369" s="57"/>
      <c r="CT369" s="57"/>
      <c r="CU369" s="57"/>
      <c r="CV369" s="57"/>
      <c r="CW369" s="57"/>
      <c r="CX369" s="57"/>
      <c r="CY369" s="57"/>
      <c r="CZ369" s="57"/>
      <c r="DA369" s="57"/>
      <c r="DB369" s="57"/>
      <c r="DC369" s="57"/>
      <c r="DD369" s="57"/>
      <c r="DE369" s="57"/>
      <c r="DF369" s="57"/>
      <c r="DG369" s="57"/>
      <c r="DH369" s="57"/>
      <c r="DI369" s="57"/>
      <c r="DJ369" s="57"/>
      <c r="DK369" s="57"/>
      <c r="DL369" s="57"/>
      <c r="DM369" s="57"/>
      <c r="DN369" s="57"/>
      <c r="DO369" s="57"/>
      <c r="DP369" s="57"/>
      <c r="DQ369" s="57"/>
      <c r="DR369" s="57"/>
      <c r="DS369" s="57"/>
      <c r="DT369" s="57"/>
      <c r="DU369" s="57"/>
      <c r="DV369" s="103"/>
      <c r="DW369" s="57"/>
      <c r="DX369" s="57"/>
      <c r="DY369" s="57"/>
      <c r="DZ369" s="57"/>
      <c r="EA369" s="57"/>
      <c r="EB369" s="57"/>
      <c r="EC369" s="57"/>
      <c r="ED369" s="57"/>
      <c r="EE369" s="57"/>
      <c r="EF369" s="57"/>
      <c r="EG369" s="57"/>
      <c r="EH369" s="57"/>
      <c r="EI369" s="57"/>
      <c r="EJ369" s="57"/>
      <c r="EK369" s="57"/>
      <c r="EL369" s="57"/>
      <c r="EM369" s="57"/>
      <c r="EN369" s="57"/>
      <c r="EO369" s="57"/>
      <c r="EP369" s="57"/>
      <c r="EQ369" s="103"/>
      <c r="ER369" s="577"/>
    </row>
    <row r="370" spans="1:148" ht="15" customHeight="1">
      <c r="A370" s="648"/>
      <c r="B370" s="2261" t="str">
        <f t="shared" si="368"/>
        <v>Desk 50</v>
      </c>
      <c r="C370" s="2266" t="str">
        <f t="shared" ref="C370" si="387">IF(ISBLANK(C61), "", C61)</f>
        <v/>
      </c>
      <c r="D370" s="2266" t="str">
        <f t="shared" si="378"/>
        <v/>
      </c>
      <c r="E370" s="2266" t="str">
        <f t="shared" si="378"/>
        <v/>
      </c>
      <c r="F370" s="2266" t="str">
        <f t="shared" si="378"/>
        <v/>
      </c>
      <c r="G370" s="57"/>
      <c r="H370" s="57"/>
      <c r="I370" s="57"/>
      <c r="J370" s="57"/>
      <c r="K370" s="57"/>
      <c r="L370" s="57"/>
      <c r="M370" s="57"/>
      <c r="N370" s="57"/>
      <c r="O370" s="57"/>
      <c r="P370" s="57"/>
      <c r="Q370" s="57"/>
      <c r="R370" s="57"/>
      <c r="S370" s="57"/>
      <c r="T370" s="57"/>
      <c r="U370" s="57"/>
      <c r="V370" s="57"/>
      <c r="W370" s="57"/>
      <c r="X370" s="57"/>
      <c r="Y370" s="57"/>
      <c r="Z370" s="57"/>
      <c r="AA370" s="57"/>
      <c r="AB370" s="57"/>
      <c r="AC370" s="57"/>
      <c r="AD370" s="57"/>
      <c r="AE370" s="57"/>
      <c r="AF370" s="57"/>
      <c r="AG370" s="57"/>
      <c r="AH370" s="57"/>
      <c r="AI370" s="57"/>
      <c r="AJ370" s="57"/>
      <c r="AK370" s="57"/>
      <c r="AL370" s="57"/>
      <c r="AM370" s="57"/>
      <c r="AN370" s="57"/>
      <c r="AO370" s="57"/>
      <c r="AP370" s="57"/>
      <c r="AQ370" s="57"/>
      <c r="AR370" s="57"/>
      <c r="AS370" s="57"/>
      <c r="AT370" s="57"/>
      <c r="AU370" s="57"/>
      <c r="AV370" s="57"/>
      <c r="AW370" s="57"/>
      <c r="AX370" s="57"/>
      <c r="AY370" s="57"/>
      <c r="AZ370" s="57"/>
      <c r="BA370" s="57"/>
      <c r="BB370" s="57"/>
      <c r="BC370" s="57"/>
      <c r="BD370" s="57"/>
      <c r="BE370" s="57"/>
      <c r="BF370" s="57"/>
      <c r="BG370" s="57"/>
      <c r="BH370" s="57"/>
      <c r="BI370" s="57"/>
      <c r="BJ370" s="57"/>
      <c r="BK370" s="57"/>
      <c r="BL370" s="57"/>
      <c r="BM370" s="57"/>
      <c r="BN370" s="57"/>
      <c r="BO370" s="57"/>
      <c r="BP370" s="57"/>
      <c r="BQ370" s="57"/>
      <c r="BR370" s="57"/>
      <c r="BS370" s="57"/>
      <c r="BT370" s="57"/>
      <c r="BU370" s="57"/>
      <c r="BV370" s="57"/>
      <c r="BW370" s="57"/>
      <c r="BX370" s="57"/>
      <c r="BY370" s="57"/>
      <c r="BZ370" s="57"/>
      <c r="CA370" s="57"/>
      <c r="CB370" s="57"/>
      <c r="CC370" s="57"/>
      <c r="CD370" s="57"/>
      <c r="CE370" s="57"/>
      <c r="CF370" s="57"/>
      <c r="CG370" s="57"/>
      <c r="CH370" s="57"/>
      <c r="CI370" s="57"/>
      <c r="CJ370" s="57"/>
      <c r="CK370" s="57"/>
      <c r="CL370" s="57"/>
      <c r="CM370" s="57"/>
      <c r="CN370" s="57"/>
      <c r="CO370" s="57"/>
      <c r="CP370" s="57"/>
      <c r="CQ370" s="57"/>
      <c r="CR370" s="57"/>
      <c r="CS370" s="57"/>
      <c r="CT370" s="57"/>
      <c r="CU370" s="57"/>
      <c r="CV370" s="57"/>
      <c r="CW370" s="57"/>
      <c r="CX370" s="57"/>
      <c r="CY370" s="57"/>
      <c r="CZ370" s="57"/>
      <c r="DA370" s="57"/>
      <c r="DB370" s="57"/>
      <c r="DC370" s="57"/>
      <c r="DD370" s="57"/>
      <c r="DE370" s="57"/>
      <c r="DF370" s="57"/>
      <c r="DG370" s="57"/>
      <c r="DH370" s="57"/>
      <c r="DI370" s="57"/>
      <c r="DJ370" s="57"/>
      <c r="DK370" s="57"/>
      <c r="DL370" s="57"/>
      <c r="DM370" s="57"/>
      <c r="DN370" s="57"/>
      <c r="DO370" s="57"/>
      <c r="DP370" s="57"/>
      <c r="DQ370" s="57"/>
      <c r="DR370" s="57"/>
      <c r="DS370" s="57"/>
      <c r="DT370" s="57"/>
      <c r="DU370" s="57"/>
      <c r="DV370" s="103"/>
      <c r="DW370" s="57"/>
      <c r="DX370" s="57"/>
      <c r="DY370" s="57"/>
      <c r="DZ370" s="57"/>
      <c r="EA370" s="57"/>
      <c r="EB370" s="57"/>
      <c r="EC370" s="57"/>
      <c r="ED370" s="57"/>
      <c r="EE370" s="57"/>
      <c r="EF370" s="57"/>
      <c r="EG370" s="57"/>
      <c r="EH370" s="57"/>
      <c r="EI370" s="57"/>
      <c r="EJ370" s="57"/>
      <c r="EK370" s="57"/>
      <c r="EL370" s="57"/>
      <c r="EM370" s="57"/>
      <c r="EN370" s="57"/>
      <c r="EO370" s="57"/>
      <c r="EP370" s="57"/>
      <c r="EQ370" s="103"/>
      <c r="ER370" s="577"/>
    </row>
    <row r="371" spans="1:148" ht="15" customHeight="1">
      <c r="A371" s="648"/>
      <c r="B371" s="2261" t="str">
        <f t="shared" si="368"/>
        <v>Desk 51</v>
      </c>
      <c r="C371" s="2266" t="str">
        <f t="shared" ref="C371" si="388">IF(ISBLANK(C62), "", C62)</f>
        <v/>
      </c>
      <c r="D371" s="2266" t="str">
        <f t="shared" si="378"/>
        <v/>
      </c>
      <c r="E371" s="2266" t="str">
        <f t="shared" si="378"/>
        <v/>
      </c>
      <c r="F371" s="2266" t="str">
        <f t="shared" si="378"/>
        <v/>
      </c>
      <c r="G371" s="57"/>
      <c r="H371" s="57"/>
      <c r="I371" s="57"/>
      <c r="J371" s="57"/>
      <c r="K371" s="57"/>
      <c r="L371" s="57"/>
      <c r="M371" s="57"/>
      <c r="N371" s="57"/>
      <c r="O371" s="57"/>
      <c r="P371" s="57"/>
      <c r="Q371" s="57"/>
      <c r="R371" s="57"/>
      <c r="S371" s="57"/>
      <c r="T371" s="57"/>
      <c r="U371" s="57"/>
      <c r="V371" s="57"/>
      <c r="W371" s="57"/>
      <c r="X371" s="57"/>
      <c r="Y371" s="57"/>
      <c r="Z371" s="57"/>
      <c r="AA371" s="57"/>
      <c r="AB371" s="57"/>
      <c r="AC371" s="57"/>
      <c r="AD371" s="57"/>
      <c r="AE371" s="57"/>
      <c r="AF371" s="57"/>
      <c r="AG371" s="57"/>
      <c r="AH371" s="57"/>
      <c r="AI371" s="57"/>
      <c r="AJ371" s="57"/>
      <c r="AK371" s="57"/>
      <c r="AL371" s="57"/>
      <c r="AM371" s="57"/>
      <c r="AN371" s="57"/>
      <c r="AO371" s="57"/>
      <c r="AP371" s="57"/>
      <c r="AQ371" s="57"/>
      <c r="AR371" s="57"/>
      <c r="AS371" s="57"/>
      <c r="AT371" s="57"/>
      <c r="AU371" s="57"/>
      <c r="AV371" s="57"/>
      <c r="AW371" s="57"/>
      <c r="AX371" s="57"/>
      <c r="AY371" s="57"/>
      <c r="AZ371" s="57"/>
      <c r="BA371" s="57"/>
      <c r="BB371" s="57"/>
      <c r="BC371" s="57"/>
      <c r="BD371" s="57"/>
      <c r="BE371" s="57"/>
      <c r="BF371" s="57"/>
      <c r="BG371" s="57"/>
      <c r="BH371" s="57"/>
      <c r="BI371" s="57"/>
      <c r="BJ371" s="57"/>
      <c r="BK371" s="57"/>
      <c r="BL371" s="57"/>
      <c r="BM371" s="57"/>
      <c r="BN371" s="57"/>
      <c r="BO371" s="57"/>
      <c r="BP371" s="57"/>
      <c r="BQ371" s="57"/>
      <c r="BR371" s="57"/>
      <c r="BS371" s="57"/>
      <c r="BT371" s="57"/>
      <c r="BU371" s="57"/>
      <c r="BV371" s="57"/>
      <c r="BW371" s="57"/>
      <c r="BX371" s="57"/>
      <c r="BY371" s="57"/>
      <c r="BZ371" s="57"/>
      <c r="CA371" s="57"/>
      <c r="CB371" s="57"/>
      <c r="CC371" s="57"/>
      <c r="CD371" s="57"/>
      <c r="CE371" s="57"/>
      <c r="CF371" s="57"/>
      <c r="CG371" s="57"/>
      <c r="CH371" s="57"/>
      <c r="CI371" s="57"/>
      <c r="CJ371" s="57"/>
      <c r="CK371" s="57"/>
      <c r="CL371" s="57"/>
      <c r="CM371" s="57"/>
      <c r="CN371" s="57"/>
      <c r="CO371" s="57"/>
      <c r="CP371" s="57"/>
      <c r="CQ371" s="57"/>
      <c r="CR371" s="57"/>
      <c r="CS371" s="57"/>
      <c r="CT371" s="57"/>
      <c r="CU371" s="57"/>
      <c r="CV371" s="57"/>
      <c r="CW371" s="57"/>
      <c r="CX371" s="57"/>
      <c r="CY371" s="57"/>
      <c r="CZ371" s="57"/>
      <c r="DA371" s="57"/>
      <c r="DB371" s="57"/>
      <c r="DC371" s="57"/>
      <c r="DD371" s="57"/>
      <c r="DE371" s="57"/>
      <c r="DF371" s="57"/>
      <c r="DG371" s="57"/>
      <c r="DH371" s="57"/>
      <c r="DI371" s="57"/>
      <c r="DJ371" s="57"/>
      <c r="DK371" s="57"/>
      <c r="DL371" s="57"/>
      <c r="DM371" s="57"/>
      <c r="DN371" s="57"/>
      <c r="DO371" s="57"/>
      <c r="DP371" s="57"/>
      <c r="DQ371" s="57"/>
      <c r="DR371" s="57"/>
      <c r="DS371" s="57"/>
      <c r="DT371" s="57"/>
      <c r="DU371" s="57"/>
      <c r="DV371" s="103"/>
      <c r="DW371" s="57"/>
      <c r="DX371" s="57"/>
      <c r="DY371" s="57"/>
      <c r="DZ371" s="57"/>
      <c r="EA371" s="57"/>
      <c r="EB371" s="57"/>
      <c r="EC371" s="57"/>
      <c r="ED371" s="57"/>
      <c r="EE371" s="57"/>
      <c r="EF371" s="57"/>
      <c r="EG371" s="57"/>
      <c r="EH371" s="57"/>
      <c r="EI371" s="57"/>
      <c r="EJ371" s="57"/>
      <c r="EK371" s="57"/>
      <c r="EL371" s="57"/>
      <c r="EM371" s="57"/>
      <c r="EN371" s="57"/>
      <c r="EO371" s="57"/>
      <c r="EP371" s="57"/>
      <c r="EQ371" s="103"/>
      <c r="ER371" s="577"/>
    </row>
    <row r="372" spans="1:148" ht="15" customHeight="1">
      <c r="A372" s="648"/>
      <c r="B372" s="2261" t="str">
        <f t="shared" si="368"/>
        <v>Desk 52</v>
      </c>
      <c r="C372" s="2266" t="str">
        <f t="shared" ref="C372" si="389">IF(ISBLANK(C63), "", C63)</f>
        <v/>
      </c>
      <c r="D372" s="2266" t="str">
        <f t="shared" si="378"/>
        <v/>
      </c>
      <c r="E372" s="2266" t="str">
        <f t="shared" si="378"/>
        <v/>
      </c>
      <c r="F372" s="2266" t="str">
        <f t="shared" si="378"/>
        <v/>
      </c>
      <c r="G372" s="57"/>
      <c r="H372" s="57"/>
      <c r="I372" s="57"/>
      <c r="J372" s="57"/>
      <c r="K372" s="57"/>
      <c r="L372" s="57"/>
      <c r="M372" s="57"/>
      <c r="N372" s="57"/>
      <c r="O372" s="57"/>
      <c r="P372" s="57"/>
      <c r="Q372" s="57"/>
      <c r="R372" s="57"/>
      <c r="S372" s="57"/>
      <c r="T372" s="57"/>
      <c r="U372" s="57"/>
      <c r="V372" s="57"/>
      <c r="W372" s="57"/>
      <c r="X372" s="57"/>
      <c r="Y372" s="57"/>
      <c r="Z372" s="57"/>
      <c r="AA372" s="57"/>
      <c r="AB372" s="57"/>
      <c r="AC372" s="57"/>
      <c r="AD372" s="57"/>
      <c r="AE372" s="57"/>
      <c r="AF372" s="57"/>
      <c r="AG372" s="57"/>
      <c r="AH372" s="57"/>
      <c r="AI372" s="57"/>
      <c r="AJ372" s="57"/>
      <c r="AK372" s="57"/>
      <c r="AL372" s="57"/>
      <c r="AM372" s="57"/>
      <c r="AN372" s="57"/>
      <c r="AO372" s="57"/>
      <c r="AP372" s="57"/>
      <c r="AQ372" s="57"/>
      <c r="AR372" s="57"/>
      <c r="AS372" s="57"/>
      <c r="AT372" s="57"/>
      <c r="AU372" s="57"/>
      <c r="AV372" s="57"/>
      <c r="AW372" s="57"/>
      <c r="AX372" s="57"/>
      <c r="AY372" s="57"/>
      <c r="AZ372" s="57"/>
      <c r="BA372" s="57"/>
      <c r="BB372" s="57"/>
      <c r="BC372" s="57"/>
      <c r="BD372" s="57"/>
      <c r="BE372" s="57"/>
      <c r="BF372" s="57"/>
      <c r="BG372" s="57"/>
      <c r="BH372" s="57"/>
      <c r="BI372" s="57"/>
      <c r="BJ372" s="57"/>
      <c r="BK372" s="57"/>
      <c r="BL372" s="57"/>
      <c r="BM372" s="57"/>
      <c r="BN372" s="57"/>
      <c r="BO372" s="57"/>
      <c r="BP372" s="57"/>
      <c r="BQ372" s="57"/>
      <c r="BR372" s="57"/>
      <c r="BS372" s="57"/>
      <c r="BT372" s="57"/>
      <c r="BU372" s="57"/>
      <c r="BV372" s="57"/>
      <c r="BW372" s="57"/>
      <c r="BX372" s="57"/>
      <c r="BY372" s="57"/>
      <c r="BZ372" s="57"/>
      <c r="CA372" s="57"/>
      <c r="CB372" s="57"/>
      <c r="CC372" s="57"/>
      <c r="CD372" s="57"/>
      <c r="CE372" s="57"/>
      <c r="CF372" s="57"/>
      <c r="CG372" s="57"/>
      <c r="CH372" s="57"/>
      <c r="CI372" s="57"/>
      <c r="CJ372" s="57"/>
      <c r="CK372" s="57"/>
      <c r="CL372" s="57"/>
      <c r="CM372" s="57"/>
      <c r="CN372" s="57"/>
      <c r="CO372" s="57"/>
      <c r="CP372" s="57"/>
      <c r="CQ372" s="57"/>
      <c r="CR372" s="57"/>
      <c r="CS372" s="57"/>
      <c r="CT372" s="57"/>
      <c r="CU372" s="57"/>
      <c r="CV372" s="57"/>
      <c r="CW372" s="57"/>
      <c r="CX372" s="57"/>
      <c r="CY372" s="57"/>
      <c r="CZ372" s="57"/>
      <c r="DA372" s="57"/>
      <c r="DB372" s="57"/>
      <c r="DC372" s="57"/>
      <c r="DD372" s="57"/>
      <c r="DE372" s="57"/>
      <c r="DF372" s="57"/>
      <c r="DG372" s="57"/>
      <c r="DH372" s="57"/>
      <c r="DI372" s="57"/>
      <c r="DJ372" s="57"/>
      <c r="DK372" s="57"/>
      <c r="DL372" s="57"/>
      <c r="DM372" s="57"/>
      <c r="DN372" s="57"/>
      <c r="DO372" s="57"/>
      <c r="DP372" s="57"/>
      <c r="DQ372" s="57"/>
      <c r="DR372" s="57"/>
      <c r="DS372" s="57"/>
      <c r="DT372" s="57"/>
      <c r="DU372" s="57"/>
      <c r="DV372" s="103"/>
      <c r="DW372" s="57"/>
      <c r="DX372" s="57"/>
      <c r="DY372" s="57"/>
      <c r="DZ372" s="57"/>
      <c r="EA372" s="57"/>
      <c r="EB372" s="57"/>
      <c r="EC372" s="57"/>
      <c r="ED372" s="57"/>
      <c r="EE372" s="57"/>
      <c r="EF372" s="57"/>
      <c r="EG372" s="57"/>
      <c r="EH372" s="57"/>
      <c r="EI372" s="57"/>
      <c r="EJ372" s="57"/>
      <c r="EK372" s="57"/>
      <c r="EL372" s="57"/>
      <c r="EM372" s="57"/>
      <c r="EN372" s="57"/>
      <c r="EO372" s="57"/>
      <c r="EP372" s="57"/>
      <c r="EQ372" s="103"/>
      <c r="ER372" s="577"/>
    </row>
    <row r="373" spans="1:148" ht="15" customHeight="1">
      <c r="A373" s="648"/>
      <c r="B373" s="2261" t="str">
        <f t="shared" si="368"/>
        <v>Desk 53</v>
      </c>
      <c r="C373" s="2266" t="str">
        <f t="shared" ref="C373" si="390">IF(ISBLANK(C64), "", C64)</f>
        <v/>
      </c>
      <c r="D373" s="2266" t="str">
        <f t="shared" si="378"/>
        <v/>
      </c>
      <c r="E373" s="2266" t="str">
        <f t="shared" si="378"/>
        <v/>
      </c>
      <c r="F373" s="2266" t="str">
        <f t="shared" si="378"/>
        <v/>
      </c>
      <c r="G373" s="57"/>
      <c r="H373" s="57"/>
      <c r="I373" s="57"/>
      <c r="J373" s="57"/>
      <c r="K373" s="57"/>
      <c r="L373" s="57"/>
      <c r="M373" s="57"/>
      <c r="N373" s="57"/>
      <c r="O373" s="57"/>
      <c r="P373" s="57"/>
      <c r="Q373" s="57"/>
      <c r="R373" s="57"/>
      <c r="S373" s="57"/>
      <c r="T373" s="57"/>
      <c r="U373" s="57"/>
      <c r="V373" s="57"/>
      <c r="W373" s="57"/>
      <c r="X373" s="57"/>
      <c r="Y373" s="57"/>
      <c r="Z373" s="57"/>
      <c r="AA373" s="57"/>
      <c r="AB373" s="57"/>
      <c r="AC373" s="57"/>
      <c r="AD373" s="57"/>
      <c r="AE373" s="57"/>
      <c r="AF373" s="57"/>
      <c r="AG373" s="57"/>
      <c r="AH373" s="57"/>
      <c r="AI373" s="57"/>
      <c r="AJ373" s="57"/>
      <c r="AK373" s="57"/>
      <c r="AL373" s="57"/>
      <c r="AM373" s="57"/>
      <c r="AN373" s="57"/>
      <c r="AO373" s="57"/>
      <c r="AP373" s="57"/>
      <c r="AQ373" s="57"/>
      <c r="AR373" s="57"/>
      <c r="AS373" s="57"/>
      <c r="AT373" s="57"/>
      <c r="AU373" s="57"/>
      <c r="AV373" s="57"/>
      <c r="AW373" s="57"/>
      <c r="AX373" s="57"/>
      <c r="AY373" s="57"/>
      <c r="AZ373" s="57"/>
      <c r="BA373" s="57"/>
      <c r="BB373" s="57"/>
      <c r="BC373" s="57"/>
      <c r="BD373" s="57"/>
      <c r="BE373" s="57"/>
      <c r="BF373" s="57"/>
      <c r="BG373" s="57"/>
      <c r="BH373" s="57"/>
      <c r="BI373" s="57"/>
      <c r="BJ373" s="57"/>
      <c r="BK373" s="57"/>
      <c r="BL373" s="57"/>
      <c r="BM373" s="57"/>
      <c r="BN373" s="57"/>
      <c r="BO373" s="57"/>
      <c r="BP373" s="57"/>
      <c r="BQ373" s="57"/>
      <c r="BR373" s="57"/>
      <c r="BS373" s="57"/>
      <c r="BT373" s="57"/>
      <c r="BU373" s="57"/>
      <c r="BV373" s="57"/>
      <c r="BW373" s="57"/>
      <c r="BX373" s="57"/>
      <c r="BY373" s="57"/>
      <c r="BZ373" s="57"/>
      <c r="CA373" s="57"/>
      <c r="CB373" s="57"/>
      <c r="CC373" s="57"/>
      <c r="CD373" s="57"/>
      <c r="CE373" s="57"/>
      <c r="CF373" s="57"/>
      <c r="CG373" s="57"/>
      <c r="CH373" s="57"/>
      <c r="CI373" s="57"/>
      <c r="CJ373" s="57"/>
      <c r="CK373" s="57"/>
      <c r="CL373" s="57"/>
      <c r="CM373" s="57"/>
      <c r="CN373" s="57"/>
      <c r="CO373" s="57"/>
      <c r="CP373" s="57"/>
      <c r="CQ373" s="57"/>
      <c r="CR373" s="57"/>
      <c r="CS373" s="57"/>
      <c r="CT373" s="57"/>
      <c r="CU373" s="57"/>
      <c r="CV373" s="57"/>
      <c r="CW373" s="57"/>
      <c r="CX373" s="57"/>
      <c r="CY373" s="57"/>
      <c r="CZ373" s="57"/>
      <c r="DA373" s="57"/>
      <c r="DB373" s="57"/>
      <c r="DC373" s="57"/>
      <c r="DD373" s="57"/>
      <c r="DE373" s="57"/>
      <c r="DF373" s="57"/>
      <c r="DG373" s="57"/>
      <c r="DH373" s="57"/>
      <c r="DI373" s="57"/>
      <c r="DJ373" s="57"/>
      <c r="DK373" s="57"/>
      <c r="DL373" s="57"/>
      <c r="DM373" s="57"/>
      <c r="DN373" s="57"/>
      <c r="DO373" s="57"/>
      <c r="DP373" s="57"/>
      <c r="DQ373" s="57"/>
      <c r="DR373" s="57"/>
      <c r="DS373" s="57"/>
      <c r="DT373" s="57"/>
      <c r="DU373" s="57"/>
      <c r="DV373" s="103"/>
      <c r="DW373" s="57"/>
      <c r="DX373" s="57"/>
      <c r="DY373" s="57"/>
      <c r="DZ373" s="57"/>
      <c r="EA373" s="57"/>
      <c r="EB373" s="57"/>
      <c r="EC373" s="57"/>
      <c r="ED373" s="57"/>
      <c r="EE373" s="57"/>
      <c r="EF373" s="57"/>
      <c r="EG373" s="57"/>
      <c r="EH373" s="57"/>
      <c r="EI373" s="57"/>
      <c r="EJ373" s="57"/>
      <c r="EK373" s="57"/>
      <c r="EL373" s="57"/>
      <c r="EM373" s="57"/>
      <c r="EN373" s="57"/>
      <c r="EO373" s="57"/>
      <c r="EP373" s="57"/>
      <c r="EQ373" s="103"/>
      <c r="ER373" s="577"/>
    </row>
    <row r="374" spans="1:148" ht="15" customHeight="1">
      <c r="A374" s="648"/>
      <c r="B374" s="2261" t="str">
        <f t="shared" si="368"/>
        <v>Desk 54</v>
      </c>
      <c r="C374" s="2266" t="str">
        <f t="shared" ref="C374" si="391">IF(ISBLANK(C65), "", C65)</f>
        <v/>
      </c>
      <c r="D374" s="2266" t="str">
        <f t="shared" si="378"/>
        <v/>
      </c>
      <c r="E374" s="2266" t="str">
        <f t="shared" si="378"/>
        <v/>
      </c>
      <c r="F374" s="2266" t="str">
        <f t="shared" si="378"/>
        <v/>
      </c>
      <c r="G374" s="57"/>
      <c r="H374" s="57"/>
      <c r="I374" s="57"/>
      <c r="J374" s="57"/>
      <c r="K374" s="57"/>
      <c r="L374" s="57"/>
      <c r="M374" s="57"/>
      <c r="N374" s="57"/>
      <c r="O374" s="57"/>
      <c r="P374" s="57"/>
      <c r="Q374" s="57"/>
      <c r="R374" s="57"/>
      <c r="S374" s="57"/>
      <c r="T374" s="57"/>
      <c r="U374" s="57"/>
      <c r="V374" s="57"/>
      <c r="W374" s="57"/>
      <c r="X374" s="57"/>
      <c r="Y374" s="57"/>
      <c r="Z374" s="57"/>
      <c r="AA374" s="57"/>
      <c r="AB374" s="57"/>
      <c r="AC374" s="57"/>
      <c r="AD374" s="57"/>
      <c r="AE374" s="57"/>
      <c r="AF374" s="57"/>
      <c r="AG374" s="57"/>
      <c r="AH374" s="57"/>
      <c r="AI374" s="57"/>
      <c r="AJ374" s="57"/>
      <c r="AK374" s="57"/>
      <c r="AL374" s="57"/>
      <c r="AM374" s="57"/>
      <c r="AN374" s="57"/>
      <c r="AO374" s="57"/>
      <c r="AP374" s="57"/>
      <c r="AQ374" s="57"/>
      <c r="AR374" s="57"/>
      <c r="AS374" s="57"/>
      <c r="AT374" s="57"/>
      <c r="AU374" s="57"/>
      <c r="AV374" s="57"/>
      <c r="AW374" s="57"/>
      <c r="AX374" s="57"/>
      <c r="AY374" s="57"/>
      <c r="AZ374" s="57"/>
      <c r="BA374" s="57"/>
      <c r="BB374" s="57"/>
      <c r="BC374" s="57"/>
      <c r="BD374" s="57"/>
      <c r="BE374" s="57"/>
      <c r="BF374" s="57"/>
      <c r="BG374" s="57"/>
      <c r="BH374" s="57"/>
      <c r="BI374" s="57"/>
      <c r="BJ374" s="57"/>
      <c r="BK374" s="57"/>
      <c r="BL374" s="57"/>
      <c r="BM374" s="57"/>
      <c r="BN374" s="57"/>
      <c r="BO374" s="57"/>
      <c r="BP374" s="57"/>
      <c r="BQ374" s="57"/>
      <c r="BR374" s="57"/>
      <c r="BS374" s="57"/>
      <c r="BT374" s="57"/>
      <c r="BU374" s="57"/>
      <c r="BV374" s="57"/>
      <c r="BW374" s="57"/>
      <c r="BX374" s="57"/>
      <c r="BY374" s="57"/>
      <c r="BZ374" s="57"/>
      <c r="CA374" s="57"/>
      <c r="CB374" s="57"/>
      <c r="CC374" s="57"/>
      <c r="CD374" s="57"/>
      <c r="CE374" s="57"/>
      <c r="CF374" s="57"/>
      <c r="CG374" s="57"/>
      <c r="CH374" s="57"/>
      <c r="CI374" s="57"/>
      <c r="CJ374" s="57"/>
      <c r="CK374" s="57"/>
      <c r="CL374" s="57"/>
      <c r="CM374" s="57"/>
      <c r="CN374" s="57"/>
      <c r="CO374" s="57"/>
      <c r="CP374" s="57"/>
      <c r="CQ374" s="57"/>
      <c r="CR374" s="57"/>
      <c r="CS374" s="57"/>
      <c r="CT374" s="57"/>
      <c r="CU374" s="57"/>
      <c r="CV374" s="57"/>
      <c r="CW374" s="57"/>
      <c r="CX374" s="57"/>
      <c r="CY374" s="57"/>
      <c r="CZ374" s="57"/>
      <c r="DA374" s="57"/>
      <c r="DB374" s="57"/>
      <c r="DC374" s="57"/>
      <c r="DD374" s="57"/>
      <c r="DE374" s="57"/>
      <c r="DF374" s="57"/>
      <c r="DG374" s="57"/>
      <c r="DH374" s="57"/>
      <c r="DI374" s="57"/>
      <c r="DJ374" s="57"/>
      <c r="DK374" s="57"/>
      <c r="DL374" s="57"/>
      <c r="DM374" s="57"/>
      <c r="DN374" s="57"/>
      <c r="DO374" s="57"/>
      <c r="DP374" s="57"/>
      <c r="DQ374" s="57"/>
      <c r="DR374" s="57"/>
      <c r="DS374" s="57"/>
      <c r="DT374" s="57"/>
      <c r="DU374" s="57"/>
      <c r="DV374" s="103"/>
      <c r="DW374" s="57"/>
      <c r="DX374" s="57"/>
      <c r="DY374" s="57"/>
      <c r="DZ374" s="57"/>
      <c r="EA374" s="57"/>
      <c r="EB374" s="57"/>
      <c r="EC374" s="57"/>
      <c r="ED374" s="57"/>
      <c r="EE374" s="57"/>
      <c r="EF374" s="57"/>
      <c r="EG374" s="57"/>
      <c r="EH374" s="57"/>
      <c r="EI374" s="57"/>
      <c r="EJ374" s="57"/>
      <c r="EK374" s="57"/>
      <c r="EL374" s="57"/>
      <c r="EM374" s="57"/>
      <c r="EN374" s="57"/>
      <c r="EO374" s="57"/>
      <c r="EP374" s="57"/>
      <c r="EQ374" s="103"/>
      <c r="ER374" s="577"/>
    </row>
    <row r="375" spans="1:148" ht="15" customHeight="1">
      <c r="A375" s="648"/>
      <c r="B375" s="2261" t="str">
        <f t="shared" si="368"/>
        <v>Desk 55</v>
      </c>
      <c r="C375" s="2266" t="str">
        <f t="shared" ref="C375" si="392">IF(ISBLANK(C66), "", C66)</f>
        <v/>
      </c>
      <c r="D375" s="2266" t="str">
        <f t="shared" si="378"/>
        <v/>
      </c>
      <c r="E375" s="2266" t="str">
        <f t="shared" si="378"/>
        <v/>
      </c>
      <c r="F375" s="2266" t="str">
        <f t="shared" si="378"/>
        <v/>
      </c>
      <c r="G375" s="57"/>
      <c r="H375" s="57"/>
      <c r="I375" s="57"/>
      <c r="J375" s="57"/>
      <c r="K375" s="57"/>
      <c r="L375" s="57"/>
      <c r="M375" s="57"/>
      <c r="N375" s="57"/>
      <c r="O375" s="57"/>
      <c r="P375" s="57"/>
      <c r="Q375" s="57"/>
      <c r="R375" s="57"/>
      <c r="S375" s="57"/>
      <c r="T375" s="57"/>
      <c r="U375" s="57"/>
      <c r="V375" s="57"/>
      <c r="W375" s="57"/>
      <c r="X375" s="57"/>
      <c r="Y375" s="57"/>
      <c r="Z375" s="57"/>
      <c r="AA375" s="57"/>
      <c r="AB375" s="57"/>
      <c r="AC375" s="57"/>
      <c r="AD375" s="57"/>
      <c r="AE375" s="57"/>
      <c r="AF375" s="57"/>
      <c r="AG375" s="57"/>
      <c r="AH375" s="57"/>
      <c r="AI375" s="57"/>
      <c r="AJ375" s="57"/>
      <c r="AK375" s="57"/>
      <c r="AL375" s="57"/>
      <c r="AM375" s="57"/>
      <c r="AN375" s="57"/>
      <c r="AO375" s="57"/>
      <c r="AP375" s="57"/>
      <c r="AQ375" s="57"/>
      <c r="AR375" s="57"/>
      <c r="AS375" s="57"/>
      <c r="AT375" s="57"/>
      <c r="AU375" s="57"/>
      <c r="AV375" s="57"/>
      <c r="AW375" s="57"/>
      <c r="AX375" s="57"/>
      <c r="AY375" s="57"/>
      <c r="AZ375" s="57"/>
      <c r="BA375" s="57"/>
      <c r="BB375" s="57"/>
      <c r="BC375" s="57"/>
      <c r="BD375" s="57"/>
      <c r="BE375" s="57"/>
      <c r="BF375" s="57"/>
      <c r="BG375" s="57"/>
      <c r="BH375" s="57"/>
      <c r="BI375" s="57"/>
      <c r="BJ375" s="57"/>
      <c r="BK375" s="57"/>
      <c r="BL375" s="57"/>
      <c r="BM375" s="57"/>
      <c r="BN375" s="57"/>
      <c r="BO375" s="57"/>
      <c r="BP375" s="57"/>
      <c r="BQ375" s="57"/>
      <c r="BR375" s="57"/>
      <c r="BS375" s="57"/>
      <c r="BT375" s="57"/>
      <c r="BU375" s="57"/>
      <c r="BV375" s="57"/>
      <c r="BW375" s="57"/>
      <c r="BX375" s="57"/>
      <c r="BY375" s="57"/>
      <c r="BZ375" s="57"/>
      <c r="CA375" s="57"/>
      <c r="CB375" s="57"/>
      <c r="CC375" s="57"/>
      <c r="CD375" s="57"/>
      <c r="CE375" s="57"/>
      <c r="CF375" s="57"/>
      <c r="CG375" s="57"/>
      <c r="CH375" s="57"/>
      <c r="CI375" s="57"/>
      <c r="CJ375" s="57"/>
      <c r="CK375" s="57"/>
      <c r="CL375" s="57"/>
      <c r="CM375" s="57"/>
      <c r="CN375" s="57"/>
      <c r="CO375" s="57"/>
      <c r="CP375" s="57"/>
      <c r="CQ375" s="57"/>
      <c r="CR375" s="57"/>
      <c r="CS375" s="57"/>
      <c r="CT375" s="57"/>
      <c r="CU375" s="57"/>
      <c r="CV375" s="57"/>
      <c r="CW375" s="57"/>
      <c r="CX375" s="57"/>
      <c r="CY375" s="57"/>
      <c r="CZ375" s="57"/>
      <c r="DA375" s="57"/>
      <c r="DB375" s="57"/>
      <c r="DC375" s="57"/>
      <c r="DD375" s="57"/>
      <c r="DE375" s="57"/>
      <c r="DF375" s="57"/>
      <c r="DG375" s="57"/>
      <c r="DH375" s="57"/>
      <c r="DI375" s="57"/>
      <c r="DJ375" s="57"/>
      <c r="DK375" s="57"/>
      <c r="DL375" s="57"/>
      <c r="DM375" s="57"/>
      <c r="DN375" s="57"/>
      <c r="DO375" s="57"/>
      <c r="DP375" s="57"/>
      <c r="DQ375" s="57"/>
      <c r="DR375" s="57"/>
      <c r="DS375" s="57"/>
      <c r="DT375" s="57"/>
      <c r="DU375" s="57"/>
      <c r="DV375" s="103"/>
      <c r="DW375" s="57"/>
      <c r="DX375" s="57"/>
      <c r="DY375" s="57"/>
      <c r="DZ375" s="57"/>
      <c r="EA375" s="57"/>
      <c r="EB375" s="57"/>
      <c r="EC375" s="57"/>
      <c r="ED375" s="57"/>
      <c r="EE375" s="57"/>
      <c r="EF375" s="57"/>
      <c r="EG375" s="57"/>
      <c r="EH375" s="57"/>
      <c r="EI375" s="57"/>
      <c r="EJ375" s="57"/>
      <c r="EK375" s="57"/>
      <c r="EL375" s="57"/>
      <c r="EM375" s="57"/>
      <c r="EN375" s="57"/>
      <c r="EO375" s="57"/>
      <c r="EP375" s="57"/>
      <c r="EQ375" s="103"/>
      <c r="ER375" s="577"/>
    </row>
    <row r="376" spans="1:148" ht="15" customHeight="1">
      <c r="A376" s="648"/>
      <c r="B376" s="2261" t="str">
        <f t="shared" si="368"/>
        <v>Desk 56</v>
      </c>
      <c r="C376" s="2266" t="str">
        <f t="shared" ref="C376" si="393">IF(ISBLANK(C67), "", C67)</f>
        <v/>
      </c>
      <c r="D376" s="2266" t="str">
        <f t="shared" si="378"/>
        <v/>
      </c>
      <c r="E376" s="2266" t="str">
        <f t="shared" si="378"/>
        <v/>
      </c>
      <c r="F376" s="2266" t="str">
        <f t="shared" si="378"/>
        <v/>
      </c>
      <c r="G376" s="57"/>
      <c r="H376" s="57"/>
      <c r="I376" s="57"/>
      <c r="J376" s="57"/>
      <c r="K376" s="57"/>
      <c r="L376" s="57"/>
      <c r="M376" s="57"/>
      <c r="N376" s="57"/>
      <c r="O376" s="57"/>
      <c r="P376" s="57"/>
      <c r="Q376" s="57"/>
      <c r="R376" s="57"/>
      <c r="S376" s="57"/>
      <c r="T376" s="57"/>
      <c r="U376" s="57"/>
      <c r="V376" s="57"/>
      <c r="W376" s="57"/>
      <c r="X376" s="57"/>
      <c r="Y376" s="57"/>
      <c r="Z376" s="57"/>
      <c r="AA376" s="57"/>
      <c r="AB376" s="57"/>
      <c r="AC376" s="57"/>
      <c r="AD376" s="57"/>
      <c r="AE376" s="57"/>
      <c r="AF376" s="57"/>
      <c r="AG376" s="57"/>
      <c r="AH376" s="57"/>
      <c r="AI376" s="57"/>
      <c r="AJ376" s="57"/>
      <c r="AK376" s="57"/>
      <c r="AL376" s="57"/>
      <c r="AM376" s="57"/>
      <c r="AN376" s="57"/>
      <c r="AO376" s="57"/>
      <c r="AP376" s="57"/>
      <c r="AQ376" s="57"/>
      <c r="AR376" s="57"/>
      <c r="AS376" s="57"/>
      <c r="AT376" s="57"/>
      <c r="AU376" s="57"/>
      <c r="AV376" s="57"/>
      <c r="AW376" s="57"/>
      <c r="AX376" s="57"/>
      <c r="AY376" s="57"/>
      <c r="AZ376" s="57"/>
      <c r="BA376" s="57"/>
      <c r="BB376" s="57"/>
      <c r="BC376" s="57"/>
      <c r="BD376" s="57"/>
      <c r="BE376" s="57"/>
      <c r="BF376" s="57"/>
      <c r="BG376" s="57"/>
      <c r="BH376" s="57"/>
      <c r="BI376" s="57"/>
      <c r="BJ376" s="57"/>
      <c r="BK376" s="57"/>
      <c r="BL376" s="57"/>
      <c r="BM376" s="57"/>
      <c r="BN376" s="57"/>
      <c r="BO376" s="57"/>
      <c r="BP376" s="57"/>
      <c r="BQ376" s="57"/>
      <c r="BR376" s="57"/>
      <c r="BS376" s="57"/>
      <c r="BT376" s="57"/>
      <c r="BU376" s="57"/>
      <c r="BV376" s="57"/>
      <c r="BW376" s="57"/>
      <c r="BX376" s="57"/>
      <c r="BY376" s="57"/>
      <c r="BZ376" s="57"/>
      <c r="CA376" s="57"/>
      <c r="CB376" s="57"/>
      <c r="CC376" s="57"/>
      <c r="CD376" s="57"/>
      <c r="CE376" s="57"/>
      <c r="CF376" s="57"/>
      <c r="CG376" s="57"/>
      <c r="CH376" s="57"/>
      <c r="CI376" s="57"/>
      <c r="CJ376" s="57"/>
      <c r="CK376" s="57"/>
      <c r="CL376" s="57"/>
      <c r="CM376" s="57"/>
      <c r="CN376" s="57"/>
      <c r="CO376" s="57"/>
      <c r="CP376" s="57"/>
      <c r="CQ376" s="57"/>
      <c r="CR376" s="57"/>
      <c r="CS376" s="57"/>
      <c r="CT376" s="57"/>
      <c r="CU376" s="57"/>
      <c r="CV376" s="57"/>
      <c r="CW376" s="57"/>
      <c r="CX376" s="57"/>
      <c r="CY376" s="57"/>
      <c r="CZ376" s="57"/>
      <c r="DA376" s="57"/>
      <c r="DB376" s="57"/>
      <c r="DC376" s="57"/>
      <c r="DD376" s="57"/>
      <c r="DE376" s="57"/>
      <c r="DF376" s="57"/>
      <c r="DG376" s="57"/>
      <c r="DH376" s="57"/>
      <c r="DI376" s="57"/>
      <c r="DJ376" s="57"/>
      <c r="DK376" s="57"/>
      <c r="DL376" s="57"/>
      <c r="DM376" s="57"/>
      <c r="DN376" s="57"/>
      <c r="DO376" s="57"/>
      <c r="DP376" s="57"/>
      <c r="DQ376" s="57"/>
      <c r="DR376" s="57"/>
      <c r="DS376" s="57"/>
      <c r="DT376" s="57"/>
      <c r="DU376" s="57"/>
      <c r="DV376" s="103"/>
      <c r="DW376" s="57"/>
      <c r="DX376" s="57"/>
      <c r="DY376" s="57"/>
      <c r="DZ376" s="57"/>
      <c r="EA376" s="57"/>
      <c r="EB376" s="57"/>
      <c r="EC376" s="57"/>
      <c r="ED376" s="57"/>
      <c r="EE376" s="57"/>
      <c r="EF376" s="57"/>
      <c r="EG376" s="57"/>
      <c r="EH376" s="57"/>
      <c r="EI376" s="57"/>
      <c r="EJ376" s="57"/>
      <c r="EK376" s="57"/>
      <c r="EL376" s="57"/>
      <c r="EM376" s="57"/>
      <c r="EN376" s="57"/>
      <c r="EO376" s="57"/>
      <c r="EP376" s="57"/>
      <c r="EQ376" s="103"/>
      <c r="ER376" s="577"/>
    </row>
    <row r="377" spans="1:148" ht="15" customHeight="1">
      <c r="A377" s="648"/>
      <c r="B377" s="2261" t="str">
        <f t="shared" si="368"/>
        <v>Desk 57</v>
      </c>
      <c r="C377" s="2266" t="str">
        <f t="shared" ref="C377" si="394">IF(ISBLANK(C68), "", C68)</f>
        <v/>
      </c>
      <c r="D377" s="2266" t="str">
        <f t="shared" si="378"/>
        <v/>
      </c>
      <c r="E377" s="2266" t="str">
        <f t="shared" si="378"/>
        <v/>
      </c>
      <c r="F377" s="2266" t="str">
        <f t="shared" si="378"/>
        <v/>
      </c>
      <c r="G377" s="57"/>
      <c r="H377" s="57"/>
      <c r="I377" s="57"/>
      <c r="J377" s="57"/>
      <c r="K377" s="57"/>
      <c r="L377" s="57"/>
      <c r="M377" s="57"/>
      <c r="N377" s="57"/>
      <c r="O377" s="57"/>
      <c r="P377" s="57"/>
      <c r="Q377" s="57"/>
      <c r="R377" s="57"/>
      <c r="S377" s="57"/>
      <c r="T377" s="57"/>
      <c r="U377" s="57"/>
      <c r="V377" s="57"/>
      <c r="W377" s="57"/>
      <c r="X377" s="57"/>
      <c r="Y377" s="57"/>
      <c r="Z377" s="57"/>
      <c r="AA377" s="57"/>
      <c r="AB377" s="57"/>
      <c r="AC377" s="57"/>
      <c r="AD377" s="57"/>
      <c r="AE377" s="57"/>
      <c r="AF377" s="57"/>
      <c r="AG377" s="57"/>
      <c r="AH377" s="57"/>
      <c r="AI377" s="57"/>
      <c r="AJ377" s="57"/>
      <c r="AK377" s="57"/>
      <c r="AL377" s="57"/>
      <c r="AM377" s="57"/>
      <c r="AN377" s="57"/>
      <c r="AO377" s="57"/>
      <c r="AP377" s="57"/>
      <c r="AQ377" s="57"/>
      <c r="AR377" s="57"/>
      <c r="AS377" s="57"/>
      <c r="AT377" s="57"/>
      <c r="AU377" s="57"/>
      <c r="AV377" s="57"/>
      <c r="AW377" s="57"/>
      <c r="AX377" s="57"/>
      <c r="AY377" s="57"/>
      <c r="AZ377" s="57"/>
      <c r="BA377" s="57"/>
      <c r="BB377" s="57"/>
      <c r="BC377" s="57"/>
      <c r="BD377" s="57"/>
      <c r="BE377" s="57"/>
      <c r="BF377" s="57"/>
      <c r="BG377" s="57"/>
      <c r="BH377" s="57"/>
      <c r="BI377" s="57"/>
      <c r="BJ377" s="57"/>
      <c r="BK377" s="57"/>
      <c r="BL377" s="57"/>
      <c r="BM377" s="57"/>
      <c r="BN377" s="57"/>
      <c r="BO377" s="57"/>
      <c r="BP377" s="57"/>
      <c r="BQ377" s="57"/>
      <c r="BR377" s="57"/>
      <c r="BS377" s="57"/>
      <c r="BT377" s="57"/>
      <c r="BU377" s="57"/>
      <c r="BV377" s="57"/>
      <c r="BW377" s="57"/>
      <c r="BX377" s="57"/>
      <c r="BY377" s="57"/>
      <c r="BZ377" s="57"/>
      <c r="CA377" s="57"/>
      <c r="CB377" s="57"/>
      <c r="CC377" s="57"/>
      <c r="CD377" s="57"/>
      <c r="CE377" s="57"/>
      <c r="CF377" s="57"/>
      <c r="CG377" s="57"/>
      <c r="CH377" s="57"/>
      <c r="CI377" s="57"/>
      <c r="CJ377" s="57"/>
      <c r="CK377" s="57"/>
      <c r="CL377" s="57"/>
      <c r="CM377" s="57"/>
      <c r="CN377" s="57"/>
      <c r="CO377" s="57"/>
      <c r="CP377" s="57"/>
      <c r="CQ377" s="57"/>
      <c r="CR377" s="57"/>
      <c r="CS377" s="57"/>
      <c r="CT377" s="57"/>
      <c r="CU377" s="57"/>
      <c r="CV377" s="57"/>
      <c r="CW377" s="57"/>
      <c r="CX377" s="57"/>
      <c r="CY377" s="57"/>
      <c r="CZ377" s="57"/>
      <c r="DA377" s="57"/>
      <c r="DB377" s="57"/>
      <c r="DC377" s="57"/>
      <c r="DD377" s="57"/>
      <c r="DE377" s="57"/>
      <c r="DF377" s="57"/>
      <c r="DG377" s="57"/>
      <c r="DH377" s="57"/>
      <c r="DI377" s="57"/>
      <c r="DJ377" s="57"/>
      <c r="DK377" s="57"/>
      <c r="DL377" s="57"/>
      <c r="DM377" s="57"/>
      <c r="DN377" s="57"/>
      <c r="DO377" s="57"/>
      <c r="DP377" s="57"/>
      <c r="DQ377" s="57"/>
      <c r="DR377" s="57"/>
      <c r="DS377" s="57"/>
      <c r="DT377" s="57"/>
      <c r="DU377" s="57"/>
      <c r="DV377" s="103"/>
      <c r="DW377" s="57"/>
      <c r="DX377" s="57"/>
      <c r="DY377" s="57"/>
      <c r="DZ377" s="57"/>
      <c r="EA377" s="57"/>
      <c r="EB377" s="57"/>
      <c r="EC377" s="57"/>
      <c r="ED377" s="57"/>
      <c r="EE377" s="57"/>
      <c r="EF377" s="57"/>
      <c r="EG377" s="57"/>
      <c r="EH377" s="57"/>
      <c r="EI377" s="57"/>
      <c r="EJ377" s="57"/>
      <c r="EK377" s="57"/>
      <c r="EL377" s="57"/>
      <c r="EM377" s="57"/>
      <c r="EN377" s="57"/>
      <c r="EO377" s="57"/>
      <c r="EP377" s="57"/>
      <c r="EQ377" s="103"/>
      <c r="ER377" s="577"/>
    </row>
    <row r="378" spans="1:148" ht="15" customHeight="1">
      <c r="A378" s="648"/>
      <c r="B378" s="2261" t="str">
        <f t="shared" si="368"/>
        <v>Desk 58</v>
      </c>
      <c r="C378" s="2266" t="str">
        <f t="shared" ref="C378" si="395">IF(ISBLANK(C69), "", C69)</f>
        <v/>
      </c>
      <c r="D378" s="2266" t="str">
        <f t="shared" si="378"/>
        <v/>
      </c>
      <c r="E378" s="2266" t="str">
        <f t="shared" si="378"/>
        <v/>
      </c>
      <c r="F378" s="2266" t="str">
        <f t="shared" si="378"/>
        <v/>
      </c>
      <c r="G378" s="57"/>
      <c r="H378" s="57"/>
      <c r="I378" s="57"/>
      <c r="J378" s="57"/>
      <c r="K378" s="57"/>
      <c r="L378" s="57"/>
      <c r="M378" s="57"/>
      <c r="N378" s="57"/>
      <c r="O378" s="57"/>
      <c r="P378" s="57"/>
      <c r="Q378" s="57"/>
      <c r="R378" s="57"/>
      <c r="S378" s="57"/>
      <c r="T378" s="57"/>
      <c r="U378" s="57"/>
      <c r="V378" s="57"/>
      <c r="W378" s="57"/>
      <c r="X378" s="57"/>
      <c r="Y378" s="57"/>
      <c r="Z378" s="57"/>
      <c r="AA378" s="57"/>
      <c r="AB378" s="57"/>
      <c r="AC378" s="57"/>
      <c r="AD378" s="57"/>
      <c r="AE378" s="57"/>
      <c r="AF378" s="57"/>
      <c r="AG378" s="57"/>
      <c r="AH378" s="57"/>
      <c r="AI378" s="57"/>
      <c r="AJ378" s="57"/>
      <c r="AK378" s="57"/>
      <c r="AL378" s="57"/>
      <c r="AM378" s="57"/>
      <c r="AN378" s="57"/>
      <c r="AO378" s="57"/>
      <c r="AP378" s="57"/>
      <c r="AQ378" s="57"/>
      <c r="AR378" s="57"/>
      <c r="AS378" s="57"/>
      <c r="AT378" s="57"/>
      <c r="AU378" s="57"/>
      <c r="AV378" s="57"/>
      <c r="AW378" s="57"/>
      <c r="AX378" s="57"/>
      <c r="AY378" s="57"/>
      <c r="AZ378" s="57"/>
      <c r="BA378" s="57"/>
      <c r="BB378" s="57"/>
      <c r="BC378" s="57"/>
      <c r="BD378" s="57"/>
      <c r="BE378" s="57"/>
      <c r="BF378" s="57"/>
      <c r="BG378" s="57"/>
      <c r="BH378" s="57"/>
      <c r="BI378" s="57"/>
      <c r="BJ378" s="57"/>
      <c r="BK378" s="57"/>
      <c r="BL378" s="57"/>
      <c r="BM378" s="57"/>
      <c r="BN378" s="57"/>
      <c r="BO378" s="57"/>
      <c r="BP378" s="57"/>
      <c r="BQ378" s="57"/>
      <c r="BR378" s="57"/>
      <c r="BS378" s="57"/>
      <c r="BT378" s="57"/>
      <c r="BU378" s="57"/>
      <c r="BV378" s="57"/>
      <c r="BW378" s="57"/>
      <c r="BX378" s="57"/>
      <c r="BY378" s="57"/>
      <c r="BZ378" s="57"/>
      <c r="CA378" s="57"/>
      <c r="CB378" s="57"/>
      <c r="CC378" s="57"/>
      <c r="CD378" s="57"/>
      <c r="CE378" s="57"/>
      <c r="CF378" s="57"/>
      <c r="CG378" s="57"/>
      <c r="CH378" s="57"/>
      <c r="CI378" s="57"/>
      <c r="CJ378" s="57"/>
      <c r="CK378" s="57"/>
      <c r="CL378" s="57"/>
      <c r="CM378" s="57"/>
      <c r="CN378" s="57"/>
      <c r="CO378" s="57"/>
      <c r="CP378" s="57"/>
      <c r="CQ378" s="57"/>
      <c r="CR378" s="57"/>
      <c r="CS378" s="57"/>
      <c r="CT378" s="57"/>
      <c r="CU378" s="57"/>
      <c r="CV378" s="57"/>
      <c r="CW378" s="57"/>
      <c r="CX378" s="57"/>
      <c r="CY378" s="57"/>
      <c r="CZ378" s="57"/>
      <c r="DA378" s="57"/>
      <c r="DB378" s="57"/>
      <c r="DC378" s="57"/>
      <c r="DD378" s="57"/>
      <c r="DE378" s="57"/>
      <c r="DF378" s="57"/>
      <c r="DG378" s="57"/>
      <c r="DH378" s="57"/>
      <c r="DI378" s="57"/>
      <c r="DJ378" s="57"/>
      <c r="DK378" s="57"/>
      <c r="DL378" s="57"/>
      <c r="DM378" s="57"/>
      <c r="DN378" s="57"/>
      <c r="DO378" s="57"/>
      <c r="DP378" s="57"/>
      <c r="DQ378" s="57"/>
      <c r="DR378" s="57"/>
      <c r="DS378" s="57"/>
      <c r="DT378" s="57"/>
      <c r="DU378" s="57"/>
      <c r="DV378" s="103"/>
      <c r="DW378" s="57"/>
      <c r="DX378" s="57"/>
      <c r="DY378" s="57"/>
      <c r="DZ378" s="57"/>
      <c r="EA378" s="57"/>
      <c r="EB378" s="57"/>
      <c r="EC378" s="57"/>
      <c r="ED378" s="57"/>
      <c r="EE378" s="57"/>
      <c r="EF378" s="57"/>
      <c r="EG378" s="57"/>
      <c r="EH378" s="57"/>
      <c r="EI378" s="57"/>
      <c r="EJ378" s="57"/>
      <c r="EK378" s="57"/>
      <c r="EL378" s="57"/>
      <c r="EM378" s="57"/>
      <c r="EN378" s="57"/>
      <c r="EO378" s="57"/>
      <c r="EP378" s="57"/>
      <c r="EQ378" s="103"/>
      <c r="ER378" s="577"/>
    </row>
    <row r="379" spans="1:148" ht="15" customHeight="1">
      <c r="A379" s="648"/>
      <c r="B379" s="2261" t="str">
        <f t="shared" si="368"/>
        <v>Desk 59</v>
      </c>
      <c r="C379" s="2266" t="str">
        <f t="shared" ref="C379" si="396">IF(ISBLANK(C70), "", C70)</f>
        <v/>
      </c>
      <c r="D379" s="2266" t="str">
        <f t="shared" si="378"/>
        <v/>
      </c>
      <c r="E379" s="2266" t="str">
        <f t="shared" si="378"/>
        <v/>
      </c>
      <c r="F379" s="2266" t="str">
        <f t="shared" si="378"/>
        <v/>
      </c>
      <c r="G379" s="57"/>
      <c r="H379" s="57"/>
      <c r="I379" s="57"/>
      <c r="J379" s="57"/>
      <c r="K379" s="57"/>
      <c r="L379" s="57"/>
      <c r="M379" s="57"/>
      <c r="N379" s="57"/>
      <c r="O379" s="57"/>
      <c r="P379" s="57"/>
      <c r="Q379" s="57"/>
      <c r="R379" s="57"/>
      <c r="S379" s="57"/>
      <c r="T379" s="57"/>
      <c r="U379" s="57"/>
      <c r="V379" s="57"/>
      <c r="W379" s="57"/>
      <c r="X379" s="57"/>
      <c r="Y379" s="57"/>
      <c r="Z379" s="57"/>
      <c r="AA379" s="57"/>
      <c r="AB379" s="57"/>
      <c r="AC379" s="57"/>
      <c r="AD379" s="57"/>
      <c r="AE379" s="57"/>
      <c r="AF379" s="57"/>
      <c r="AG379" s="57"/>
      <c r="AH379" s="57"/>
      <c r="AI379" s="57"/>
      <c r="AJ379" s="57"/>
      <c r="AK379" s="57"/>
      <c r="AL379" s="57"/>
      <c r="AM379" s="57"/>
      <c r="AN379" s="57"/>
      <c r="AO379" s="57"/>
      <c r="AP379" s="57"/>
      <c r="AQ379" s="57"/>
      <c r="AR379" s="57"/>
      <c r="AS379" s="57"/>
      <c r="AT379" s="57"/>
      <c r="AU379" s="57"/>
      <c r="AV379" s="57"/>
      <c r="AW379" s="57"/>
      <c r="AX379" s="57"/>
      <c r="AY379" s="57"/>
      <c r="AZ379" s="57"/>
      <c r="BA379" s="57"/>
      <c r="BB379" s="57"/>
      <c r="BC379" s="57"/>
      <c r="BD379" s="57"/>
      <c r="BE379" s="57"/>
      <c r="BF379" s="57"/>
      <c r="BG379" s="57"/>
      <c r="BH379" s="57"/>
      <c r="BI379" s="57"/>
      <c r="BJ379" s="57"/>
      <c r="BK379" s="57"/>
      <c r="BL379" s="57"/>
      <c r="BM379" s="57"/>
      <c r="BN379" s="57"/>
      <c r="BO379" s="57"/>
      <c r="BP379" s="57"/>
      <c r="BQ379" s="57"/>
      <c r="BR379" s="57"/>
      <c r="BS379" s="57"/>
      <c r="BT379" s="57"/>
      <c r="BU379" s="57"/>
      <c r="BV379" s="57"/>
      <c r="BW379" s="57"/>
      <c r="BX379" s="57"/>
      <c r="BY379" s="57"/>
      <c r="BZ379" s="57"/>
      <c r="CA379" s="57"/>
      <c r="CB379" s="57"/>
      <c r="CC379" s="57"/>
      <c r="CD379" s="57"/>
      <c r="CE379" s="57"/>
      <c r="CF379" s="57"/>
      <c r="CG379" s="57"/>
      <c r="CH379" s="57"/>
      <c r="CI379" s="57"/>
      <c r="CJ379" s="57"/>
      <c r="CK379" s="57"/>
      <c r="CL379" s="57"/>
      <c r="CM379" s="57"/>
      <c r="CN379" s="57"/>
      <c r="CO379" s="57"/>
      <c r="CP379" s="57"/>
      <c r="CQ379" s="57"/>
      <c r="CR379" s="57"/>
      <c r="CS379" s="57"/>
      <c r="CT379" s="57"/>
      <c r="CU379" s="57"/>
      <c r="CV379" s="57"/>
      <c r="CW379" s="57"/>
      <c r="CX379" s="57"/>
      <c r="CY379" s="57"/>
      <c r="CZ379" s="57"/>
      <c r="DA379" s="57"/>
      <c r="DB379" s="57"/>
      <c r="DC379" s="57"/>
      <c r="DD379" s="57"/>
      <c r="DE379" s="57"/>
      <c r="DF379" s="57"/>
      <c r="DG379" s="57"/>
      <c r="DH379" s="57"/>
      <c r="DI379" s="57"/>
      <c r="DJ379" s="57"/>
      <c r="DK379" s="57"/>
      <c r="DL379" s="57"/>
      <c r="DM379" s="57"/>
      <c r="DN379" s="57"/>
      <c r="DO379" s="57"/>
      <c r="DP379" s="57"/>
      <c r="DQ379" s="57"/>
      <c r="DR379" s="57"/>
      <c r="DS379" s="57"/>
      <c r="DT379" s="57"/>
      <c r="DU379" s="57"/>
      <c r="DV379" s="103"/>
      <c r="DW379" s="57"/>
      <c r="DX379" s="57"/>
      <c r="DY379" s="57"/>
      <c r="DZ379" s="57"/>
      <c r="EA379" s="57"/>
      <c r="EB379" s="57"/>
      <c r="EC379" s="57"/>
      <c r="ED379" s="57"/>
      <c r="EE379" s="57"/>
      <c r="EF379" s="57"/>
      <c r="EG379" s="57"/>
      <c r="EH379" s="57"/>
      <c r="EI379" s="57"/>
      <c r="EJ379" s="57"/>
      <c r="EK379" s="57"/>
      <c r="EL379" s="57"/>
      <c r="EM379" s="57"/>
      <c r="EN379" s="57"/>
      <c r="EO379" s="57"/>
      <c r="EP379" s="57"/>
      <c r="EQ379" s="103"/>
      <c r="ER379" s="577"/>
    </row>
    <row r="380" spans="1:148" ht="15" customHeight="1">
      <c r="A380" s="648"/>
      <c r="B380" s="2261" t="str">
        <f t="shared" si="368"/>
        <v>Desk 60</v>
      </c>
      <c r="C380" s="2266" t="str">
        <f t="shared" ref="C380" si="397">IF(ISBLANK(C71), "", C71)</f>
        <v/>
      </c>
      <c r="D380" s="2266" t="str">
        <f t="shared" si="378"/>
        <v/>
      </c>
      <c r="E380" s="2266" t="str">
        <f t="shared" si="378"/>
        <v/>
      </c>
      <c r="F380" s="2266" t="str">
        <f t="shared" si="378"/>
        <v/>
      </c>
      <c r="G380" s="57"/>
      <c r="H380" s="57"/>
      <c r="I380" s="57"/>
      <c r="J380" s="57"/>
      <c r="K380" s="57"/>
      <c r="L380" s="57"/>
      <c r="M380" s="57"/>
      <c r="N380" s="57"/>
      <c r="O380" s="57"/>
      <c r="P380" s="57"/>
      <c r="Q380" s="57"/>
      <c r="R380" s="57"/>
      <c r="S380" s="57"/>
      <c r="T380" s="57"/>
      <c r="U380" s="57"/>
      <c r="V380" s="57"/>
      <c r="W380" s="57"/>
      <c r="X380" s="57"/>
      <c r="Y380" s="57"/>
      <c r="Z380" s="57"/>
      <c r="AA380" s="57"/>
      <c r="AB380" s="57"/>
      <c r="AC380" s="57"/>
      <c r="AD380" s="57"/>
      <c r="AE380" s="57"/>
      <c r="AF380" s="57"/>
      <c r="AG380" s="57"/>
      <c r="AH380" s="57"/>
      <c r="AI380" s="57"/>
      <c r="AJ380" s="57"/>
      <c r="AK380" s="57"/>
      <c r="AL380" s="57"/>
      <c r="AM380" s="57"/>
      <c r="AN380" s="57"/>
      <c r="AO380" s="57"/>
      <c r="AP380" s="57"/>
      <c r="AQ380" s="57"/>
      <c r="AR380" s="57"/>
      <c r="AS380" s="57"/>
      <c r="AT380" s="57"/>
      <c r="AU380" s="57"/>
      <c r="AV380" s="57"/>
      <c r="AW380" s="57"/>
      <c r="AX380" s="57"/>
      <c r="AY380" s="57"/>
      <c r="AZ380" s="57"/>
      <c r="BA380" s="57"/>
      <c r="BB380" s="57"/>
      <c r="BC380" s="57"/>
      <c r="BD380" s="57"/>
      <c r="BE380" s="57"/>
      <c r="BF380" s="57"/>
      <c r="BG380" s="57"/>
      <c r="BH380" s="57"/>
      <c r="BI380" s="57"/>
      <c r="BJ380" s="57"/>
      <c r="BK380" s="57"/>
      <c r="BL380" s="57"/>
      <c r="BM380" s="57"/>
      <c r="BN380" s="57"/>
      <c r="BO380" s="57"/>
      <c r="BP380" s="57"/>
      <c r="BQ380" s="57"/>
      <c r="BR380" s="57"/>
      <c r="BS380" s="57"/>
      <c r="BT380" s="57"/>
      <c r="BU380" s="57"/>
      <c r="BV380" s="57"/>
      <c r="BW380" s="57"/>
      <c r="BX380" s="57"/>
      <c r="BY380" s="57"/>
      <c r="BZ380" s="57"/>
      <c r="CA380" s="57"/>
      <c r="CB380" s="57"/>
      <c r="CC380" s="57"/>
      <c r="CD380" s="57"/>
      <c r="CE380" s="57"/>
      <c r="CF380" s="57"/>
      <c r="CG380" s="57"/>
      <c r="CH380" s="57"/>
      <c r="CI380" s="57"/>
      <c r="CJ380" s="57"/>
      <c r="CK380" s="57"/>
      <c r="CL380" s="57"/>
      <c r="CM380" s="57"/>
      <c r="CN380" s="57"/>
      <c r="CO380" s="57"/>
      <c r="CP380" s="57"/>
      <c r="CQ380" s="57"/>
      <c r="CR380" s="57"/>
      <c r="CS380" s="57"/>
      <c r="CT380" s="57"/>
      <c r="CU380" s="57"/>
      <c r="CV380" s="57"/>
      <c r="CW380" s="57"/>
      <c r="CX380" s="57"/>
      <c r="CY380" s="57"/>
      <c r="CZ380" s="57"/>
      <c r="DA380" s="57"/>
      <c r="DB380" s="57"/>
      <c r="DC380" s="57"/>
      <c r="DD380" s="57"/>
      <c r="DE380" s="57"/>
      <c r="DF380" s="57"/>
      <c r="DG380" s="57"/>
      <c r="DH380" s="57"/>
      <c r="DI380" s="57"/>
      <c r="DJ380" s="57"/>
      <c r="DK380" s="57"/>
      <c r="DL380" s="57"/>
      <c r="DM380" s="57"/>
      <c r="DN380" s="57"/>
      <c r="DO380" s="57"/>
      <c r="DP380" s="57"/>
      <c r="DQ380" s="57"/>
      <c r="DR380" s="57"/>
      <c r="DS380" s="57"/>
      <c r="DT380" s="57"/>
      <c r="DU380" s="57"/>
      <c r="DV380" s="103"/>
      <c r="DW380" s="57"/>
      <c r="DX380" s="57"/>
      <c r="DY380" s="57"/>
      <c r="DZ380" s="57"/>
      <c r="EA380" s="57"/>
      <c r="EB380" s="57"/>
      <c r="EC380" s="57"/>
      <c r="ED380" s="57"/>
      <c r="EE380" s="57"/>
      <c r="EF380" s="57"/>
      <c r="EG380" s="57"/>
      <c r="EH380" s="57"/>
      <c r="EI380" s="57"/>
      <c r="EJ380" s="57"/>
      <c r="EK380" s="57"/>
      <c r="EL380" s="57"/>
      <c r="EM380" s="57"/>
      <c r="EN380" s="57"/>
      <c r="EO380" s="57"/>
      <c r="EP380" s="57"/>
      <c r="EQ380" s="103"/>
      <c r="ER380" s="577"/>
    </row>
    <row r="381" spans="1:148" ht="15" customHeight="1">
      <c r="A381" s="648"/>
      <c r="B381" s="2261" t="str">
        <f t="shared" si="368"/>
        <v>Desk 61</v>
      </c>
      <c r="C381" s="2266" t="str">
        <f t="shared" ref="C381" si="398">IF(ISBLANK(C72), "", C72)</f>
        <v/>
      </c>
      <c r="D381" s="2266" t="str">
        <f t="shared" ref="D381:F400" si="399">IF(ISBLANK(D72), "", D72)</f>
        <v/>
      </c>
      <c r="E381" s="2266" t="str">
        <f t="shared" si="399"/>
        <v/>
      </c>
      <c r="F381" s="2266" t="str">
        <f t="shared" si="399"/>
        <v/>
      </c>
      <c r="G381" s="57"/>
      <c r="H381" s="57"/>
      <c r="I381" s="57"/>
      <c r="J381" s="57"/>
      <c r="K381" s="57"/>
      <c r="L381" s="57"/>
      <c r="M381" s="57"/>
      <c r="N381" s="57"/>
      <c r="O381" s="57"/>
      <c r="P381" s="57"/>
      <c r="Q381" s="57"/>
      <c r="R381" s="57"/>
      <c r="S381" s="57"/>
      <c r="T381" s="57"/>
      <c r="U381" s="57"/>
      <c r="V381" s="57"/>
      <c r="W381" s="57"/>
      <c r="X381" s="57"/>
      <c r="Y381" s="57"/>
      <c r="Z381" s="57"/>
      <c r="AA381" s="57"/>
      <c r="AB381" s="57"/>
      <c r="AC381" s="57"/>
      <c r="AD381" s="57"/>
      <c r="AE381" s="57"/>
      <c r="AF381" s="57"/>
      <c r="AG381" s="57"/>
      <c r="AH381" s="57"/>
      <c r="AI381" s="57"/>
      <c r="AJ381" s="57"/>
      <c r="AK381" s="57"/>
      <c r="AL381" s="57"/>
      <c r="AM381" s="57"/>
      <c r="AN381" s="57"/>
      <c r="AO381" s="57"/>
      <c r="AP381" s="57"/>
      <c r="AQ381" s="57"/>
      <c r="AR381" s="57"/>
      <c r="AS381" s="57"/>
      <c r="AT381" s="57"/>
      <c r="AU381" s="57"/>
      <c r="AV381" s="57"/>
      <c r="AW381" s="57"/>
      <c r="AX381" s="57"/>
      <c r="AY381" s="57"/>
      <c r="AZ381" s="57"/>
      <c r="BA381" s="57"/>
      <c r="BB381" s="57"/>
      <c r="BC381" s="57"/>
      <c r="BD381" s="57"/>
      <c r="BE381" s="57"/>
      <c r="BF381" s="57"/>
      <c r="BG381" s="57"/>
      <c r="BH381" s="57"/>
      <c r="BI381" s="57"/>
      <c r="BJ381" s="57"/>
      <c r="BK381" s="57"/>
      <c r="BL381" s="57"/>
      <c r="BM381" s="57"/>
      <c r="BN381" s="57"/>
      <c r="BO381" s="57"/>
      <c r="BP381" s="57"/>
      <c r="BQ381" s="57"/>
      <c r="BR381" s="57"/>
      <c r="BS381" s="57"/>
      <c r="BT381" s="57"/>
      <c r="BU381" s="57"/>
      <c r="BV381" s="57"/>
      <c r="BW381" s="57"/>
      <c r="BX381" s="57"/>
      <c r="BY381" s="57"/>
      <c r="BZ381" s="57"/>
      <c r="CA381" s="57"/>
      <c r="CB381" s="57"/>
      <c r="CC381" s="57"/>
      <c r="CD381" s="57"/>
      <c r="CE381" s="57"/>
      <c r="CF381" s="57"/>
      <c r="CG381" s="57"/>
      <c r="CH381" s="57"/>
      <c r="CI381" s="57"/>
      <c r="CJ381" s="57"/>
      <c r="CK381" s="57"/>
      <c r="CL381" s="57"/>
      <c r="CM381" s="57"/>
      <c r="CN381" s="57"/>
      <c r="CO381" s="57"/>
      <c r="CP381" s="57"/>
      <c r="CQ381" s="57"/>
      <c r="CR381" s="57"/>
      <c r="CS381" s="57"/>
      <c r="CT381" s="57"/>
      <c r="CU381" s="57"/>
      <c r="CV381" s="57"/>
      <c r="CW381" s="57"/>
      <c r="CX381" s="57"/>
      <c r="CY381" s="57"/>
      <c r="CZ381" s="57"/>
      <c r="DA381" s="57"/>
      <c r="DB381" s="57"/>
      <c r="DC381" s="57"/>
      <c r="DD381" s="57"/>
      <c r="DE381" s="57"/>
      <c r="DF381" s="57"/>
      <c r="DG381" s="57"/>
      <c r="DH381" s="57"/>
      <c r="DI381" s="57"/>
      <c r="DJ381" s="57"/>
      <c r="DK381" s="57"/>
      <c r="DL381" s="57"/>
      <c r="DM381" s="57"/>
      <c r="DN381" s="57"/>
      <c r="DO381" s="57"/>
      <c r="DP381" s="57"/>
      <c r="DQ381" s="57"/>
      <c r="DR381" s="57"/>
      <c r="DS381" s="57"/>
      <c r="DT381" s="57"/>
      <c r="DU381" s="57"/>
      <c r="DV381" s="103"/>
      <c r="DW381" s="57"/>
      <c r="DX381" s="57"/>
      <c r="DY381" s="57"/>
      <c r="DZ381" s="57"/>
      <c r="EA381" s="57"/>
      <c r="EB381" s="57"/>
      <c r="EC381" s="57"/>
      <c r="ED381" s="57"/>
      <c r="EE381" s="57"/>
      <c r="EF381" s="57"/>
      <c r="EG381" s="57"/>
      <c r="EH381" s="57"/>
      <c r="EI381" s="57"/>
      <c r="EJ381" s="57"/>
      <c r="EK381" s="57"/>
      <c r="EL381" s="57"/>
      <c r="EM381" s="57"/>
      <c r="EN381" s="57"/>
      <c r="EO381" s="57"/>
      <c r="EP381" s="57"/>
      <c r="EQ381" s="103"/>
      <c r="ER381" s="577"/>
    </row>
    <row r="382" spans="1:148" ht="15" customHeight="1">
      <c r="A382" s="648"/>
      <c r="B382" s="2261" t="str">
        <f t="shared" si="368"/>
        <v>Desk 62</v>
      </c>
      <c r="C382" s="2266" t="str">
        <f t="shared" ref="C382" si="400">IF(ISBLANK(C73), "", C73)</f>
        <v/>
      </c>
      <c r="D382" s="2266" t="str">
        <f t="shared" si="399"/>
        <v/>
      </c>
      <c r="E382" s="2266" t="str">
        <f t="shared" si="399"/>
        <v/>
      </c>
      <c r="F382" s="2266" t="str">
        <f t="shared" si="399"/>
        <v/>
      </c>
      <c r="G382" s="57"/>
      <c r="H382" s="57"/>
      <c r="I382" s="57"/>
      <c r="J382" s="57"/>
      <c r="K382" s="57"/>
      <c r="L382" s="57"/>
      <c r="M382" s="57"/>
      <c r="N382" s="57"/>
      <c r="O382" s="57"/>
      <c r="P382" s="57"/>
      <c r="Q382" s="57"/>
      <c r="R382" s="57"/>
      <c r="S382" s="57"/>
      <c r="T382" s="57"/>
      <c r="U382" s="57"/>
      <c r="V382" s="57"/>
      <c r="W382" s="57"/>
      <c r="X382" s="57"/>
      <c r="Y382" s="57"/>
      <c r="Z382" s="57"/>
      <c r="AA382" s="57"/>
      <c r="AB382" s="57"/>
      <c r="AC382" s="57"/>
      <c r="AD382" s="57"/>
      <c r="AE382" s="57"/>
      <c r="AF382" s="57"/>
      <c r="AG382" s="57"/>
      <c r="AH382" s="57"/>
      <c r="AI382" s="57"/>
      <c r="AJ382" s="57"/>
      <c r="AK382" s="57"/>
      <c r="AL382" s="57"/>
      <c r="AM382" s="57"/>
      <c r="AN382" s="57"/>
      <c r="AO382" s="57"/>
      <c r="AP382" s="57"/>
      <c r="AQ382" s="57"/>
      <c r="AR382" s="57"/>
      <c r="AS382" s="57"/>
      <c r="AT382" s="57"/>
      <c r="AU382" s="57"/>
      <c r="AV382" s="57"/>
      <c r="AW382" s="57"/>
      <c r="AX382" s="57"/>
      <c r="AY382" s="57"/>
      <c r="AZ382" s="57"/>
      <c r="BA382" s="57"/>
      <c r="BB382" s="57"/>
      <c r="BC382" s="57"/>
      <c r="BD382" s="57"/>
      <c r="BE382" s="57"/>
      <c r="BF382" s="57"/>
      <c r="BG382" s="57"/>
      <c r="BH382" s="57"/>
      <c r="BI382" s="57"/>
      <c r="BJ382" s="57"/>
      <c r="BK382" s="57"/>
      <c r="BL382" s="57"/>
      <c r="BM382" s="57"/>
      <c r="BN382" s="57"/>
      <c r="BO382" s="57"/>
      <c r="BP382" s="57"/>
      <c r="BQ382" s="57"/>
      <c r="BR382" s="57"/>
      <c r="BS382" s="57"/>
      <c r="BT382" s="57"/>
      <c r="BU382" s="57"/>
      <c r="BV382" s="57"/>
      <c r="BW382" s="57"/>
      <c r="BX382" s="57"/>
      <c r="BY382" s="57"/>
      <c r="BZ382" s="57"/>
      <c r="CA382" s="57"/>
      <c r="CB382" s="57"/>
      <c r="CC382" s="57"/>
      <c r="CD382" s="57"/>
      <c r="CE382" s="57"/>
      <c r="CF382" s="57"/>
      <c r="CG382" s="57"/>
      <c r="CH382" s="57"/>
      <c r="CI382" s="57"/>
      <c r="CJ382" s="57"/>
      <c r="CK382" s="57"/>
      <c r="CL382" s="57"/>
      <c r="CM382" s="57"/>
      <c r="CN382" s="57"/>
      <c r="CO382" s="57"/>
      <c r="CP382" s="57"/>
      <c r="CQ382" s="57"/>
      <c r="CR382" s="57"/>
      <c r="CS382" s="57"/>
      <c r="CT382" s="57"/>
      <c r="CU382" s="57"/>
      <c r="CV382" s="57"/>
      <c r="CW382" s="57"/>
      <c r="CX382" s="57"/>
      <c r="CY382" s="57"/>
      <c r="CZ382" s="57"/>
      <c r="DA382" s="57"/>
      <c r="DB382" s="57"/>
      <c r="DC382" s="57"/>
      <c r="DD382" s="57"/>
      <c r="DE382" s="57"/>
      <c r="DF382" s="57"/>
      <c r="DG382" s="57"/>
      <c r="DH382" s="57"/>
      <c r="DI382" s="57"/>
      <c r="DJ382" s="57"/>
      <c r="DK382" s="57"/>
      <c r="DL382" s="57"/>
      <c r="DM382" s="57"/>
      <c r="DN382" s="57"/>
      <c r="DO382" s="57"/>
      <c r="DP382" s="57"/>
      <c r="DQ382" s="57"/>
      <c r="DR382" s="57"/>
      <c r="DS382" s="57"/>
      <c r="DT382" s="57"/>
      <c r="DU382" s="57"/>
      <c r="DV382" s="103"/>
      <c r="DW382" s="57"/>
      <c r="DX382" s="57"/>
      <c r="DY382" s="57"/>
      <c r="DZ382" s="57"/>
      <c r="EA382" s="57"/>
      <c r="EB382" s="57"/>
      <c r="EC382" s="57"/>
      <c r="ED382" s="57"/>
      <c r="EE382" s="57"/>
      <c r="EF382" s="57"/>
      <c r="EG382" s="57"/>
      <c r="EH382" s="57"/>
      <c r="EI382" s="57"/>
      <c r="EJ382" s="57"/>
      <c r="EK382" s="57"/>
      <c r="EL382" s="57"/>
      <c r="EM382" s="57"/>
      <c r="EN382" s="57"/>
      <c r="EO382" s="57"/>
      <c r="EP382" s="57"/>
      <c r="EQ382" s="103"/>
      <c r="ER382" s="577"/>
    </row>
    <row r="383" spans="1:148" ht="15" customHeight="1">
      <c r="A383" s="648"/>
      <c r="B383" s="2261" t="str">
        <f t="shared" si="368"/>
        <v>Desk 63</v>
      </c>
      <c r="C383" s="2266" t="str">
        <f t="shared" ref="C383" si="401">IF(ISBLANK(C74), "", C74)</f>
        <v/>
      </c>
      <c r="D383" s="2266" t="str">
        <f t="shared" si="399"/>
        <v/>
      </c>
      <c r="E383" s="2266" t="str">
        <f t="shared" si="399"/>
        <v/>
      </c>
      <c r="F383" s="2266" t="str">
        <f t="shared" si="399"/>
        <v/>
      </c>
      <c r="G383" s="57"/>
      <c r="H383" s="57"/>
      <c r="I383" s="57"/>
      <c r="J383" s="57"/>
      <c r="K383" s="57"/>
      <c r="L383" s="57"/>
      <c r="M383" s="57"/>
      <c r="N383" s="57"/>
      <c r="O383" s="57"/>
      <c r="P383" s="57"/>
      <c r="Q383" s="57"/>
      <c r="R383" s="57"/>
      <c r="S383" s="57"/>
      <c r="T383" s="57"/>
      <c r="U383" s="57"/>
      <c r="V383" s="57"/>
      <c r="W383" s="57"/>
      <c r="X383" s="57"/>
      <c r="Y383" s="57"/>
      <c r="Z383" s="57"/>
      <c r="AA383" s="57"/>
      <c r="AB383" s="57"/>
      <c r="AC383" s="57"/>
      <c r="AD383" s="57"/>
      <c r="AE383" s="57"/>
      <c r="AF383" s="57"/>
      <c r="AG383" s="57"/>
      <c r="AH383" s="57"/>
      <c r="AI383" s="57"/>
      <c r="AJ383" s="57"/>
      <c r="AK383" s="57"/>
      <c r="AL383" s="57"/>
      <c r="AM383" s="57"/>
      <c r="AN383" s="57"/>
      <c r="AO383" s="57"/>
      <c r="AP383" s="57"/>
      <c r="AQ383" s="57"/>
      <c r="AR383" s="57"/>
      <c r="AS383" s="57"/>
      <c r="AT383" s="57"/>
      <c r="AU383" s="57"/>
      <c r="AV383" s="57"/>
      <c r="AW383" s="57"/>
      <c r="AX383" s="57"/>
      <c r="AY383" s="57"/>
      <c r="AZ383" s="57"/>
      <c r="BA383" s="57"/>
      <c r="BB383" s="57"/>
      <c r="BC383" s="57"/>
      <c r="BD383" s="57"/>
      <c r="BE383" s="57"/>
      <c r="BF383" s="57"/>
      <c r="BG383" s="57"/>
      <c r="BH383" s="57"/>
      <c r="BI383" s="57"/>
      <c r="BJ383" s="57"/>
      <c r="BK383" s="57"/>
      <c r="BL383" s="57"/>
      <c r="BM383" s="57"/>
      <c r="BN383" s="57"/>
      <c r="BO383" s="57"/>
      <c r="BP383" s="57"/>
      <c r="BQ383" s="57"/>
      <c r="BR383" s="57"/>
      <c r="BS383" s="57"/>
      <c r="BT383" s="57"/>
      <c r="BU383" s="57"/>
      <c r="BV383" s="57"/>
      <c r="BW383" s="57"/>
      <c r="BX383" s="57"/>
      <c r="BY383" s="57"/>
      <c r="BZ383" s="57"/>
      <c r="CA383" s="57"/>
      <c r="CB383" s="57"/>
      <c r="CC383" s="57"/>
      <c r="CD383" s="57"/>
      <c r="CE383" s="57"/>
      <c r="CF383" s="57"/>
      <c r="CG383" s="57"/>
      <c r="CH383" s="57"/>
      <c r="CI383" s="57"/>
      <c r="CJ383" s="57"/>
      <c r="CK383" s="57"/>
      <c r="CL383" s="57"/>
      <c r="CM383" s="57"/>
      <c r="CN383" s="57"/>
      <c r="CO383" s="57"/>
      <c r="CP383" s="57"/>
      <c r="CQ383" s="57"/>
      <c r="CR383" s="57"/>
      <c r="CS383" s="57"/>
      <c r="CT383" s="57"/>
      <c r="CU383" s="57"/>
      <c r="CV383" s="57"/>
      <c r="CW383" s="57"/>
      <c r="CX383" s="57"/>
      <c r="CY383" s="57"/>
      <c r="CZ383" s="57"/>
      <c r="DA383" s="57"/>
      <c r="DB383" s="57"/>
      <c r="DC383" s="57"/>
      <c r="DD383" s="57"/>
      <c r="DE383" s="57"/>
      <c r="DF383" s="57"/>
      <c r="DG383" s="57"/>
      <c r="DH383" s="57"/>
      <c r="DI383" s="57"/>
      <c r="DJ383" s="57"/>
      <c r="DK383" s="57"/>
      <c r="DL383" s="57"/>
      <c r="DM383" s="57"/>
      <c r="DN383" s="57"/>
      <c r="DO383" s="57"/>
      <c r="DP383" s="57"/>
      <c r="DQ383" s="57"/>
      <c r="DR383" s="57"/>
      <c r="DS383" s="57"/>
      <c r="DT383" s="57"/>
      <c r="DU383" s="57"/>
      <c r="DV383" s="103"/>
      <c r="DW383" s="57"/>
      <c r="DX383" s="57"/>
      <c r="DY383" s="57"/>
      <c r="DZ383" s="57"/>
      <c r="EA383" s="57"/>
      <c r="EB383" s="57"/>
      <c r="EC383" s="57"/>
      <c r="ED383" s="57"/>
      <c r="EE383" s="57"/>
      <c r="EF383" s="57"/>
      <c r="EG383" s="57"/>
      <c r="EH383" s="57"/>
      <c r="EI383" s="57"/>
      <c r="EJ383" s="57"/>
      <c r="EK383" s="57"/>
      <c r="EL383" s="57"/>
      <c r="EM383" s="57"/>
      <c r="EN383" s="57"/>
      <c r="EO383" s="57"/>
      <c r="EP383" s="57"/>
      <c r="EQ383" s="103"/>
      <c r="ER383" s="577"/>
    </row>
    <row r="384" spans="1:148" ht="15" customHeight="1">
      <c r="A384" s="648"/>
      <c r="B384" s="2261" t="str">
        <f t="shared" si="368"/>
        <v>Desk 64</v>
      </c>
      <c r="C384" s="2266" t="str">
        <f t="shared" ref="C384" si="402">IF(ISBLANK(C75), "", C75)</f>
        <v/>
      </c>
      <c r="D384" s="2266" t="str">
        <f t="shared" si="399"/>
        <v/>
      </c>
      <c r="E384" s="2266" t="str">
        <f t="shared" si="399"/>
        <v/>
      </c>
      <c r="F384" s="2266" t="str">
        <f t="shared" si="399"/>
        <v/>
      </c>
      <c r="G384" s="57"/>
      <c r="H384" s="57"/>
      <c r="I384" s="57"/>
      <c r="J384" s="57"/>
      <c r="K384" s="57"/>
      <c r="L384" s="57"/>
      <c r="M384" s="57"/>
      <c r="N384" s="57"/>
      <c r="O384" s="57"/>
      <c r="P384" s="57"/>
      <c r="Q384" s="57"/>
      <c r="R384" s="57"/>
      <c r="S384" s="57"/>
      <c r="T384" s="57"/>
      <c r="U384" s="57"/>
      <c r="V384" s="57"/>
      <c r="W384" s="57"/>
      <c r="X384" s="57"/>
      <c r="Y384" s="57"/>
      <c r="Z384" s="57"/>
      <c r="AA384" s="57"/>
      <c r="AB384" s="57"/>
      <c r="AC384" s="57"/>
      <c r="AD384" s="57"/>
      <c r="AE384" s="57"/>
      <c r="AF384" s="57"/>
      <c r="AG384" s="57"/>
      <c r="AH384" s="57"/>
      <c r="AI384" s="57"/>
      <c r="AJ384" s="57"/>
      <c r="AK384" s="57"/>
      <c r="AL384" s="57"/>
      <c r="AM384" s="57"/>
      <c r="AN384" s="57"/>
      <c r="AO384" s="57"/>
      <c r="AP384" s="57"/>
      <c r="AQ384" s="57"/>
      <c r="AR384" s="57"/>
      <c r="AS384" s="57"/>
      <c r="AT384" s="57"/>
      <c r="AU384" s="57"/>
      <c r="AV384" s="57"/>
      <c r="AW384" s="57"/>
      <c r="AX384" s="57"/>
      <c r="AY384" s="57"/>
      <c r="AZ384" s="57"/>
      <c r="BA384" s="57"/>
      <c r="BB384" s="57"/>
      <c r="BC384" s="57"/>
      <c r="BD384" s="57"/>
      <c r="BE384" s="57"/>
      <c r="BF384" s="57"/>
      <c r="BG384" s="57"/>
      <c r="BH384" s="57"/>
      <c r="BI384" s="57"/>
      <c r="BJ384" s="57"/>
      <c r="BK384" s="57"/>
      <c r="BL384" s="57"/>
      <c r="BM384" s="57"/>
      <c r="BN384" s="57"/>
      <c r="BO384" s="57"/>
      <c r="BP384" s="57"/>
      <c r="BQ384" s="57"/>
      <c r="BR384" s="57"/>
      <c r="BS384" s="57"/>
      <c r="BT384" s="57"/>
      <c r="BU384" s="57"/>
      <c r="BV384" s="57"/>
      <c r="BW384" s="57"/>
      <c r="BX384" s="57"/>
      <c r="BY384" s="57"/>
      <c r="BZ384" s="57"/>
      <c r="CA384" s="57"/>
      <c r="CB384" s="57"/>
      <c r="CC384" s="57"/>
      <c r="CD384" s="57"/>
      <c r="CE384" s="57"/>
      <c r="CF384" s="57"/>
      <c r="CG384" s="57"/>
      <c r="CH384" s="57"/>
      <c r="CI384" s="57"/>
      <c r="CJ384" s="57"/>
      <c r="CK384" s="57"/>
      <c r="CL384" s="57"/>
      <c r="CM384" s="57"/>
      <c r="CN384" s="57"/>
      <c r="CO384" s="57"/>
      <c r="CP384" s="57"/>
      <c r="CQ384" s="57"/>
      <c r="CR384" s="57"/>
      <c r="CS384" s="57"/>
      <c r="CT384" s="57"/>
      <c r="CU384" s="57"/>
      <c r="CV384" s="57"/>
      <c r="CW384" s="57"/>
      <c r="CX384" s="57"/>
      <c r="CY384" s="57"/>
      <c r="CZ384" s="57"/>
      <c r="DA384" s="57"/>
      <c r="DB384" s="57"/>
      <c r="DC384" s="57"/>
      <c r="DD384" s="57"/>
      <c r="DE384" s="57"/>
      <c r="DF384" s="57"/>
      <c r="DG384" s="57"/>
      <c r="DH384" s="57"/>
      <c r="DI384" s="57"/>
      <c r="DJ384" s="57"/>
      <c r="DK384" s="57"/>
      <c r="DL384" s="57"/>
      <c r="DM384" s="57"/>
      <c r="DN384" s="57"/>
      <c r="DO384" s="57"/>
      <c r="DP384" s="57"/>
      <c r="DQ384" s="57"/>
      <c r="DR384" s="57"/>
      <c r="DS384" s="57"/>
      <c r="DT384" s="57"/>
      <c r="DU384" s="57"/>
      <c r="DV384" s="103"/>
      <c r="DW384" s="57"/>
      <c r="DX384" s="57"/>
      <c r="DY384" s="57"/>
      <c r="DZ384" s="57"/>
      <c r="EA384" s="57"/>
      <c r="EB384" s="57"/>
      <c r="EC384" s="57"/>
      <c r="ED384" s="57"/>
      <c r="EE384" s="57"/>
      <c r="EF384" s="57"/>
      <c r="EG384" s="57"/>
      <c r="EH384" s="57"/>
      <c r="EI384" s="57"/>
      <c r="EJ384" s="57"/>
      <c r="EK384" s="57"/>
      <c r="EL384" s="57"/>
      <c r="EM384" s="57"/>
      <c r="EN384" s="57"/>
      <c r="EO384" s="57"/>
      <c r="EP384" s="57"/>
      <c r="EQ384" s="103"/>
      <c r="ER384" s="577"/>
    </row>
    <row r="385" spans="1:148" ht="15" customHeight="1">
      <c r="A385" s="648"/>
      <c r="B385" s="2261" t="str">
        <f t="shared" ref="B385:B416" si="403">B76</f>
        <v>Desk 65</v>
      </c>
      <c r="C385" s="2266" t="str">
        <f t="shared" ref="C385" si="404">IF(ISBLANK(C76), "", C76)</f>
        <v/>
      </c>
      <c r="D385" s="2266" t="str">
        <f t="shared" si="399"/>
        <v/>
      </c>
      <c r="E385" s="2266" t="str">
        <f t="shared" si="399"/>
        <v/>
      </c>
      <c r="F385" s="2266" t="str">
        <f t="shared" si="399"/>
        <v/>
      </c>
      <c r="G385" s="57"/>
      <c r="H385" s="57"/>
      <c r="I385" s="57"/>
      <c r="J385" s="57"/>
      <c r="K385" s="57"/>
      <c r="L385" s="57"/>
      <c r="M385" s="57"/>
      <c r="N385" s="57"/>
      <c r="O385" s="57"/>
      <c r="P385" s="57"/>
      <c r="Q385" s="57"/>
      <c r="R385" s="57"/>
      <c r="S385" s="57"/>
      <c r="T385" s="57"/>
      <c r="U385" s="57"/>
      <c r="V385" s="57"/>
      <c r="W385" s="57"/>
      <c r="X385" s="57"/>
      <c r="Y385" s="57"/>
      <c r="Z385" s="57"/>
      <c r="AA385" s="57"/>
      <c r="AB385" s="57"/>
      <c r="AC385" s="57"/>
      <c r="AD385" s="57"/>
      <c r="AE385" s="57"/>
      <c r="AF385" s="57"/>
      <c r="AG385" s="57"/>
      <c r="AH385" s="57"/>
      <c r="AI385" s="57"/>
      <c r="AJ385" s="57"/>
      <c r="AK385" s="57"/>
      <c r="AL385" s="57"/>
      <c r="AM385" s="57"/>
      <c r="AN385" s="57"/>
      <c r="AO385" s="57"/>
      <c r="AP385" s="57"/>
      <c r="AQ385" s="57"/>
      <c r="AR385" s="57"/>
      <c r="AS385" s="57"/>
      <c r="AT385" s="57"/>
      <c r="AU385" s="57"/>
      <c r="AV385" s="57"/>
      <c r="AW385" s="57"/>
      <c r="AX385" s="57"/>
      <c r="AY385" s="57"/>
      <c r="AZ385" s="57"/>
      <c r="BA385" s="57"/>
      <c r="BB385" s="57"/>
      <c r="BC385" s="57"/>
      <c r="BD385" s="57"/>
      <c r="BE385" s="57"/>
      <c r="BF385" s="57"/>
      <c r="BG385" s="57"/>
      <c r="BH385" s="57"/>
      <c r="BI385" s="57"/>
      <c r="BJ385" s="57"/>
      <c r="BK385" s="57"/>
      <c r="BL385" s="57"/>
      <c r="BM385" s="57"/>
      <c r="BN385" s="57"/>
      <c r="BO385" s="57"/>
      <c r="BP385" s="57"/>
      <c r="BQ385" s="57"/>
      <c r="BR385" s="57"/>
      <c r="BS385" s="57"/>
      <c r="BT385" s="57"/>
      <c r="BU385" s="57"/>
      <c r="BV385" s="57"/>
      <c r="BW385" s="57"/>
      <c r="BX385" s="57"/>
      <c r="BY385" s="57"/>
      <c r="BZ385" s="57"/>
      <c r="CA385" s="57"/>
      <c r="CB385" s="57"/>
      <c r="CC385" s="57"/>
      <c r="CD385" s="57"/>
      <c r="CE385" s="57"/>
      <c r="CF385" s="57"/>
      <c r="CG385" s="57"/>
      <c r="CH385" s="57"/>
      <c r="CI385" s="57"/>
      <c r="CJ385" s="57"/>
      <c r="CK385" s="57"/>
      <c r="CL385" s="57"/>
      <c r="CM385" s="57"/>
      <c r="CN385" s="57"/>
      <c r="CO385" s="57"/>
      <c r="CP385" s="57"/>
      <c r="CQ385" s="57"/>
      <c r="CR385" s="57"/>
      <c r="CS385" s="57"/>
      <c r="CT385" s="57"/>
      <c r="CU385" s="57"/>
      <c r="CV385" s="57"/>
      <c r="CW385" s="57"/>
      <c r="CX385" s="57"/>
      <c r="CY385" s="57"/>
      <c r="CZ385" s="57"/>
      <c r="DA385" s="57"/>
      <c r="DB385" s="57"/>
      <c r="DC385" s="57"/>
      <c r="DD385" s="57"/>
      <c r="DE385" s="57"/>
      <c r="DF385" s="57"/>
      <c r="DG385" s="57"/>
      <c r="DH385" s="57"/>
      <c r="DI385" s="57"/>
      <c r="DJ385" s="57"/>
      <c r="DK385" s="57"/>
      <c r="DL385" s="57"/>
      <c r="DM385" s="57"/>
      <c r="DN385" s="57"/>
      <c r="DO385" s="57"/>
      <c r="DP385" s="57"/>
      <c r="DQ385" s="57"/>
      <c r="DR385" s="57"/>
      <c r="DS385" s="57"/>
      <c r="DT385" s="57"/>
      <c r="DU385" s="57"/>
      <c r="DV385" s="103"/>
      <c r="DW385" s="57"/>
      <c r="DX385" s="57"/>
      <c r="DY385" s="57"/>
      <c r="DZ385" s="57"/>
      <c r="EA385" s="57"/>
      <c r="EB385" s="57"/>
      <c r="EC385" s="57"/>
      <c r="ED385" s="57"/>
      <c r="EE385" s="57"/>
      <c r="EF385" s="57"/>
      <c r="EG385" s="57"/>
      <c r="EH385" s="57"/>
      <c r="EI385" s="57"/>
      <c r="EJ385" s="57"/>
      <c r="EK385" s="57"/>
      <c r="EL385" s="57"/>
      <c r="EM385" s="57"/>
      <c r="EN385" s="57"/>
      <c r="EO385" s="57"/>
      <c r="EP385" s="57"/>
      <c r="EQ385" s="103"/>
      <c r="ER385" s="577"/>
    </row>
    <row r="386" spans="1:148" ht="15" customHeight="1">
      <c r="A386" s="648"/>
      <c r="B386" s="2261" t="str">
        <f t="shared" si="403"/>
        <v>Desk 66</v>
      </c>
      <c r="C386" s="2266" t="str">
        <f t="shared" ref="C386" si="405">IF(ISBLANK(C77), "", C77)</f>
        <v/>
      </c>
      <c r="D386" s="2266" t="str">
        <f t="shared" si="399"/>
        <v/>
      </c>
      <c r="E386" s="2266" t="str">
        <f t="shared" si="399"/>
        <v/>
      </c>
      <c r="F386" s="2266" t="str">
        <f t="shared" si="399"/>
        <v/>
      </c>
      <c r="G386" s="57"/>
      <c r="H386" s="57"/>
      <c r="I386" s="57"/>
      <c r="J386" s="57"/>
      <c r="K386" s="57"/>
      <c r="L386" s="57"/>
      <c r="M386" s="57"/>
      <c r="N386" s="57"/>
      <c r="O386" s="57"/>
      <c r="P386" s="57"/>
      <c r="Q386" s="57"/>
      <c r="R386" s="57"/>
      <c r="S386" s="57"/>
      <c r="T386" s="57"/>
      <c r="U386" s="57"/>
      <c r="V386" s="57"/>
      <c r="W386" s="57"/>
      <c r="X386" s="57"/>
      <c r="Y386" s="57"/>
      <c r="Z386" s="57"/>
      <c r="AA386" s="57"/>
      <c r="AB386" s="57"/>
      <c r="AC386" s="57"/>
      <c r="AD386" s="57"/>
      <c r="AE386" s="57"/>
      <c r="AF386" s="57"/>
      <c r="AG386" s="57"/>
      <c r="AH386" s="57"/>
      <c r="AI386" s="57"/>
      <c r="AJ386" s="57"/>
      <c r="AK386" s="57"/>
      <c r="AL386" s="57"/>
      <c r="AM386" s="57"/>
      <c r="AN386" s="57"/>
      <c r="AO386" s="57"/>
      <c r="AP386" s="57"/>
      <c r="AQ386" s="57"/>
      <c r="AR386" s="57"/>
      <c r="AS386" s="57"/>
      <c r="AT386" s="57"/>
      <c r="AU386" s="57"/>
      <c r="AV386" s="57"/>
      <c r="AW386" s="57"/>
      <c r="AX386" s="57"/>
      <c r="AY386" s="57"/>
      <c r="AZ386" s="57"/>
      <c r="BA386" s="57"/>
      <c r="BB386" s="57"/>
      <c r="BC386" s="57"/>
      <c r="BD386" s="57"/>
      <c r="BE386" s="57"/>
      <c r="BF386" s="57"/>
      <c r="BG386" s="57"/>
      <c r="BH386" s="57"/>
      <c r="BI386" s="57"/>
      <c r="BJ386" s="57"/>
      <c r="BK386" s="57"/>
      <c r="BL386" s="57"/>
      <c r="BM386" s="57"/>
      <c r="BN386" s="57"/>
      <c r="BO386" s="57"/>
      <c r="BP386" s="57"/>
      <c r="BQ386" s="57"/>
      <c r="BR386" s="57"/>
      <c r="BS386" s="57"/>
      <c r="BT386" s="57"/>
      <c r="BU386" s="57"/>
      <c r="BV386" s="57"/>
      <c r="BW386" s="57"/>
      <c r="BX386" s="57"/>
      <c r="BY386" s="57"/>
      <c r="BZ386" s="57"/>
      <c r="CA386" s="57"/>
      <c r="CB386" s="57"/>
      <c r="CC386" s="57"/>
      <c r="CD386" s="57"/>
      <c r="CE386" s="57"/>
      <c r="CF386" s="57"/>
      <c r="CG386" s="57"/>
      <c r="CH386" s="57"/>
      <c r="CI386" s="57"/>
      <c r="CJ386" s="57"/>
      <c r="CK386" s="57"/>
      <c r="CL386" s="57"/>
      <c r="CM386" s="57"/>
      <c r="CN386" s="57"/>
      <c r="CO386" s="57"/>
      <c r="CP386" s="57"/>
      <c r="CQ386" s="57"/>
      <c r="CR386" s="57"/>
      <c r="CS386" s="57"/>
      <c r="CT386" s="57"/>
      <c r="CU386" s="57"/>
      <c r="CV386" s="57"/>
      <c r="CW386" s="57"/>
      <c r="CX386" s="57"/>
      <c r="CY386" s="57"/>
      <c r="CZ386" s="57"/>
      <c r="DA386" s="57"/>
      <c r="DB386" s="57"/>
      <c r="DC386" s="57"/>
      <c r="DD386" s="57"/>
      <c r="DE386" s="57"/>
      <c r="DF386" s="57"/>
      <c r="DG386" s="57"/>
      <c r="DH386" s="57"/>
      <c r="DI386" s="57"/>
      <c r="DJ386" s="57"/>
      <c r="DK386" s="57"/>
      <c r="DL386" s="57"/>
      <c r="DM386" s="57"/>
      <c r="DN386" s="57"/>
      <c r="DO386" s="57"/>
      <c r="DP386" s="57"/>
      <c r="DQ386" s="57"/>
      <c r="DR386" s="57"/>
      <c r="DS386" s="57"/>
      <c r="DT386" s="57"/>
      <c r="DU386" s="57"/>
      <c r="DV386" s="103"/>
      <c r="DW386" s="57"/>
      <c r="DX386" s="57"/>
      <c r="DY386" s="57"/>
      <c r="DZ386" s="57"/>
      <c r="EA386" s="57"/>
      <c r="EB386" s="57"/>
      <c r="EC386" s="57"/>
      <c r="ED386" s="57"/>
      <c r="EE386" s="57"/>
      <c r="EF386" s="57"/>
      <c r="EG386" s="57"/>
      <c r="EH386" s="57"/>
      <c r="EI386" s="57"/>
      <c r="EJ386" s="57"/>
      <c r="EK386" s="57"/>
      <c r="EL386" s="57"/>
      <c r="EM386" s="57"/>
      <c r="EN386" s="57"/>
      <c r="EO386" s="57"/>
      <c r="EP386" s="57"/>
      <c r="EQ386" s="103"/>
      <c r="ER386" s="577"/>
    </row>
    <row r="387" spans="1:148" ht="15" customHeight="1">
      <c r="A387" s="648"/>
      <c r="B387" s="2261" t="str">
        <f t="shared" si="403"/>
        <v>Desk 67</v>
      </c>
      <c r="C387" s="2266" t="str">
        <f t="shared" ref="C387" si="406">IF(ISBLANK(C78), "", C78)</f>
        <v/>
      </c>
      <c r="D387" s="2266" t="str">
        <f t="shared" si="399"/>
        <v/>
      </c>
      <c r="E387" s="2266" t="str">
        <f t="shared" si="399"/>
        <v/>
      </c>
      <c r="F387" s="2266" t="str">
        <f t="shared" si="399"/>
        <v/>
      </c>
      <c r="G387" s="57"/>
      <c r="H387" s="57"/>
      <c r="I387" s="57"/>
      <c r="J387" s="57"/>
      <c r="K387" s="57"/>
      <c r="L387" s="57"/>
      <c r="M387" s="57"/>
      <c r="N387" s="57"/>
      <c r="O387" s="57"/>
      <c r="P387" s="57"/>
      <c r="Q387" s="57"/>
      <c r="R387" s="57"/>
      <c r="S387" s="57"/>
      <c r="T387" s="57"/>
      <c r="U387" s="57"/>
      <c r="V387" s="57"/>
      <c r="W387" s="57"/>
      <c r="X387" s="57"/>
      <c r="Y387" s="57"/>
      <c r="Z387" s="57"/>
      <c r="AA387" s="57"/>
      <c r="AB387" s="57"/>
      <c r="AC387" s="57"/>
      <c r="AD387" s="57"/>
      <c r="AE387" s="57"/>
      <c r="AF387" s="57"/>
      <c r="AG387" s="57"/>
      <c r="AH387" s="57"/>
      <c r="AI387" s="57"/>
      <c r="AJ387" s="57"/>
      <c r="AK387" s="57"/>
      <c r="AL387" s="57"/>
      <c r="AM387" s="57"/>
      <c r="AN387" s="57"/>
      <c r="AO387" s="57"/>
      <c r="AP387" s="57"/>
      <c r="AQ387" s="57"/>
      <c r="AR387" s="57"/>
      <c r="AS387" s="57"/>
      <c r="AT387" s="57"/>
      <c r="AU387" s="57"/>
      <c r="AV387" s="57"/>
      <c r="AW387" s="57"/>
      <c r="AX387" s="57"/>
      <c r="AY387" s="57"/>
      <c r="AZ387" s="57"/>
      <c r="BA387" s="57"/>
      <c r="BB387" s="57"/>
      <c r="BC387" s="57"/>
      <c r="BD387" s="57"/>
      <c r="BE387" s="57"/>
      <c r="BF387" s="57"/>
      <c r="BG387" s="57"/>
      <c r="BH387" s="57"/>
      <c r="BI387" s="57"/>
      <c r="BJ387" s="57"/>
      <c r="BK387" s="57"/>
      <c r="BL387" s="57"/>
      <c r="BM387" s="57"/>
      <c r="BN387" s="57"/>
      <c r="BO387" s="57"/>
      <c r="BP387" s="57"/>
      <c r="BQ387" s="57"/>
      <c r="BR387" s="57"/>
      <c r="BS387" s="57"/>
      <c r="BT387" s="57"/>
      <c r="BU387" s="57"/>
      <c r="BV387" s="57"/>
      <c r="BW387" s="57"/>
      <c r="BX387" s="57"/>
      <c r="BY387" s="57"/>
      <c r="BZ387" s="57"/>
      <c r="CA387" s="57"/>
      <c r="CB387" s="57"/>
      <c r="CC387" s="57"/>
      <c r="CD387" s="57"/>
      <c r="CE387" s="57"/>
      <c r="CF387" s="57"/>
      <c r="CG387" s="57"/>
      <c r="CH387" s="57"/>
      <c r="CI387" s="57"/>
      <c r="CJ387" s="57"/>
      <c r="CK387" s="57"/>
      <c r="CL387" s="57"/>
      <c r="CM387" s="57"/>
      <c r="CN387" s="57"/>
      <c r="CO387" s="57"/>
      <c r="CP387" s="57"/>
      <c r="CQ387" s="57"/>
      <c r="CR387" s="57"/>
      <c r="CS387" s="57"/>
      <c r="CT387" s="57"/>
      <c r="CU387" s="57"/>
      <c r="CV387" s="57"/>
      <c r="CW387" s="57"/>
      <c r="CX387" s="57"/>
      <c r="CY387" s="57"/>
      <c r="CZ387" s="57"/>
      <c r="DA387" s="57"/>
      <c r="DB387" s="57"/>
      <c r="DC387" s="57"/>
      <c r="DD387" s="57"/>
      <c r="DE387" s="57"/>
      <c r="DF387" s="57"/>
      <c r="DG387" s="57"/>
      <c r="DH387" s="57"/>
      <c r="DI387" s="57"/>
      <c r="DJ387" s="57"/>
      <c r="DK387" s="57"/>
      <c r="DL387" s="57"/>
      <c r="DM387" s="57"/>
      <c r="DN387" s="57"/>
      <c r="DO387" s="57"/>
      <c r="DP387" s="57"/>
      <c r="DQ387" s="57"/>
      <c r="DR387" s="57"/>
      <c r="DS387" s="57"/>
      <c r="DT387" s="57"/>
      <c r="DU387" s="57"/>
      <c r="DV387" s="103"/>
      <c r="DW387" s="57"/>
      <c r="DX387" s="57"/>
      <c r="DY387" s="57"/>
      <c r="DZ387" s="57"/>
      <c r="EA387" s="57"/>
      <c r="EB387" s="57"/>
      <c r="EC387" s="57"/>
      <c r="ED387" s="57"/>
      <c r="EE387" s="57"/>
      <c r="EF387" s="57"/>
      <c r="EG387" s="57"/>
      <c r="EH387" s="57"/>
      <c r="EI387" s="57"/>
      <c r="EJ387" s="57"/>
      <c r="EK387" s="57"/>
      <c r="EL387" s="57"/>
      <c r="EM387" s="57"/>
      <c r="EN387" s="57"/>
      <c r="EO387" s="57"/>
      <c r="EP387" s="57"/>
      <c r="EQ387" s="103"/>
      <c r="ER387" s="577"/>
    </row>
    <row r="388" spans="1:148" ht="15" customHeight="1">
      <c r="A388" s="648"/>
      <c r="B388" s="2261" t="str">
        <f t="shared" si="403"/>
        <v>Desk 68</v>
      </c>
      <c r="C388" s="2266" t="str">
        <f t="shared" ref="C388" si="407">IF(ISBLANK(C79), "", C79)</f>
        <v/>
      </c>
      <c r="D388" s="2266" t="str">
        <f t="shared" si="399"/>
        <v/>
      </c>
      <c r="E388" s="2266" t="str">
        <f t="shared" si="399"/>
        <v/>
      </c>
      <c r="F388" s="2266" t="str">
        <f t="shared" si="399"/>
        <v/>
      </c>
      <c r="G388" s="57"/>
      <c r="H388" s="57"/>
      <c r="I388" s="57"/>
      <c r="J388" s="57"/>
      <c r="K388" s="57"/>
      <c r="L388" s="57"/>
      <c r="M388" s="57"/>
      <c r="N388" s="57"/>
      <c r="O388" s="57"/>
      <c r="P388" s="57"/>
      <c r="Q388" s="57"/>
      <c r="R388" s="57"/>
      <c r="S388" s="57"/>
      <c r="T388" s="57"/>
      <c r="U388" s="57"/>
      <c r="V388" s="57"/>
      <c r="W388" s="57"/>
      <c r="X388" s="57"/>
      <c r="Y388" s="57"/>
      <c r="Z388" s="57"/>
      <c r="AA388" s="57"/>
      <c r="AB388" s="57"/>
      <c r="AC388" s="57"/>
      <c r="AD388" s="57"/>
      <c r="AE388" s="57"/>
      <c r="AF388" s="57"/>
      <c r="AG388" s="57"/>
      <c r="AH388" s="57"/>
      <c r="AI388" s="57"/>
      <c r="AJ388" s="57"/>
      <c r="AK388" s="57"/>
      <c r="AL388" s="57"/>
      <c r="AM388" s="57"/>
      <c r="AN388" s="57"/>
      <c r="AO388" s="57"/>
      <c r="AP388" s="57"/>
      <c r="AQ388" s="57"/>
      <c r="AR388" s="57"/>
      <c r="AS388" s="57"/>
      <c r="AT388" s="57"/>
      <c r="AU388" s="57"/>
      <c r="AV388" s="57"/>
      <c r="AW388" s="57"/>
      <c r="AX388" s="57"/>
      <c r="AY388" s="57"/>
      <c r="AZ388" s="57"/>
      <c r="BA388" s="57"/>
      <c r="BB388" s="57"/>
      <c r="BC388" s="57"/>
      <c r="BD388" s="57"/>
      <c r="BE388" s="57"/>
      <c r="BF388" s="57"/>
      <c r="BG388" s="57"/>
      <c r="BH388" s="57"/>
      <c r="BI388" s="57"/>
      <c r="BJ388" s="57"/>
      <c r="BK388" s="57"/>
      <c r="BL388" s="57"/>
      <c r="BM388" s="57"/>
      <c r="BN388" s="57"/>
      <c r="BO388" s="57"/>
      <c r="BP388" s="57"/>
      <c r="BQ388" s="57"/>
      <c r="BR388" s="57"/>
      <c r="BS388" s="57"/>
      <c r="BT388" s="57"/>
      <c r="BU388" s="57"/>
      <c r="BV388" s="57"/>
      <c r="BW388" s="57"/>
      <c r="BX388" s="57"/>
      <c r="BY388" s="57"/>
      <c r="BZ388" s="57"/>
      <c r="CA388" s="57"/>
      <c r="CB388" s="57"/>
      <c r="CC388" s="57"/>
      <c r="CD388" s="57"/>
      <c r="CE388" s="57"/>
      <c r="CF388" s="57"/>
      <c r="CG388" s="57"/>
      <c r="CH388" s="57"/>
      <c r="CI388" s="57"/>
      <c r="CJ388" s="57"/>
      <c r="CK388" s="57"/>
      <c r="CL388" s="57"/>
      <c r="CM388" s="57"/>
      <c r="CN388" s="57"/>
      <c r="CO388" s="57"/>
      <c r="CP388" s="57"/>
      <c r="CQ388" s="57"/>
      <c r="CR388" s="57"/>
      <c r="CS388" s="57"/>
      <c r="CT388" s="57"/>
      <c r="CU388" s="57"/>
      <c r="CV388" s="57"/>
      <c r="CW388" s="57"/>
      <c r="CX388" s="57"/>
      <c r="CY388" s="57"/>
      <c r="CZ388" s="57"/>
      <c r="DA388" s="57"/>
      <c r="DB388" s="57"/>
      <c r="DC388" s="57"/>
      <c r="DD388" s="57"/>
      <c r="DE388" s="57"/>
      <c r="DF388" s="57"/>
      <c r="DG388" s="57"/>
      <c r="DH388" s="57"/>
      <c r="DI388" s="57"/>
      <c r="DJ388" s="57"/>
      <c r="DK388" s="57"/>
      <c r="DL388" s="57"/>
      <c r="DM388" s="57"/>
      <c r="DN388" s="57"/>
      <c r="DO388" s="57"/>
      <c r="DP388" s="57"/>
      <c r="DQ388" s="57"/>
      <c r="DR388" s="57"/>
      <c r="DS388" s="57"/>
      <c r="DT388" s="57"/>
      <c r="DU388" s="57"/>
      <c r="DV388" s="103"/>
      <c r="DW388" s="57"/>
      <c r="DX388" s="57"/>
      <c r="DY388" s="57"/>
      <c r="DZ388" s="57"/>
      <c r="EA388" s="57"/>
      <c r="EB388" s="57"/>
      <c r="EC388" s="57"/>
      <c r="ED388" s="57"/>
      <c r="EE388" s="57"/>
      <c r="EF388" s="57"/>
      <c r="EG388" s="57"/>
      <c r="EH388" s="57"/>
      <c r="EI388" s="57"/>
      <c r="EJ388" s="57"/>
      <c r="EK388" s="57"/>
      <c r="EL388" s="57"/>
      <c r="EM388" s="57"/>
      <c r="EN388" s="57"/>
      <c r="EO388" s="57"/>
      <c r="EP388" s="57"/>
      <c r="EQ388" s="103"/>
      <c r="ER388" s="577"/>
    </row>
    <row r="389" spans="1:148" ht="15" customHeight="1">
      <c r="A389" s="648"/>
      <c r="B389" s="2261" t="str">
        <f t="shared" si="403"/>
        <v>Desk 69</v>
      </c>
      <c r="C389" s="2266" t="str">
        <f t="shared" ref="C389" si="408">IF(ISBLANK(C80), "", C80)</f>
        <v/>
      </c>
      <c r="D389" s="2266" t="str">
        <f t="shared" si="399"/>
        <v/>
      </c>
      <c r="E389" s="2266" t="str">
        <f t="shared" si="399"/>
        <v/>
      </c>
      <c r="F389" s="2266" t="str">
        <f t="shared" si="399"/>
        <v/>
      </c>
      <c r="G389" s="57"/>
      <c r="H389" s="57"/>
      <c r="I389" s="57"/>
      <c r="J389" s="57"/>
      <c r="K389" s="57"/>
      <c r="L389" s="57"/>
      <c r="M389" s="57"/>
      <c r="N389" s="57"/>
      <c r="O389" s="57"/>
      <c r="P389" s="57"/>
      <c r="Q389" s="57"/>
      <c r="R389" s="57"/>
      <c r="S389" s="57"/>
      <c r="T389" s="57"/>
      <c r="U389" s="57"/>
      <c r="V389" s="57"/>
      <c r="W389" s="57"/>
      <c r="X389" s="57"/>
      <c r="Y389" s="57"/>
      <c r="Z389" s="57"/>
      <c r="AA389" s="57"/>
      <c r="AB389" s="57"/>
      <c r="AC389" s="57"/>
      <c r="AD389" s="57"/>
      <c r="AE389" s="57"/>
      <c r="AF389" s="57"/>
      <c r="AG389" s="57"/>
      <c r="AH389" s="57"/>
      <c r="AI389" s="57"/>
      <c r="AJ389" s="57"/>
      <c r="AK389" s="57"/>
      <c r="AL389" s="57"/>
      <c r="AM389" s="57"/>
      <c r="AN389" s="57"/>
      <c r="AO389" s="57"/>
      <c r="AP389" s="57"/>
      <c r="AQ389" s="57"/>
      <c r="AR389" s="57"/>
      <c r="AS389" s="57"/>
      <c r="AT389" s="57"/>
      <c r="AU389" s="57"/>
      <c r="AV389" s="57"/>
      <c r="AW389" s="57"/>
      <c r="AX389" s="57"/>
      <c r="AY389" s="57"/>
      <c r="AZ389" s="57"/>
      <c r="BA389" s="57"/>
      <c r="BB389" s="57"/>
      <c r="BC389" s="57"/>
      <c r="BD389" s="57"/>
      <c r="BE389" s="57"/>
      <c r="BF389" s="57"/>
      <c r="BG389" s="57"/>
      <c r="BH389" s="57"/>
      <c r="BI389" s="57"/>
      <c r="BJ389" s="57"/>
      <c r="BK389" s="57"/>
      <c r="BL389" s="57"/>
      <c r="BM389" s="57"/>
      <c r="BN389" s="57"/>
      <c r="BO389" s="57"/>
      <c r="BP389" s="57"/>
      <c r="BQ389" s="57"/>
      <c r="BR389" s="57"/>
      <c r="BS389" s="57"/>
      <c r="BT389" s="57"/>
      <c r="BU389" s="57"/>
      <c r="BV389" s="57"/>
      <c r="BW389" s="57"/>
      <c r="BX389" s="57"/>
      <c r="BY389" s="57"/>
      <c r="BZ389" s="57"/>
      <c r="CA389" s="57"/>
      <c r="CB389" s="57"/>
      <c r="CC389" s="57"/>
      <c r="CD389" s="57"/>
      <c r="CE389" s="57"/>
      <c r="CF389" s="57"/>
      <c r="CG389" s="57"/>
      <c r="CH389" s="57"/>
      <c r="CI389" s="57"/>
      <c r="CJ389" s="57"/>
      <c r="CK389" s="57"/>
      <c r="CL389" s="57"/>
      <c r="CM389" s="57"/>
      <c r="CN389" s="57"/>
      <c r="CO389" s="57"/>
      <c r="CP389" s="57"/>
      <c r="CQ389" s="57"/>
      <c r="CR389" s="57"/>
      <c r="CS389" s="57"/>
      <c r="CT389" s="57"/>
      <c r="CU389" s="57"/>
      <c r="CV389" s="57"/>
      <c r="CW389" s="57"/>
      <c r="CX389" s="57"/>
      <c r="CY389" s="57"/>
      <c r="CZ389" s="57"/>
      <c r="DA389" s="57"/>
      <c r="DB389" s="57"/>
      <c r="DC389" s="57"/>
      <c r="DD389" s="57"/>
      <c r="DE389" s="57"/>
      <c r="DF389" s="57"/>
      <c r="DG389" s="57"/>
      <c r="DH389" s="57"/>
      <c r="DI389" s="57"/>
      <c r="DJ389" s="57"/>
      <c r="DK389" s="57"/>
      <c r="DL389" s="57"/>
      <c r="DM389" s="57"/>
      <c r="DN389" s="57"/>
      <c r="DO389" s="57"/>
      <c r="DP389" s="57"/>
      <c r="DQ389" s="57"/>
      <c r="DR389" s="57"/>
      <c r="DS389" s="57"/>
      <c r="DT389" s="57"/>
      <c r="DU389" s="57"/>
      <c r="DV389" s="103"/>
      <c r="DW389" s="57"/>
      <c r="DX389" s="57"/>
      <c r="DY389" s="57"/>
      <c r="DZ389" s="57"/>
      <c r="EA389" s="57"/>
      <c r="EB389" s="57"/>
      <c r="EC389" s="57"/>
      <c r="ED389" s="57"/>
      <c r="EE389" s="57"/>
      <c r="EF389" s="57"/>
      <c r="EG389" s="57"/>
      <c r="EH389" s="57"/>
      <c r="EI389" s="57"/>
      <c r="EJ389" s="57"/>
      <c r="EK389" s="57"/>
      <c r="EL389" s="57"/>
      <c r="EM389" s="57"/>
      <c r="EN389" s="57"/>
      <c r="EO389" s="57"/>
      <c r="EP389" s="57"/>
      <c r="EQ389" s="103"/>
      <c r="ER389" s="577"/>
    </row>
    <row r="390" spans="1:148" ht="15" customHeight="1">
      <c r="A390" s="648"/>
      <c r="B390" s="2261" t="str">
        <f t="shared" si="403"/>
        <v>Desk 70</v>
      </c>
      <c r="C390" s="2266" t="str">
        <f t="shared" ref="C390" si="409">IF(ISBLANK(C81), "", C81)</f>
        <v/>
      </c>
      <c r="D390" s="2266" t="str">
        <f t="shared" si="399"/>
        <v/>
      </c>
      <c r="E390" s="2266" t="str">
        <f t="shared" si="399"/>
        <v/>
      </c>
      <c r="F390" s="2266" t="str">
        <f t="shared" si="399"/>
        <v/>
      </c>
      <c r="G390" s="57"/>
      <c r="H390" s="57"/>
      <c r="I390" s="57"/>
      <c r="J390" s="57"/>
      <c r="K390" s="57"/>
      <c r="L390" s="57"/>
      <c r="M390" s="57"/>
      <c r="N390" s="57"/>
      <c r="O390" s="57"/>
      <c r="P390" s="57"/>
      <c r="Q390" s="57"/>
      <c r="R390" s="57"/>
      <c r="S390" s="57"/>
      <c r="T390" s="57"/>
      <c r="U390" s="57"/>
      <c r="V390" s="57"/>
      <c r="W390" s="57"/>
      <c r="X390" s="57"/>
      <c r="Y390" s="57"/>
      <c r="Z390" s="57"/>
      <c r="AA390" s="57"/>
      <c r="AB390" s="57"/>
      <c r="AC390" s="57"/>
      <c r="AD390" s="57"/>
      <c r="AE390" s="57"/>
      <c r="AF390" s="57"/>
      <c r="AG390" s="57"/>
      <c r="AH390" s="57"/>
      <c r="AI390" s="57"/>
      <c r="AJ390" s="57"/>
      <c r="AK390" s="57"/>
      <c r="AL390" s="57"/>
      <c r="AM390" s="57"/>
      <c r="AN390" s="57"/>
      <c r="AO390" s="57"/>
      <c r="AP390" s="57"/>
      <c r="AQ390" s="57"/>
      <c r="AR390" s="57"/>
      <c r="AS390" s="57"/>
      <c r="AT390" s="57"/>
      <c r="AU390" s="57"/>
      <c r="AV390" s="57"/>
      <c r="AW390" s="57"/>
      <c r="AX390" s="57"/>
      <c r="AY390" s="57"/>
      <c r="AZ390" s="57"/>
      <c r="BA390" s="57"/>
      <c r="BB390" s="57"/>
      <c r="BC390" s="57"/>
      <c r="BD390" s="57"/>
      <c r="BE390" s="57"/>
      <c r="BF390" s="57"/>
      <c r="BG390" s="57"/>
      <c r="BH390" s="57"/>
      <c r="BI390" s="57"/>
      <c r="BJ390" s="57"/>
      <c r="BK390" s="57"/>
      <c r="BL390" s="57"/>
      <c r="BM390" s="57"/>
      <c r="BN390" s="57"/>
      <c r="BO390" s="57"/>
      <c r="BP390" s="57"/>
      <c r="BQ390" s="57"/>
      <c r="BR390" s="57"/>
      <c r="BS390" s="57"/>
      <c r="BT390" s="57"/>
      <c r="BU390" s="57"/>
      <c r="BV390" s="57"/>
      <c r="BW390" s="57"/>
      <c r="BX390" s="57"/>
      <c r="BY390" s="57"/>
      <c r="BZ390" s="57"/>
      <c r="CA390" s="57"/>
      <c r="CB390" s="57"/>
      <c r="CC390" s="57"/>
      <c r="CD390" s="57"/>
      <c r="CE390" s="57"/>
      <c r="CF390" s="57"/>
      <c r="CG390" s="57"/>
      <c r="CH390" s="57"/>
      <c r="CI390" s="57"/>
      <c r="CJ390" s="57"/>
      <c r="CK390" s="57"/>
      <c r="CL390" s="57"/>
      <c r="CM390" s="57"/>
      <c r="CN390" s="57"/>
      <c r="CO390" s="57"/>
      <c r="CP390" s="57"/>
      <c r="CQ390" s="57"/>
      <c r="CR390" s="57"/>
      <c r="CS390" s="57"/>
      <c r="CT390" s="57"/>
      <c r="CU390" s="57"/>
      <c r="CV390" s="57"/>
      <c r="CW390" s="57"/>
      <c r="CX390" s="57"/>
      <c r="CY390" s="57"/>
      <c r="CZ390" s="57"/>
      <c r="DA390" s="57"/>
      <c r="DB390" s="57"/>
      <c r="DC390" s="57"/>
      <c r="DD390" s="57"/>
      <c r="DE390" s="57"/>
      <c r="DF390" s="57"/>
      <c r="DG390" s="57"/>
      <c r="DH390" s="57"/>
      <c r="DI390" s="57"/>
      <c r="DJ390" s="57"/>
      <c r="DK390" s="57"/>
      <c r="DL390" s="57"/>
      <c r="DM390" s="57"/>
      <c r="DN390" s="57"/>
      <c r="DO390" s="57"/>
      <c r="DP390" s="57"/>
      <c r="DQ390" s="57"/>
      <c r="DR390" s="57"/>
      <c r="DS390" s="57"/>
      <c r="DT390" s="57"/>
      <c r="DU390" s="57"/>
      <c r="DV390" s="103"/>
      <c r="DW390" s="57"/>
      <c r="DX390" s="57"/>
      <c r="DY390" s="57"/>
      <c r="DZ390" s="57"/>
      <c r="EA390" s="57"/>
      <c r="EB390" s="57"/>
      <c r="EC390" s="57"/>
      <c r="ED390" s="57"/>
      <c r="EE390" s="57"/>
      <c r="EF390" s="57"/>
      <c r="EG390" s="57"/>
      <c r="EH390" s="57"/>
      <c r="EI390" s="57"/>
      <c r="EJ390" s="57"/>
      <c r="EK390" s="57"/>
      <c r="EL390" s="57"/>
      <c r="EM390" s="57"/>
      <c r="EN390" s="57"/>
      <c r="EO390" s="57"/>
      <c r="EP390" s="57"/>
      <c r="EQ390" s="103"/>
      <c r="ER390" s="577"/>
    </row>
    <row r="391" spans="1:148" ht="15" customHeight="1">
      <c r="A391" s="648"/>
      <c r="B391" s="2261" t="str">
        <f t="shared" si="403"/>
        <v>Desk 71</v>
      </c>
      <c r="C391" s="2266" t="str">
        <f t="shared" ref="C391" si="410">IF(ISBLANK(C82), "", C82)</f>
        <v/>
      </c>
      <c r="D391" s="2266" t="str">
        <f t="shared" si="399"/>
        <v/>
      </c>
      <c r="E391" s="2266" t="str">
        <f t="shared" si="399"/>
        <v/>
      </c>
      <c r="F391" s="2266" t="str">
        <f t="shared" si="399"/>
        <v/>
      </c>
      <c r="G391" s="57"/>
      <c r="H391" s="57"/>
      <c r="I391" s="57"/>
      <c r="J391" s="57"/>
      <c r="K391" s="57"/>
      <c r="L391" s="57"/>
      <c r="M391" s="57"/>
      <c r="N391" s="57"/>
      <c r="O391" s="57"/>
      <c r="P391" s="57"/>
      <c r="Q391" s="57"/>
      <c r="R391" s="57"/>
      <c r="S391" s="57"/>
      <c r="T391" s="57"/>
      <c r="U391" s="57"/>
      <c r="V391" s="57"/>
      <c r="W391" s="57"/>
      <c r="X391" s="57"/>
      <c r="Y391" s="57"/>
      <c r="Z391" s="57"/>
      <c r="AA391" s="57"/>
      <c r="AB391" s="57"/>
      <c r="AC391" s="57"/>
      <c r="AD391" s="57"/>
      <c r="AE391" s="57"/>
      <c r="AF391" s="57"/>
      <c r="AG391" s="57"/>
      <c r="AH391" s="57"/>
      <c r="AI391" s="57"/>
      <c r="AJ391" s="57"/>
      <c r="AK391" s="57"/>
      <c r="AL391" s="57"/>
      <c r="AM391" s="57"/>
      <c r="AN391" s="57"/>
      <c r="AO391" s="57"/>
      <c r="AP391" s="57"/>
      <c r="AQ391" s="57"/>
      <c r="AR391" s="57"/>
      <c r="AS391" s="57"/>
      <c r="AT391" s="57"/>
      <c r="AU391" s="57"/>
      <c r="AV391" s="57"/>
      <c r="AW391" s="57"/>
      <c r="AX391" s="57"/>
      <c r="AY391" s="57"/>
      <c r="AZ391" s="57"/>
      <c r="BA391" s="57"/>
      <c r="BB391" s="57"/>
      <c r="BC391" s="57"/>
      <c r="BD391" s="57"/>
      <c r="BE391" s="57"/>
      <c r="BF391" s="57"/>
      <c r="BG391" s="57"/>
      <c r="BH391" s="57"/>
      <c r="BI391" s="57"/>
      <c r="BJ391" s="57"/>
      <c r="BK391" s="57"/>
      <c r="BL391" s="57"/>
      <c r="BM391" s="57"/>
      <c r="BN391" s="57"/>
      <c r="BO391" s="57"/>
      <c r="BP391" s="57"/>
      <c r="BQ391" s="57"/>
      <c r="BR391" s="57"/>
      <c r="BS391" s="57"/>
      <c r="BT391" s="57"/>
      <c r="BU391" s="57"/>
      <c r="BV391" s="57"/>
      <c r="BW391" s="57"/>
      <c r="BX391" s="57"/>
      <c r="BY391" s="57"/>
      <c r="BZ391" s="57"/>
      <c r="CA391" s="57"/>
      <c r="CB391" s="57"/>
      <c r="CC391" s="57"/>
      <c r="CD391" s="57"/>
      <c r="CE391" s="57"/>
      <c r="CF391" s="57"/>
      <c r="CG391" s="57"/>
      <c r="CH391" s="57"/>
      <c r="CI391" s="57"/>
      <c r="CJ391" s="57"/>
      <c r="CK391" s="57"/>
      <c r="CL391" s="57"/>
      <c r="CM391" s="57"/>
      <c r="CN391" s="57"/>
      <c r="CO391" s="57"/>
      <c r="CP391" s="57"/>
      <c r="CQ391" s="57"/>
      <c r="CR391" s="57"/>
      <c r="CS391" s="57"/>
      <c r="CT391" s="57"/>
      <c r="CU391" s="57"/>
      <c r="CV391" s="57"/>
      <c r="CW391" s="57"/>
      <c r="CX391" s="57"/>
      <c r="CY391" s="57"/>
      <c r="CZ391" s="57"/>
      <c r="DA391" s="57"/>
      <c r="DB391" s="57"/>
      <c r="DC391" s="57"/>
      <c r="DD391" s="57"/>
      <c r="DE391" s="57"/>
      <c r="DF391" s="57"/>
      <c r="DG391" s="57"/>
      <c r="DH391" s="57"/>
      <c r="DI391" s="57"/>
      <c r="DJ391" s="57"/>
      <c r="DK391" s="57"/>
      <c r="DL391" s="57"/>
      <c r="DM391" s="57"/>
      <c r="DN391" s="57"/>
      <c r="DO391" s="57"/>
      <c r="DP391" s="57"/>
      <c r="DQ391" s="57"/>
      <c r="DR391" s="57"/>
      <c r="DS391" s="57"/>
      <c r="DT391" s="57"/>
      <c r="DU391" s="57"/>
      <c r="DV391" s="103"/>
      <c r="DW391" s="57"/>
      <c r="DX391" s="57"/>
      <c r="DY391" s="57"/>
      <c r="DZ391" s="57"/>
      <c r="EA391" s="57"/>
      <c r="EB391" s="57"/>
      <c r="EC391" s="57"/>
      <c r="ED391" s="57"/>
      <c r="EE391" s="57"/>
      <c r="EF391" s="57"/>
      <c r="EG391" s="57"/>
      <c r="EH391" s="57"/>
      <c r="EI391" s="57"/>
      <c r="EJ391" s="57"/>
      <c r="EK391" s="57"/>
      <c r="EL391" s="57"/>
      <c r="EM391" s="57"/>
      <c r="EN391" s="57"/>
      <c r="EO391" s="57"/>
      <c r="EP391" s="57"/>
      <c r="EQ391" s="103"/>
      <c r="ER391" s="577"/>
    </row>
    <row r="392" spans="1:148" ht="15" customHeight="1">
      <c r="A392" s="648"/>
      <c r="B392" s="2261" t="str">
        <f t="shared" si="403"/>
        <v>Desk 72</v>
      </c>
      <c r="C392" s="2266" t="str">
        <f t="shared" ref="C392" si="411">IF(ISBLANK(C83), "", C83)</f>
        <v/>
      </c>
      <c r="D392" s="2266" t="str">
        <f t="shared" si="399"/>
        <v/>
      </c>
      <c r="E392" s="2266" t="str">
        <f t="shared" si="399"/>
        <v/>
      </c>
      <c r="F392" s="2266" t="str">
        <f t="shared" si="399"/>
        <v/>
      </c>
      <c r="G392" s="57"/>
      <c r="H392" s="57"/>
      <c r="I392" s="57"/>
      <c r="J392" s="57"/>
      <c r="K392" s="57"/>
      <c r="L392" s="57"/>
      <c r="M392" s="57"/>
      <c r="N392" s="57"/>
      <c r="O392" s="57"/>
      <c r="P392" s="57"/>
      <c r="Q392" s="57"/>
      <c r="R392" s="57"/>
      <c r="S392" s="57"/>
      <c r="T392" s="57"/>
      <c r="U392" s="57"/>
      <c r="V392" s="57"/>
      <c r="W392" s="57"/>
      <c r="X392" s="57"/>
      <c r="Y392" s="57"/>
      <c r="Z392" s="57"/>
      <c r="AA392" s="57"/>
      <c r="AB392" s="57"/>
      <c r="AC392" s="57"/>
      <c r="AD392" s="57"/>
      <c r="AE392" s="57"/>
      <c r="AF392" s="57"/>
      <c r="AG392" s="57"/>
      <c r="AH392" s="57"/>
      <c r="AI392" s="57"/>
      <c r="AJ392" s="57"/>
      <c r="AK392" s="57"/>
      <c r="AL392" s="57"/>
      <c r="AM392" s="57"/>
      <c r="AN392" s="57"/>
      <c r="AO392" s="57"/>
      <c r="AP392" s="57"/>
      <c r="AQ392" s="57"/>
      <c r="AR392" s="57"/>
      <c r="AS392" s="57"/>
      <c r="AT392" s="57"/>
      <c r="AU392" s="57"/>
      <c r="AV392" s="57"/>
      <c r="AW392" s="57"/>
      <c r="AX392" s="57"/>
      <c r="AY392" s="57"/>
      <c r="AZ392" s="57"/>
      <c r="BA392" s="57"/>
      <c r="BB392" s="57"/>
      <c r="BC392" s="57"/>
      <c r="BD392" s="57"/>
      <c r="BE392" s="57"/>
      <c r="BF392" s="57"/>
      <c r="BG392" s="57"/>
      <c r="BH392" s="57"/>
      <c r="BI392" s="57"/>
      <c r="BJ392" s="57"/>
      <c r="BK392" s="57"/>
      <c r="BL392" s="57"/>
      <c r="BM392" s="57"/>
      <c r="BN392" s="57"/>
      <c r="BO392" s="57"/>
      <c r="BP392" s="57"/>
      <c r="BQ392" s="57"/>
      <c r="BR392" s="57"/>
      <c r="BS392" s="57"/>
      <c r="BT392" s="57"/>
      <c r="BU392" s="57"/>
      <c r="BV392" s="57"/>
      <c r="BW392" s="57"/>
      <c r="BX392" s="57"/>
      <c r="BY392" s="57"/>
      <c r="BZ392" s="57"/>
      <c r="CA392" s="57"/>
      <c r="CB392" s="57"/>
      <c r="CC392" s="57"/>
      <c r="CD392" s="57"/>
      <c r="CE392" s="57"/>
      <c r="CF392" s="57"/>
      <c r="CG392" s="57"/>
      <c r="CH392" s="57"/>
      <c r="CI392" s="57"/>
      <c r="CJ392" s="57"/>
      <c r="CK392" s="57"/>
      <c r="CL392" s="57"/>
      <c r="CM392" s="57"/>
      <c r="CN392" s="57"/>
      <c r="CO392" s="57"/>
      <c r="CP392" s="57"/>
      <c r="CQ392" s="57"/>
      <c r="CR392" s="57"/>
      <c r="CS392" s="57"/>
      <c r="CT392" s="57"/>
      <c r="CU392" s="57"/>
      <c r="CV392" s="57"/>
      <c r="CW392" s="57"/>
      <c r="CX392" s="57"/>
      <c r="CY392" s="57"/>
      <c r="CZ392" s="57"/>
      <c r="DA392" s="57"/>
      <c r="DB392" s="57"/>
      <c r="DC392" s="57"/>
      <c r="DD392" s="57"/>
      <c r="DE392" s="57"/>
      <c r="DF392" s="57"/>
      <c r="DG392" s="57"/>
      <c r="DH392" s="57"/>
      <c r="DI392" s="57"/>
      <c r="DJ392" s="57"/>
      <c r="DK392" s="57"/>
      <c r="DL392" s="57"/>
      <c r="DM392" s="57"/>
      <c r="DN392" s="57"/>
      <c r="DO392" s="57"/>
      <c r="DP392" s="57"/>
      <c r="DQ392" s="57"/>
      <c r="DR392" s="57"/>
      <c r="DS392" s="57"/>
      <c r="DT392" s="57"/>
      <c r="DU392" s="57"/>
      <c r="DV392" s="103"/>
      <c r="DW392" s="57"/>
      <c r="DX392" s="57"/>
      <c r="DY392" s="57"/>
      <c r="DZ392" s="57"/>
      <c r="EA392" s="57"/>
      <c r="EB392" s="57"/>
      <c r="EC392" s="57"/>
      <c r="ED392" s="57"/>
      <c r="EE392" s="57"/>
      <c r="EF392" s="57"/>
      <c r="EG392" s="57"/>
      <c r="EH392" s="57"/>
      <c r="EI392" s="57"/>
      <c r="EJ392" s="57"/>
      <c r="EK392" s="57"/>
      <c r="EL392" s="57"/>
      <c r="EM392" s="57"/>
      <c r="EN392" s="57"/>
      <c r="EO392" s="57"/>
      <c r="EP392" s="57"/>
      <c r="EQ392" s="103"/>
      <c r="ER392" s="577"/>
    </row>
    <row r="393" spans="1:148" ht="15" customHeight="1">
      <c r="A393" s="648"/>
      <c r="B393" s="2261" t="str">
        <f t="shared" si="403"/>
        <v>Desk 73</v>
      </c>
      <c r="C393" s="2266" t="str">
        <f t="shared" ref="C393" si="412">IF(ISBLANK(C84), "", C84)</f>
        <v/>
      </c>
      <c r="D393" s="2266" t="str">
        <f t="shared" si="399"/>
        <v/>
      </c>
      <c r="E393" s="2266" t="str">
        <f t="shared" si="399"/>
        <v/>
      </c>
      <c r="F393" s="2266" t="str">
        <f t="shared" si="399"/>
        <v/>
      </c>
      <c r="G393" s="57"/>
      <c r="H393" s="57"/>
      <c r="I393" s="57"/>
      <c r="J393" s="57"/>
      <c r="K393" s="57"/>
      <c r="L393" s="57"/>
      <c r="M393" s="57"/>
      <c r="N393" s="57"/>
      <c r="O393" s="57"/>
      <c r="P393" s="57"/>
      <c r="Q393" s="57"/>
      <c r="R393" s="57"/>
      <c r="S393" s="57"/>
      <c r="T393" s="57"/>
      <c r="U393" s="57"/>
      <c r="V393" s="57"/>
      <c r="W393" s="57"/>
      <c r="X393" s="57"/>
      <c r="Y393" s="57"/>
      <c r="Z393" s="57"/>
      <c r="AA393" s="57"/>
      <c r="AB393" s="57"/>
      <c r="AC393" s="57"/>
      <c r="AD393" s="57"/>
      <c r="AE393" s="57"/>
      <c r="AF393" s="57"/>
      <c r="AG393" s="57"/>
      <c r="AH393" s="57"/>
      <c r="AI393" s="57"/>
      <c r="AJ393" s="57"/>
      <c r="AK393" s="57"/>
      <c r="AL393" s="57"/>
      <c r="AM393" s="57"/>
      <c r="AN393" s="57"/>
      <c r="AO393" s="57"/>
      <c r="AP393" s="57"/>
      <c r="AQ393" s="57"/>
      <c r="AR393" s="57"/>
      <c r="AS393" s="57"/>
      <c r="AT393" s="57"/>
      <c r="AU393" s="57"/>
      <c r="AV393" s="57"/>
      <c r="AW393" s="57"/>
      <c r="AX393" s="57"/>
      <c r="AY393" s="57"/>
      <c r="AZ393" s="57"/>
      <c r="BA393" s="57"/>
      <c r="BB393" s="57"/>
      <c r="BC393" s="57"/>
      <c r="BD393" s="57"/>
      <c r="BE393" s="57"/>
      <c r="BF393" s="57"/>
      <c r="BG393" s="57"/>
      <c r="BH393" s="57"/>
      <c r="BI393" s="57"/>
      <c r="BJ393" s="57"/>
      <c r="BK393" s="57"/>
      <c r="BL393" s="57"/>
      <c r="BM393" s="57"/>
      <c r="BN393" s="57"/>
      <c r="BO393" s="57"/>
      <c r="BP393" s="57"/>
      <c r="BQ393" s="57"/>
      <c r="BR393" s="57"/>
      <c r="BS393" s="57"/>
      <c r="BT393" s="57"/>
      <c r="BU393" s="57"/>
      <c r="BV393" s="57"/>
      <c r="BW393" s="57"/>
      <c r="BX393" s="57"/>
      <c r="BY393" s="57"/>
      <c r="BZ393" s="57"/>
      <c r="CA393" s="57"/>
      <c r="CB393" s="57"/>
      <c r="CC393" s="57"/>
      <c r="CD393" s="57"/>
      <c r="CE393" s="57"/>
      <c r="CF393" s="57"/>
      <c r="CG393" s="57"/>
      <c r="CH393" s="57"/>
      <c r="CI393" s="57"/>
      <c r="CJ393" s="57"/>
      <c r="CK393" s="57"/>
      <c r="CL393" s="57"/>
      <c r="CM393" s="57"/>
      <c r="CN393" s="57"/>
      <c r="CO393" s="57"/>
      <c r="CP393" s="57"/>
      <c r="CQ393" s="57"/>
      <c r="CR393" s="57"/>
      <c r="CS393" s="57"/>
      <c r="CT393" s="57"/>
      <c r="CU393" s="57"/>
      <c r="CV393" s="57"/>
      <c r="CW393" s="57"/>
      <c r="CX393" s="57"/>
      <c r="CY393" s="57"/>
      <c r="CZ393" s="57"/>
      <c r="DA393" s="57"/>
      <c r="DB393" s="57"/>
      <c r="DC393" s="57"/>
      <c r="DD393" s="57"/>
      <c r="DE393" s="57"/>
      <c r="DF393" s="57"/>
      <c r="DG393" s="57"/>
      <c r="DH393" s="57"/>
      <c r="DI393" s="57"/>
      <c r="DJ393" s="57"/>
      <c r="DK393" s="57"/>
      <c r="DL393" s="57"/>
      <c r="DM393" s="57"/>
      <c r="DN393" s="57"/>
      <c r="DO393" s="57"/>
      <c r="DP393" s="57"/>
      <c r="DQ393" s="57"/>
      <c r="DR393" s="57"/>
      <c r="DS393" s="57"/>
      <c r="DT393" s="57"/>
      <c r="DU393" s="57"/>
      <c r="DV393" s="103"/>
      <c r="DW393" s="57"/>
      <c r="DX393" s="57"/>
      <c r="DY393" s="57"/>
      <c r="DZ393" s="57"/>
      <c r="EA393" s="57"/>
      <c r="EB393" s="57"/>
      <c r="EC393" s="57"/>
      <c r="ED393" s="57"/>
      <c r="EE393" s="57"/>
      <c r="EF393" s="57"/>
      <c r="EG393" s="57"/>
      <c r="EH393" s="57"/>
      <c r="EI393" s="57"/>
      <c r="EJ393" s="57"/>
      <c r="EK393" s="57"/>
      <c r="EL393" s="57"/>
      <c r="EM393" s="57"/>
      <c r="EN393" s="57"/>
      <c r="EO393" s="57"/>
      <c r="EP393" s="57"/>
      <c r="EQ393" s="103"/>
      <c r="ER393" s="577"/>
    </row>
    <row r="394" spans="1:148" ht="15" customHeight="1">
      <c r="A394" s="648"/>
      <c r="B394" s="2261" t="str">
        <f t="shared" si="403"/>
        <v>Desk 74</v>
      </c>
      <c r="C394" s="2266" t="str">
        <f t="shared" ref="C394" si="413">IF(ISBLANK(C85), "", C85)</f>
        <v/>
      </c>
      <c r="D394" s="2266" t="str">
        <f t="shared" si="399"/>
        <v/>
      </c>
      <c r="E394" s="2266" t="str">
        <f t="shared" si="399"/>
        <v/>
      </c>
      <c r="F394" s="2266" t="str">
        <f t="shared" si="399"/>
        <v/>
      </c>
      <c r="G394" s="57"/>
      <c r="H394" s="57"/>
      <c r="I394" s="57"/>
      <c r="J394" s="57"/>
      <c r="K394" s="57"/>
      <c r="L394" s="57"/>
      <c r="M394" s="57"/>
      <c r="N394" s="57"/>
      <c r="O394" s="57"/>
      <c r="P394" s="57"/>
      <c r="Q394" s="57"/>
      <c r="R394" s="57"/>
      <c r="S394" s="57"/>
      <c r="T394" s="57"/>
      <c r="U394" s="57"/>
      <c r="V394" s="57"/>
      <c r="W394" s="57"/>
      <c r="X394" s="57"/>
      <c r="Y394" s="57"/>
      <c r="Z394" s="57"/>
      <c r="AA394" s="57"/>
      <c r="AB394" s="57"/>
      <c r="AC394" s="57"/>
      <c r="AD394" s="57"/>
      <c r="AE394" s="57"/>
      <c r="AF394" s="57"/>
      <c r="AG394" s="57"/>
      <c r="AH394" s="57"/>
      <c r="AI394" s="57"/>
      <c r="AJ394" s="57"/>
      <c r="AK394" s="57"/>
      <c r="AL394" s="57"/>
      <c r="AM394" s="57"/>
      <c r="AN394" s="57"/>
      <c r="AO394" s="57"/>
      <c r="AP394" s="57"/>
      <c r="AQ394" s="57"/>
      <c r="AR394" s="57"/>
      <c r="AS394" s="57"/>
      <c r="AT394" s="57"/>
      <c r="AU394" s="57"/>
      <c r="AV394" s="57"/>
      <c r="AW394" s="57"/>
      <c r="AX394" s="57"/>
      <c r="AY394" s="57"/>
      <c r="AZ394" s="57"/>
      <c r="BA394" s="57"/>
      <c r="BB394" s="57"/>
      <c r="BC394" s="57"/>
      <c r="BD394" s="57"/>
      <c r="BE394" s="57"/>
      <c r="BF394" s="57"/>
      <c r="BG394" s="57"/>
      <c r="BH394" s="57"/>
      <c r="BI394" s="57"/>
      <c r="BJ394" s="57"/>
      <c r="BK394" s="57"/>
      <c r="BL394" s="57"/>
      <c r="BM394" s="57"/>
      <c r="BN394" s="57"/>
      <c r="BO394" s="57"/>
      <c r="BP394" s="57"/>
      <c r="BQ394" s="57"/>
      <c r="BR394" s="57"/>
      <c r="BS394" s="57"/>
      <c r="BT394" s="57"/>
      <c r="BU394" s="57"/>
      <c r="BV394" s="57"/>
      <c r="BW394" s="57"/>
      <c r="BX394" s="57"/>
      <c r="BY394" s="57"/>
      <c r="BZ394" s="57"/>
      <c r="CA394" s="57"/>
      <c r="CB394" s="57"/>
      <c r="CC394" s="57"/>
      <c r="CD394" s="57"/>
      <c r="CE394" s="57"/>
      <c r="CF394" s="57"/>
      <c r="CG394" s="57"/>
      <c r="CH394" s="57"/>
      <c r="CI394" s="57"/>
      <c r="CJ394" s="57"/>
      <c r="CK394" s="57"/>
      <c r="CL394" s="57"/>
      <c r="CM394" s="57"/>
      <c r="CN394" s="57"/>
      <c r="CO394" s="57"/>
      <c r="CP394" s="57"/>
      <c r="CQ394" s="57"/>
      <c r="CR394" s="57"/>
      <c r="CS394" s="57"/>
      <c r="CT394" s="57"/>
      <c r="CU394" s="57"/>
      <c r="CV394" s="57"/>
      <c r="CW394" s="57"/>
      <c r="CX394" s="57"/>
      <c r="CY394" s="57"/>
      <c r="CZ394" s="57"/>
      <c r="DA394" s="57"/>
      <c r="DB394" s="57"/>
      <c r="DC394" s="57"/>
      <c r="DD394" s="57"/>
      <c r="DE394" s="57"/>
      <c r="DF394" s="57"/>
      <c r="DG394" s="57"/>
      <c r="DH394" s="57"/>
      <c r="DI394" s="57"/>
      <c r="DJ394" s="57"/>
      <c r="DK394" s="57"/>
      <c r="DL394" s="57"/>
      <c r="DM394" s="57"/>
      <c r="DN394" s="57"/>
      <c r="DO394" s="57"/>
      <c r="DP394" s="57"/>
      <c r="DQ394" s="57"/>
      <c r="DR394" s="57"/>
      <c r="DS394" s="57"/>
      <c r="DT394" s="57"/>
      <c r="DU394" s="57"/>
      <c r="DV394" s="103"/>
      <c r="DW394" s="57"/>
      <c r="DX394" s="57"/>
      <c r="DY394" s="57"/>
      <c r="DZ394" s="57"/>
      <c r="EA394" s="57"/>
      <c r="EB394" s="57"/>
      <c r="EC394" s="57"/>
      <c r="ED394" s="57"/>
      <c r="EE394" s="57"/>
      <c r="EF394" s="57"/>
      <c r="EG394" s="57"/>
      <c r="EH394" s="57"/>
      <c r="EI394" s="57"/>
      <c r="EJ394" s="57"/>
      <c r="EK394" s="57"/>
      <c r="EL394" s="57"/>
      <c r="EM394" s="57"/>
      <c r="EN394" s="57"/>
      <c r="EO394" s="57"/>
      <c r="EP394" s="57"/>
      <c r="EQ394" s="103"/>
      <c r="ER394" s="577"/>
    </row>
    <row r="395" spans="1:148" ht="15" customHeight="1">
      <c r="A395" s="648"/>
      <c r="B395" s="2261" t="str">
        <f t="shared" si="403"/>
        <v>Desk 75</v>
      </c>
      <c r="C395" s="2266" t="str">
        <f t="shared" ref="C395" si="414">IF(ISBLANK(C86), "", C86)</f>
        <v/>
      </c>
      <c r="D395" s="2266" t="str">
        <f t="shared" si="399"/>
        <v/>
      </c>
      <c r="E395" s="2266" t="str">
        <f t="shared" si="399"/>
        <v/>
      </c>
      <c r="F395" s="2266" t="str">
        <f t="shared" si="399"/>
        <v/>
      </c>
      <c r="G395" s="57"/>
      <c r="H395" s="57"/>
      <c r="I395" s="57"/>
      <c r="J395" s="57"/>
      <c r="K395" s="57"/>
      <c r="L395" s="57"/>
      <c r="M395" s="57"/>
      <c r="N395" s="57"/>
      <c r="O395" s="57"/>
      <c r="P395" s="57"/>
      <c r="Q395" s="57"/>
      <c r="R395" s="57"/>
      <c r="S395" s="57"/>
      <c r="T395" s="57"/>
      <c r="U395" s="57"/>
      <c r="V395" s="57"/>
      <c r="W395" s="57"/>
      <c r="X395" s="57"/>
      <c r="Y395" s="57"/>
      <c r="Z395" s="57"/>
      <c r="AA395" s="57"/>
      <c r="AB395" s="57"/>
      <c r="AC395" s="57"/>
      <c r="AD395" s="57"/>
      <c r="AE395" s="57"/>
      <c r="AF395" s="57"/>
      <c r="AG395" s="57"/>
      <c r="AH395" s="57"/>
      <c r="AI395" s="57"/>
      <c r="AJ395" s="57"/>
      <c r="AK395" s="57"/>
      <c r="AL395" s="57"/>
      <c r="AM395" s="57"/>
      <c r="AN395" s="57"/>
      <c r="AO395" s="57"/>
      <c r="AP395" s="57"/>
      <c r="AQ395" s="57"/>
      <c r="AR395" s="57"/>
      <c r="AS395" s="57"/>
      <c r="AT395" s="57"/>
      <c r="AU395" s="57"/>
      <c r="AV395" s="57"/>
      <c r="AW395" s="57"/>
      <c r="AX395" s="57"/>
      <c r="AY395" s="57"/>
      <c r="AZ395" s="57"/>
      <c r="BA395" s="57"/>
      <c r="BB395" s="57"/>
      <c r="BC395" s="57"/>
      <c r="BD395" s="57"/>
      <c r="BE395" s="57"/>
      <c r="BF395" s="57"/>
      <c r="BG395" s="57"/>
      <c r="BH395" s="57"/>
      <c r="BI395" s="57"/>
      <c r="BJ395" s="57"/>
      <c r="BK395" s="57"/>
      <c r="BL395" s="57"/>
      <c r="BM395" s="57"/>
      <c r="BN395" s="57"/>
      <c r="BO395" s="57"/>
      <c r="BP395" s="57"/>
      <c r="BQ395" s="57"/>
      <c r="BR395" s="57"/>
      <c r="BS395" s="57"/>
      <c r="BT395" s="57"/>
      <c r="BU395" s="57"/>
      <c r="BV395" s="57"/>
      <c r="BW395" s="57"/>
      <c r="BX395" s="57"/>
      <c r="BY395" s="57"/>
      <c r="BZ395" s="57"/>
      <c r="CA395" s="57"/>
      <c r="CB395" s="57"/>
      <c r="CC395" s="57"/>
      <c r="CD395" s="57"/>
      <c r="CE395" s="57"/>
      <c r="CF395" s="57"/>
      <c r="CG395" s="57"/>
      <c r="CH395" s="57"/>
      <c r="CI395" s="57"/>
      <c r="CJ395" s="57"/>
      <c r="CK395" s="57"/>
      <c r="CL395" s="57"/>
      <c r="CM395" s="57"/>
      <c r="CN395" s="57"/>
      <c r="CO395" s="57"/>
      <c r="CP395" s="57"/>
      <c r="CQ395" s="57"/>
      <c r="CR395" s="57"/>
      <c r="CS395" s="57"/>
      <c r="CT395" s="57"/>
      <c r="CU395" s="57"/>
      <c r="CV395" s="57"/>
      <c r="CW395" s="57"/>
      <c r="CX395" s="57"/>
      <c r="CY395" s="57"/>
      <c r="CZ395" s="57"/>
      <c r="DA395" s="57"/>
      <c r="DB395" s="57"/>
      <c r="DC395" s="57"/>
      <c r="DD395" s="57"/>
      <c r="DE395" s="57"/>
      <c r="DF395" s="57"/>
      <c r="DG395" s="57"/>
      <c r="DH395" s="57"/>
      <c r="DI395" s="57"/>
      <c r="DJ395" s="57"/>
      <c r="DK395" s="57"/>
      <c r="DL395" s="57"/>
      <c r="DM395" s="57"/>
      <c r="DN395" s="57"/>
      <c r="DO395" s="57"/>
      <c r="DP395" s="57"/>
      <c r="DQ395" s="57"/>
      <c r="DR395" s="57"/>
      <c r="DS395" s="57"/>
      <c r="DT395" s="57"/>
      <c r="DU395" s="57"/>
      <c r="DV395" s="103"/>
      <c r="DW395" s="57"/>
      <c r="DX395" s="57"/>
      <c r="DY395" s="57"/>
      <c r="DZ395" s="57"/>
      <c r="EA395" s="57"/>
      <c r="EB395" s="57"/>
      <c r="EC395" s="57"/>
      <c r="ED395" s="57"/>
      <c r="EE395" s="57"/>
      <c r="EF395" s="57"/>
      <c r="EG395" s="57"/>
      <c r="EH395" s="57"/>
      <c r="EI395" s="57"/>
      <c r="EJ395" s="57"/>
      <c r="EK395" s="57"/>
      <c r="EL395" s="57"/>
      <c r="EM395" s="57"/>
      <c r="EN395" s="57"/>
      <c r="EO395" s="57"/>
      <c r="EP395" s="57"/>
      <c r="EQ395" s="103"/>
      <c r="ER395" s="577"/>
    </row>
    <row r="396" spans="1:148" ht="15" customHeight="1">
      <c r="A396" s="648"/>
      <c r="B396" s="2261" t="str">
        <f t="shared" si="403"/>
        <v>Desk 76</v>
      </c>
      <c r="C396" s="2266" t="str">
        <f t="shared" ref="C396" si="415">IF(ISBLANK(C87), "", C87)</f>
        <v/>
      </c>
      <c r="D396" s="2266" t="str">
        <f t="shared" si="399"/>
        <v/>
      </c>
      <c r="E396" s="2266" t="str">
        <f t="shared" si="399"/>
        <v/>
      </c>
      <c r="F396" s="2266" t="str">
        <f t="shared" si="399"/>
        <v/>
      </c>
      <c r="G396" s="57"/>
      <c r="H396" s="57"/>
      <c r="I396" s="57"/>
      <c r="J396" s="57"/>
      <c r="K396" s="57"/>
      <c r="L396" s="57"/>
      <c r="M396" s="57"/>
      <c r="N396" s="57"/>
      <c r="O396" s="57"/>
      <c r="P396" s="57"/>
      <c r="Q396" s="57"/>
      <c r="R396" s="57"/>
      <c r="S396" s="57"/>
      <c r="T396" s="57"/>
      <c r="U396" s="57"/>
      <c r="V396" s="57"/>
      <c r="W396" s="57"/>
      <c r="X396" s="57"/>
      <c r="Y396" s="57"/>
      <c r="Z396" s="57"/>
      <c r="AA396" s="57"/>
      <c r="AB396" s="57"/>
      <c r="AC396" s="57"/>
      <c r="AD396" s="57"/>
      <c r="AE396" s="57"/>
      <c r="AF396" s="57"/>
      <c r="AG396" s="57"/>
      <c r="AH396" s="57"/>
      <c r="AI396" s="57"/>
      <c r="AJ396" s="57"/>
      <c r="AK396" s="57"/>
      <c r="AL396" s="57"/>
      <c r="AM396" s="57"/>
      <c r="AN396" s="57"/>
      <c r="AO396" s="57"/>
      <c r="AP396" s="57"/>
      <c r="AQ396" s="57"/>
      <c r="AR396" s="57"/>
      <c r="AS396" s="57"/>
      <c r="AT396" s="57"/>
      <c r="AU396" s="57"/>
      <c r="AV396" s="57"/>
      <c r="AW396" s="57"/>
      <c r="AX396" s="57"/>
      <c r="AY396" s="57"/>
      <c r="AZ396" s="57"/>
      <c r="BA396" s="57"/>
      <c r="BB396" s="57"/>
      <c r="BC396" s="57"/>
      <c r="BD396" s="57"/>
      <c r="BE396" s="57"/>
      <c r="BF396" s="57"/>
      <c r="BG396" s="57"/>
      <c r="BH396" s="57"/>
      <c r="BI396" s="57"/>
      <c r="BJ396" s="57"/>
      <c r="BK396" s="57"/>
      <c r="BL396" s="57"/>
      <c r="BM396" s="57"/>
      <c r="BN396" s="57"/>
      <c r="BO396" s="57"/>
      <c r="BP396" s="57"/>
      <c r="BQ396" s="57"/>
      <c r="BR396" s="57"/>
      <c r="BS396" s="57"/>
      <c r="BT396" s="57"/>
      <c r="BU396" s="57"/>
      <c r="BV396" s="57"/>
      <c r="BW396" s="57"/>
      <c r="BX396" s="57"/>
      <c r="BY396" s="57"/>
      <c r="BZ396" s="57"/>
      <c r="CA396" s="57"/>
      <c r="CB396" s="57"/>
      <c r="CC396" s="57"/>
      <c r="CD396" s="57"/>
      <c r="CE396" s="57"/>
      <c r="CF396" s="57"/>
      <c r="CG396" s="57"/>
      <c r="CH396" s="57"/>
      <c r="CI396" s="57"/>
      <c r="CJ396" s="57"/>
      <c r="CK396" s="57"/>
      <c r="CL396" s="57"/>
      <c r="CM396" s="57"/>
      <c r="CN396" s="57"/>
      <c r="CO396" s="57"/>
      <c r="CP396" s="57"/>
      <c r="CQ396" s="57"/>
      <c r="CR396" s="57"/>
      <c r="CS396" s="57"/>
      <c r="CT396" s="57"/>
      <c r="CU396" s="57"/>
      <c r="CV396" s="57"/>
      <c r="CW396" s="57"/>
      <c r="CX396" s="57"/>
      <c r="CY396" s="57"/>
      <c r="CZ396" s="57"/>
      <c r="DA396" s="57"/>
      <c r="DB396" s="57"/>
      <c r="DC396" s="57"/>
      <c r="DD396" s="57"/>
      <c r="DE396" s="57"/>
      <c r="DF396" s="57"/>
      <c r="DG396" s="57"/>
      <c r="DH396" s="57"/>
      <c r="DI396" s="57"/>
      <c r="DJ396" s="57"/>
      <c r="DK396" s="57"/>
      <c r="DL396" s="57"/>
      <c r="DM396" s="57"/>
      <c r="DN396" s="57"/>
      <c r="DO396" s="57"/>
      <c r="DP396" s="57"/>
      <c r="DQ396" s="57"/>
      <c r="DR396" s="57"/>
      <c r="DS396" s="57"/>
      <c r="DT396" s="57"/>
      <c r="DU396" s="57"/>
      <c r="DV396" s="103"/>
      <c r="DW396" s="57"/>
      <c r="DX396" s="57"/>
      <c r="DY396" s="57"/>
      <c r="DZ396" s="57"/>
      <c r="EA396" s="57"/>
      <c r="EB396" s="57"/>
      <c r="EC396" s="57"/>
      <c r="ED396" s="57"/>
      <c r="EE396" s="57"/>
      <c r="EF396" s="57"/>
      <c r="EG396" s="57"/>
      <c r="EH396" s="57"/>
      <c r="EI396" s="57"/>
      <c r="EJ396" s="57"/>
      <c r="EK396" s="57"/>
      <c r="EL396" s="57"/>
      <c r="EM396" s="57"/>
      <c r="EN396" s="57"/>
      <c r="EO396" s="57"/>
      <c r="EP396" s="57"/>
      <c r="EQ396" s="103"/>
      <c r="ER396" s="577"/>
    </row>
    <row r="397" spans="1:148" ht="15" customHeight="1">
      <c r="A397" s="648"/>
      <c r="B397" s="2261" t="str">
        <f t="shared" si="403"/>
        <v>Desk 77</v>
      </c>
      <c r="C397" s="2266" t="str">
        <f t="shared" ref="C397" si="416">IF(ISBLANK(C88), "", C88)</f>
        <v/>
      </c>
      <c r="D397" s="2266" t="str">
        <f t="shared" si="399"/>
        <v/>
      </c>
      <c r="E397" s="2266" t="str">
        <f t="shared" si="399"/>
        <v/>
      </c>
      <c r="F397" s="2266" t="str">
        <f t="shared" si="399"/>
        <v/>
      </c>
      <c r="G397" s="57"/>
      <c r="H397" s="57"/>
      <c r="I397" s="57"/>
      <c r="J397" s="57"/>
      <c r="K397" s="57"/>
      <c r="L397" s="57"/>
      <c r="M397" s="57"/>
      <c r="N397" s="57"/>
      <c r="O397" s="57"/>
      <c r="P397" s="57"/>
      <c r="Q397" s="57"/>
      <c r="R397" s="57"/>
      <c r="S397" s="57"/>
      <c r="T397" s="57"/>
      <c r="U397" s="57"/>
      <c r="V397" s="57"/>
      <c r="W397" s="57"/>
      <c r="X397" s="57"/>
      <c r="Y397" s="57"/>
      <c r="Z397" s="57"/>
      <c r="AA397" s="57"/>
      <c r="AB397" s="57"/>
      <c r="AC397" s="57"/>
      <c r="AD397" s="57"/>
      <c r="AE397" s="57"/>
      <c r="AF397" s="57"/>
      <c r="AG397" s="57"/>
      <c r="AH397" s="57"/>
      <c r="AI397" s="57"/>
      <c r="AJ397" s="57"/>
      <c r="AK397" s="57"/>
      <c r="AL397" s="57"/>
      <c r="AM397" s="57"/>
      <c r="AN397" s="57"/>
      <c r="AO397" s="57"/>
      <c r="AP397" s="57"/>
      <c r="AQ397" s="57"/>
      <c r="AR397" s="57"/>
      <c r="AS397" s="57"/>
      <c r="AT397" s="57"/>
      <c r="AU397" s="57"/>
      <c r="AV397" s="57"/>
      <c r="AW397" s="57"/>
      <c r="AX397" s="57"/>
      <c r="AY397" s="57"/>
      <c r="AZ397" s="57"/>
      <c r="BA397" s="57"/>
      <c r="BB397" s="57"/>
      <c r="BC397" s="57"/>
      <c r="BD397" s="57"/>
      <c r="BE397" s="57"/>
      <c r="BF397" s="57"/>
      <c r="BG397" s="57"/>
      <c r="BH397" s="57"/>
      <c r="BI397" s="57"/>
      <c r="BJ397" s="57"/>
      <c r="BK397" s="57"/>
      <c r="BL397" s="57"/>
      <c r="BM397" s="57"/>
      <c r="BN397" s="57"/>
      <c r="BO397" s="57"/>
      <c r="BP397" s="57"/>
      <c r="BQ397" s="57"/>
      <c r="BR397" s="57"/>
      <c r="BS397" s="57"/>
      <c r="BT397" s="57"/>
      <c r="BU397" s="57"/>
      <c r="BV397" s="57"/>
      <c r="BW397" s="57"/>
      <c r="BX397" s="57"/>
      <c r="BY397" s="57"/>
      <c r="BZ397" s="57"/>
      <c r="CA397" s="57"/>
      <c r="CB397" s="57"/>
      <c r="CC397" s="57"/>
      <c r="CD397" s="57"/>
      <c r="CE397" s="57"/>
      <c r="CF397" s="57"/>
      <c r="CG397" s="57"/>
      <c r="CH397" s="57"/>
      <c r="CI397" s="57"/>
      <c r="CJ397" s="57"/>
      <c r="CK397" s="57"/>
      <c r="CL397" s="57"/>
      <c r="CM397" s="57"/>
      <c r="CN397" s="57"/>
      <c r="CO397" s="57"/>
      <c r="CP397" s="57"/>
      <c r="CQ397" s="57"/>
      <c r="CR397" s="57"/>
      <c r="CS397" s="57"/>
      <c r="CT397" s="57"/>
      <c r="CU397" s="57"/>
      <c r="CV397" s="57"/>
      <c r="CW397" s="57"/>
      <c r="CX397" s="57"/>
      <c r="CY397" s="57"/>
      <c r="CZ397" s="57"/>
      <c r="DA397" s="57"/>
      <c r="DB397" s="57"/>
      <c r="DC397" s="57"/>
      <c r="DD397" s="57"/>
      <c r="DE397" s="57"/>
      <c r="DF397" s="57"/>
      <c r="DG397" s="57"/>
      <c r="DH397" s="57"/>
      <c r="DI397" s="57"/>
      <c r="DJ397" s="57"/>
      <c r="DK397" s="57"/>
      <c r="DL397" s="57"/>
      <c r="DM397" s="57"/>
      <c r="DN397" s="57"/>
      <c r="DO397" s="57"/>
      <c r="DP397" s="57"/>
      <c r="DQ397" s="57"/>
      <c r="DR397" s="57"/>
      <c r="DS397" s="57"/>
      <c r="DT397" s="57"/>
      <c r="DU397" s="57"/>
      <c r="DV397" s="103"/>
      <c r="DW397" s="57"/>
      <c r="DX397" s="57"/>
      <c r="DY397" s="57"/>
      <c r="DZ397" s="57"/>
      <c r="EA397" s="57"/>
      <c r="EB397" s="57"/>
      <c r="EC397" s="57"/>
      <c r="ED397" s="57"/>
      <c r="EE397" s="57"/>
      <c r="EF397" s="57"/>
      <c r="EG397" s="57"/>
      <c r="EH397" s="57"/>
      <c r="EI397" s="57"/>
      <c r="EJ397" s="57"/>
      <c r="EK397" s="57"/>
      <c r="EL397" s="57"/>
      <c r="EM397" s="57"/>
      <c r="EN397" s="57"/>
      <c r="EO397" s="57"/>
      <c r="EP397" s="57"/>
      <c r="EQ397" s="103"/>
      <c r="ER397" s="577"/>
    </row>
    <row r="398" spans="1:148" ht="15" customHeight="1">
      <c r="A398" s="648"/>
      <c r="B398" s="2261" t="str">
        <f t="shared" si="403"/>
        <v>Desk 78</v>
      </c>
      <c r="C398" s="2266" t="str">
        <f t="shared" ref="C398" si="417">IF(ISBLANK(C89), "", C89)</f>
        <v/>
      </c>
      <c r="D398" s="2266" t="str">
        <f t="shared" si="399"/>
        <v/>
      </c>
      <c r="E398" s="2266" t="str">
        <f t="shared" si="399"/>
        <v/>
      </c>
      <c r="F398" s="2266" t="str">
        <f t="shared" si="399"/>
        <v/>
      </c>
      <c r="G398" s="57"/>
      <c r="H398" s="57"/>
      <c r="I398" s="57"/>
      <c r="J398" s="57"/>
      <c r="K398" s="57"/>
      <c r="L398" s="57"/>
      <c r="M398" s="57"/>
      <c r="N398" s="57"/>
      <c r="O398" s="57"/>
      <c r="P398" s="57"/>
      <c r="Q398" s="57"/>
      <c r="R398" s="57"/>
      <c r="S398" s="57"/>
      <c r="T398" s="57"/>
      <c r="U398" s="57"/>
      <c r="V398" s="57"/>
      <c r="W398" s="57"/>
      <c r="X398" s="57"/>
      <c r="Y398" s="57"/>
      <c r="Z398" s="57"/>
      <c r="AA398" s="57"/>
      <c r="AB398" s="57"/>
      <c r="AC398" s="57"/>
      <c r="AD398" s="57"/>
      <c r="AE398" s="57"/>
      <c r="AF398" s="57"/>
      <c r="AG398" s="57"/>
      <c r="AH398" s="57"/>
      <c r="AI398" s="57"/>
      <c r="AJ398" s="57"/>
      <c r="AK398" s="57"/>
      <c r="AL398" s="57"/>
      <c r="AM398" s="57"/>
      <c r="AN398" s="57"/>
      <c r="AO398" s="57"/>
      <c r="AP398" s="57"/>
      <c r="AQ398" s="57"/>
      <c r="AR398" s="57"/>
      <c r="AS398" s="57"/>
      <c r="AT398" s="57"/>
      <c r="AU398" s="57"/>
      <c r="AV398" s="57"/>
      <c r="AW398" s="57"/>
      <c r="AX398" s="57"/>
      <c r="AY398" s="57"/>
      <c r="AZ398" s="57"/>
      <c r="BA398" s="57"/>
      <c r="BB398" s="57"/>
      <c r="BC398" s="57"/>
      <c r="BD398" s="57"/>
      <c r="BE398" s="57"/>
      <c r="BF398" s="57"/>
      <c r="BG398" s="57"/>
      <c r="BH398" s="57"/>
      <c r="BI398" s="57"/>
      <c r="BJ398" s="57"/>
      <c r="BK398" s="57"/>
      <c r="BL398" s="57"/>
      <c r="BM398" s="57"/>
      <c r="BN398" s="57"/>
      <c r="BO398" s="57"/>
      <c r="BP398" s="57"/>
      <c r="BQ398" s="57"/>
      <c r="BR398" s="57"/>
      <c r="BS398" s="57"/>
      <c r="BT398" s="57"/>
      <c r="BU398" s="57"/>
      <c r="BV398" s="57"/>
      <c r="BW398" s="57"/>
      <c r="BX398" s="57"/>
      <c r="BY398" s="57"/>
      <c r="BZ398" s="57"/>
      <c r="CA398" s="57"/>
      <c r="CB398" s="57"/>
      <c r="CC398" s="57"/>
      <c r="CD398" s="57"/>
      <c r="CE398" s="57"/>
      <c r="CF398" s="57"/>
      <c r="CG398" s="57"/>
      <c r="CH398" s="57"/>
      <c r="CI398" s="57"/>
      <c r="CJ398" s="57"/>
      <c r="CK398" s="57"/>
      <c r="CL398" s="57"/>
      <c r="CM398" s="57"/>
      <c r="CN398" s="57"/>
      <c r="CO398" s="57"/>
      <c r="CP398" s="57"/>
      <c r="CQ398" s="57"/>
      <c r="CR398" s="57"/>
      <c r="CS398" s="57"/>
      <c r="CT398" s="57"/>
      <c r="CU398" s="57"/>
      <c r="CV398" s="57"/>
      <c r="CW398" s="57"/>
      <c r="CX398" s="57"/>
      <c r="CY398" s="57"/>
      <c r="CZ398" s="57"/>
      <c r="DA398" s="57"/>
      <c r="DB398" s="57"/>
      <c r="DC398" s="57"/>
      <c r="DD398" s="57"/>
      <c r="DE398" s="57"/>
      <c r="DF398" s="57"/>
      <c r="DG398" s="57"/>
      <c r="DH398" s="57"/>
      <c r="DI398" s="57"/>
      <c r="DJ398" s="57"/>
      <c r="DK398" s="57"/>
      <c r="DL398" s="57"/>
      <c r="DM398" s="57"/>
      <c r="DN398" s="57"/>
      <c r="DO398" s="57"/>
      <c r="DP398" s="57"/>
      <c r="DQ398" s="57"/>
      <c r="DR398" s="57"/>
      <c r="DS398" s="57"/>
      <c r="DT398" s="57"/>
      <c r="DU398" s="57"/>
      <c r="DV398" s="103"/>
      <c r="DW398" s="57"/>
      <c r="DX398" s="57"/>
      <c r="DY398" s="57"/>
      <c r="DZ398" s="57"/>
      <c r="EA398" s="57"/>
      <c r="EB398" s="57"/>
      <c r="EC398" s="57"/>
      <c r="ED398" s="57"/>
      <c r="EE398" s="57"/>
      <c r="EF398" s="57"/>
      <c r="EG398" s="57"/>
      <c r="EH398" s="57"/>
      <c r="EI398" s="57"/>
      <c r="EJ398" s="57"/>
      <c r="EK398" s="57"/>
      <c r="EL398" s="57"/>
      <c r="EM398" s="57"/>
      <c r="EN398" s="57"/>
      <c r="EO398" s="57"/>
      <c r="EP398" s="57"/>
      <c r="EQ398" s="103"/>
      <c r="ER398" s="577"/>
    </row>
    <row r="399" spans="1:148" ht="15" customHeight="1">
      <c r="A399" s="648"/>
      <c r="B399" s="2261" t="str">
        <f t="shared" si="403"/>
        <v>Desk 79</v>
      </c>
      <c r="C399" s="2266" t="str">
        <f t="shared" ref="C399" si="418">IF(ISBLANK(C90), "", C90)</f>
        <v/>
      </c>
      <c r="D399" s="2266" t="str">
        <f t="shared" si="399"/>
        <v/>
      </c>
      <c r="E399" s="2266" t="str">
        <f t="shared" si="399"/>
        <v/>
      </c>
      <c r="F399" s="2266" t="str">
        <f t="shared" si="399"/>
        <v/>
      </c>
      <c r="G399" s="57"/>
      <c r="H399" s="57"/>
      <c r="I399" s="57"/>
      <c r="J399" s="57"/>
      <c r="K399" s="57"/>
      <c r="L399" s="57"/>
      <c r="M399" s="57"/>
      <c r="N399" s="57"/>
      <c r="O399" s="57"/>
      <c r="P399" s="57"/>
      <c r="Q399" s="57"/>
      <c r="R399" s="57"/>
      <c r="S399" s="57"/>
      <c r="T399" s="57"/>
      <c r="U399" s="57"/>
      <c r="V399" s="57"/>
      <c r="W399" s="57"/>
      <c r="X399" s="57"/>
      <c r="Y399" s="57"/>
      <c r="Z399" s="57"/>
      <c r="AA399" s="57"/>
      <c r="AB399" s="57"/>
      <c r="AC399" s="57"/>
      <c r="AD399" s="57"/>
      <c r="AE399" s="57"/>
      <c r="AF399" s="57"/>
      <c r="AG399" s="57"/>
      <c r="AH399" s="57"/>
      <c r="AI399" s="57"/>
      <c r="AJ399" s="57"/>
      <c r="AK399" s="57"/>
      <c r="AL399" s="57"/>
      <c r="AM399" s="57"/>
      <c r="AN399" s="57"/>
      <c r="AO399" s="57"/>
      <c r="AP399" s="57"/>
      <c r="AQ399" s="57"/>
      <c r="AR399" s="57"/>
      <c r="AS399" s="57"/>
      <c r="AT399" s="57"/>
      <c r="AU399" s="57"/>
      <c r="AV399" s="57"/>
      <c r="AW399" s="57"/>
      <c r="AX399" s="57"/>
      <c r="AY399" s="57"/>
      <c r="AZ399" s="57"/>
      <c r="BA399" s="57"/>
      <c r="BB399" s="57"/>
      <c r="BC399" s="57"/>
      <c r="BD399" s="57"/>
      <c r="BE399" s="57"/>
      <c r="BF399" s="57"/>
      <c r="BG399" s="57"/>
      <c r="BH399" s="57"/>
      <c r="BI399" s="57"/>
      <c r="BJ399" s="57"/>
      <c r="BK399" s="57"/>
      <c r="BL399" s="57"/>
      <c r="BM399" s="57"/>
      <c r="BN399" s="57"/>
      <c r="BO399" s="57"/>
      <c r="BP399" s="57"/>
      <c r="BQ399" s="57"/>
      <c r="BR399" s="57"/>
      <c r="BS399" s="57"/>
      <c r="BT399" s="57"/>
      <c r="BU399" s="57"/>
      <c r="BV399" s="57"/>
      <c r="BW399" s="57"/>
      <c r="BX399" s="57"/>
      <c r="BY399" s="57"/>
      <c r="BZ399" s="57"/>
      <c r="CA399" s="57"/>
      <c r="CB399" s="57"/>
      <c r="CC399" s="57"/>
      <c r="CD399" s="57"/>
      <c r="CE399" s="57"/>
      <c r="CF399" s="57"/>
      <c r="CG399" s="57"/>
      <c r="CH399" s="57"/>
      <c r="CI399" s="57"/>
      <c r="CJ399" s="57"/>
      <c r="CK399" s="57"/>
      <c r="CL399" s="57"/>
      <c r="CM399" s="57"/>
      <c r="CN399" s="57"/>
      <c r="CO399" s="57"/>
      <c r="CP399" s="57"/>
      <c r="CQ399" s="57"/>
      <c r="CR399" s="57"/>
      <c r="CS399" s="57"/>
      <c r="CT399" s="57"/>
      <c r="CU399" s="57"/>
      <c r="CV399" s="57"/>
      <c r="CW399" s="57"/>
      <c r="CX399" s="57"/>
      <c r="CY399" s="57"/>
      <c r="CZ399" s="57"/>
      <c r="DA399" s="57"/>
      <c r="DB399" s="57"/>
      <c r="DC399" s="57"/>
      <c r="DD399" s="57"/>
      <c r="DE399" s="57"/>
      <c r="DF399" s="57"/>
      <c r="DG399" s="57"/>
      <c r="DH399" s="57"/>
      <c r="DI399" s="57"/>
      <c r="DJ399" s="57"/>
      <c r="DK399" s="57"/>
      <c r="DL399" s="57"/>
      <c r="DM399" s="57"/>
      <c r="DN399" s="57"/>
      <c r="DO399" s="57"/>
      <c r="DP399" s="57"/>
      <c r="DQ399" s="57"/>
      <c r="DR399" s="57"/>
      <c r="DS399" s="57"/>
      <c r="DT399" s="57"/>
      <c r="DU399" s="57"/>
      <c r="DV399" s="103"/>
      <c r="DW399" s="57"/>
      <c r="DX399" s="57"/>
      <c r="DY399" s="57"/>
      <c r="DZ399" s="57"/>
      <c r="EA399" s="57"/>
      <c r="EB399" s="57"/>
      <c r="EC399" s="57"/>
      <c r="ED399" s="57"/>
      <c r="EE399" s="57"/>
      <c r="EF399" s="57"/>
      <c r="EG399" s="57"/>
      <c r="EH399" s="57"/>
      <c r="EI399" s="57"/>
      <c r="EJ399" s="57"/>
      <c r="EK399" s="57"/>
      <c r="EL399" s="57"/>
      <c r="EM399" s="57"/>
      <c r="EN399" s="57"/>
      <c r="EO399" s="57"/>
      <c r="EP399" s="57"/>
      <c r="EQ399" s="103"/>
      <c r="ER399" s="577"/>
    </row>
    <row r="400" spans="1:148" ht="15" customHeight="1">
      <c r="A400" s="648"/>
      <c r="B400" s="2261" t="str">
        <f t="shared" si="403"/>
        <v>Desk 80</v>
      </c>
      <c r="C400" s="2266" t="str">
        <f t="shared" ref="C400" si="419">IF(ISBLANK(C91), "", C91)</f>
        <v/>
      </c>
      <c r="D400" s="2266" t="str">
        <f t="shared" si="399"/>
        <v/>
      </c>
      <c r="E400" s="2266" t="str">
        <f t="shared" si="399"/>
        <v/>
      </c>
      <c r="F400" s="2266" t="str">
        <f t="shared" si="399"/>
        <v/>
      </c>
      <c r="G400" s="57"/>
      <c r="H400" s="57"/>
      <c r="I400" s="57"/>
      <c r="J400" s="57"/>
      <c r="K400" s="57"/>
      <c r="L400" s="57"/>
      <c r="M400" s="57"/>
      <c r="N400" s="57"/>
      <c r="O400" s="57"/>
      <c r="P400" s="57"/>
      <c r="Q400" s="57"/>
      <c r="R400" s="57"/>
      <c r="S400" s="57"/>
      <c r="T400" s="57"/>
      <c r="U400" s="57"/>
      <c r="V400" s="57"/>
      <c r="W400" s="57"/>
      <c r="X400" s="57"/>
      <c r="Y400" s="57"/>
      <c r="Z400" s="57"/>
      <c r="AA400" s="57"/>
      <c r="AB400" s="57"/>
      <c r="AC400" s="57"/>
      <c r="AD400" s="57"/>
      <c r="AE400" s="57"/>
      <c r="AF400" s="57"/>
      <c r="AG400" s="57"/>
      <c r="AH400" s="57"/>
      <c r="AI400" s="57"/>
      <c r="AJ400" s="57"/>
      <c r="AK400" s="57"/>
      <c r="AL400" s="57"/>
      <c r="AM400" s="57"/>
      <c r="AN400" s="57"/>
      <c r="AO400" s="57"/>
      <c r="AP400" s="57"/>
      <c r="AQ400" s="57"/>
      <c r="AR400" s="57"/>
      <c r="AS400" s="57"/>
      <c r="AT400" s="57"/>
      <c r="AU400" s="57"/>
      <c r="AV400" s="57"/>
      <c r="AW400" s="57"/>
      <c r="AX400" s="57"/>
      <c r="AY400" s="57"/>
      <c r="AZ400" s="57"/>
      <c r="BA400" s="57"/>
      <c r="BB400" s="57"/>
      <c r="BC400" s="57"/>
      <c r="BD400" s="57"/>
      <c r="BE400" s="57"/>
      <c r="BF400" s="57"/>
      <c r="BG400" s="57"/>
      <c r="BH400" s="57"/>
      <c r="BI400" s="57"/>
      <c r="BJ400" s="57"/>
      <c r="BK400" s="57"/>
      <c r="BL400" s="57"/>
      <c r="BM400" s="57"/>
      <c r="BN400" s="57"/>
      <c r="BO400" s="57"/>
      <c r="BP400" s="57"/>
      <c r="BQ400" s="57"/>
      <c r="BR400" s="57"/>
      <c r="BS400" s="57"/>
      <c r="BT400" s="57"/>
      <c r="BU400" s="57"/>
      <c r="BV400" s="57"/>
      <c r="BW400" s="57"/>
      <c r="BX400" s="57"/>
      <c r="BY400" s="57"/>
      <c r="BZ400" s="57"/>
      <c r="CA400" s="57"/>
      <c r="CB400" s="57"/>
      <c r="CC400" s="57"/>
      <c r="CD400" s="57"/>
      <c r="CE400" s="57"/>
      <c r="CF400" s="57"/>
      <c r="CG400" s="57"/>
      <c r="CH400" s="57"/>
      <c r="CI400" s="57"/>
      <c r="CJ400" s="57"/>
      <c r="CK400" s="57"/>
      <c r="CL400" s="57"/>
      <c r="CM400" s="57"/>
      <c r="CN400" s="57"/>
      <c r="CO400" s="57"/>
      <c r="CP400" s="57"/>
      <c r="CQ400" s="57"/>
      <c r="CR400" s="57"/>
      <c r="CS400" s="57"/>
      <c r="CT400" s="57"/>
      <c r="CU400" s="57"/>
      <c r="CV400" s="57"/>
      <c r="CW400" s="57"/>
      <c r="CX400" s="57"/>
      <c r="CY400" s="57"/>
      <c r="CZ400" s="57"/>
      <c r="DA400" s="57"/>
      <c r="DB400" s="57"/>
      <c r="DC400" s="57"/>
      <c r="DD400" s="57"/>
      <c r="DE400" s="57"/>
      <c r="DF400" s="57"/>
      <c r="DG400" s="57"/>
      <c r="DH400" s="57"/>
      <c r="DI400" s="57"/>
      <c r="DJ400" s="57"/>
      <c r="DK400" s="57"/>
      <c r="DL400" s="57"/>
      <c r="DM400" s="57"/>
      <c r="DN400" s="57"/>
      <c r="DO400" s="57"/>
      <c r="DP400" s="57"/>
      <c r="DQ400" s="57"/>
      <c r="DR400" s="57"/>
      <c r="DS400" s="57"/>
      <c r="DT400" s="57"/>
      <c r="DU400" s="57"/>
      <c r="DV400" s="103"/>
      <c r="DW400" s="57"/>
      <c r="DX400" s="57"/>
      <c r="DY400" s="57"/>
      <c r="DZ400" s="57"/>
      <c r="EA400" s="57"/>
      <c r="EB400" s="57"/>
      <c r="EC400" s="57"/>
      <c r="ED400" s="57"/>
      <c r="EE400" s="57"/>
      <c r="EF400" s="57"/>
      <c r="EG400" s="57"/>
      <c r="EH400" s="57"/>
      <c r="EI400" s="57"/>
      <c r="EJ400" s="57"/>
      <c r="EK400" s="57"/>
      <c r="EL400" s="57"/>
      <c r="EM400" s="57"/>
      <c r="EN400" s="57"/>
      <c r="EO400" s="57"/>
      <c r="EP400" s="57"/>
      <c r="EQ400" s="103"/>
      <c r="ER400" s="577"/>
    </row>
    <row r="401" spans="1:148" ht="15" customHeight="1">
      <c r="A401" s="648"/>
      <c r="B401" s="2261" t="str">
        <f t="shared" si="403"/>
        <v>Desk 81</v>
      </c>
      <c r="C401" s="2266" t="str">
        <f t="shared" ref="C401" si="420">IF(ISBLANK(C92), "", C92)</f>
        <v/>
      </c>
      <c r="D401" s="2266" t="str">
        <f t="shared" ref="D401:F420" si="421">IF(ISBLANK(D92), "", D92)</f>
        <v/>
      </c>
      <c r="E401" s="2266" t="str">
        <f t="shared" si="421"/>
        <v/>
      </c>
      <c r="F401" s="2266" t="str">
        <f t="shared" si="421"/>
        <v/>
      </c>
      <c r="G401" s="57"/>
      <c r="H401" s="57"/>
      <c r="I401" s="57"/>
      <c r="J401" s="57"/>
      <c r="K401" s="57"/>
      <c r="L401" s="57"/>
      <c r="M401" s="57"/>
      <c r="N401" s="57"/>
      <c r="O401" s="57"/>
      <c r="P401" s="57"/>
      <c r="Q401" s="57"/>
      <c r="R401" s="57"/>
      <c r="S401" s="57"/>
      <c r="T401" s="57"/>
      <c r="U401" s="57"/>
      <c r="V401" s="57"/>
      <c r="W401" s="57"/>
      <c r="X401" s="57"/>
      <c r="Y401" s="57"/>
      <c r="Z401" s="57"/>
      <c r="AA401" s="57"/>
      <c r="AB401" s="57"/>
      <c r="AC401" s="57"/>
      <c r="AD401" s="57"/>
      <c r="AE401" s="57"/>
      <c r="AF401" s="57"/>
      <c r="AG401" s="57"/>
      <c r="AH401" s="57"/>
      <c r="AI401" s="57"/>
      <c r="AJ401" s="57"/>
      <c r="AK401" s="57"/>
      <c r="AL401" s="57"/>
      <c r="AM401" s="57"/>
      <c r="AN401" s="57"/>
      <c r="AO401" s="57"/>
      <c r="AP401" s="57"/>
      <c r="AQ401" s="57"/>
      <c r="AR401" s="57"/>
      <c r="AS401" s="57"/>
      <c r="AT401" s="57"/>
      <c r="AU401" s="57"/>
      <c r="AV401" s="57"/>
      <c r="AW401" s="57"/>
      <c r="AX401" s="57"/>
      <c r="AY401" s="57"/>
      <c r="AZ401" s="57"/>
      <c r="BA401" s="57"/>
      <c r="BB401" s="57"/>
      <c r="BC401" s="57"/>
      <c r="BD401" s="57"/>
      <c r="BE401" s="57"/>
      <c r="BF401" s="57"/>
      <c r="BG401" s="57"/>
      <c r="BH401" s="57"/>
      <c r="BI401" s="57"/>
      <c r="BJ401" s="57"/>
      <c r="BK401" s="57"/>
      <c r="BL401" s="57"/>
      <c r="BM401" s="57"/>
      <c r="BN401" s="57"/>
      <c r="BO401" s="57"/>
      <c r="BP401" s="57"/>
      <c r="BQ401" s="57"/>
      <c r="BR401" s="57"/>
      <c r="BS401" s="57"/>
      <c r="BT401" s="57"/>
      <c r="BU401" s="57"/>
      <c r="BV401" s="57"/>
      <c r="BW401" s="57"/>
      <c r="BX401" s="57"/>
      <c r="BY401" s="57"/>
      <c r="BZ401" s="57"/>
      <c r="CA401" s="57"/>
      <c r="CB401" s="57"/>
      <c r="CC401" s="57"/>
      <c r="CD401" s="57"/>
      <c r="CE401" s="57"/>
      <c r="CF401" s="57"/>
      <c r="CG401" s="57"/>
      <c r="CH401" s="57"/>
      <c r="CI401" s="57"/>
      <c r="CJ401" s="57"/>
      <c r="CK401" s="57"/>
      <c r="CL401" s="57"/>
      <c r="CM401" s="57"/>
      <c r="CN401" s="57"/>
      <c r="CO401" s="57"/>
      <c r="CP401" s="57"/>
      <c r="CQ401" s="57"/>
      <c r="CR401" s="57"/>
      <c r="CS401" s="57"/>
      <c r="CT401" s="57"/>
      <c r="CU401" s="57"/>
      <c r="CV401" s="57"/>
      <c r="CW401" s="57"/>
      <c r="CX401" s="57"/>
      <c r="CY401" s="57"/>
      <c r="CZ401" s="57"/>
      <c r="DA401" s="57"/>
      <c r="DB401" s="57"/>
      <c r="DC401" s="57"/>
      <c r="DD401" s="57"/>
      <c r="DE401" s="57"/>
      <c r="DF401" s="57"/>
      <c r="DG401" s="57"/>
      <c r="DH401" s="57"/>
      <c r="DI401" s="57"/>
      <c r="DJ401" s="57"/>
      <c r="DK401" s="57"/>
      <c r="DL401" s="57"/>
      <c r="DM401" s="57"/>
      <c r="DN401" s="57"/>
      <c r="DO401" s="57"/>
      <c r="DP401" s="57"/>
      <c r="DQ401" s="57"/>
      <c r="DR401" s="57"/>
      <c r="DS401" s="57"/>
      <c r="DT401" s="57"/>
      <c r="DU401" s="57"/>
      <c r="DV401" s="103"/>
      <c r="DW401" s="57"/>
      <c r="DX401" s="57"/>
      <c r="DY401" s="57"/>
      <c r="DZ401" s="57"/>
      <c r="EA401" s="57"/>
      <c r="EB401" s="57"/>
      <c r="EC401" s="57"/>
      <c r="ED401" s="57"/>
      <c r="EE401" s="57"/>
      <c r="EF401" s="57"/>
      <c r="EG401" s="57"/>
      <c r="EH401" s="57"/>
      <c r="EI401" s="57"/>
      <c r="EJ401" s="57"/>
      <c r="EK401" s="57"/>
      <c r="EL401" s="57"/>
      <c r="EM401" s="57"/>
      <c r="EN401" s="57"/>
      <c r="EO401" s="57"/>
      <c r="EP401" s="57"/>
      <c r="EQ401" s="103"/>
      <c r="ER401" s="577"/>
    </row>
    <row r="402" spans="1:148" ht="15" customHeight="1">
      <c r="A402" s="648"/>
      <c r="B402" s="2261" t="str">
        <f t="shared" si="403"/>
        <v>Desk 82</v>
      </c>
      <c r="C402" s="2266" t="str">
        <f t="shared" ref="C402" si="422">IF(ISBLANK(C93), "", C93)</f>
        <v/>
      </c>
      <c r="D402" s="2266" t="str">
        <f t="shared" si="421"/>
        <v/>
      </c>
      <c r="E402" s="2266" t="str">
        <f t="shared" si="421"/>
        <v/>
      </c>
      <c r="F402" s="2266" t="str">
        <f t="shared" si="421"/>
        <v/>
      </c>
      <c r="G402" s="57"/>
      <c r="H402" s="57"/>
      <c r="I402" s="57"/>
      <c r="J402" s="57"/>
      <c r="K402" s="57"/>
      <c r="L402" s="57"/>
      <c r="M402" s="57"/>
      <c r="N402" s="57"/>
      <c r="O402" s="57"/>
      <c r="P402" s="57"/>
      <c r="Q402" s="57"/>
      <c r="R402" s="57"/>
      <c r="S402" s="57"/>
      <c r="T402" s="57"/>
      <c r="U402" s="57"/>
      <c r="V402" s="57"/>
      <c r="W402" s="57"/>
      <c r="X402" s="57"/>
      <c r="Y402" s="57"/>
      <c r="Z402" s="57"/>
      <c r="AA402" s="57"/>
      <c r="AB402" s="57"/>
      <c r="AC402" s="57"/>
      <c r="AD402" s="57"/>
      <c r="AE402" s="57"/>
      <c r="AF402" s="57"/>
      <c r="AG402" s="57"/>
      <c r="AH402" s="57"/>
      <c r="AI402" s="57"/>
      <c r="AJ402" s="57"/>
      <c r="AK402" s="57"/>
      <c r="AL402" s="57"/>
      <c r="AM402" s="57"/>
      <c r="AN402" s="57"/>
      <c r="AO402" s="57"/>
      <c r="AP402" s="57"/>
      <c r="AQ402" s="57"/>
      <c r="AR402" s="57"/>
      <c r="AS402" s="57"/>
      <c r="AT402" s="57"/>
      <c r="AU402" s="57"/>
      <c r="AV402" s="57"/>
      <c r="AW402" s="57"/>
      <c r="AX402" s="57"/>
      <c r="AY402" s="57"/>
      <c r="AZ402" s="57"/>
      <c r="BA402" s="57"/>
      <c r="BB402" s="57"/>
      <c r="BC402" s="57"/>
      <c r="BD402" s="57"/>
      <c r="BE402" s="57"/>
      <c r="BF402" s="57"/>
      <c r="BG402" s="57"/>
      <c r="BH402" s="57"/>
      <c r="BI402" s="57"/>
      <c r="BJ402" s="57"/>
      <c r="BK402" s="57"/>
      <c r="BL402" s="57"/>
      <c r="BM402" s="57"/>
      <c r="BN402" s="57"/>
      <c r="BO402" s="57"/>
      <c r="BP402" s="57"/>
      <c r="BQ402" s="57"/>
      <c r="BR402" s="57"/>
      <c r="BS402" s="57"/>
      <c r="BT402" s="57"/>
      <c r="BU402" s="57"/>
      <c r="BV402" s="57"/>
      <c r="BW402" s="57"/>
      <c r="BX402" s="57"/>
      <c r="BY402" s="57"/>
      <c r="BZ402" s="57"/>
      <c r="CA402" s="57"/>
      <c r="CB402" s="57"/>
      <c r="CC402" s="57"/>
      <c r="CD402" s="57"/>
      <c r="CE402" s="57"/>
      <c r="CF402" s="57"/>
      <c r="CG402" s="57"/>
      <c r="CH402" s="57"/>
      <c r="CI402" s="57"/>
      <c r="CJ402" s="57"/>
      <c r="CK402" s="57"/>
      <c r="CL402" s="57"/>
      <c r="CM402" s="57"/>
      <c r="CN402" s="57"/>
      <c r="CO402" s="57"/>
      <c r="CP402" s="57"/>
      <c r="CQ402" s="57"/>
      <c r="CR402" s="57"/>
      <c r="CS402" s="57"/>
      <c r="CT402" s="57"/>
      <c r="CU402" s="57"/>
      <c r="CV402" s="57"/>
      <c r="CW402" s="57"/>
      <c r="CX402" s="57"/>
      <c r="CY402" s="57"/>
      <c r="CZ402" s="57"/>
      <c r="DA402" s="57"/>
      <c r="DB402" s="57"/>
      <c r="DC402" s="57"/>
      <c r="DD402" s="57"/>
      <c r="DE402" s="57"/>
      <c r="DF402" s="57"/>
      <c r="DG402" s="57"/>
      <c r="DH402" s="57"/>
      <c r="DI402" s="57"/>
      <c r="DJ402" s="57"/>
      <c r="DK402" s="57"/>
      <c r="DL402" s="57"/>
      <c r="DM402" s="57"/>
      <c r="DN402" s="57"/>
      <c r="DO402" s="57"/>
      <c r="DP402" s="57"/>
      <c r="DQ402" s="57"/>
      <c r="DR402" s="57"/>
      <c r="DS402" s="57"/>
      <c r="DT402" s="57"/>
      <c r="DU402" s="57"/>
      <c r="DV402" s="103"/>
      <c r="DW402" s="57"/>
      <c r="DX402" s="57"/>
      <c r="DY402" s="57"/>
      <c r="DZ402" s="57"/>
      <c r="EA402" s="57"/>
      <c r="EB402" s="57"/>
      <c r="EC402" s="57"/>
      <c r="ED402" s="57"/>
      <c r="EE402" s="57"/>
      <c r="EF402" s="57"/>
      <c r="EG402" s="57"/>
      <c r="EH402" s="57"/>
      <c r="EI402" s="57"/>
      <c r="EJ402" s="57"/>
      <c r="EK402" s="57"/>
      <c r="EL402" s="57"/>
      <c r="EM402" s="57"/>
      <c r="EN402" s="57"/>
      <c r="EO402" s="57"/>
      <c r="EP402" s="57"/>
      <c r="EQ402" s="103"/>
      <c r="ER402" s="577"/>
    </row>
    <row r="403" spans="1:148" ht="15" customHeight="1">
      <c r="A403" s="648"/>
      <c r="B403" s="2261" t="str">
        <f t="shared" si="403"/>
        <v>Desk 83</v>
      </c>
      <c r="C403" s="2266" t="str">
        <f t="shared" ref="C403" si="423">IF(ISBLANK(C94), "", C94)</f>
        <v/>
      </c>
      <c r="D403" s="2266" t="str">
        <f t="shared" si="421"/>
        <v/>
      </c>
      <c r="E403" s="2266" t="str">
        <f t="shared" si="421"/>
        <v/>
      </c>
      <c r="F403" s="2266" t="str">
        <f t="shared" si="421"/>
        <v/>
      </c>
      <c r="G403" s="57"/>
      <c r="H403" s="57"/>
      <c r="I403" s="57"/>
      <c r="J403" s="57"/>
      <c r="K403" s="57"/>
      <c r="L403" s="57"/>
      <c r="M403" s="57"/>
      <c r="N403" s="57"/>
      <c r="O403" s="57"/>
      <c r="P403" s="57"/>
      <c r="Q403" s="57"/>
      <c r="R403" s="57"/>
      <c r="S403" s="57"/>
      <c r="T403" s="57"/>
      <c r="U403" s="57"/>
      <c r="V403" s="57"/>
      <c r="W403" s="57"/>
      <c r="X403" s="57"/>
      <c r="Y403" s="57"/>
      <c r="Z403" s="57"/>
      <c r="AA403" s="57"/>
      <c r="AB403" s="57"/>
      <c r="AC403" s="57"/>
      <c r="AD403" s="57"/>
      <c r="AE403" s="57"/>
      <c r="AF403" s="57"/>
      <c r="AG403" s="57"/>
      <c r="AH403" s="57"/>
      <c r="AI403" s="57"/>
      <c r="AJ403" s="57"/>
      <c r="AK403" s="57"/>
      <c r="AL403" s="57"/>
      <c r="AM403" s="57"/>
      <c r="AN403" s="57"/>
      <c r="AO403" s="57"/>
      <c r="AP403" s="57"/>
      <c r="AQ403" s="57"/>
      <c r="AR403" s="57"/>
      <c r="AS403" s="57"/>
      <c r="AT403" s="57"/>
      <c r="AU403" s="57"/>
      <c r="AV403" s="57"/>
      <c r="AW403" s="57"/>
      <c r="AX403" s="57"/>
      <c r="AY403" s="57"/>
      <c r="AZ403" s="57"/>
      <c r="BA403" s="57"/>
      <c r="BB403" s="57"/>
      <c r="BC403" s="57"/>
      <c r="BD403" s="57"/>
      <c r="BE403" s="57"/>
      <c r="BF403" s="57"/>
      <c r="BG403" s="57"/>
      <c r="BH403" s="57"/>
      <c r="BI403" s="57"/>
      <c r="BJ403" s="57"/>
      <c r="BK403" s="57"/>
      <c r="BL403" s="57"/>
      <c r="BM403" s="57"/>
      <c r="BN403" s="57"/>
      <c r="BO403" s="57"/>
      <c r="BP403" s="57"/>
      <c r="BQ403" s="57"/>
      <c r="BR403" s="57"/>
      <c r="BS403" s="57"/>
      <c r="BT403" s="57"/>
      <c r="BU403" s="57"/>
      <c r="BV403" s="57"/>
      <c r="BW403" s="57"/>
      <c r="BX403" s="57"/>
      <c r="BY403" s="57"/>
      <c r="BZ403" s="57"/>
      <c r="CA403" s="57"/>
      <c r="CB403" s="57"/>
      <c r="CC403" s="57"/>
      <c r="CD403" s="57"/>
      <c r="CE403" s="57"/>
      <c r="CF403" s="57"/>
      <c r="CG403" s="57"/>
      <c r="CH403" s="57"/>
      <c r="CI403" s="57"/>
      <c r="CJ403" s="57"/>
      <c r="CK403" s="57"/>
      <c r="CL403" s="57"/>
      <c r="CM403" s="57"/>
      <c r="CN403" s="57"/>
      <c r="CO403" s="57"/>
      <c r="CP403" s="57"/>
      <c r="CQ403" s="57"/>
      <c r="CR403" s="57"/>
      <c r="CS403" s="57"/>
      <c r="CT403" s="57"/>
      <c r="CU403" s="57"/>
      <c r="CV403" s="57"/>
      <c r="CW403" s="57"/>
      <c r="CX403" s="57"/>
      <c r="CY403" s="57"/>
      <c r="CZ403" s="57"/>
      <c r="DA403" s="57"/>
      <c r="DB403" s="57"/>
      <c r="DC403" s="57"/>
      <c r="DD403" s="57"/>
      <c r="DE403" s="57"/>
      <c r="DF403" s="57"/>
      <c r="DG403" s="57"/>
      <c r="DH403" s="57"/>
      <c r="DI403" s="57"/>
      <c r="DJ403" s="57"/>
      <c r="DK403" s="57"/>
      <c r="DL403" s="57"/>
      <c r="DM403" s="57"/>
      <c r="DN403" s="57"/>
      <c r="DO403" s="57"/>
      <c r="DP403" s="57"/>
      <c r="DQ403" s="57"/>
      <c r="DR403" s="57"/>
      <c r="DS403" s="57"/>
      <c r="DT403" s="57"/>
      <c r="DU403" s="57"/>
      <c r="DV403" s="103"/>
      <c r="DW403" s="57"/>
      <c r="DX403" s="57"/>
      <c r="DY403" s="57"/>
      <c r="DZ403" s="57"/>
      <c r="EA403" s="57"/>
      <c r="EB403" s="57"/>
      <c r="EC403" s="57"/>
      <c r="ED403" s="57"/>
      <c r="EE403" s="57"/>
      <c r="EF403" s="57"/>
      <c r="EG403" s="57"/>
      <c r="EH403" s="57"/>
      <c r="EI403" s="57"/>
      <c r="EJ403" s="57"/>
      <c r="EK403" s="57"/>
      <c r="EL403" s="57"/>
      <c r="EM403" s="57"/>
      <c r="EN403" s="57"/>
      <c r="EO403" s="57"/>
      <c r="EP403" s="57"/>
      <c r="EQ403" s="103"/>
      <c r="ER403" s="577"/>
    </row>
    <row r="404" spans="1:148" ht="15" customHeight="1">
      <c r="A404" s="648"/>
      <c r="B404" s="2261" t="str">
        <f t="shared" si="403"/>
        <v>Desk 84</v>
      </c>
      <c r="C404" s="2266" t="str">
        <f t="shared" ref="C404" si="424">IF(ISBLANK(C95), "", C95)</f>
        <v/>
      </c>
      <c r="D404" s="2266" t="str">
        <f t="shared" si="421"/>
        <v/>
      </c>
      <c r="E404" s="2266" t="str">
        <f t="shared" si="421"/>
        <v/>
      </c>
      <c r="F404" s="2266" t="str">
        <f t="shared" si="421"/>
        <v/>
      </c>
      <c r="G404" s="57"/>
      <c r="H404" s="57"/>
      <c r="I404" s="57"/>
      <c r="J404" s="57"/>
      <c r="K404" s="57"/>
      <c r="L404" s="57"/>
      <c r="M404" s="57"/>
      <c r="N404" s="57"/>
      <c r="O404" s="57"/>
      <c r="P404" s="57"/>
      <c r="Q404" s="57"/>
      <c r="R404" s="57"/>
      <c r="S404" s="57"/>
      <c r="T404" s="57"/>
      <c r="U404" s="57"/>
      <c r="V404" s="57"/>
      <c r="W404" s="57"/>
      <c r="X404" s="57"/>
      <c r="Y404" s="57"/>
      <c r="Z404" s="57"/>
      <c r="AA404" s="57"/>
      <c r="AB404" s="57"/>
      <c r="AC404" s="57"/>
      <c r="AD404" s="57"/>
      <c r="AE404" s="57"/>
      <c r="AF404" s="57"/>
      <c r="AG404" s="57"/>
      <c r="AH404" s="57"/>
      <c r="AI404" s="57"/>
      <c r="AJ404" s="57"/>
      <c r="AK404" s="57"/>
      <c r="AL404" s="57"/>
      <c r="AM404" s="57"/>
      <c r="AN404" s="57"/>
      <c r="AO404" s="57"/>
      <c r="AP404" s="57"/>
      <c r="AQ404" s="57"/>
      <c r="AR404" s="57"/>
      <c r="AS404" s="57"/>
      <c r="AT404" s="57"/>
      <c r="AU404" s="57"/>
      <c r="AV404" s="57"/>
      <c r="AW404" s="57"/>
      <c r="AX404" s="57"/>
      <c r="AY404" s="57"/>
      <c r="AZ404" s="57"/>
      <c r="BA404" s="57"/>
      <c r="BB404" s="57"/>
      <c r="BC404" s="57"/>
      <c r="BD404" s="57"/>
      <c r="BE404" s="57"/>
      <c r="BF404" s="57"/>
      <c r="BG404" s="57"/>
      <c r="BH404" s="57"/>
      <c r="BI404" s="57"/>
      <c r="BJ404" s="57"/>
      <c r="BK404" s="57"/>
      <c r="BL404" s="57"/>
      <c r="BM404" s="57"/>
      <c r="BN404" s="57"/>
      <c r="BO404" s="57"/>
      <c r="BP404" s="57"/>
      <c r="BQ404" s="57"/>
      <c r="BR404" s="57"/>
      <c r="BS404" s="57"/>
      <c r="BT404" s="57"/>
      <c r="BU404" s="57"/>
      <c r="BV404" s="57"/>
      <c r="BW404" s="57"/>
      <c r="BX404" s="57"/>
      <c r="BY404" s="57"/>
      <c r="BZ404" s="57"/>
      <c r="CA404" s="57"/>
      <c r="CB404" s="57"/>
      <c r="CC404" s="57"/>
      <c r="CD404" s="57"/>
      <c r="CE404" s="57"/>
      <c r="CF404" s="57"/>
      <c r="CG404" s="57"/>
      <c r="CH404" s="57"/>
      <c r="CI404" s="57"/>
      <c r="CJ404" s="57"/>
      <c r="CK404" s="57"/>
      <c r="CL404" s="57"/>
      <c r="CM404" s="57"/>
      <c r="CN404" s="57"/>
      <c r="CO404" s="57"/>
      <c r="CP404" s="57"/>
      <c r="CQ404" s="57"/>
      <c r="CR404" s="57"/>
      <c r="CS404" s="57"/>
      <c r="CT404" s="57"/>
      <c r="CU404" s="57"/>
      <c r="CV404" s="57"/>
      <c r="CW404" s="57"/>
      <c r="CX404" s="57"/>
      <c r="CY404" s="57"/>
      <c r="CZ404" s="57"/>
      <c r="DA404" s="57"/>
      <c r="DB404" s="57"/>
      <c r="DC404" s="57"/>
      <c r="DD404" s="57"/>
      <c r="DE404" s="57"/>
      <c r="DF404" s="57"/>
      <c r="DG404" s="57"/>
      <c r="DH404" s="57"/>
      <c r="DI404" s="57"/>
      <c r="DJ404" s="57"/>
      <c r="DK404" s="57"/>
      <c r="DL404" s="57"/>
      <c r="DM404" s="57"/>
      <c r="DN404" s="57"/>
      <c r="DO404" s="57"/>
      <c r="DP404" s="57"/>
      <c r="DQ404" s="57"/>
      <c r="DR404" s="57"/>
      <c r="DS404" s="57"/>
      <c r="DT404" s="57"/>
      <c r="DU404" s="57"/>
      <c r="DV404" s="103"/>
      <c r="DW404" s="57"/>
      <c r="DX404" s="57"/>
      <c r="DY404" s="57"/>
      <c r="DZ404" s="57"/>
      <c r="EA404" s="57"/>
      <c r="EB404" s="57"/>
      <c r="EC404" s="57"/>
      <c r="ED404" s="57"/>
      <c r="EE404" s="57"/>
      <c r="EF404" s="57"/>
      <c r="EG404" s="57"/>
      <c r="EH404" s="57"/>
      <c r="EI404" s="57"/>
      <c r="EJ404" s="57"/>
      <c r="EK404" s="57"/>
      <c r="EL404" s="57"/>
      <c r="EM404" s="57"/>
      <c r="EN404" s="57"/>
      <c r="EO404" s="57"/>
      <c r="EP404" s="57"/>
      <c r="EQ404" s="103"/>
      <c r="ER404" s="577"/>
    </row>
    <row r="405" spans="1:148" ht="15" customHeight="1">
      <c r="A405" s="648"/>
      <c r="B405" s="2261" t="str">
        <f t="shared" si="403"/>
        <v>Desk 85</v>
      </c>
      <c r="C405" s="2266" t="str">
        <f t="shared" ref="C405" si="425">IF(ISBLANK(C96), "", C96)</f>
        <v/>
      </c>
      <c r="D405" s="2266" t="str">
        <f t="shared" si="421"/>
        <v/>
      </c>
      <c r="E405" s="2266" t="str">
        <f t="shared" si="421"/>
        <v/>
      </c>
      <c r="F405" s="2266" t="str">
        <f t="shared" si="421"/>
        <v/>
      </c>
      <c r="G405" s="57"/>
      <c r="H405" s="57"/>
      <c r="I405" s="57"/>
      <c r="J405" s="57"/>
      <c r="K405" s="57"/>
      <c r="L405" s="57"/>
      <c r="M405" s="57"/>
      <c r="N405" s="57"/>
      <c r="O405" s="57"/>
      <c r="P405" s="57"/>
      <c r="Q405" s="57"/>
      <c r="R405" s="57"/>
      <c r="S405" s="57"/>
      <c r="T405" s="57"/>
      <c r="U405" s="57"/>
      <c r="V405" s="57"/>
      <c r="W405" s="57"/>
      <c r="X405" s="57"/>
      <c r="Y405" s="57"/>
      <c r="Z405" s="57"/>
      <c r="AA405" s="57"/>
      <c r="AB405" s="57"/>
      <c r="AC405" s="57"/>
      <c r="AD405" s="57"/>
      <c r="AE405" s="57"/>
      <c r="AF405" s="57"/>
      <c r="AG405" s="57"/>
      <c r="AH405" s="57"/>
      <c r="AI405" s="57"/>
      <c r="AJ405" s="57"/>
      <c r="AK405" s="57"/>
      <c r="AL405" s="57"/>
      <c r="AM405" s="57"/>
      <c r="AN405" s="57"/>
      <c r="AO405" s="57"/>
      <c r="AP405" s="57"/>
      <c r="AQ405" s="57"/>
      <c r="AR405" s="57"/>
      <c r="AS405" s="57"/>
      <c r="AT405" s="57"/>
      <c r="AU405" s="57"/>
      <c r="AV405" s="57"/>
      <c r="AW405" s="57"/>
      <c r="AX405" s="57"/>
      <c r="AY405" s="57"/>
      <c r="AZ405" s="57"/>
      <c r="BA405" s="57"/>
      <c r="BB405" s="57"/>
      <c r="BC405" s="57"/>
      <c r="BD405" s="57"/>
      <c r="BE405" s="57"/>
      <c r="BF405" s="57"/>
      <c r="BG405" s="57"/>
      <c r="BH405" s="57"/>
      <c r="BI405" s="57"/>
      <c r="BJ405" s="57"/>
      <c r="BK405" s="57"/>
      <c r="BL405" s="57"/>
      <c r="BM405" s="57"/>
      <c r="BN405" s="57"/>
      <c r="BO405" s="57"/>
      <c r="BP405" s="57"/>
      <c r="BQ405" s="57"/>
      <c r="BR405" s="57"/>
      <c r="BS405" s="57"/>
      <c r="BT405" s="57"/>
      <c r="BU405" s="57"/>
      <c r="BV405" s="57"/>
      <c r="BW405" s="57"/>
      <c r="BX405" s="57"/>
      <c r="BY405" s="57"/>
      <c r="BZ405" s="57"/>
      <c r="CA405" s="57"/>
      <c r="CB405" s="57"/>
      <c r="CC405" s="57"/>
      <c r="CD405" s="57"/>
      <c r="CE405" s="57"/>
      <c r="CF405" s="57"/>
      <c r="CG405" s="57"/>
      <c r="CH405" s="57"/>
      <c r="CI405" s="57"/>
      <c r="CJ405" s="57"/>
      <c r="CK405" s="57"/>
      <c r="CL405" s="57"/>
      <c r="CM405" s="57"/>
      <c r="CN405" s="57"/>
      <c r="CO405" s="57"/>
      <c r="CP405" s="57"/>
      <c r="CQ405" s="57"/>
      <c r="CR405" s="57"/>
      <c r="CS405" s="57"/>
      <c r="CT405" s="57"/>
      <c r="CU405" s="57"/>
      <c r="CV405" s="57"/>
      <c r="CW405" s="57"/>
      <c r="CX405" s="57"/>
      <c r="CY405" s="57"/>
      <c r="CZ405" s="57"/>
      <c r="DA405" s="57"/>
      <c r="DB405" s="57"/>
      <c r="DC405" s="57"/>
      <c r="DD405" s="57"/>
      <c r="DE405" s="57"/>
      <c r="DF405" s="57"/>
      <c r="DG405" s="57"/>
      <c r="DH405" s="57"/>
      <c r="DI405" s="57"/>
      <c r="DJ405" s="57"/>
      <c r="DK405" s="57"/>
      <c r="DL405" s="57"/>
      <c r="DM405" s="57"/>
      <c r="DN405" s="57"/>
      <c r="DO405" s="57"/>
      <c r="DP405" s="57"/>
      <c r="DQ405" s="57"/>
      <c r="DR405" s="57"/>
      <c r="DS405" s="57"/>
      <c r="DT405" s="57"/>
      <c r="DU405" s="57"/>
      <c r="DV405" s="103"/>
      <c r="DW405" s="57"/>
      <c r="DX405" s="57"/>
      <c r="DY405" s="57"/>
      <c r="DZ405" s="57"/>
      <c r="EA405" s="57"/>
      <c r="EB405" s="57"/>
      <c r="EC405" s="57"/>
      <c r="ED405" s="57"/>
      <c r="EE405" s="57"/>
      <c r="EF405" s="57"/>
      <c r="EG405" s="57"/>
      <c r="EH405" s="57"/>
      <c r="EI405" s="57"/>
      <c r="EJ405" s="57"/>
      <c r="EK405" s="57"/>
      <c r="EL405" s="57"/>
      <c r="EM405" s="57"/>
      <c r="EN405" s="57"/>
      <c r="EO405" s="57"/>
      <c r="EP405" s="57"/>
      <c r="EQ405" s="103"/>
      <c r="ER405" s="577"/>
    </row>
    <row r="406" spans="1:148" ht="15" customHeight="1">
      <c r="A406" s="648"/>
      <c r="B406" s="2261" t="str">
        <f t="shared" si="403"/>
        <v>Desk 86</v>
      </c>
      <c r="C406" s="2266" t="str">
        <f t="shared" ref="C406" si="426">IF(ISBLANK(C97), "", C97)</f>
        <v/>
      </c>
      <c r="D406" s="2266" t="str">
        <f t="shared" si="421"/>
        <v/>
      </c>
      <c r="E406" s="2266" t="str">
        <f t="shared" si="421"/>
        <v/>
      </c>
      <c r="F406" s="2266" t="str">
        <f t="shared" si="421"/>
        <v/>
      </c>
      <c r="G406" s="57"/>
      <c r="H406" s="57"/>
      <c r="I406" s="57"/>
      <c r="J406" s="57"/>
      <c r="K406" s="57"/>
      <c r="L406" s="57"/>
      <c r="M406" s="57"/>
      <c r="N406" s="57"/>
      <c r="O406" s="57"/>
      <c r="P406" s="57"/>
      <c r="Q406" s="57"/>
      <c r="R406" s="57"/>
      <c r="S406" s="57"/>
      <c r="T406" s="57"/>
      <c r="U406" s="57"/>
      <c r="V406" s="57"/>
      <c r="W406" s="57"/>
      <c r="X406" s="57"/>
      <c r="Y406" s="57"/>
      <c r="Z406" s="57"/>
      <c r="AA406" s="57"/>
      <c r="AB406" s="57"/>
      <c r="AC406" s="57"/>
      <c r="AD406" s="57"/>
      <c r="AE406" s="57"/>
      <c r="AF406" s="57"/>
      <c r="AG406" s="57"/>
      <c r="AH406" s="57"/>
      <c r="AI406" s="57"/>
      <c r="AJ406" s="57"/>
      <c r="AK406" s="57"/>
      <c r="AL406" s="57"/>
      <c r="AM406" s="57"/>
      <c r="AN406" s="57"/>
      <c r="AO406" s="57"/>
      <c r="AP406" s="57"/>
      <c r="AQ406" s="57"/>
      <c r="AR406" s="57"/>
      <c r="AS406" s="57"/>
      <c r="AT406" s="57"/>
      <c r="AU406" s="57"/>
      <c r="AV406" s="57"/>
      <c r="AW406" s="57"/>
      <c r="AX406" s="57"/>
      <c r="AY406" s="57"/>
      <c r="AZ406" s="57"/>
      <c r="BA406" s="57"/>
      <c r="BB406" s="57"/>
      <c r="BC406" s="57"/>
      <c r="BD406" s="57"/>
      <c r="BE406" s="57"/>
      <c r="BF406" s="57"/>
      <c r="BG406" s="57"/>
      <c r="BH406" s="57"/>
      <c r="BI406" s="57"/>
      <c r="BJ406" s="57"/>
      <c r="BK406" s="57"/>
      <c r="BL406" s="57"/>
      <c r="BM406" s="57"/>
      <c r="BN406" s="57"/>
      <c r="BO406" s="57"/>
      <c r="BP406" s="57"/>
      <c r="BQ406" s="57"/>
      <c r="BR406" s="57"/>
      <c r="BS406" s="57"/>
      <c r="BT406" s="57"/>
      <c r="BU406" s="57"/>
      <c r="BV406" s="57"/>
      <c r="BW406" s="57"/>
      <c r="BX406" s="57"/>
      <c r="BY406" s="57"/>
      <c r="BZ406" s="57"/>
      <c r="CA406" s="57"/>
      <c r="CB406" s="57"/>
      <c r="CC406" s="57"/>
      <c r="CD406" s="57"/>
      <c r="CE406" s="57"/>
      <c r="CF406" s="57"/>
      <c r="CG406" s="57"/>
      <c r="CH406" s="57"/>
      <c r="CI406" s="57"/>
      <c r="CJ406" s="57"/>
      <c r="CK406" s="57"/>
      <c r="CL406" s="57"/>
      <c r="CM406" s="57"/>
      <c r="CN406" s="57"/>
      <c r="CO406" s="57"/>
      <c r="CP406" s="57"/>
      <c r="CQ406" s="57"/>
      <c r="CR406" s="57"/>
      <c r="CS406" s="57"/>
      <c r="CT406" s="57"/>
      <c r="CU406" s="57"/>
      <c r="CV406" s="57"/>
      <c r="CW406" s="57"/>
      <c r="CX406" s="57"/>
      <c r="CY406" s="57"/>
      <c r="CZ406" s="57"/>
      <c r="DA406" s="57"/>
      <c r="DB406" s="57"/>
      <c r="DC406" s="57"/>
      <c r="DD406" s="57"/>
      <c r="DE406" s="57"/>
      <c r="DF406" s="57"/>
      <c r="DG406" s="57"/>
      <c r="DH406" s="57"/>
      <c r="DI406" s="57"/>
      <c r="DJ406" s="57"/>
      <c r="DK406" s="57"/>
      <c r="DL406" s="57"/>
      <c r="DM406" s="57"/>
      <c r="DN406" s="57"/>
      <c r="DO406" s="57"/>
      <c r="DP406" s="57"/>
      <c r="DQ406" s="57"/>
      <c r="DR406" s="57"/>
      <c r="DS406" s="57"/>
      <c r="DT406" s="57"/>
      <c r="DU406" s="57"/>
      <c r="DV406" s="103"/>
      <c r="DW406" s="57"/>
      <c r="DX406" s="57"/>
      <c r="DY406" s="57"/>
      <c r="DZ406" s="57"/>
      <c r="EA406" s="57"/>
      <c r="EB406" s="57"/>
      <c r="EC406" s="57"/>
      <c r="ED406" s="57"/>
      <c r="EE406" s="57"/>
      <c r="EF406" s="57"/>
      <c r="EG406" s="57"/>
      <c r="EH406" s="57"/>
      <c r="EI406" s="57"/>
      <c r="EJ406" s="57"/>
      <c r="EK406" s="57"/>
      <c r="EL406" s="57"/>
      <c r="EM406" s="57"/>
      <c r="EN406" s="57"/>
      <c r="EO406" s="57"/>
      <c r="EP406" s="57"/>
      <c r="EQ406" s="103"/>
      <c r="ER406" s="577"/>
    </row>
    <row r="407" spans="1:148" ht="15" customHeight="1">
      <c r="A407" s="648"/>
      <c r="B407" s="2261" t="str">
        <f t="shared" si="403"/>
        <v>Desk 87</v>
      </c>
      <c r="C407" s="2266" t="str">
        <f t="shared" ref="C407" si="427">IF(ISBLANK(C98), "", C98)</f>
        <v/>
      </c>
      <c r="D407" s="2266" t="str">
        <f t="shared" si="421"/>
        <v/>
      </c>
      <c r="E407" s="2266" t="str">
        <f t="shared" si="421"/>
        <v/>
      </c>
      <c r="F407" s="2266" t="str">
        <f t="shared" si="421"/>
        <v/>
      </c>
      <c r="G407" s="57"/>
      <c r="H407" s="57"/>
      <c r="I407" s="57"/>
      <c r="J407" s="57"/>
      <c r="K407" s="57"/>
      <c r="L407" s="57"/>
      <c r="M407" s="57"/>
      <c r="N407" s="57"/>
      <c r="O407" s="57"/>
      <c r="P407" s="57"/>
      <c r="Q407" s="57"/>
      <c r="R407" s="57"/>
      <c r="S407" s="57"/>
      <c r="T407" s="57"/>
      <c r="U407" s="57"/>
      <c r="V407" s="57"/>
      <c r="W407" s="57"/>
      <c r="X407" s="57"/>
      <c r="Y407" s="57"/>
      <c r="Z407" s="57"/>
      <c r="AA407" s="57"/>
      <c r="AB407" s="57"/>
      <c r="AC407" s="57"/>
      <c r="AD407" s="57"/>
      <c r="AE407" s="57"/>
      <c r="AF407" s="57"/>
      <c r="AG407" s="57"/>
      <c r="AH407" s="57"/>
      <c r="AI407" s="57"/>
      <c r="AJ407" s="57"/>
      <c r="AK407" s="57"/>
      <c r="AL407" s="57"/>
      <c r="AM407" s="57"/>
      <c r="AN407" s="57"/>
      <c r="AO407" s="57"/>
      <c r="AP407" s="57"/>
      <c r="AQ407" s="57"/>
      <c r="AR407" s="57"/>
      <c r="AS407" s="57"/>
      <c r="AT407" s="57"/>
      <c r="AU407" s="57"/>
      <c r="AV407" s="57"/>
      <c r="AW407" s="57"/>
      <c r="AX407" s="57"/>
      <c r="AY407" s="57"/>
      <c r="AZ407" s="57"/>
      <c r="BA407" s="57"/>
      <c r="BB407" s="57"/>
      <c r="BC407" s="57"/>
      <c r="BD407" s="57"/>
      <c r="BE407" s="57"/>
      <c r="BF407" s="57"/>
      <c r="BG407" s="57"/>
      <c r="BH407" s="57"/>
      <c r="BI407" s="57"/>
      <c r="BJ407" s="57"/>
      <c r="BK407" s="57"/>
      <c r="BL407" s="57"/>
      <c r="BM407" s="57"/>
      <c r="BN407" s="57"/>
      <c r="BO407" s="57"/>
      <c r="BP407" s="57"/>
      <c r="BQ407" s="57"/>
      <c r="BR407" s="57"/>
      <c r="BS407" s="57"/>
      <c r="BT407" s="57"/>
      <c r="BU407" s="57"/>
      <c r="BV407" s="57"/>
      <c r="BW407" s="57"/>
      <c r="BX407" s="57"/>
      <c r="BY407" s="57"/>
      <c r="BZ407" s="57"/>
      <c r="CA407" s="57"/>
      <c r="CB407" s="57"/>
      <c r="CC407" s="57"/>
      <c r="CD407" s="57"/>
      <c r="CE407" s="57"/>
      <c r="CF407" s="57"/>
      <c r="CG407" s="57"/>
      <c r="CH407" s="57"/>
      <c r="CI407" s="57"/>
      <c r="CJ407" s="57"/>
      <c r="CK407" s="57"/>
      <c r="CL407" s="57"/>
      <c r="CM407" s="57"/>
      <c r="CN407" s="57"/>
      <c r="CO407" s="57"/>
      <c r="CP407" s="57"/>
      <c r="CQ407" s="57"/>
      <c r="CR407" s="57"/>
      <c r="CS407" s="57"/>
      <c r="CT407" s="57"/>
      <c r="CU407" s="57"/>
      <c r="CV407" s="57"/>
      <c r="CW407" s="57"/>
      <c r="CX407" s="57"/>
      <c r="CY407" s="57"/>
      <c r="CZ407" s="57"/>
      <c r="DA407" s="57"/>
      <c r="DB407" s="57"/>
      <c r="DC407" s="57"/>
      <c r="DD407" s="57"/>
      <c r="DE407" s="57"/>
      <c r="DF407" s="57"/>
      <c r="DG407" s="57"/>
      <c r="DH407" s="57"/>
      <c r="DI407" s="57"/>
      <c r="DJ407" s="57"/>
      <c r="DK407" s="57"/>
      <c r="DL407" s="57"/>
      <c r="DM407" s="57"/>
      <c r="DN407" s="57"/>
      <c r="DO407" s="57"/>
      <c r="DP407" s="57"/>
      <c r="DQ407" s="57"/>
      <c r="DR407" s="57"/>
      <c r="DS407" s="57"/>
      <c r="DT407" s="57"/>
      <c r="DU407" s="57"/>
      <c r="DV407" s="103"/>
      <c r="DW407" s="57"/>
      <c r="DX407" s="57"/>
      <c r="DY407" s="57"/>
      <c r="DZ407" s="57"/>
      <c r="EA407" s="57"/>
      <c r="EB407" s="57"/>
      <c r="EC407" s="57"/>
      <c r="ED407" s="57"/>
      <c r="EE407" s="57"/>
      <c r="EF407" s="57"/>
      <c r="EG407" s="57"/>
      <c r="EH407" s="57"/>
      <c r="EI407" s="57"/>
      <c r="EJ407" s="57"/>
      <c r="EK407" s="57"/>
      <c r="EL407" s="57"/>
      <c r="EM407" s="57"/>
      <c r="EN407" s="57"/>
      <c r="EO407" s="57"/>
      <c r="EP407" s="57"/>
      <c r="EQ407" s="103"/>
      <c r="ER407" s="577"/>
    </row>
    <row r="408" spans="1:148" ht="15" customHeight="1">
      <c r="A408" s="648"/>
      <c r="B408" s="2261" t="str">
        <f t="shared" si="403"/>
        <v>Desk 88</v>
      </c>
      <c r="C408" s="2266" t="str">
        <f t="shared" ref="C408" si="428">IF(ISBLANK(C99), "", C99)</f>
        <v/>
      </c>
      <c r="D408" s="2266" t="str">
        <f t="shared" si="421"/>
        <v/>
      </c>
      <c r="E408" s="2266" t="str">
        <f t="shared" si="421"/>
        <v/>
      </c>
      <c r="F408" s="2266" t="str">
        <f t="shared" si="421"/>
        <v/>
      </c>
      <c r="G408" s="57"/>
      <c r="H408" s="57"/>
      <c r="I408" s="57"/>
      <c r="J408" s="57"/>
      <c r="K408" s="57"/>
      <c r="L408" s="57"/>
      <c r="M408" s="57"/>
      <c r="N408" s="57"/>
      <c r="O408" s="57"/>
      <c r="P408" s="57"/>
      <c r="Q408" s="57"/>
      <c r="R408" s="57"/>
      <c r="S408" s="57"/>
      <c r="T408" s="57"/>
      <c r="U408" s="57"/>
      <c r="V408" s="57"/>
      <c r="W408" s="57"/>
      <c r="X408" s="57"/>
      <c r="Y408" s="57"/>
      <c r="Z408" s="57"/>
      <c r="AA408" s="57"/>
      <c r="AB408" s="57"/>
      <c r="AC408" s="57"/>
      <c r="AD408" s="57"/>
      <c r="AE408" s="57"/>
      <c r="AF408" s="57"/>
      <c r="AG408" s="57"/>
      <c r="AH408" s="57"/>
      <c r="AI408" s="57"/>
      <c r="AJ408" s="57"/>
      <c r="AK408" s="57"/>
      <c r="AL408" s="57"/>
      <c r="AM408" s="57"/>
      <c r="AN408" s="57"/>
      <c r="AO408" s="57"/>
      <c r="AP408" s="57"/>
      <c r="AQ408" s="57"/>
      <c r="AR408" s="57"/>
      <c r="AS408" s="57"/>
      <c r="AT408" s="57"/>
      <c r="AU408" s="57"/>
      <c r="AV408" s="57"/>
      <c r="AW408" s="57"/>
      <c r="AX408" s="57"/>
      <c r="AY408" s="57"/>
      <c r="AZ408" s="57"/>
      <c r="BA408" s="57"/>
      <c r="BB408" s="57"/>
      <c r="BC408" s="57"/>
      <c r="BD408" s="57"/>
      <c r="BE408" s="57"/>
      <c r="BF408" s="57"/>
      <c r="BG408" s="57"/>
      <c r="BH408" s="57"/>
      <c r="BI408" s="57"/>
      <c r="BJ408" s="57"/>
      <c r="BK408" s="57"/>
      <c r="BL408" s="57"/>
      <c r="BM408" s="57"/>
      <c r="BN408" s="57"/>
      <c r="BO408" s="57"/>
      <c r="BP408" s="57"/>
      <c r="BQ408" s="57"/>
      <c r="BR408" s="57"/>
      <c r="BS408" s="57"/>
      <c r="BT408" s="57"/>
      <c r="BU408" s="57"/>
      <c r="BV408" s="57"/>
      <c r="BW408" s="57"/>
      <c r="BX408" s="57"/>
      <c r="BY408" s="57"/>
      <c r="BZ408" s="57"/>
      <c r="CA408" s="57"/>
      <c r="CB408" s="57"/>
      <c r="CC408" s="57"/>
      <c r="CD408" s="57"/>
      <c r="CE408" s="57"/>
      <c r="CF408" s="57"/>
      <c r="CG408" s="57"/>
      <c r="CH408" s="57"/>
      <c r="CI408" s="57"/>
      <c r="CJ408" s="57"/>
      <c r="CK408" s="57"/>
      <c r="CL408" s="57"/>
      <c r="CM408" s="57"/>
      <c r="CN408" s="57"/>
      <c r="CO408" s="57"/>
      <c r="CP408" s="57"/>
      <c r="CQ408" s="57"/>
      <c r="CR408" s="57"/>
      <c r="CS408" s="57"/>
      <c r="CT408" s="57"/>
      <c r="CU408" s="57"/>
      <c r="CV408" s="57"/>
      <c r="CW408" s="57"/>
      <c r="CX408" s="57"/>
      <c r="CY408" s="57"/>
      <c r="CZ408" s="57"/>
      <c r="DA408" s="57"/>
      <c r="DB408" s="57"/>
      <c r="DC408" s="57"/>
      <c r="DD408" s="57"/>
      <c r="DE408" s="57"/>
      <c r="DF408" s="57"/>
      <c r="DG408" s="57"/>
      <c r="DH408" s="57"/>
      <c r="DI408" s="57"/>
      <c r="DJ408" s="57"/>
      <c r="DK408" s="57"/>
      <c r="DL408" s="57"/>
      <c r="DM408" s="57"/>
      <c r="DN408" s="57"/>
      <c r="DO408" s="57"/>
      <c r="DP408" s="57"/>
      <c r="DQ408" s="57"/>
      <c r="DR408" s="57"/>
      <c r="DS408" s="57"/>
      <c r="DT408" s="57"/>
      <c r="DU408" s="57"/>
      <c r="DV408" s="103"/>
      <c r="DW408" s="57"/>
      <c r="DX408" s="57"/>
      <c r="DY408" s="57"/>
      <c r="DZ408" s="57"/>
      <c r="EA408" s="57"/>
      <c r="EB408" s="57"/>
      <c r="EC408" s="57"/>
      <c r="ED408" s="57"/>
      <c r="EE408" s="57"/>
      <c r="EF408" s="57"/>
      <c r="EG408" s="57"/>
      <c r="EH408" s="57"/>
      <c r="EI408" s="57"/>
      <c r="EJ408" s="57"/>
      <c r="EK408" s="57"/>
      <c r="EL408" s="57"/>
      <c r="EM408" s="57"/>
      <c r="EN408" s="57"/>
      <c r="EO408" s="57"/>
      <c r="EP408" s="57"/>
      <c r="EQ408" s="103"/>
      <c r="ER408" s="577"/>
    </row>
    <row r="409" spans="1:148" ht="15" customHeight="1">
      <c r="A409" s="648"/>
      <c r="B409" s="2261" t="str">
        <f t="shared" si="403"/>
        <v>Desk 89</v>
      </c>
      <c r="C409" s="2266" t="str">
        <f t="shared" ref="C409" si="429">IF(ISBLANK(C100), "", C100)</f>
        <v/>
      </c>
      <c r="D409" s="2266" t="str">
        <f t="shared" si="421"/>
        <v/>
      </c>
      <c r="E409" s="2266" t="str">
        <f t="shared" si="421"/>
        <v/>
      </c>
      <c r="F409" s="2266" t="str">
        <f t="shared" si="421"/>
        <v/>
      </c>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c r="AY409" s="57"/>
      <c r="AZ409" s="57"/>
      <c r="BA409" s="57"/>
      <c r="BB409" s="57"/>
      <c r="BC409" s="57"/>
      <c r="BD409" s="57"/>
      <c r="BE409" s="57"/>
      <c r="BF409" s="57"/>
      <c r="BG409" s="57"/>
      <c r="BH409" s="57"/>
      <c r="BI409" s="57"/>
      <c r="BJ409" s="57"/>
      <c r="BK409" s="57"/>
      <c r="BL409" s="57"/>
      <c r="BM409" s="57"/>
      <c r="BN409" s="57"/>
      <c r="BO409" s="57"/>
      <c r="BP409" s="57"/>
      <c r="BQ409" s="57"/>
      <c r="BR409" s="57"/>
      <c r="BS409" s="57"/>
      <c r="BT409" s="57"/>
      <c r="BU409" s="57"/>
      <c r="BV409" s="57"/>
      <c r="BW409" s="57"/>
      <c r="BX409" s="57"/>
      <c r="BY409" s="57"/>
      <c r="BZ409" s="57"/>
      <c r="CA409" s="57"/>
      <c r="CB409" s="57"/>
      <c r="CC409" s="57"/>
      <c r="CD409" s="57"/>
      <c r="CE409" s="57"/>
      <c r="CF409" s="57"/>
      <c r="CG409" s="57"/>
      <c r="CH409" s="57"/>
      <c r="CI409" s="57"/>
      <c r="CJ409" s="57"/>
      <c r="CK409" s="57"/>
      <c r="CL409" s="57"/>
      <c r="CM409" s="57"/>
      <c r="CN409" s="57"/>
      <c r="CO409" s="57"/>
      <c r="CP409" s="57"/>
      <c r="CQ409" s="57"/>
      <c r="CR409" s="57"/>
      <c r="CS409" s="57"/>
      <c r="CT409" s="57"/>
      <c r="CU409" s="57"/>
      <c r="CV409" s="57"/>
      <c r="CW409" s="57"/>
      <c r="CX409" s="57"/>
      <c r="CY409" s="57"/>
      <c r="CZ409" s="57"/>
      <c r="DA409" s="57"/>
      <c r="DB409" s="57"/>
      <c r="DC409" s="57"/>
      <c r="DD409" s="57"/>
      <c r="DE409" s="57"/>
      <c r="DF409" s="57"/>
      <c r="DG409" s="57"/>
      <c r="DH409" s="57"/>
      <c r="DI409" s="57"/>
      <c r="DJ409" s="57"/>
      <c r="DK409" s="57"/>
      <c r="DL409" s="57"/>
      <c r="DM409" s="57"/>
      <c r="DN409" s="57"/>
      <c r="DO409" s="57"/>
      <c r="DP409" s="57"/>
      <c r="DQ409" s="57"/>
      <c r="DR409" s="57"/>
      <c r="DS409" s="57"/>
      <c r="DT409" s="57"/>
      <c r="DU409" s="57"/>
      <c r="DV409" s="103"/>
      <c r="DW409" s="57"/>
      <c r="DX409" s="57"/>
      <c r="DY409" s="57"/>
      <c r="DZ409" s="57"/>
      <c r="EA409" s="57"/>
      <c r="EB409" s="57"/>
      <c r="EC409" s="57"/>
      <c r="ED409" s="57"/>
      <c r="EE409" s="57"/>
      <c r="EF409" s="57"/>
      <c r="EG409" s="57"/>
      <c r="EH409" s="57"/>
      <c r="EI409" s="57"/>
      <c r="EJ409" s="57"/>
      <c r="EK409" s="57"/>
      <c r="EL409" s="57"/>
      <c r="EM409" s="57"/>
      <c r="EN409" s="57"/>
      <c r="EO409" s="57"/>
      <c r="EP409" s="57"/>
      <c r="EQ409" s="103"/>
      <c r="ER409" s="577"/>
    </row>
    <row r="410" spans="1:148" ht="15" customHeight="1">
      <c r="A410" s="648"/>
      <c r="B410" s="2261" t="str">
        <f t="shared" si="403"/>
        <v>Desk 90</v>
      </c>
      <c r="C410" s="2266" t="str">
        <f t="shared" ref="C410" si="430">IF(ISBLANK(C101), "", C101)</f>
        <v/>
      </c>
      <c r="D410" s="2266" t="str">
        <f t="shared" si="421"/>
        <v/>
      </c>
      <c r="E410" s="2266" t="str">
        <f t="shared" si="421"/>
        <v/>
      </c>
      <c r="F410" s="2266" t="str">
        <f t="shared" si="421"/>
        <v/>
      </c>
      <c r="G410" s="57"/>
      <c r="H410" s="57"/>
      <c r="I410" s="57"/>
      <c r="J410" s="57"/>
      <c r="K410" s="57"/>
      <c r="L410" s="57"/>
      <c r="M410" s="57"/>
      <c r="N410" s="57"/>
      <c r="O410" s="57"/>
      <c r="P410" s="57"/>
      <c r="Q410" s="57"/>
      <c r="R410" s="57"/>
      <c r="S410" s="57"/>
      <c r="T410" s="57"/>
      <c r="U410" s="57"/>
      <c r="V410" s="57"/>
      <c r="W410" s="57"/>
      <c r="X410" s="57"/>
      <c r="Y410" s="57"/>
      <c r="Z410" s="57"/>
      <c r="AA410" s="57"/>
      <c r="AB410" s="57"/>
      <c r="AC410" s="57"/>
      <c r="AD410" s="57"/>
      <c r="AE410" s="57"/>
      <c r="AF410" s="57"/>
      <c r="AG410" s="57"/>
      <c r="AH410" s="57"/>
      <c r="AI410" s="57"/>
      <c r="AJ410" s="57"/>
      <c r="AK410" s="57"/>
      <c r="AL410" s="57"/>
      <c r="AM410" s="57"/>
      <c r="AN410" s="57"/>
      <c r="AO410" s="57"/>
      <c r="AP410" s="57"/>
      <c r="AQ410" s="57"/>
      <c r="AR410" s="57"/>
      <c r="AS410" s="57"/>
      <c r="AT410" s="57"/>
      <c r="AU410" s="57"/>
      <c r="AV410" s="57"/>
      <c r="AW410" s="57"/>
      <c r="AX410" s="57"/>
      <c r="AY410" s="57"/>
      <c r="AZ410" s="57"/>
      <c r="BA410" s="57"/>
      <c r="BB410" s="57"/>
      <c r="BC410" s="57"/>
      <c r="BD410" s="57"/>
      <c r="BE410" s="57"/>
      <c r="BF410" s="57"/>
      <c r="BG410" s="57"/>
      <c r="BH410" s="57"/>
      <c r="BI410" s="57"/>
      <c r="BJ410" s="57"/>
      <c r="BK410" s="57"/>
      <c r="BL410" s="57"/>
      <c r="BM410" s="57"/>
      <c r="BN410" s="57"/>
      <c r="BO410" s="57"/>
      <c r="BP410" s="57"/>
      <c r="BQ410" s="57"/>
      <c r="BR410" s="57"/>
      <c r="BS410" s="57"/>
      <c r="BT410" s="57"/>
      <c r="BU410" s="57"/>
      <c r="BV410" s="57"/>
      <c r="BW410" s="57"/>
      <c r="BX410" s="57"/>
      <c r="BY410" s="57"/>
      <c r="BZ410" s="57"/>
      <c r="CA410" s="57"/>
      <c r="CB410" s="57"/>
      <c r="CC410" s="57"/>
      <c r="CD410" s="57"/>
      <c r="CE410" s="57"/>
      <c r="CF410" s="57"/>
      <c r="CG410" s="57"/>
      <c r="CH410" s="57"/>
      <c r="CI410" s="57"/>
      <c r="CJ410" s="57"/>
      <c r="CK410" s="57"/>
      <c r="CL410" s="57"/>
      <c r="CM410" s="57"/>
      <c r="CN410" s="57"/>
      <c r="CO410" s="57"/>
      <c r="CP410" s="57"/>
      <c r="CQ410" s="57"/>
      <c r="CR410" s="57"/>
      <c r="CS410" s="57"/>
      <c r="CT410" s="57"/>
      <c r="CU410" s="57"/>
      <c r="CV410" s="57"/>
      <c r="CW410" s="57"/>
      <c r="CX410" s="57"/>
      <c r="CY410" s="57"/>
      <c r="CZ410" s="57"/>
      <c r="DA410" s="57"/>
      <c r="DB410" s="57"/>
      <c r="DC410" s="57"/>
      <c r="DD410" s="57"/>
      <c r="DE410" s="57"/>
      <c r="DF410" s="57"/>
      <c r="DG410" s="57"/>
      <c r="DH410" s="57"/>
      <c r="DI410" s="57"/>
      <c r="DJ410" s="57"/>
      <c r="DK410" s="57"/>
      <c r="DL410" s="57"/>
      <c r="DM410" s="57"/>
      <c r="DN410" s="57"/>
      <c r="DO410" s="57"/>
      <c r="DP410" s="57"/>
      <c r="DQ410" s="57"/>
      <c r="DR410" s="57"/>
      <c r="DS410" s="57"/>
      <c r="DT410" s="57"/>
      <c r="DU410" s="57"/>
      <c r="DV410" s="103"/>
      <c r="DW410" s="57"/>
      <c r="DX410" s="57"/>
      <c r="DY410" s="57"/>
      <c r="DZ410" s="57"/>
      <c r="EA410" s="57"/>
      <c r="EB410" s="57"/>
      <c r="EC410" s="57"/>
      <c r="ED410" s="57"/>
      <c r="EE410" s="57"/>
      <c r="EF410" s="57"/>
      <c r="EG410" s="57"/>
      <c r="EH410" s="57"/>
      <c r="EI410" s="57"/>
      <c r="EJ410" s="57"/>
      <c r="EK410" s="57"/>
      <c r="EL410" s="57"/>
      <c r="EM410" s="57"/>
      <c r="EN410" s="57"/>
      <c r="EO410" s="57"/>
      <c r="EP410" s="57"/>
      <c r="EQ410" s="103"/>
      <c r="ER410" s="577"/>
    </row>
    <row r="411" spans="1:148" ht="15" customHeight="1">
      <c r="A411" s="648"/>
      <c r="B411" s="2261" t="str">
        <f t="shared" si="403"/>
        <v>Desk 91</v>
      </c>
      <c r="C411" s="2266" t="str">
        <f t="shared" ref="C411" si="431">IF(ISBLANK(C102), "", C102)</f>
        <v/>
      </c>
      <c r="D411" s="2266" t="str">
        <f t="shared" si="421"/>
        <v/>
      </c>
      <c r="E411" s="2266" t="str">
        <f t="shared" si="421"/>
        <v/>
      </c>
      <c r="F411" s="2266" t="str">
        <f t="shared" si="421"/>
        <v/>
      </c>
      <c r="G411" s="57"/>
      <c r="H411" s="57"/>
      <c r="I411" s="57"/>
      <c r="J411" s="57"/>
      <c r="K411" s="57"/>
      <c r="L411" s="57"/>
      <c r="M411" s="57"/>
      <c r="N411" s="57"/>
      <c r="O411" s="57"/>
      <c r="P411" s="57"/>
      <c r="Q411" s="57"/>
      <c r="R411" s="57"/>
      <c r="S411" s="57"/>
      <c r="T411" s="57"/>
      <c r="U411" s="57"/>
      <c r="V411" s="57"/>
      <c r="W411" s="57"/>
      <c r="X411" s="57"/>
      <c r="Y411" s="57"/>
      <c r="Z411" s="57"/>
      <c r="AA411" s="57"/>
      <c r="AB411" s="57"/>
      <c r="AC411" s="57"/>
      <c r="AD411" s="57"/>
      <c r="AE411" s="57"/>
      <c r="AF411" s="57"/>
      <c r="AG411" s="57"/>
      <c r="AH411" s="57"/>
      <c r="AI411" s="57"/>
      <c r="AJ411" s="57"/>
      <c r="AK411" s="57"/>
      <c r="AL411" s="57"/>
      <c r="AM411" s="57"/>
      <c r="AN411" s="57"/>
      <c r="AO411" s="57"/>
      <c r="AP411" s="57"/>
      <c r="AQ411" s="57"/>
      <c r="AR411" s="57"/>
      <c r="AS411" s="57"/>
      <c r="AT411" s="57"/>
      <c r="AU411" s="57"/>
      <c r="AV411" s="57"/>
      <c r="AW411" s="57"/>
      <c r="AX411" s="57"/>
      <c r="AY411" s="57"/>
      <c r="AZ411" s="57"/>
      <c r="BA411" s="57"/>
      <c r="BB411" s="57"/>
      <c r="BC411" s="57"/>
      <c r="BD411" s="57"/>
      <c r="BE411" s="57"/>
      <c r="BF411" s="57"/>
      <c r="BG411" s="57"/>
      <c r="BH411" s="57"/>
      <c r="BI411" s="57"/>
      <c r="BJ411" s="57"/>
      <c r="BK411" s="57"/>
      <c r="BL411" s="57"/>
      <c r="BM411" s="57"/>
      <c r="BN411" s="57"/>
      <c r="BO411" s="57"/>
      <c r="BP411" s="57"/>
      <c r="BQ411" s="57"/>
      <c r="BR411" s="57"/>
      <c r="BS411" s="57"/>
      <c r="BT411" s="57"/>
      <c r="BU411" s="57"/>
      <c r="BV411" s="57"/>
      <c r="BW411" s="57"/>
      <c r="BX411" s="57"/>
      <c r="BY411" s="57"/>
      <c r="BZ411" s="57"/>
      <c r="CA411" s="57"/>
      <c r="CB411" s="57"/>
      <c r="CC411" s="57"/>
      <c r="CD411" s="57"/>
      <c r="CE411" s="57"/>
      <c r="CF411" s="57"/>
      <c r="CG411" s="57"/>
      <c r="CH411" s="57"/>
      <c r="CI411" s="57"/>
      <c r="CJ411" s="57"/>
      <c r="CK411" s="57"/>
      <c r="CL411" s="57"/>
      <c r="CM411" s="57"/>
      <c r="CN411" s="57"/>
      <c r="CO411" s="57"/>
      <c r="CP411" s="57"/>
      <c r="CQ411" s="57"/>
      <c r="CR411" s="57"/>
      <c r="CS411" s="57"/>
      <c r="CT411" s="57"/>
      <c r="CU411" s="57"/>
      <c r="CV411" s="57"/>
      <c r="CW411" s="57"/>
      <c r="CX411" s="57"/>
      <c r="CY411" s="57"/>
      <c r="CZ411" s="57"/>
      <c r="DA411" s="57"/>
      <c r="DB411" s="57"/>
      <c r="DC411" s="57"/>
      <c r="DD411" s="57"/>
      <c r="DE411" s="57"/>
      <c r="DF411" s="57"/>
      <c r="DG411" s="57"/>
      <c r="DH411" s="57"/>
      <c r="DI411" s="57"/>
      <c r="DJ411" s="57"/>
      <c r="DK411" s="57"/>
      <c r="DL411" s="57"/>
      <c r="DM411" s="57"/>
      <c r="DN411" s="57"/>
      <c r="DO411" s="57"/>
      <c r="DP411" s="57"/>
      <c r="DQ411" s="57"/>
      <c r="DR411" s="57"/>
      <c r="DS411" s="57"/>
      <c r="DT411" s="57"/>
      <c r="DU411" s="57"/>
      <c r="DV411" s="103"/>
      <c r="DW411" s="57"/>
      <c r="DX411" s="57"/>
      <c r="DY411" s="57"/>
      <c r="DZ411" s="57"/>
      <c r="EA411" s="57"/>
      <c r="EB411" s="57"/>
      <c r="EC411" s="57"/>
      <c r="ED411" s="57"/>
      <c r="EE411" s="57"/>
      <c r="EF411" s="57"/>
      <c r="EG411" s="57"/>
      <c r="EH411" s="57"/>
      <c r="EI411" s="57"/>
      <c r="EJ411" s="57"/>
      <c r="EK411" s="57"/>
      <c r="EL411" s="57"/>
      <c r="EM411" s="57"/>
      <c r="EN411" s="57"/>
      <c r="EO411" s="57"/>
      <c r="EP411" s="57"/>
      <c r="EQ411" s="103"/>
      <c r="ER411" s="577"/>
    </row>
    <row r="412" spans="1:148" ht="15" customHeight="1">
      <c r="A412" s="648"/>
      <c r="B412" s="2261" t="str">
        <f t="shared" si="403"/>
        <v>Desk 92</v>
      </c>
      <c r="C412" s="2266" t="str">
        <f t="shared" ref="C412" si="432">IF(ISBLANK(C103), "", C103)</f>
        <v/>
      </c>
      <c r="D412" s="2266" t="str">
        <f t="shared" si="421"/>
        <v/>
      </c>
      <c r="E412" s="2266" t="str">
        <f t="shared" si="421"/>
        <v/>
      </c>
      <c r="F412" s="2266" t="str">
        <f t="shared" si="421"/>
        <v/>
      </c>
      <c r="G412" s="57"/>
      <c r="H412" s="57"/>
      <c r="I412" s="57"/>
      <c r="J412" s="57"/>
      <c r="K412" s="57"/>
      <c r="L412" s="57"/>
      <c r="M412" s="57"/>
      <c r="N412" s="57"/>
      <c r="O412" s="57"/>
      <c r="P412" s="57"/>
      <c r="Q412" s="57"/>
      <c r="R412" s="57"/>
      <c r="S412" s="57"/>
      <c r="T412" s="57"/>
      <c r="U412" s="57"/>
      <c r="V412" s="57"/>
      <c r="W412" s="57"/>
      <c r="X412" s="57"/>
      <c r="Y412" s="57"/>
      <c r="Z412" s="57"/>
      <c r="AA412" s="57"/>
      <c r="AB412" s="57"/>
      <c r="AC412" s="57"/>
      <c r="AD412" s="57"/>
      <c r="AE412" s="57"/>
      <c r="AF412" s="57"/>
      <c r="AG412" s="57"/>
      <c r="AH412" s="57"/>
      <c r="AI412" s="57"/>
      <c r="AJ412" s="57"/>
      <c r="AK412" s="57"/>
      <c r="AL412" s="57"/>
      <c r="AM412" s="57"/>
      <c r="AN412" s="57"/>
      <c r="AO412" s="57"/>
      <c r="AP412" s="57"/>
      <c r="AQ412" s="57"/>
      <c r="AR412" s="57"/>
      <c r="AS412" s="57"/>
      <c r="AT412" s="57"/>
      <c r="AU412" s="57"/>
      <c r="AV412" s="57"/>
      <c r="AW412" s="57"/>
      <c r="AX412" s="57"/>
      <c r="AY412" s="57"/>
      <c r="AZ412" s="57"/>
      <c r="BA412" s="57"/>
      <c r="BB412" s="57"/>
      <c r="BC412" s="57"/>
      <c r="BD412" s="57"/>
      <c r="BE412" s="57"/>
      <c r="BF412" s="57"/>
      <c r="BG412" s="57"/>
      <c r="BH412" s="57"/>
      <c r="BI412" s="57"/>
      <c r="BJ412" s="57"/>
      <c r="BK412" s="57"/>
      <c r="BL412" s="57"/>
      <c r="BM412" s="57"/>
      <c r="BN412" s="57"/>
      <c r="BO412" s="57"/>
      <c r="BP412" s="57"/>
      <c r="BQ412" s="57"/>
      <c r="BR412" s="57"/>
      <c r="BS412" s="57"/>
      <c r="BT412" s="57"/>
      <c r="BU412" s="57"/>
      <c r="BV412" s="57"/>
      <c r="BW412" s="57"/>
      <c r="BX412" s="57"/>
      <c r="BY412" s="57"/>
      <c r="BZ412" s="57"/>
      <c r="CA412" s="57"/>
      <c r="CB412" s="57"/>
      <c r="CC412" s="57"/>
      <c r="CD412" s="57"/>
      <c r="CE412" s="57"/>
      <c r="CF412" s="57"/>
      <c r="CG412" s="57"/>
      <c r="CH412" s="57"/>
      <c r="CI412" s="57"/>
      <c r="CJ412" s="57"/>
      <c r="CK412" s="57"/>
      <c r="CL412" s="57"/>
      <c r="CM412" s="57"/>
      <c r="CN412" s="57"/>
      <c r="CO412" s="57"/>
      <c r="CP412" s="57"/>
      <c r="CQ412" s="57"/>
      <c r="CR412" s="57"/>
      <c r="CS412" s="57"/>
      <c r="CT412" s="57"/>
      <c r="CU412" s="57"/>
      <c r="CV412" s="57"/>
      <c r="CW412" s="57"/>
      <c r="CX412" s="57"/>
      <c r="CY412" s="57"/>
      <c r="CZ412" s="57"/>
      <c r="DA412" s="57"/>
      <c r="DB412" s="57"/>
      <c r="DC412" s="57"/>
      <c r="DD412" s="57"/>
      <c r="DE412" s="57"/>
      <c r="DF412" s="57"/>
      <c r="DG412" s="57"/>
      <c r="DH412" s="57"/>
      <c r="DI412" s="57"/>
      <c r="DJ412" s="57"/>
      <c r="DK412" s="57"/>
      <c r="DL412" s="57"/>
      <c r="DM412" s="57"/>
      <c r="DN412" s="57"/>
      <c r="DO412" s="57"/>
      <c r="DP412" s="57"/>
      <c r="DQ412" s="57"/>
      <c r="DR412" s="57"/>
      <c r="DS412" s="57"/>
      <c r="DT412" s="57"/>
      <c r="DU412" s="57"/>
      <c r="DV412" s="103"/>
      <c r="DW412" s="57"/>
      <c r="DX412" s="57"/>
      <c r="DY412" s="57"/>
      <c r="DZ412" s="57"/>
      <c r="EA412" s="57"/>
      <c r="EB412" s="57"/>
      <c r="EC412" s="57"/>
      <c r="ED412" s="57"/>
      <c r="EE412" s="57"/>
      <c r="EF412" s="57"/>
      <c r="EG412" s="57"/>
      <c r="EH412" s="57"/>
      <c r="EI412" s="57"/>
      <c r="EJ412" s="57"/>
      <c r="EK412" s="57"/>
      <c r="EL412" s="57"/>
      <c r="EM412" s="57"/>
      <c r="EN412" s="57"/>
      <c r="EO412" s="57"/>
      <c r="EP412" s="57"/>
      <c r="EQ412" s="103"/>
      <c r="ER412" s="577"/>
    </row>
    <row r="413" spans="1:148" ht="15" customHeight="1">
      <c r="A413" s="648"/>
      <c r="B413" s="2261" t="str">
        <f t="shared" si="403"/>
        <v>Desk 93</v>
      </c>
      <c r="C413" s="2266" t="str">
        <f t="shared" ref="C413" si="433">IF(ISBLANK(C104), "", C104)</f>
        <v/>
      </c>
      <c r="D413" s="2266" t="str">
        <f t="shared" si="421"/>
        <v/>
      </c>
      <c r="E413" s="2266" t="str">
        <f t="shared" si="421"/>
        <v/>
      </c>
      <c r="F413" s="2266" t="str">
        <f t="shared" si="421"/>
        <v/>
      </c>
      <c r="G413" s="57"/>
      <c r="H413" s="57"/>
      <c r="I413" s="57"/>
      <c r="J413" s="57"/>
      <c r="K413" s="57"/>
      <c r="L413" s="57"/>
      <c r="M413" s="57"/>
      <c r="N413" s="57"/>
      <c r="O413" s="57"/>
      <c r="P413" s="57"/>
      <c r="Q413" s="57"/>
      <c r="R413" s="57"/>
      <c r="S413" s="57"/>
      <c r="T413" s="57"/>
      <c r="U413" s="57"/>
      <c r="V413" s="57"/>
      <c r="W413" s="57"/>
      <c r="X413" s="57"/>
      <c r="Y413" s="57"/>
      <c r="Z413" s="57"/>
      <c r="AA413" s="57"/>
      <c r="AB413" s="57"/>
      <c r="AC413" s="57"/>
      <c r="AD413" s="57"/>
      <c r="AE413" s="57"/>
      <c r="AF413" s="57"/>
      <c r="AG413" s="57"/>
      <c r="AH413" s="57"/>
      <c r="AI413" s="57"/>
      <c r="AJ413" s="57"/>
      <c r="AK413" s="57"/>
      <c r="AL413" s="57"/>
      <c r="AM413" s="57"/>
      <c r="AN413" s="57"/>
      <c r="AO413" s="57"/>
      <c r="AP413" s="57"/>
      <c r="AQ413" s="57"/>
      <c r="AR413" s="57"/>
      <c r="AS413" s="57"/>
      <c r="AT413" s="57"/>
      <c r="AU413" s="57"/>
      <c r="AV413" s="57"/>
      <c r="AW413" s="57"/>
      <c r="AX413" s="57"/>
      <c r="AY413" s="57"/>
      <c r="AZ413" s="57"/>
      <c r="BA413" s="57"/>
      <c r="BB413" s="57"/>
      <c r="BC413" s="57"/>
      <c r="BD413" s="57"/>
      <c r="BE413" s="57"/>
      <c r="BF413" s="57"/>
      <c r="BG413" s="57"/>
      <c r="BH413" s="57"/>
      <c r="BI413" s="57"/>
      <c r="BJ413" s="57"/>
      <c r="BK413" s="57"/>
      <c r="BL413" s="57"/>
      <c r="BM413" s="57"/>
      <c r="BN413" s="57"/>
      <c r="BO413" s="57"/>
      <c r="BP413" s="57"/>
      <c r="BQ413" s="57"/>
      <c r="BR413" s="57"/>
      <c r="BS413" s="57"/>
      <c r="BT413" s="57"/>
      <c r="BU413" s="57"/>
      <c r="BV413" s="57"/>
      <c r="BW413" s="57"/>
      <c r="BX413" s="57"/>
      <c r="BY413" s="57"/>
      <c r="BZ413" s="57"/>
      <c r="CA413" s="57"/>
      <c r="CB413" s="57"/>
      <c r="CC413" s="57"/>
      <c r="CD413" s="57"/>
      <c r="CE413" s="57"/>
      <c r="CF413" s="57"/>
      <c r="CG413" s="57"/>
      <c r="CH413" s="57"/>
      <c r="CI413" s="57"/>
      <c r="CJ413" s="57"/>
      <c r="CK413" s="57"/>
      <c r="CL413" s="57"/>
      <c r="CM413" s="57"/>
      <c r="CN413" s="57"/>
      <c r="CO413" s="57"/>
      <c r="CP413" s="57"/>
      <c r="CQ413" s="57"/>
      <c r="CR413" s="57"/>
      <c r="CS413" s="57"/>
      <c r="CT413" s="57"/>
      <c r="CU413" s="57"/>
      <c r="CV413" s="57"/>
      <c r="CW413" s="57"/>
      <c r="CX413" s="57"/>
      <c r="CY413" s="57"/>
      <c r="CZ413" s="57"/>
      <c r="DA413" s="57"/>
      <c r="DB413" s="57"/>
      <c r="DC413" s="57"/>
      <c r="DD413" s="57"/>
      <c r="DE413" s="57"/>
      <c r="DF413" s="57"/>
      <c r="DG413" s="57"/>
      <c r="DH413" s="57"/>
      <c r="DI413" s="57"/>
      <c r="DJ413" s="57"/>
      <c r="DK413" s="57"/>
      <c r="DL413" s="57"/>
      <c r="DM413" s="57"/>
      <c r="DN413" s="57"/>
      <c r="DO413" s="57"/>
      <c r="DP413" s="57"/>
      <c r="DQ413" s="57"/>
      <c r="DR413" s="57"/>
      <c r="DS413" s="57"/>
      <c r="DT413" s="57"/>
      <c r="DU413" s="57"/>
      <c r="DV413" s="103"/>
      <c r="DW413" s="57"/>
      <c r="DX413" s="57"/>
      <c r="DY413" s="57"/>
      <c r="DZ413" s="57"/>
      <c r="EA413" s="57"/>
      <c r="EB413" s="57"/>
      <c r="EC413" s="57"/>
      <c r="ED413" s="57"/>
      <c r="EE413" s="57"/>
      <c r="EF413" s="57"/>
      <c r="EG413" s="57"/>
      <c r="EH413" s="57"/>
      <c r="EI413" s="57"/>
      <c r="EJ413" s="57"/>
      <c r="EK413" s="57"/>
      <c r="EL413" s="57"/>
      <c r="EM413" s="57"/>
      <c r="EN413" s="57"/>
      <c r="EO413" s="57"/>
      <c r="EP413" s="57"/>
      <c r="EQ413" s="103"/>
      <c r="ER413" s="577"/>
    </row>
    <row r="414" spans="1:148" ht="15" customHeight="1">
      <c r="A414" s="648"/>
      <c r="B414" s="2261" t="str">
        <f t="shared" si="403"/>
        <v>Desk 94</v>
      </c>
      <c r="C414" s="2266" t="str">
        <f t="shared" ref="C414" si="434">IF(ISBLANK(C105), "", C105)</f>
        <v/>
      </c>
      <c r="D414" s="2266" t="str">
        <f t="shared" si="421"/>
        <v/>
      </c>
      <c r="E414" s="2266" t="str">
        <f t="shared" si="421"/>
        <v/>
      </c>
      <c r="F414" s="2266" t="str">
        <f t="shared" si="421"/>
        <v/>
      </c>
      <c r="G414" s="57"/>
      <c r="H414" s="57"/>
      <c r="I414" s="57"/>
      <c r="J414" s="57"/>
      <c r="K414" s="57"/>
      <c r="L414" s="57"/>
      <c r="M414" s="57"/>
      <c r="N414" s="57"/>
      <c r="O414" s="57"/>
      <c r="P414" s="57"/>
      <c r="Q414" s="57"/>
      <c r="R414" s="57"/>
      <c r="S414" s="57"/>
      <c r="T414" s="57"/>
      <c r="U414" s="57"/>
      <c r="V414" s="57"/>
      <c r="W414" s="57"/>
      <c r="X414" s="57"/>
      <c r="Y414" s="57"/>
      <c r="Z414" s="57"/>
      <c r="AA414" s="57"/>
      <c r="AB414" s="57"/>
      <c r="AC414" s="57"/>
      <c r="AD414" s="57"/>
      <c r="AE414" s="57"/>
      <c r="AF414" s="57"/>
      <c r="AG414" s="57"/>
      <c r="AH414" s="57"/>
      <c r="AI414" s="57"/>
      <c r="AJ414" s="57"/>
      <c r="AK414" s="57"/>
      <c r="AL414" s="57"/>
      <c r="AM414" s="57"/>
      <c r="AN414" s="57"/>
      <c r="AO414" s="57"/>
      <c r="AP414" s="57"/>
      <c r="AQ414" s="57"/>
      <c r="AR414" s="57"/>
      <c r="AS414" s="57"/>
      <c r="AT414" s="57"/>
      <c r="AU414" s="57"/>
      <c r="AV414" s="57"/>
      <c r="AW414" s="57"/>
      <c r="AX414" s="57"/>
      <c r="AY414" s="57"/>
      <c r="AZ414" s="57"/>
      <c r="BA414" s="57"/>
      <c r="BB414" s="57"/>
      <c r="BC414" s="57"/>
      <c r="BD414" s="57"/>
      <c r="BE414" s="57"/>
      <c r="BF414" s="57"/>
      <c r="BG414" s="57"/>
      <c r="BH414" s="57"/>
      <c r="BI414" s="57"/>
      <c r="BJ414" s="57"/>
      <c r="BK414" s="57"/>
      <c r="BL414" s="57"/>
      <c r="BM414" s="57"/>
      <c r="BN414" s="57"/>
      <c r="BO414" s="57"/>
      <c r="BP414" s="57"/>
      <c r="BQ414" s="57"/>
      <c r="BR414" s="57"/>
      <c r="BS414" s="57"/>
      <c r="BT414" s="57"/>
      <c r="BU414" s="57"/>
      <c r="BV414" s="57"/>
      <c r="BW414" s="57"/>
      <c r="BX414" s="57"/>
      <c r="BY414" s="57"/>
      <c r="BZ414" s="57"/>
      <c r="CA414" s="57"/>
      <c r="CB414" s="57"/>
      <c r="CC414" s="57"/>
      <c r="CD414" s="57"/>
      <c r="CE414" s="57"/>
      <c r="CF414" s="57"/>
      <c r="CG414" s="57"/>
      <c r="CH414" s="57"/>
      <c r="CI414" s="57"/>
      <c r="CJ414" s="57"/>
      <c r="CK414" s="57"/>
      <c r="CL414" s="57"/>
      <c r="CM414" s="57"/>
      <c r="CN414" s="57"/>
      <c r="CO414" s="57"/>
      <c r="CP414" s="57"/>
      <c r="CQ414" s="57"/>
      <c r="CR414" s="57"/>
      <c r="CS414" s="57"/>
      <c r="CT414" s="57"/>
      <c r="CU414" s="57"/>
      <c r="CV414" s="57"/>
      <c r="CW414" s="57"/>
      <c r="CX414" s="57"/>
      <c r="CY414" s="57"/>
      <c r="CZ414" s="57"/>
      <c r="DA414" s="57"/>
      <c r="DB414" s="57"/>
      <c r="DC414" s="57"/>
      <c r="DD414" s="57"/>
      <c r="DE414" s="57"/>
      <c r="DF414" s="57"/>
      <c r="DG414" s="57"/>
      <c r="DH414" s="57"/>
      <c r="DI414" s="57"/>
      <c r="DJ414" s="57"/>
      <c r="DK414" s="57"/>
      <c r="DL414" s="57"/>
      <c r="DM414" s="57"/>
      <c r="DN414" s="57"/>
      <c r="DO414" s="57"/>
      <c r="DP414" s="57"/>
      <c r="DQ414" s="57"/>
      <c r="DR414" s="57"/>
      <c r="DS414" s="57"/>
      <c r="DT414" s="57"/>
      <c r="DU414" s="57"/>
      <c r="DV414" s="103"/>
      <c r="DW414" s="57"/>
      <c r="DX414" s="57"/>
      <c r="DY414" s="57"/>
      <c r="DZ414" s="57"/>
      <c r="EA414" s="57"/>
      <c r="EB414" s="57"/>
      <c r="EC414" s="57"/>
      <c r="ED414" s="57"/>
      <c r="EE414" s="57"/>
      <c r="EF414" s="57"/>
      <c r="EG414" s="57"/>
      <c r="EH414" s="57"/>
      <c r="EI414" s="57"/>
      <c r="EJ414" s="57"/>
      <c r="EK414" s="57"/>
      <c r="EL414" s="57"/>
      <c r="EM414" s="57"/>
      <c r="EN414" s="57"/>
      <c r="EO414" s="57"/>
      <c r="EP414" s="57"/>
      <c r="EQ414" s="103"/>
      <c r="ER414" s="577"/>
    </row>
    <row r="415" spans="1:148" ht="15" customHeight="1">
      <c r="A415" s="648"/>
      <c r="B415" s="2261" t="str">
        <f t="shared" si="403"/>
        <v>Desk 95</v>
      </c>
      <c r="C415" s="2266" t="str">
        <f t="shared" ref="C415" si="435">IF(ISBLANK(C106), "", C106)</f>
        <v/>
      </c>
      <c r="D415" s="2266" t="str">
        <f t="shared" si="421"/>
        <v/>
      </c>
      <c r="E415" s="2266" t="str">
        <f t="shared" si="421"/>
        <v/>
      </c>
      <c r="F415" s="2266" t="str">
        <f t="shared" si="421"/>
        <v/>
      </c>
      <c r="G415" s="57"/>
      <c r="H415" s="57"/>
      <c r="I415" s="57"/>
      <c r="J415" s="57"/>
      <c r="K415" s="57"/>
      <c r="L415" s="57"/>
      <c r="M415" s="57"/>
      <c r="N415" s="57"/>
      <c r="O415" s="57"/>
      <c r="P415" s="57"/>
      <c r="Q415" s="57"/>
      <c r="R415" s="57"/>
      <c r="S415" s="57"/>
      <c r="T415" s="57"/>
      <c r="U415" s="57"/>
      <c r="V415" s="57"/>
      <c r="W415" s="57"/>
      <c r="X415" s="57"/>
      <c r="Y415" s="57"/>
      <c r="Z415" s="57"/>
      <c r="AA415" s="57"/>
      <c r="AB415" s="57"/>
      <c r="AC415" s="57"/>
      <c r="AD415" s="57"/>
      <c r="AE415" s="57"/>
      <c r="AF415" s="57"/>
      <c r="AG415" s="57"/>
      <c r="AH415" s="57"/>
      <c r="AI415" s="57"/>
      <c r="AJ415" s="57"/>
      <c r="AK415" s="57"/>
      <c r="AL415" s="57"/>
      <c r="AM415" s="57"/>
      <c r="AN415" s="57"/>
      <c r="AO415" s="57"/>
      <c r="AP415" s="57"/>
      <c r="AQ415" s="57"/>
      <c r="AR415" s="57"/>
      <c r="AS415" s="57"/>
      <c r="AT415" s="57"/>
      <c r="AU415" s="57"/>
      <c r="AV415" s="57"/>
      <c r="AW415" s="57"/>
      <c r="AX415" s="57"/>
      <c r="AY415" s="57"/>
      <c r="AZ415" s="57"/>
      <c r="BA415" s="57"/>
      <c r="BB415" s="57"/>
      <c r="BC415" s="57"/>
      <c r="BD415" s="57"/>
      <c r="BE415" s="57"/>
      <c r="BF415" s="57"/>
      <c r="BG415" s="57"/>
      <c r="BH415" s="57"/>
      <c r="BI415" s="57"/>
      <c r="BJ415" s="57"/>
      <c r="BK415" s="57"/>
      <c r="BL415" s="57"/>
      <c r="BM415" s="57"/>
      <c r="BN415" s="57"/>
      <c r="BO415" s="57"/>
      <c r="BP415" s="57"/>
      <c r="BQ415" s="57"/>
      <c r="BR415" s="57"/>
      <c r="BS415" s="57"/>
      <c r="BT415" s="57"/>
      <c r="BU415" s="57"/>
      <c r="BV415" s="57"/>
      <c r="BW415" s="57"/>
      <c r="BX415" s="57"/>
      <c r="BY415" s="57"/>
      <c r="BZ415" s="57"/>
      <c r="CA415" s="57"/>
      <c r="CB415" s="57"/>
      <c r="CC415" s="57"/>
      <c r="CD415" s="57"/>
      <c r="CE415" s="57"/>
      <c r="CF415" s="57"/>
      <c r="CG415" s="57"/>
      <c r="CH415" s="57"/>
      <c r="CI415" s="57"/>
      <c r="CJ415" s="57"/>
      <c r="CK415" s="57"/>
      <c r="CL415" s="57"/>
      <c r="CM415" s="57"/>
      <c r="CN415" s="57"/>
      <c r="CO415" s="57"/>
      <c r="CP415" s="57"/>
      <c r="CQ415" s="57"/>
      <c r="CR415" s="57"/>
      <c r="CS415" s="57"/>
      <c r="CT415" s="57"/>
      <c r="CU415" s="57"/>
      <c r="CV415" s="57"/>
      <c r="CW415" s="57"/>
      <c r="CX415" s="57"/>
      <c r="CY415" s="57"/>
      <c r="CZ415" s="57"/>
      <c r="DA415" s="57"/>
      <c r="DB415" s="57"/>
      <c r="DC415" s="57"/>
      <c r="DD415" s="57"/>
      <c r="DE415" s="57"/>
      <c r="DF415" s="57"/>
      <c r="DG415" s="57"/>
      <c r="DH415" s="57"/>
      <c r="DI415" s="57"/>
      <c r="DJ415" s="57"/>
      <c r="DK415" s="57"/>
      <c r="DL415" s="57"/>
      <c r="DM415" s="57"/>
      <c r="DN415" s="57"/>
      <c r="DO415" s="57"/>
      <c r="DP415" s="57"/>
      <c r="DQ415" s="57"/>
      <c r="DR415" s="57"/>
      <c r="DS415" s="57"/>
      <c r="DT415" s="57"/>
      <c r="DU415" s="57"/>
      <c r="DV415" s="103"/>
      <c r="DW415" s="57"/>
      <c r="DX415" s="57"/>
      <c r="DY415" s="57"/>
      <c r="DZ415" s="57"/>
      <c r="EA415" s="57"/>
      <c r="EB415" s="57"/>
      <c r="EC415" s="57"/>
      <c r="ED415" s="57"/>
      <c r="EE415" s="57"/>
      <c r="EF415" s="57"/>
      <c r="EG415" s="57"/>
      <c r="EH415" s="57"/>
      <c r="EI415" s="57"/>
      <c r="EJ415" s="57"/>
      <c r="EK415" s="57"/>
      <c r="EL415" s="57"/>
      <c r="EM415" s="57"/>
      <c r="EN415" s="57"/>
      <c r="EO415" s="57"/>
      <c r="EP415" s="57"/>
      <c r="EQ415" s="103"/>
      <c r="ER415" s="577"/>
    </row>
    <row r="416" spans="1:148" ht="15" customHeight="1">
      <c r="A416" s="648"/>
      <c r="B416" s="2261" t="str">
        <f t="shared" si="403"/>
        <v>Desk 96</v>
      </c>
      <c r="C416" s="2266" t="str">
        <f t="shared" ref="C416" si="436">IF(ISBLANK(C107), "", C107)</f>
        <v/>
      </c>
      <c r="D416" s="2266" t="str">
        <f t="shared" si="421"/>
        <v/>
      </c>
      <c r="E416" s="2266" t="str">
        <f t="shared" si="421"/>
        <v/>
      </c>
      <c r="F416" s="2266" t="str">
        <f t="shared" si="421"/>
        <v/>
      </c>
      <c r="G416" s="57"/>
      <c r="H416" s="57"/>
      <c r="I416" s="57"/>
      <c r="J416" s="57"/>
      <c r="K416" s="57"/>
      <c r="L416" s="57"/>
      <c r="M416" s="57"/>
      <c r="N416" s="57"/>
      <c r="O416" s="57"/>
      <c r="P416" s="57"/>
      <c r="Q416" s="57"/>
      <c r="R416" s="57"/>
      <c r="S416" s="57"/>
      <c r="T416" s="57"/>
      <c r="U416" s="57"/>
      <c r="V416" s="57"/>
      <c r="W416" s="57"/>
      <c r="X416" s="57"/>
      <c r="Y416" s="57"/>
      <c r="Z416" s="57"/>
      <c r="AA416" s="57"/>
      <c r="AB416" s="57"/>
      <c r="AC416" s="57"/>
      <c r="AD416" s="57"/>
      <c r="AE416" s="57"/>
      <c r="AF416" s="57"/>
      <c r="AG416" s="57"/>
      <c r="AH416" s="57"/>
      <c r="AI416" s="57"/>
      <c r="AJ416" s="57"/>
      <c r="AK416" s="57"/>
      <c r="AL416" s="57"/>
      <c r="AM416" s="57"/>
      <c r="AN416" s="57"/>
      <c r="AO416" s="57"/>
      <c r="AP416" s="57"/>
      <c r="AQ416" s="57"/>
      <c r="AR416" s="57"/>
      <c r="AS416" s="57"/>
      <c r="AT416" s="57"/>
      <c r="AU416" s="57"/>
      <c r="AV416" s="57"/>
      <c r="AW416" s="57"/>
      <c r="AX416" s="57"/>
      <c r="AY416" s="57"/>
      <c r="AZ416" s="57"/>
      <c r="BA416" s="57"/>
      <c r="BB416" s="57"/>
      <c r="BC416" s="57"/>
      <c r="BD416" s="57"/>
      <c r="BE416" s="57"/>
      <c r="BF416" s="57"/>
      <c r="BG416" s="57"/>
      <c r="BH416" s="57"/>
      <c r="BI416" s="57"/>
      <c r="BJ416" s="57"/>
      <c r="BK416" s="57"/>
      <c r="BL416" s="57"/>
      <c r="BM416" s="57"/>
      <c r="BN416" s="57"/>
      <c r="BO416" s="57"/>
      <c r="BP416" s="57"/>
      <c r="BQ416" s="57"/>
      <c r="BR416" s="57"/>
      <c r="BS416" s="57"/>
      <c r="BT416" s="57"/>
      <c r="BU416" s="57"/>
      <c r="BV416" s="57"/>
      <c r="BW416" s="57"/>
      <c r="BX416" s="57"/>
      <c r="BY416" s="57"/>
      <c r="BZ416" s="57"/>
      <c r="CA416" s="57"/>
      <c r="CB416" s="57"/>
      <c r="CC416" s="57"/>
      <c r="CD416" s="57"/>
      <c r="CE416" s="57"/>
      <c r="CF416" s="57"/>
      <c r="CG416" s="57"/>
      <c r="CH416" s="57"/>
      <c r="CI416" s="57"/>
      <c r="CJ416" s="57"/>
      <c r="CK416" s="57"/>
      <c r="CL416" s="57"/>
      <c r="CM416" s="57"/>
      <c r="CN416" s="57"/>
      <c r="CO416" s="57"/>
      <c r="CP416" s="57"/>
      <c r="CQ416" s="57"/>
      <c r="CR416" s="57"/>
      <c r="CS416" s="57"/>
      <c r="CT416" s="57"/>
      <c r="CU416" s="57"/>
      <c r="CV416" s="57"/>
      <c r="CW416" s="57"/>
      <c r="CX416" s="57"/>
      <c r="CY416" s="57"/>
      <c r="CZ416" s="57"/>
      <c r="DA416" s="57"/>
      <c r="DB416" s="57"/>
      <c r="DC416" s="57"/>
      <c r="DD416" s="57"/>
      <c r="DE416" s="57"/>
      <c r="DF416" s="57"/>
      <c r="DG416" s="57"/>
      <c r="DH416" s="57"/>
      <c r="DI416" s="57"/>
      <c r="DJ416" s="57"/>
      <c r="DK416" s="57"/>
      <c r="DL416" s="57"/>
      <c r="DM416" s="57"/>
      <c r="DN416" s="57"/>
      <c r="DO416" s="57"/>
      <c r="DP416" s="57"/>
      <c r="DQ416" s="57"/>
      <c r="DR416" s="57"/>
      <c r="DS416" s="57"/>
      <c r="DT416" s="57"/>
      <c r="DU416" s="57"/>
      <c r="DV416" s="103"/>
      <c r="DW416" s="57"/>
      <c r="DX416" s="57"/>
      <c r="DY416" s="57"/>
      <c r="DZ416" s="57"/>
      <c r="EA416" s="57"/>
      <c r="EB416" s="57"/>
      <c r="EC416" s="57"/>
      <c r="ED416" s="57"/>
      <c r="EE416" s="57"/>
      <c r="EF416" s="57"/>
      <c r="EG416" s="57"/>
      <c r="EH416" s="57"/>
      <c r="EI416" s="57"/>
      <c r="EJ416" s="57"/>
      <c r="EK416" s="57"/>
      <c r="EL416" s="57"/>
      <c r="EM416" s="57"/>
      <c r="EN416" s="57"/>
      <c r="EO416" s="57"/>
      <c r="EP416" s="57"/>
      <c r="EQ416" s="103"/>
      <c r="ER416" s="577"/>
    </row>
    <row r="417" spans="1:148" ht="15" customHeight="1">
      <c r="A417" s="648"/>
      <c r="B417" s="2261" t="str">
        <f t="shared" ref="B417:B420" si="437">B108</f>
        <v>Desk 97</v>
      </c>
      <c r="C417" s="2266" t="str">
        <f t="shared" ref="C417" si="438">IF(ISBLANK(C108), "", C108)</f>
        <v/>
      </c>
      <c r="D417" s="2266" t="str">
        <f t="shared" si="421"/>
        <v/>
      </c>
      <c r="E417" s="2266" t="str">
        <f t="shared" si="421"/>
        <v/>
      </c>
      <c r="F417" s="2266" t="str">
        <f t="shared" si="421"/>
        <v/>
      </c>
      <c r="G417" s="57"/>
      <c r="H417" s="57"/>
      <c r="I417" s="57"/>
      <c r="J417" s="57"/>
      <c r="K417" s="57"/>
      <c r="L417" s="57"/>
      <c r="M417" s="57"/>
      <c r="N417" s="57"/>
      <c r="O417" s="57"/>
      <c r="P417" s="57"/>
      <c r="Q417" s="57"/>
      <c r="R417" s="57"/>
      <c r="S417" s="57"/>
      <c r="T417" s="57"/>
      <c r="U417" s="57"/>
      <c r="V417" s="57"/>
      <c r="W417" s="57"/>
      <c r="X417" s="57"/>
      <c r="Y417" s="57"/>
      <c r="Z417" s="57"/>
      <c r="AA417" s="57"/>
      <c r="AB417" s="57"/>
      <c r="AC417" s="57"/>
      <c r="AD417" s="57"/>
      <c r="AE417" s="57"/>
      <c r="AF417" s="57"/>
      <c r="AG417" s="57"/>
      <c r="AH417" s="57"/>
      <c r="AI417" s="57"/>
      <c r="AJ417" s="57"/>
      <c r="AK417" s="57"/>
      <c r="AL417" s="57"/>
      <c r="AM417" s="57"/>
      <c r="AN417" s="57"/>
      <c r="AO417" s="57"/>
      <c r="AP417" s="57"/>
      <c r="AQ417" s="57"/>
      <c r="AR417" s="57"/>
      <c r="AS417" s="57"/>
      <c r="AT417" s="57"/>
      <c r="AU417" s="57"/>
      <c r="AV417" s="57"/>
      <c r="AW417" s="57"/>
      <c r="AX417" s="57"/>
      <c r="AY417" s="57"/>
      <c r="AZ417" s="57"/>
      <c r="BA417" s="57"/>
      <c r="BB417" s="57"/>
      <c r="BC417" s="57"/>
      <c r="BD417" s="57"/>
      <c r="BE417" s="57"/>
      <c r="BF417" s="57"/>
      <c r="BG417" s="57"/>
      <c r="BH417" s="57"/>
      <c r="BI417" s="57"/>
      <c r="BJ417" s="57"/>
      <c r="BK417" s="57"/>
      <c r="BL417" s="57"/>
      <c r="BM417" s="57"/>
      <c r="BN417" s="57"/>
      <c r="BO417" s="57"/>
      <c r="BP417" s="57"/>
      <c r="BQ417" s="57"/>
      <c r="BR417" s="57"/>
      <c r="BS417" s="57"/>
      <c r="BT417" s="57"/>
      <c r="BU417" s="57"/>
      <c r="BV417" s="57"/>
      <c r="BW417" s="57"/>
      <c r="BX417" s="57"/>
      <c r="BY417" s="57"/>
      <c r="BZ417" s="57"/>
      <c r="CA417" s="57"/>
      <c r="CB417" s="57"/>
      <c r="CC417" s="57"/>
      <c r="CD417" s="57"/>
      <c r="CE417" s="57"/>
      <c r="CF417" s="57"/>
      <c r="CG417" s="57"/>
      <c r="CH417" s="57"/>
      <c r="CI417" s="57"/>
      <c r="CJ417" s="57"/>
      <c r="CK417" s="57"/>
      <c r="CL417" s="57"/>
      <c r="CM417" s="57"/>
      <c r="CN417" s="57"/>
      <c r="CO417" s="57"/>
      <c r="CP417" s="57"/>
      <c r="CQ417" s="57"/>
      <c r="CR417" s="57"/>
      <c r="CS417" s="57"/>
      <c r="CT417" s="57"/>
      <c r="CU417" s="57"/>
      <c r="CV417" s="57"/>
      <c r="CW417" s="57"/>
      <c r="CX417" s="57"/>
      <c r="CY417" s="57"/>
      <c r="CZ417" s="57"/>
      <c r="DA417" s="57"/>
      <c r="DB417" s="57"/>
      <c r="DC417" s="57"/>
      <c r="DD417" s="57"/>
      <c r="DE417" s="57"/>
      <c r="DF417" s="57"/>
      <c r="DG417" s="57"/>
      <c r="DH417" s="57"/>
      <c r="DI417" s="57"/>
      <c r="DJ417" s="57"/>
      <c r="DK417" s="57"/>
      <c r="DL417" s="57"/>
      <c r="DM417" s="57"/>
      <c r="DN417" s="57"/>
      <c r="DO417" s="57"/>
      <c r="DP417" s="57"/>
      <c r="DQ417" s="57"/>
      <c r="DR417" s="57"/>
      <c r="DS417" s="57"/>
      <c r="DT417" s="57"/>
      <c r="DU417" s="57"/>
      <c r="DV417" s="103"/>
      <c r="DW417" s="57"/>
      <c r="DX417" s="57"/>
      <c r="DY417" s="57"/>
      <c r="DZ417" s="57"/>
      <c r="EA417" s="57"/>
      <c r="EB417" s="57"/>
      <c r="EC417" s="57"/>
      <c r="ED417" s="57"/>
      <c r="EE417" s="57"/>
      <c r="EF417" s="57"/>
      <c r="EG417" s="57"/>
      <c r="EH417" s="57"/>
      <c r="EI417" s="57"/>
      <c r="EJ417" s="57"/>
      <c r="EK417" s="57"/>
      <c r="EL417" s="57"/>
      <c r="EM417" s="57"/>
      <c r="EN417" s="57"/>
      <c r="EO417" s="57"/>
      <c r="EP417" s="57"/>
      <c r="EQ417" s="103"/>
      <c r="ER417" s="577"/>
    </row>
    <row r="418" spans="1:148" ht="15" customHeight="1">
      <c r="A418" s="648"/>
      <c r="B418" s="2261" t="str">
        <f t="shared" si="437"/>
        <v>Desk 98</v>
      </c>
      <c r="C418" s="2266" t="str">
        <f t="shared" ref="C418" si="439">IF(ISBLANK(C109), "", C109)</f>
        <v/>
      </c>
      <c r="D418" s="2266" t="str">
        <f t="shared" si="421"/>
        <v/>
      </c>
      <c r="E418" s="2266" t="str">
        <f t="shared" si="421"/>
        <v/>
      </c>
      <c r="F418" s="2266" t="str">
        <f t="shared" si="421"/>
        <v/>
      </c>
      <c r="G418" s="57"/>
      <c r="H418" s="57"/>
      <c r="I418" s="57"/>
      <c r="J418" s="57"/>
      <c r="K418" s="57"/>
      <c r="L418" s="57"/>
      <c r="M418" s="57"/>
      <c r="N418" s="57"/>
      <c r="O418" s="57"/>
      <c r="P418" s="57"/>
      <c r="Q418" s="57"/>
      <c r="R418" s="57"/>
      <c r="S418" s="57"/>
      <c r="T418" s="57"/>
      <c r="U418" s="57"/>
      <c r="V418" s="57"/>
      <c r="W418" s="57"/>
      <c r="X418" s="57"/>
      <c r="Y418" s="57"/>
      <c r="Z418" s="57"/>
      <c r="AA418" s="57"/>
      <c r="AB418" s="57"/>
      <c r="AC418" s="57"/>
      <c r="AD418" s="57"/>
      <c r="AE418" s="57"/>
      <c r="AF418" s="57"/>
      <c r="AG418" s="57"/>
      <c r="AH418" s="57"/>
      <c r="AI418" s="57"/>
      <c r="AJ418" s="57"/>
      <c r="AK418" s="57"/>
      <c r="AL418" s="57"/>
      <c r="AM418" s="57"/>
      <c r="AN418" s="57"/>
      <c r="AO418" s="57"/>
      <c r="AP418" s="57"/>
      <c r="AQ418" s="57"/>
      <c r="AR418" s="57"/>
      <c r="AS418" s="57"/>
      <c r="AT418" s="57"/>
      <c r="AU418" s="57"/>
      <c r="AV418" s="57"/>
      <c r="AW418" s="57"/>
      <c r="AX418" s="57"/>
      <c r="AY418" s="57"/>
      <c r="AZ418" s="57"/>
      <c r="BA418" s="57"/>
      <c r="BB418" s="57"/>
      <c r="BC418" s="57"/>
      <c r="BD418" s="57"/>
      <c r="BE418" s="57"/>
      <c r="BF418" s="57"/>
      <c r="BG418" s="57"/>
      <c r="BH418" s="57"/>
      <c r="BI418" s="57"/>
      <c r="BJ418" s="57"/>
      <c r="BK418" s="57"/>
      <c r="BL418" s="57"/>
      <c r="BM418" s="57"/>
      <c r="BN418" s="57"/>
      <c r="BO418" s="57"/>
      <c r="BP418" s="57"/>
      <c r="BQ418" s="57"/>
      <c r="BR418" s="57"/>
      <c r="BS418" s="57"/>
      <c r="BT418" s="57"/>
      <c r="BU418" s="57"/>
      <c r="BV418" s="57"/>
      <c r="BW418" s="57"/>
      <c r="BX418" s="57"/>
      <c r="BY418" s="57"/>
      <c r="BZ418" s="57"/>
      <c r="CA418" s="57"/>
      <c r="CB418" s="57"/>
      <c r="CC418" s="57"/>
      <c r="CD418" s="57"/>
      <c r="CE418" s="57"/>
      <c r="CF418" s="57"/>
      <c r="CG418" s="57"/>
      <c r="CH418" s="57"/>
      <c r="CI418" s="57"/>
      <c r="CJ418" s="57"/>
      <c r="CK418" s="57"/>
      <c r="CL418" s="57"/>
      <c r="CM418" s="57"/>
      <c r="CN418" s="57"/>
      <c r="CO418" s="57"/>
      <c r="CP418" s="57"/>
      <c r="CQ418" s="57"/>
      <c r="CR418" s="57"/>
      <c r="CS418" s="57"/>
      <c r="CT418" s="57"/>
      <c r="CU418" s="57"/>
      <c r="CV418" s="57"/>
      <c r="CW418" s="57"/>
      <c r="CX418" s="57"/>
      <c r="CY418" s="57"/>
      <c r="CZ418" s="57"/>
      <c r="DA418" s="57"/>
      <c r="DB418" s="57"/>
      <c r="DC418" s="57"/>
      <c r="DD418" s="57"/>
      <c r="DE418" s="57"/>
      <c r="DF418" s="57"/>
      <c r="DG418" s="57"/>
      <c r="DH418" s="57"/>
      <c r="DI418" s="57"/>
      <c r="DJ418" s="57"/>
      <c r="DK418" s="57"/>
      <c r="DL418" s="57"/>
      <c r="DM418" s="57"/>
      <c r="DN418" s="57"/>
      <c r="DO418" s="57"/>
      <c r="DP418" s="57"/>
      <c r="DQ418" s="57"/>
      <c r="DR418" s="57"/>
      <c r="DS418" s="57"/>
      <c r="DT418" s="57"/>
      <c r="DU418" s="57"/>
      <c r="DV418" s="103"/>
      <c r="DW418" s="57"/>
      <c r="DX418" s="57"/>
      <c r="DY418" s="57"/>
      <c r="DZ418" s="57"/>
      <c r="EA418" s="57"/>
      <c r="EB418" s="57"/>
      <c r="EC418" s="57"/>
      <c r="ED418" s="57"/>
      <c r="EE418" s="57"/>
      <c r="EF418" s="57"/>
      <c r="EG418" s="57"/>
      <c r="EH418" s="57"/>
      <c r="EI418" s="57"/>
      <c r="EJ418" s="57"/>
      <c r="EK418" s="57"/>
      <c r="EL418" s="57"/>
      <c r="EM418" s="57"/>
      <c r="EN418" s="57"/>
      <c r="EO418" s="57"/>
      <c r="EP418" s="57"/>
      <c r="EQ418" s="103"/>
      <c r="ER418" s="577"/>
    </row>
    <row r="419" spans="1:148" ht="15" customHeight="1">
      <c r="A419" s="648"/>
      <c r="B419" s="2261" t="str">
        <f t="shared" si="437"/>
        <v>Desk 99</v>
      </c>
      <c r="C419" s="2266" t="str">
        <f t="shared" ref="C419" si="440">IF(ISBLANK(C110), "", C110)</f>
        <v/>
      </c>
      <c r="D419" s="2266" t="str">
        <f t="shared" si="421"/>
        <v/>
      </c>
      <c r="E419" s="2266" t="str">
        <f t="shared" si="421"/>
        <v/>
      </c>
      <c r="F419" s="2266" t="str">
        <f t="shared" si="421"/>
        <v/>
      </c>
      <c r="G419" s="57"/>
      <c r="H419" s="57"/>
      <c r="I419" s="57"/>
      <c r="J419" s="57"/>
      <c r="K419" s="57"/>
      <c r="L419" s="57"/>
      <c r="M419" s="57"/>
      <c r="N419" s="57"/>
      <c r="O419" s="57"/>
      <c r="P419" s="57"/>
      <c r="Q419" s="57"/>
      <c r="R419" s="57"/>
      <c r="S419" s="57"/>
      <c r="T419" s="57"/>
      <c r="U419" s="57"/>
      <c r="V419" s="57"/>
      <c r="W419" s="57"/>
      <c r="X419" s="57"/>
      <c r="Y419" s="57"/>
      <c r="Z419" s="57"/>
      <c r="AA419" s="57"/>
      <c r="AB419" s="57"/>
      <c r="AC419" s="57"/>
      <c r="AD419" s="57"/>
      <c r="AE419" s="57"/>
      <c r="AF419" s="57"/>
      <c r="AG419" s="57"/>
      <c r="AH419" s="57"/>
      <c r="AI419" s="57"/>
      <c r="AJ419" s="57"/>
      <c r="AK419" s="57"/>
      <c r="AL419" s="57"/>
      <c r="AM419" s="57"/>
      <c r="AN419" s="57"/>
      <c r="AO419" s="57"/>
      <c r="AP419" s="57"/>
      <c r="AQ419" s="57"/>
      <c r="AR419" s="57"/>
      <c r="AS419" s="57"/>
      <c r="AT419" s="57"/>
      <c r="AU419" s="57"/>
      <c r="AV419" s="57"/>
      <c r="AW419" s="57"/>
      <c r="AX419" s="57"/>
      <c r="AY419" s="57"/>
      <c r="AZ419" s="57"/>
      <c r="BA419" s="57"/>
      <c r="BB419" s="57"/>
      <c r="BC419" s="57"/>
      <c r="BD419" s="57"/>
      <c r="BE419" s="57"/>
      <c r="BF419" s="57"/>
      <c r="BG419" s="57"/>
      <c r="BH419" s="57"/>
      <c r="BI419" s="57"/>
      <c r="BJ419" s="57"/>
      <c r="BK419" s="57"/>
      <c r="BL419" s="57"/>
      <c r="BM419" s="57"/>
      <c r="BN419" s="57"/>
      <c r="BO419" s="57"/>
      <c r="BP419" s="57"/>
      <c r="BQ419" s="57"/>
      <c r="BR419" s="57"/>
      <c r="BS419" s="57"/>
      <c r="BT419" s="57"/>
      <c r="BU419" s="57"/>
      <c r="BV419" s="57"/>
      <c r="BW419" s="57"/>
      <c r="BX419" s="57"/>
      <c r="BY419" s="57"/>
      <c r="BZ419" s="57"/>
      <c r="CA419" s="57"/>
      <c r="CB419" s="57"/>
      <c r="CC419" s="57"/>
      <c r="CD419" s="57"/>
      <c r="CE419" s="57"/>
      <c r="CF419" s="57"/>
      <c r="CG419" s="57"/>
      <c r="CH419" s="57"/>
      <c r="CI419" s="57"/>
      <c r="CJ419" s="57"/>
      <c r="CK419" s="57"/>
      <c r="CL419" s="57"/>
      <c r="CM419" s="57"/>
      <c r="CN419" s="57"/>
      <c r="CO419" s="57"/>
      <c r="CP419" s="57"/>
      <c r="CQ419" s="57"/>
      <c r="CR419" s="57"/>
      <c r="CS419" s="57"/>
      <c r="CT419" s="57"/>
      <c r="CU419" s="57"/>
      <c r="CV419" s="57"/>
      <c r="CW419" s="57"/>
      <c r="CX419" s="57"/>
      <c r="CY419" s="57"/>
      <c r="CZ419" s="57"/>
      <c r="DA419" s="57"/>
      <c r="DB419" s="57"/>
      <c r="DC419" s="57"/>
      <c r="DD419" s="57"/>
      <c r="DE419" s="57"/>
      <c r="DF419" s="57"/>
      <c r="DG419" s="57"/>
      <c r="DH419" s="57"/>
      <c r="DI419" s="57"/>
      <c r="DJ419" s="57"/>
      <c r="DK419" s="57"/>
      <c r="DL419" s="57"/>
      <c r="DM419" s="57"/>
      <c r="DN419" s="57"/>
      <c r="DO419" s="57"/>
      <c r="DP419" s="57"/>
      <c r="DQ419" s="57"/>
      <c r="DR419" s="57"/>
      <c r="DS419" s="57"/>
      <c r="DT419" s="57"/>
      <c r="DU419" s="57"/>
      <c r="DV419" s="103"/>
      <c r="DW419" s="57"/>
      <c r="DX419" s="57"/>
      <c r="DY419" s="57"/>
      <c r="DZ419" s="57"/>
      <c r="EA419" s="57"/>
      <c r="EB419" s="57"/>
      <c r="EC419" s="57"/>
      <c r="ED419" s="57"/>
      <c r="EE419" s="57"/>
      <c r="EF419" s="57"/>
      <c r="EG419" s="57"/>
      <c r="EH419" s="57"/>
      <c r="EI419" s="57"/>
      <c r="EJ419" s="57"/>
      <c r="EK419" s="57"/>
      <c r="EL419" s="57"/>
      <c r="EM419" s="57"/>
      <c r="EN419" s="57"/>
      <c r="EO419" s="57"/>
      <c r="EP419" s="57"/>
      <c r="EQ419" s="103"/>
      <c r="ER419" s="577"/>
    </row>
    <row r="420" spans="1:148" ht="15" customHeight="1">
      <c r="A420" s="648"/>
      <c r="B420" s="2268" t="str">
        <f t="shared" si="437"/>
        <v>Desk 100</v>
      </c>
      <c r="C420" s="2269" t="str">
        <f t="shared" ref="C420" si="441">IF(ISBLANK(C111), "", C111)</f>
        <v/>
      </c>
      <c r="D420" s="2269" t="str">
        <f t="shared" si="421"/>
        <v/>
      </c>
      <c r="E420" s="2269" t="str">
        <f t="shared" si="421"/>
        <v/>
      </c>
      <c r="F420" s="2269" t="str">
        <f t="shared" si="421"/>
        <v/>
      </c>
      <c r="G420" s="68"/>
      <c r="H420" s="68"/>
      <c r="I420" s="68"/>
      <c r="J420" s="68"/>
      <c r="K420" s="68"/>
      <c r="L420" s="68"/>
      <c r="M420" s="68"/>
      <c r="N420" s="68"/>
      <c r="O420" s="68"/>
      <c r="P420" s="68"/>
      <c r="Q420" s="68"/>
      <c r="R420" s="68"/>
      <c r="S420" s="68"/>
      <c r="T420" s="68"/>
      <c r="U420" s="68"/>
      <c r="V420" s="68"/>
      <c r="W420" s="68"/>
      <c r="X420" s="68"/>
      <c r="Y420" s="68"/>
      <c r="Z420" s="68"/>
      <c r="AA420" s="68"/>
      <c r="AB420" s="68"/>
      <c r="AC420" s="68"/>
      <c r="AD420" s="68"/>
      <c r="AE420" s="68"/>
      <c r="AF420" s="68"/>
      <c r="AG420" s="68"/>
      <c r="AH420" s="68"/>
      <c r="AI420" s="68"/>
      <c r="AJ420" s="68"/>
      <c r="AK420" s="68"/>
      <c r="AL420" s="68"/>
      <c r="AM420" s="68"/>
      <c r="AN420" s="68"/>
      <c r="AO420" s="68"/>
      <c r="AP420" s="68"/>
      <c r="AQ420" s="68"/>
      <c r="AR420" s="68"/>
      <c r="AS420" s="68"/>
      <c r="AT420" s="68"/>
      <c r="AU420" s="68"/>
      <c r="AV420" s="68"/>
      <c r="AW420" s="68"/>
      <c r="AX420" s="68"/>
      <c r="AY420" s="68"/>
      <c r="AZ420" s="68"/>
      <c r="BA420" s="68"/>
      <c r="BB420" s="68"/>
      <c r="BC420" s="68"/>
      <c r="BD420" s="68"/>
      <c r="BE420" s="68"/>
      <c r="BF420" s="68"/>
      <c r="BG420" s="68"/>
      <c r="BH420" s="68"/>
      <c r="BI420" s="68"/>
      <c r="BJ420" s="68"/>
      <c r="BK420" s="68"/>
      <c r="BL420" s="68"/>
      <c r="BM420" s="68"/>
      <c r="BN420" s="68"/>
      <c r="BO420" s="68"/>
      <c r="BP420" s="68"/>
      <c r="BQ420" s="68"/>
      <c r="BR420" s="68"/>
      <c r="BS420" s="68"/>
      <c r="BT420" s="68"/>
      <c r="BU420" s="68"/>
      <c r="BV420" s="68"/>
      <c r="BW420" s="68"/>
      <c r="BX420" s="68"/>
      <c r="BY420" s="68"/>
      <c r="BZ420" s="68"/>
      <c r="CA420" s="68"/>
      <c r="CB420" s="68"/>
      <c r="CC420" s="68"/>
      <c r="CD420" s="68"/>
      <c r="CE420" s="68"/>
      <c r="CF420" s="68"/>
      <c r="CG420" s="68"/>
      <c r="CH420" s="68"/>
      <c r="CI420" s="68"/>
      <c r="CJ420" s="68"/>
      <c r="CK420" s="68"/>
      <c r="CL420" s="68"/>
      <c r="CM420" s="68"/>
      <c r="CN420" s="68"/>
      <c r="CO420" s="68"/>
      <c r="CP420" s="68"/>
      <c r="CQ420" s="68"/>
      <c r="CR420" s="68"/>
      <c r="CS420" s="68"/>
      <c r="CT420" s="68"/>
      <c r="CU420" s="68"/>
      <c r="CV420" s="68"/>
      <c r="CW420" s="68"/>
      <c r="CX420" s="68"/>
      <c r="CY420" s="68"/>
      <c r="CZ420" s="68"/>
      <c r="DA420" s="68"/>
      <c r="DB420" s="68"/>
      <c r="DC420" s="68"/>
      <c r="DD420" s="68"/>
      <c r="DE420" s="68"/>
      <c r="DF420" s="68"/>
      <c r="DG420" s="68"/>
      <c r="DH420" s="68"/>
      <c r="DI420" s="68"/>
      <c r="DJ420" s="68"/>
      <c r="DK420" s="68"/>
      <c r="DL420" s="68"/>
      <c r="DM420" s="68"/>
      <c r="DN420" s="68"/>
      <c r="DO420" s="68"/>
      <c r="DP420" s="68"/>
      <c r="DQ420" s="68"/>
      <c r="DR420" s="68"/>
      <c r="DS420" s="68"/>
      <c r="DT420" s="68"/>
      <c r="DU420" s="68"/>
      <c r="DV420" s="396"/>
      <c r="DW420" s="68"/>
      <c r="DX420" s="68"/>
      <c r="DY420" s="68"/>
      <c r="DZ420" s="68"/>
      <c r="EA420" s="68"/>
      <c r="EB420" s="68"/>
      <c r="EC420" s="68"/>
      <c r="ED420" s="68"/>
      <c r="EE420" s="68"/>
      <c r="EF420" s="68"/>
      <c r="EG420" s="68"/>
      <c r="EH420" s="68"/>
      <c r="EI420" s="68"/>
      <c r="EJ420" s="68"/>
      <c r="EK420" s="68"/>
      <c r="EL420" s="68"/>
      <c r="EM420" s="68"/>
      <c r="EN420" s="68"/>
      <c r="EO420" s="68"/>
      <c r="EP420" s="68"/>
      <c r="EQ420" s="396"/>
      <c r="ER420" s="577"/>
    </row>
    <row r="421" spans="1:148" ht="15" customHeight="1">
      <c r="A421" s="648"/>
      <c r="B421" s="2279" t="s">
        <v>1419</v>
      </c>
      <c r="C421" s="2264"/>
      <c r="D421" s="2264"/>
      <c r="E421" s="2264"/>
      <c r="F421" s="2264"/>
      <c r="G421" s="1326"/>
      <c r="H421" s="1326"/>
      <c r="I421" s="1326"/>
      <c r="J421" s="1326"/>
      <c r="K421" s="1326"/>
      <c r="L421" s="1326"/>
      <c r="M421" s="1326"/>
      <c r="N421" s="1326"/>
      <c r="O421" s="1326"/>
      <c r="P421" s="1326"/>
      <c r="Q421" s="1326"/>
      <c r="R421" s="1326"/>
      <c r="S421" s="1326"/>
      <c r="T421" s="1326"/>
      <c r="U421" s="1326"/>
      <c r="V421" s="1326"/>
      <c r="W421" s="1326"/>
      <c r="X421" s="1326"/>
      <c r="Y421" s="1326"/>
      <c r="Z421" s="1326"/>
      <c r="AA421" s="1326"/>
      <c r="AB421" s="1326"/>
      <c r="AC421" s="1326"/>
      <c r="AD421" s="1326"/>
      <c r="AE421" s="1326"/>
      <c r="AF421" s="1326"/>
      <c r="AG421" s="1326"/>
      <c r="AH421" s="1326"/>
      <c r="AI421" s="1326"/>
      <c r="AJ421" s="1326"/>
      <c r="AK421" s="1326"/>
      <c r="AL421" s="1326"/>
      <c r="AM421" s="1326"/>
      <c r="AN421" s="1326"/>
      <c r="AO421" s="1326"/>
      <c r="AP421" s="1326"/>
      <c r="AQ421" s="1326"/>
      <c r="AR421" s="1326"/>
      <c r="AS421" s="1326"/>
      <c r="AT421" s="1326"/>
      <c r="AU421" s="1326"/>
      <c r="AV421" s="1326"/>
      <c r="AW421" s="1326"/>
      <c r="AX421" s="1326"/>
      <c r="AY421" s="1326"/>
      <c r="AZ421" s="1326"/>
      <c r="BA421" s="1326"/>
      <c r="BB421" s="1326"/>
      <c r="BC421" s="1326"/>
      <c r="BD421" s="1326"/>
      <c r="BE421" s="1326"/>
      <c r="BF421" s="1326"/>
      <c r="BG421" s="1326"/>
      <c r="BH421" s="1326"/>
      <c r="BI421" s="1326"/>
      <c r="BJ421" s="1326"/>
      <c r="BK421" s="1326"/>
      <c r="BL421" s="1326"/>
      <c r="BM421" s="1326"/>
      <c r="BN421" s="1326"/>
      <c r="BO421" s="1326"/>
      <c r="BP421" s="1326"/>
      <c r="BQ421" s="1326"/>
      <c r="BR421" s="1326"/>
      <c r="BS421" s="1326"/>
      <c r="BT421" s="1326"/>
      <c r="BU421" s="1326"/>
      <c r="BV421" s="1326"/>
      <c r="BW421" s="1326"/>
      <c r="BX421" s="1326"/>
      <c r="BY421" s="1326"/>
      <c r="BZ421" s="1326"/>
      <c r="CA421" s="1326"/>
      <c r="CB421" s="1326"/>
      <c r="CC421" s="1326"/>
      <c r="CD421" s="1326"/>
      <c r="CE421" s="1326"/>
      <c r="CF421" s="1326"/>
      <c r="CG421" s="1326"/>
      <c r="CH421" s="1326"/>
      <c r="CI421" s="1326"/>
      <c r="CJ421" s="1326"/>
      <c r="CK421" s="1326"/>
      <c r="CL421" s="1326"/>
      <c r="CM421" s="1326"/>
      <c r="CN421" s="1326"/>
      <c r="CO421" s="1326"/>
      <c r="CP421" s="1326"/>
      <c r="CQ421" s="1326"/>
      <c r="CR421" s="1326"/>
      <c r="CS421" s="1326"/>
      <c r="CT421" s="1326"/>
      <c r="CU421" s="1326"/>
      <c r="CV421" s="1326"/>
      <c r="CW421" s="1326"/>
      <c r="CX421" s="1326"/>
      <c r="CY421" s="1326"/>
      <c r="CZ421" s="1326"/>
      <c r="DA421" s="1326"/>
      <c r="DB421" s="1326"/>
      <c r="DC421" s="1326"/>
      <c r="DD421" s="1326"/>
      <c r="DE421" s="1326"/>
      <c r="DF421" s="1326"/>
      <c r="DG421" s="1326"/>
      <c r="DH421" s="1326"/>
      <c r="DI421" s="1326"/>
      <c r="DJ421" s="1326"/>
      <c r="DK421" s="1326"/>
      <c r="DL421" s="1326"/>
      <c r="DM421" s="1326"/>
      <c r="DN421" s="1326"/>
      <c r="DO421" s="1326"/>
      <c r="DP421" s="1326"/>
      <c r="DQ421" s="1326"/>
      <c r="DR421" s="1326"/>
      <c r="DS421" s="1326"/>
      <c r="DT421" s="1326"/>
      <c r="DU421" s="1326"/>
      <c r="DV421" s="2041"/>
      <c r="DW421" s="1326"/>
      <c r="DX421" s="1326"/>
      <c r="DY421" s="1326"/>
      <c r="DZ421" s="1326"/>
      <c r="EA421" s="1326"/>
      <c r="EB421" s="1326"/>
      <c r="EC421" s="1326"/>
      <c r="ED421" s="1326"/>
      <c r="EE421" s="1326"/>
      <c r="EF421" s="1326"/>
      <c r="EG421" s="1326"/>
      <c r="EH421" s="1326"/>
      <c r="EI421" s="1326"/>
      <c r="EJ421" s="1326"/>
      <c r="EK421" s="1326"/>
      <c r="EL421" s="1326"/>
      <c r="EM421" s="1326"/>
      <c r="EN421" s="1326"/>
      <c r="EO421" s="1326"/>
      <c r="EP421" s="1326"/>
      <c r="EQ421" s="2041"/>
      <c r="ER421" s="577"/>
    </row>
    <row r="422" spans="1:148" ht="15" customHeight="1">
      <c r="A422" s="648"/>
      <c r="B422" s="1185"/>
      <c r="C422" s="1185"/>
      <c r="D422" s="1579"/>
      <c r="E422" s="1579"/>
      <c r="F422" s="1579"/>
      <c r="G422" s="1185"/>
      <c r="ER422" s="577"/>
    </row>
    <row r="423" spans="1:148" s="584" customFormat="1" ht="45" customHeight="1">
      <c r="A423" s="2236" t="s">
        <v>1491</v>
      </c>
      <c r="B423" s="2274"/>
      <c r="C423" s="2274"/>
      <c r="D423" s="2238"/>
      <c r="E423" s="2238"/>
      <c r="F423" s="2238"/>
      <c r="G423" s="2275"/>
      <c r="H423" s="2275"/>
      <c r="I423" s="2275"/>
      <c r="J423" s="2275"/>
      <c r="K423" s="2275"/>
      <c r="L423" s="2275"/>
      <c r="M423" s="2275"/>
      <c r="N423" s="2275"/>
      <c r="O423" s="2275"/>
      <c r="P423" s="2275"/>
      <c r="Q423" s="2275"/>
      <c r="R423" s="2275"/>
      <c r="S423" s="2275"/>
      <c r="T423" s="2275"/>
      <c r="U423" s="2275"/>
      <c r="V423" s="2275"/>
      <c r="W423" s="2275"/>
      <c r="X423" s="2275"/>
      <c r="Y423" s="2275"/>
      <c r="Z423" s="2275"/>
      <c r="AA423" s="2275"/>
      <c r="AB423" s="2275"/>
      <c r="AC423" s="2275"/>
      <c r="AD423" s="2275"/>
      <c r="AE423" s="2275"/>
      <c r="AF423" s="2275"/>
      <c r="AG423" s="2275"/>
      <c r="AH423" s="2275"/>
      <c r="AI423" s="2275"/>
      <c r="AJ423" s="2275"/>
      <c r="AK423" s="2275"/>
      <c r="AL423" s="2275"/>
      <c r="AM423" s="2275"/>
      <c r="AN423" s="2275"/>
      <c r="AO423" s="2275"/>
      <c r="AP423" s="2275"/>
      <c r="AQ423" s="2275"/>
      <c r="AR423" s="2275"/>
      <c r="AS423" s="2275"/>
      <c r="AT423" s="2275"/>
      <c r="AU423" s="2275"/>
      <c r="AV423" s="2275"/>
      <c r="AW423" s="2275"/>
      <c r="AX423" s="2275"/>
      <c r="AY423" s="2275"/>
      <c r="AZ423" s="2275"/>
      <c r="BA423" s="2275"/>
      <c r="BB423" s="2275"/>
      <c r="BC423" s="2275"/>
      <c r="BD423" s="2275"/>
      <c r="BE423" s="2275"/>
      <c r="BF423" s="2275"/>
      <c r="BG423" s="2275"/>
      <c r="BH423" s="2275"/>
      <c r="BI423" s="2275"/>
      <c r="BJ423" s="2275"/>
      <c r="BK423" s="2275"/>
      <c r="BL423" s="2275"/>
      <c r="BM423" s="2275"/>
      <c r="BN423" s="2275"/>
      <c r="BO423" s="2275"/>
      <c r="BP423" s="2275"/>
      <c r="BQ423" s="2275"/>
      <c r="BR423" s="2275"/>
      <c r="BS423" s="2275"/>
      <c r="BT423" s="2275"/>
      <c r="BU423" s="2275"/>
      <c r="BV423" s="2275"/>
      <c r="BW423" s="2275"/>
      <c r="BX423" s="2275"/>
      <c r="BY423" s="2275"/>
      <c r="BZ423" s="2275"/>
      <c r="CA423" s="2275"/>
      <c r="CB423" s="2275"/>
      <c r="CC423" s="2275"/>
      <c r="CD423" s="2275"/>
      <c r="CE423" s="2275"/>
      <c r="CF423" s="2275"/>
      <c r="CG423" s="2275"/>
      <c r="CH423" s="2275"/>
      <c r="CI423" s="2275"/>
      <c r="CJ423" s="2275"/>
      <c r="CK423" s="2275"/>
      <c r="CL423" s="2275"/>
      <c r="CM423" s="2275"/>
      <c r="CN423" s="2275"/>
      <c r="CO423" s="2275"/>
      <c r="CP423" s="2275"/>
      <c r="CQ423" s="2275"/>
      <c r="CR423" s="2275"/>
      <c r="CS423" s="2275"/>
      <c r="CT423" s="2275"/>
      <c r="CU423" s="2275"/>
      <c r="CV423" s="2275"/>
      <c r="CW423" s="2275"/>
      <c r="CX423" s="2275"/>
      <c r="CY423" s="2275"/>
      <c r="CZ423" s="2275"/>
      <c r="DA423" s="2275"/>
      <c r="DB423" s="2275"/>
      <c r="DC423" s="2275"/>
      <c r="DD423" s="2275"/>
      <c r="DE423" s="2275"/>
      <c r="DF423" s="2275"/>
      <c r="DG423" s="2275"/>
      <c r="DH423" s="2275"/>
      <c r="DI423" s="2275"/>
      <c r="DJ423" s="2275"/>
      <c r="DK423" s="2275"/>
      <c r="DL423" s="2275"/>
      <c r="DM423" s="2275"/>
      <c r="DN423" s="2275"/>
      <c r="DO423" s="2275"/>
      <c r="DP423" s="2275"/>
      <c r="DQ423" s="2275"/>
      <c r="DR423" s="2275"/>
      <c r="DS423" s="2275"/>
      <c r="DT423" s="2275"/>
      <c r="DU423" s="2275"/>
      <c r="DV423" s="2275"/>
      <c r="DW423" s="2275"/>
      <c r="DX423" s="2275"/>
      <c r="DY423" s="2275"/>
      <c r="DZ423" s="2275"/>
      <c r="EA423" s="2275"/>
      <c r="EB423" s="2275"/>
      <c r="EC423" s="2275"/>
      <c r="ED423" s="2275"/>
      <c r="EE423" s="2275"/>
      <c r="EF423" s="2275"/>
      <c r="EG423" s="2275"/>
      <c r="EH423" s="2275"/>
      <c r="EI423" s="2275"/>
      <c r="EJ423" s="2275"/>
      <c r="EK423" s="2275"/>
      <c r="EL423" s="2275"/>
      <c r="EM423" s="2275"/>
      <c r="EN423" s="2275"/>
      <c r="EO423" s="2275"/>
      <c r="EP423" s="2275"/>
      <c r="EQ423" s="2275"/>
      <c r="ER423" s="1970"/>
    </row>
    <row r="424" spans="1:148" s="584" customFormat="1" ht="45" customHeight="1">
      <c r="A424" s="1633" t="s">
        <v>1482</v>
      </c>
      <c r="B424" s="574"/>
      <c r="C424" s="574"/>
      <c r="D424" s="777"/>
      <c r="E424" s="777"/>
      <c r="F424" s="777"/>
      <c r="ER424" s="403"/>
    </row>
    <row r="425" spans="1:148" ht="45" customHeight="1">
      <c r="A425" s="648"/>
      <c r="B425" s="2276" t="s">
        <v>1318</v>
      </c>
      <c r="C425" s="2255" t="s">
        <v>1821</v>
      </c>
      <c r="D425" s="624" t="s">
        <v>1474</v>
      </c>
      <c r="E425" s="2255" t="s">
        <v>1475</v>
      </c>
      <c r="F425" s="2255" t="s">
        <v>1822</v>
      </c>
      <c r="G425" s="2255" t="s">
        <v>1316</v>
      </c>
      <c r="H425" s="2255" t="str">
        <f t="shared" ref="H425:BS425" si="442">"T+" &amp; (COLUMN(H425)-COLUMN($G425))</f>
        <v>T+1</v>
      </c>
      <c r="I425" s="2255" t="str">
        <f t="shared" si="442"/>
        <v>T+2</v>
      </c>
      <c r="J425" s="2255" t="str">
        <f t="shared" si="442"/>
        <v>T+3</v>
      </c>
      <c r="K425" s="2255" t="str">
        <f t="shared" si="442"/>
        <v>T+4</v>
      </c>
      <c r="L425" s="2255" t="str">
        <f t="shared" si="442"/>
        <v>T+5</v>
      </c>
      <c r="M425" s="2255" t="str">
        <f t="shared" si="442"/>
        <v>T+6</v>
      </c>
      <c r="N425" s="2255" t="str">
        <f t="shared" si="442"/>
        <v>T+7</v>
      </c>
      <c r="O425" s="2255" t="str">
        <f t="shared" si="442"/>
        <v>T+8</v>
      </c>
      <c r="P425" s="2255" t="str">
        <f t="shared" si="442"/>
        <v>T+9</v>
      </c>
      <c r="Q425" s="2255" t="str">
        <f t="shared" si="442"/>
        <v>T+10</v>
      </c>
      <c r="R425" s="2255" t="str">
        <f t="shared" si="442"/>
        <v>T+11</v>
      </c>
      <c r="S425" s="2255" t="str">
        <f t="shared" si="442"/>
        <v>T+12</v>
      </c>
      <c r="T425" s="2255" t="str">
        <f t="shared" si="442"/>
        <v>T+13</v>
      </c>
      <c r="U425" s="2255" t="str">
        <f t="shared" si="442"/>
        <v>T+14</v>
      </c>
      <c r="V425" s="2255" t="str">
        <f t="shared" si="442"/>
        <v>T+15</v>
      </c>
      <c r="W425" s="2255" t="str">
        <f t="shared" si="442"/>
        <v>T+16</v>
      </c>
      <c r="X425" s="2255" t="str">
        <f t="shared" si="442"/>
        <v>T+17</v>
      </c>
      <c r="Y425" s="2255" t="str">
        <f t="shared" si="442"/>
        <v>T+18</v>
      </c>
      <c r="Z425" s="2255" t="str">
        <f t="shared" si="442"/>
        <v>T+19</v>
      </c>
      <c r="AA425" s="2255" t="str">
        <f t="shared" si="442"/>
        <v>T+20</v>
      </c>
      <c r="AB425" s="2255" t="str">
        <f t="shared" si="442"/>
        <v>T+21</v>
      </c>
      <c r="AC425" s="2255" t="str">
        <f t="shared" si="442"/>
        <v>T+22</v>
      </c>
      <c r="AD425" s="2255" t="str">
        <f t="shared" si="442"/>
        <v>T+23</v>
      </c>
      <c r="AE425" s="2255" t="str">
        <f t="shared" si="442"/>
        <v>T+24</v>
      </c>
      <c r="AF425" s="2255" t="str">
        <f t="shared" si="442"/>
        <v>T+25</v>
      </c>
      <c r="AG425" s="2255" t="str">
        <f t="shared" si="442"/>
        <v>T+26</v>
      </c>
      <c r="AH425" s="2255" t="str">
        <f t="shared" si="442"/>
        <v>T+27</v>
      </c>
      <c r="AI425" s="2255" t="str">
        <f t="shared" si="442"/>
        <v>T+28</v>
      </c>
      <c r="AJ425" s="2255" t="str">
        <f t="shared" si="442"/>
        <v>T+29</v>
      </c>
      <c r="AK425" s="2255" t="str">
        <f t="shared" si="442"/>
        <v>T+30</v>
      </c>
      <c r="AL425" s="2255" t="str">
        <f t="shared" si="442"/>
        <v>T+31</v>
      </c>
      <c r="AM425" s="2255" t="str">
        <f t="shared" si="442"/>
        <v>T+32</v>
      </c>
      <c r="AN425" s="2255" t="str">
        <f t="shared" si="442"/>
        <v>T+33</v>
      </c>
      <c r="AO425" s="2255" t="str">
        <f t="shared" si="442"/>
        <v>T+34</v>
      </c>
      <c r="AP425" s="2255" t="str">
        <f t="shared" si="442"/>
        <v>T+35</v>
      </c>
      <c r="AQ425" s="2255" t="str">
        <f t="shared" si="442"/>
        <v>T+36</v>
      </c>
      <c r="AR425" s="2255" t="str">
        <f t="shared" si="442"/>
        <v>T+37</v>
      </c>
      <c r="AS425" s="2255" t="str">
        <f t="shared" si="442"/>
        <v>T+38</v>
      </c>
      <c r="AT425" s="2255" t="str">
        <f t="shared" si="442"/>
        <v>T+39</v>
      </c>
      <c r="AU425" s="2255" t="str">
        <f t="shared" si="442"/>
        <v>T+40</v>
      </c>
      <c r="AV425" s="2255" t="str">
        <f t="shared" si="442"/>
        <v>T+41</v>
      </c>
      <c r="AW425" s="2255" t="str">
        <f t="shared" si="442"/>
        <v>T+42</v>
      </c>
      <c r="AX425" s="2255" t="str">
        <f t="shared" si="442"/>
        <v>T+43</v>
      </c>
      <c r="AY425" s="2255" t="str">
        <f t="shared" si="442"/>
        <v>T+44</v>
      </c>
      <c r="AZ425" s="2255" t="str">
        <f t="shared" si="442"/>
        <v>T+45</v>
      </c>
      <c r="BA425" s="2255" t="str">
        <f t="shared" si="442"/>
        <v>T+46</v>
      </c>
      <c r="BB425" s="2255" t="str">
        <f t="shared" si="442"/>
        <v>T+47</v>
      </c>
      <c r="BC425" s="2255" t="str">
        <f t="shared" si="442"/>
        <v>T+48</v>
      </c>
      <c r="BD425" s="2255" t="str">
        <f t="shared" si="442"/>
        <v>T+49</v>
      </c>
      <c r="BE425" s="2255" t="str">
        <f t="shared" si="442"/>
        <v>T+50</v>
      </c>
      <c r="BF425" s="2255" t="str">
        <f t="shared" si="442"/>
        <v>T+51</v>
      </c>
      <c r="BG425" s="2255" t="str">
        <f t="shared" si="442"/>
        <v>T+52</v>
      </c>
      <c r="BH425" s="2255" t="str">
        <f t="shared" si="442"/>
        <v>T+53</v>
      </c>
      <c r="BI425" s="2255" t="str">
        <f t="shared" si="442"/>
        <v>T+54</v>
      </c>
      <c r="BJ425" s="2255" t="str">
        <f t="shared" si="442"/>
        <v>T+55</v>
      </c>
      <c r="BK425" s="2255" t="str">
        <f t="shared" si="442"/>
        <v>T+56</v>
      </c>
      <c r="BL425" s="2255" t="str">
        <f t="shared" si="442"/>
        <v>T+57</v>
      </c>
      <c r="BM425" s="2255" t="str">
        <f t="shared" si="442"/>
        <v>T+58</v>
      </c>
      <c r="BN425" s="2255" t="str">
        <f t="shared" si="442"/>
        <v>T+59</v>
      </c>
      <c r="BO425" s="2255" t="str">
        <f t="shared" si="442"/>
        <v>T+60</v>
      </c>
      <c r="BP425" s="2255" t="str">
        <f t="shared" si="442"/>
        <v>T+61</v>
      </c>
      <c r="BQ425" s="2255" t="str">
        <f t="shared" si="442"/>
        <v>T+62</v>
      </c>
      <c r="BR425" s="2255" t="str">
        <f t="shared" si="442"/>
        <v>T+63</v>
      </c>
      <c r="BS425" s="2255" t="str">
        <f t="shared" si="442"/>
        <v>T+64</v>
      </c>
      <c r="BT425" s="2255" t="str">
        <f t="shared" ref="BT425:EE425" si="443">"T+" &amp; (COLUMN(BT425)-COLUMN($G425))</f>
        <v>T+65</v>
      </c>
      <c r="BU425" s="2255" t="str">
        <f t="shared" si="443"/>
        <v>T+66</v>
      </c>
      <c r="BV425" s="2255" t="str">
        <f t="shared" si="443"/>
        <v>T+67</v>
      </c>
      <c r="BW425" s="2255" t="str">
        <f t="shared" si="443"/>
        <v>T+68</v>
      </c>
      <c r="BX425" s="2255" t="str">
        <f t="shared" si="443"/>
        <v>T+69</v>
      </c>
      <c r="BY425" s="2255" t="str">
        <f t="shared" si="443"/>
        <v>T+70</v>
      </c>
      <c r="BZ425" s="2255" t="str">
        <f t="shared" si="443"/>
        <v>T+71</v>
      </c>
      <c r="CA425" s="2255" t="str">
        <f t="shared" si="443"/>
        <v>T+72</v>
      </c>
      <c r="CB425" s="2255" t="str">
        <f t="shared" si="443"/>
        <v>T+73</v>
      </c>
      <c r="CC425" s="2255" t="str">
        <f t="shared" si="443"/>
        <v>T+74</v>
      </c>
      <c r="CD425" s="2255" t="str">
        <f t="shared" si="443"/>
        <v>T+75</v>
      </c>
      <c r="CE425" s="2255" t="str">
        <f t="shared" si="443"/>
        <v>T+76</v>
      </c>
      <c r="CF425" s="2255" t="str">
        <f t="shared" si="443"/>
        <v>T+77</v>
      </c>
      <c r="CG425" s="2255" t="str">
        <f t="shared" si="443"/>
        <v>T+78</v>
      </c>
      <c r="CH425" s="2255" t="str">
        <f t="shared" si="443"/>
        <v>T+79</v>
      </c>
      <c r="CI425" s="2255" t="str">
        <f t="shared" si="443"/>
        <v>T+80</v>
      </c>
      <c r="CJ425" s="2255" t="str">
        <f t="shared" si="443"/>
        <v>T+81</v>
      </c>
      <c r="CK425" s="2255" t="str">
        <f t="shared" si="443"/>
        <v>T+82</v>
      </c>
      <c r="CL425" s="2255" t="str">
        <f t="shared" si="443"/>
        <v>T+83</v>
      </c>
      <c r="CM425" s="2255" t="str">
        <f t="shared" si="443"/>
        <v>T+84</v>
      </c>
      <c r="CN425" s="2255" t="str">
        <f t="shared" si="443"/>
        <v>T+85</v>
      </c>
      <c r="CO425" s="2255" t="str">
        <f t="shared" si="443"/>
        <v>T+86</v>
      </c>
      <c r="CP425" s="2255" t="str">
        <f t="shared" si="443"/>
        <v>T+87</v>
      </c>
      <c r="CQ425" s="2255" t="str">
        <f t="shared" si="443"/>
        <v>T+88</v>
      </c>
      <c r="CR425" s="2255" t="str">
        <f t="shared" si="443"/>
        <v>T+89</v>
      </c>
      <c r="CS425" s="2255" t="str">
        <f t="shared" si="443"/>
        <v>T+90</v>
      </c>
      <c r="CT425" s="2255" t="str">
        <f t="shared" si="443"/>
        <v>T+91</v>
      </c>
      <c r="CU425" s="2255" t="str">
        <f t="shared" si="443"/>
        <v>T+92</v>
      </c>
      <c r="CV425" s="2255" t="str">
        <f t="shared" si="443"/>
        <v>T+93</v>
      </c>
      <c r="CW425" s="2255" t="str">
        <f t="shared" si="443"/>
        <v>T+94</v>
      </c>
      <c r="CX425" s="2255" t="str">
        <f t="shared" si="443"/>
        <v>T+95</v>
      </c>
      <c r="CY425" s="2255" t="str">
        <f t="shared" si="443"/>
        <v>T+96</v>
      </c>
      <c r="CZ425" s="2255" t="str">
        <f t="shared" si="443"/>
        <v>T+97</v>
      </c>
      <c r="DA425" s="2255" t="str">
        <f t="shared" si="443"/>
        <v>T+98</v>
      </c>
      <c r="DB425" s="2255" t="str">
        <f t="shared" si="443"/>
        <v>T+99</v>
      </c>
      <c r="DC425" s="2255" t="str">
        <f t="shared" si="443"/>
        <v>T+100</v>
      </c>
      <c r="DD425" s="2255" t="str">
        <f t="shared" si="443"/>
        <v>T+101</v>
      </c>
      <c r="DE425" s="2255" t="str">
        <f t="shared" si="443"/>
        <v>T+102</v>
      </c>
      <c r="DF425" s="2255" t="str">
        <f t="shared" si="443"/>
        <v>T+103</v>
      </c>
      <c r="DG425" s="2255" t="str">
        <f t="shared" si="443"/>
        <v>T+104</v>
      </c>
      <c r="DH425" s="2255" t="str">
        <f t="shared" si="443"/>
        <v>T+105</v>
      </c>
      <c r="DI425" s="2255" t="str">
        <f t="shared" si="443"/>
        <v>T+106</v>
      </c>
      <c r="DJ425" s="2255" t="str">
        <f t="shared" si="443"/>
        <v>T+107</v>
      </c>
      <c r="DK425" s="2255" t="str">
        <f t="shared" si="443"/>
        <v>T+108</v>
      </c>
      <c r="DL425" s="2255" t="str">
        <f t="shared" si="443"/>
        <v>T+109</v>
      </c>
      <c r="DM425" s="2255" t="str">
        <f t="shared" si="443"/>
        <v>T+110</v>
      </c>
      <c r="DN425" s="2255" t="str">
        <f t="shared" si="443"/>
        <v>T+111</v>
      </c>
      <c r="DO425" s="2255" t="str">
        <f t="shared" si="443"/>
        <v>T+112</v>
      </c>
      <c r="DP425" s="2255" t="str">
        <f t="shared" si="443"/>
        <v>T+113</v>
      </c>
      <c r="DQ425" s="2255" t="str">
        <f t="shared" si="443"/>
        <v>T+114</v>
      </c>
      <c r="DR425" s="2255" t="str">
        <f t="shared" si="443"/>
        <v>T+115</v>
      </c>
      <c r="DS425" s="2255" t="str">
        <f t="shared" si="443"/>
        <v>T+116</v>
      </c>
      <c r="DT425" s="2255" t="str">
        <f t="shared" si="443"/>
        <v>T+117</v>
      </c>
      <c r="DU425" s="2255" t="str">
        <f t="shared" si="443"/>
        <v>T+118</v>
      </c>
      <c r="DV425" s="2255" t="str">
        <f t="shared" si="443"/>
        <v>T+119</v>
      </c>
      <c r="DW425" s="2255" t="str">
        <f t="shared" si="443"/>
        <v>T+120</v>
      </c>
      <c r="DX425" s="2255" t="str">
        <f t="shared" si="443"/>
        <v>T+121</v>
      </c>
      <c r="DY425" s="2255" t="str">
        <f t="shared" si="443"/>
        <v>T+122</v>
      </c>
      <c r="DZ425" s="2255" t="str">
        <f t="shared" si="443"/>
        <v>T+123</v>
      </c>
      <c r="EA425" s="2255" t="str">
        <f t="shared" si="443"/>
        <v>T+124</v>
      </c>
      <c r="EB425" s="2255" t="str">
        <f t="shared" si="443"/>
        <v>T+125</v>
      </c>
      <c r="EC425" s="2255" t="str">
        <f t="shared" si="443"/>
        <v>T+126</v>
      </c>
      <c r="ED425" s="2255" t="str">
        <f t="shared" si="443"/>
        <v>T+127</v>
      </c>
      <c r="EE425" s="2255" t="str">
        <f t="shared" si="443"/>
        <v>T+128</v>
      </c>
      <c r="EF425" s="2255" t="str">
        <f t="shared" ref="EF425:EQ425" si="444">"T+" &amp; (COLUMN(EF425)-COLUMN($G425))</f>
        <v>T+129</v>
      </c>
      <c r="EG425" s="2255" t="str">
        <f t="shared" si="444"/>
        <v>T+130</v>
      </c>
      <c r="EH425" s="2255" t="str">
        <f t="shared" si="444"/>
        <v>T+131</v>
      </c>
      <c r="EI425" s="2255" t="str">
        <f t="shared" si="444"/>
        <v>T+132</v>
      </c>
      <c r="EJ425" s="2255" t="str">
        <f t="shared" si="444"/>
        <v>T+133</v>
      </c>
      <c r="EK425" s="2255" t="str">
        <f t="shared" si="444"/>
        <v>T+134</v>
      </c>
      <c r="EL425" s="2255" t="str">
        <f t="shared" si="444"/>
        <v>T+135</v>
      </c>
      <c r="EM425" s="2255" t="str">
        <f t="shared" si="444"/>
        <v>T+136</v>
      </c>
      <c r="EN425" s="2255" t="str">
        <f t="shared" si="444"/>
        <v>T+137</v>
      </c>
      <c r="EO425" s="2255" t="str">
        <f t="shared" si="444"/>
        <v>T+138</v>
      </c>
      <c r="EP425" s="2255" t="str">
        <f t="shared" si="444"/>
        <v>T+139</v>
      </c>
      <c r="EQ425" s="2255" t="str">
        <f t="shared" si="444"/>
        <v>T+140</v>
      </c>
      <c r="ER425" s="577"/>
    </row>
    <row r="426" spans="1:148" ht="15" customHeight="1">
      <c r="A426" s="648"/>
      <c r="B426" s="2260" t="str">
        <f t="shared" ref="B426:B457" si="445">B12</f>
        <v>Desk 1</v>
      </c>
      <c r="C426" s="2265" t="str">
        <f t="shared" ref="C426" si="446">IF(ISBLANK(C12), "", C12)</f>
        <v/>
      </c>
      <c r="D426" s="2265" t="str">
        <f t="shared" ref="D426:F445" si="447">IF(ISBLANK(D12), "", D12)</f>
        <v/>
      </c>
      <c r="E426" s="2265" t="str">
        <f t="shared" si="447"/>
        <v/>
      </c>
      <c r="F426" s="2265" t="str">
        <f>IF(ISBLANK(F12), "", F12)</f>
        <v/>
      </c>
      <c r="G426" s="57"/>
      <c r="H426" s="57"/>
      <c r="I426" s="57"/>
      <c r="J426" s="57"/>
      <c r="K426" s="57"/>
      <c r="L426" s="57"/>
      <c r="M426" s="57"/>
      <c r="N426" s="57"/>
      <c r="O426" s="57"/>
      <c r="P426" s="57"/>
      <c r="Q426" s="57"/>
      <c r="R426" s="57"/>
      <c r="S426" s="57"/>
      <c r="T426" s="57"/>
      <c r="U426" s="57"/>
      <c r="V426" s="57"/>
      <c r="W426" s="57"/>
      <c r="X426" s="57"/>
      <c r="Y426" s="57"/>
      <c r="Z426" s="57"/>
      <c r="AA426" s="57"/>
      <c r="AB426" s="57"/>
      <c r="AC426" s="57"/>
      <c r="AD426" s="57"/>
      <c r="AE426" s="57"/>
      <c r="AF426" s="57"/>
      <c r="AG426" s="57"/>
      <c r="AH426" s="57"/>
      <c r="AI426" s="57"/>
      <c r="AJ426" s="57"/>
      <c r="AK426" s="57"/>
      <c r="AL426" s="57"/>
      <c r="AM426" s="57"/>
      <c r="AN426" s="57"/>
      <c r="AO426" s="57"/>
      <c r="AP426" s="57"/>
      <c r="AQ426" s="57"/>
      <c r="AR426" s="57"/>
      <c r="AS426" s="57"/>
      <c r="AT426" s="57"/>
      <c r="AU426" s="57"/>
      <c r="AV426" s="57"/>
      <c r="AW426" s="57"/>
      <c r="AX426" s="57"/>
      <c r="AY426" s="57"/>
      <c r="AZ426" s="57"/>
      <c r="BA426" s="57"/>
      <c r="BB426" s="57"/>
      <c r="BC426" s="57"/>
      <c r="BD426" s="57"/>
      <c r="BE426" s="57"/>
      <c r="BF426" s="57"/>
      <c r="BG426" s="57"/>
      <c r="BH426" s="57"/>
      <c r="BI426" s="57"/>
      <c r="BJ426" s="57"/>
      <c r="BK426" s="57"/>
      <c r="BL426" s="57"/>
      <c r="BM426" s="57"/>
      <c r="BN426" s="57"/>
      <c r="BO426" s="57"/>
      <c r="BP426" s="57"/>
      <c r="BQ426" s="57"/>
      <c r="BR426" s="57"/>
      <c r="BS426" s="57"/>
      <c r="BT426" s="57"/>
      <c r="BU426" s="57"/>
      <c r="BV426" s="57"/>
      <c r="BW426" s="57"/>
      <c r="BX426" s="57"/>
      <c r="BY426" s="57"/>
      <c r="BZ426" s="57"/>
      <c r="CA426" s="57"/>
      <c r="CB426" s="57"/>
      <c r="CC426" s="57"/>
      <c r="CD426" s="57"/>
      <c r="CE426" s="57"/>
      <c r="CF426" s="57"/>
      <c r="CG426" s="57"/>
      <c r="CH426" s="57"/>
      <c r="CI426" s="57"/>
      <c r="CJ426" s="57"/>
      <c r="CK426" s="57"/>
      <c r="CL426" s="57"/>
      <c r="CM426" s="57"/>
      <c r="CN426" s="57"/>
      <c r="CO426" s="57"/>
      <c r="CP426" s="57"/>
      <c r="CQ426" s="57"/>
      <c r="CR426" s="57"/>
      <c r="CS426" s="57"/>
      <c r="CT426" s="57"/>
      <c r="CU426" s="57"/>
      <c r="CV426" s="57"/>
      <c r="CW426" s="57"/>
      <c r="CX426" s="57"/>
      <c r="CY426" s="57"/>
      <c r="CZ426" s="57"/>
      <c r="DA426" s="57"/>
      <c r="DB426" s="57"/>
      <c r="DC426" s="57"/>
      <c r="DD426" s="57"/>
      <c r="DE426" s="57"/>
      <c r="DF426" s="57"/>
      <c r="DG426" s="57"/>
      <c r="DH426" s="57"/>
      <c r="DI426" s="57"/>
      <c r="DJ426" s="57"/>
      <c r="DK426" s="57"/>
      <c r="DL426" s="57"/>
      <c r="DM426" s="57"/>
      <c r="DN426" s="57"/>
      <c r="DO426" s="57"/>
      <c r="DP426" s="57"/>
      <c r="DQ426" s="57"/>
      <c r="DR426" s="57"/>
      <c r="DS426" s="57"/>
      <c r="DT426" s="57"/>
      <c r="DU426" s="57"/>
      <c r="DV426" s="103"/>
      <c r="DW426" s="57"/>
      <c r="DX426" s="57"/>
      <c r="DY426" s="57"/>
      <c r="DZ426" s="57"/>
      <c r="EA426" s="57"/>
      <c r="EB426" s="57"/>
      <c r="EC426" s="57"/>
      <c r="ED426" s="57"/>
      <c r="EE426" s="57"/>
      <c r="EF426" s="57"/>
      <c r="EG426" s="57"/>
      <c r="EH426" s="57"/>
      <c r="EI426" s="57"/>
      <c r="EJ426" s="57"/>
      <c r="EK426" s="57"/>
      <c r="EL426" s="57"/>
      <c r="EM426" s="57"/>
      <c r="EN426" s="57"/>
      <c r="EO426" s="57"/>
      <c r="EP426" s="57"/>
      <c r="EQ426" s="103"/>
      <c r="ER426" s="577"/>
    </row>
    <row r="427" spans="1:148" ht="15" customHeight="1">
      <c r="A427" s="648"/>
      <c r="B427" s="2261" t="str">
        <f t="shared" si="445"/>
        <v>Desk 2</v>
      </c>
      <c r="C427" s="2266" t="str">
        <f t="shared" ref="C427" si="448">IF(ISBLANK(C13), "", C13)</f>
        <v/>
      </c>
      <c r="D427" s="2266" t="str">
        <f t="shared" si="447"/>
        <v/>
      </c>
      <c r="E427" s="2266" t="str">
        <f t="shared" si="447"/>
        <v/>
      </c>
      <c r="F427" s="2266" t="str">
        <f t="shared" si="447"/>
        <v/>
      </c>
      <c r="G427" s="57"/>
      <c r="H427" s="57"/>
      <c r="I427" s="57"/>
      <c r="J427" s="57"/>
      <c r="K427" s="57"/>
      <c r="L427" s="57"/>
      <c r="M427" s="57"/>
      <c r="N427" s="57"/>
      <c r="O427" s="57"/>
      <c r="P427" s="57"/>
      <c r="Q427" s="57"/>
      <c r="R427" s="57"/>
      <c r="S427" s="57"/>
      <c r="T427" s="57"/>
      <c r="U427" s="57"/>
      <c r="V427" s="57"/>
      <c r="W427" s="57"/>
      <c r="X427" s="57"/>
      <c r="Y427" s="57"/>
      <c r="Z427" s="57"/>
      <c r="AA427" s="57"/>
      <c r="AB427" s="57"/>
      <c r="AC427" s="57"/>
      <c r="AD427" s="57"/>
      <c r="AE427" s="57"/>
      <c r="AF427" s="57"/>
      <c r="AG427" s="57"/>
      <c r="AH427" s="57"/>
      <c r="AI427" s="57"/>
      <c r="AJ427" s="57"/>
      <c r="AK427" s="57"/>
      <c r="AL427" s="57"/>
      <c r="AM427" s="57"/>
      <c r="AN427" s="57"/>
      <c r="AO427" s="57"/>
      <c r="AP427" s="57"/>
      <c r="AQ427" s="57"/>
      <c r="AR427" s="57"/>
      <c r="AS427" s="57"/>
      <c r="AT427" s="57"/>
      <c r="AU427" s="57"/>
      <c r="AV427" s="57"/>
      <c r="AW427" s="57"/>
      <c r="AX427" s="57"/>
      <c r="AY427" s="57"/>
      <c r="AZ427" s="57"/>
      <c r="BA427" s="57"/>
      <c r="BB427" s="57"/>
      <c r="BC427" s="57"/>
      <c r="BD427" s="57"/>
      <c r="BE427" s="57"/>
      <c r="BF427" s="57"/>
      <c r="BG427" s="57"/>
      <c r="BH427" s="57"/>
      <c r="BI427" s="57"/>
      <c r="BJ427" s="57"/>
      <c r="BK427" s="57"/>
      <c r="BL427" s="57"/>
      <c r="BM427" s="57"/>
      <c r="BN427" s="57"/>
      <c r="BO427" s="57"/>
      <c r="BP427" s="57"/>
      <c r="BQ427" s="57"/>
      <c r="BR427" s="57"/>
      <c r="BS427" s="57"/>
      <c r="BT427" s="57"/>
      <c r="BU427" s="57"/>
      <c r="BV427" s="57"/>
      <c r="BW427" s="57"/>
      <c r="BX427" s="57"/>
      <c r="BY427" s="57"/>
      <c r="BZ427" s="57"/>
      <c r="CA427" s="57"/>
      <c r="CB427" s="57"/>
      <c r="CC427" s="57"/>
      <c r="CD427" s="57"/>
      <c r="CE427" s="57"/>
      <c r="CF427" s="57"/>
      <c r="CG427" s="57"/>
      <c r="CH427" s="57"/>
      <c r="CI427" s="57"/>
      <c r="CJ427" s="57"/>
      <c r="CK427" s="57"/>
      <c r="CL427" s="57"/>
      <c r="CM427" s="57"/>
      <c r="CN427" s="57"/>
      <c r="CO427" s="57"/>
      <c r="CP427" s="57"/>
      <c r="CQ427" s="57"/>
      <c r="CR427" s="57"/>
      <c r="CS427" s="57"/>
      <c r="CT427" s="57"/>
      <c r="CU427" s="57"/>
      <c r="CV427" s="57"/>
      <c r="CW427" s="57"/>
      <c r="CX427" s="57"/>
      <c r="CY427" s="57"/>
      <c r="CZ427" s="57"/>
      <c r="DA427" s="57"/>
      <c r="DB427" s="57"/>
      <c r="DC427" s="57"/>
      <c r="DD427" s="57"/>
      <c r="DE427" s="57"/>
      <c r="DF427" s="57"/>
      <c r="DG427" s="57"/>
      <c r="DH427" s="57"/>
      <c r="DI427" s="57"/>
      <c r="DJ427" s="57"/>
      <c r="DK427" s="57"/>
      <c r="DL427" s="57"/>
      <c r="DM427" s="57"/>
      <c r="DN427" s="57"/>
      <c r="DO427" s="57"/>
      <c r="DP427" s="57"/>
      <c r="DQ427" s="57"/>
      <c r="DR427" s="57"/>
      <c r="DS427" s="57"/>
      <c r="DT427" s="57"/>
      <c r="DU427" s="57"/>
      <c r="DV427" s="103"/>
      <c r="DW427" s="57"/>
      <c r="DX427" s="57"/>
      <c r="DY427" s="57"/>
      <c r="DZ427" s="57"/>
      <c r="EA427" s="57"/>
      <c r="EB427" s="57"/>
      <c r="EC427" s="57"/>
      <c r="ED427" s="57"/>
      <c r="EE427" s="57"/>
      <c r="EF427" s="57"/>
      <c r="EG427" s="57"/>
      <c r="EH427" s="57"/>
      <c r="EI427" s="57"/>
      <c r="EJ427" s="57"/>
      <c r="EK427" s="57"/>
      <c r="EL427" s="57"/>
      <c r="EM427" s="57"/>
      <c r="EN427" s="57"/>
      <c r="EO427" s="57"/>
      <c r="EP427" s="57"/>
      <c r="EQ427" s="103"/>
      <c r="ER427" s="577"/>
    </row>
    <row r="428" spans="1:148" ht="15" customHeight="1">
      <c r="A428" s="648"/>
      <c r="B428" s="2261" t="str">
        <f t="shared" si="445"/>
        <v>Desk 3</v>
      </c>
      <c r="C428" s="2266" t="str">
        <f t="shared" ref="C428" si="449">IF(ISBLANK(C14), "", C14)</f>
        <v/>
      </c>
      <c r="D428" s="2266" t="str">
        <f t="shared" si="447"/>
        <v/>
      </c>
      <c r="E428" s="2266" t="str">
        <f t="shared" si="447"/>
        <v/>
      </c>
      <c r="F428" s="2266" t="str">
        <f t="shared" si="447"/>
        <v/>
      </c>
      <c r="G428" s="57"/>
      <c r="H428" s="57"/>
      <c r="I428" s="57"/>
      <c r="J428" s="57"/>
      <c r="K428" s="57"/>
      <c r="L428" s="57"/>
      <c r="M428" s="57"/>
      <c r="N428" s="57"/>
      <c r="O428" s="57"/>
      <c r="P428" s="57"/>
      <c r="Q428" s="57"/>
      <c r="R428" s="57"/>
      <c r="S428" s="57"/>
      <c r="T428" s="57"/>
      <c r="U428" s="57"/>
      <c r="V428" s="57"/>
      <c r="W428" s="57"/>
      <c r="X428" s="57"/>
      <c r="Y428" s="57"/>
      <c r="Z428" s="57"/>
      <c r="AA428" s="57"/>
      <c r="AB428" s="57"/>
      <c r="AC428" s="57"/>
      <c r="AD428" s="57"/>
      <c r="AE428" s="57"/>
      <c r="AF428" s="57"/>
      <c r="AG428" s="57"/>
      <c r="AH428" s="57"/>
      <c r="AI428" s="57"/>
      <c r="AJ428" s="57"/>
      <c r="AK428" s="57"/>
      <c r="AL428" s="57"/>
      <c r="AM428" s="57"/>
      <c r="AN428" s="57"/>
      <c r="AO428" s="57"/>
      <c r="AP428" s="57"/>
      <c r="AQ428" s="57"/>
      <c r="AR428" s="57"/>
      <c r="AS428" s="57"/>
      <c r="AT428" s="57"/>
      <c r="AU428" s="57"/>
      <c r="AV428" s="57"/>
      <c r="AW428" s="57"/>
      <c r="AX428" s="57"/>
      <c r="AY428" s="57"/>
      <c r="AZ428" s="57"/>
      <c r="BA428" s="57"/>
      <c r="BB428" s="57"/>
      <c r="BC428" s="57"/>
      <c r="BD428" s="57"/>
      <c r="BE428" s="57"/>
      <c r="BF428" s="57"/>
      <c r="BG428" s="57"/>
      <c r="BH428" s="57"/>
      <c r="BI428" s="57"/>
      <c r="BJ428" s="57"/>
      <c r="BK428" s="57"/>
      <c r="BL428" s="57"/>
      <c r="BM428" s="57"/>
      <c r="BN428" s="57"/>
      <c r="BO428" s="57"/>
      <c r="BP428" s="57"/>
      <c r="BQ428" s="57"/>
      <c r="BR428" s="57"/>
      <c r="BS428" s="57"/>
      <c r="BT428" s="57"/>
      <c r="BU428" s="57"/>
      <c r="BV428" s="57"/>
      <c r="BW428" s="57"/>
      <c r="BX428" s="57"/>
      <c r="BY428" s="57"/>
      <c r="BZ428" s="57"/>
      <c r="CA428" s="57"/>
      <c r="CB428" s="57"/>
      <c r="CC428" s="57"/>
      <c r="CD428" s="57"/>
      <c r="CE428" s="57"/>
      <c r="CF428" s="57"/>
      <c r="CG428" s="57"/>
      <c r="CH428" s="57"/>
      <c r="CI428" s="57"/>
      <c r="CJ428" s="57"/>
      <c r="CK428" s="57"/>
      <c r="CL428" s="57"/>
      <c r="CM428" s="57"/>
      <c r="CN428" s="57"/>
      <c r="CO428" s="57"/>
      <c r="CP428" s="57"/>
      <c r="CQ428" s="57"/>
      <c r="CR428" s="57"/>
      <c r="CS428" s="57"/>
      <c r="CT428" s="57"/>
      <c r="CU428" s="57"/>
      <c r="CV428" s="57"/>
      <c r="CW428" s="57"/>
      <c r="CX428" s="57"/>
      <c r="CY428" s="57"/>
      <c r="CZ428" s="57"/>
      <c r="DA428" s="57"/>
      <c r="DB428" s="57"/>
      <c r="DC428" s="57"/>
      <c r="DD428" s="57"/>
      <c r="DE428" s="57"/>
      <c r="DF428" s="57"/>
      <c r="DG428" s="57"/>
      <c r="DH428" s="57"/>
      <c r="DI428" s="57"/>
      <c r="DJ428" s="57"/>
      <c r="DK428" s="57"/>
      <c r="DL428" s="57"/>
      <c r="DM428" s="57"/>
      <c r="DN428" s="57"/>
      <c r="DO428" s="57"/>
      <c r="DP428" s="57"/>
      <c r="DQ428" s="57"/>
      <c r="DR428" s="57"/>
      <c r="DS428" s="57"/>
      <c r="DT428" s="57"/>
      <c r="DU428" s="57"/>
      <c r="DV428" s="103"/>
      <c r="DW428" s="57"/>
      <c r="DX428" s="57"/>
      <c r="DY428" s="57"/>
      <c r="DZ428" s="57"/>
      <c r="EA428" s="57"/>
      <c r="EB428" s="57"/>
      <c r="EC428" s="57"/>
      <c r="ED428" s="57"/>
      <c r="EE428" s="57"/>
      <c r="EF428" s="57"/>
      <c r="EG428" s="57"/>
      <c r="EH428" s="57"/>
      <c r="EI428" s="57"/>
      <c r="EJ428" s="57"/>
      <c r="EK428" s="57"/>
      <c r="EL428" s="57"/>
      <c r="EM428" s="57"/>
      <c r="EN428" s="57"/>
      <c r="EO428" s="57"/>
      <c r="EP428" s="57"/>
      <c r="EQ428" s="103"/>
      <c r="ER428" s="577"/>
    </row>
    <row r="429" spans="1:148" ht="15" customHeight="1">
      <c r="A429" s="648"/>
      <c r="B429" s="2261" t="str">
        <f t="shared" si="445"/>
        <v>Desk 4</v>
      </c>
      <c r="C429" s="2266" t="str">
        <f t="shared" ref="C429" si="450">IF(ISBLANK(C15), "", C15)</f>
        <v/>
      </c>
      <c r="D429" s="2266" t="str">
        <f t="shared" si="447"/>
        <v/>
      </c>
      <c r="E429" s="2266" t="str">
        <f t="shared" si="447"/>
        <v/>
      </c>
      <c r="F429" s="2266" t="str">
        <f t="shared" si="447"/>
        <v/>
      </c>
      <c r="G429" s="57"/>
      <c r="H429" s="57"/>
      <c r="I429" s="57"/>
      <c r="J429" s="57"/>
      <c r="K429" s="57"/>
      <c r="L429" s="57"/>
      <c r="M429" s="57"/>
      <c r="N429" s="57"/>
      <c r="O429" s="57"/>
      <c r="P429" s="57"/>
      <c r="Q429" s="57"/>
      <c r="R429" s="57"/>
      <c r="S429" s="57"/>
      <c r="T429" s="57"/>
      <c r="U429" s="57"/>
      <c r="V429" s="57"/>
      <c r="W429" s="57"/>
      <c r="X429" s="57"/>
      <c r="Y429" s="57"/>
      <c r="Z429" s="57"/>
      <c r="AA429" s="57"/>
      <c r="AB429" s="57"/>
      <c r="AC429" s="57"/>
      <c r="AD429" s="57"/>
      <c r="AE429" s="57"/>
      <c r="AF429" s="57"/>
      <c r="AG429" s="57"/>
      <c r="AH429" s="57"/>
      <c r="AI429" s="57"/>
      <c r="AJ429" s="57"/>
      <c r="AK429" s="57"/>
      <c r="AL429" s="57"/>
      <c r="AM429" s="57"/>
      <c r="AN429" s="57"/>
      <c r="AO429" s="57"/>
      <c r="AP429" s="57"/>
      <c r="AQ429" s="57"/>
      <c r="AR429" s="57"/>
      <c r="AS429" s="57"/>
      <c r="AT429" s="57"/>
      <c r="AU429" s="57"/>
      <c r="AV429" s="57"/>
      <c r="AW429" s="57"/>
      <c r="AX429" s="57"/>
      <c r="AY429" s="57"/>
      <c r="AZ429" s="57"/>
      <c r="BA429" s="57"/>
      <c r="BB429" s="57"/>
      <c r="BC429" s="57"/>
      <c r="BD429" s="57"/>
      <c r="BE429" s="57"/>
      <c r="BF429" s="57"/>
      <c r="BG429" s="57"/>
      <c r="BH429" s="57"/>
      <c r="BI429" s="57"/>
      <c r="BJ429" s="57"/>
      <c r="BK429" s="57"/>
      <c r="BL429" s="57"/>
      <c r="BM429" s="57"/>
      <c r="BN429" s="57"/>
      <c r="BO429" s="57"/>
      <c r="BP429" s="57"/>
      <c r="BQ429" s="57"/>
      <c r="BR429" s="57"/>
      <c r="BS429" s="57"/>
      <c r="BT429" s="57"/>
      <c r="BU429" s="57"/>
      <c r="BV429" s="57"/>
      <c r="BW429" s="57"/>
      <c r="BX429" s="57"/>
      <c r="BY429" s="57"/>
      <c r="BZ429" s="57"/>
      <c r="CA429" s="57"/>
      <c r="CB429" s="57"/>
      <c r="CC429" s="57"/>
      <c r="CD429" s="57"/>
      <c r="CE429" s="57"/>
      <c r="CF429" s="57"/>
      <c r="CG429" s="57"/>
      <c r="CH429" s="57"/>
      <c r="CI429" s="57"/>
      <c r="CJ429" s="57"/>
      <c r="CK429" s="57"/>
      <c r="CL429" s="57"/>
      <c r="CM429" s="57"/>
      <c r="CN429" s="57"/>
      <c r="CO429" s="57"/>
      <c r="CP429" s="57"/>
      <c r="CQ429" s="57"/>
      <c r="CR429" s="57"/>
      <c r="CS429" s="57"/>
      <c r="CT429" s="57"/>
      <c r="CU429" s="57"/>
      <c r="CV429" s="57"/>
      <c r="CW429" s="57"/>
      <c r="CX429" s="57"/>
      <c r="CY429" s="57"/>
      <c r="CZ429" s="57"/>
      <c r="DA429" s="57"/>
      <c r="DB429" s="57"/>
      <c r="DC429" s="57"/>
      <c r="DD429" s="57"/>
      <c r="DE429" s="57"/>
      <c r="DF429" s="57"/>
      <c r="DG429" s="57"/>
      <c r="DH429" s="57"/>
      <c r="DI429" s="57"/>
      <c r="DJ429" s="57"/>
      <c r="DK429" s="57"/>
      <c r="DL429" s="57"/>
      <c r="DM429" s="57"/>
      <c r="DN429" s="57"/>
      <c r="DO429" s="57"/>
      <c r="DP429" s="57"/>
      <c r="DQ429" s="57"/>
      <c r="DR429" s="57"/>
      <c r="DS429" s="57"/>
      <c r="DT429" s="57"/>
      <c r="DU429" s="57"/>
      <c r="DV429" s="103"/>
      <c r="DW429" s="57"/>
      <c r="DX429" s="57"/>
      <c r="DY429" s="57"/>
      <c r="DZ429" s="57"/>
      <c r="EA429" s="57"/>
      <c r="EB429" s="57"/>
      <c r="EC429" s="57"/>
      <c r="ED429" s="57"/>
      <c r="EE429" s="57"/>
      <c r="EF429" s="57"/>
      <c r="EG429" s="57"/>
      <c r="EH429" s="57"/>
      <c r="EI429" s="57"/>
      <c r="EJ429" s="57"/>
      <c r="EK429" s="57"/>
      <c r="EL429" s="57"/>
      <c r="EM429" s="57"/>
      <c r="EN429" s="57"/>
      <c r="EO429" s="57"/>
      <c r="EP429" s="57"/>
      <c r="EQ429" s="103"/>
      <c r="ER429" s="577"/>
    </row>
    <row r="430" spans="1:148" ht="15" customHeight="1">
      <c r="A430" s="648"/>
      <c r="B430" s="2261" t="str">
        <f t="shared" si="445"/>
        <v>Desk 5</v>
      </c>
      <c r="C430" s="2266" t="str">
        <f t="shared" ref="C430" si="451">IF(ISBLANK(C16), "", C16)</f>
        <v/>
      </c>
      <c r="D430" s="2266" t="str">
        <f t="shared" si="447"/>
        <v/>
      </c>
      <c r="E430" s="2266" t="str">
        <f t="shared" si="447"/>
        <v/>
      </c>
      <c r="F430" s="2266" t="str">
        <f t="shared" si="447"/>
        <v/>
      </c>
      <c r="G430" s="57"/>
      <c r="H430" s="57"/>
      <c r="I430" s="57"/>
      <c r="J430" s="57"/>
      <c r="K430" s="57"/>
      <c r="L430" s="57"/>
      <c r="M430" s="57"/>
      <c r="N430" s="57"/>
      <c r="O430" s="57"/>
      <c r="P430" s="57"/>
      <c r="Q430" s="57"/>
      <c r="R430" s="57"/>
      <c r="S430" s="57"/>
      <c r="T430" s="57"/>
      <c r="U430" s="57"/>
      <c r="V430" s="57"/>
      <c r="W430" s="57"/>
      <c r="X430" s="57"/>
      <c r="Y430" s="57"/>
      <c r="Z430" s="57"/>
      <c r="AA430" s="57"/>
      <c r="AB430" s="57"/>
      <c r="AC430" s="57"/>
      <c r="AD430" s="57"/>
      <c r="AE430" s="57"/>
      <c r="AF430" s="57"/>
      <c r="AG430" s="57"/>
      <c r="AH430" s="57"/>
      <c r="AI430" s="57"/>
      <c r="AJ430" s="57"/>
      <c r="AK430" s="57"/>
      <c r="AL430" s="57"/>
      <c r="AM430" s="57"/>
      <c r="AN430" s="57"/>
      <c r="AO430" s="57"/>
      <c r="AP430" s="57"/>
      <c r="AQ430" s="57"/>
      <c r="AR430" s="57"/>
      <c r="AS430" s="57"/>
      <c r="AT430" s="57"/>
      <c r="AU430" s="57"/>
      <c r="AV430" s="57"/>
      <c r="AW430" s="57"/>
      <c r="AX430" s="57"/>
      <c r="AY430" s="57"/>
      <c r="AZ430" s="57"/>
      <c r="BA430" s="57"/>
      <c r="BB430" s="57"/>
      <c r="BC430" s="57"/>
      <c r="BD430" s="57"/>
      <c r="BE430" s="57"/>
      <c r="BF430" s="57"/>
      <c r="BG430" s="57"/>
      <c r="BH430" s="57"/>
      <c r="BI430" s="57"/>
      <c r="BJ430" s="57"/>
      <c r="BK430" s="57"/>
      <c r="BL430" s="57"/>
      <c r="BM430" s="57"/>
      <c r="BN430" s="57"/>
      <c r="BO430" s="57"/>
      <c r="BP430" s="57"/>
      <c r="BQ430" s="57"/>
      <c r="BR430" s="57"/>
      <c r="BS430" s="57"/>
      <c r="BT430" s="57"/>
      <c r="BU430" s="57"/>
      <c r="BV430" s="57"/>
      <c r="BW430" s="57"/>
      <c r="BX430" s="57"/>
      <c r="BY430" s="57"/>
      <c r="BZ430" s="57"/>
      <c r="CA430" s="57"/>
      <c r="CB430" s="57"/>
      <c r="CC430" s="57"/>
      <c r="CD430" s="57"/>
      <c r="CE430" s="57"/>
      <c r="CF430" s="57"/>
      <c r="CG430" s="57"/>
      <c r="CH430" s="57"/>
      <c r="CI430" s="57"/>
      <c r="CJ430" s="57"/>
      <c r="CK430" s="57"/>
      <c r="CL430" s="57"/>
      <c r="CM430" s="57"/>
      <c r="CN430" s="57"/>
      <c r="CO430" s="57"/>
      <c r="CP430" s="57"/>
      <c r="CQ430" s="57"/>
      <c r="CR430" s="57"/>
      <c r="CS430" s="57"/>
      <c r="CT430" s="57"/>
      <c r="CU430" s="57"/>
      <c r="CV430" s="57"/>
      <c r="CW430" s="57"/>
      <c r="CX430" s="57"/>
      <c r="CY430" s="57"/>
      <c r="CZ430" s="57"/>
      <c r="DA430" s="57"/>
      <c r="DB430" s="57"/>
      <c r="DC430" s="57"/>
      <c r="DD430" s="57"/>
      <c r="DE430" s="57"/>
      <c r="DF430" s="57"/>
      <c r="DG430" s="57"/>
      <c r="DH430" s="57"/>
      <c r="DI430" s="57"/>
      <c r="DJ430" s="57"/>
      <c r="DK430" s="57"/>
      <c r="DL430" s="57"/>
      <c r="DM430" s="57"/>
      <c r="DN430" s="57"/>
      <c r="DO430" s="57"/>
      <c r="DP430" s="57"/>
      <c r="DQ430" s="57"/>
      <c r="DR430" s="57"/>
      <c r="DS430" s="57"/>
      <c r="DT430" s="57"/>
      <c r="DU430" s="57"/>
      <c r="DV430" s="103"/>
      <c r="DW430" s="57"/>
      <c r="DX430" s="57"/>
      <c r="DY430" s="57"/>
      <c r="DZ430" s="57"/>
      <c r="EA430" s="57"/>
      <c r="EB430" s="57"/>
      <c r="EC430" s="57"/>
      <c r="ED430" s="57"/>
      <c r="EE430" s="57"/>
      <c r="EF430" s="57"/>
      <c r="EG430" s="57"/>
      <c r="EH430" s="57"/>
      <c r="EI430" s="57"/>
      <c r="EJ430" s="57"/>
      <c r="EK430" s="57"/>
      <c r="EL430" s="57"/>
      <c r="EM430" s="57"/>
      <c r="EN430" s="57"/>
      <c r="EO430" s="57"/>
      <c r="EP430" s="57"/>
      <c r="EQ430" s="103"/>
      <c r="ER430" s="577"/>
    </row>
    <row r="431" spans="1:148" ht="15" customHeight="1">
      <c r="A431" s="648"/>
      <c r="B431" s="2261" t="str">
        <f t="shared" si="445"/>
        <v>Desk 6</v>
      </c>
      <c r="C431" s="2266" t="str">
        <f t="shared" ref="C431" si="452">IF(ISBLANK(C17), "", C17)</f>
        <v/>
      </c>
      <c r="D431" s="2266" t="str">
        <f t="shared" si="447"/>
        <v/>
      </c>
      <c r="E431" s="2266" t="str">
        <f t="shared" si="447"/>
        <v/>
      </c>
      <c r="F431" s="2266" t="str">
        <f t="shared" si="447"/>
        <v/>
      </c>
      <c r="G431" s="57"/>
      <c r="H431" s="57"/>
      <c r="I431" s="57"/>
      <c r="J431" s="57"/>
      <c r="K431" s="57"/>
      <c r="L431" s="57"/>
      <c r="M431" s="57"/>
      <c r="N431" s="57"/>
      <c r="O431" s="57"/>
      <c r="P431" s="57"/>
      <c r="Q431" s="57"/>
      <c r="R431" s="57"/>
      <c r="S431" s="57"/>
      <c r="T431" s="57"/>
      <c r="U431" s="57"/>
      <c r="V431" s="57"/>
      <c r="W431" s="57"/>
      <c r="X431" s="57"/>
      <c r="Y431" s="57"/>
      <c r="Z431" s="57"/>
      <c r="AA431" s="57"/>
      <c r="AB431" s="57"/>
      <c r="AC431" s="57"/>
      <c r="AD431" s="57"/>
      <c r="AE431" s="57"/>
      <c r="AF431" s="57"/>
      <c r="AG431" s="57"/>
      <c r="AH431" s="57"/>
      <c r="AI431" s="57"/>
      <c r="AJ431" s="57"/>
      <c r="AK431" s="57"/>
      <c r="AL431" s="57"/>
      <c r="AM431" s="57"/>
      <c r="AN431" s="57"/>
      <c r="AO431" s="57"/>
      <c r="AP431" s="57"/>
      <c r="AQ431" s="57"/>
      <c r="AR431" s="57"/>
      <c r="AS431" s="57"/>
      <c r="AT431" s="57"/>
      <c r="AU431" s="57"/>
      <c r="AV431" s="57"/>
      <c r="AW431" s="57"/>
      <c r="AX431" s="57"/>
      <c r="AY431" s="57"/>
      <c r="AZ431" s="57"/>
      <c r="BA431" s="57"/>
      <c r="BB431" s="57"/>
      <c r="BC431" s="57"/>
      <c r="BD431" s="57"/>
      <c r="BE431" s="57"/>
      <c r="BF431" s="57"/>
      <c r="BG431" s="57"/>
      <c r="BH431" s="57"/>
      <c r="BI431" s="57"/>
      <c r="BJ431" s="57"/>
      <c r="BK431" s="57"/>
      <c r="BL431" s="57"/>
      <c r="BM431" s="57"/>
      <c r="BN431" s="57"/>
      <c r="BO431" s="57"/>
      <c r="BP431" s="57"/>
      <c r="BQ431" s="57"/>
      <c r="BR431" s="57"/>
      <c r="BS431" s="57"/>
      <c r="BT431" s="57"/>
      <c r="BU431" s="57"/>
      <c r="BV431" s="57"/>
      <c r="BW431" s="57"/>
      <c r="BX431" s="57"/>
      <c r="BY431" s="57"/>
      <c r="BZ431" s="57"/>
      <c r="CA431" s="57"/>
      <c r="CB431" s="57"/>
      <c r="CC431" s="57"/>
      <c r="CD431" s="57"/>
      <c r="CE431" s="57"/>
      <c r="CF431" s="57"/>
      <c r="CG431" s="57"/>
      <c r="CH431" s="57"/>
      <c r="CI431" s="57"/>
      <c r="CJ431" s="57"/>
      <c r="CK431" s="57"/>
      <c r="CL431" s="57"/>
      <c r="CM431" s="57"/>
      <c r="CN431" s="57"/>
      <c r="CO431" s="57"/>
      <c r="CP431" s="57"/>
      <c r="CQ431" s="57"/>
      <c r="CR431" s="57"/>
      <c r="CS431" s="57"/>
      <c r="CT431" s="57"/>
      <c r="CU431" s="57"/>
      <c r="CV431" s="57"/>
      <c r="CW431" s="57"/>
      <c r="CX431" s="57"/>
      <c r="CY431" s="57"/>
      <c r="CZ431" s="57"/>
      <c r="DA431" s="57"/>
      <c r="DB431" s="57"/>
      <c r="DC431" s="57"/>
      <c r="DD431" s="57"/>
      <c r="DE431" s="57"/>
      <c r="DF431" s="57"/>
      <c r="DG431" s="57"/>
      <c r="DH431" s="57"/>
      <c r="DI431" s="57"/>
      <c r="DJ431" s="57"/>
      <c r="DK431" s="57"/>
      <c r="DL431" s="57"/>
      <c r="DM431" s="57"/>
      <c r="DN431" s="57"/>
      <c r="DO431" s="57"/>
      <c r="DP431" s="57"/>
      <c r="DQ431" s="57"/>
      <c r="DR431" s="57"/>
      <c r="DS431" s="57"/>
      <c r="DT431" s="57"/>
      <c r="DU431" s="57"/>
      <c r="DV431" s="103"/>
      <c r="DW431" s="57"/>
      <c r="DX431" s="57"/>
      <c r="DY431" s="57"/>
      <c r="DZ431" s="57"/>
      <c r="EA431" s="57"/>
      <c r="EB431" s="57"/>
      <c r="EC431" s="57"/>
      <c r="ED431" s="57"/>
      <c r="EE431" s="57"/>
      <c r="EF431" s="57"/>
      <c r="EG431" s="57"/>
      <c r="EH431" s="57"/>
      <c r="EI431" s="57"/>
      <c r="EJ431" s="57"/>
      <c r="EK431" s="57"/>
      <c r="EL431" s="57"/>
      <c r="EM431" s="57"/>
      <c r="EN431" s="57"/>
      <c r="EO431" s="57"/>
      <c r="EP431" s="57"/>
      <c r="EQ431" s="103"/>
      <c r="ER431" s="577"/>
    </row>
    <row r="432" spans="1:148" ht="15" customHeight="1">
      <c r="A432" s="648"/>
      <c r="B432" s="2261" t="str">
        <f t="shared" si="445"/>
        <v>Desk 7</v>
      </c>
      <c r="C432" s="2266" t="str">
        <f t="shared" ref="C432" si="453">IF(ISBLANK(C18), "", C18)</f>
        <v/>
      </c>
      <c r="D432" s="2266" t="str">
        <f t="shared" si="447"/>
        <v/>
      </c>
      <c r="E432" s="2266" t="str">
        <f t="shared" si="447"/>
        <v/>
      </c>
      <c r="F432" s="2266" t="str">
        <f t="shared" si="447"/>
        <v/>
      </c>
      <c r="G432" s="57"/>
      <c r="H432" s="57"/>
      <c r="I432" s="57"/>
      <c r="J432" s="57"/>
      <c r="K432" s="57"/>
      <c r="L432" s="57"/>
      <c r="M432" s="57"/>
      <c r="N432" s="57"/>
      <c r="O432" s="57"/>
      <c r="P432" s="57"/>
      <c r="Q432" s="57"/>
      <c r="R432" s="57"/>
      <c r="S432" s="57"/>
      <c r="T432" s="57"/>
      <c r="U432" s="57"/>
      <c r="V432" s="57"/>
      <c r="W432" s="57"/>
      <c r="X432" s="57"/>
      <c r="Y432" s="57"/>
      <c r="Z432" s="57"/>
      <c r="AA432" s="57"/>
      <c r="AB432" s="57"/>
      <c r="AC432" s="57"/>
      <c r="AD432" s="57"/>
      <c r="AE432" s="57"/>
      <c r="AF432" s="57"/>
      <c r="AG432" s="57"/>
      <c r="AH432" s="57"/>
      <c r="AI432" s="57"/>
      <c r="AJ432" s="57"/>
      <c r="AK432" s="57"/>
      <c r="AL432" s="57"/>
      <c r="AM432" s="57"/>
      <c r="AN432" s="57"/>
      <c r="AO432" s="57"/>
      <c r="AP432" s="57"/>
      <c r="AQ432" s="57"/>
      <c r="AR432" s="57"/>
      <c r="AS432" s="57"/>
      <c r="AT432" s="57"/>
      <c r="AU432" s="57"/>
      <c r="AV432" s="57"/>
      <c r="AW432" s="57"/>
      <c r="AX432" s="57"/>
      <c r="AY432" s="57"/>
      <c r="AZ432" s="57"/>
      <c r="BA432" s="57"/>
      <c r="BB432" s="57"/>
      <c r="BC432" s="57"/>
      <c r="BD432" s="57"/>
      <c r="BE432" s="57"/>
      <c r="BF432" s="57"/>
      <c r="BG432" s="57"/>
      <c r="BH432" s="57"/>
      <c r="BI432" s="57"/>
      <c r="BJ432" s="57"/>
      <c r="BK432" s="57"/>
      <c r="BL432" s="57"/>
      <c r="BM432" s="57"/>
      <c r="BN432" s="57"/>
      <c r="BO432" s="57"/>
      <c r="BP432" s="57"/>
      <c r="BQ432" s="57"/>
      <c r="BR432" s="57"/>
      <c r="BS432" s="57"/>
      <c r="BT432" s="57"/>
      <c r="BU432" s="57"/>
      <c r="BV432" s="57"/>
      <c r="BW432" s="57"/>
      <c r="BX432" s="57"/>
      <c r="BY432" s="57"/>
      <c r="BZ432" s="57"/>
      <c r="CA432" s="57"/>
      <c r="CB432" s="57"/>
      <c r="CC432" s="57"/>
      <c r="CD432" s="57"/>
      <c r="CE432" s="57"/>
      <c r="CF432" s="57"/>
      <c r="CG432" s="57"/>
      <c r="CH432" s="57"/>
      <c r="CI432" s="57"/>
      <c r="CJ432" s="57"/>
      <c r="CK432" s="57"/>
      <c r="CL432" s="57"/>
      <c r="CM432" s="57"/>
      <c r="CN432" s="57"/>
      <c r="CO432" s="57"/>
      <c r="CP432" s="57"/>
      <c r="CQ432" s="57"/>
      <c r="CR432" s="57"/>
      <c r="CS432" s="57"/>
      <c r="CT432" s="57"/>
      <c r="CU432" s="57"/>
      <c r="CV432" s="57"/>
      <c r="CW432" s="57"/>
      <c r="CX432" s="57"/>
      <c r="CY432" s="57"/>
      <c r="CZ432" s="57"/>
      <c r="DA432" s="57"/>
      <c r="DB432" s="57"/>
      <c r="DC432" s="57"/>
      <c r="DD432" s="57"/>
      <c r="DE432" s="57"/>
      <c r="DF432" s="57"/>
      <c r="DG432" s="57"/>
      <c r="DH432" s="57"/>
      <c r="DI432" s="57"/>
      <c r="DJ432" s="57"/>
      <c r="DK432" s="57"/>
      <c r="DL432" s="57"/>
      <c r="DM432" s="57"/>
      <c r="DN432" s="57"/>
      <c r="DO432" s="57"/>
      <c r="DP432" s="57"/>
      <c r="DQ432" s="57"/>
      <c r="DR432" s="57"/>
      <c r="DS432" s="57"/>
      <c r="DT432" s="57"/>
      <c r="DU432" s="57"/>
      <c r="DV432" s="103"/>
      <c r="DW432" s="57"/>
      <c r="DX432" s="57"/>
      <c r="DY432" s="57"/>
      <c r="DZ432" s="57"/>
      <c r="EA432" s="57"/>
      <c r="EB432" s="57"/>
      <c r="EC432" s="57"/>
      <c r="ED432" s="57"/>
      <c r="EE432" s="57"/>
      <c r="EF432" s="57"/>
      <c r="EG432" s="57"/>
      <c r="EH432" s="57"/>
      <c r="EI432" s="57"/>
      <c r="EJ432" s="57"/>
      <c r="EK432" s="57"/>
      <c r="EL432" s="57"/>
      <c r="EM432" s="57"/>
      <c r="EN432" s="57"/>
      <c r="EO432" s="57"/>
      <c r="EP432" s="57"/>
      <c r="EQ432" s="103"/>
      <c r="ER432" s="577"/>
    </row>
    <row r="433" spans="1:148" ht="15" customHeight="1">
      <c r="A433" s="648"/>
      <c r="B433" s="2261" t="str">
        <f t="shared" si="445"/>
        <v>Desk 8</v>
      </c>
      <c r="C433" s="2266" t="str">
        <f t="shared" ref="C433" si="454">IF(ISBLANK(C19), "", C19)</f>
        <v/>
      </c>
      <c r="D433" s="2266" t="str">
        <f t="shared" si="447"/>
        <v/>
      </c>
      <c r="E433" s="2266" t="str">
        <f t="shared" si="447"/>
        <v/>
      </c>
      <c r="F433" s="2266" t="str">
        <f t="shared" si="447"/>
        <v/>
      </c>
      <c r="G433" s="57"/>
      <c r="H433" s="57"/>
      <c r="I433" s="57"/>
      <c r="J433" s="57"/>
      <c r="K433" s="57"/>
      <c r="L433" s="57"/>
      <c r="M433" s="57"/>
      <c r="N433" s="57"/>
      <c r="O433" s="57"/>
      <c r="P433" s="57"/>
      <c r="Q433" s="57"/>
      <c r="R433" s="57"/>
      <c r="S433" s="57"/>
      <c r="T433" s="57"/>
      <c r="U433" s="57"/>
      <c r="V433" s="57"/>
      <c r="W433" s="57"/>
      <c r="X433" s="57"/>
      <c r="Y433" s="57"/>
      <c r="Z433" s="57"/>
      <c r="AA433" s="57"/>
      <c r="AB433" s="57"/>
      <c r="AC433" s="57"/>
      <c r="AD433" s="57"/>
      <c r="AE433" s="57"/>
      <c r="AF433" s="57"/>
      <c r="AG433" s="57"/>
      <c r="AH433" s="57"/>
      <c r="AI433" s="57"/>
      <c r="AJ433" s="57"/>
      <c r="AK433" s="57"/>
      <c r="AL433" s="57"/>
      <c r="AM433" s="57"/>
      <c r="AN433" s="57"/>
      <c r="AO433" s="57"/>
      <c r="AP433" s="57"/>
      <c r="AQ433" s="57"/>
      <c r="AR433" s="57"/>
      <c r="AS433" s="57"/>
      <c r="AT433" s="57"/>
      <c r="AU433" s="57"/>
      <c r="AV433" s="57"/>
      <c r="AW433" s="57"/>
      <c r="AX433" s="57"/>
      <c r="AY433" s="57"/>
      <c r="AZ433" s="57"/>
      <c r="BA433" s="57"/>
      <c r="BB433" s="57"/>
      <c r="BC433" s="57"/>
      <c r="BD433" s="57"/>
      <c r="BE433" s="57"/>
      <c r="BF433" s="57"/>
      <c r="BG433" s="57"/>
      <c r="BH433" s="57"/>
      <c r="BI433" s="57"/>
      <c r="BJ433" s="57"/>
      <c r="BK433" s="57"/>
      <c r="BL433" s="57"/>
      <c r="BM433" s="57"/>
      <c r="BN433" s="57"/>
      <c r="BO433" s="57"/>
      <c r="BP433" s="57"/>
      <c r="BQ433" s="57"/>
      <c r="BR433" s="57"/>
      <c r="BS433" s="57"/>
      <c r="BT433" s="57"/>
      <c r="BU433" s="57"/>
      <c r="BV433" s="57"/>
      <c r="BW433" s="57"/>
      <c r="BX433" s="57"/>
      <c r="BY433" s="57"/>
      <c r="BZ433" s="57"/>
      <c r="CA433" s="57"/>
      <c r="CB433" s="57"/>
      <c r="CC433" s="57"/>
      <c r="CD433" s="57"/>
      <c r="CE433" s="57"/>
      <c r="CF433" s="57"/>
      <c r="CG433" s="57"/>
      <c r="CH433" s="57"/>
      <c r="CI433" s="57"/>
      <c r="CJ433" s="57"/>
      <c r="CK433" s="57"/>
      <c r="CL433" s="57"/>
      <c r="CM433" s="57"/>
      <c r="CN433" s="57"/>
      <c r="CO433" s="57"/>
      <c r="CP433" s="57"/>
      <c r="CQ433" s="57"/>
      <c r="CR433" s="57"/>
      <c r="CS433" s="57"/>
      <c r="CT433" s="57"/>
      <c r="CU433" s="57"/>
      <c r="CV433" s="57"/>
      <c r="CW433" s="57"/>
      <c r="CX433" s="57"/>
      <c r="CY433" s="57"/>
      <c r="CZ433" s="57"/>
      <c r="DA433" s="57"/>
      <c r="DB433" s="57"/>
      <c r="DC433" s="57"/>
      <c r="DD433" s="57"/>
      <c r="DE433" s="57"/>
      <c r="DF433" s="57"/>
      <c r="DG433" s="57"/>
      <c r="DH433" s="57"/>
      <c r="DI433" s="57"/>
      <c r="DJ433" s="57"/>
      <c r="DK433" s="57"/>
      <c r="DL433" s="57"/>
      <c r="DM433" s="57"/>
      <c r="DN433" s="57"/>
      <c r="DO433" s="57"/>
      <c r="DP433" s="57"/>
      <c r="DQ433" s="57"/>
      <c r="DR433" s="57"/>
      <c r="DS433" s="57"/>
      <c r="DT433" s="57"/>
      <c r="DU433" s="57"/>
      <c r="DV433" s="103"/>
      <c r="DW433" s="57"/>
      <c r="DX433" s="57"/>
      <c r="DY433" s="57"/>
      <c r="DZ433" s="57"/>
      <c r="EA433" s="57"/>
      <c r="EB433" s="57"/>
      <c r="EC433" s="57"/>
      <c r="ED433" s="57"/>
      <c r="EE433" s="57"/>
      <c r="EF433" s="57"/>
      <c r="EG433" s="57"/>
      <c r="EH433" s="57"/>
      <c r="EI433" s="57"/>
      <c r="EJ433" s="57"/>
      <c r="EK433" s="57"/>
      <c r="EL433" s="57"/>
      <c r="EM433" s="57"/>
      <c r="EN433" s="57"/>
      <c r="EO433" s="57"/>
      <c r="EP433" s="57"/>
      <c r="EQ433" s="103"/>
      <c r="ER433" s="577"/>
    </row>
    <row r="434" spans="1:148" ht="15" customHeight="1">
      <c r="A434" s="648"/>
      <c r="B434" s="2261" t="str">
        <f t="shared" si="445"/>
        <v>Desk 9</v>
      </c>
      <c r="C434" s="2266" t="str">
        <f t="shared" ref="C434" si="455">IF(ISBLANK(C20), "", C20)</f>
        <v/>
      </c>
      <c r="D434" s="2266" t="str">
        <f t="shared" si="447"/>
        <v/>
      </c>
      <c r="E434" s="2266" t="str">
        <f t="shared" si="447"/>
        <v/>
      </c>
      <c r="F434" s="2266" t="str">
        <f t="shared" si="447"/>
        <v/>
      </c>
      <c r="G434" s="57"/>
      <c r="H434" s="57"/>
      <c r="I434" s="57"/>
      <c r="J434" s="57"/>
      <c r="K434" s="57"/>
      <c r="L434" s="57"/>
      <c r="M434" s="57"/>
      <c r="N434" s="57"/>
      <c r="O434" s="57"/>
      <c r="P434" s="57"/>
      <c r="Q434" s="57"/>
      <c r="R434" s="57"/>
      <c r="S434" s="57"/>
      <c r="T434" s="57"/>
      <c r="U434" s="57"/>
      <c r="V434" s="57"/>
      <c r="W434" s="57"/>
      <c r="X434" s="57"/>
      <c r="Y434" s="57"/>
      <c r="Z434" s="57"/>
      <c r="AA434" s="57"/>
      <c r="AB434" s="57"/>
      <c r="AC434" s="57"/>
      <c r="AD434" s="57"/>
      <c r="AE434" s="57"/>
      <c r="AF434" s="57"/>
      <c r="AG434" s="57"/>
      <c r="AH434" s="57"/>
      <c r="AI434" s="57"/>
      <c r="AJ434" s="57"/>
      <c r="AK434" s="57"/>
      <c r="AL434" s="57"/>
      <c r="AM434" s="57"/>
      <c r="AN434" s="57"/>
      <c r="AO434" s="57"/>
      <c r="AP434" s="57"/>
      <c r="AQ434" s="57"/>
      <c r="AR434" s="57"/>
      <c r="AS434" s="57"/>
      <c r="AT434" s="57"/>
      <c r="AU434" s="57"/>
      <c r="AV434" s="57"/>
      <c r="AW434" s="57"/>
      <c r="AX434" s="57"/>
      <c r="AY434" s="57"/>
      <c r="AZ434" s="57"/>
      <c r="BA434" s="57"/>
      <c r="BB434" s="57"/>
      <c r="BC434" s="57"/>
      <c r="BD434" s="57"/>
      <c r="BE434" s="57"/>
      <c r="BF434" s="57"/>
      <c r="BG434" s="57"/>
      <c r="BH434" s="57"/>
      <c r="BI434" s="57"/>
      <c r="BJ434" s="57"/>
      <c r="BK434" s="57"/>
      <c r="BL434" s="57"/>
      <c r="BM434" s="57"/>
      <c r="BN434" s="57"/>
      <c r="BO434" s="57"/>
      <c r="BP434" s="57"/>
      <c r="BQ434" s="57"/>
      <c r="BR434" s="57"/>
      <c r="BS434" s="57"/>
      <c r="BT434" s="57"/>
      <c r="BU434" s="57"/>
      <c r="BV434" s="57"/>
      <c r="BW434" s="57"/>
      <c r="BX434" s="57"/>
      <c r="BY434" s="57"/>
      <c r="BZ434" s="57"/>
      <c r="CA434" s="57"/>
      <c r="CB434" s="57"/>
      <c r="CC434" s="57"/>
      <c r="CD434" s="57"/>
      <c r="CE434" s="57"/>
      <c r="CF434" s="57"/>
      <c r="CG434" s="57"/>
      <c r="CH434" s="57"/>
      <c r="CI434" s="57"/>
      <c r="CJ434" s="57"/>
      <c r="CK434" s="57"/>
      <c r="CL434" s="57"/>
      <c r="CM434" s="57"/>
      <c r="CN434" s="57"/>
      <c r="CO434" s="57"/>
      <c r="CP434" s="57"/>
      <c r="CQ434" s="57"/>
      <c r="CR434" s="57"/>
      <c r="CS434" s="57"/>
      <c r="CT434" s="57"/>
      <c r="CU434" s="57"/>
      <c r="CV434" s="57"/>
      <c r="CW434" s="57"/>
      <c r="CX434" s="57"/>
      <c r="CY434" s="57"/>
      <c r="CZ434" s="57"/>
      <c r="DA434" s="57"/>
      <c r="DB434" s="57"/>
      <c r="DC434" s="57"/>
      <c r="DD434" s="57"/>
      <c r="DE434" s="57"/>
      <c r="DF434" s="57"/>
      <c r="DG434" s="57"/>
      <c r="DH434" s="57"/>
      <c r="DI434" s="57"/>
      <c r="DJ434" s="57"/>
      <c r="DK434" s="57"/>
      <c r="DL434" s="57"/>
      <c r="DM434" s="57"/>
      <c r="DN434" s="57"/>
      <c r="DO434" s="57"/>
      <c r="DP434" s="57"/>
      <c r="DQ434" s="57"/>
      <c r="DR434" s="57"/>
      <c r="DS434" s="57"/>
      <c r="DT434" s="57"/>
      <c r="DU434" s="57"/>
      <c r="DV434" s="103"/>
      <c r="DW434" s="57"/>
      <c r="DX434" s="57"/>
      <c r="DY434" s="57"/>
      <c r="DZ434" s="57"/>
      <c r="EA434" s="57"/>
      <c r="EB434" s="57"/>
      <c r="EC434" s="57"/>
      <c r="ED434" s="57"/>
      <c r="EE434" s="57"/>
      <c r="EF434" s="57"/>
      <c r="EG434" s="57"/>
      <c r="EH434" s="57"/>
      <c r="EI434" s="57"/>
      <c r="EJ434" s="57"/>
      <c r="EK434" s="57"/>
      <c r="EL434" s="57"/>
      <c r="EM434" s="57"/>
      <c r="EN434" s="57"/>
      <c r="EO434" s="57"/>
      <c r="EP434" s="57"/>
      <c r="EQ434" s="103"/>
      <c r="ER434" s="577"/>
    </row>
    <row r="435" spans="1:148" ht="15" customHeight="1">
      <c r="A435" s="648"/>
      <c r="B435" s="2261" t="str">
        <f t="shared" si="445"/>
        <v>Desk 10</v>
      </c>
      <c r="C435" s="2266" t="str">
        <f t="shared" ref="C435" si="456">IF(ISBLANK(C21), "", C21)</f>
        <v/>
      </c>
      <c r="D435" s="2266" t="str">
        <f t="shared" si="447"/>
        <v/>
      </c>
      <c r="E435" s="2266" t="str">
        <f t="shared" si="447"/>
        <v/>
      </c>
      <c r="F435" s="2266" t="str">
        <f t="shared" si="447"/>
        <v/>
      </c>
      <c r="G435" s="57"/>
      <c r="H435" s="57"/>
      <c r="I435" s="57"/>
      <c r="J435" s="57"/>
      <c r="K435" s="57"/>
      <c r="L435" s="57"/>
      <c r="M435" s="57"/>
      <c r="N435" s="57"/>
      <c r="O435" s="57"/>
      <c r="P435" s="57"/>
      <c r="Q435" s="57"/>
      <c r="R435" s="57"/>
      <c r="S435" s="57"/>
      <c r="T435" s="57"/>
      <c r="U435" s="57"/>
      <c r="V435" s="57"/>
      <c r="W435" s="57"/>
      <c r="X435" s="57"/>
      <c r="Y435" s="57"/>
      <c r="Z435" s="57"/>
      <c r="AA435" s="57"/>
      <c r="AB435" s="57"/>
      <c r="AC435" s="57"/>
      <c r="AD435" s="57"/>
      <c r="AE435" s="57"/>
      <c r="AF435" s="57"/>
      <c r="AG435" s="57"/>
      <c r="AH435" s="57"/>
      <c r="AI435" s="57"/>
      <c r="AJ435" s="57"/>
      <c r="AK435" s="57"/>
      <c r="AL435" s="57"/>
      <c r="AM435" s="57"/>
      <c r="AN435" s="57"/>
      <c r="AO435" s="57"/>
      <c r="AP435" s="57"/>
      <c r="AQ435" s="57"/>
      <c r="AR435" s="57"/>
      <c r="AS435" s="57"/>
      <c r="AT435" s="57"/>
      <c r="AU435" s="57"/>
      <c r="AV435" s="57"/>
      <c r="AW435" s="57"/>
      <c r="AX435" s="57"/>
      <c r="AY435" s="57"/>
      <c r="AZ435" s="57"/>
      <c r="BA435" s="57"/>
      <c r="BB435" s="57"/>
      <c r="BC435" s="57"/>
      <c r="BD435" s="57"/>
      <c r="BE435" s="57"/>
      <c r="BF435" s="57"/>
      <c r="BG435" s="57"/>
      <c r="BH435" s="57"/>
      <c r="BI435" s="57"/>
      <c r="BJ435" s="57"/>
      <c r="BK435" s="57"/>
      <c r="BL435" s="57"/>
      <c r="BM435" s="57"/>
      <c r="BN435" s="57"/>
      <c r="BO435" s="57"/>
      <c r="BP435" s="57"/>
      <c r="BQ435" s="57"/>
      <c r="BR435" s="57"/>
      <c r="BS435" s="57"/>
      <c r="BT435" s="57"/>
      <c r="BU435" s="57"/>
      <c r="BV435" s="57"/>
      <c r="BW435" s="57"/>
      <c r="BX435" s="57"/>
      <c r="BY435" s="57"/>
      <c r="BZ435" s="57"/>
      <c r="CA435" s="57"/>
      <c r="CB435" s="57"/>
      <c r="CC435" s="57"/>
      <c r="CD435" s="57"/>
      <c r="CE435" s="57"/>
      <c r="CF435" s="57"/>
      <c r="CG435" s="57"/>
      <c r="CH435" s="57"/>
      <c r="CI435" s="57"/>
      <c r="CJ435" s="57"/>
      <c r="CK435" s="57"/>
      <c r="CL435" s="57"/>
      <c r="CM435" s="57"/>
      <c r="CN435" s="57"/>
      <c r="CO435" s="57"/>
      <c r="CP435" s="57"/>
      <c r="CQ435" s="57"/>
      <c r="CR435" s="57"/>
      <c r="CS435" s="57"/>
      <c r="CT435" s="57"/>
      <c r="CU435" s="57"/>
      <c r="CV435" s="57"/>
      <c r="CW435" s="57"/>
      <c r="CX435" s="57"/>
      <c r="CY435" s="57"/>
      <c r="CZ435" s="57"/>
      <c r="DA435" s="57"/>
      <c r="DB435" s="57"/>
      <c r="DC435" s="57"/>
      <c r="DD435" s="57"/>
      <c r="DE435" s="57"/>
      <c r="DF435" s="57"/>
      <c r="DG435" s="57"/>
      <c r="DH435" s="57"/>
      <c r="DI435" s="57"/>
      <c r="DJ435" s="57"/>
      <c r="DK435" s="57"/>
      <c r="DL435" s="57"/>
      <c r="DM435" s="57"/>
      <c r="DN435" s="57"/>
      <c r="DO435" s="57"/>
      <c r="DP435" s="57"/>
      <c r="DQ435" s="57"/>
      <c r="DR435" s="57"/>
      <c r="DS435" s="57"/>
      <c r="DT435" s="57"/>
      <c r="DU435" s="57"/>
      <c r="DV435" s="103"/>
      <c r="DW435" s="57"/>
      <c r="DX435" s="57"/>
      <c r="DY435" s="57"/>
      <c r="DZ435" s="57"/>
      <c r="EA435" s="57"/>
      <c r="EB435" s="57"/>
      <c r="EC435" s="57"/>
      <c r="ED435" s="57"/>
      <c r="EE435" s="57"/>
      <c r="EF435" s="57"/>
      <c r="EG435" s="57"/>
      <c r="EH435" s="57"/>
      <c r="EI435" s="57"/>
      <c r="EJ435" s="57"/>
      <c r="EK435" s="57"/>
      <c r="EL435" s="57"/>
      <c r="EM435" s="57"/>
      <c r="EN435" s="57"/>
      <c r="EO435" s="57"/>
      <c r="EP435" s="57"/>
      <c r="EQ435" s="103"/>
      <c r="ER435" s="577"/>
    </row>
    <row r="436" spans="1:148" ht="15" customHeight="1">
      <c r="A436" s="648"/>
      <c r="B436" s="2261" t="str">
        <f t="shared" si="445"/>
        <v>Desk 11</v>
      </c>
      <c r="C436" s="2266" t="str">
        <f t="shared" ref="C436" si="457">IF(ISBLANK(C22), "", C22)</f>
        <v/>
      </c>
      <c r="D436" s="2266" t="str">
        <f t="shared" si="447"/>
        <v/>
      </c>
      <c r="E436" s="2266" t="str">
        <f t="shared" si="447"/>
        <v/>
      </c>
      <c r="F436" s="2266" t="str">
        <f t="shared" si="447"/>
        <v/>
      </c>
      <c r="G436" s="57"/>
      <c r="H436" s="57"/>
      <c r="I436" s="57"/>
      <c r="J436" s="57"/>
      <c r="K436" s="57"/>
      <c r="L436" s="57"/>
      <c r="M436" s="57"/>
      <c r="N436" s="57"/>
      <c r="O436" s="57"/>
      <c r="P436" s="57"/>
      <c r="Q436" s="57"/>
      <c r="R436" s="57"/>
      <c r="S436" s="57"/>
      <c r="T436" s="57"/>
      <c r="U436" s="57"/>
      <c r="V436" s="57"/>
      <c r="W436" s="57"/>
      <c r="X436" s="57"/>
      <c r="Y436" s="57"/>
      <c r="Z436" s="57"/>
      <c r="AA436" s="57"/>
      <c r="AB436" s="57"/>
      <c r="AC436" s="57"/>
      <c r="AD436" s="57"/>
      <c r="AE436" s="57"/>
      <c r="AF436" s="57"/>
      <c r="AG436" s="57"/>
      <c r="AH436" s="57"/>
      <c r="AI436" s="57"/>
      <c r="AJ436" s="57"/>
      <c r="AK436" s="57"/>
      <c r="AL436" s="57"/>
      <c r="AM436" s="57"/>
      <c r="AN436" s="57"/>
      <c r="AO436" s="57"/>
      <c r="AP436" s="57"/>
      <c r="AQ436" s="57"/>
      <c r="AR436" s="57"/>
      <c r="AS436" s="57"/>
      <c r="AT436" s="57"/>
      <c r="AU436" s="57"/>
      <c r="AV436" s="57"/>
      <c r="AW436" s="57"/>
      <c r="AX436" s="57"/>
      <c r="AY436" s="57"/>
      <c r="AZ436" s="57"/>
      <c r="BA436" s="57"/>
      <c r="BB436" s="57"/>
      <c r="BC436" s="57"/>
      <c r="BD436" s="57"/>
      <c r="BE436" s="57"/>
      <c r="BF436" s="57"/>
      <c r="BG436" s="57"/>
      <c r="BH436" s="57"/>
      <c r="BI436" s="57"/>
      <c r="BJ436" s="57"/>
      <c r="BK436" s="57"/>
      <c r="BL436" s="57"/>
      <c r="BM436" s="57"/>
      <c r="BN436" s="57"/>
      <c r="BO436" s="57"/>
      <c r="BP436" s="57"/>
      <c r="BQ436" s="57"/>
      <c r="BR436" s="57"/>
      <c r="BS436" s="57"/>
      <c r="BT436" s="57"/>
      <c r="BU436" s="57"/>
      <c r="BV436" s="57"/>
      <c r="BW436" s="57"/>
      <c r="BX436" s="57"/>
      <c r="BY436" s="57"/>
      <c r="BZ436" s="57"/>
      <c r="CA436" s="57"/>
      <c r="CB436" s="57"/>
      <c r="CC436" s="57"/>
      <c r="CD436" s="57"/>
      <c r="CE436" s="57"/>
      <c r="CF436" s="57"/>
      <c r="CG436" s="57"/>
      <c r="CH436" s="57"/>
      <c r="CI436" s="57"/>
      <c r="CJ436" s="57"/>
      <c r="CK436" s="57"/>
      <c r="CL436" s="57"/>
      <c r="CM436" s="57"/>
      <c r="CN436" s="57"/>
      <c r="CO436" s="57"/>
      <c r="CP436" s="57"/>
      <c r="CQ436" s="57"/>
      <c r="CR436" s="57"/>
      <c r="CS436" s="57"/>
      <c r="CT436" s="57"/>
      <c r="CU436" s="57"/>
      <c r="CV436" s="57"/>
      <c r="CW436" s="57"/>
      <c r="CX436" s="57"/>
      <c r="CY436" s="57"/>
      <c r="CZ436" s="57"/>
      <c r="DA436" s="57"/>
      <c r="DB436" s="57"/>
      <c r="DC436" s="57"/>
      <c r="DD436" s="57"/>
      <c r="DE436" s="57"/>
      <c r="DF436" s="57"/>
      <c r="DG436" s="57"/>
      <c r="DH436" s="57"/>
      <c r="DI436" s="57"/>
      <c r="DJ436" s="57"/>
      <c r="DK436" s="57"/>
      <c r="DL436" s="57"/>
      <c r="DM436" s="57"/>
      <c r="DN436" s="57"/>
      <c r="DO436" s="57"/>
      <c r="DP436" s="57"/>
      <c r="DQ436" s="57"/>
      <c r="DR436" s="57"/>
      <c r="DS436" s="57"/>
      <c r="DT436" s="57"/>
      <c r="DU436" s="57"/>
      <c r="DV436" s="103"/>
      <c r="DW436" s="57"/>
      <c r="DX436" s="57"/>
      <c r="DY436" s="57"/>
      <c r="DZ436" s="57"/>
      <c r="EA436" s="57"/>
      <c r="EB436" s="57"/>
      <c r="EC436" s="57"/>
      <c r="ED436" s="57"/>
      <c r="EE436" s="57"/>
      <c r="EF436" s="57"/>
      <c r="EG436" s="57"/>
      <c r="EH436" s="57"/>
      <c r="EI436" s="57"/>
      <c r="EJ436" s="57"/>
      <c r="EK436" s="57"/>
      <c r="EL436" s="57"/>
      <c r="EM436" s="57"/>
      <c r="EN436" s="57"/>
      <c r="EO436" s="57"/>
      <c r="EP436" s="57"/>
      <c r="EQ436" s="103"/>
      <c r="ER436" s="577"/>
    </row>
    <row r="437" spans="1:148" ht="15" customHeight="1">
      <c r="A437" s="648"/>
      <c r="B437" s="2261" t="str">
        <f t="shared" si="445"/>
        <v>Desk 12</v>
      </c>
      <c r="C437" s="2266" t="str">
        <f t="shared" ref="C437" si="458">IF(ISBLANK(C23), "", C23)</f>
        <v/>
      </c>
      <c r="D437" s="2266" t="str">
        <f t="shared" si="447"/>
        <v/>
      </c>
      <c r="E437" s="2266" t="str">
        <f t="shared" si="447"/>
        <v/>
      </c>
      <c r="F437" s="2266" t="str">
        <f t="shared" si="447"/>
        <v/>
      </c>
      <c r="G437" s="57"/>
      <c r="H437" s="57"/>
      <c r="I437" s="57"/>
      <c r="J437" s="57"/>
      <c r="K437" s="57"/>
      <c r="L437" s="57"/>
      <c r="M437" s="57"/>
      <c r="N437" s="57"/>
      <c r="O437" s="57"/>
      <c r="P437" s="57"/>
      <c r="Q437" s="57"/>
      <c r="R437" s="57"/>
      <c r="S437" s="57"/>
      <c r="T437" s="57"/>
      <c r="U437" s="57"/>
      <c r="V437" s="57"/>
      <c r="W437" s="57"/>
      <c r="X437" s="57"/>
      <c r="Y437" s="57"/>
      <c r="Z437" s="57"/>
      <c r="AA437" s="57"/>
      <c r="AB437" s="57"/>
      <c r="AC437" s="57"/>
      <c r="AD437" s="57"/>
      <c r="AE437" s="57"/>
      <c r="AF437" s="57"/>
      <c r="AG437" s="57"/>
      <c r="AH437" s="57"/>
      <c r="AI437" s="57"/>
      <c r="AJ437" s="57"/>
      <c r="AK437" s="57"/>
      <c r="AL437" s="57"/>
      <c r="AM437" s="57"/>
      <c r="AN437" s="57"/>
      <c r="AO437" s="57"/>
      <c r="AP437" s="57"/>
      <c r="AQ437" s="57"/>
      <c r="AR437" s="57"/>
      <c r="AS437" s="57"/>
      <c r="AT437" s="57"/>
      <c r="AU437" s="57"/>
      <c r="AV437" s="57"/>
      <c r="AW437" s="57"/>
      <c r="AX437" s="57"/>
      <c r="AY437" s="57"/>
      <c r="AZ437" s="57"/>
      <c r="BA437" s="57"/>
      <c r="BB437" s="57"/>
      <c r="BC437" s="57"/>
      <c r="BD437" s="57"/>
      <c r="BE437" s="57"/>
      <c r="BF437" s="57"/>
      <c r="BG437" s="57"/>
      <c r="BH437" s="57"/>
      <c r="BI437" s="57"/>
      <c r="BJ437" s="57"/>
      <c r="BK437" s="57"/>
      <c r="BL437" s="57"/>
      <c r="BM437" s="57"/>
      <c r="BN437" s="57"/>
      <c r="BO437" s="57"/>
      <c r="BP437" s="57"/>
      <c r="BQ437" s="57"/>
      <c r="BR437" s="57"/>
      <c r="BS437" s="57"/>
      <c r="BT437" s="57"/>
      <c r="BU437" s="57"/>
      <c r="BV437" s="57"/>
      <c r="BW437" s="57"/>
      <c r="BX437" s="57"/>
      <c r="BY437" s="57"/>
      <c r="BZ437" s="57"/>
      <c r="CA437" s="57"/>
      <c r="CB437" s="57"/>
      <c r="CC437" s="57"/>
      <c r="CD437" s="57"/>
      <c r="CE437" s="57"/>
      <c r="CF437" s="57"/>
      <c r="CG437" s="57"/>
      <c r="CH437" s="57"/>
      <c r="CI437" s="57"/>
      <c r="CJ437" s="57"/>
      <c r="CK437" s="57"/>
      <c r="CL437" s="57"/>
      <c r="CM437" s="57"/>
      <c r="CN437" s="57"/>
      <c r="CO437" s="57"/>
      <c r="CP437" s="57"/>
      <c r="CQ437" s="57"/>
      <c r="CR437" s="57"/>
      <c r="CS437" s="57"/>
      <c r="CT437" s="57"/>
      <c r="CU437" s="57"/>
      <c r="CV437" s="57"/>
      <c r="CW437" s="57"/>
      <c r="CX437" s="57"/>
      <c r="CY437" s="57"/>
      <c r="CZ437" s="57"/>
      <c r="DA437" s="57"/>
      <c r="DB437" s="57"/>
      <c r="DC437" s="57"/>
      <c r="DD437" s="57"/>
      <c r="DE437" s="57"/>
      <c r="DF437" s="57"/>
      <c r="DG437" s="57"/>
      <c r="DH437" s="57"/>
      <c r="DI437" s="57"/>
      <c r="DJ437" s="57"/>
      <c r="DK437" s="57"/>
      <c r="DL437" s="57"/>
      <c r="DM437" s="57"/>
      <c r="DN437" s="57"/>
      <c r="DO437" s="57"/>
      <c r="DP437" s="57"/>
      <c r="DQ437" s="57"/>
      <c r="DR437" s="57"/>
      <c r="DS437" s="57"/>
      <c r="DT437" s="57"/>
      <c r="DU437" s="57"/>
      <c r="DV437" s="103"/>
      <c r="DW437" s="57"/>
      <c r="DX437" s="57"/>
      <c r="DY437" s="57"/>
      <c r="DZ437" s="57"/>
      <c r="EA437" s="57"/>
      <c r="EB437" s="57"/>
      <c r="EC437" s="57"/>
      <c r="ED437" s="57"/>
      <c r="EE437" s="57"/>
      <c r="EF437" s="57"/>
      <c r="EG437" s="57"/>
      <c r="EH437" s="57"/>
      <c r="EI437" s="57"/>
      <c r="EJ437" s="57"/>
      <c r="EK437" s="57"/>
      <c r="EL437" s="57"/>
      <c r="EM437" s="57"/>
      <c r="EN437" s="57"/>
      <c r="EO437" s="57"/>
      <c r="EP437" s="57"/>
      <c r="EQ437" s="103"/>
      <c r="ER437" s="577"/>
    </row>
    <row r="438" spans="1:148" ht="15" customHeight="1">
      <c r="A438" s="648"/>
      <c r="B438" s="2261" t="str">
        <f t="shared" si="445"/>
        <v>Desk 13</v>
      </c>
      <c r="C438" s="2266" t="str">
        <f t="shared" ref="C438" si="459">IF(ISBLANK(C24), "", C24)</f>
        <v/>
      </c>
      <c r="D438" s="2266" t="str">
        <f t="shared" si="447"/>
        <v/>
      </c>
      <c r="E438" s="2266" t="str">
        <f t="shared" si="447"/>
        <v/>
      </c>
      <c r="F438" s="2266" t="str">
        <f t="shared" si="447"/>
        <v/>
      </c>
      <c r="G438" s="57"/>
      <c r="H438" s="57"/>
      <c r="I438" s="57"/>
      <c r="J438" s="57"/>
      <c r="K438" s="57"/>
      <c r="L438" s="57"/>
      <c r="M438" s="57"/>
      <c r="N438" s="57"/>
      <c r="O438" s="57"/>
      <c r="P438" s="57"/>
      <c r="Q438" s="57"/>
      <c r="R438" s="57"/>
      <c r="S438" s="57"/>
      <c r="T438" s="57"/>
      <c r="U438" s="57"/>
      <c r="V438" s="57"/>
      <c r="W438" s="57"/>
      <c r="X438" s="57"/>
      <c r="Y438" s="57"/>
      <c r="Z438" s="57"/>
      <c r="AA438" s="57"/>
      <c r="AB438" s="57"/>
      <c r="AC438" s="57"/>
      <c r="AD438" s="57"/>
      <c r="AE438" s="57"/>
      <c r="AF438" s="57"/>
      <c r="AG438" s="57"/>
      <c r="AH438" s="57"/>
      <c r="AI438" s="57"/>
      <c r="AJ438" s="57"/>
      <c r="AK438" s="57"/>
      <c r="AL438" s="57"/>
      <c r="AM438" s="57"/>
      <c r="AN438" s="57"/>
      <c r="AO438" s="57"/>
      <c r="AP438" s="57"/>
      <c r="AQ438" s="57"/>
      <c r="AR438" s="57"/>
      <c r="AS438" s="57"/>
      <c r="AT438" s="57"/>
      <c r="AU438" s="57"/>
      <c r="AV438" s="57"/>
      <c r="AW438" s="57"/>
      <c r="AX438" s="57"/>
      <c r="AY438" s="57"/>
      <c r="AZ438" s="57"/>
      <c r="BA438" s="57"/>
      <c r="BB438" s="57"/>
      <c r="BC438" s="57"/>
      <c r="BD438" s="57"/>
      <c r="BE438" s="57"/>
      <c r="BF438" s="57"/>
      <c r="BG438" s="57"/>
      <c r="BH438" s="57"/>
      <c r="BI438" s="57"/>
      <c r="BJ438" s="57"/>
      <c r="BK438" s="57"/>
      <c r="BL438" s="57"/>
      <c r="BM438" s="57"/>
      <c r="BN438" s="57"/>
      <c r="BO438" s="57"/>
      <c r="BP438" s="57"/>
      <c r="BQ438" s="57"/>
      <c r="BR438" s="57"/>
      <c r="BS438" s="57"/>
      <c r="BT438" s="57"/>
      <c r="BU438" s="57"/>
      <c r="BV438" s="57"/>
      <c r="BW438" s="57"/>
      <c r="BX438" s="57"/>
      <c r="BY438" s="57"/>
      <c r="BZ438" s="57"/>
      <c r="CA438" s="57"/>
      <c r="CB438" s="57"/>
      <c r="CC438" s="57"/>
      <c r="CD438" s="57"/>
      <c r="CE438" s="57"/>
      <c r="CF438" s="57"/>
      <c r="CG438" s="57"/>
      <c r="CH438" s="57"/>
      <c r="CI438" s="57"/>
      <c r="CJ438" s="57"/>
      <c r="CK438" s="57"/>
      <c r="CL438" s="57"/>
      <c r="CM438" s="57"/>
      <c r="CN438" s="57"/>
      <c r="CO438" s="57"/>
      <c r="CP438" s="57"/>
      <c r="CQ438" s="57"/>
      <c r="CR438" s="57"/>
      <c r="CS438" s="57"/>
      <c r="CT438" s="57"/>
      <c r="CU438" s="57"/>
      <c r="CV438" s="57"/>
      <c r="CW438" s="57"/>
      <c r="CX438" s="57"/>
      <c r="CY438" s="57"/>
      <c r="CZ438" s="57"/>
      <c r="DA438" s="57"/>
      <c r="DB438" s="57"/>
      <c r="DC438" s="57"/>
      <c r="DD438" s="57"/>
      <c r="DE438" s="57"/>
      <c r="DF438" s="57"/>
      <c r="DG438" s="57"/>
      <c r="DH438" s="57"/>
      <c r="DI438" s="57"/>
      <c r="DJ438" s="57"/>
      <c r="DK438" s="57"/>
      <c r="DL438" s="57"/>
      <c r="DM438" s="57"/>
      <c r="DN438" s="57"/>
      <c r="DO438" s="57"/>
      <c r="DP438" s="57"/>
      <c r="DQ438" s="57"/>
      <c r="DR438" s="57"/>
      <c r="DS438" s="57"/>
      <c r="DT438" s="57"/>
      <c r="DU438" s="57"/>
      <c r="DV438" s="103"/>
      <c r="DW438" s="57"/>
      <c r="DX438" s="57"/>
      <c r="DY438" s="57"/>
      <c r="DZ438" s="57"/>
      <c r="EA438" s="57"/>
      <c r="EB438" s="57"/>
      <c r="EC438" s="57"/>
      <c r="ED438" s="57"/>
      <c r="EE438" s="57"/>
      <c r="EF438" s="57"/>
      <c r="EG438" s="57"/>
      <c r="EH438" s="57"/>
      <c r="EI438" s="57"/>
      <c r="EJ438" s="57"/>
      <c r="EK438" s="57"/>
      <c r="EL438" s="57"/>
      <c r="EM438" s="57"/>
      <c r="EN438" s="57"/>
      <c r="EO438" s="57"/>
      <c r="EP438" s="57"/>
      <c r="EQ438" s="103"/>
      <c r="ER438" s="577"/>
    </row>
    <row r="439" spans="1:148" ht="15" customHeight="1">
      <c r="A439" s="648"/>
      <c r="B439" s="2261" t="str">
        <f t="shared" si="445"/>
        <v>Desk 14</v>
      </c>
      <c r="C439" s="2266" t="str">
        <f t="shared" ref="C439" si="460">IF(ISBLANK(C25), "", C25)</f>
        <v/>
      </c>
      <c r="D439" s="2266" t="str">
        <f t="shared" si="447"/>
        <v/>
      </c>
      <c r="E439" s="2266" t="str">
        <f t="shared" si="447"/>
        <v/>
      </c>
      <c r="F439" s="2266" t="str">
        <f t="shared" si="447"/>
        <v/>
      </c>
      <c r="G439" s="57"/>
      <c r="H439" s="57"/>
      <c r="I439" s="57"/>
      <c r="J439" s="57"/>
      <c r="K439" s="57"/>
      <c r="L439" s="57"/>
      <c r="M439" s="57"/>
      <c r="N439" s="57"/>
      <c r="O439" s="57"/>
      <c r="P439" s="57"/>
      <c r="Q439" s="57"/>
      <c r="R439" s="57"/>
      <c r="S439" s="57"/>
      <c r="T439" s="57"/>
      <c r="U439" s="57"/>
      <c r="V439" s="57"/>
      <c r="W439" s="57"/>
      <c r="X439" s="57"/>
      <c r="Y439" s="57"/>
      <c r="Z439" s="57"/>
      <c r="AA439" s="57"/>
      <c r="AB439" s="57"/>
      <c r="AC439" s="57"/>
      <c r="AD439" s="57"/>
      <c r="AE439" s="57"/>
      <c r="AF439" s="57"/>
      <c r="AG439" s="57"/>
      <c r="AH439" s="57"/>
      <c r="AI439" s="57"/>
      <c r="AJ439" s="57"/>
      <c r="AK439" s="57"/>
      <c r="AL439" s="57"/>
      <c r="AM439" s="57"/>
      <c r="AN439" s="57"/>
      <c r="AO439" s="57"/>
      <c r="AP439" s="57"/>
      <c r="AQ439" s="57"/>
      <c r="AR439" s="57"/>
      <c r="AS439" s="57"/>
      <c r="AT439" s="57"/>
      <c r="AU439" s="57"/>
      <c r="AV439" s="57"/>
      <c r="AW439" s="57"/>
      <c r="AX439" s="57"/>
      <c r="AY439" s="57"/>
      <c r="AZ439" s="57"/>
      <c r="BA439" s="57"/>
      <c r="BB439" s="57"/>
      <c r="BC439" s="57"/>
      <c r="BD439" s="57"/>
      <c r="BE439" s="57"/>
      <c r="BF439" s="57"/>
      <c r="BG439" s="57"/>
      <c r="BH439" s="57"/>
      <c r="BI439" s="57"/>
      <c r="BJ439" s="57"/>
      <c r="BK439" s="57"/>
      <c r="BL439" s="57"/>
      <c r="BM439" s="57"/>
      <c r="BN439" s="57"/>
      <c r="BO439" s="57"/>
      <c r="BP439" s="57"/>
      <c r="BQ439" s="57"/>
      <c r="BR439" s="57"/>
      <c r="BS439" s="57"/>
      <c r="BT439" s="57"/>
      <c r="BU439" s="57"/>
      <c r="BV439" s="57"/>
      <c r="BW439" s="57"/>
      <c r="BX439" s="57"/>
      <c r="BY439" s="57"/>
      <c r="BZ439" s="57"/>
      <c r="CA439" s="57"/>
      <c r="CB439" s="57"/>
      <c r="CC439" s="57"/>
      <c r="CD439" s="57"/>
      <c r="CE439" s="57"/>
      <c r="CF439" s="57"/>
      <c r="CG439" s="57"/>
      <c r="CH439" s="57"/>
      <c r="CI439" s="57"/>
      <c r="CJ439" s="57"/>
      <c r="CK439" s="57"/>
      <c r="CL439" s="57"/>
      <c r="CM439" s="57"/>
      <c r="CN439" s="57"/>
      <c r="CO439" s="57"/>
      <c r="CP439" s="57"/>
      <c r="CQ439" s="57"/>
      <c r="CR439" s="57"/>
      <c r="CS439" s="57"/>
      <c r="CT439" s="57"/>
      <c r="CU439" s="57"/>
      <c r="CV439" s="57"/>
      <c r="CW439" s="57"/>
      <c r="CX439" s="57"/>
      <c r="CY439" s="57"/>
      <c r="CZ439" s="57"/>
      <c r="DA439" s="57"/>
      <c r="DB439" s="57"/>
      <c r="DC439" s="57"/>
      <c r="DD439" s="57"/>
      <c r="DE439" s="57"/>
      <c r="DF439" s="57"/>
      <c r="DG439" s="57"/>
      <c r="DH439" s="57"/>
      <c r="DI439" s="57"/>
      <c r="DJ439" s="57"/>
      <c r="DK439" s="57"/>
      <c r="DL439" s="57"/>
      <c r="DM439" s="57"/>
      <c r="DN439" s="57"/>
      <c r="DO439" s="57"/>
      <c r="DP439" s="57"/>
      <c r="DQ439" s="57"/>
      <c r="DR439" s="57"/>
      <c r="DS439" s="57"/>
      <c r="DT439" s="57"/>
      <c r="DU439" s="57"/>
      <c r="DV439" s="103"/>
      <c r="DW439" s="57"/>
      <c r="DX439" s="57"/>
      <c r="DY439" s="57"/>
      <c r="DZ439" s="57"/>
      <c r="EA439" s="57"/>
      <c r="EB439" s="57"/>
      <c r="EC439" s="57"/>
      <c r="ED439" s="57"/>
      <c r="EE439" s="57"/>
      <c r="EF439" s="57"/>
      <c r="EG439" s="57"/>
      <c r="EH439" s="57"/>
      <c r="EI439" s="57"/>
      <c r="EJ439" s="57"/>
      <c r="EK439" s="57"/>
      <c r="EL439" s="57"/>
      <c r="EM439" s="57"/>
      <c r="EN439" s="57"/>
      <c r="EO439" s="57"/>
      <c r="EP439" s="57"/>
      <c r="EQ439" s="103"/>
      <c r="ER439" s="577"/>
    </row>
    <row r="440" spans="1:148" ht="15" customHeight="1">
      <c r="A440" s="648"/>
      <c r="B440" s="2261" t="str">
        <f t="shared" si="445"/>
        <v>Desk 15</v>
      </c>
      <c r="C440" s="2266" t="str">
        <f t="shared" ref="C440" si="461">IF(ISBLANK(C26), "", C26)</f>
        <v/>
      </c>
      <c r="D440" s="2266" t="str">
        <f t="shared" si="447"/>
        <v/>
      </c>
      <c r="E440" s="2266" t="str">
        <f t="shared" si="447"/>
        <v/>
      </c>
      <c r="F440" s="2266" t="str">
        <f t="shared" si="447"/>
        <v/>
      </c>
      <c r="G440" s="57"/>
      <c r="H440" s="57"/>
      <c r="I440" s="57"/>
      <c r="J440" s="57"/>
      <c r="K440" s="57"/>
      <c r="L440" s="57"/>
      <c r="M440" s="57"/>
      <c r="N440" s="57"/>
      <c r="O440" s="57"/>
      <c r="P440" s="57"/>
      <c r="Q440" s="57"/>
      <c r="R440" s="57"/>
      <c r="S440" s="57"/>
      <c r="T440" s="57"/>
      <c r="U440" s="57"/>
      <c r="V440" s="57"/>
      <c r="W440" s="57"/>
      <c r="X440" s="57"/>
      <c r="Y440" s="57"/>
      <c r="Z440" s="57"/>
      <c r="AA440" s="57"/>
      <c r="AB440" s="57"/>
      <c r="AC440" s="57"/>
      <c r="AD440" s="57"/>
      <c r="AE440" s="57"/>
      <c r="AF440" s="57"/>
      <c r="AG440" s="57"/>
      <c r="AH440" s="57"/>
      <c r="AI440" s="57"/>
      <c r="AJ440" s="57"/>
      <c r="AK440" s="57"/>
      <c r="AL440" s="57"/>
      <c r="AM440" s="57"/>
      <c r="AN440" s="57"/>
      <c r="AO440" s="57"/>
      <c r="AP440" s="57"/>
      <c r="AQ440" s="57"/>
      <c r="AR440" s="57"/>
      <c r="AS440" s="57"/>
      <c r="AT440" s="57"/>
      <c r="AU440" s="57"/>
      <c r="AV440" s="57"/>
      <c r="AW440" s="57"/>
      <c r="AX440" s="57"/>
      <c r="AY440" s="57"/>
      <c r="AZ440" s="57"/>
      <c r="BA440" s="57"/>
      <c r="BB440" s="57"/>
      <c r="BC440" s="57"/>
      <c r="BD440" s="57"/>
      <c r="BE440" s="57"/>
      <c r="BF440" s="57"/>
      <c r="BG440" s="57"/>
      <c r="BH440" s="57"/>
      <c r="BI440" s="57"/>
      <c r="BJ440" s="57"/>
      <c r="BK440" s="57"/>
      <c r="BL440" s="57"/>
      <c r="BM440" s="57"/>
      <c r="BN440" s="57"/>
      <c r="BO440" s="57"/>
      <c r="BP440" s="57"/>
      <c r="BQ440" s="57"/>
      <c r="BR440" s="57"/>
      <c r="BS440" s="57"/>
      <c r="BT440" s="57"/>
      <c r="BU440" s="57"/>
      <c r="BV440" s="57"/>
      <c r="BW440" s="57"/>
      <c r="BX440" s="57"/>
      <c r="BY440" s="57"/>
      <c r="BZ440" s="57"/>
      <c r="CA440" s="57"/>
      <c r="CB440" s="57"/>
      <c r="CC440" s="57"/>
      <c r="CD440" s="57"/>
      <c r="CE440" s="57"/>
      <c r="CF440" s="57"/>
      <c r="CG440" s="57"/>
      <c r="CH440" s="57"/>
      <c r="CI440" s="57"/>
      <c r="CJ440" s="57"/>
      <c r="CK440" s="57"/>
      <c r="CL440" s="57"/>
      <c r="CM440" s="57"/>
      <c r="CN440" s="57"/>
      <c r="CO440" s="57"/>
      <c r="CP440" s="57"/>
      <c r="CQ440" s="57"/>
      <c r="CR440" s="57"/>
      <c r="CS440" s="57"/>
      <c r="CT440" s="57"/>
      <c r="CU440" s="57"/>
      <c r="CV440" s="57"/>
      <c r="CW440" s="57"/>
      <c r="CX440" s="57"/>
      <c r="CY440" s="57"/>
      <c r="CZ440" s="57"/>
      <c r="DA440" s="57"/>
      <c r="DB440" s="57"/>
      <c r="DC440" s="57"/>
      <c r="DD440" s="57"/>
      <c r="DE440" s="57"/>
      <c r="DF440" s="57"/>
      <c r="DG440" s="57"/>
      <c r="DH440" s="57"/>
      <c r="DI440" s="57"/>
      <c r="DJ440" s="57"/>
      <c r="DK440" s="57"/>
      <c r="DL440" s="57"/>
      <c r="DM440" s="57"/>
      <c r="DN440" s="57"/>
      <c r="DO440" s="57"/>
      <c r="DP440" s="57"/>
      <c r="DQ440" s="57"/>
      <c r="DR440" s="57"/>
      <c r="DS440" s="57"/>
      <c r="DT440" s="57"/>
      <c r="DU440" s="57"/>
      <c r="DV440" s="103"/>
      <c r="DW440" s="57"/>
      <c r="DX440" s="57"/>
      <c r="DY440" s="57"/>
      <c r="DZ440" s="57"/>
      <c r="EA440" s="57"/>
      <c r="EB440" s="57"/>
      <c r="EC440" s="57"/>
      <c r="ED440" s="57"/>
      <c r="EE440" s="57"/>
      <c r="EF440" s="57"/>
      <c r="EG440" s="57"/>
      <c r="EH440" s="57"/>
      <c r="EI440" s="57"/>
      <c r="EJ440" s="57"/>
      <c r="EK440" s="57"/>
      <c r="EL440" s="57"/>
      <c r="EM440" s="57"/>
      <c r="EN440" s="57"/>
      <c r="EO440" s="57"/>
      <c r="EP440" s="57"/>
      <c r="EQ440" s="103"/>
      <c r="ER440" s="577"/>
    </row>
    <row r="441" spans="1:148" ht="15" customHeight="1">
      <c r="A441" s="648"/>
      <c r="B441" s="2261" t="str">
        <f t="shared" si="445"/>
        <v>Desk 16</v>
      </c>
      <c r="C441" s="2266" t="str">
        <f t="shared" ref="C441" si="462">IF(ISBLANK(C27), "", C27)</f>
        <v/>
      </c>
      <c r="D441" s="2266" t="str">
        <f t="shared" si="447"/>
        <v/>
      </c>
      <c r="E441" s="2266" t="str">
        <f t="shared" si="447"/>
        <v/>
      </c>
      <c r="F441" s="2266" t="str">
        <f t="shared" si="447"/>
        <v/>
      </c>
      <c r="G441" s="57"/>
      <c r="H441" s="57"/>
      <c r="I441" s="57"/>
      <c r="J441" s="57"/>
      <c r="K441" s="57"/>
      <c r="L441" s="57"/>
      <c r="M441" s="57"/>
      <c r="N441" s="57"/>
      <c r="O441" s="57"/>
      <c r="P441" s="57"/>
      <c r="Q441" s="57"/>
      <c r="R441" s="57"/>
      <c r="S441" s="57"/>
      <c r="T441" s="57"/>
      <c r="U441" s="57"/>
      <c r="V441" s="57"/>
      <c r="W441" s="57"/>
      <c r="X441" s="57"/>
      <c r="Y441" s="57"/>
      <c r="Z441" s="57"/>
      <c r="AA441" s="57"/>
      <c r="AB441" s="57"/>
      <c r="AC441" s="57"/>
      <c r="AD441" s="57"/>
      <c r="AE441" s="57"/>
      <c r="AF441" s="57"/>
      <c r="AG441" s="57"/>
      <c r="AH441" s="57"/>
      <c r="AI441" s="57"/>
      <c r="AJ441" s="57"/>
      <c r="AK441" s="57"/>
      <c r="AL441" s="57"/>
      <c r="AM441" s="57"/>
      <c r="AN441" s="57"/>
      <c r="AO441" s="57"/>
      <c r="AP441" s="57"/>
      <c r="AQ441" s="57"/>
      <c r="AR441" s="57"/>
      <c r="AS441" s="57"/>
      <c r="AT441" s="57"/>
      <c r="AU441" s="57"/>
      <c r="AV441" s="57"/>
      <c r="AW441" s="57"/>
      <c r="AX441" s="57"/>
      <c r="AY441" s="57"/>
      <c r="AZ441" s="57"/>
      <c r="BA441" s="57"/>
      <c r="BB441" s="57"/>
      <c r="BC441" s="57"/>
      <c r="BD441" s="57"/>
      <c r="BE441" s="57"/>
      <c r="BF441" s="57"/>
      <c r="BG441" s="57"/>
      <c r="BH441" s="57"/>
      <c r="BI441" s="57"/>
      <c r="BJ441" s="57"/>
      <c r="BK441" s="57"/>
      <c r="BL441" s="57"/>
      <c r="BM441" s="57"/>
      <c r="BN441" s="57"/>
      <c r="BO441" s="57"/>
      <c r="BP441" s="57"/>
      <c r="BQ441" s="57"/>
      <c r="BR441" s="57"/>
      <c r="BS441" s="57"/>
      <c r="BT441" s="57"/>
      <c r="BU441" s="57"/>
      <c r="BV441" s="57"/>
      <c r="BW441" s="57"/>
      <c r="BX441" s="57"/>
      <c r="BY441" s="57"/>
      <c r="BZ441" s="57"/>
      <c r="CA441" s="57"/>
      <c r="CB441" s="57"/>
      <c r="CC441" s="57"/>
      <c r="CD441" s="57"/>
      <c r="CE441" s="57"/>
      <c r="CF441" s="57"/>
      <c r="CG441" s="57"/>
      <c r="CH441" s="57"/>
      <c r="CI441" s="57"/>
      <c r="CJ441" s="57"/>
      <c r="CK441" s="57"/>
      <c r="CL441" s="57"/>
      <c r="CM441" s="57"/>
      <c r="CN441" s="57"/>
      <c r="CO441" s="57"/>
      <c r="CP441" s="57"/>
      <c r="CQ441" s="57"/>
      <c r="CR441" s="57"/>
      <c r="CS441" s="57"/>
      <c r="CT441" s="57"/>
      <c r="CU441" s="57"/>
      <c r="CV441" s="57"/>
      <c r="CW441" s="57"/>
      <c r="CX441" s="57"/>
      <c r="CY441" s="57"/>
      <c r="CZ441" s="57"/>
      <c r="DA441" s="57"/>
      <c r="DB441" s="57"/>
      <c r="DC441" s="57"/>
      <c r="DD441" s="57"/>
      <c r="DE441" s="57"/>
      <c r="DF441" s="57"/>
      <c r="DG441" s="57"/>
      <c r="DH441" s="57"/>
      <c r="DI441" s="57"/>
      <c r="DJ441" s="57"/>
      <c r="DK441" s="57"/>
      <c r="DL441" s="57"/>
      <c r="DM441" s="57"/>
      <c r="DN441" s="57"/>
      <c r="DO441" s="57"/>
      <c r="DP441" s="57"/>
      <c r="DQ441" s="57"/>
      <c r="DR441" s="57"/>
      <c r="DS441" s="57"/>
      <c r="DT441" s="57"/>
      <c r="DU441" s="57"/>
      <c r="DV441" s="103"/>
      <c r="DW441" s="57"/>
      <c r="DX441" s="57"/>
      <c r="DY441" s="57"/>
      <c r="DZ441" s="57"/>
      <c r="EA441" s="57"/>
      <c r="EB441" s="57"/>
      <c r="EC441" s="57"/>
      <c r="ED441" s="57"/>
      <c r="EE441" s="57"/>
      <c r="EF441" s="57"/>
      <c r="EG441" s="57"/>
      <c r="EH441" s="57"/>
      <c r="EI441" s="57"/>
      <c r="EJ441" s="57"/>
      <c r="EK441" s="57"/>
      <c r="EL441" s="57"/>
      <c r="EM441" s="57"/>
      <c r="EN441" s="57"/>
      <c r="EO441" s="57"/>
      <c r="EP441" s="57"/>
      <c r="EQ441" s="103"/>
      <c r="ER441" s="577"/>
    </row>
    <row r="442" spans="1:148" ht="15" customHeight="1">
      <c r="A442" s="648"/>
      <c r="B442" s="2261" t="str">
        <f t="shared" si="445"/>
        <v>Desk 17</v>
      </c>
      <c r="C442" s="2266" t="str">
        <f t="shared" ref="C442" si="463">IF(ISBLANK(C28), "", C28)</f>
        <v/>
      </c>
      <c r="D442" s="2266" t="str">
        <f t="shared" si="447"/>
        <v/>
      </c>
      <c r="E442" s="2266" t="str">
        <f t="shared" si="447"/>
        <v/>
      </c>
      <c r="F442" s="2266" t="str">
        <f t="shared" si="447"/>
        <v/>
      </c>
      <c r="G442" s="57"/>
      <c r="H442" s="57"/>
      <c r="I442" s="57"/>
      <c r="J442" s="57"/>
      <c r="K442" s="57"/>
      <c r="L442" s="57"/>
      <c r="M442" s="57"/>
      <c r="N442" s="57"/>
      <c r="O442" s="57"/>
      <c r="P442" s="57"/>
      <c r="Q442" s="57"/>
      <c r="R442" s="57"/>
      <c r="S442" s="57"/>
      <c r="T442" s="57"/>
      <c r="U442" s="57"/>
      <c r="V442" s="57"/>
      <c r="W442" s="57"/>
      <c r="X442" s="57"/>
      <c r="Y442" s="57"/>
      <c r="Z442" s="57"/>
      <c r="AA442" s="57"/>
      <c r="AB442" s="57"/>
      <c r="AC442" s="57"/>
      <c r="AD442" s="57"/>
      <c r="AE442" s="57"/>
      <c r="AF442" s="57"/>
      <c r="AG442" s="57"/>
      <c r="AH442" s="57"/>
      <c r="AI442" s="57"/>
      <c r="AJ442" s="57"/>
      <c r="AK442" s="57"/>
      <c r="AL442" s="57"/>
      <c r="AM442" s="57"/>
      <c r="AN442" s="57"/>
      <c r="AO442" s="57"/>
      <c r="AP442" s="57"/>
      <c r="AQ442" s="57"/>
      <c r="AR442" s="57"/>
      <c r="AS442" s="57"/>
      <c r="AT442" s="57"/>
      <c r="AU442" s="57"/>
      <c r="AV442" s="57"/>
      <c r="AW442" s="57"/>
      <c r="AX442" s="57"/>
      <c r="AY442" s="57"/>
      <c r="AZ442" s="57"/>
      <c r="BA442" s="57"/>
      <c r="BB442" s="57"/>
      <c r="BC442" s="57"/>
      <c r="BD442" s="57"/>
      <c r="BE442" s="57"/>
      <c r="BF442" s="57"/>
      <c r="BG442" s="57"/>
      <c r="BH442" s="57"/>
      <c r="BI442" s="57"/>
      <c r="BJ442" s="57"/>
      <c r="BK442" s="57"/>
      <c r="BL442" s="57"/>
      <c r="BM442" s="57"/>
      <c r="BN442" s="57"/>
      <c r="BO442" s="57"/>
      <c r="BP442" s="57"/>
      <c r="BQ442" s="57"/>
      <c r="BR442" s="57"/>
      <c r="BS442" s="57"/>
      <c r="BT442" s="57"/>
      <c r="BU442" s="57"/>
      <c r="BV442" s="57"/>
      <c r="BW442" s="57"/>
      <c r="BX442" s="57"/>
      <c r="BY442" s="57"/>
      <c r="BZ442" s="57"/>
      <c r="CA442" s="57"/>
      <c r="CB442" s="57"/>
      <c r="CC442" s="57"/>
      <c r="CD442" s="57"/>
      <c r="CE442" s="57"/>
      <c r="CF442" s="57"/>
      <c r="CG442" s="57"/>
      <c r="CH442" s="57"/>
      <c r="CI442" s="57"/>
      <c r="CJ442" s="57"/>
      <c r="CK442" s="57"/>
      <c r="CL442" s="57"/>
      <c r="CM442" s="57"/>
      <c r="CN442" s="57"/>
      <c r="CO442" s="57"/>
      <c r="CP442" s="57"/>
      <c r="CQ442" s="57"/>
      <c r="CR442" s="57"/>
      <c r="CS442" s="57"/>
      <c r="CT442" s="57"/>
      <c r="CU442" s="57"/>
      <c r="CV442" s="57"/>
      <c r="CW442" s="57"/>
      <c r="CX442" s="57"/>
      <c r="CY442" s="57"/>
      <c r="CZ442" s="57"/>
      <c r="DA442" s="57"/>
      <c r="DB442" s="57"/>
      <c r="DC442" s="57"/>
      <c r="DD442" s="57"/>
      <c r="DE442" s="57"/>
      <c r="DF442" s="57"/>
      <c r="DG442" s="57"/>
      <c r="DH442" s="57"/>
      <c r="DI442" s="57"/>
      <c r="DJ442" s="57"/>
      <c r="DK442" s="57"/>
      <c r="DL442" s="57"/>
      <c r="DM442" s="57"/>
      <c r="DN442" s="57"/>
      <c r="DO442" s="57"/>
      <c r="DP442" s="57"/>
      <c r="DQ442" s="57"/>
      <c r="DR442" s="57"/>
      <c r="DS442" s="57"/>
      <c r="DT442" s="57"/>
      <c r="DU442" s="57"/>
      <c r="DV442" s="103"/>
      <c r="DW442" s="57"/>
      <c r="DX442" s="57"/>
      <c r="DY442" s="57"/>
      <c r="DZ442" s="57"/>
      <c r="EA442" s="57"/>
      <c r="EB442" s="57"/>
      <c r="EC442" s="57"/>
      <c r="ED442" s="57"/>
      <c r="EE442" s="57"/>
      <c r="EF442" s="57"/>
      <c r="EG442" s="57"/>
      <c r="EH442" s="57"/>
      <c r="EI442" s="57"/>
      <c r="EJ442" s="57"/>
      <c r="EK442" s="57"/>
      <c r="EL442" s="57"/>
      <c r="EM442" s="57"/>
      <c r="EN442" s="57"/>
      <c r="EO442" s="57"/>
      <c r="EP442" s="57"/>
      <c r="EQ442" s="103"/>
      <c r="ER442" s="577"/>
    </row>
    <row r="443" spans="1:148" ht="15" customHeight="1">
      <c r="A443" s="648"/>
      <c r="B443" s="2261" t="str">
        <f t="shared" si="445"/>
        <v>Desk 18</v>
      </c>
      <c r="C443" s="2266" t="str">
        <f t="shared" ref="C443" si="464">IF(ISBLANK(C29), "", C29)</f>
        <v/>
      </c>
      <c r="D443" s="2266" t="str">
        <f t="shared" si="447"/>
        <v/>
      </c>
      <c r="E443" s="2266" t="str">
        <f t="shared" si="447"/>
        <v/>
      </c>
      <c r="F443" s="2266" t="str">
        <f t="shared" si="447"/>
        <v/>
      </c>
      <c r="G443" s="57"/>
      <c r="H443" s="57"/>
      <c r="I443" s="57"/>
      <c r="J443" s="57"/>
      <c r="K443" s="57"/>
      <c r="L443" s="57"/>
      <c r="M443" s="57"/>
      <c r="N443" s="57"/>
      <c r="O443" s="57"/>
      <c r="P443" s="57"/>
      <c r="Q443" s="57"/>
      <c r="R443" s="57"/>
      <c r="S443" s="57"/>
      <c r="T443" s="57"/>
      <c r="U443" s="57"/>
      <c r="V443" s="57"/>
      <c r="W443" s="57"/>
      <c r="X443" s="57"/>
      <c r="Y443" s="57"/>
      <c r="Z443" s="57"/>
      <c r="AA443" s="57"/>
      <c r="AB443" s="57"/>
      <c r="AC443" s="57"/>
      <c r="AD443" s="57"/>
      <c r="AE443" s="57"/>
      <c r="AF443" s="57"/>
      <c r="AG443" s="57"/>
      <c r="AH443" s="57"/>
      <c r="AI443" s="57"/>
      <c r="AJ443" s="57"/>
      <c r="AK443" s="57"/>
      <c r="AL443" s="57"/>
      <c r="AM443" s="57"/>
      <c r="AN443" s="57"/>
      <c r="AO443" s="57"/>
      <c r="AP443" s="57"/>
      <c r="AQ443" s="57"/>
      <c r="AR443" s="57"/>
      <c r="AS443" s="57"/>
      <c r="AT443" s="57"/>
      <c r="AU443" s="57"/>
      <c r="AV443" s="57"/>
      <c r="AW443" s="57"/>
      <c r="AX443" s="57"/>
      <c r="AY443" s="57"/>
      <c r="AZ443" s="57"/>
      <c r="BA443" s="57"/>
      <c r="BB443" s="57"/>
      <c r="BC443" s="57"/>
      <c r="BD443" s="57"/>
      <c r="BE443" s="57"/>
      <c r="BF443" s="57"/>
      <c r="BG443" s="57"/>
      <c r="BH443" s="57"/>
      <c r="BI443" s="57"/>
      <c r="BJ443" s="57"/>
      <c r="BK443" s="57"/>
      <c r="BL443" s="57"/>
      <c r="BM443" s="57"/>
      <c r="BN443" s="57"/>
      <c r="BO443" s="57"/>
      <c r="BP443" s="57"/>
      <c r="BQ443" s="57"/>
      <c r="BR443" s="57"/>
      <c r="BS443" s="57"/>
      <c r="BT443" s="57"/>
      <c r="BU443" s="57"/>
      <c r="BV443" s="57"/>
      <c r="BW443" s="57"/>
      <c r="BX443" s="57"/>
      <c r="BY443" s="57"/>
      <c r="BZ443" s="57"/>
      <c r="CA443" s="57"/>
      <c r="CB443" s="57"/>
      <c r="CC443" s="57"/>
      <c r="CD443" s="57"/>
      <c r="CE443" s="57"/>
      <c r="CF443" s="57"/>
      <c r="CG443" s="57"/>
      <c r="CH443" s="57"/>
      <c r="CI443" s="57"/>
      <c r="CJ443" s="57"/>
      <c r="CK443" s="57"/>
      <c r="CL443" s="57"/>
      <c r="CM443" s="57"/>
      <c r="CN443" s="57"/>
      <c r="CO443" s="57"/>
      <c r="CP443" s="57"/>
      <c r="CQ443" s="57"/>
      <c r="CR443" s="57"/>
      <c r="CS443" s="57"/>
      <c r="CT443" s="57"/>
      <c r="CU443" s="57"/>
      <c r="CV443" s="57"/>
      <c r="CW443" s="57"/>
      <c r="CX443" s="57"/>
      <c r="CY443" s="57"/>
      <c r="CZ443" s="57"/>
      <c r="DA443" s="57"/>
      <c r="DB443" s="57"/>
      <c r="DC443" s="57"/>
      <c r="DD443" s="57"/>
      <c r="DE443" s="57"/>
      <c r="DF443" s="57"/>
      <c r="DG443" s="57"/>
      <c r="DH443" s="57"/>
      <c r="DI443" s="57"/>
      <c r="DJ443" s="57"/>
      <c r="DK443" s="57"/>
      <c r="DL443" s="57"/>
      <c r="DM443" s="57"/>
      <c r="DN443" s="57"/>
      <c r="DO443" s="57"/>
      <c r="DP443" s="57"/>
      <c r="DQ443" s="57"/>
      <c r="DR443" s="57"/>
      <c r="DS443" s="57"/>
      <c r="DT443" s="57"/>
      <c r="DU443" s="57"/>
      <c r="DV443" s="103"/>
      <c r="DW443" s="57"/>
      <c r="DX443" s="57"/>
      <c r="DY443" s="57"/>
      <c r="DZ443" s="57"/>
      <c r="EA443" s="57"/>
      <c r="EB443" s="57"/>
      <c r="EC443" s="57"/>
      <c r="ED443" s="57"/>
      <c r="EE443" s="57"/>
      <c r="EF443" s="57"/>
      <c r="EG443" s="57"/>
      <c r="EH443" s="57"/>
      <c r="EI443" s="57"/>
      <c r="EJ443" s="57"/>
      <c r="EK443" s="57"/>
      <c r="EL443" s="57"/>
      <c r="EM443" s="57"/>
      <c r="EN443" s="57"/>
      <c r="EO443" s="57"/>
      <c r="EP443" s="57"/>
      <c r="EQ443" s="103"/>
      <c r="ER443" s="577"/>
    </row>
    <row r="444" spans="1:148" ht="15" customHeight="1">
      <c r="A444" s="648"/>
      <c r="B444" s="2261" t="str">
        <f t="shared" si="445"/>
        <v>Desk 19</v>
      </c>
      <c r="C444" s="2266" t="str">
        <f t="shared" ref="C444" si="465">IF(ISBLANK(C30), "", C30)</f>
        <v/>
      </c>
      <c r="D444" s="2266" t="str">
        <f t="shared" si="447"/>
        <v/>
      </c>
      <c r="E444" s="2266" t="str">
        <f t="shared" si="447"/>
        <v/>
      </c>
      <c r="F444" s="2266" t="str">
        <f t="shared" si="447"/>
        <v/>
      </c>
      <c r="G444" s="57"/>
      <c r="H444" s="57"/>
      <c r="I444" s="57"/>
      <c r="J444" s="57"/>
      <c r="K444" s="57"/>
      <c r="L444" s="57"/>
      <c r="M444" s="57"/>
      <c r="N444" s="57"/>
      <c r="O444" s="57"/>
      <c r="P444" s="57"/>
      <c r="Q444" s="57"/>
      <c r="R444" s="57"/>
      <c r="S444" s="57"/>
      <c r="T444" s="57"/>
      <c r="U444" s="57"/>
      <c r="V444" s="57"/>
      <c r="W444" s="57"/>
      <c r="X444" s="57"/>
      <c r="Y444" s="57"/>
      <c r="Z444" s="57"/>
      <c r="AA444" s="57"/>
      <c r="AB444" s="57"/>
      <c r="AC444" s="57"/>
      <c r="AD444" s="57"/>
      <c r="AE444" s="57"/>
      <c r="AF444" s="57"/>
      <c r="AG444" s="57"/>
      <c r="AH444" s="57"/>
      <c r="AI444" s="57"/>
      <c r="AJ444" s="57"/>
      <c r="AK444" s="57"/>
      <c r="AL444" s="57"/>
      <c r="AM444" s="57"/>
      <c r="AN444" s="57"/>
      <c r="AO444" s="57"/>
      <c r="AP444" s="57"/>
      <c r="AQ444" s="57"/>
      <c r="AR444" s="57"/>
      <c r="AS444" s="57"/>
      <c r="AT444" s="57"/>
      <c r="AU444" s="57"/>
      <c r="AV444" s="57"/>
      <c r="AW444" s="57"/>
      <c r="AX444" s="57"/>
      <c r="AY444" s="57"/>
      <c r="AZ444" s="57"/>
      <c r="BA444" s="57"/>
      <c r="BB444" s="57"/>
      <c r="BC444" s="57"/>
      <c r="BD444" s="57"/>
      <c r="BE444" s="57"/>
      <c r="BF444" s="57"/>
      <c r="BG444" s="57"/>
      <c r="BH444" s="57"/>
      <c r="BI444" s="57"/>
      <c r="BJ444" s="57"/>
      <c r="BK444" s="57"/>
      <c r="BL444" s="57"/>
      <c r="BM444" s="57"/>
      <c r="BN444" s="57"/>
      <c r="BO444" s="57"/>
      <c r="BP444" s="57"/>
      <c r="BQ444" s="57"/>
      <c r="BR444" s="57"/>
      <c r="BS444" s="57"/>
      <c r="BT444" s="57"/>
      <c r="BU444" s="57"/>
      <c r="BV444" s="57"/>
      <c r="BW444" s="57"/>
      <c r="BX444" s="57"/>
      <c r="BY444" s="57"/>
      <c r="BZ444" s="57"/>
      <c r="CA444" s="57"/>
      <c r="CB444" s="57"/>
      <c r="CC444" s="57"/>
      <c r="CD444" s="57"/>
      <c r="CE444" s="57"/>
      <c r="CF444" s="57"/>
      <c r="CG444" s="57"/>
      <c r="CH444" s="57"/>
      <c r="CI444" s="57"/>
      <c r="CJ444" s="57"/>
      <c r="CK444" s="57"/>
      <c r="CL444" s="57"/>
      <c r="CM444" s="57"/>
      <c r="CN444" s="57"/>
      <c r="CO444" s="57"/>
      <c r="CP444" s="57"/>
      <c r="CQ444" s="57"/>
      <c r="CR444" s="57"/>
      <c r="CS444" s="57"/>
      <c r="CT444" s="57"/>
      <c r="CU444" s="57"/>
      <c r="CV444" s="57"/>
      <c r="CW444" s="57"/>
      <c r="CX444" s="57"/>
      <c r="CY444" s="57"/>
      <c r="CZ444" s="57"/>
      <c r="DA444" s="57"/>
      <c r="DB444" s="57"/>
      <c r="DC444" s="57"/>
      <c r="DD444" s="57"/>
      <c r="DE444" s="57"/>
      <c r="DF444" s="57"/>
      <c r="DG444" s="57"/>
      <c r="DH444" s="57"/>
      <c r="DI444" s="57"/>
      <c r="DJ444" s="57"/>
      <c r="DK444" s="57"/>
      <c r="DL444" s="57"/>
      <c r="DM444" s="57"/>
      <c r="DN444" s="57"/>
      <c r="DO444" s="57"/>
      <c r="DP444" s="57"/>
      <c r="DQ444" s="57"/>
      <c r="DR444" s="57"/>
      <c r="DS444" s="57"/>
      <c r="DT444" s="57"/>
      <c r="DU444" s="57"/>
      <c r="DV444" s="103"/>
      <c r="DW444" s="57"/>
      <c r="DX444" s="57"/>
      <c r="DY444" s="57"/>
      <c r="DZ444" s="57"/>
      <c r="EA444" s="57"/>
      <c r="EB444" s="57"/>
      <c r="EC444" s="57"/>
      <c r="ED444" s="57"/>
      <c r="EE444" s="57"/>
      <c r="EF444" s="57"/>
      <c r="EG444" s="57"/>
      <c r="EH444" s="57"/>
      <c r="EI444" s="57"/>
      <c r="EJ444" s="57"/>
      <c r="EK444" s="57"/>
      <c r="EL444" s="57"/>
      <c r="EM444" s="57"/>
      <c r="EN444" s="57"/>
      <c r="EO444" s="57"/>
      <c r="EP444" s="57"/>
      <c r="EQ444" s="103"/>
      <c r="ER444" s="577"/>
    </row>
    <row r="445" spans="1:148" ht="15" customHeight="1">
      <c r="A445" s="648"/>
      <c r="B445" s="2261" t="str">
        <f t="shared" si="445"/>
        <v>Desk 20</v>
      </c>
      <c r="C445" s="2266" t="str">
        <f t="shared" ref="C445" si="466">IF(ISBLANK(C31), "", C31)</f>
        <v/>
      </c>
      <c r="D445" s="2266" t="str">
        <f t="shared" si="447"/>
        <v/>
      </c>
      <c r="E445" s="2266" t="str">
        <f t="shared" si="447"/>
        <v/>
      </c>
      <c r="F445" s="2266" t="str">
        <f t="shared" si="447"/>
        <v/>
      </c>
      <c r="G445" s="57"/>
      <c r="H445" s="57"/>
      <c r="I445" s="57"/>
      <c r="J445" s="57"/>
      <c r="K445" s="57"/>
      <c r="L445" s="57"/>
      <c r="M445" s="57"/>
      <c r="N445" s="57"/>
      <c r="O445" s="57"/>
      <c r="P445" s="57"/>
      <c r="Q445" s="57"/>
      <c r="R445" s="57"/>
      <c r="S445" s="57"/>
      <c r="T445" s="57"/>
      <c r="U445" s="57"/>
      <c r="V445" s="57"/>
      <c r="W445" s="57"/>
      <c r="X445" s="57"/>
      <c r="Y445" s="57"/>
      <c r="Z445" s="57"/>
      <c r="AA445" s="57"/>
      <c r="AB445" s="57"/>
      <c r="AC445" s="57"/>
      <c r="AD445" s="57"/>
      <c r="AE445" s="57"/>
      <c r="AF445" s="57"/>
      <c r="AG445" s="57"/>
      <c r="AH445" s="57"/>
      <c r="AI445" s="57"/>
      <c r="AJ445" s="57"/>
      <c r="AK445" s="57"/>
      <c r="AL445" s="57"/>
      <c r="AM445" s="57"/>
      <c r="AN445" s="57"/>
      <c r="AO445" s="57"/>
      <c r="AP445" s="57"/>
      <c r="AQ445" s="57"/>
      <c r="AR445" s="57"/>
      <c r="AS445" s="57"/>
      <c r="AT445" s="57"/>
      <c r="AU445" s="57"/>
      <c r="AV445" s="57"/>
      <c r="AW445" s="57"/>
      <c r="AX445" s="57"/>
      <c r="AY445" s="57"/>
      <c r="AZ445" s="57"/>
      <c r="BA445" s="57"/>
      <c r="BB445" s="57"/>
      <c r="BC445" s="57"/>
      <c r="BD445" s="57"/>
      <c r="BE445" s="57"/>
      <c r="BF445" s="57"/>
      <c r="BG445" s="57"/>
      <c r="BH445" s="57"/>
      <c r="BI445" s="57"/>
      <c r="BJ445" s="57"/>
      <c r="BK445" s="57"/>
      <c r="BL445" s="57"/>
      <c r="BM445" s="57"/>
      <c r="BN445" s="57"/>
      <c r="BO445" s="57"/>
      <c r="BP445" s="57"/>
      <c r="BQ445" s="57"/>
      <c r="BR445" s="57"/>
      <c r="BS445" s="57"/>
      <c r="BT445" s="57"/>
      <c r="BU445" s="57"/>
      <c r="BV445" s="57"/>
      <c r="BW445" s="57"/>
      <c r="BX445" s="57"/>
      <c r="BY445" s="57"/>
      <c r="BZ445" s="57"/>
      <c r="CA445" s="57"/>
      <c r="CB445" s="57"/>
      <c r="CC445" s="57"/>
      <c r="CD445" s="57"/>
      <c r="CE445" s="57"/>
      <c r="CF445" s="57"/>
      <c r="CG445" s="57"/>
      <c r="CH445" s="57"/>
      <c r="CI445" s="57"/>
      <c r="CJ445" s="57"/>
      <c r="CK445" s="57"/>
      <c r="CL445" s="57"/>
      <c r="CM445" s="57"/>
      <c r="CN445" s="57"/>
      <c r="CO445" s="57"/>
      <c r="CP445" s="57"/>
      <c r="CQ445" s="57"/>
      <c r="CR445" s="57"/>
      <c r="CS445" s="57"/>
      <c r="CT445" s="57"/>
      <c r="CU445" s="57"/>
      <c r="CV445" s="57"/>
      <c r="CW445" s="57"/>
      <c r="CX445" s="57"/>
      <c r="CY445" s="57"/>
      <c r="CZ445" s="57"/>
      <c r="DA445" s="57"/>
      <c r="DB445" s="57"/>
      <c r="DC445" s="57"/>
      <c r="DD445" s="57"/>
      <c r="DE445" s="57"/>
      <c r="DF445" s="57"/>
      <c r="DG445" s="57"/>
      <c r="DH445" s="57"/>
      <c r="DI445" s="57"/>
      <c r="DJ445" s="57"/>
      <c r="DK445" s="57"/>
      <c r="DL445" s="57"/>
      <c r="DM445" s="57"/>
      <c r="DN445" s="57"/>
      <c r="DO445" s="57"/>
      <c r="DP445" s="57"/>
      <c r="DQ445" s="57"/>
      <c r="DR445" s="57"/>
      <c r="DS445" s="57"/>
      <c r="DT445" s="57"/>
      <c r="DU445" s="57"/>
      <c r="DV445" s="103"/>
      <c r="DW445" s="57"/>
      <c r="DX445" s="57"/>
      <c r="DY445" s="57"/>
      <c r="DZ445" s="57"/>
      <c r="EA445" s="57"/>
      <c r="EB445" s="57"/>
      <c r="EC445" s="57"/>
      <c r="ED445" s="57"/>
      <c r="EE445" s="57"/>
      <c r="EF445" s="57"/>
      <c r="EG445" s="57"/>
      <c r="EH445" s="57"/>
      <c r="EI445" s="57"/>
      <c r="EJ445" s="57"/>
      <c r="EK445" s="57"/>
      <c r="EL445" s="57"/>
      <c r="EM445" s="57"/>
      <c r="EN445" s="57"/>
      <c r="EO445" s="57"/>
      <c r="EP445" s="57"/>
      <c r="EQ445" s="103"/>
      <c r="ER445" s="577"/>
    </row>
    <row r="446" spans="1:148" ht="15" customHeight="1">
      <c r="A446" s="648"/>
      <c r="B446" s="2261" t="str">
        <f t="shared" si="445"/>
        <v>Desk 21</v>
      </c>
      <c r="C446" s="2266" t="str">
        <f t="shared" ref="C446" si="467">IF(ISBLANK(C32), "", C32)</f>
        <v/>
      </c>
      <c r="D446" s="2266" t="str">
        <f t="shared" ref="D446:F465" si="468">IF(ISBLANK(D32), "", D32)</f>
        <v/>
      </c>
      <c r="E446" s="2266" t="str">
        <f t="shared" si="468"/>
        <v/>
      </c>
      <c r="F446" s="2266" t="str">
        <f t="shared" si="468"/>
        <v/>
      </c>
      <c r="G446" s="57"/>
      <c r="H446" s="57"/>
      <c r="I446" s="57"/>
      <c r="J446" s="57"/>
      <c r="K446" s="57"/>
      <c r="L446" s="57"/>
      <c r="M446" s="57"/>
      <c r="N446" s="57"/>
      <c r="O446" s="57"/>
      <c r="P446" s="57"/>
      <c r="Q446" s="57"/>
      <c r="R446" s="57"/>
      <c r="S446" s="57"/>
      <c r="T446" s="57"/>
      <c r="U446" s="57"/>
      <c r="V446" s="57"/>
      <c r="W446" s="57"/>
      <c r="X446" s="57"/>
      <c r="Y446" s="57"/>
      <c r="Z446" s="57"/>
      <c r="AA446" s="57"/>
      <c r="AB446" s="57"/>
      <c r="AC446" s="57"/>
      <c r="AD446" s="57"/>
      <c r="AE446" s="57"/>
      <c r="AF446" s="57"/>
      <c r="AG446" s="57"/>
      <c r="AH446" s="57"/>
      <c r="AI446" s="57"/>
      <c r="AJ446" s="57"/>
      <c r="AK446" s="57"/>
      <c r="AL446" s="57"/>
      <c r="AM446" s="57"/>
      <c r="AN446" s="57"/>
      <c r="AO446" s="57"/>
      <c r="AP446" s="57"/>
      <c r="AQ446" s="57"/>
      <c r="AR446" s="57"/>
      <c r="AS446" s="57"/>
      <c r="AT446" s="57"/>
      <c r="AU446" s="57"/>
      <c r="AV446" s="57"/>
      <c r="AW446" s="57"/>
      <c r="AX446" s="57"/>
      <c r="AY446" s="57"/>
      <c r="AZ446" s="57"/>
      <c r="BA446" s="57"/>
      <c r="BB446" s="57"/>
      <c r="BC446" s="57"/>
      <c r="BD446" s="57"/>
      <c r="BE446" s="57"/>
      <c r="BF446" s="57"/>
      <c r="BG446" s="57"/>
      <c r="BH446" s="57"/>
      <c r="BI446" s="57"/>
      <c r="BJ446" s="57"/>
      <c r="BK446" s="57"/>
      <c r="BL446" s="57"/>
      <c r="BM446" s="57"/>
      <c r="BN446" s="57"/>
      <c r="BO446" s="57"/>
      <c r="BP446" s="57"/>
      <c r="BQ446" s="57"/>
      <c r="BR446" s="57"/>
      <c r="BS446" s="57"/>
      <c r="BT446" s="57"/>
      <c r="BU446" s="57"/>
      <c r="BV446" s="57"/>
      <c r="BW446" s="57"/>
      <c r="BX446" s="57"/>
      <c r="BY446" s="57"/>
      <c r="BZ446" s="57"/>
      <c r="CA446" s="57"/>
      <c r="CB446" s="57"/>
      <c r="CC446" s="57"/>
      <c r="CD446" s="57"/>
      <c r="CE446" s="57"/>
      <c r="CF446" s="57"/>
      <c r="CG446" s="57"/>
      <c r="CH446" s="57"/>
      <c r="CI446" s="57"/>
      <c r="CJ446" s="57"/>
      <c r="CK446" s="57"/>
      <c r="CL446" s="57"/>
      <c r="CM446" s="57"/>
      <c r="CN446" s="57"/>
      <c r="CO446" s="57"/>
      <c r="CP446" s="57"/>
      <c r="CQ446" s="57"/>
      <c r="CR446" s="57"/>
      <c r="CS446" s="57"/>
      <c r="CT446" s="57"/>
      <c r="CU446" s="57"/>
      <c r="CV446" s="57"/>
      <c r="CW446" s="57"/>
      <c r="CX446" s="57"/>
      <c r="CY446" s="57"/>
      <c r="CZ446" s="57"/>
      <c r="DA446" s="57"/>
      <c r="DB446" s="57"/>
      <c r="DC446" s="57"/>
      <c r="DD446" s="57"/>
      <c r="DE446" s="57"/>
      <c r="DF446" s="57"/>
      <c r="DG446" s="57"/>
      <c r="DH446" s="57"/>
      <c r="DI446" s="57"/>
      <c r="DJ446" s="57"/>
      <c r="DK446" s="57"/>
      <c r="DL446" s="57"/>
      <c r="DM446" s="57"/>
      <c r="DN446" s="57"/>
      <c r="DO446" s="57"/>
      <c r="DP446" s="57"/>
      <c r="DQ446" s="57"/>
      <c r="DR446" s="57"/>
      <c r="DS446" s="57"/>
      <c r="DT446" s="57"/>
      <c r="DU446" s="57"/>
      <c r="DV446" s="103"/>
      <c r="DW446" s="57"/>
      <c r="DX446" s="57"/>
      <c r="DY446" s="57"/>
      <c r="DZ446" s="57"/>
      <c r="EA446" s="57"/>
      <c r="EB446" s="57"/>
      <c r="EC446" s="57"/>
      <c r="ED446" s="57"/>
      <c r="EE446" s="57"/>
      <c r="EF446" s="57"/>
      <c r="EG446" s="57"/>
      <c r="EH446" s="57"/>
      <c r="EI446" s="57"/>
      <c r="EJ446" s="57"/>
      <c r="EK446" s="57"/>
      <c r="EL446" s="57"/>
      <c r="EM446" s="57"/>
      <c r="EN446" s="57"/>
      <c r="EO446" s="57"/>
      <c r="EP446" s="57"/>
      <c r="EQ446" s="103"/>
      <c r="ER446" s="577"/>
    </row>
    <row r="447" spans="1:148" ht="15" customHeight="1">
      <c r="A447" s="648"/>
      <c r="B447" s="2261" t="str">
        <f t="shared" si="445"/>
        <v>Desk 22</v>
      </c>
      <c r="C447" s="2266" t="str">
        <f t="shared" ref="C447" si="469">IF(ISBLANK(C33), "", C33)</f>
        <v/>
      </c>
      <c r="D447" s="2266" t="str">
        <f t="shared" si="468"/>
        <v/>
      </c>
      <c r="E447" s="2266" t="str">
        <f t="shared" si="468"/>
        <v/>
      </c>
      <c r="F447" s="2266" t="str">
        <f t="shared" si="468"/>
        <v/>
      </c>
      <c r="G447" s="57"/>
      <c r="H447" s="57"/>
      <c r="I447" s="57"/>
      <c r="J447" s="57"/>
      <c r="K447" s="57"/>
      <c r="L447" s="57"/>
      <c r="M447" s="57"/>
      <c r="N447" s="57"/>
      <c r="O447" s="57"/>
      <c r="P447" s="57"/>
      <c r="Q447" s="57"/>
      <c r="R447" s="57"/>
      <c r="S447" s="57"/>
      <c r="T447" s="57"/>
      <c r="U447" s="57"/>
      <c r="V447" s="57"/>
      <c r="W447" s="57"/>
      <c r="X447" s="57"/>
      <c r="Y447" s="57"/>
      <c r="Z447" s="57"/>
      <c r="AA447" s="57"/>
      <c r="AB447" s="57"/>
      <c r="AC447" s="57"/>
      <c r="AD447" s="57"/>
      <c r="AE447" s="57"/>
      <c r="AF447" s="57"/>
      <c r="AG447" s="57"/>
      <c r="AH447" s="57"/>
      <c r="AI447" s="57"/>
      <c r="AJ447" s="57"/>
      <c r="AK447" s="57"/>
      <c r="AL447" s="57"/>
      <c r="AM447" s="57"/>
      <c r="AN447" s="57"/>
      <c r="AO447" s="57"/>
      <c r="AP447" s="57"/>
      <c r="AQ447" s="57"/>
      <c r="AR447" s="57"/>
      <c r="AS447" s="57"/>
      <c r="AT447" s="57"/>
      <c r="AU447" s="57"/>
      <c r="AV447" s="57"/>
      <c r="AW447" s="57"/>
      <c r="AX447" s="57"/>
      <c r="AY447" s="57"/>
      <c r="AZ447" s="57"/>
      <c r="BA447" s="57"/>
      <c r="BB447" s="57"/>
      <c r="BC447" s="57"/>
      <c r="BD447" s="57"/>
      <c r="BE447" s="57"/>
      <c r="BF447" s="57"/>
      <c r="BG447" s="57"/>
      <c r="BH447" s="57"/>
      <c r="BI447" s="57"/>
      <c r="BJ447" s="57"/>
      <c r="BK447" s="57"/>
      <c r="BL447" s="57"/>
      <c r="BM447" s="57"/>
      <c r="BN447" s="57"/>
      <c r="BO447" s="57"/>
      <c r="BP447" s="57"/>
      <c r="BQ447" s="57"/>
      <c r="BR447" s="57"/>
      <c r="BS447" s="57"/>
      <c r="BT447" s="57"/>
      <c r="BU447" s="57"/>
      <c r="BV447" s="57"/>
      <c r="BW447" s="57"/>
      <c r="BX447" s="57"/>
      <c r="BY447" s="57"/>
      <c r="BZ447" s="57"/>
      <c r="CA447" s="57"/>
      <c r="CB447" s="57"/>
      <c r="CC447" s="57"/>
      <c r="CD447" s="57"/>
      <c r="CE447" s="57"/>
      <c r="CF447" s="57"/>
      <c r="CG447" s="57"/>
      <c r="CH447" s="57"/>
      <c r="CI447" s="57"/>
      <c r="CJ447" s="57"/>
      <c r="CK447" s="57"/>
      <c r="CL447" s="57"/>
      <c r="CM447" s="57"/>
      <c r="CN447" s="57"/>
      <c r="CO447" s="57"/>
      <c r="CP447" s="57"/>
      <c r="CQ447" s="57"/>
      <c r="CR447" s="57"/>
      <c r="CS447" s="57"/>
      <c r="CT447" s="57"/>
      <c r="CU447" s="57"/>
      <c r="CV447" s="57"/>
      <c r="CW447" s="57"/>
      <c r="CX447" s="57"/>
      <c r="CY447" s="57"/>
      <c r="CZ447" s="57"/>
      <c r="DA447" s="57"/>
      <c r="DB447" s="57"/>
      <c r="DC447" s="57"/>
      <c r="DD447" s="57"/>
      <c r="DE447" s="57"/>
      <c r="DF447" s="57"/>
      <c r="DG447" s="57"/>
      <c r="DH447" s="57"/>
      <c r="DI447" s="57"/>
      <c r="DJ447" s="57"/>
      <c r="DK447" s="57"/>
      <c r="DL447" s="57"/>
      <c r="DM447" s="57"/>
      <c r="DN447" s="57"/>
      <c r="DO447" s="57"/>
      <c r="DP447" s="57"/>
      <c r="DQ447" s="57"/>
      <c r="DR447" s="57"/>
      <c r="DS447" s="57"/>
      <c r="DT447" s="57"/>
      <c r="DU447" s="57"/>
      <c r="DV447" s="103"/>
      <c r="DW447" s="57"/>
      <c r="DX447" s="57"/>
      <c r="DY447" s="57"/>
      <c r="DZ447" s="57"/>
      <c r="EA447" s="57"/>
      <c r="EB447" s="57"/>
      <c r="EC447" s="57"/>
      <c r="ED447" s="57"/>
      <c r="EE447" s="57"/>
      <c r="EF447" s="57"/>
      <c r="EG447" s="57"/>
      <c r="EH447" s="57"/>
      <c r="EI447" s="57"/>
      <c r="EJ447" s="57"/>
      <c r="EK447" s="57"/>
      <c r="EL447" s="57"/>
      <c r="EM447" s="57"/>
      <c r="EN447" s="57"/>
      <c r="EO447" s="57"/>
      <c r="EP447" s="57"/>
      <c r="EQ447" s="103"/>
      <c r="ER447" s="577"/>
    </row>
    <row r="448" spans="1:148" ht="15" customHeight="1">
      <c r="A448" s="648"/>
      <c r="B448" s="2261" t="str">
        <f t="shared" si="445"/>
        <v>Desk 23</v>
      </c>
      <c r="C448" s="2266" t="str">
        <f t="shared" ref="C448" si="470">IF(ISBLANK(C34), "", C34)</f>
        <v/>
      </c>
      <c r="D448" s="2266" t="str">
        <f t="shared" si="468"/>
        <v/>
      </c>
      <c r="E448" s="2266" t="str">
        <f t="shared" si="468"/>
        <v/>
      </c>
      <c r="F448" s="2266" t="str">
        <f t="shared" si="468"/>
        <v/>
      </c>
      <c r="G448" s="57"/>
      <c r="H448" s="57"/>
      <c r="I448" s="57"/>
      <c r="J448" s="57"/>
      <c r="K448" s="57"/>
      <c r="L448" s="57"/>
      <c r="M448" s="57"/>
      <c r="N448" s="57"/>
      <c r="O448" s="57"/>
      <c r="P448" s="57"/>
      <c r="Q448" s="57"/>
      <c r="R448" s="57"/>
      <c r="S448" s="57"/>
      <c r="T448" s="57"/>
      <c r="U448" s="57"/>
      <c r="V448" s="57"/>
      <c r="W448" s="57"/>
      <c r="X448" s="57"/>
      <c r="Y448" s="57"/>
      <c r="Z448" s="57"/>
      <c r="AA448" s="57"/>
      <c r="AB448" s="57"/>
      <c r="AC448" s="57"/>
      <c r="AD448" s="57"/>
      <c r="AE448" s="57"/>
      <c r="AF448" s="57"/>
      <c r="AG448" s="57"/>
      <c r="AH448" s="57"/>
      <c r="AI448" s="57"/>
      <c r="AJ448" s="57"/>
      <c r="AK448" s="57"/>
      <c r="AL448" s="57"/>
      <c r="AM448" s="57"/>
      <c r="AN448" s="57"/>
      <c r="AO448" s="57"/>
      <c r="AP448" s="57"/>
      <c r="AQ448" s="57"/>
      <c r="AR448" s="57"/>
      <c r="AS448" s="57"/>
      <c r="AT448" s="57"/>
      <c r="AU448" s="57"/>
      <c r="AV448" s="57"/>
      <c r="AW448" s="57"/>
      <c r="AX448" s="57"/>
      <c r="AY448" s="57"/>
      <c r="AZ448" s="57"/>
      <c r="BA448" s="57"/>
      <c r="BB448" s="57"/>
      <c r="BC448" s="57"/>
      <c r="BD448" s="57"/>
      <c r="BE448" s="57"/>
      <c r="BF448" s="57"/>
      <c r="BG448" s="57"/>
      <c r="BH448" s="57"/>
      <c r="BI448" s="57"/>
      <c r="BJ448" s="57"/>
      <c r="BK448" s="57"/>
      <c r="BL448" s="57"/>
      <c r="BM448" s="57"/>
      <c r="BN448" s="57"/>
      <c r="BO448" s="57"/>
      <c r="BP448" s="57"/>
      <c r="BQ448" s="57"/>
      <c r="BR448" s="57"/>
      <c r="BS448" s="57"/>
      <c r="BT448" s="57"/>
      <c r="BU448" s="57"/>
      <c r="BV448" s="57"/>
      <c r="BW448" s="57"/>
      <c r="BX448" s="57"/>
      <c r="BY448" s="57"/>
      <c r="BZ448" s="57"/>
      <c r="CA448" s="57"/>
      <c r="CB448" s="57"/>
      <c r="CC448" s="57"/>
      <c r="CD448" s="57"/>
      <c r="CE448" s="57"/>
      <c r="CF448" s="57"/>
      <c r="CG448" s="57"/>
      <c r="CH448" s="57"/>
      <c r="CI448" s="57"/>
      <c r="CJ448" s="57"/>
      <c r="CK448" s="57"/>
      <c r="CL448" s="57"/>
      <c r="CM448" s="57"/>
      <c r="CN448" s="57"/>
      <c r="CO448" s="57"/>
      <c r="CP448" s="57"/>
      <c r="CQ448" s="57"/>
      <c r="CR448" s="57"/>
      <c r="CS448" s="57"/>
      <c r="CT448" s="57"/>
      <c r="CU448" s="57"/>
      <c r="CV448" s="57"/>
      <c r="CW448" s="57"/>
      <c r="CX448" s="57"/>
      <c r="CY448" s="57"/>
      <c r="CZ448" s="57"/>
      <c r="DA448" s="57"/>
      <c r="DB448" s="57"/>
      <c r="DC448" s="57"/>
      <c r="DD448" s="57"/>
      <c r="DE448" s="57"/>
      <c r="DF448" s="57"/>
      <c r="DG448" s="57"/>
      <c r="DH448" s="57"/>
      <c r="DI448" s="57"/>
      <c r="DJ448" s="57"/>
      <c r="DK448" s="57"/>
      <c r="DL448" s="57"/>
      <c r="DM448" s="57"/>
      <c r="DN448" s="57"/>
      <c r="DO448" s="57"/>
      <c r="DP448" s="57"/>
      <c r="DQ448" s="57"/>
      <c r="DR448" s="57"/>
      <c r="DS448" s="57"/>
      <c r="DT448" s="57"/>
      <c r="DU448" s="57"/>
      <c r="DV448" s="103"/>
      <c r="DW448" s="57"/>
      <c r="DX448" s="57"/>
      <c r="DY448" s="57"/>
      <c r="DZ448" s="57"/>
      <c r="EA448" s="57"/>
      <c r="EB448" s="57"/>
      <c r="EC448" s="57"/>
      <c r="ED448" s="57"/>
      <c r="EE448" s="57"/>
      <c r="EF448" s="57"/>
      <c r="EG448" s="57"/>
      <c r="EH448" s="57"/>
      <c r="EI448" s="57"/>
      <c r="EJ448" s="57"/>
      <c r="EK448" s="57"/>
      <c r="EL448" s="57"/>
      <c r="EM448" s="57"/>
      <c r="EN448" s="57"/>
      <c r="EO448" s="57"/>
      <c r="EP448" s="57"/>
      <c r="EQ448" s="103"/>
      <c r="ER448" s="577"/>
    </row>
    <row r="449" spans="1:148" ht="15" customHeight="1">
      <c r="A449" s="648"/>
      <c r="B449" s="2261" t="str">
        <f t="shared" si="445"/>
        <v>Desk 24</v>
      </c>
      <c r="C449" s="2266" t="str">
        <f t="shared" ref="C449" si="471">IF(ISBLANK(C35), "", C35)</f>
        <v/>
      </c>
      <c r="D449" s="2266" t="str">
        <f t="shared" si="468"/>
        <v/>
      </c>
      <c r="E449" s="2266" t="str">
        <f t="shared" si="468"/>
        <v/>
      </c>
      <c r="F449" s="2266" t="str">
        <f t="shared" si="468"/>
        <v/>
      </c>
      <c r="G449" s="57"/>
      <c r="H449" s="57"/>
      <c r="I449" s="57"/>
      <c r="J449" s="57"/>
      <c r="K449" s="57"/>
      <c r="L449" s="57"/>
      <c r="M449" s="57"/>
      <c r="N449" s="57"/>
      <c r="O449" s="57"/>
      <c r="P449" s="57"/>
      <c r="Q449" s="57"/>
      <c r="R449" s="57"/>
      <c r="S449" s="57"/>
      <c r="T449" s="57"/>
      <c r="U449" s="57"/>
      <c r="V449" s="57"/>
      <c r="W449" s="57"/>
      <c r="X449" s="57"/>
      <c r="Y449" s="57"/>
      <c r="Z449" s="57"/>
      <c r="AA449" s="57"/>
      <c r="AB449" s="57"/>
      <c r="AC449" s="57"/>
      <c r="AD449" s="57"/>
      <c r="AE449" s="57"/>
      <c r="AF449" s="57"/>
      <c r="AG449" s="57"/>
      <c r="AH449" s="57"/>
      <c r="AI449" s="57"/>
      <c r="AJ449" s="57"/>
      <c r="AK449" s="57"/>
      <c r="AL449" s="57"/>
      <c r="AM449" s="57"/>
      <c r="AN449" s="57"/>
      <c r="AO449" s="57"/>
      <c r="AP449" s="57"/>
      <c r="AQ449" s="57"/>
      <c r="AR449" s="57"/>
      <c r="AS449" s="57"/>
      <c r="AT449" s="57"/>
      <c r="AU449" s="57"/>
      <c r="AV449" s="57"/>
      <c r="AW449" s="57"/>
      <c r="AX449" s="57"/>
      <c r="AY449" s="57"/>
      <c r="AZ449" s="57"/>
      <c r="BA449" s="57"/>
      <c r="BB449" s="57"/>
      <c r="BC449" s="57"/>
      <c r="BD449" s="57"/>
      <c r="BE449" s="57"/>
      <c r="BF449" s="57"/>
      <c r="BG449" s="57"/>
      <c r="BH449" s="57"/>
      <c r="BI449" s="57"/>
      <c r="BJ449" s="57"/>
      <c r="BK449" s="57"/>
      <c r="BL449" s="57"/>
      <c r="BM449" s="57"/>
      <c r="BN449" s="57"/>
      <c r="BO449" s="57"/>
      <c r="BP449" s="57"/>
      <c r="BQ449" s="57"/>
      <c r="BR449" s="57"/>
      <c r="BS449" s="57"/>
      <c r="BT449" s="57"/>
      <c r="BU449" s="57"/>
      <c r="BV449" s="57"/>
      <c r="BW449" s="57"/>
      <c r="BX449" s="57"/>
      <c r="BY449" s="57"/>
      <c r="BZ449" s="57"/>
      <c r="CA449" s="57"/>
      <c r="CB449" s="57"/>
      <c r="CC449" s="57"/>
      <c r="CD449" s="57"/>
      <c r="CE449" s="57"/>
      <c r="CF449" s="57"/>
      <c r="CG449" s="57"/>
      <c r="CH449" s="57"/>
      <c r="CI449" s="57"/>
      <c r="CJ449" s="57"/>
      <c r="CK449" s="57"/>
      <c r="CL449" s="57"/>
      <c r="CM449" s="57"/>
      <c r="CN449" s="57"/>
      <c r="CO449" s="57"/>
      <c r="CP449" s="57"/>
      <c r="CQ449" s="57"/>
      <c r="CR449" s="57"/>
      <c r="CS449" s="57"/>
      <c r="CT449" s="57"/>
      <c r="CU449" s="57"/>
      <c r="CV449" s="57"/>
      <c r="CW449" s="57"/>
      <c r="CX449" s="57"/>
      <c r="CY449" s="57"/>
      <c r="CZ449" s="57"/>
      <c r="DA449" s="57"/>
      <c r="DB449" s="57"/>
      <c r="DC449" s="57"/>
      <c r="DD449" s="57"/>
      <c r="DE449" s="57"/>
      <c r="DF449" s="57"/>
      <c r="DG449" s="57"/>
      <c r="DH449" s="57"/>
      <c r="DI449" s="57"/>
      <c r="DJ449" s="57"/>
      <c r="DK449" s="57"/>
      <c r="DL449" s="57"/>
      <c r="DM449" s="57"/>
      <c r="DN449" s="57"/>
      <c r="DO449" s="57"/>
      <c r="DP449" s="57"/>
      <c r="DQ449" s="57"/>
      <c r="DR449" s="57"/>
      <c r="DS449" s="57"/>
      <c r="DT449" s="57"/>
      <c r="DU449" s="57"/>
      <c r="DV449" s="103"/>
      <c r="DW449" s="57"/>
      <c r="DX449" s="57"/>
      <c r="DY449" s="57"/>
      <c r="DZ449" s="57"/>
      <c r="EA449" s="57"/>
      <c r="EB449" s="57"/>
      <c r="EC449" s="57"/>
      <c r="ED449" s="57"/>
      <c r="EE449" s="57"/>
      <c r="EF449" s="57"/>
      <c r="EG449" s="57"/>
      <c r="EH449" s="57"/>
      <c r="EI449" s="57"/>
      <c r="EJ449" s="57"/>
      <c r="EK449" s="57"/>
      <c r="EL449" s="57"/>
      <c r="EM449" s="57"/>
      <c r="EN449" s="57"/>
      <c r="EO449" s="57"/>
      <c r="EP449" s="57"/>
      <c r="EQ449" s="103"/>
      <c r="ER449" s="577"/>
    </row>
    <row r="450" spans="1:148" ht="15" customHeight="1">
      <c r="A450" s="648"/>
      <c r="B450" s="2261" t="str">
        <f t="shared" si="445"/>
        <v>Desk 25</v>
      </c>
      <c r="C450" s="2266" t="str">
        <f t="shared" ref="C450" si="472">IF(ISBLANK(C36), "", C36)</f>
        <v/>
      </c>
      <c r="D450" s="2266" t="str">
        <f t="shared" si="468"/>
        <v/>
      </c>
      <c r="E450" s="2266" t="str">
        <f t="shared" si="468"/>
        <v/>
      </c>
      <c r="F450" s="2266" t="str">
        <f t="shared" si="468"/>
        <v/>
      </c>
      <c r="G450" s="57"/>
      <c r="H450" s="57"/>
      <c r="I450" s="57"/>
      <c r="J450" s="57"/>
      <c r="K450" s="57"/>
      <c r="L450" s="57"/>
      <c r="M450" s="57"/>
      <c r="N450" s="57"/>
      <c r="O450" s="57"/>
      <c r="P450" s="57"/>
      <c r="Q450" s="57"/>
      <c r="R450" s="57"/>
      <c r="S450" s="57"/>
      <c r="T450" s="57"/>
      <c r="U450" s="57"/>
      <c r="V450" s="57"/>
      <c r="W450" s="57"/>
      <c r="X450" s="57"/>
      <c r="Y450" s="57"/>
      <c r="Z450" s="57"/>
      <c r="AA450" s="57"/>
      <c r="AB450" s="57"/>
      <c r="AC450" s="57"/>
      <c r="AD450" s="57"/>
      <c r="AE450" s="57"/>
      <c r="AF450" s="57"/>
      <c r="AG450" s="57"/>
      <c r="AH450" s="57"/>
      <c r="AI450" s="57"/>
      <c r="AJ450" s="57"/>
      <c r="AK450" s="57"/>
      <c r="AL450" s="57"/>
      <c r="AM450" s="57"/>
      <c r="AN450" s="57"/>
      <c r="AO450" s="57"/>
      <c r="AP450" s="57"/>
      <c r="AQ450" s="57"/>
      <c r="AR450" s="57"/>
      <c r="AS450" s="57"/>
      <c r="AT450" s="57"/>
      <c r="AU450" s="57"/>
      <c r="AV450" s="57"/>
      <c r="AW450" s="57"/>
      <c r="AX450" s="57"/>
      <c r="AY450" s="57"/>
      <c r="AZ450" s="57"/>
      <c r="BA450" s="57"/>
      <c r="BB450" s="57"/>
      <c r="BC450" s="57"/>
      <c r="BD450" s="57"/>
      <c r="BE450" s="57"/>
      <c r="BF450" s="57"/>
      <c r="BG450" s="57"/>
      <c r="BH450" s="57"/>
      <c r="BI450" s="57"/>
      <c r="BJ450" s="57"/>
      <c r="BK450" s="57"/>
      <c r="BL450" s="57"/>
      <c r="BM450" s="57"/>
      <c r="BN450" s="57"/>
      <c r="BO450" s="57"/>
      <c r="BP450" s="57"/>
      <c r="BQ450" s="57"/>
      <c r="BR450" s="57"/>
      <c r="BS450" s="57"/>
      <c r="BT450" s="57"/>
      <c r="BU450" s="57"/>
      <c r="BV450" s="57"/>
      <c r="BW450" s="57"/>
      <c r="BX450" s="57"/>
      <c r="BY450" s="57"/>
      <c r="BZ450" s="57"/>
      <c r="CA450" s="57"/>
      <c r="CB450" s="57"/>
      <c r="CC450" s="57"/>
      <c r="CD450" s="57"/>
      <c r="CE450" s="57"/>
      <c r="CF450" s="57"/>
      <c r="CG450" s="57"/>
      <c r="CH450" s="57"/>
      <c r="CI450" s="57"/>
      <c r="CJ450" s="57"/>
      <c r="CK450" s="57"/>
      <c r="CL450" s="57"/>
      <c r="CM450" s="57"/>
      <c r="CN450" s="57"/>
      <c r="CO450" s="57"/>
      <c r="CP450" s="57"/>
      <c r="CQ450" s="57"/>
      <c r="CR450" s="57"/>
      <c r="CS450" s="57"/>
      <c r="CT450" s="57"/>
      <c r="CU450" s="57"/>
      <c r="CV450" s="57"/>
      <c r="CW450" s="57"/>
      <c r="CX450" s="57"/>
      <c r="CY450" s="57"/>
      <c r="CZ450" s="57"/>
      <c r="DA450" s="57"/>
      <c r="DB450" s="57"/>
      <c r="DC450" s="57"/>
      <c r="DD450" s="57"/>
      <c r="DE450" s="57"/>
      <c r="DF450" s="57"/>
      <c r="DG450" s="57"/>
      <c r="DH450" s="57"/>
      <c r="DI450" s="57"/>
      <c r="DJ450" s="57"/>
      <c r="DK450" s="57"/>
      <c r="DL450" s="57"/>
      <c r="DM450" s="57"/>
      <c r="DN450" s="57"/>
      <c r="DO450" s="57"/>
      <c r="DP450" s="57"/>
      <c r="DQ450" s="57"/>
      <c r="DR450" s="57"/>
      <c r="DS450" s="57"/>
      <c r="DT450" s="57"/>
      <c r="DU450" s="57"/>
      <c r="DV450" s="103"/>
      <c r="DW450" s="57"/>
      <c r="DX450" s="57"/>
      <c r="DY450" s="57"/>
      <c r="DZ450" s="57"/>
      <c r="EA450" s="57"/>
      <c r="EB450" s="57"/>
      <c r="EC450" s="57"/>
      <c r="ED450" s="57"/>
      <c r="EE450" s="57"/>
      <c r="EF450" s="57"/>
      <c r="EG450" s="57"/>
      <c r="EH450" s="57"/>
      <c r="EI450" s="57"/>
      <c r="EJ450" s="57"/>
      <c r="EK450" s="57"/>
      <c r="EL450" s="57"/>
      <c r="EM450" s="57"/>
      <c r="EN450" s="57"/>
      <c r="EO450" s="57"/>
      <c r="EP450" s="57"/>
      <c r="EQ450" s="103"/>
      <c r="ER450" s="577"/>
    </row>
    <row r="451" spans="1:148" ht="15" customHeight="1">
      <c r="A451" s="648"/>
      <c r="B451" s="2261" t="str">
        <f t="shared" si="445"/>
        <v>Desk 26</v>
      </c>
      <c r="C451" s="2266" t="str">
        <f t="shared" ref="C451" si="473">IF(ISBLANK(C37), "", C37)</f>
        <v/>
      </c>
      <c r="D451" s="2266" t="str">
        <f t="shared" si="468"/>
        <v/>
      </c>
      <c r="E451" s="2266" t="str">
        <f t="shared" si="468"/>
        <v/>
      </c>
      <c r="F451" s="2266" t="str">
        <f t="shared" si="468"/>
        <v/>
      </c>
      <c r="G451" s="57"/>
      <c r="H451" s="57"/>
      <c r="I451" s="57"/>
      <c r="J451" s="57"/>
      <c r="K451" s="57"/>
      <c r="L451" s="57"/>
      <c r="M451" s="57"/>
      <c r="N451" s="57"/>
      <c r="O451" s="57"/>
      <c r="P451" s="57"/>
      <c r="Q451" s="57"/>
      <c r="R451" s="57"/>
      <c r="S451" s="57"/>
      <c r="T451" s="57"/>
      <c r="U451" s="57"/>
      <c r="V451" s="57"/>
      <c r="W451" s="57"/>
      <c r="X451" s="57"/>
      <c r="Y451" s="57"/>
      <c r="Z451" s="57"/>
      <c r="AA451" s="57"/>
      <c r="AB451" s="57"/>
      <c r="AC451" s="57"/>
      <c r="AD451" s="57"/>
      <c r="AE451" s="57"/>
      <c r="AF451" s="57"/>
      <c r="AG451" s="57"/>
      <c r="AH451" s="57"/>
      <c r="AI451" s="57"/>
      <c r="AJ451" s="57"/>
      <c r="AK451" s="57"/>
      <c r="AL451" s="57"/>
      <c r="AM451" s="57"/>
      <c r="AN451" s="57"/>
      <c r="AO451" s="57"/>
      <c r="AP451" s="57"/>
      <c r="AQ451" s="57"/>
      <c r="AR451" s="57"/>
      <c r="AS451" s="57"/>
      <c r="AT451" s="57"/>
      <c r="AU451" s="57"/>
      <c r="AV451" s="57"/>
      <c r="AW451" s="57"/>
      <c r="AX451" s="57"/>
      <c r="AY451" s="57"/>
      <c r="AZ451" s="57"/>
      <c r="BA451" s="57"/>
      <c r="BB451" s="57"/>
      <c r="BC451" s="57"/>
      <c r="BD451" s="57"/>
      <c r="BE451" s="57"/>
      <c r="BF451" s="57"/>
      <c r="BG451" s="57"/>
      <c r="BH451" s="57"/>
      <c r="BI451" s="57"/>
      <c r="BJ451" s="57"/>
      <c r="BK451" s="57"/>
      <c r="BL451" s="57"/>
      <c r="BM451" s="57"/>
      <c r="BN451" s="57"/>
      <c r="BO451" s="57"/>
      <c r="BP451" s="57"/>
      <c r="BQ451" s="57"/>
      <c r="BR451" s="57"/>
      <c r="BS451" s="57"/>
      <c r="BT451" s="57"/>
      <c r="BU451" s="57"/>
      <c r="BV451" s="57"/>
      <c r="BW451" s="57"/>
      <c r="BX451" s="57"/>
      <c r="BY451" s="57"/>
      <c r="BZ451" s="57"/>
      <c r="CA451" s="57"/>
      <c r="CB451" s="57"/>
      <c r="CC451" s="57"/>
      <c r="CD451" s="57"/>
      <c r="CE451" s="57"/>
      <c r="CF451" s="57"/>
      <c r="CG451" s="57"/>
      <c r="CH451" s="57"/>
      <c r="CI451" s="57"/>
      <c r="CJ451" s="57"/>
      <c r="CK451" s="57"/>
      <c r="CL451" s="57"/>
      <c r="CM451" s="57"/>
      <c r="CN451" s="57"/>
      <c r="CO451" s="57"/>
      <c r="CP451" s="57"/>
      <c r="CQ451" s="57"/>
      <c r="CR451" s="57"/>
      <c r="CS451" s="57"/>
      <c r="CT451" s="57"/>
      <c r="CU451" s="57"/>
      <c r="CV451" s="57"/>
      <c r="CW451" s="57"/>
      <c r="CX451" s="57"/>
      <c r="CY451" s="57"/>
      <c r="CZ451" s="57"/>
      <c r="DA451" s="57"/>
      <c r="DB451" s="57"/>
      <c r="DC451" s="57"/>
      <c r="DD451" s="57"/>
      <c r="DE451" s="57"/>
      <c r="DF451" s="57"/>
      <c r="DG451" s="57"/>
      <c r="DH451" s="57"/>
      <c r="DI451" s="57"/>
      <c r="DJ451" s="57"/>
      <c r="DK451" s="57"/>
      <c r="DL451" s="57"/>
      <c r="DM451" s="57"/>
      <c r="DN451" s="57"/>
      <c r="DO451" s="57"/>
      <c r="DP451" s="57"/>
      <c r="DQ451" s="57"/>
      <c r="DR451" s="57"/>
      <c r="DS451" s="57"/>
      <c r="DT451" s="57"/>
      <c r="DU451" s="57"/>
      <c r="DV451" s="103"/>
      <c r="DW451" s="57"/>
      <c r="DX451" s="57"/>
      <c r="DY451" s="57"/>
      <c r="DZ451" s="57"/>
      <c r="EA451" s="57"/>
      <c r="EB451" s="57"/>
      <c r="EC451" s="57"/>
      <c r="ED451" s="57"/>
      <c r="EE451" s="57"/>
      <c r="EF451" s="57"/>
      <c r="EG451" s="57"/>
      <c r="EH451" s="57"/>
      <c r="EI451" s="57"/>
      <c r="EJ451" s="57"/>
      <c r="EK451" s="57"/>
      <c r="EL451" s="57"/>
      <c r="EM451" s="57"/>
      <c r="EN451" s="57"/>
      <c r="EO451" s="57"/>
      <c r="EP451" s="57"/>
      <c r="EQ451" s="103"/>
      <c r="ER451" s="577"/>
    </row>
    <row r="452" spans="1:148" ht="15" customHeight="1">
      <c r="A452" s="648"/>
      <c r="B452" s="2261" t="str">
        <f t="shared" si="445"/>
        <v>Desk 27</v>
      </c>
      <c r="C452" s="2266" t="str">
        <f t="shared" ref="C452" si="474">IF(ISBLANK(C38), "", C38)</f>
        <v/>
      </c>
      <c r="D452" s="2266" t="str">
        <f t="shared" si="468"/>
        <v/>
      </c>
      <c r="E452" s="2266" t="str">
        <f t="shared" si="468"/>
        <v/>
      </c>
      <c r="F452" s="2266" t="str">
        <f t="shared" si="468"/>
        <v/>
      </c>
      <c r="G452" s="57"/>
      <c r="H452" s="57"/>
      <c r="I452" s="57"/>
      <c r="J452" s="57"/>
      <c r="K452" s="57"/>
      <c r="L452" s="57"/>
      <c r="M452" s="57"/>
      <c r="N452" s="57"/>
      <c r="O452" s="57"/>
      <c r="P452" s="57"/>
      <c r="Q452" s="57"/>
      <c r="R452" s="57"/>
      <c r="S452" s="57"/>
      <c r="T452" s="57"/>
      <c r="U452" s="57"/>
      <c r="V452" s="57"/>
      <c r="W452" s="57"/>
      <c r="X452" s="57"/>
      <c r="Y452" s="57"/>
      <c r="Z452" s="57"/>
      <c r="AA452" s="57"/>
      <c r="AB452" s="57"/>
      <c r="AC452" s="57"/>
      <c r="AD452" s="57"/>
      <c r="AE452" s="57"/>
      <c r="AF452" s="57"/>
      <c r="AG452" s="57"/>
      <c r="AH452" s="57"/>
      <c r="AI452" s="57"/>
      <c r="AJ452" s="57"/>
      <c r="AK452" s="57"/>
      <c r="AL452" s="57"/>
      <c r="AM452" s="57"/>
      <c r="AN452" s="57"/>
      <c r="AO452" s="57"/>
      <c r="AP452" s="57"/>
      <c r="AQ452" s="57"/>
      <c r="AR452" s="57"/>
      <c r="AS452" s="57"/>
      <c r="AT452" s="57"/>
      <c r="AU452" s="57"/>
      <c r="AV452" s="57"/>
      <c r="AW452" s="57"/>
      <c r="AX452" s="57"/>
      <c r="AY452" s="57"/>
      <c r="AZ452" s="57"/>
      <c r="BA452" s="57"/>
      <c r="BB452" s="57"/>
      <c r="BC452" s="57"/>
      <c r="BD452" s="57"/>
      <c r="BE452" s="57"/>
      <c r="BF452" s="57"/>
      <c r="BG452" s="57"/>
      <c r="BH452" s="57"/>
      <c r="BI452" s="57"/>
      <c r="BJ452" s="57"/>
      <c r="BK452" s="57"/>
      <c r="BL452" s="57"/>
      <c r="BM452" s="57"/>
      <c r="BN452" s="57"/>
      <c r="BO452" s="57"/>
      <c r="BP452" s="57"/>
      <c r="BQ452" s="57"/>
      <c r="BR452" s="57"/>
      <c r="BS452" s="57"/>
      <c r="BT452" s="57"/>
      <c r="BU452" s="57"/>
      <c r="BV452" s="57"/>
      <c r="BW452" s="57"/>
      <c r="BX452" s="57"/>
      <c r="BY452" s="57"/>
      <c r="BZ452" s="57"/>
      <c r="CA452" s="57"/>
      <c r="CB452" s="57"/>
      <c r="CC452" s="57"/>
      <c r="CD452" s="57"/>
      <c r="CE452" s="57"/>
      <c r="CF452" s="57"/>
      <c r="CG452" s="57"/>
      <c r="CH452" s="57"/>
      <c r="CI452" s="57"/>
      <c r="CJ452" s="57"/>
      <c r="CK452" s="57"/>
      <c r="CL452" s="57"/>
      <c r="CM452" s="57"/>
      <c r="CN452" s="57"/>
      <c r="CO452" s="57"/>
      <c r="CP452" s="57"/>
      <c r="CQ452" s="57"/>
      <c r="CR452" s="57"/>
      <c r="CS452" s="57"/>
      <c r="CT452" s="57"/>
      <c r="CU452" s="57"/>
      <c r="CV452" s="57"/>
      <c r="CW452" s="57"/>
      <c r="CX452" s="57"/>
      <c r="CY452" s="57"/>
      <c r="CZ452" s="57"/>
      <c r="DA452" s="57"/>
      <c r="DB452" s="57"/>
      <c r="DC452" s="57"/>
      <c r="DD452" s="57"/>
      <c r="DE452" s="57"/>
      <c r="DF452" s="57"/>
      <c r="DG452" s="57"/>
      <c r="DH452" s="57"/>
      <c r="DI452" s="57"/>
      <c r="DJ452" s="57"/>
      <c r="DK452" s="57"/>
      <c r="DL452" s="57"/>
      <c r="DM452" s="57"/>
      <c r="DN452" s="57"/>
      <c r="DO452" s="57"/>
      <c r="DP452" s="57"/>
      <c r="DQ452" s="57"/>
      <c r="DR452" s="57"/>
      <c r="DS452" s="57"/>
      <c r="DT452" s="57"/>
      <c r="DU452" s="57"/>
      <c r="DV452" s="103"/>
      <c r="DW452" s="57"/>
      <c r="DX452" s="57"/>
      <c r="DY452" s="57"/>
      <c r="DZ452" s="57"/>
      <c r="EA452" s="57"/>
      <c r="EB452" s="57"/>
      <c r="EC452" s="57"/>
      <c r="ED452" s="57"/>
      <c r="EE452" s="57"/>
      <c r="EF452" s="57"/>
      <c r="EG452" s="57"/>
      <c r="EH452" s="57"/>
      <c r="EI452" s="57"/>
      <c r="EJ452" s="57"/>
      <c r="EK452" s="57"/>
      <c r="EL452" s="57"/>
      <c r="EM452" s="57"/>
      <c r="EN452" s="57"/>
      <c r="EO452" s="57"/>
      <c r="EP452" s="57"/>
      <c r="EQ452" s="103"/>
      <c r="ER452" s="577"/>
    </row>
    <row r="453" spans="1:148" ht="15" customHeight="1">
      <c r="A453" s="648"/>
      <c r="B453" s="2261" t="str">
        <f t="shared" si="445"/>
        <v>Desk 28</v>
      </c>
      <c r="C453" s="2266" t="str">
        <f t="shared" ref="C453" si="475">IF(ISBLANK(C39), "", C39)</f>
        <v/>
      </c>
      <c r="D453" s="2266" t="str">
        <f t="shared" si="468"/>
        <v/>
      </c>
      <c r="E453" s="2266" t="str">
        <f t="shared" si="468"/>
        <v/>
      </c>
      <c r="F453" s="2266" t="str">
        <f t="shared" si="468"/>
        <v/>
      </c>
      <c r="G453" s="57"/>
      <c r="H453" s="57"/>
      <c r="I453" s="57"/>
      <c r="J453" s="57"/>
      <c r="K453" s="57"/>
      <c r="L453" s="57"/>
      <c r="M453" s="57"/>
      <c r="N453" s="57"/>
      <c r="O453" s="57"/>
      <c r="P453" s="57"/>
      <c r="Q453" s="57"/>
      <c r="R453" s="57"/>
      <c r="S453" s="57"/>
      <c r="T453" s="57"/>
      <c r="U453" s="57"/>
      <c r="V453" s="57"/>
      <c r="W453" s="57"/>
      <c r="X453" s="57"/>
      <c r="Y453" s="57"/>
      <c r="Z453" s="57"/>
      <c r="AA453" s="57"/>
      <c r="AB453" s="57"/>
      <c r="AC453" s="57"/>
      <c r="AD453" s="57"/>
      <c r="AE453" s="57"/>
      <c r="AF453" s="57"/>
      <c r="AG453" s="57"/>
      <c r="AH453" s="57"/>
      <c r="AI453" s="57"/>
      <c r="AJ453" s="57"/>
      <c r="AK453" s="57"/>
      <c r="AL453" s="57"/>
      <c r="AM453" s="57"/>
      <c r="AN453" s="57"/>
      <c r="AO453" s="57"/>
      <c r="AP453" s="57"/>
      <c r="AQ453" s="57"/>
      <c r="AR453" s="57"/>
      <c r="AS453" s="57"/>
      <c r="AT453" s="57"/>
      <c r="AU453" s="57"/>
      <c r="AV453" s="57"/>
      <c r="AW453" s="57"/>
      <c r="AX453" s="57"/>
      <c r="AY453" s="57"/>
      <c r="AZ453" s="57"/>
      <c r="BA453" s="57"/>
      <c r="BB453" s="57"/>
      <c r="BC453" s="57"/>
      <c r="BD453" s="57"/>
      <c r="BE453" s="57"/>
      <c r="BF453" s="57"/>
      <c r="BG453" s="57"/>
      <c r="BH453" s="57"/>
      <c r="BI453" s="57"/>
      <c r="BJ453" s="57"/>
      <c r="BK453" s="57"/>
      <c r="BL453" s="57"/>
      <c r="BM453" s="57"/>
      <c r="BN453" s="57"/>
      <c r="BO453" s="57"/>
      <c r="BP453" s="57"/>
      <c r="BQ453" s="57"/>
      <c r="BR453" s="57"/>
      <c r="BS453" s="57"/>
      <c r="BT453" s="57"/>
      <c r="BU453" s="57"/>
      <c r="BV453" s="57"/>
      <c r="BW453" s="57"/>
      <c r="BX453" s="57"/>
      <c r="BY453" s="57"/>
      <c r="BZ453" s="57"/>
      <c r="CA453" s="57"/>
      <c r="CB453" s="57"/>
      <c r="CC453" s="57"/>
      <c r="CD453" s="57"/>
      <c r="CE453" s="57"/>
      <c r="CF453" s="57"/>
      <c r="CG453" s="57"/>
      <c r="CH453" s="57"/>
      <c r="CI453" s="57"/>
      <c r="CJ453" s="57"/>
      <c r="CK453" s="57"/>
      <c r="CL453" s="57"/>
      <c r="CM453" s="57"/>
      <c r="CN453" s="57"/>
      <c r="CO453" s="57"/>
      <c r="CP453" s="57"/>
      <c r="CQ453" s="57"/>
      <c r="CR453" s="57"/>
      <c r="CS453" s="57"/>
      <c r="CT453" s="57"/>
      <c r="CU453" s="57"/>
      <c r="CV453" s="57"/>
      <c r="CW453" s="57"/>
      <c r="CX453" s="57"/>
      <c r="CY453" s="57"/>
      <c r="CZ453" s="57"/>
      <c r="DA453" s="57"/>
      <c r="DB453" s="57"/>
      <c r="DC453" s="57"/>
      <c r="DD453" s="57"/>
      <c r="DE453" s="57"/>
      <c r="DF453" s="57"/>
      <c r="DG453" s="57"/>
      <c r="DH453" s="57"/>
      <c r="DI453" s="57"/>
      <c r="DJ453" s="57"/>
      <c r="DK453" s="57"/>
      <c r="DL453" s="57"/>
      <c r="DM453" s="57"/>
      <c r="DN453" s="57"/>
      <c r="DO453" s="57"/>
      <c r="DP453" s="57"/>
      <c r="DQ453" s="57"/>
      <c r="DR453" s="57"/>
      <c r="DS453" s="57"/>
      <c r="DT453" s="57"/>
      <c r="DU453" s="57"/>
      <c r="DV453" s="103"/>
      <c r="DW453" s="57"/>
      <c r="DX453" s="57"/>
      <c r="DY453" s="57"/>
      <c r="DZ453" s="57"/>
      <c r="EA453" s="57"/>
      <c r="EB453" s="57"/>
      <c r="EC453" s="57"/>
      <c r="ED453" s="57"/>
      <c r="EE453" s="57"/>
      <c r="EF453" s="57"/>
      <c r="EG453" s="57"/>
      <c r="EH453" s="57"/>
      <c r="EI453" s="57"/>
      <c r="EJ453" s="57"/>
      <c r="EK453" s="57"/>
      <c r="EL453" s="57"/>
      <c r="EM453" s="57"/>
      <c r="EN453" s="57"/>
      <c r="EO453" s="57"/>
      <c r="EP453" s="57"/>
      <c r="EQ453" s="103"/>
      <c r="ER453" s="577"/>
    </row>
    <row r="454" spans="1:148" ht="15" customHeight="1">
      <c r="A454" s="648"/>
      <c r="B454" s="2261" t="str">
        <f t="shared" si="445"/>
        <v>Desk 29</v>
      </c>
      <c r="C454" s="2266" t="str">
        <f t="shared" ref="C454" si="476">IF(ISBLANK(C40), "", C40)</f>
        <v/>
      </c>
      <c r="D454" s="2266" t="str">
        <f t="shared" si="468"/>
        <v/>
      </c>
      <c r="E454" s="2266" t="str">
        <f t="shared" si="468"/>
        <v/>
      </c>
      <c r="F454" s="2266" t="str">
        <f t="shared" si="468"/>
        <v/>
      </c>
      <c r="G454" s="57"/>
      <c r="H454" s="57"/>
      <c r="I454" s="57"/>
      <c r="J454" s="57"/>
      <c r="K454" s="57"/>
      <c r="L454" s="57"/>
      <c r="M454" s="57"/>
      <c r="N454" s="57"/>
      <c r="O454" s="57"/>
      <c r="P454" s="57"/>
      <c r="Q454" s="57"/>
      <c r="R454" s="57"/>
      <c r="S454" s="57"/>
      <c r="T454" s="57"/>
      <c r="U454" s="57"/>
      <c r="V454" s="57"/>
      <c r="W454" s="57"/>
      <c r="X454" s="57"/>
      <c r="Y454" s="57"/>
      <c r="Z454" s="57"/>
      <c r="AA454" s="57"/>
      <c r="AB454" s="57"/>
      <c r="AC454" s="57"/>
      <c r="AD454" s="57"/>
      <c r="AE454" s="57"/>
      <c r="AF454" s="57"/>
      <c r="AG454" s="57"/>
      <c r="AH454" s="57"/>
      <c r="AI454" s="57"/>
      <c r="AJ454" s="57"/>
      <c r="AK454" s="57"/>
      <c r="AL454" s="57"/>
      <c r="AM454" s="57"/>
      <c r="AN454" s="57"/>
      <c r="AO454" s="57"/>
      <c r="AP454" s="57"/>
      <c r="AQ454" s="57"/>
      <c r="AR454" s="57"/>
      <c r="AS454" s="57"/>
      <c r="AT454" s="57"/>
      <c r="AU454" s="57"/>
      <c r="AV454" s="57"/>
      <c r="AW454" s="57"/>
      <c r="AX454" s="57"/>
      <c r="AY454" s="57"/>
      <c r="AZ454" s="57"/>
      <c r="BA454" s="57"/>
      <c r="BB454" s="57"/>
      <c r="BC454" s="57"/>
      <c r="BD454" s="57"/>
      <c r="BE454" s="57"/>
      <c r="BF454" s="57"/>
      <c r="BG454" s="57"/>
      <c r="BH454" s="57"/>
      <c r="BI454" s="57"/>
      <c r="BJ454" s="57"/>
      <c r="BK454" s="57"/>
      <c r="BL454" s="57"/>
      <c r="BM454" s="57"/>
      <c r="BN454" s="57"/>
      <c r="BO454" s="57"/>
      <c r="BP454" s="57"/>
      <c r="BQ454" s="57"/>
      <c r="BR454" s="57"/>
      <c r="BS454" s="57"/>
      <c r="BT454" s="57"/>
      <c r="BU454" s="57"/>
      <c r="BV454" s="57"/>
      <c r="BW454" s="57"/>
      <c r="BX454" s="57"/>
      <c r="BY454" s="57"/>
      <c r="BZ454" s="57"/>
      <c r="CA454" s="57"/>
      <c r="CB454" s="57"/>
      <c r="CC454" s="57"/>
      <c r="CD454" s="57"/>
      <c r="CE454" s="57"/>
      <c r="CF454" s="57"/>
      <c r="CG454" s="57"/>
      <c r="CH454" s="57"/>
      <c r="CI454" s="57"/>
      <c r="CJ454" s="57"/>
      <c r="CK454" s="57"/>
      <c r="CL454" s="57"/>
      <c r="CM454" s="57"/>
      <c r="CN454" s="57"/>
      <c r="CO454" s="57"/>
      <c r="CP454" s="57"/>
      <c r="CQ454" s="57"/>
      <c r="CR454" s="57"/>
      <c r="CS454" s="57"/>
      <c r="CT454" s="57"/>
      <c r="CU454" s="57"/>
      <c r="CV454" s="57"/>
      <c r="CW454" s="57"/>
      <c r="CX454" s="57"/>
      <c r="CY454" s="57"/>
      <c r="CZ454" s="57"/>
      <c r="DA454" s="57"/>
      <c r="DB454" s="57"/>
      <c r="DC454" s="57"/>
      <c r="DD454" s="57"/>
      <c r="DE454" s="57"/>
      <c r="DF454" s="57"/>
      <c r="DG454" s="57"/>
      <c r="DH454" s="57"/>
      <c r="DI454" s="57"/>
      <c r="DJ454" s="57"/>
      <c r="DK454" s="57"/>
      <c r="DL454" s="57"/>
      <c r="DM454" s="57"/>
      <c r="DN454" s="57"/>
      <c r="DO454" s="57"/>
      <c r="DP454" s="57"/>
      <c r="DQ454" s="57"/>
      <c r="DR454" s="57"/>
      <c r="DS454" s="57"/>
      <c r="DT454" s="57"/>
      <c r="DU454" s="57"/>
      <c r="DV454" s="103"/>
      <c r="DW454" s="57"/>
      <c r="DX454" s="57"/>
      <c r="DY454" s="57"/>
      <c r="DZ454" s="57"/>
      <c r="EA454" s="57"/>
      <c r="EB454" s="57"/>
      <c r="EC454" s="57"/>
      <c r="ED454" s="57"/>
      <c r="EE454" s="57"/>
      <c r="EF454" s="57"/>
      <c r="EG454" s="57"/>
      <c r="EH454" s="57"/>
      <c r="EI454" s="57"/>
      <c r="EJ454" s="57"/>
      <c r="EK454" s="57"/>
      <c r="EL454" s="57"/>
      <c r="EM454" s="57"/>
      <c r="EN454" s="57"/>
      <c r="EO454" s="57"/>
      <c r="EP454" s="57"/>
      <c r="EQ454" s="103"/>
      <c r="ER454" s="577"/>
    </row>
    <row r="455" spans="1:148" ht="15" customHeight="1">
      <c r="A455" s="648"/>
      <c r="B455" s="2261" t="str">
        <f t="shared" si="445"/>
        <v>Desk 30</v>
      </c>
      <c r="C455" s="2266" t="str">
        <f t="shared" ref="C455" si="477">IF(ISBLANK(C41), "", C41)</f>
        <v/>
      </c>
      <c r="D455" s="2266" t="str">
        <f t="shared" si="468"/>
        <v/>
      </c>
      <c r="E455" s="2266" t="str">
        <f t="shared" si="468"/>
        <v/>
      </c>
      <c r="F455" s="2266" t="str">
        <f t="shared" si="468"/>
        <v/>
      </c>
      <c r="G455" s="57"/>
      <c r="H455" s="57"/>
      <c r="I455" s="57"/>
      <c r="J455" s="57"/>
      <c r="K455" s="57"/>
      <c r="L455" s="57"/>
      <c r="M455" s="57"/>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57"/>
      <c r="AM455" s="57"/>
      <c r="AN455" s="57"/>
      <c r="AO455" s="57"/>
      <c r="AP455" s="57"/>
      <c r="AQ455" s="57"/>
      <c r="AR455" s="57"/>
      <c r="AS455" s="57"/>
      <c r="AT455" s="57"/>
      <c r="AU455" s="57"/>
      <c r="AV455" s="57"/>
      <c r="AW455" s="57"/>
      <c r="AX455" s="57"/>
      <c r="AY455" s="57"/>
      <c r="AZ455" s="57"/>
      <c r="BA455" s="57"/>
      <c r="BB455" s="57"/>
      <c r="BC455" s="57"/>
      <c r="BD455" s="57"/>
      <c r="BE455" s="57"/>
      <c r="BF455" s="57"/>
      <c r="BG455" s="57"/>
      <c r="BH455" s="57"/>
      <c r="BI455" s="57"/>
      <c r="BJ455" s="57"/>
      <c r="BK455" s="57"/>
      <c r="BL455" s="57"/>
      <c r="BM455" s="57"/>
      <c r="BN455" s="57"/>
      <c r="BO455" s="57"/>
      <c r="BP455" s="57"/>
      <c r="BQ455" s="57"/>
      <c r="BR455" s="57"/>
      <c r="BS455" s="57"/>
      <c r="BT455" s="57"/>
      <c r="BU455" s="57"/>
      <c r="BV455" s="57"/>
      <c r="BW455" s="57"/>
      <c r="BX455" s="57"/>
      <c r="BY455" s="57"/>
      <c r="BZ455" s="57"/>
      <c r="CA455" s="57"/>
      <c r="CB455" s="57"/>
      <c r="CC455" s="57"/>
      <c r="CD455" s="57"/>
      <c r="CE455" s="57"/>
      <c r="CF455" s="57"/>
      <c r="CG455" s="57"/>
      <c r="CH455" s="57"/>
      <c r="CI455" s="57"/>
      <c r="CJ455" s="57"/>
      <c r="CK455" s="57"/>
      <c r="CL455" s="57"/>
      <c r="CM455" s="57"/>
      <c r="CN455" s="57"/>
      <c r="CO455" s="57"/>
      <c r="CP455" s="57"/>
      <c r="CQ455" s="57"/>
      <c r="CR455" s="57"/>
      <c r="CS455" s="57"/>
      <c r="CT455" s="57"/>
      <c r="CU455" s="57"/>
      <c r="CV455" s="57"/>
      <c r="CW455" s="57"/>
      <c r="CX455" s="57"/>
      <c r="CY455" s="57"/>
      <c r="CZ455" s="57"/>
      <c r="DA455" s="57"/>
      <c r="DB455" s="57"/>
      <c r="DC455" s="57"/>
      <c r="DD455" s="57"/>
      <c r="DE455" s="57"/>
      <c r="DF455" s="57"/>
      <c r="DG455" s="57"/>
      <c r="DH455" s="57"/>
      <c r="DI455" s="57"/>
      <c r="DJ455" s="57"/>
      <c r="DK455" s="57"/>
      <c r="DL455" s="57"/>
      <c r="DM455" s="57"/>
      <c r="DN455" s="57"/>
      <c r="DO455" s="57"/>
      <c r="DP455" s="57"/>
      <c r="DQ455" s="57"/>
      <c r="DR455" s="57"/>
      <c r="DS455" s="57"/>
      <c r="DT455" s="57"/>
      <c r="DU455" s="57"/>
      <c r="DV455" s="103"/>
      <c r="DW455" s="57"/>
      <c r="DX455" s="57"/>
      <c r="DY455" s="57"/>
      <c r="DZ455" s="57"/>
      <c r="EA455" s="57"/>
      <c r="EB455" s="57"/>
      <c r="EC455" s="57"/>
      <c r="ED455" s="57"/>
      <c r="EE455" s="57"/>
      <c r="EF455" s="57"/>
      <c r="EG455" s="57"/>
      <c r="EH455" s="57"/>
      <c r="EI455" s="57"/>
      <c r="EJ455" s="57"/>
      <c r="EK455" s="57"/>
      <c r="EL455" s="57"/>
      <c r="EM455" s="57"/>
      <c r="EN455" s="57"/>
      <c r="EO455" s="57"/>
      <c r="EP455" s="57"/>
      <c r="EQ455" s="103"/>
      <c r="ER455" s="577"/>
    </row>
    <row r="456" spans="1:148" ht="15" customHeight="1">
      <c r="A456" s="648"/>
      <c r="B456" s="2261" t="str">
        <f t="shared" si="445"/>
        <v>Desk 31</v>
      </c>
      <c r="C456" s="2266" t="str">
        <f t="shared" ref="C456" si="478">IF(ISBLANK(C42), "", C42)</f>
        <v/>
      </c>
      <c r="D456" s="2266" t="str">
        <f t="shared" si="468"/>
        <v/>
      </c>
      <c r="E456" s="2266" t="str">
        <f t="shared" si="468"/>
        <v/>
      </c>
      <c r="F456" s="2266" t="str">
        <f t="shared" si="468"/>
        <v/>
      </c>
      <c r="G456" s="57"/>
      <c r="H456" s="57"/>
      <c r="I456" s="57"/>
      <c r="J456" s="57"/>
      <c r="K456" s="57"/>
      <c r="L456" s="57"/>
      <c r="M456" s="57"/>
      <c r="N456" s="57"/>
      <c r="O456" s="57"/>
      <c r="P456" s="57"/>
      <c r="Q456" s="57"/>
      <c r="R456" s="57"/>
      <c r="S456" s="57"/>
      <c r="T456" s="57"/>
      <c r="U456" s="57"/>
      <c r="V456" s="57"/>
      <c r="W456" s="57"/>
      <c r="X456" s="57"/>
      <c r="Y456" s="57"/>
      <c r="Z456" s="57"/>
      <c r="AA456" s="57"/>
      <c r="AB456" s="57"/>
      <c r="AC456" s="57"/>
      <c r="AD456" s="57"/>
      <c r="AE456" s="57"/>
      <c r="AF456" s="57"/>
      <c r="AG456" s="57"/>
      <c r="AH456" s="57"/>
      <c r="AI456" s="57"/>
      <c r="AJ456" s="57"/>
      <c r="AK456" s="57"/>
      <c r="AL456" s="57"/>
      <c r="AM456" s="57"/>
      <c r="AN456" s="57"/>
      <c r="AO456" s="57"/>
      <c r="AP456" s="57"/>
      <c r="AQ456" s="57"/>
      <c r="AR456" s="57"/>
      <c r="AS456" s="57"/>
      <c r="AT456" s="57"/>
      <c r="AU456" s="57"/>
      <c r="AV456" s="57"/>
      <c r="AW456" s="57"/>
      <c r="AX456" s="57"/>
      <c r="AY456" s="57"/>
      <c r="AZ456" s="57"/>
      <c r="BA456" s="57"/>
      <c r="BB456" s="57"/>
      <c r="BC456" s="57"/>
      <c r="BD456" s="57"/>
      <c r="BE456" s="57"/>
      <c r="BF456" s="57"/>
      <c r="BG456" s="57"/>
      <c r="BH456" s="57"/>
      <c r="BI456" s="57"/>
      <c r="BJ456" s="57"/>
      <c r="BK456" s="57"/>
      <c r="BL456" s="57"/>
      <c r="BM456" s="57"/>
      <c r="BN456" s="57"/>
      <c r="BO456" s="57"/>
      <c r="BP456" s="57"/>
      <c r="BQ456" s="57"/>
      <c r="BR456" s="57"/>
      <c r="BS456" s="57"/>
      <c r="BT456" s="57"/>
      <c r="BU456" s="57"/>
      <c r="BV456" s="57"/>
      <c r="BW456" s="57"/>
      <c r="BX456" s="57"/>
      <c r="BY456" s="57"/>
      <c r="BZ456" s="57"/>
      <c r="CA456" s="57"/>
      <c r="CB456" s="57"/>
      <c r="CC456" s="57"/>
      <c r="CD456" s="57"/>
      <c r="CE456" s="57"/>
      <c r="CF456" s="57"/>
      <c r="CG456" s="57"/>
      <c r="CH456" s="57"/>
      <c r="CI456" s="57"/>
      <c r="CJ456" s="57"/>
      <c r="CK456" s="57"/>
      <c r="CL456" s="57"/>
      <c r="CM456" s="57"/>
      <c r="CN456" s="57"/>
      <c r="CO456" s="57"/>
      <c r="CP456" s="57"/>
      <c r="CQ456" s="57"/>
      <c r="CR456" s="57"/>
      <c r="CS456" s="57"/>
      <c r="CT456" s="57"/>
      <c r="CU456" s="57"/>
      <c r="CV456" s="57"/>
      <c r="CW456" s="57"/>
      <c r="CX456" s="57"/>
      <c r="CY456" s="57"/>
      <c r="CZ456" s="57"/>
      <c r="DA456" s="57"/>
      <c r="DB456" s="57"/>
      <c r="DC456" s="57"/>
      <c r="DD456" s="57"/>
      <c r="DE456" s="57"/>
      <c r="DF456" s="57"/>
      <c r="DG456" s="57"/>
      <c r="DH456" s="57"/>
      <c r="DI456" s="57"/>
      <c r="DJ456" s="57"/>
      <c r="DK456" s="57"/>
      <c r="DL456" s="57"/>
      <c r="DM456" s="57"/>
      <c r="DN456" s="57"/>
      <c r="DO456" s="57"/>
      <c r="DP456" s="57"/>
      <c r="DQ456" s="57"/>
      <c r="DR456" s="57"/>
      <c r="DS456" s="57"/>
      <c r="DT456" s="57"/>
      <c r="DU456" s="57"/>
      <c r="DV456" s="103"/>
      <c r="DW456" s="57"/>
      <c r="DX456" s="57"/>
      <c r="DY456" s="57"/>
      <c r="DZ456" s="57"/>
      <c r="EA456" s="57"/>
      <c r="EB456" s="57"/>
      <c r="EC456" s="57"/>
      <c r="ED456" s="57"/>
      <c r="EE456" s="57"/>
      <c r="EF456" s="57"/>
      <c r="EG456" s="57"/>
      <c r="EH456" s="57"/>
      <c r="EI456" s="57"/>
      <c r="EJ456" s="57"/>
      <c r="EK456" s="57"/>
      <c r="EL456" s="57"/>
      <c r="EM456" s="57"/>
      <c r="EN456" s="57"/>
      <c r="EO456" s="57"/>
      <c r="EP456" s="57"/>
      <c r="EQ456" s="103"/>
      <c r="ER456" s="577"/>
    </row>
    <row r="457" spans="1:148" ht="15" customHeight="1">
      <c r="A457" s="648"/>
      <c r="B457" s="2261" t="str">
        <f t="shared" si="445"/>
        <v>Desk 32</v>
      </c>
      <c r="C457" s="2266" t="str">
        <f t="shared" ref="C457" si="479">IF(ISBLANK(C43), "", C43)</f>
        <v/>
      </c>
      <c r="D457" s="2266" t="str">
        <f t="shared" si="468"/>
        <v/>
      </c>
      <c r="E457" s="2266" t="str">
        <f t="shared" si="468"/>
        <v/>
      </c>
      <c r="F457" s="2266" t="str">
        <f t="shared" si="468"/>
        <v/>
      </c>
      <c r="G457" s="57"/>
      <c r="H457" s="57"/>
      <c r="I457" s="57"/>
      <c r="J457" s="57"/>
      <c r="K457" s="57"/>
      <c r="L457" s="57"/>
      <c r="M457" s="57"/>
      <c r="N457" s="57"/>
      <c r="O457" s="57"/>
      <c r="P457" s="57"/>
      <c r="Q457" s="57"/>
      <c r="R457" s="57"/>
      <c r="S457" s="57"/>
      <c r="T457" s="57"/>
      <c r="U457" s="57"/>
      <c r="V457" s="57"/>
      <c r="W457" s="57"/>
      <c r="X457" s="57"/>
      <c r="Y457" s="57"/>
      <c r="Z457" s="57"/>
      <c r="AA457" s="57"/>
      <c r="AB457" s="57"/>
      <c r="AC457" s="57"/>
      <c r="AD457" s="57"/>
      <c r="AE457" s="57"/>
      <c r="AF457" s="57"/>
      <c r="AG457" s="57"/>
      <c r="AH457" s="57"/>
      <c r="AI457" s="57"/>
      <c r="AJ457" s="57"/>
      <c r="AK457" s="57"/>
      <c r="AL457" s="57"/>
      <c r="AM457" s="57"/>
      <c r="AN457" s="57"/>
      <c r="AO457" s="57"/>
      <c r="AP457" s="57"/>
      <c r="AQ457" s="57"/>
      <c r="AR457" s="57"/>
      <c r="AS457" s="57"/>
      <c r="AT457" s="57"/>
      <c r="AU457" s="57"/>
      <c r="AV457" s="57"/>
      <c r="AW457" s="57"/>
      <c r="AX457" s="57"/>
      <c r="AY457" s="57"/>
      <c r="AZ457" s="57"/>
      <c r="BA457" s="57"/>
      <c r="BB457" s="57"/>
      <c r="BC457" s="57"/>
      <c r="BD457" s="57"/>
      <c r="BE457" s="57"/>
      <c r="BF457" s="57"/>
      <c r="BG457" s="57"/>
      <c r="BH457" s="57"/>
      <c r="BI457" s="57"/>
      <c r="BJ457" s="57"/>
      <c r="BK457" s="57"/>
      <c r="BL457" s="57"/>
      <c r="BM457" s="57"/>
      <c r="BN457" s="57"/>
      <c r="BO457" s="57"/>
      <c r="BP457" s="57"/>
      <c r="BQ457" s="57"/>
      <c r="BR457" s="57"/>
      <c r="BS457" s="57"/>
      <c r="BT457" s="57"/>
      <c r="BU457" s="57"/>
      <c r="BV457" s="57"/>
      <c r="BW457" s="57"/>
      <c r="BX457" s="57"/>
      <c r="BY457" s="57"/>
      <c r="BZ457" s="57"/>
      <c r="CA457" s="57"/>
      <c r="CB457" s="57"/>
      <c r="CC457" s="57"/>
      <c r="CD457" s="57"/>
      <c r="CE457" s="57"/>
      <c r="CF457" s="57"/>
      <c r="CG457" s="57"/>
      <c r="CH457" s="57"/>
      <c r="CI457" s="57"/>
      <c r="CJ457" s="57"/>
      <c r="CK457" s="57"/>
      <c r="CL457" s="57"/>
      <c r="CM457" s="57"/>
      <c r="CN457" s="57"/>
      <c r="CO457" s="57"/>
      <c r="CP457" s="57"/>
      <c r="CQ457" s="57"/>
      <c r="CR457" s="57"/>
      <c r="CS457" s="57"/>
      <c r="CT457" s="57"/>
      <c r="CU457" s="57"/>
      <c r="CV457" s="57"/>
      <c r="CW457" s="57"/>
      <c r="CX457" s="57"/>
      <c r="CY457" s="57"/>
      <c r="CZ457" s="57"/>
      <c r="DA457" s="57"/>
      <c r="DB457" s="57"/>
      <c r="DC457" s="57"/>
      <c r="DD457" s="57"/>
      <c r="DE457" s="57"/>
      <c r="DF457" s="57"/>
      <c r="DG457" s="57"/>
      <c r="DH457" s="57"/>
      <c r="DI457" s="57"/>
      <c r="DJ457" s="57"/>
      <c r="DK457" s="57"/>
      <c r="DL457" s="57"/>
      <c r="DM457" s="57"/>
      <c r="DN457" s="57"/>
      <c r="DO457" s="57"/>
      <c r="DP457" s="57"/>
      <c r="DQ457" s="57"/>
      <c r="DR457" s="57"/>
      <c r="DS457" s="57"/>
      <c r="DT457" s="57"/>
      <c r="DU457" s="57"/>
      <c r="DV457" s="103"/>
      <c r="DW457" s="57"/>
      <c r="DX457" s="57"/>
      <c r="DY457" s="57"/>
      <c r="DZ457" s="57"/>
      <c r="EA457" s="57"/>
      <c r="EB457" s="57"/>
      <c r="EC457" s="57"/>
      <c r="ED457" s="57"/>
      <c r="EE457" s="57"/>
      <c r="EF457" s="57"/>
      <c r="EG457" s="57"/>
      <c r="EH457" s="57"/>
      <c r="EI457" s="57"/>
      <c r="EJ457" s="57"/>
      <c r="EK457" s="57"/>
      <c r="EL457" s="57"/>
      <c r="EM457" s="57"/>
      <c r="EN457" s="57"/>
      <c r="EO457" s="57"/>
      <c r="EP457" s="57"/>
      <c r="EQ457" s="103"/>
      <c r="ER457" s="577"/>
    </row>
    <row r="458" spans="1:148" ht="15" customHeight="1">
      <c r="A458" s="648"/>
      <c r="B458" s="2261" t="str">
        <f t="shared" ref="B458:B489" si="480">B44</f>
        <v>Desk 33</v>
      </c>
      <c r="C458" s="2266" t="str">
        <f t="shared" ref="C458" si="481">IF(ISBLANK(C44), "", C44)</f>
        <v/>
      </c>
      <c r="D458" s="2266" t="str">
        <f t="shared" si="468"/>
        <v/>
      </c>
      <c r="E458" s="2266" t="str">
        <f t="shared" si="468"/>
        <v/>
      </c>
      <c r="F458" s="2266" t="str">
        <f t="shared" si="468"/>
        <v/>
      </c>
      <c r="G458" s="57"/>
      <c r="H458" s="57"/>
      <c r="I458" s="57"/>
      <c r="J458" s="57"/>
      <c r="K458" s="57"/>
      <c r="L458" s="57"/>
      <c r="M458" s="57"/>
      <c r="N458" s="57"/>
      <c r="O458" s="57"/>
      <c r="P458" s="57"/>
      <c r="Q458" s="57"/>
      <c r="R458" s="57"/>
      <c r="S458" s="57"/>
      <c r="T458" s="57"/>
      <c r="U458" s="57"/>
      <c r="V458" s="57"/>
      <c r="W458" s="57"/>
      <c r="X458" s="57"/>
      <c r="Y458" s="57"/>
      <c r="Z458" s="57"/>
      <c r="AA458" s="57"/>
      <c r="AB458" s="57"/>
      <c r="AC458" s="57"/>
      <c r="AD458" s="57"/>
      <c r="AE458" s="57"/>
      <c r="AF458" s="57"/>
      <c r="AG458" s="57"/>
      <c r="AH458" s="57"/>
      <c r="AI458" s="57"/>
      <c r="AJ458" s="57"/>
      <c r="AK458" s="57"/>
      <c r="AL458" s="57"/>
      <c r="AM458" s="57"/>
      <c r="AN458" s="57"/>
      <c r="AO458" s="57"/>
      <c r="AP458" s="57"/>
      <c r="AQ458" s="57"/>
      <c r="AR458" s="57"/>
      <c r="AS458" s="57"/>
      <c r="AT458" s="57"/>
      <c r="AU458" s="57"/>
      <c r="AV458" s="57"/>
      <c r="AW458" s="57"/>
      <c r="AX458" s="57"/>
      <c r="AY458" s="57"/>
      <c r="AZ458" s="57"/>
      <c r="BA458" s="57"/>
      <c r="BB458" s="57"/>
      <c r="BC458" s="57"/>
      <c r="BD458" s="57"/>
      <c r="BE458" s="57"/>
      <c r="BF458" s="57"/>
      <c r="BG458" s="57"/>
      <c r="BH458" s="57"/>
      <c r="BI458" s="57"/>
      <c r="BJ458" s="57"/>
      <c r="BK458" s="57"/>
      <c r="BL458" s="57"/>
      <c r="BM458" s="57"/>
      <c r="BN458" s="57"/>
      <c r="BO458" s="57"/>
      <c r="BP458" s="57"/>
      <c r="BQ458" s="57"/>
      <c r="BR458" s="57"/>
      <c r="BS458" s="57"/>
      <c r="BT458" s="57"/>
      <c r="BU458" s="57"/>
      <c r="BV458" s="57"/>
      <c r="BW458" s="57"/>
      <c r="BX458" s="57"/>
      <c r="BY458" s="57"/>
      <c r="BZ458" s="57"/>
      <c r="CA458" s="57"/>
      <c r="CB458" s="57"/>
      <c r="CC458" s="57"/>
      <c r="CD458" s="57"/>
      <c r="CE458" s="57"/>
      <c r="CF458" s="57"/>
      <c r="CG458" s="57"/>
      <c r="CH458" s="57"/>
      <c r="CI458" s="57"/>
      <c r="CJ458" s="57"/>
      <c r="CK458" s="57"/>
      <c r="CL458" s="57"/>
      <c r="CM458" s="57"/>
      <c r="CN458" s="57"/>
      <c r="CO458" s="57"/>
      <c r="CP458" s="57"/>
      <c r="CQ458" s="57"/>
      <c r="CR458" s="57"/>
      <c r="CS458" s="57"/>
      <c r="CT458" s="57"/>
      <c r="CU458" s="57"/>
      <c r="CV458" s="57"/>
      <c r="CW458" s="57"/>
      <c r="CX458" s="57"/>
      <c r="CY458" s="57"/>
      <c r="CZ458" s="57"/>
      <c r="DA458" s="57"/>
      <c r="DB458" s="57"/>
      <c r="DC458" s="57"/>
      <c r="DD458" s="57"/>
      <c r="DE458" s="57"/>
      <c r="DF458" s="57"/>
      <c r="DG458" s="57"/>
      <c r="DH458" s="57"/>
      <c r="DI458" s="57"/>
      <c r="DJ458" s="57"/>
      <c r="DK458" s="57"/>
      <c r="DL458" s="57"/>
      <c r="DM458" s="57"/>
      <c r="DN458" s="57"/>
      <c r="DO458" s="57"/>
      <c r="DP458" s="57"/>
      <c r="DQ458" s="57"/>
      <c r="DR458" s="57"/>
      <c r="DS458" s="57"/>
      <c r="DT458" s="57"/>
      <c r="DU458" s="57"/>
      <c r="DV458" s="103"/>
      <c r="DW458" s="57"/>
      <c r="DX458" s="57"/>
      <c r="DY458" s="57"/>
      <c r="DZ458" s="57"/>
      <c r="EA458" s="57"/>
      <c r="EB458" s="57"/>
      <c r="EC458" s="57"/>
      <c r="ED458" s="57"/>
      <c r="EE458" s="57"/>
      <c r="EF458" s="57"/>
      <c r="EG458" s="57"/>
      <c r="EH458" s="57"/>
      <c r="EI458" s="57"/>
      <c r="EJ458" s="57"/>
      <c r="EK458" s="57"/>
      <c r="EL458" s="57"/>
      <c r="EM458" s="57"/>
      <c r="EN458" s="57"/>
      <c r="EO458" s="57"/>
      <c r="EP458" s="57"/>
      <c r="EQ458" s="103"/>
      <c r="ER458" s="577"/>
    </row>
    <row r="459" spans="1:148" ht="15" customHeight="1">
      <c r="A459" s="648"/>
      <c r="B459" s="2261" t="str">
        <f t="shared" si="480"/>
        <v>Desk 34</v>
      </c>
      <c r="C459" s="2266" t="str">
        <f t="shared" ref="C459" si="482">IF(ISBLANK(C45), "", C45)</f>
        <v/>
      </c>
      <c r="D459" s="2266" t="str">
        <f t="shared" si="468"/>
        <v/>
      </c>
      <c r="E459" s="2266" t="str">
        <f t="shared" si="468"/>
        <v/>
      </c>
      <c r="F459" s="2266" t="str">
        <f t="shared" si="468"/>
        <v/>
      </c>
      <c r="G459" s="57"/>
      <c r="H459" s="57"/>
      <c r="I459" s="57"/>
      <c r="J459" s="57"/>
      <c r="K459" s="57"/>
      <c r="L459" s="57"/>
      <c r="M459" s="57"/>
      <c r="N459" s="57"/>
      <c r="O459" s="57"/>
      <c r="P459" s="57"/>
      <c r="Q459" s="57"/>
      <c r="R459" s="57"/>
      <c r="S459" s="57"/>
      <c r="T459" s="57"/>
      <c r="U459" s="57"/>
      <c r="V459" s="57"/>
      <c r="W459" s="57"/>
      <c r="X459" s="57"/>
      <c r="Y459" s="57"/>
      <c r="Z459" s="57"/>
      <c r="AA459" s="57"/>
      <c r="AB459" s="57"/>
      <c r="AC459" s="57"/>
      <c r="AD459" s="57"/>
      <c r="AE459" s="57"/>
      <c r="AF459" s="57"/>
      <c r="AG459" s="57"/>
      <c r="AH459" s="57"/>
      <c r="AI459" s="57"/>
      <c r="AJ459" s="57"/>
      <c r="AK459" s="57"/>
      <c r="AL459" s="57"/>
      <c r="AM459" s="57"/>
      <c r="AN459" s="57"/>
      <c r="AO459" s="57"/>
      <c r="AP459" s="57"/>
      <c r="AQ459" s="57"/>
      <c r="AR459" s="57"/>
      <c r="AS459" s="57"/>
      <c r="AT459" s="57"/>
      <c r="AU459" s="57"/>
      <c r="AV459" s="57"/>
      <c r="AW459" s="57"/>
      <c r="AX459" s="57"/>
      <c r="AY459" s="57"/>
      <c r="AZ459" s="57"/>
      <c r="BA459" s="57"/>
      <c r="BB459" s="57"/>
      <c r="BC459" s="57"/>
      <c r="BD459" s="57"/>
      <c r="BE459" s="57"/>
      <c r="BF459" s="57"/>
      <c r="BG459" s="57"/>
      <c r="BH459" s="57"/>
      <c r="BI459" s="57"/>
      <c r="BJ459" s="57"/>
      <c r="BK459" s="57"/>
      <c r="BL459" s="57"/>
      <c r="BM459" s="57"/>
      <c r="BN459" s="57"/>
      <c r="BO459" s="57"/>
      <c r="BP459" s="57"/>
      <c r="BQ459" s="57"/>
      <c r="BR459" s="57"/>
      <c r="BS459" s="57"/>
      <c r="BT459" s="57"/>
      <c r="BU459" s="57"/>
      <c r="BV459" s="57"/>
      <c r="BW459" s="57"/>
      <c r="BX459" s="57"/>
      <c r="BY459" s="57"/>
      <c r="BZ459" s="57"/>
      <c r="CA459" s="57"/>
      <c r="CB459" s="57"/>
      <c r="CC459" s="57"/>
      <c r="CD459" s="57"/>
      <c r="CE459" s="57"/>
      <c r="CF459" s="57"/>
      <c r="CG459" s="57"/>
      <c r="CH459" s="57"/>
      <c r="CI459" s="57"/>
      <c r="CJ459" s="57"/>
      <c r="CK459" s="57"/>
      <c r="CL459" s="57"/>
      <c r="CM459" s="57"/>
      <c r="CN459" s="57"/>
      <c r="CO459" s="57"/>
      <c r="CP459" s="57"/>
      <c r="CQ459" s="57"/>
      <c r="CR459" s="57"/>
      <c r="CS459" s="57"/>
      <c r="CT459" s="57"/>
      <c r="CU459" s="57"/>
      <c r="CV459" s="57"/>
      <c r="CW459" s="57"/>
      <c r="CX459" s="57"/>
      <c r="CY459" s="57"/>
      <c r="CZ459" s="57"/>
      <c r="DA459" s="57"/>
      <c r="DB459" s="57"/>
      <c r="DC459" s="57"/>
      <c r="DD459" s="57"/>
      <c r="DE459" s="57"/>
      <c r="DF459" s="57"/>
      <c r="DG459" s="57"/>
      <c r="DH459" s="57"/>
      <c r="DI459" s="57"/>
      <c r="DJ459" s="57"/>
      <c r="DK459" s="57"/>
      <c r="DL459" s="57"/>
      <c r="DM459" s="57"/>
      <c r="DN459" s="57"/>
      <c r="DO459" s="57"/>
      <c r="DP459" s="57"/>
      <c r="DQ459" s="57"/>
      <c r="DR459" s="57"/>
      <c r="DS459" s="57"/>
      <c r="DT459" s="57"/>
      <c r="DU459" s="57"/>
      <c r="DV459" s="103"/>
      <c r="DW459" s="57"/>
      <c r="DX459" s="57"/>
      <c r="DY459" s="57"/>
      <c r="DZ459" s="57"/>
      <c r="EA459" s="57"/>
      <c r="EB459" s="57"/>
      <c r="EC459" s="57"/>
      <c r="ED459" s="57"/>
      <c r="EE459" s="57"/>
      <c r="EF459" s="57"/>
      <c r="EG459" s="57"/>
      <c r="EH459" s="57"/>
      <c r="EI459" s="57"/>
      <c r="EJ459" s="57"/>
      <c r="EK459" s="57"/>
      <c r="EL459" s="57"/>
      <c r="EM459" s="57"/>
      <c r="EN459" s="57"/>
      <c r="EO459" s="57"/>
      <c r="EP459" s="57"/>
      <c r="EQ459" s="103"/>
      <c r="ER459" s="577"/>
    </row>
    <row r="460" spans="1:148" ht="15" customHeight="1">
      <c r="A460" s="648"/>
      <c r="B460" s="2261" t="str">
        <f t="shared" si="480"/>
        <v>Desk 35</v>
      </c>
      <c r="C460" s="2266" t="str">
        <f t="shared" ref="C460" si="483">IF(ISBLANK(C46), "", C46)</f>
        <v/>
      </c>
      <c r="D460" s="2266" t="str">
        <f t="shared" si="468"/>
        <v/>
      </c>
      <c r="E460" s="2266" t="str">
        <f t="shared" si="468"/>
        <v/>
      </c>
      <c r="F460" s="2266" t="str">
        <f t="shared" si="468"/>
        <v/>
      </c>
      <c r="G460" s="57"/>
      <c r="H460" s="57"/>
      <c r="I460" s="57"/>
      <c r="J460" s="57"/>
      <c r="K460" s="57"/>
      <c r="L460" s="57"/>
      <c r="M460" s="57"/>
      <c r="N460" s="57"/>
      <c r="O460" s="57"/>
      <c r="P460" s="57"/>
      <c r="Q460" s="57"/>
      <c r="R460" s="57"/>
      <c r="S460" s="57"/>
      <c r="T460" s="57"/>
      <c r="U460" s="57"/>
      <c r="V460" s="57"/>
      <c r="W460" s="57"/>
      <c r="X460" s="57"/>
      <c r="Y460" s="57"/>
      <c r="Z460" s="57"/>
      <c r="AA460" s="57"/>
      <c r="AB460" s="57"/>
      <c r="AC460" s="57"/>
      <c r="AD460" s="57"/>
      <c r="AE460" s="57"/>
      <c r="AF460" s="57"/>
      <c r="AG460" s="57"/>
      <c r="AH460" s="57"/>
      <c r="AI460" s="57"/>
      <c r="AJ460" s="57"/>
      <c r="AK460" s="57"/>
      <c r="AL460" s="57"/>
      <c r="AM460" s="57"/>
      <c r="AN460" s="57"/>
      <c r="AO460" s="57"/>
      <c r="AP460" s="57"/>
      <c r="AQ460" s="57"/>
      <c r="AR460" s="57"/>
      <c r="AS460" s="57"/>
      <c r="AT460" s="57"/>
      <c r="AU460" s="57"/>
      <c r="AV460" s="57"/>
      <c r="AW460" s="57"/>
      <c r="AX460" s="57"/>
      <c r="AY460" s="57"/>
      <c r="AZ460" s="57"/>
      <c r="BA460" s="57"/>
      <c r="BB460" s="57"/>
      <c r="BC460" s="57"/>
      <c r="BD460" s="57"/>
      <c r="BE460" s="57"/>
      <c r="BF460" s="57"/>
      <c r="BG460" s="57"/>
      <c r="BH460" s="57"/>
      <c r="BI460" s="57"/>
      <c r="BJ460" s="57"/>
      <c r="BK460" s="57"/>
      <c r="BL460" s="57"/>
      <c r="BM460" s="57"/>
      <c r="BN460" s="57"/>
      <c r="BO460" s="57"/>
      <c r="BP460" s="57"/>
      <c r="BQ460" s="57"/>
      <c r="BR460" s="57"/>
      <c r="BS460" s="57"/>
      <c r="BT460" s="57"/>
      <c r="BU460" s="57"/>
      <c r="BV460" s="57"/>
      <c r="BW460" s="57"/>
      <c r="BX460" s="57"/>
      <c r="BY460" s="57"/>
      <c r="BZ460" s="57"/>
      <c r="CA460" s="57"/>
      <c r="CB460" s="57"/>
      <c r="CC460" s="57"/>
      <c r="CD460" s="57"/>
      <c r="CE460" s="57"/>
      <c r="CF460" s="57"/>
      <c r="CG460" s="57"/>
      <c r="CH460" s="57"/>
      <c r="CI460" s="57"/>
      <c r="CJ460" s="57"/>
      <c r="CK460" s="57"/>
      <c r="CL460" s="57"/>
      <c r="CM460" s="57"/>
      <c r="CN460" s="57"/>
      <c r="CO460" s="57"/>
      <c r="CP460" s="57"/>
      <c r="CQ460" s="57"/>
      <c r="CR460" s="57"/>
      <c r="CS460" s="57"/>
      <c r="CT460" s="57"/>
      <c r="CU460" s="57"/>
      <c r="CV460" s="57"/>
      <c r="CW460" s="57"/>
      <c r="CX460" s="57"/>
      <c r="CY460" s="57"/>
      <c r="CZ460" s="57"/>
      <c r="DA460" s="57"/>
      <c r="DB460" s="57"/>
      <c r="DC460" s="57"/>
      <c r="DD460" s="57"/>
      <c r="DE460" s="57"/>
      <c r="DF460" s="57"/>
      <c r="DG460" s="57"/>
      <c r="DH460" s="57"/>
      <c r="DI460" s="57"/>
      <c r="DJ460" s="57"/>
      <c r="DK460" s="57"/>
      <c r="DL460" s="57"/>
      <c r="DM460" s="57"/>
      <c r="DN460" s="57"/>
      <c r="DO460" s="57"/>
      <c r="DP460" s="57"/>
      <c r="DQ460" s="57"/>
      <c r="DR460" s="57"/>
      <c r="DS460" s="57"/>
      <c r="DT460" s="57"/>
      <c r="DU460" s="57"/>
      <c r="DV460" s="103"/>
      <c r="DW460" s="57"/>
      <c r="DX460" s="57"/>
      <c r="DY460" s="57"/>
      <c r="DZ460" s="57"/>
      <c r="EA460" s="57"/>
      <c r="EB460" s="57"/>
      <c r="EC460" s="57"/>
      <c r="ED460" s="57"/>
      <c r="EE460" s="57"/>
      <c r="EF460" s="57"/>
      <c r="EG460" s="57"/>
      <c r="EH460" s="57"/>
      <c r="EI460" s="57"/>
      <c r="EJ460" s="57"/>
      <c r="EK460" s="57"/>
      <c r="EL460" s="57"/>
      <c r="EM460" s="57"/>
      <c r="EN460" s="57"/>
      <c r="EO460" s="57"/>
      <c r="EP460" s="57"/>
      <c r="EQ460" s="103"/>
      <c r="ER460" s="577"/>
    </row>
    <row r="461" spans="1:148" ht="15" customHeight="1">
      <c r="A461" s="648"/>
      <c r="B461" s="2261" t="str">
        <f t="shared" si="480"/>
        <v>Desk 36</v>
      </c>
      <c r="C461" s="2266" t="str">
        <f t="shared" ref="C461" si="484">IF(ISBLANK(C47), "", C47)</f>
        <v/>
      </c>
      <c r="D461" s="2266" t="str">
        <f t="shared" si="468"/>
        <v/>
      </c>
      <c r="E461" s="2266" t="str">
        <f t="shared" si="468"/>
        <v/>
      </c>
      <c r="F461" s="2266" t="str">
        <f t="shared" si="468"/>
        <v/>
      </c>
      <c r="G461" s="57"/>
      <c r="H461" s="57"/>
      <c r="I461" s="57"/>
      <c r="J461" s="57"/>
      <c r="K461" s="57"/>
      <c r="L461" s="57"/>
      <c r="M461" s="57"/>
      <c r="N461" s="57"/>
      <c r="O461" s="57"/>
      <c r="P461" s="57"/>
      <c r="Q461" s="57"/>
      <c r="R461" s="57"/>
      <c r="S461" s="57"/>
      <c r="T461" s="57"/>
      <c r="U461" s="57"/>
      <c r="V461" s="57"/>
      <c r="W461" s="57"/>
      <c r="X461" s="57"/>
      <c r="Y461" s="57"/>
      <c r="Z461" s="57"/>
      <c r="AA461" s="57"/>
      <c r="AB461" s="57"/>
      <c r="AC461" s="57"/>
      <c r="AD461" s="57"/>
      <c r="AE461" s="57"/>
      <c r="AF461" s="57"/>
      <c r="AG461" s="57"/>
      <c r="AH461" s="57"/>
      <c r="AI461" s="57"/>
      <c r="AJ461" s="57"/>
      <c r="AK461" s="57"/>
      <c r="AL461" s="57"/>
      <c r="AM461" s="57"/>
      <c r="AN461" s="57"/>
      <c r="AO461" s="57"/>
      <c r="AP461" s="57"/>
      <c r="AQ461" s="57"/>
      <c r="AR461" s="57"/>
      <c r="AS461" s="57"/>
      <c r="AT461" s="57"/>
      <c r="AU461" s="57"/>
      <c r="AV461" s="57"/>
      <c r="AW461" s="57"/>
      <c r="AX461" s="57"/>
      <c r="AY461" s="57"/>
      <c r="AZ461" s="57"/>
      <c r="BA461" s="57"/>
      <c r="BB461" s="57"/>
      <c r="BC461" s="57"/>
      <c r="BD461" s="57"/>
      <c r="BE461" s="57"/>
      <c r="BF461" s="57"/>
      <c r="BG461" s="57"/>
      <c r="BH461" s="57"/>
      <c r="BI461" s="57"/>
      <c r="BJ461" s="57"/>
      <c r="BK461" s="57"/>
      <c r="BL461" s="57"/>
      <c r="BM461" s="57"/>
      <c r="BN461" s="57"/>
      <c r="BO461" s="57"/>
      <c r="BP461" s="57"/>
      <c r="BQ461" s="57"/>
      <c r="BR461" s="57"/>
      <c r="BS461" s="57"/>
      <c r="BT461" s="57"/>
      <c r="BU461" s="57"/>
      <c r="BV461" s="57"/>
      <c r="BW461" s="57"/>
      <c r="BX461" s="57"/>
      <c r="BY461" s="57"/>
      <c r="BZ461" s="57"/>
      <c r="CA461" s="57"/>
      <c r="CB461" s="57"/>
      <c r="CC461" s="57"/>
      <c r="CD461" s="57"/>
      <c r="CE461" s="57"/>
      <c r="CF461" s="57"/>
      <c r="CG461" s="57"/>
      <c r="CH461" s="57"/>
      <c r="CI461" s="57"/>
      <c r="CJ461" s="57"/>
      <c r="CK461" s="57"/>
      <c r="CL461" s="57"/>
      <c r="CM461" s="57"/>
      <c r="CN461" s="57"/>
      <c r="CO461" s="57"/>
      <c r="CP461" s="57"/>
      <c r="CQ461" s="57"/>
      <c r="CR461" s="57"/>
      <c r="CS461" s="57"/>
      <c r="CT461" s="57"/>
      <c r="CU461" s="57"/>
      <c r="CV461" s="57"/>
      <c r="CW461" s="57"/>
      <c r="CX461" s="57"/>
      <c r="CY461" s="57"/>
      <c r="CZ461" s="57"/>
      <c r="DA461" s="57"/>
      <c r="DB461" s="57"/>
      <c r="DC461" s="57"/>
      <c r="DD461" s="57"/>
      <c r="DE461" s="57"/>
      <c r="DF461" s="57"/>
      <c r="DG461" s="57"/>
      <c r="DH461" s="57"/>
      <c r="DI461" s="57"/>
      <c r="DJ461" s="57"/>
      <c r="DK461" s="57"/>
      <c r="DL461" s="57"/>
      <c r="DM461" s="57"/>
      <c r="DN461" s="57"/>
      <c r="DO461" s="57"/>
      <c r="DP461" s="57"/>
      <c r="DQ461" s="57"/>
      <c r="DR461" s="57"/>
      <c r="DS461" s="57"/>
      <c r="DT461" s="57"/>
      <c r="DU461" s="57"/>
      <c r="DV461" s="103"/>
      <c r="DW461" s="57"/>
      <c r="DX461" s="57"/>
      <c r="DY461" s="57"/>
      <c r="DZ461" s="57"/>
      <c r="EA461" s="57"/>
      <c r="EB461" s="57"/>
      <c r="EC461" s="57"/>
      <c r="ED461" s="57"/>
      <c r="EE461" s="57"/>
      <c r="EF461" s="57"/>
      <c r="EG461" s="57"/>
      <c r="EH461" s="57"/>
      <c r="EI461" s="57"/>
      <c r="EJ461" s="57"/>
      <c r="EK461" s="57"/>
      <c r="EL461" s="57"/>
      <c r="EM461" s="57"/>
      <c r="EN461" s="57"/>
      <c r="EO461" s="57"/>
      <c r="EP461" s="57"/>
      <c r="EQ461" s="103"/>
      <c r="ER461" s="577"/>
    </row>
    <row r="462" spans="1:148" ht="15" customHeight="1">
      <c r="A462" s="648"/>
      <c r="B462" s="2261" t="str">
        <f t="shared" si="480"/>
        <v>Desk 37</v>
      </c>
      <c r="C462" s="2266" t="str">
        <f t="shared" ref="C462" si="485">IF(ISBLANK(C48), "", C48)</f>
        <v/>
      </c>
      <c r="D462" s="2266" t="str">
        <f t="shared" si="468"/>
        <v/>
      </c>
      <c r="E462" s="2266" t="str">
        <f t="shared" si="468"/>
        <v/>
      </c>
      <c r="F462" s="2266" t="str">
        <f t="shared" si="468"/>
        <v/>
      </c>
      <c r="G462" s="57"/>
      <c r="H462" s="57"/>
      <c r="I462" s="57"/>
      <c r="J462" s="57"/>
      <c r="K462" s="57"/>
      <c r="L462" s="57"/>
      <c r="M462" s="57"/>
      <c r="N462" s="57"/>
      <c r="O462" s="57"/>
      <c r="P462" s="57"/>
      <c r="Q462" s="57"/>
      <c r="R462" s="57"/>
      <c r="S462" s="57"/>
      <c r="T462" s="57"/>
      <c r="U462" s="57"/>
      <c r="V462" s="57"/>
      <c r="W462" s="57"/>
      <c r="X462" s="57"/>
      <c r="Y462" s="57"/>
      <c r="Z462" s="57"/>
      <c r="AA462" s="57"/>
      <c r="AB462" s="57"/>
      <c r="AC462" s="57"/>
      <c r="AD462" s="57"/>
      <c r="AE462" s="57"/>
      <c r="AF462" s="57"/>
      <c r="AG462" s="57"/>
      <c r="AH462" s="57"/>
      <c r="AI462" s="57"/>
      <c r="AJ462" s="57"/>
      <c r="AK462" s="57"/>
      <c r="AL462" s="57"/>
      <c r="AM462" s="57"/>
      <c r="AN462" s="57"/>
      <c r="AO462" s="57"/>
      <c r="AP462" s="57"/>
      <c r="AQ462" s="57"/>
      <c r="AR462" s="57"/>
      <c r="AS462" s="57"/>
      <c r="AT462" s="57"/>
      <c r="AU462" s="57"/>
      <c r="AV462" s="57"/>
      <c r="AW462" s="57"/>
      <c r="AX462" s="57"/>
      <c r="AY462" s="57"/>
      <c r="AZ462" s="57"/>
      <c r="BA462" s="57"/>
      <c r="BB462" s="57"/>
      <c r="BC462" s="57"/>
      <c r="BD462" s="57"/>
      <c r="BE462" s="57"/>
      <c r="BF462" s="57"/>
      <c r="BG462" s="57"/>
      <c r="BH462" s="57"/>
      <c r="BI462" s="57"/>
      <c r="BJ462" s="57"/>
      <c r="BK462" s="57"/>
      <c r="BL462" s="57"/>
      <c r="BM462" s="57"/>
      <c r="BN462" s="57"/>
      <c r="BO462" s="57"/>
      <c r="BP462" s="57"/>
      <c r="BQ462" s="57"/>
      <c r="BR462" s="57"/>
      <c r="BS462" s="57"/>
      <c r="BT462" s="57"/>
      <c r="BU462" s="57"/>
      <c r="BV462" s="57"/>
      <c r="BW462" s="57"/>
      <c r="BX462" s="57"/>
      <c r="BY462" s="57"/>
      <c r="BZ462" s="57"/>
      <c r="CA462" s="57"/>
      <c r="CB462" s="57"/>
      <c r="CC462" s="57"/>
      <c r="CD462" s="57"/>
      <c r="CE462" s="57"/>
      <c r="CF462" s="57"/>
      <c r="CG462" s="57"/>
      <c r="CH462" s="57"/>
      <c r="CI462" s="57"/>
      <c r="CJ462" s="57"/>
      <c r="CK462" s="57"/>
      <c r="CL462" s="57"/>
      <c r="CM462" s="57"/>
      <c r="CN462" s="57"/>
      <c r="CO462" s="57"/>
      <c r="CP462" s="57"/>
      <c r="CQ462" s="57"/>
      <c r="CR462" s="57"/>
      <c r="CS462" s="57"/>
      <c r="CT462" s="57"/>
      <c r="CU462" s="57"/>
      <c r="CV462" s="57"/>
      <c r="CW462" s="57"/>
      <c r="CX462" s="57"/>
      <c r="CY462" s="57"/>
      <c r="CZ462" s="57"/>
      <c r="DA462" s="57"/>
      <c r="DB462" s="57"/>
      <c r="DC462" s="57"/>
      <c r="DD462" s="57"/>
      <c r="DE462" s="57"/>
      <c r="DF462" s="57"/>
      <c r="DG462" s="57"/>
      <c r="DH462" s="57"/>
      <c r="DI462" s="57"/>
      <c r="DJ462" s="57"/>
      <c r="DK462" s="57"/>
      <c r="DL462" s="57"/>
      <c r="DM462" s="57"/>
      <c r="DN462" s="57"/>
      <c r="DO462" s="57"/>
      <c r="DP462" s="57"/>
      <c r="DQ462" s="57"/>
      <c r="DR462" s="57"/>
      <c r="DS462" s="57"/>
      <c r="DT462" s="57"/>
      <c r="DU462" s="57"/>
      <c r="DV462" s="103"/>
      <c r="DW462" s="57"/>
      <c r="DX462" s="57"/>
      <c r="DY462" s="57"/>
      <c r="DZ462" s="57"/>
      <c r="EA462" s="57"/>
      <c r="EB462" s="57"/>
      <c r="EC462" s="57"/>
      <c r="ED462" s="57"/>
      <c r="EE462" s="57"/>
      <c r="EF462" s="57"/>
      <c r="EG462" s="57"/>
      <c r="EH462" s="57"/>
      <c r="EI462" s="57"/>
      <c r="EJ462" s="57"/>
      <c r="EK462" s="57"/>
      <c r="EL462" s="57"/>
      <c r="EM462" s="57"/>
      <c r="EN462" s="57"/>
      <c r="EO462" s="57"/>
      <c r="EP462" s="57"/>
      <c r="EQ462" s="103"/>
      <c r="ER462" s="577"/>
    </row>
    <row r="463" spans="1:148" ht="15" customHeight="1">
      <c r="A463" s="648"/>
      <c r="B463" s="2261" t="str">
        <f t="shared" si="480"/>
        <v>Desk 38</v>
      </c>
      <c r="C463" s="2266" t="str">
        <f t="shared" ref="C463" si="486">IF(ISBLANK(C49), "", C49)</f>
        <v/>
      </c>
      <c r="D463" s="2266" t="str">
        <f t="shared" si="468"/>
        <v/>
      </c>
      <c r="E463" s="2266" t="str">
        <f t="shared" si="468"/>
        <v/>
      </c>
      <c r="F463" s="2266" t="str">
        <f t="shared" si="468"/>
        <v/>
      </c>
      <c r="G463" s="57"/>
      <c r="H463" s="57"/>
      <c r="I463" s="57"/>
      <c r="J463" s="57"/>
      <c r="K463" s="57"/>
      <c r="L463" s="57"/>
      <c r="M463" s="57"/>
      <c r="N463" s="57"/>
      <c r="O463" s="57"/>
      <c r="P463" s="57"/>
      <c r="Q463" s="57"/>
      <c r="R463" s="57"/>
      <c r="S463" s="57"/>
      <c r="T463" s="57"/>
      <c r="U463" s="57"/>
      <c r="V463" s="57"/>
      <c r="W463" s="57"/>
      <c r="X463" s="57"/>
      <c r="Y463" s="57"/>
      <c r="Z463" s="57"/>
      <c r="AA463" s="57"/>
      <c r="AB463" s="57"/>
      <c r="AC463" s="57"/>
      <c r="AD463" s="57"/>
      <c r="AE463" s="57"/>
      <c r="AF463" s="57"/>
      <c r="AG463" s="57"/>
      <c r="AH463" s="57"/>
      <c r="AI463" s="57"/>
      <c r="AJ463" s="57"/>
      <c r="AK463" s="57"/>
      <c r="AL463" s="57"/>
      <c r="AM463" s="57"/>
      <c r="AN463" s="57"/>
      <c r="AO463" s="57"/>
      <c r="AP463" s="57"/>
      <c r="AQ463" s="57"/>
      <c r="AR463" s="57"/>
      <c r="AS463" s="57"/>
      <c r="AT463" s="57"/>
      <c r="AU463" s="57"/>
      <c r="AV463" s="57"/>
      <c r="AW463" s="57"/>
      <c r="AX463" s="57"/>
      <c r="AY463" s="57"/>
      <c r="AZ463" s="57"/>
      <c r="BA463" s="57"/>
      <c r="BB463" s="57"/>
      <c r="BC463" s="57"/>
      <c r="BD463" s="57"/>
      <c r="BE463" s="57"/>
      <c r="BF463" s="57"/>
      <c r="BG463" s="57"/>
      <c r="BH463" s="57"/>
      <c r="BI463" s="57"/>
      <c r="BJ463" s="57"/>
      <c r="BK463" s="57"/>
      <c r="BL463" s="57"/>
      <c r="BM463" s="57"/>
      <c r="BN463" s="57"/>
      <c r="BO463" s="57"/>
      <c r="BP463" s="57"/>
      <c r="BQ463" s="57"/>
      <c r="BR463" s="57"/>
      <c r="BS463" s="57"/>
      <c r="BT463" s="57"/>
      <c r="BU463" s="57"/>
      <c r="BV463" s="57"/>
      <c r="BW463" s="57"/>
      <c r="BX463" s="57"/>
      <c r="BY463" s="57"/>
      <c r="BZ463" s="57"/>
      <c r="CA463" s="57"/>
      <c r="CB463" s="57"/>
      <c r="CC463" s="57"/>
      <c r="CD463" s="57"/>
      <c r="CE463" s="57"/>
      <c r="CF463" s="57"/>
      <c r="CG463" s="57"/>
      <c r="CH463" s="57"/>
      <c r="CI463" s="57"/>
      <c r="CJ463" s="57"/>
      <c r="CK463" s="57"/>
      <c r="CL463" s="57"/>
      <c r="CM463" s="57"/>
      <c r="CN463" s="57"/>
      <c r="CO463" s="57"/>
      <c r="CP463" s="57"/>
      <c r="CQ463" s="57"/>
      <c r="CR463" s="57"/>
      <c r="CS463" s="57"/>
      <c r="CT463" s="57"/>
      <c r="CU463" s="57"/>
      <c r="CV463" s="57"/>
      <c r="CW463" s="57"/>
      <c r="CX463" s="57"/>
      <c r="CY463" s="57"/>
      <c r="CZ463" s="57"/>
      <c r="DA463" s="57"/>
      <c r="DB463" s="57"/>
      <c r="DC463" s="57"/>
      <c r="DD463" s="57"/>
      <c r="DE463" s="57"/>
      <c r="DF463" s="57"/>
      <c r="DG463" s="57"/>
      <c r="DH463" s="57"/>
      <c r="DI463" s="57"/>
      <c r="DJ463" s="57"/>
      <c r="DK463" s="57"/>
      <c r="DL463" s="57"/>
      <c r="DM463" s="57"/>
      <c r="DN463" s="57"/>
      <c r="DO463" s="57"/>
      <c r="DP463" s="57"/>
      <c r="DQ463" s="57"/>
      <c r="DR463" s="57"/>
      <c r="DS463" s="57"/>
      <c r="DT463" s="57"/>
      <c r="DU463" s="57"/>
      <c r="DV463" s="103"/>
      <c r="DW463" s="57"/>
      <c r="DX463" s="57"/>
      <c r="DY463" s="57"/>
      <c r="DZ463" s="57"/>
      <c r="EA463" s="57"/>
      <c r="EB463" s="57"/>
      <c r="EC463" s="57"/>
      <c r="ED463" s="57"/>
      <c r="EE463" s="57"/>
      <c r="EF463" s="57"/>
      <c r="EG463" s="57"/>
      <c r="EH463" s="57"/>
      <c r="EI463" s="57"/>
      <c r="EJ463" s="57"/>
      <c r="EK463" s="57"/>
      <c r="EL463" s="57"/>
      <c r="EM463" s="57"/>
      <c r="EN463" s="57"/>
      <c r="EO463" s="57"/>
      <c r="EP463" s="57"/>
      <c r="EQ463" s="103"/>
      <c r="ER463" s="577"/>
    </row>
    <row r="464" spans="1:148" ht="15" customHeight="1">
      <c r="A464" s="648"/>
      <c r="B464" s="2261" t="str">
        <f t="shared" si="480"/>
        <v>Desk 39</v>
      </c>
      <c r="C464" s="2266" t="str">
        <f t="shared" ref="C464" si="487">IF(ISBLANK(C50), "", C50)</f>
        <v/>
      </c>
      <c r="D464" s="2266" t="str">
        <f t="shared" si="468"/>
        <v/>
      </c>
      <c r="E464" s="2266" t="str">
        <f t="shared" si="468"/>
        <v/>
      </c>
      <c r="F464" s="2266" t="str">
        <f t="shared" si="468"/>
        <v/>
      </c>
      <c r="G464" s="57"/>
      <c r="H464" s="57"/>
      <c r="I464" s="57"/>
      <c r="J464" s="57"/>
      <c r="K464" s="57"/>
      <c r="L464" s="57"/>
      <c r="M464" s="57"/>
      <c r="N464" s="57"/>
      <c r="O464" s="57"/>
      <c r="P464" s="57"/>
      <c r="Q464" s="57"/>
      <c r="R464" s="57"/>
      <c r="S464" s="57"/>
      <c r="T464" s="57"/>
      <c r="U464" s="57"/>
      <c r="V464" s="57"/>
      <c r="W464" s="57"/>
      <c r="X464" s="57"/>
      <c r="Y464" s="57"/>
      <c r="Z464" s="57"/>
      <c r="AA464" s="57"/>
      <c r="AB464" s="57"/>
      <c r="AC464" s="57"/>
      <c r="AD464" s="57"/>
      <c r="AE464" s="57"/>
      <c r="AF464" s="57"/>
      <c r="AG464" s="57"/>
      <c r="AH464" s="57"/>
      <c r="AI464" s="57"/>
      <c r="AJ464" s="57"/>
      <c r="AK464" s="57"/>
      <c r="AL464" s="57"/>
      <c r="AM464" s="57"/>
      <c r="AN464" s="57"/>
      <c r="AO464" s="57"/>
      <c r="AP464" s="57"/>
      <c r="AQ464" s="57"/>
      <c r="AR464" s="57"/>
      <c r="AS464" s="57"/>
      <c r="AT464" s="57"/>
      <c r="AU464" s="57"/>
      <c r="AV464" s="57"/>
      <c r="AW464" s="57"/>
      <c r="AX464" s="57"/>
      <c r="AY464" s="57"/>
      <c r="AZ464" s="57"/>
      <c r="BA464" s="57"/>
      <c r="BB464" s="57"/>
      <c r="BC464" s="57"/>
      <c r="BD464" s="57"/>
      <c r="BE464" s="57"/>
      <c r="BF464" s="57"/>
      <c r="BG464" s="57"/>
      <c r="BH464" s="57"/>
      <c r="BI464" s="57"/>
      <c r="BJ464" s="57"/>
      <c r="BK464" s="57"/>
      <c r="BL464" s="57"/>
      <c r="BM464" s="57"/>
      <c r="BN464" s="57"/>
      <c r="BO464" s="57"/>
      <c r="BP464" s="57"/>
      <c r="BQ464" s="57"/>
      <c r="BR464" s="57"/>
      <c r="BS464" s="57"/>
      <c r="BT464" s="57"/>
      <c r="BU464" s="57"/>
      <c r="BV464" s="57"/>
      <c r="BW464" s="57"/>
      <c r="BX464" s="57"/>
      <c r="BY464" s="57"/>
      <c r="BZ464" s="57"/>
      <c r="CA464" s="57"/>
      <c r="CB464" s="57"/>
      <c r="CC464" s="57"/>
      <c r="CD464" s="57"/>
      <c r="CE464" s="57"/>
      <c r="CF464" s="57"/>
      <c r="CG464" s="57"/>
      <c r="CH464" s="57"/>
      <c r="CI464" s="57"/>
      <c r="CJ464" s="57"/>
      <c r="CK464" s="57"/>
      <c r="CL464" s="57"/>
      <c r="CM464" s="57"/>
      <c r="CN464" s="57"/>
      <c r="CO464" s="57"/>
      <c r="CP464" s="57"/>
      <c r="CQ464" s="57"/>
      <c r="CR464" s="57"/>
      <c r="CS464" s="57"/>
      <c r="CT464" s="57"/>
      <c r="CU464" s="57"/>
      <c r="CV464" s="57"/>
      <c r="CW464" s="57"/>
      <c r="CX464" s="57"/>
      <c r="CY464" s="57"/>
      <c r="CZ464" s="57"/>
      <c r="DA464" s="57"/>
      <c r="DB464" s="57"/>
      <c r="DC464" s="57"/>
      <c r="DD464" s="57"/>
      <c r="DE464" s="57"/>
      <c r="DF464" s="57"/>
      <c r="DG464" s="57"/>
      <c r="DH464" s="57"/>
      <c r="DI464" s="57"/>
      <c r="DJ464" s="57"/>
      <c r="DK464" s="57"/>
      <c r="DL464" s="57"/>
      <c r="DM464" s="57"/>
      <c r="DN464" s="57"/>
      <c r="DO464" s="57"/>
      <c r="DP464" s="57"/>
      <c r="DQ464" s="57"/>
      <c r="DR464" s="57"/>
      <c r="DS464" s="57"/>
      <c r="DT464" s="57"/>
      <c r="DU464" s="57"/>
      <c r="DV464" s="103"/>
      <c r="DW464" s="57"/>
      <c r="DX464" s="57"/>
      <c r="DY464" s="57"/>
      <c r="DZ464" s="57"/>
      <c r="EA464" s="57"/>
      <c r="EB464" s="57"/>
      <c r="EC464" s="57"/>
      <c r="ED464" s="57"/>
      <c r="EE464" s="57"/>
      <c r="EF464" s="57"/>
      <c r="EG464" s="57"/>
      <c r="EH464" s="57"/>
      <c r="EI464" s="57"/>
      <c r="EJ464" s="57"/>
      <c r="EK464" s="57"/>
      <c r="EL464" s="57"/>
      <c r="EM464" s="57"/>
      <c r="EN464" s="57"/>
      <c r="EO464" s="57"/>
      <c r="EP464" s="57"/>
      <c r="EQ464" s="103"/>
      <c r="ER464" s="577"/>
    </row>
    <row r="465" spans="1:148" ht="15" customHeight="1">
      <c r="A465" s="648"/>
      <c r="B465" s="2261" t="str">
        <f t="shared" si="480"/>
        <v>Desk 40</v>
      </c>
      <c r="C465" s="2266" t="str">
        <f t="shared" ref="C465" si="488">IF(ISBLANK(C51), "", C51)</f>
        <v/>
      </c>
      <c r="D465" s="2266" t="str">
        <f t="shared" si="468"/>
        <v/>
      </c>
      <c r="E465" s="2266" t="str">
        <f t="shared" si="468"/>
        <v/>
      </c>
      <c r="F465" s="2266" t="str">
        <f t="shared" si="468"/>
        <v/>
      </c>
      <c r="G465" s="57"/>
      <c r="H465" s="57"/>
      <c r="I465" s="57"/>
      <c r="J465" s="57"/>
      <c r="K465" s="57"/>
      <c r="L465" s="57"/>
      <c r="M465" s="57"/>
      <c r="N465" s="57"/>
      <c r="O465" s="57"/>
      <c r="P465" s="57"/>
      <c r="Q465" s="57"/>
      <c r="R465" s="57"/>
      <c r="S465" s="57"/>
      <c r="T465" s="57"/>
      <c r="U465" s="57"/>
      <c r="V465" s="57"/>
      <c r="W465" s="57"/>
      <c r="X465" s="57"/>
      <c r="Y465" s="57"/>
      <c r="Z465" s="57"/>
      <c r="AA465" s="57"/>
      <c r="AB465" s="57"/>
      <c r="AC465" s="57"/>
      <c r="AD465" s="57"/>
      <c r="AE465" s="57"/>
      <c r="AF465" s="57"/>
      <c r="AG465" s="57"/>
      <c r="AH465" s="57"/>
      <c r="AI465" s="57"/>
      <c r="AJ465" s="57"/>
      <c r="AK465" s="57"/>
      <c r="AL465" s="57"/>
      <c r="AM465" s="57"/>
      <c r="AN465" s="57"/>
      <c r="AO465" s="57"/>
      <c r="AP465" s="57"/>
      <c r="AQ465" s="57"/>
      <c r="AR465" s="57"/>
      <c r="AS465" s="57"/>
      <c r="AT465" s="57"/>
      <c r="AU465" s="57"/>
      <c r="AV465" s="57"/>
      <c r="AW465" s="57"/>
      <c r="AX465" s="57"/>
      <c r="AY465" s="57"/>
      <c r="AZ465" s="57"/>
      <c r="BA465" s="57"/>
      <c r="BB465" s="57"/>
      <c r="BC465" s="57"/>
      <c r="BD465" s="57"/>
      <c r="BE465" s="57"/>
      <c r="BF465" s="57"/>
      <c r="BG465" s="57"/>
      <c r="BH465" s="57"/>
      <c r="BI465" s="57"/>
      <c r="BJ465" s="57"/>
      <c r="BK465" s="57"/>
      <c r="BL465" s="57"/>
      <c r="BM465" s="57"/>
      <c r="BN465" s="57"/>
      <c r="BO465" s="57"/>
      <c r="BP465" s="57"/>
      <c r="BQ465" s="57"/>
      <c r="BR465" s="57"/>
      <c r="BS465" s="57"/>
      <c r="BT465" s="57"/>
      <c r="BU465" s="57"/>
      <c r="BV465" s="57"/>
      <c r="BW465" s="57"/>
      <c r="BX465" s="57"/>
      <c r="BY465" s="57"/>
      <c r="BZ465" s="57"/>
      <c r="CA465" s="57"/>
      <c r="CB465" s="57"/>
      <c r="CC465" s="57"/>
      <c r="CD465" s="57"/>
      <c r="CE465" s="57"/>
      <c r="CF465" s="57"/>
      <c r="CG465" s="57"/>
      <c r="CH465" s="57"/>
      <c r="CI465" s="57"/>
      <c r="CJ465" s="57"/>
      <c r="CK465" s="57"/>
      <c r="CL465" s="57"/>
      <c r="CM465" s="57"/>
      <c r="CN465" s="57"/>
      <c r="CO465" s="57"/>
      <c r="CP465" s="57"/>
      <c r="CQ465" s="57"/>
      <c r="CR465" s="57"/>
      <c r="CS465" s="57"/>
      <c r="CT465" s="57"/>
      <c r="CU465" s="57"/>
      <c r="CV465" s="57"/>
      <c r="CW465" s="57"/>
      <c r="CX465" s="57"/>
      <c r="CY465" s="57"/>
      <c r="CZ465" s="57"/>
      <c r="DA465" s="57"/>
      <c r="DB465" s="57"/>
      <c r="DC465" s="57"/>
      <c r="DD465" s="57"/>
      <c r="DE465" s="57"/>
      <c r="DF465" s="57"/>
      <c r="DG465" s="57"/>
      <c r="DH465" s="57"/>
      <c r="DI465" s="57"/>
      <c r="DJ465" s="57"/>
      <c r="DK465" s="57"/>
      <c r="DL465" s="57"/>
      <c r="DM465" s="57"/>
      <c r="DN465" s="57"/>
      <c r="DO465" s="57"/>
      <c r="DP465" s="57"/>
      <c r="DQ465" s="57"/>
      <c r="DR465" s="57"/>
      <c r="DS465" s="57"/>
      <c r="DT465" s="57"/>
      <c r="DU465" s="57"/>
      <c r="DV465" s="103"/>
      <c r="DW465" s="57"/>
      <c r="DX465" s="57"/>
      <c r="DY465" s="57"/>
      <c r="DZ465" s="57"/>
      <c r="EA465" s="57"/>
      <c r="EB465" s="57"/>
      <c r="EC465" s="57"/>
      <c r="ED465" s="57"/>
      <c r="EE465" s="57"/>
      <c r="EF465" s="57"/>
      <c r="EG465" s="57"/>
      <c r="EH465" s="57"/>
      <c r="EI465" s="57"/>
      <c r="EJ465" s="57"/>
      <c r="EK465" s="57"/>
      <c r="EL465" s="57"/>
      <c r="EM465" s="57"/>
      <c r="EN465" s="57"/>
      <c r="EO465" s="57"/>
      <c r="EP465" s="57"/>
      <c r="EQ465" s="103"/>
      <c r="ER465" s="577"/>
    </row>
    <row r="466" spans="1:148" ht="15" customHeight="1">
      <c r="A466" s="648"/>
      <c r="B466" s="2261" t="str">
        <f t="shared" si="480"/>
        <v>Desk 41</v>
      </c>
      <c r="C466" s="2266" t="str">
        <f t="shared" ref="C466" si="489">IF(ISBLANK(C52), "", C52)</f>
        <v/>
      </c>
      <c r="D466" s="2266" t="str">
        <f t="shared" ref="D466:F485" si="490">IF(ISBLANK(D52), "", D52)</f>
        <v/>
      </c>
      <c r="E466" s="2266" t="str">
        <f t="shared" si="490"/>
        <v/>
      </c>
      <c r="F466" s="2266" t="str">
        <f t="shared" si="490"/>
        <v/>
      </c>
      <c r="G466" s="57"/>
      <c r="H466" s="57"/>
      <c r="I466" s="57"/>
      <c r="J466" s="57"/>
      <c r="K466" s="57"/>
      <c r="L466" s="57"/>
      <c r="M466" s="57"/>
      <c r="N466" s="57"/>
      <c r="O466" s="57"/>
      <c r="P466" s="57"/>
      <c r="Q466" s="57"/>
      <c r="R466" s="57"/>
      <c r="S466" s="57"/>
      <c r="T466" s="57"/>
      <c r="U466" s="57"/>
      <c r="V466" s="57"/>
      <c r="W466" s="57"/>
      <c r="X466" s="57"/>
      <c r="Y466" s="57"/>
      <c r="Z466" s="57"/>
      <c r="AA466" s="57"/>
      <c r="AB466" s="57"/>
      <c r="AC466" s="57"/>
      <c r="AD466" s="57"/>
      <c r="AE466" s="57"/>
      <c r="AF466" s="57"/>
      <c r="AG466" s="57"/>
      <c r="AH466" s="57"/>
      <c r="AI466" s="57"/>
      <c r="AJ466" s="57"/>
      <c r="AK466" s="57"/>
      <c r="AL466" s="57"/>
      <c r="AM466" s="57"/>
      <c r="AN466" s="57"/>
      <c r="AO466" s="57"/>
      <c r="AP466" s="57"/>
      <c r="AQ466" s="57"/>
      <c r="AR466" s="57"/>
      <c r="AS466" s="57"/>
      <c r="AT466" s="57"/>
      <c r="AU466" s="57"/>
      <c r="AV466" s="57"/>
      <c r="AW466" s="57"/>
      <c r="AX466" s="57"/>
      <c r="AY466" s="57"/>
      <c r="AZ466" s="57"/>
      <c r="BA466" s="57"/>
      <c r="BB466" s="57"/>
      <c r="BC466" s="57"/>
      <c r="BD466" s="57"/>
      <c r="BE466" s="57"/>
      <c r="BF466" s="57"/>
      <c r="BG466" s="57"/>
      <c r="BH466" s="57"/>
      <c r="BI466" s="57"/>
      <c r="BJ466" s="57"/>
      <c r="BK466" s="57"/>
      <c r="BL466" s="57"/>
      <c r="BM466" s="57"/>
      <c r="BN466" s="57"/>
      <c r="BO466" s="57"/>
      <c r="BP466" s="57"/>
      <c r="BQ466" s="57"/>
      <c r="BR466" s="57"/>
      <c r="BS466" s="57"/>
      <c r="BT466" s="57"/>
      <c r="BU466" s="57"/>
      <c r="BV466" s="57"/>
      <c r="BW466" s="57"/>
      <c r="BX466" s="57"/>
      <c r="BY466" s="57"/>
      <c r="BZ466" s="57"/>
      <c r="CA466" s="57"/>
      <c r="CB466" s="57"/>
      <c r="CC466" s="57"/>
      <c r="CD466" s="57"/>
      <c r="CE466" s="57"/>
      <c r="CF466" s="57"/>
      <c r="CG466" s="57"/>
      <c r="CH466" s="57"/>
      <c r="CI466" s="57"/>
      <c r="CJ466" s="57"/>
      <c r="CK466" s="57"/>
      <c r="CL466" s="57"/>
      <c r="CM466" s="57"/>
      <c r="CN466" s="57"/>
      <c r="CO466" s="57"/>
      <c r="CP466" s="57"/>
      <c r="CQ466" s="57"/>
      <c r="CR466" s="57"/>
      <c r="CS466" s="57"/>
      <c r="CT466" s="57"/>
      <c r="CU466" s="57"/>
      <c r="CV466" s="57"/>
      <c r="CW466" s="57"/>
      <c r="CX466" s="57"/>
      <c r="CY466" s="57"/>
      <c r="CZ466" s="57"/>
      <c r="DA466" s="57"/>
      <c r="DB466" s="57"/>
      <c r="DC466" s="57"/>
      <c r="DD466" s="57"/>
      <c r="DE466" s="57"/>
      <c r="DF466" s="57"/>
      <c r="DG466" s="57"/>
      <c r="DH466" s="57"/>
      <c r="DI466" s="57"/>
      <c r="DJ466" s="57"/>
      <c r="DK466" s="57"/>
      <c r="DL466" s="57"/>
      <c r="DM466" s="57"/>
      <c r="DN466" s="57"/>
      <c r="DO466" s="57"/>
      <c r="DP466" s="57"/>
      <c r="DQ466" s="57"/>
      <c r="DR466" s="57"/>
      <c r="DS466" s="57"/>
      <c r="DT466" s="57"/>
      <c r="DU466" s="57"/>
      <c r="DV466" s="103"/>
      <c r="DW466" s="57"/>
      <c r="DX466" s="57"/>
      <c r="DY466" s="57"/>
      <c r="DZ466" s="57"/>
      <c r="EA466" s="57"/>
      <c r="EB466" s="57"/>
      <c r="EC466" s="57"/>
      <c r="ED466" s="57"/>
      <c r="EE466" s="57"/>
      <c r="EF466" s="57"/>
      <c r="EG466" s="57"/>
      <c r="EH466" s="57"/>
      <c r="EI466" s="57"/>
      <c r="EJ466" s="57"/>
      <c r="EK466" s="57"/>
      <c r="EL466" s="57"/>
      <c r="EM466" s="57"/>
      <c r="EN466" s="57"/>
      <c r="EO466" s="57"/>
      <c r="EP466" s="57"/>
      <c r="EQ466" s="103"/>
      <c r="ER466" s="577"/>
    </row>
    <row r="467" spans="1:148" ht="15" customHeight="1">
      <c r="A467" s="648"/>
      <c r="B467" s="2261" t="str">
        <f t="shared" si="480"/>
        <v>Desk 42</v>
      </c>
      <c r="C467" s="2266" t="str">
        <f t="shared" ref="C467" si="491">IF(ISBLANK(C53), "", C53)</f>
        <v/>
      </c>
      <c r="D467" s="2266" t="str">
        <f t="shared" si="490"/>
        <v/>
      </c>
      <c r="E467" s="2266" t="str">
        <f t="shared" si="490"/>
        <v/>
      </c>
      <c r="F467" s="2266" t="str">
        <f t="shared" si="490"/>
        <v/>
      </c>
      <c r="G467" s="57"/>
      <c r="H467" s="57"/>
      <c r="I467" s="57"/>
      <c r="J467" s="57"/>
      <c r="K467" s="57"/>
      <c r="L467" s="57"/>
      <c r="M467" s="57"/>
      <c r="N467" s="57"/>
      <c r="O467" s="57"/>
      <c r="P467" s="57"/>
      <c r="Q467" s="57"/>
      <c r="R467" s="57"/>
      <c r="S467" s="57"/>
      <c r="T467" s="57"/>
      <c r="U467" s="57"/>
      <c r="V467" s="57"/>
      <c r="W467" s="57"/>
      <c r="X467" s="57"/>
      <c r="Y467" s="57"/>
      <c r="Z467" s="57"/>
      <c r="AA467" s="57"/>
      <c r="AB467" s="57"/>
      <c r="AC467" s="57"/>
      <c r="AD467" s="57"/>
      <c r="AE467" s="57"/>
      <c r="AF467" s="57"/>
      <c r="AG467" s="57"/>
      <c r="AH467" s="57"/>
      <c r="AI467" s="57"/>
      <c r="AJ467" s="57"/>
      <c r="AK467" s="57"/>
      <c r="AL467" s="57"/>
      <c r="AM467" s="57"/>
      <c r="AN467" s="57"/>
      <c r="AO467" s="57"/>
      <c r="AP467" s="57"/>
      <c r="AQ467" s="57"/>
      <c r="AR467" s="57"/>
      <c r="AS467" s="57"/>
      <c r="AT467" s="57"/>
      <c r="AU467" s="57"/>
      <c r="AV467" s="57"/>
      <c r="AW467" s="57"/>
      <c r="AX467" s="57"/>
      <c r="AY467" s="57"/>
      <c r="AZ467" s="57"/>
      <c r="BA467" s="57"/>
      <c r="BB467" s="57"/>
      <c r="BC467" s="57"/>
      <c r="BD467" s="57"/>
      <c r="BE467" s="57"/>
      <c r="BF467" s="57"/>
      <c r="BG467" s="57"/>
      <c r="BH467" s="57"/>
      <c r="BI467" s="57"/>
      <c r="BJ467" s="57"/>
      <c r="BK467" s="57"/>
      <c r="BL467" s="57"/>
      <c r="BM467" s="57"/>
      <c r="BN467" s="57"/>
      <c r="BO467" s="57"/>
      <c r="BP467" s="57"/>
      <c r="BQ467" s="57"/>
      <c r="BR467" s="57"/>
      <c r="BS467" s="57"/>
      <c r="BT467" s="57"/>
      <c r="BU467" s="57"/>
      <c r="BV467" s="57"/>
      <c r="BW467" s="57"/>
      <c r="BX467" s="57"/>
      <c r="BY467" s="57"/>
      <c r="BZ467" s="57"/>
      <c r="CA467" s="57"/>
      <c r="CB467" s="57"/>
      <c r="CC467" s="57"/>
      <c r="CD467" s="57"/>
      <c r="CE467" s="57"/>
      <c r="CF467" s="57"/>
      <c r="CG467" s="57"/>
      <c r="CH467" s="57"/>
      <c r="CI467" s="57"/>
      <c r="CJ467" s="57"/>
      <c r="CK467" s="57"/>
      <c r="CL467" s="57"/>
      <c r="CM467" s="57"/>
      <c r="CN467" s="57"/>
      <c r="CO467" s="57"/>
      <c r="CP467" s="57"/>
      <c r="CQ467" s="57"/>
      <c r="CR467" s="57"/>
      <c r="CS467" s="57"/>
      <c r="CT467" s="57"/>
      <c r="CU467" s="57"/>
      <c r="CV467" s="57"/>
      <c r="CW467" s="57"/>
      <c r="CX467" s="57"/>
      <c r="CY467" s="57"/>
      <c r="CZ467" s="57"/>
      <c r="DA467" s="57"/>
      <c r="DB467" s="57"/>
      <c r="DC467" s="57"/>
      <c r="DD467" s="57"/>
      <c r="DE467" s="57"/>
      <c r="DF467" s="57"/>
      <c r="DG467" s="57"/>
      <c r="DH467" s="57"/>
      <c r="DI467" s="57"/>
      <c r="DJ467" s="57"/>
      <c r="DK467" s="57"/>
      <c r="DL467" s="57"/>
      <c r="DM467" s="57"/>
      <c r="DN467" s="57"/>
      <c r="DO467" s="57"/>
      <c r="DP467" s="57"/>
      <c r="DQ467" s="57"/>
      <c r="DR467" s="57"/>
      <c r="DS467" s="57"/>
      <c r="DT467" s="57"/>
      <c r="DU467" s="57"/>
      <c r="DV467" s="103"/>
      <c r="DW467" s="57"/>
      <c r="DX467" s="57"/>
      <c r="DY467" s="57"/>
      <c r="DZ467" s="57"/>
      <c r="EA467" s="57"/>
      <c r="EB467" s="57"/>
      <c r="EC467" s="57"/>
      <c r="ED467" s="57"/>
      <c r="EE467" s="57"/>
      <c r="EF467" s="57"/>
      <c r="EG467" s="57"/>
      <c r="EH467" s="57"/>
      <c r="EI467" s="57"/>
      <c r="EJ467" s="57"/>
      <c r="EK467" s="57"/>
      <c r="EL467" s="57"/>
      <c r="EM467" s="57"/>
      <c r="EN467" s="57"/>
      <c r="EO467" s="57"/>
      <c r="EP467" s="57"/>
      <c r="EQ467" s="103"/>
      <c r="ER467" s="577"/>
    </row>
    <row r="468" spans="1:148" ht="15" customHeight="1">
      <c r="A468" s="648"/>
      <c r="B468" s="2261" t="str">
        <f t="shared" si="480"/>
        <v>Desk 43</v>
      </c>
      <c r="C468" s="2266" t="str">
        <f t="shared" ref="C468" si="492">IF(ISBLANK(C54), "", C54)</f>
        <v/>
      </c>
      <c r="D468" s="2266" t="str">
        <f t="shared" si="490"/>
        <v/>
      </c>
      <c r="E468" s="2266" t="str">
        <f t="shared" si="490"/>
        <v/>
      </c>
      <c r="F468" s="2266" t="str">
        <f t="shared" si="490"/>
        <v/>
      </c>
      <c r="G468" s="57"/>
      <c r="H468" s="57"/>
      <c r="I468" s="57"/>
      <c r="J468" s="57"/>
      <c r="K468" s="57"/>
      <c r="L468" s="57"/>
      <c r="M468" s="57"/>
      <c r="N468" s="57"/>
      <c r="O468" s="57"/>
      <c r="P468" s="57"/>
      <c r="Q468" s="57"/>
      <c r="R468" s="57"/>
      <c r="S468" s="57"/>
      <c r="T468" s="57"/>
      <c r="U468" s="57"/>
      <c r="V468" s="57"/>
      <c r="W468" s="57"/>
      <c r="X468" s="57"/>
      <c r="Y468" s="57"/>
      <c r="Z468" s="57"/>
      <c r="AA468" s="57"/>
      <c r="AB468" s="57"/>
      <c r="AC468" s="57"/>
      <c r="AD468" s="57"/>
      <c r="AE468" s="57"/>
      <c r="AF468" s="57"/>
      <c r="AG468" s="57"/>
      <c r="AH468" s="57"/>
      <c r="AI468" s="57"/>
      <c r="AJ468" s="57"/>
      <c r="AK468" s="57"/>
      <c r="AL468" s="57"/>
      <c r="AM468" s="57"/>
      <c r="AN468" s="57"/>
      <c r="AO468" s="57"/>
      <c r="AP468" s="57"/>
      <c r="AQ468" s="57"/>
      <c r="AR468" s="57"/>
      <c r="AS468" s="57"/>
      <c r="AT468" s="57"/>
      <c r="AU468" s="57"/>
      <c r="AV468" s="57"/>
      <c r="AW468" s="57"/>
      <c r="AX468" s="57"/>
      <c r="AY468" s="57"/>
      <c r="AZ468" s="57"/>
      <c r="BA468" s="57"/>
      <c r="BB468" s="57"/>
      <c r="BC468" s="57"/>
      <c r="BD468" s="57"/>
      <c r="BE468" s="57"/>
      <c r="BF468" s="57"/>
      <c r="BG468" s="57"/>
      <c r="BH468" s="57"/>
      <c r="BI468" s="57"/>
      <c r="BJ468" s="57"/>
      <c r="BK468" s="57"/>
      <c r="BL468" s="57"/>
      <c r="BM468" s="57"/>
      <c r="BN468" s="57"/>
      <c r="BO468" s="57"/>
      <c r="BP468" s="57"/>
      <c r="BQ468" s="57"/>
      <c r="BR468" s="57"/>
      <c r="BS468" s="57"/>
      <c r="BT468" s="57"/>
      <c r="BU468" s="57"/>
      <c r="BV468" s="57"/>
      <c r="BW468" s="57"/>
      <c r="BX468" s="57"/>
      <c r="BY468" s="57"/>
      <c r="BZ468" s="57"/>
      <c r="CA468" s="57"/>
      <c r="CB468" s="57"/>
      <c r="CC468" s="57"/>
      <c r="CD468" s="57"/>
      <c r="CE468" s="57"/>
      <c r="CF468" s="57"/>
      <c r="CG468" s="57"/>
      <c r="CH468" s="57"/>
      <c r="CI468" s="57"/>
      <c r="CJ468" s="57"/>
      <c r="CK468" s="57"/>
      <c r="CL468" s="57"/>
      <c r="CM468" s="57"/>
      <c r="CN468" s="57"/>
      <c r="CO468" s="57"/>
      <c r="CP468" s="57"/>
      <c r="CQ468" s="57"/>
      <c r="CR468" s="57"/>
      <c r="CS468" s="57"/>
      <c r="CT468" s="57"/>
      <c r="CU468" s="57"/>
      <c r="CV468" s="57"/>
      <c r="CW468" s="57"/>
      <c r="CX468" s="57"/>
      <c r="CY468" s="57"/>
      <c r="CZ468" s="57"/>
      <c r="DA468" s="57"/>
      <c r="DB468" s="57"/>
      <c r="DC468" s="57"/>
      <c r="DD468" s="57"/>
      <c r="DE468" s="57"/>
      <c r="DF468" s="57"/>
      <c r="DG468" s="57"/>
      <c r="DH468" s="57"/>
      <c r="DI468" s="57"/>
      <c r="DJ468" s="57"/>
      <c r="DK468" s="57"/>
      <c r="DL468" s="57"/>
      <c r="DM468" s="57"/>
      <c r="DN468" s="57"/>
      <c r="DO468" s="57"/>
      <c r="DP468" s="57"/>
      <c r="DQ468" s="57"/>
      <c r="DR468" s="57"/>
      <c r="DS468" s="57"/>
      <c r="DT468" s="57"/>
      <c r="DU468" s="57"/>
      <c r="DV468" s="103"/>
      <c r="DW468" s="57"/>
      <c r="DX468" s="57"/>
      <c r="DY468" s="57"/>
      <c r="DZ468" s="57"/>
      <c r="EA468" s="57"/>
      <c r="EB468" s="57"/>
      <c r="EC468" s="57"/>
      <c r="ED468" s="57"/>
      <c r="EE468" s="57"/>
      <c r="EF468" s="57"/>
      <c r="EG468" s="57"/>
      <c r="EH468" s="57"/>
      <c r="EI468" s="57"/>
      <c r="EJ468" s="57"/>
      <c r="EK468" s="57"/>
      <c r="EL468" s="57"/>
      <c r="EM468" s="57"/>
      <c r="EN468" s="57"/>
      <c r="EO468" s="57"/>
      <c r="EP468" s="57"/>
      <c r="EQ468" s="103"/>
      <c r="ER468" s="577"/>
    </row>
    <row r="469" spans="1:148" ht="15" customHeight="1">
      <c r="A469" s="648"/>
      <c r="B469" s="2261" t="str">
        <f t="shared" si="480"/>
        <v>Desk 44</v>
      </c>
      <c r="C469" s="2266" t="str">
        <f t="shared" ref="C469" si="493">IF(ISBLANK(C55), "", C55)</f>
        <v/>
      </c>
      <c r="D469" s="2266" t="str">
        <f t="shared" si="490"/>
        <v/>
      </c>
      <c r="E469" s="2266" t="str">
        <f t="shared" si="490"/>
        <v/>
      </c>
      <c r="F469" s="2266" t="str">
        <f t="shared" si="490"/>
        <v/>
      </c>
      <c r="G469" s="57"/>
      <c r="H469" s="57"/>
      <c r="I469" s="57"/>
      <c r="J469" s="57"/>
      <c r="K469" s="57"/>
      <c r="L469" s="57"/>
      <c r="M469" s="57"/>
      <c r="N469" s="57"/>
      <c r="O469" s="57"/>
      <c r="P469" s="57"/>
      <c r="Q469" s="57"/>
      <c r="R469" s="57"/>
      <c r="S469" s="57"/>
      <c r="T469" s="57"/>
      <c r="U469" s="57"/>
      <c r="V469" s="57"/>
      <c r="W469" s="57"/>
      <c r="X469" s="57"/>
      <c r="Y469" s="57"/>
      <c r="Z469" s="57"/>
      <c r="AA469" s="57"/>
      <c r="AB469" s="57"/>
      <c r="AC469" s="57"/>
      <c r="AD469" s="57"/>
      <c r="AE469" s="57"/>
      <c r="AF469" s="57"/>
      <c r="AG469" s="57"/>
      <c r="AH469" s="57"/>
      <c r="AI469" s="57"/>
      <c r="AJ469" s="57"/>
      <c r="AK469" s="57"/>
      <c r="AL469" s="57"/>
      <c r="AM469" s="57"/>
      <c r="AN469" s="57"/>
      <c r="AO469" s="57"/>
      <c r="AP469" s="57"/>
      <c r="AQ469" s="57"/>
      <c r="AR469" s="57"/>
      <c r="AS469" s="57"/>
      <c r="AT469" s="57"/>
      <c r="AU469" s="57"/>
      <c r="AV469" s="57"/>
      <c r="AW469" s="57"/>
      <c r="AX469" s="57"/>
      <c r="AY469" s="57"/>
      <c r="AZ469" s="57"/>
      <c r="BA469" s="57"/>
      <c r="BB469" s="57"/>
      <c r="BC469" s="57"/>
      <c r="BD469" s="57"/>
      <c r="BE469" s="57"/>
      <c r="BF469" s="57"/>
      <c r="BG469" s="57"/>
      <c r="BH469" s="57"/>
      <c r="BI469" s="57"/>
      <c r="BJ469" s="57"/>
      <c r="BK469" s="57"/>
      <c r="BL469" s="57"/>
      <c r="BM469" s="57"/>
      <c r="BN469" s="57"/>
      <c r="BO469" s="57"/>
      <c r="BP469" s="57"/>
      <c r="BQ469" s="57"/>
      <c r="BR469" s="57"/>
      <c r="BS469" s="57"/>
      <c r="BT469" s="57"/>
      <c r="BU469" s="57"/>
      <c r="BV469" s="57"/>
      <c r="BW469" s="57"/>
      <c r="BX469" s="57"/>
      <c r="BY469" s="57"/>
      <c r="BZ469" s="57"/>
      <c r="CA469" s="57"/>
      <c r="CB469" s="57"/>
      <c r="CC469" s="57"/>
      <c r="CD469" s="57"/>
      <c r="CE469" s="57"/>
      <c r="CF469" s="57"/>
      <c r="CG469" s="57"/>
      <c r="CH469" s="57"/>
      <c r="CI469" s="57"/>
      <c r="CJ469" s="57"/>
      <c r="CK469" s="57"/>
      <c r="CL469" s="57"/>
      <c r="CM469" s="57"/>
      <c r="CN469" s="57"/>
      <c r="CO469" s="57"/>
      <c r="CP469" s="57"/>
      <c r="CQ469" s="57"/>
      <c r="CR469" s="57"/>
      <c r="CS469" s="57"/>
      <c r="CT469" s="57"/>
      <c r="CU469" s="57"/>
      <c r="CV469" s="57"/>
      <c r="CW469" s="57"/>
      <c r="CX469" s="57"/>
      <c r="CY469" s="57"/>
      <c r="CZ469" s="57"/>
      <c r="DA469" s="57"/>
      <c r="DB469" s="57"/>
      <c r="DC469" s="57"/>
      <c r="DD469" s="57"/>
      <c r="DE469" s="57"/>
      <c r="DF469" s="57"/>
      <c r="DG469" s="57"/>
      <c r="DH469" s="57"/>
      <c r="DI469" s="57"/>
      <c r="DJ469" s="57"/>
      <c r="DK469" s="57"/>
      <c r="DL469" s="57"/>
      <c r="DM469" s="57"/>
      <c r="DN469" s="57"/>
      <c r="DO469" s="57"/>
      <c r="DP469" s="57"/>
      <c r="DQ469" s="57"/>
      <c r="DR469" s="57"/>
      <c r="DS469" s="57"/>
      <c r="DT469" s="57"/>
      <c r="DU469" s="57"/>
      <c r="DV469" s="103"/>
      <c r="DW469" s="57"/>
      <c r="DX469" s="57"/>
      <c r="DY469" s="57"/>
      <c r="DZ469" s="57"/>
      <c r="EA469" s="57"/>
      <c r="EB469" s="57"/>
      <c r="EC469" s="57"/>
      <c r="ED469" s="57"/>
      <c r="EE469" s="57"/>
      <c r="EF469" s="57"/>
      <c r="EG469" s="57"/>
      <c r="EH469" s="57"/>
      <c r="EI469" s="57"/>
      <c r="EJ469" s="57"/>
      <c r="EK469" s="57"/>
      <c r="EL469" s="57"/>
      <c r="EM469" s="57"/>
      <c r="EN469" s="57"/>
      <c r="EO469" s="57"/>
      <c r="EP469" s="57"/>
      <c r="EQ469" s="103"/>
      <c r="ER469" s="577"/>
    </row>
    <row r="470" spans="1:148" ht="15" customHeight="1">
      <c r="A470" s="648"/>
      <c r="B470" s="2261" t="str">
        <f t="shared" si="480"/>
        <v>Desk 45</v>
      </c>
      <c r="C470" s="2266" t="str">
        <f t="shared" ref="C470" si="494">IF(ISBLANK(C56), "", C56)</f>
        <v/>
      </c>
      <c r="D470" s="2266" t="str">
        <f t="shared" si="490"/>
        <v/>
      </c>
      <c r="E470" s="2266" t="str">
        <f t="shared" si="490"/>
        <v/>
      </c>
      <c r="F470" s="2266" t="str">
        <f t="shared" si="490"/>
        <v/>
      </c>
      <c r="G470" s="57"/>
      <c r="H470" s="57"/>
      <c r="I470" s="57"/>
      <c r="J470" s="57"/>
      <c r="K470" s="57"/>
      <c r="L470" s="57"/>
      <c r="M470" s="57"/>
      <c r="N470" s="57"/>
      <c r="O470" s="57"/>
      <c r="P470" s="57"/>
      <c r="Q470" s="57"/>
      <c r="R470" s="57"/>
      <c r="S470" s="57"/>
      <c r="T470" s="57"/>
      <c r="U470" s="57"/>
      <c r="V470" s="57"/>
      <c r="W470" s="57"/>
      <c r="X470" s="57"/>
      <c r="Y470" s="57"/>
      <c r="Z470" s="57"/>
      <c r="AA470" s="57"/>
      <c r="AB470" s="57"/>
      <c r="AC470" s="57"/>
      <c r="AD470" s="57"/>
      <c r="AE470" s="57"/>
      <c r="AF470" s="57"/>
      <c r="AG470" s="57"/>
      <c r="AH470" s="57"/>
      <c r="AI470" s="57"/>
      <c r="AJ470" s="57"/>
      <c r="AK470" s="57"/>
      <c r="AL470" s="57"/>
      <c r="AM470" s="57"/>
      <c r="AN470" s="57"/>
      <c r="AO470" s="57"/>
      <c r="AP470" s="57"/>
      <c r="AQ470" s="57"/>
      <c r="AR470" s="57"/>
      <c r="AS470" s="57"/>
      <c r="AT470" s="57"/>
      <c r="AU470" s="57"/>
      <c r="AV470" s="57"/>
      <c r="AW470" s="57"/>
      <c r="AX470" s="57"/>
      <c r="AY470" s="57"/>
      <c r="AZ470" s="57"/>
      <c r="BA470" s="57"/>
      <c r="BB470" s="57"/>
      <c r="BC470" s="57"/>
      <c r="BD470" s="57"/>
      <c r="BE470" s="57"/>
      <c r="BF470" s="57"/>
      <c r="BG470" s="57"/>
      <c r="BH470" s="57"/>
      <c r="BI470" s="57"/>
      <c r="BJ470" s="57"/>
      <c r="BK470" s="57"/>
      <c r="BL470" s="57"/>
      <c r="BM470" s="57"/>
      <c r="BN470" s="57"/>
      <c r="BO470" s="57"/>
      <c r="BP470" s="57"/>
      <c r="BQ470" s="57"/>
      <c r="BR470" s="57"/>
      <c r="BS470" s="57"/>
      <c r="BT470" s="57"/>
      <c r="BU470" s="57"/>
      <c r="BV470" s="57"/>
      <c r="BW470" s="57"/>
      <c r="BX470" s="57"/>
      <c r="BY470" s="57"/>
      <c r="BZ470" s="57"/>
      <c r="CA470" s="57"/>
      <c r="CB470" s="57"/>
      <c r="CC470" s="57"/>
      <c r="CD470" s="57"/>
      <c r="CE470" s="57"/>
      <c r="CF470" s="57"/>
      <c r="CG470" s="57"/>
      <c r="CH470" s="57"/>
      <c r="CI470" s="57"/>
      <c r="CJ470" s="57"/>
      <c r="CK470" s="57"/>
      <c r="CL470" s="57"/>
      <c r="CM470" s="57"/>
      <c r="CN470" s="57"/>
      <c r="CO470" s="57"/>
      <c r="CP470" s="57"/>
      <c r="CQ470" s="57"/>
      <c r="CR470" s="57"/>
      <c r="CS470" s="57"/>
      <c r="CT470" s="57"/>
      <c r="CU470" s="57"/>
      <c r="CV470" s="57"/>
      <c r="CW470" s="57"/>
      <c r="CX470" s="57"/>
      <c r="CY470" s="57"/>
      <c r="CZ470" s="57"/>
      <c r="DA470" s="57"/>
      <c r="DB470" s="57"/>
      <c r="DC470" s="57"/>
      <c r="DD470" s="57"/>
      <c r="DE470" s="57"/>
      <c r="DF470" s="57"/>
      <c r="DG470" s="57"/>
      <c r="DH470" s="57"/>
      <c r="DI470" s="57"/>
      <c r="DJ470" s="57"/>
      <c r="DK470" s="57"/>
      <c r="DL470" s="57"/>
      <c r="DM470" s="57"/>
      <c r="DN470" s="57"/>
      <c r="DO470" s="57"/>
      <c r="DP470" s="57"/>
      <c r="DQ470" s="57"/>
      <c r="DR470" s="57"/>
      <c r="DS470" s="57"/>
      <c r="DT470" s="57"/>
      <c r="DU470" s="57"/>
      <c r="DV470" s="103"/>
      <c r="DW470" s="57"/>
      <c r="DX470" s="57"/>
      <c r="DY470" s="57"/>
      <c r="DZ470" s="57"/>
      <c r="EA470" s="57"/>
      <c r="EB470" s="57"/>
      <c r="EC470" s="57"/>
      <c r="ED470" s="57"/>
      <c r="EE470" s="57"/>
      <c r="EF470" s="57"/>
      <c r="EG470" s="57"/>
      <c r="EH470" s="57"/>
      <c r="EI470" s="57"/>
      <c r="EJ470" s="57"/>
      <c r="EK470" s="57"/>
      <c r="EL470" s="57"/>
      <c r="EM470" s="57"/>
      <c r="EN470" s="57"/>
      <c r="EO470" s="57"/>
      <c r="EP470" s="57"/>
      <c r="EQ470" s="103"/>
      <c r="ER470" s="577"/>
    </row>
    <row r="471" spans="1:148" ht="15" customHeight="1">
      <c r="A471" s="648"/>
      <c r="B471" s="2261" t="str">
        <f t="shared" si="480"/>
        <v>Desk 46</v>
      </c>
      <c r="C471" s="2266" t="str">
        <f t="shared" ref="C471" si="495">IF(ISBLANK(C57), "", C57)</f>
        <v/>
      </c>
      <c r="D471" s="2266" t="str">
        <f t="shared" si="490"/>
        <v/>
      </c>
      <c r="E471" s="2266" t="str">
        <f t="shared" si="490"/>
        <v/>
      </c>
      <c r="F471" s="2266" t="str">
        <f t="shared" si="490"/>
        <v/>
      </c>
      <c r="G471" s="57"/>
      <c r="H471" s="57"/>
      <c r="I471" s="57"/>
      <c r="J471" s="57"/>
      <c r="K471" s="57"/>
      <c r="L471" s="57"/>
      <c r="M471" s="57"/>
      <c r="N471" s="57"/>
      <c r="O471" s="57"/>
      <c r="P471" s="57"/>
      <c r="Q471" s="57"/>
      <c r="R471" s="57"/>
      <c r="S471" s="57"/>
      <c r="T471" s="57"/>
      <c r="U471" s="57"/>
      <c r="V471" s="57"/>
      <c r="W471" s="57"/>
      <c r="X471" s="57"/>
      <c r="Y471" s="57"/>
      <c r="Z471" s="57"/>
      <c r="AA471" s="57"/>
      <c r="AB471" s="57"/>
      <c r="AC471" s="57"/>
      <c r="AD471" s="57"/>
      <c r="AE471" s="57"/>
      <c r="AF471" s="57"/>
      <c r="AG471" s="57"/>
      <c r="AH471" s="57"/>
      <c r="AI471" s="57"/>
      <c r="AJ471" s="57"/>
      <c r="AK471" s="57"/>
      <c r="AL471" s="57"/>
      <c r="AM471" s="57"/>
      <c r="AN471" s="57"/>
      <c r="AO471" s="57"/>
      <c r="AP471" s="57"/>
      <c r="AQ471" s="57"/>
      <c r="AR471" s="57"/>
      <c r="AS471" s="57"/>
      <c r="AT471" s="57"/>
      <c r="AU471" s="57"/>
      <c r="AV471" s="57"/>
      <c r="AW471" s="57"/>
      <c r="AX471" s="57"/>
      <c r="AY471" s="57"/>
      <c r="AZ471" s="57"/>
      <c r="BA471" s="57"/>
      <c r="BB471" s="57"/>
      <c r="BC471" s="57"/>
      <c r="BD471" s="57"/>
      <c r="BE471" s="57"/>
      <c r="BF471" s="57"/>
      <c r="BG471" s="57"/>
      <c r="BH471" s="57"/>
      <c r="BI471" s="57"/>
      <c r="BJ471" s="57"/>
      <c r="BK471" s="57"/>
      <c r="BL471" s="57"/>
      <c r="BM471" s="57"/>
      <c r="BN471" s="57"/>
      <c r="BO471" s="57"/>
      <c r="BP471" s="57"/>
      <c r="BQ471" s="57"/>
      <c r="BR471" s="57"/>
      <c r="BS471" s="57"/>
      <c r="BT471" s="57"/>
      <c r="BU471" s="57"/>
      <c r="BV471" s="57"/>
      <c r="BW471" s="57"/>
      <c r="BX471" s="57"/>
      <c r="BY471" s="57"/>
      <c r="BZ471" s="57"/>
      <c r="CA471" s="57"/>
      <c r="CB471" s="57"/>
      <c r="CC471" s="57"/>
      <c r="CD471" s="57"/>
      <c r="CE471" s="57"/>
      <c r="CF471" s="57"/>
      <c r="CG471" s="57"/>
      <c r="CH471" s="57"/>
      <c r="CI471" s="57"/>
      <c r="CJ471" s="57"/>
      <c r="CK471" s="57"/>
      <c r="CL471" s="57"/>
      <c r="CM471" s="57"/>
      <c r="CN471" s="57"/>
      <c r="CO471" s="57"/>
      <c r="CP471" s="57"/>
      <c r="CQ471" s="57"/>
      <c r="CR471" s="57"/>
      <c r="CS471" s="57"/>
      <c r="CT471" s="57"/>
      <c r="CU471" s="57"/>
      <c r="CV471" s="57"/>
      <c r="CW471" s="57"/>
      <c r="CX471" s="57"/>
      <c r="CY471" s="57"/>
      <c r="CZ471" s="57"/>
      <c r="DA471" s="57"/>
      <c r="DB471" s="57"/>
      <c r="DC471" s="57"/>
      <c r="DD471" s="57"/>
      <c r="DE471" s="57"/>
      <c r="DF471" s="57"/>
      <c r="DG471" s="57"/>
      <c r="DH471" s="57"/>
      <c r="DI471" s="57"/>
      <c r="DJ471" s="57"/>
      <c r="DK471" s="57"/>
      <c r="DL471" s="57"/>
      <c r="DM471" s="57"/>
      <c r="DN471" s="57"/>
      <c r="DO471" s="57"/>
      <c r="DP471" s="57"/>
      <c r="DQ471" s="57"/>
      <c r="DR471" s="57"/>
      <c r="DS471" s="57"/>
      <c r="DT471" s="57"/>
      <c r="DU471" s="57"/>
      <c r="DV471" s="103"/>
      <c r="DW471" s="57"/>
      <c r="DX471" s="57"/>
      <c r="DY471" s="57"/>
      <c r="DZ471" s="57"/>
      <c r="EA471" s="57"/>
      <c r="EB471" s="57"/>
      <c r="EC471" s="57"/>
      <c r="ED471" s="57"/>
      <c r="EE471" s="57"/>
      <c r="EF471" s="57"/>
      <c r="EG471" s="57"/>
      <c r="EH471" s="57"/>
      <c r="EI471" s="57"/>
      <c r="EJ471" s="57"/>
      <c r="EK471" s="57"/>
      <c r="EL471" s="57"/>
      <c r="EM471" s="57"/>
      <c r="EN471" s="57"/>
      <c r="EO471" s="57"/>
      <c r="EP471" s="57"/>
      <c r="EQ471" s="103"/>
      <c r="ER471" s="577"/>
    </row>
    <row r="472" spans="1:148" ht="15" customHeight="1">
      <c r="A472" s="648"/>
      <c r="B472" s="2261" t="str">
        <f t="shared" si="480"/>
        <v>Desk 47</v>
      </c>
      <c r="C472" s="2266" t="str">
        <f t="shared" ref="C472" si="496">IF(ISBLANK(C58), "", C58)</f>
        <v/>
      </c>
      <c r="D472" s="2266" t="str">
        <f t="shared" si="490"/>
        <v/>
      </c>
      <c r="E472" s="2266" t="str">
        <f t="shared" si="490"/>
        <v/>
      </c>
      <c r="F472" s="2266" t="str">
        <f t="shared" si="490"/>
        <v/>
      </c>
      <c r="G472" s="57"/>
      <c r="H472" s="57"/>
      <c r="I472" s="57"/>
      <c r="J472" s="57"/>
      <c r="K472" s="57"/>
      <c r="L472" s="57"/>
      <c r="M472" s="57"/>
      <c r="N472" s="57"/>
      <c r="O472" s="57"/>
      <c r="P472" s="57"/>
      <c r="Q472" s="57"/>
      <c r="R472" s="57"/>
      <c r="S472" s="57"/>
      <c r="T472" s="57"/>
      <c r="U472" s="57"/>
      <c r="V472" s="57"/>
      <c r="W472" s="57"/>
      <c r="X472" s="57"/>
      <c r="Y472" s="57"/>
      <c r="Z472" s="57"/>
      <c r="AA472" s="57"/>
      <c r="AB472" s="57"/>
      <c r="AC472" s="57"/>
      <c r="AD472" s="57"/>
      <c r="AE472" s="57"/>
      <c r="AF472" s="57"/>
      <c r="AG472" s="57"/>
      <c r="AH472" s="57"/>
      <c r="AI472" s="57"/>
      <c r="AJ472" s="57"/>
      <c r="AK472" s="57"/>
      <c r="AL472" s="57"/>
      <c r="AM472" s="57"/>
      <c r="AN472" s="57"/>
      <c r="AO472" s="57"/>
      <c r="AP472" s="57"/>
      <c r="AQ472" s="57"/>
      <c r="AR472" s="57"/>
      <c r="AS472" s="57"/>
      <c r="AT472" s="57"/>
      <c r="AU472" s="57"/>
      <c r="AV472" s="57"/>
      <c r="AW472" s="57"/>
      <c r="AX472" s="57"/>
      <c r="AY472" s="57"/>
      <c r="AZ472" s="57"/>
      <c r="BA472" s="57"/>
      <c r="BB472" s="57"/>
      <c r="BC472" s="57"/>
      <c r="BD472" s="57"/>
      <c r="BE472" s="57"/>
      <c r="BF472" s="57"/>
      <c r="BG472" s="57"/>
      <c r="BH472" s="57"/>
      <c r="BI472" s="57"/>
      <c r="BJ472" s="57"/>
      <c r="BK472" s="57"/>
      <c r="BL472" s="57"/>
      <c r="BM472" s="57"/>
      <c r="BN472" s="57"/>
      <c r="BO472" s="57"/>
      <c r="BP472" s="57"/>
      <c r="BQ472" s="57"/>
      <c r="BR472" s="57"/>
      <c r="BS472" s="57"/>
      <c r="BT472" s="57"/>
      <c r="BU472" s="57"/>
      <c r="BV472" s="57"/>
      <c r="BW472" s="57"/>
      <c r="BX472" s="57"/>
      <c r="BY472" s="57"/>
      <c r="BZ472" s="57"/>
      <c r="CA472" s="57"/>
      <c r="CB472" s="57"/>
      <c r="CC472" s="57"/>
      <c r="CD472" s="57"/>
      <c r="CE472" s="57"/>
      <c r="CF472" s="57"/>
      <c r="CG472" s="57"/>
      <c r="CH472" s="57"/>
      <c r="CI472" s="57"/>
      <c r="CJ472" s="57"/>
      <c r="CK472" s="57"/>
      <c r="CL472" s="57"/>
      <c r="CM472" s="57"/>
      <c r="CN472" s="57"/>
      <c r="CO472" s="57"/>
      <c r="CP472" s="57"/>
      <c r="CQ472" s="57"/>
      <c r="CR472" s="57"/>
      <c r="CS472" s="57"/>
      <c r="CT472" s="57"/>
      <c r="CU472" s="57"/>
      <c r="CV472" s="57"/>
      <c r="CW472" s="57"/>
      <c r="CX472" s="57"/>
      <c r="CY472" s="57"/>
      <c r="CZ472" s="57"/>
      <c r="DA472" s="57"/>
      <c r="DB472" s="57"/>
      <c r="DC472" s="57"/>
      <c r="DD472" s="57"/>
      <c r="DE472" s="57"/>
      <c r="DF472" s="57"/>
      <c r="DG472" s="57"/>
      <c r="DH472" s="57"/>
      <c r="DI472" s="57"/>
      <c r="DJ472" s="57"/>
      <c r="DK472" s="57"/>
      <c r="DL472" s="57"/>
      <c r="DM472" s="57"/>
      <c r="DN472" s="57"/>
      <c r="DO472" s="57"/>
      <c r="DP472" s="57"/>
      <c r="DQ472" s="57"/>
      <c r="DR472" s="57"/>
      <c r="DS472" s="57"/>
      <c r="DT472" s="57"/>
      <c r="DU472" s="57"/>
      <c r="DV472" s="103"/>
      <c r="DW472" s="57"/>
      <c r="DX472" s="57"/>
      <c r="DY472" s="57"/>
      <c r="DZ472" s="57"/>
      <c r="EA472" s="57"/>
      <c r="EB472" s="57"/>
      <c r="EC472" s="57"/>
      <c r="ED472" s="57"/>
      <c r="EE472" s="57"/>
      <c r="EF472" s="57"/>
      <c r="EG472" s="57"/>
      <c r="EH472" s="57"/>
      <c r="EI472" s="57"/>
      <c r="EJ472" s="57"/>
      <c r="EK472" s="57"/>
      <c r="EL472" s="57"/>
      <c r="EM472" s="57"/>
      <c r="EN472" s="57"/>
      <c r="EO472" s="57"/>
      <c r="EP472" s="57"/>
      <c r="EQ472" s="103"/>
      <c r="ER472" s="577"/>
    </row>
    <row r="473" spans="1:148" ht="15" customHeight="1">
      <c r="A473" s="648"/>
      <c r="B473" s="2261" t="str">
        <f t="shared" si="480"/>
        <v>Desk 48</v>
      </c>
      <c r="C473" s="2266" t="str">
        <f t="shared" ref="C473" si="497">IF(ISBLANK(C59), "", C59)</f>
        <v/>
      </c>
      <c r="D473" s="2266" t="str">
        <f t="shared" si="490"/>
        <v/>
      </c>
      <c r="E473" s="2266" t="str">
        <f t="shared" si="490"/>
        <v/>
      </c>
      <c r="F473" s="2266" t="str">
        <f t="shared" si="490"/>
        <v/>
      </c>
      <c r="G473" s="57"/>
      <c r="H473" s="57"/>
      <c r="I473" s="57"/>
      <c r="J473" s="57"/>
      <c r="K473" s="57"/>
      <c r="L473" s="57"/>
      <c r="M473" s="57"/>
      <c r="N473" s="57"/>
      <c r="O473" s="57"/>
      <c r="P473" s="57"/>
      <c r="Q473" s="57"/>
      <c r="R473" s="57"/>
      <c r="S473" s="57"/>
      <c r="T473" s="57"/>
      <c r="U473" s="57"/>
      <c r="V473" s="57"/>
      <c r="W473" s="57"/>
      <c r="X473" s="57"/>
      <c r="Y473" s="57"/>
      <c r="Z473" s="57"/>
      <c r="AA473" s="57"/>
      <c r="AB473" s="57"/>
      <c r="AC473" s="57"/>
      <c r="AD473" s="57"/>
      <c r="AE473" s="57"/>
      <c r="AF473" s="57"/>
      <c r="AG473" s="57"/>
      <c r="AH473" s="57"/>
      <c r="AI473" s="57"/>
      <c r="AJ473" s="57"/>
      <c r="AK473" s="57"/>
      <c r="AL473" s="57"/>
      <c r="AM473" s="57"/>
      <c r="AN473" s="57"/>
      <c r="AO473" s="57"/>
      <c r="AP473" s="57"/>
      <c r="AQ473" s="57"/>
      <c r="AR473" s="57"/>
      <c r="AS473" s="57"/>
      <c r="AT473" s="57"/>
      <c r="AU473" s="57"/>
      <c r="AV473" s="57"/>
      <c r="AW473" s="57"/>
      <c r="AX473" s="57"/>
      <c r="AY473" s="57"/>
      <c r="AZ473" s="57"/>
      <c r="BA473" s="57"/>
      <c r="BB473" s="57"/>
      <c r="BC473" s="57"/>
      <c r="BD473" s="57"/>
      <c r="BE473" s="57"/>
      <c r="BF473" s="57"/>
      <c r="BG473" s="57"/>
      <c r="BH473" s="57"/>
      <c r="BI473" s="57"/>
      <c r="BJ473" s="57"/>
      <c r="BK473" s="57"/>
      <c r="BL473" s="57"/>
      <c r="BM473" s="57"/>
      <c r="BN473" s="57"/>
      <c r="BO473" s="57"/>
      <c r="BP473" s="57"/>
      <c r="BQ473" s="57"/>
      <c r="BR473" s="57"/>
      <c r="BS473" s="57"/>
      <c r="BT473" s="57"/>
      <c r="BU473" s="57"/>
      <c r="BV473" s="57"/>
      <c r="BW473" s="57"/>
      <c r="BX473" s="57"/>
      <c r="BY473" s="57"/>
      <c r="BZ473" s="57"/>
      <c r="CA473" s="57"/>
      <c r="CB473" s="57"/>
      <c r="CC473" s="57"/>
      <c r="CD473" s="57"/>
      <c r="CE473" s="57"/>
      <c r="CF473" s="57"/>
      <c r="CG473" s="57"/>
      <c r="CH473" s="57"/>
      <c r="CI473" s="57"/>
      <c r="CJ473" s="57"/>
      <c r="CK473" s="57"/>
      <c r="CL473" s="57"/>
      <c r="CM473" s="57"/>
      <c r="CN473" s="57"/>
      <c r="CO473" s="57"/>
      <c r="CP473" s="57"/>
      <c r="CQ473" s="57"/>
      <c r="CR473" s="57"/>
      <c r="CS473" s="57"/>
      <c r="CT473" s="57"/>
      <c r="CU473" s="57"/>
      <c r="CV473" s="57"/>
      <c r="CW473" s="57"/>
      <c r="CX473" s="57"/>
      <c r="CY473" s="57"/>
      <c r="CZ473" s="57"/>
      <c r="DA473" s="57"/>
      <c r="DB473" s="57"/>
      <c r="DC473" s="57"/>
      <c r="DD473" s="57"/>
      <c r="DE473" s="57"/>
      <c r="DF473" s="57"/>
      <c r="DG473" s="57"/>
      <c r="DH473" s="57"/>
      <c r="DI473" s="57"/>
      <c r="DJ473" s="57"/>
      <c r="DK473" s="57"/>
      <c r="DL473" s="57"/>
      <c r="DM473" s="57"/>
      <c r="DN473" s="57"/>
      <c r="DO473" s="57"/>
      <c r="DP473" s="57"/>
      <c r="DQ473" s="57"/>
      <c r="DR473" s="57"/>
      <c r="DS473" s="57"/>
      <c r="DT473" s="57"/>
      <c r="DU473" s="57"/>
      <c r="DV473" s="103"/>
      <c r="DW473" s="57"/>
      <c r="DX473" s="57"/>
      <c r="DY473" s="57"/>
      <c r="DZ473" s="57"/>
      <c r="EA473" s="57"/>
      <c r="EB473" s="57"/>
      <c r="EC473" s="57"/>
      <c r="ED473" s="57"/>
      <c r="EE473" s="57"/>
      <c r="EF473" s="57"/>
      <c r="EG473" s="57"/>
      <c r="EH473" s="57"/>
      <c r="EI473" s="57"/>
      <c r="EJ473" s="57"/>
      <c r="EK473" s="57"/>
      <c r="EL473" s="57"/>
      <c r="EM473" s="57"/>
      <c r="EN473" s="57"/>
      <c r="EO473" s="57"/>
      <c r="EP473" s="57"/>
      <c r="EQ473" s="103"/>
      <c r="ER473" s="577"/>
    </row>
    <row r="474" spans="1:148" ht="15" customHeight="1">
      <c r="A474" s="648"/>
      <c r="B474" s="2261" t="str">
        <f t="shared" si="480"/>
        <v>Desk 49</v>
      </c>
      <c r="C474" s="2266" t="str">
        <f t="shared" ref="C474" si="498">IF(ISBLANK(C60), "", C60)</f>
        <v/>
      </c>
      <c r="D474" s="2266" t="str">
        <f t="shared" si="490"/>
        <v/>
      </c>
      <c r="E474" s="2266" t="str">
        <f t="shared" si="490"/>
        <v/>
      </c>
      <c r="F474" s="2266" t="str">
        <f t="shared" si="490"/>
        <v/>
      </c>
      <c r="G474" s="57"/>
      <c r="H474" s="57"/>
      <c r="I474" s="57"/>
      <c r="J474" s="57"/>
      <c r="K474" s="57"/>
      <c r="L474" s="57"/>
      <c r="M474" s="57"/>
      <c r="N474" s="57"/>
      <c r="O474" s="57"/>
      <c r="P474" s="57"/>
      <c r="Q474" s="57"/>
      <c r="R474" s="57"/>
      <c r="S474" s="57"/>
      <c r="T474" s="57"/>
      <c r="U474" s="57"/>
      <c r="V474" s="57"/>
      <c r="W474" s="57"/>
      <c r="X474" s="57"/>
      <c r="Y474" s="57"/>
      <c r="Z474" s="57"/>
      <c r="AA474" s="57"/>
      <c r="AB474" s="57"/>
      <c r="AC474" s="57"/>
      <c r="AD474" s="57"/>
      <c r="AE474" s="57"/>
      <c r="AF474" s="57"/>
      <c r="AG474" s="57"/>
      <c r="AH474" s="57"/>
      <c r="AI474" s="57"/>
      <c r="AJ474" s="57"/>
      <c r="AK474" s="57"/>
      <c r="AL474" s="57"/>
      <c r="AM474" s="57"/>
      <c r="AN474" s="57"/>
      <c r="AO474" s="57"/>
      <c r="AP474" s="57"/>
      <c r="AQ474" s="57"/>
      <c r="AR474" s="57"/>
      <c r="AS474" s="57"/>
      <c r="AT474" s="57"/>
      <c r="AU474" s="57"/>
      <c r="AV474" s="57"/>
      <c r="AW474" s="57"/>
      <c r="AX474" s="57"/>
      <c r="AY474" s="57"/>
      <c r="AZ474" s="57"/>
      <c r="BA474" s="57"/>
      <c r="BB474" s="57"/>
      <c r="BC474" s="57"/>
      <c r="BD474" s="57"/>
      <c r="BE474" s="57"/>
      <c r="BF474" s="57"/>
      <c r="BG474" s="57"/>
      <c r="BH474" s="57"/>
      <c r="BI474" s="57"/>
      <c r="BJ474" s="57"/>
      <c r="BK474" s="57"/>
      <c r="BL474" s="57"/>
      <c r="BM474" s="57"/>
      <c r="BN474" s="57"/>
      <c r="BO474" s="57"/>
      <c r="BP474" s="57"/>
      <c r="BQ474" s="57"/>
      <c r="BR474" s="57"/>
      <c r="BS474" s="57"/>
      <c r="BT474" s="57"/>
      <c r="BU474" s="57"/>
      <c r="BV474" s="57"/>
      <c r="BW474" s="57"/>
      <c r="BX474" s="57"/>
      <c r="BY474" s="57"/>
      <c r="BZ474" s="57"/>
      <c r="CA474" s="57"/>
      <c r="CB474" s="57"/>
      <c r="CC474" s="57"/>
      <c r="CD474" s="57"/>
      <c r="CE474" s="57"/>
      <c r="CF474" s="57"/>
      <c r="CG474" s="57"/>
      <c r="CH474" s="57"/>
      <c r="CI474" s="57"/>
      <c r="CJ474" s="57"/>
      <c r="CK474" s="57"/>
      <c r="CL474" s="57"/>
      <c r="CM474" s="57"/>
      <c r="CN474" s="57"/>
      <c r="CO474" s="57"/>
      <c r="CP474" s="57"/>
      <c r="CQ474" s="57"/>
      <c r="CR474" s="57"/>
      <c r="CS474" s="57"/>
      <c r="CT474" s="57"/>
      <c r="CU474" s="57"/>
      <c r="CV474" s="57"/>
      <c r="CW474" s="57"/>
      <c r="CX474" s="57"/>
      <c r="CY474" s="57"/>
      <c r="CZ474" s="57"/>
      <c r="DA474" s="57"/>
      <c r="DB474" s="57"/>
      <c r="DC474" s="57"/>
      <c r="DD474" s="57"/>
      <c r="DE474" s="57"/>
      <c r="DF474" s="57"/>
      <c r="DG474" s="57"/>
      <c r="DH474" s="57"/>
      <c r="DI474" s="57"/>
      <c r="DJ474" s="57"/>
      <c r="DK474" s="57"/>
      <c r="DL474" s="57"/>
      <c r="DM474" s="57"/>
      <c r="DN474" s="57"/>
      <c r="DO474" s="57"/>
      <c r="DP474" s="57"/>
      <c r="DQ474" s="57"/>
      <c r="DR474" s="57"/>
      <c r="DS474" s="57"/>
      <c r="DT474" s="57"/>
      <c r="DU474" s="57"/>
      <c r="DV474" s="103"/>
      <c r="DW474" s="57"/>
      <c r="DX474" s="57"/>
      <c r="DY474" s="57"/>
      <c r="DZ474" s="57"/>
      <c r="EA474" s="57"/>
      <c r="EB474" s="57"/>
      <c r="EC474" s="57"/>
      <c r="ED474" s="57"/>
      <c r="EE474" s="57"/>
      <c r="EF474" s="57"/>
      <c r="EG474" s="57"/>
      <c r="EH474" s="57"/>
      <c r="EI474" s="57"/>
      <c r="EJ474" s="57"/>
      <c r="EK474" s="57"/>
      <c r="EL474" s="57"/>
      <c r="EM474" s="57"/>
      <c r="EN474" s="57"/>
      <c r="EO474" s="57"/>
      <c r="EP474" s="57"/>
      <c r="EQ474" s="103"/>
      <c r="ER474" s="577"/>
    </row>
    <row r="475" spans="1:148" ht="15" customHeight="1">
      <c r="A475" s="648"/>
      <c r="B475" s="2261" t="str">
        <f t="shared" si="480"/>
        <v>Desk 50</v>
      </c>
      <c r="C475" s="2266" t="str">
        <f t="shared" ref="C475" si="499">IF(ISBLANK(C61), "", C61)</f>
        <v/>
      </c>
      <c r="D475" s="2266" t="str">
        <f t="shared" si="490"/>
        <v/>
      </c>
      <c r="E475" s="2266" t="str">
        <f t="shared" si="490"/>
        <v/>
      </c>
      <c r="F475" s="2266" t="str">
        <f t="shared" si="490"/>
        <v/>
      </c>
      <c r="G475" s="57"/>
      <c r="H475" s="57"/>
      <c r="I475" s="57"/>
      <c r="J475" s="57"/>
      <c r="K475" s="57"/>
      <c r="L475" s="57"/>
      <c r="M475" s="57"/>
      <c r="N475" s="57"/>
      <c r="O475" s="57"/>
      <c r="P475" s="57"/>
      <c r="Q475" s="57"/>
      <c r="R475" s="57"/>
      <c r="S475" s="57"/>
      <c r="T475" s="57"/>
      <c r="U475" s="57"/>
      <c r="V475" s="57"/>
      <c r="W475" s="57"/>
      <c r="X475" s="57"/>
      <c r="Y475" s="57"/>
      <c r="Z475" s="57"/>
      <c r="AA475" s="57"/>
      <c r="AB475" s="57"/>
      <c r="AC475" s="57"/>
      <c r="AD475" s="57"/>
      <c r="AE475" s="57"/>
      <c r="AF475" s="57"/>
      <c r="AG475" s="57"/>
      <c r="AH475" s="57"/>
      <c r="AI475" s="57"/>
      <c r="AJ475" s="57"/>
      <c r="AK475" s="57"/>
      <c r="AL475" s="57"/>
      <c r="AM475" s="57"/>
      <c r="AN475" s="57"/>
      <c r="AO475" s="57"/>
      <c r="AP475" s="57"/>
      <c r="AQ475" s="57"/>
      <c r="AR475" s="57"/>
      <c r="AS475" s="57"/>
      <c r="AT475" s="57"/>
      <c r="AU475" s="57"/>
      <c r="AV475" s="57"/>
      <c r="AW475" s="57"/>
      <c r="AX475" s="57"/>
      <c r="AY475" s="57"/>
      <c r="AZ475" s="57"/>
      <c r="BA475" s="57"/>
      <c r="BB475" s="57"/>
      <c r="BC475" s="57"/>
      <c r="BD475" s="57"/>
      <c r="BE475" s="57"/>
      <c r="BF475" s="57"/>
      <c r="BG475" s="57"/>
      <c r="BH475" s="57"/>
      <c r="BI475" s="57"/>
      <c r="BJ475" s="57"/>
      <c r="BK475" s="57"/>
      <c r="BL475" s="57"/>
      <c r="BM475" s="57"/>
      <c r="BN475" s="57"/>
      <c r="BO475" s="57"/>
      <c r="BP475" s="57"/>
      <c r="BQ475" s="57"/>
      <c r="BR475" s="57"/>
      <c r="BS475" s="57"/>
      <c r="BT475" s="57"/>
      <c r="BU475" s="57"/>
      <c r="BV475" s="57"/>
      <c r="BW475" s="57"/>
      <c r="BX475" s="57"/>
      <c r="BY475" s="57"/>
      <c r="BZ475" s="57"/>
      <c r="CA475" s="57"/>
      <c r="CB475" s="57"/>
      <c r="CC475" s="57"/>
      <c r="CD475" s="57"/>
      <c r="CE475" s="57"/>
      <c r="CF475" s="57"/>
      <c r="CG475" s="57"/>
      <c r="CH475" s="57"/>
      <c r="CI475" s="57"/>
      <c r="CJ475" s="57"/>
      <c r="CK475" s="57"/>
      <c r="CL475" s="57"/>
      <c r="CM475" s="57"/>
      <c r="CN475" s="57"/>
      <c r="CO475" s="57"/>
      <c r="CP475" s="57"/>
      <c r="CQ475" s="57"/>
      <c r="CR475" s="57"/>
      <c r="CS475" s="57"/>
      <c r="CT475" s="57"/>
      <c r="CU475" s="57"/>
      <c r="CV475" s="57"/>
      <c r="CW475" s="57"/>
      <c r="CX475" s="57"/>
      <c r="CY475" s="57"/>
      <c r="CZ475" s="57"/>
      <c r="DA475" s="57"/>
      <c r="DB475" s="57"/>
      <c r="DC475" s="57"/>
      <c r="DD475" s="57"/>
      <c r="DE475" s="57"/>
      <c r="DF475" s="57"/>
      <c r="DG475" s="57"/>
      <c r="DH475" s="57"/>
      <c r="DI475" s="57"/>
      <c r="DJ475" s="57"/>
      <c r="DK475" s="57"/>
      <c r="DL475" s="57"/>
      <c r="DM475" s="57"/>
      <c r="DN475" s="57"/>
      <c r="DO475" s="57"/>
      <c r="DP475" s="57"/>
      <c r="DQ475" s="57"/>
      <c r="DR475" s="57"/>
      <c r="DS475" s="57"/>
      <c r="DT475" s="57"/>
      <c r="DU475" s="57"/>
      <c r="DV475" s="103"/>
      <c r="DW475" s="57"/>
      <c r="DX475" s="57"/>
      <c r="DY475" s="57"/>
      <c r="DZ475" s="57"/>
      <c r="EA475" s="57"/>
      <c r="EB475" s="57"/>
      <c r="EC475" s="57"/>
      <c r="ED475" s="57"/>
      <c r="EE475" s="57"/>
      <c r="EF475" s="57"/>
      <c r="EG475" s="57"/>
      <c r="EH475" s="57"/>
      <c r="EI475" s="57"/>
      <c r="EJ475" s="57"/>
      <c r="EK475" s="57"/>
      <c r="EL475" s="57"/>
      <c r="EM475" s="57"/>
      <c r="EN475" s="57"/>
      <c r="EO475" s="57"/>
      <c r="EP475" s="57"/>
      <c r="EQ475" s="103"/>
      <c r="ER475" s="577"/>
    </row>
    <row r="476" spans="1:148" ht="15" customHeight="1">
      <c r="A476" s="648"/>
      <c r="B476" s="2261" t="str">
        <f t="shared" si="480"/>
        <v>Desk 51</v>
      </c>
      <c r="C476" s="2266" t="str">
        <f t="shared" ref="C476" si="500">IF(ISBLANK(C62), "", C62)</f>
        <v/>
      </c>
      <c r="D476" s="2266" t="str">
        <f t="shared" si="490"/>
        <v/>
      </c>
      <c r="E476" s="2266" t="str">
        <f t="shared" si="490"/>
        <v/>
      </c>
      <c r="F476" s="2266" t="str">
        <f t="shared" si="490"/>
        <v/>
      </c>
      <c r="G476" s="57"/>
      <c r="H476" s="57"/>
      <c r="I476" s="57"/>
      <c r="J476" s="57"/>
      <c r="K476" s="57"/>
      <c r="L476" s="57"/>
      <c r="M476" s="57"/>
      <c r="N476" s="57"/>
      <c r="O476" s="57"/>
      <c r="P476" s="57"/>
      <c r="Q476" s="57"/>
      <c r="R476" s="57"/>
      <c r="S476" s="57"/>
      <c r="T476" s="57"/>
      <c r="U476" s="57"/>
      <c r="V476" s="57"/>
      <c r="W476" s="57"/>
      <c r="X476" s="57"/>
      <c r="Y476" s="57"/>
      <c r="Z476" s="57"/>
      <c r="AA476" s="57"/>
      <c r="AB476" s="57"/>
      <c r="AC476" s="57"/>
      <c r="AD476" s="57"/>
      <c r="AE476" s="57"/>
      <c r="AF476" s="57"/>
      <c r="AG476" s="57"/>
      <c r="AH476" s="57"/>
      <c r="AI476" s="57"/>
      <c r="AJ476" s="57"/>
      <c r="AK476" s="57"/>
      <c r="AL476" s="57"/>
      <c r="AM476" s="57"/>
      <c r="AN476" s="57"/>
      <c r="AO476" s="57"/>
      <c r="AP476" s="57"/>
      <c r="AQ476" s="57"/>
      <c r="AR476" s="57"/>
      <c r="AS476" s="57"/>
      <c r="AT476" s="57"/>
      <c r="AU476" s="57"/>
      <c r="AV476" s="57"/>
      <c r="AW476" s="57"/>
      <c r="AX476" s="57"/>
      <c r="AY476" s="57"/>
      <c r="AZ476" s="57"/>
      <c r="BA476" s="57"/>
      <c r="BB476" s="57"/>
      <c r="BC476" s="57"/>
      <c r="BD476" s="57"/>
      <c r="BE476" s="57"/>
      <c r="BF476" s="57"/>
      <c r="BG476" s="57"/>
      <c r="BH476" s="57"/>
      <c r="BI476" s="57"/>
      <c r="BJ476" s="57"/>
      <c r="BK476" s="57"/>
      <c r="BL476" s="57"/>
      <c r="BM476" s="57"/>
      <c r="BN476" s="57"/>
      <c r="BO476" s="57"/>
      <c r="BP476" s="57"/>
      <c r="BQ476" s="57"/>
      <c r="BR476" s="57"/>
      <c r="BS476" s="57"/>
      <c r="BT476" s="57"/>
      <c r="BU476" s="57"/>
      <c r="BV476" s="57"/>
      <c r="BW476" s="57"/>
      <c r="BX476" s="57"/>
      <c r="BY476" s="57"/>
      <c r="BZ476" s="57"/>
      <c r="CA476" s="57"/>
      <c r="CB476" s="57"/>
      <c r="CC476" s="57"/>
      <c r="CD476" s="57"/>
      <c r="CE476" s="57"/>
      <c r="CF476" s="57"/>
      <c r="CG476" s="57"/>
      <c r="CH476" s="57"/>
      <c r="CI476" s="57"/>
      <c r="CJ476" s="57"/>
      <c r="CK476" s="57"/>
      <c r="CL476" s="57"/>
      <c r="CM476" s="57"/>
      <c r="CN476" s="57"/>
      <c r="CO476" s="57"/>
      <c r="CP476" s="57"/>
      <c r="CQ476" s="57"/>
      <c r="CR476" s="57"/>
      <c r="CS476" s="57"/>
      <c r="CT476" s="57"/>
      <c r="CU476" s="57"/>
      <c r="CV476" s="57"/>
      <c r="CW476" s="57"/>
      <c r="CX476" s="57"/>
      <c r="CY476" s="57"/>
      <c r="CZ476" s="57"/>
      <c r="DA476" s="57"/>
      <c r="DB476" s="57"/>
      <c r="DC476" s="57"/>
      <c r="DD476" s="57"/>
      <c r="DE476" s="57"/>
      <c r="DF476" s="57"/>
      <c r="DG476" s="57"/>
      <c r="DH476" s="57"/>
      <c r="DI476" s="57"/>
      <c r="DJ476" s="57"/>
      <c r="DK476" s="57"/>
      <c r="DL476" s="57"/>
      <c r="DM476" s="57"/>
      <c r="DN476" s="57"/>
      <c r="DO476" s="57"/>
      <c r="DP476" s="57"/>
      <c r="DQ476" s="57"/>
      <c r="DR476" s="57"/>
      <c r="DS476" s="57"/>
      <c r="DT476" s="57"/>
      <c r="DU476" s="57"/>
      <c r="DV476" s="103"/>
      <c r="DW476" s="57"/>
      <c r="DX476" s="57"/>
      <c r="DY476" s="57"/>
      <c r="DZ476" s="57"/>
      <c r="EA476" s="57"/>
      <c r="EB476" s="57"/>
      <c r="EC476" s="57"/>
      <c r="ED476" s="57"/>
      <c r="EE476" s="57"/>
      <c r="EF476" s="57"/>
      <c r="EG476" s="57"/>
      <c r="EH476" s="57"/>
      <c r="EI476" s="57"/>
      <c r="EJ476" s="57"/>
      <c r="EK476" s="57"/>
      <c r="EL476" s="57"/>
      <c r="EM476" s="57"/>
      <c r="EN476" s="57"/>
      <c r="EO476" s="57"/>
      <c r="EP476" s="57"/>
      <c r="EQ476" s="103"/>
      <c r="ER476" s="577"/>
    </row>
    <row r="477" spans="1:148" ht="15" customHeight="1">
      <c r="A477" s="648"/>
      <c r="B477" s="2261" t="str">
        <f t="shared" si="480"/>
        <v>Desk 52</v>
      </c>
      <c r="C477" s="2266" t="str">
        <f t="shared" ref="C477" si="501">IF(ISBLANK(C63), "", C63)</f>
        <v/>
      </c>
      <c r="D477" s="2266" t="str">
        <f t="shared" si="490"/>
        <v/>
      </c>
      <c r="E477" s="2266" t="str">
        <f t="shared" si="490"/>
        <v/>
      </c>
      <c r="F477" s="2266" t="str">
        <f t="shared" si="490"/>
        <v/>
      </c>
      <c r="G477" s="57"/>
      <c r="H477" s="57"/>
      <c r="I477" s="57"/>
      <c r="J477" s="57"/>
      <c r="K477" s="57"/>
      <c r="L477" s="57"/>
      <c r="M477" s="57"/>
      <c r="N477" s="57"/>
      <c r="O477" s="57"/>
      <c r="P477" s="57"/>
      <c r="Q477" s="57"/>
      <c r="R477" s="57"/>
      <c r="S477" s="57"/>
      <c r="T477" s="57"/>
      <c r="U477" s="57"/>
      <c r="V477" s="57"/>
      <c r="W477" s="57"/>
      <c r="X477" s="57"/>
      <c r="Y477" s="57"/>
      <c r="Z477" s="57"/>
      <c r="AA477" s="57"/>
      <c r="AB477" s="57"/>
      <c r="AC477" s="57"/>
      <c r="AD477" s="57"/>
      <c r="AE477" s="57"/>
      <c r="AF477" s="57"/>
      <c r="AG477" s="57"/>
      <c r="AH477" s="57"/>
      <c r="AI477" s="57"/>
      <c r="AJ477" s="57"/>
      <c r="AK477" s="57"/>
      <c r="AL477" s="57"/>
      <c r="AM477" s="57"/>
      <c r="AN477" s="57"/>
      <c r="AO477" s="57"/>
      <c r="AP477" s="57"/>
      <c r="AQ477" s="57"/>
      <c r="AR477" s="57"/>
      <c r="AS477" s="57"/>
      <c r="AT477" s="57"/>
      <c r="AU477" s="57"/>
      <c r="AV477" s="57"/>
      <c r="AW477" s="57"/>
      <c r="AX477" s="57"/>
      <c r="AY477" s="57"/>
      <c r="AZ477" s="57"/>
      <c r="BA477" s="57"/>
      <c r="BB477" s="57"/>
      <c r="BC477" s="57"/>
      <c r="BD477" s="57"/>
      <c r="BE477" s="57"/>
      <c r="BF477" s="57"/>
      <c r="BG477" s="57"/>
      <c r="BH477" s="57"/>
      <c r="BI477" s="57"/>
      <c r="BJ477" s="57"/>
      <c r="BK477" s="57"/>
      <c r="BL477" s="57"/>
      <c r="BM477" s="57"/>
      <c r="BN477" s="57"/>
      <c r="BO477" s="57"/>
      <c r="BP477" s="57"/>
      <c r="BQ477" s="57"/>
      <c r="BR477" s="57"/>
      <c r="BS477" s="57"/>
      <c r="BT477" s="57"/>
      <c r="BU477" s="57"/>
      <c r="BV477" s="57"/>
      <c r="BW477" s="57"/>
      <c r="BX477" s="57"/>
      <c r="BY477" s="57"/>
      <c r="BZ477" s="57"/>
      <c r="CA477" s="57"/>
      <c r="CB477" s="57"/>
      <c r="CC477" s="57"/>
      <c r="CD477" s="57"/>
      <c r="CE477" s="57"/>
      <c r="CF477" s="57"/>
      <c r="CG477" s="57"/>
      <c r="CH477" s="57"/>
      <c r="CI477" s="57"/>
      <c r="CJ477" s="57"/>
      <c r="CK477" s="57"/>
      <c r="CL477" s="57"/>
      <c r="CM477" s="57"/>
      <c r="CN477" s="57"/>
      <c r="CO477" s="57"/>
      <c r="CP477" s="57"/>
      <c r="CQ477" s="57"/>
      <c r="CR477" s="57"/>
      <c r="CS477" s="57"/>
      <c r="CT477" s="57"/>
      <c r="CU477" s="57"/>
      <c r="CV477" s="57"/>
      <c r="CW477" s="57"/>
      <c r="CX477" s="57"/>
      <c r="CY477" s="57"/>
      <c r="CZ477" s="57"/>
      <c r="DA477" s="57"/>
      <c r="DB477" s="57"/>
      <c r="DC477" s="57"/>
      <c r="DD477" s="57"/>
      <c r="DE477" s="57"/>
      <c r="DF477" s="57"/>
      <c r="DG477" s="57"/>
      <c r="DH477" s="57"/>
      <c r="DI477" s="57"/>
      <c r="DJ477" s="57"/>
      <c r="DK477" s="57"/>
      <c r="DL477" s="57"/>
      <c r="DM477" s="57"/>
      <c r="DN477" s="57"/>
      <c r="DO477" s="57"/>
      <c r="DP477" s="57"/>
      <c r="DQ477" s="57"/>
      <c r="DR477" s="57"/>
      <c r="DS477" s="57"/>
      <c r="DT477" s="57"/>
      <c r="DU477" s="57"/>
      <c r="DV477" s="103"/>
      <c r="DW477" s="57"/>
      <c r="DX477" s="57"/>
      <c r="DY477" s="57"/>
      <c r="DZ477" s="57"/>
      <c r="EA477" s="57"/>
      <c r="EB477" s="57"/>
      <c r="EC477" s="57"/>
      <c r="ED477" s="57"/>
      <c r="EE477" s="57"/>
      <c r="EF477" s="57"/>
      <c r="EG477" s="57"/>
      <c r="EH477" s="57"/>
      <c r="EI477" s="57"/>
      <c r="EJ477" s="57"/>
      <c r="EK477" s="57"/>
      <c r="EL477" s="57"/>
      <c r="EM477" s="57"/>
      <c r="EN477" s="57"/>
      <c r="EO477" s="57"/>
      <c r="EP477" s="57"/>
      <c r="EQ477" s="103"/>
      <c r="ER477" s="577"/>
    </row>
    <row r="478" spans="1:148" ht="15" customHeight="1">
      <c r="A478" s="648"/>
      <c r="B478" s="2261" t="str">
        <f t="shared" si="480"/>
        <v>Desk 53</v>
      </c>
      <c r="C478" s="2266" t="str">
        <f t="shared" ref="C478" si="502">IF(ISBLANK(C64), "", C64)</f>
        <v/>
      </c>
      <c r="D478" s="2266" t="str">
        <f t="shared" si="490"/>
        <v/>
      </c>
      <c r="E478" s="2266" t="str">
        <f t="shared" si="490"/>
        <v/>
      </c>
      <c r="F478" s="2266" t="str">
        <f t="shared" si="490"/>
        <v/>
      </c>
      <c r="G478" s="57"/>
      <c r="H478" s="57"/>
      <c r="I478" s="57"/>
      <c r="J478" s="57"/>
      <c r="K478" s="57"/>
      <c r="L478" s="57"/>
      <c r="M478" s="57"/>
      <c r="N478" s="57"/>
      <c r="O478" s="57"/>
      <c r="P478" s="57"/>
      <c r="Q478" s="57"/>
      <c r="R478" s="57"/>
      <c r="S478" s="57"/>
      <c r="T478" s="57"/>
      <c r="U478" s="57"/>
      <c r="V478" s="57"/>
      <c r="W478" s="57"/>
      <c r="X478" s="57"/>
      <c r="Y478" s="57"/>
      <c r="Z478" s="57"/>
      <c r="AA478" s="57"/>
      <c r="AB478" s="57"/>
      <c r="AC478" s="57"/>
      <c r="AD478" s="57"/>
      <c r="AE478" s="57"/>
      <c r="AF478" s="57"/>
      <c r="AG478" s="57"/>
      <c r="AH478" s="57"/>
      <c r="AI478" s="57"/>
      <c r="AJ478" s="57"/>
      <c r="AK478" s="57"/>
      <c r="AL478" s="57"/>
      <c r="AM478" s="57"/>
      <c r="AN478" s="57"/>
      <c r="AO478" s="57"/>
      <c r="AP478" s="57"/>
      <c r="AQ478" s="57"/>
      <c r="AR478" s="57"/>
      <c r="AS478" s="57"/>
      <c r="AT478" s="57"/>
      <c r="AU478" s="57"/>
      <c r="AV478" s="57"/>
      <c r="AW478" s="57"/>
      <c r="AX478" s="57"/>
      <c r="AY478" s="57"/>
      <c r="AZ478" s="57"/>
      <c r="BA478" s="57"/>
      <c r="BB478" s="57"/>
      <c r="BC478" s="57"/>
      <c r="BD478" s="57"/>
      <c r="BE478" s="57"/>
      <c r="BF478" s="57"/>
      <c r="BG478" s="57"/>
      <c r="BH478" s="57"/>
      <c r="BI478" s="57"/>
      <c r="BJ478" s="57"/>
      <c r="BK478" s="57"/>
      <c r="BL478" s="57"/>
      <c r="BM478" s="57"/>
      <c r="BN478" s="57"/>
      <c r="BO478" s="57"/>
      <c r="BP478" s="57"/>
      <c r="BQ478" s="57"/>
      <c r="BR478" s="57"/>
      <c r="BS478" s="57"/>
      <c r="BT478" s="57"/>
      <c r="BU478" s="57"/>
      <c r="BV478" s="57"/>
      <c r="BW478" s="57"/>
      <c r="BX478" s="57"/>
      <c r="BY478" s="57"/>
      <c r="BZ478" s="57"/>
      <c r="CA478" s="57"/>
      <c r="CB478" s="57"/>
      <c r="CC478" s="57"/>
      <c r="CD478" s="57"/>
      <c r="CE478" s="57"/>
      <c r="CF478" s="57"/>
      <c r="CG478" s="57"/>
      <c r="CH478" s="57"/>
      <c r="CI478" s="57"/>
      <c r="CJ478" s="57"/>
      <c r="CK478" s="57"/>
      <c r="CL478" s="57"/>
      <c r="CM478" s="57"/>
      <c r="CN478" s="57"/>
      <c r="CO478" s="57"/>
      <c r="CP478" s="57"/>
      <c r="CQ478" s="57"/>
      <c r="CR478" s="57"/>
      <c r="CS478" s="57"/>
      <c r="CT478" s="57"/>
      <c r="CU478" s="57"/>
      <c r="CV478" s="57"/>
      <c r="CW478" s="57"/>
      <c r="CX478" s="57"/>
      <c r="CY478" s="57"/>
      <c r="CZ478" s="57"/>
      <c r="DA478" s="57"/>
      <c r="DB478" s="57"/>
      <c r="DC478" s="57"/>
      <c r="DD478" s="57"/>
      <c r="DE478" s="57"/>
      <c r="DF478" s="57"/>
      <c r="DG478" s="57"/>
      <c r="DH478" s="57"/>
      <c r="DI478" s="57"/>
      <c r="DJ478" s="57"/>
      <c r="DK478" s="57"/>
      <c r="DL478" s="57"/>
      <c r="DM478" s="57"/>
      <c r="DN478" s="57"/>
      <c r="DO478" s="57"/>
      <c r="DP478" s="57"/>
      <c r="DQ478" s="57"/>
      <c r="DR478" s="57"/>
      <c r="DS478" s="57"/>
      <c r="DT478" s="57"/>
      <c r="DU478" s="57"/>
      <c r="DV478" s="103"/>
      <c r="DW478" s="57"/>
      <c r="DX478" s="57"/>
      <c r="DY478" s="57"/>
      <c r="DZ478" s="57"/>
      <c r="EA478" s="57"/>
      <c r="EB478" s="57"/>
      <c r="EC478" s="57"/>
      <c r="ED478" s="57"/>
      <c r="EE478" s="57"/>
      <c r="EF478" s="57"/>
      <c r="EG478" s="57"/>
      <c r="EH478" s="57"/>
      <c r="EI478" s="57"/>
      <c r="EJ478" s="57"/>
      <c r="EK478" s="57"/>
      <c r="EL478" s="57"/>
      <c r="EM478" s="57"/>
      <c r="EN478" s="57"/>
      <c r="EO478" s="57"/>
      <c r="EP478" s="57"/>
      <c r="EQ478" s="103"/>
      <c r="ER478" s="577"/>
    </row>
    <row r="479" spans="1:148" ht="15" customHeight="1">
      <c r="A479" s="648"/>
      <c r="B479" s="2261" t="str">
        <f t="shared" si="480"/>
        <v>Desk 54</v>
      </c>
      <c r="C479" s="2266" t="str">
        <f t="shared" ref="C479" si="503">IF(ISBLANK(C65), "", C65)</f>
        <v/>
      </c>
      <c r="D479" s="2266" t="str">
        <f t="shared" si="490"/>
        <v/>
      </c>
      <c r="E479" s="2266" t="str">
        <f t="shared" si="490"/>
        <v/>
      </c>
      <c r="F479" s="2266" t="str">
        <f t="shared" si="490"/>
        <v/>
      </c>
      <c r="G479" s="57"/>
      <c r="H479" s="57"/>
      <c r="I479" s="57"/>
      <c r="J479" s="57"/>
      <c r="K479" s="57"/>
      <c r="L479" s="57"/>
      <c r="M479" s="57"/>
      <c r="N479" s="57"/>
      <c r="O479" s="57"/>
      <c r="P479" s="57"/>
      <c r="Q479" s="57"/>
      <c r="R479" s="57"/>
      <c r="S479" s="57"/>
      <c r="T479" s="57"/>
      <c r="U479" s="57"/>
      <c r="V479" s="57"/>
      <c r="W479" s="57"/>
      <c r="X479" s="57"/>
      <c r="Y479" s="57"/>
      <c r="Z479" s="57"/>
      <c r="AA479" s="57"/>
      <c r="AB479" s="57"/>
      <c r="AC479" s="57"/>
      <c r="AD479" s="57"/>
      <c r="AE479" s="57"/>
      <c r="AF479" s="57"/>
      <c r="AG479" s="57"/>
      <c r="AH479" s="57"/>
      <c r="AI479" s="57"/>
      <c r="AJ479" s="57"/>
      <c r="AK479" s="57"/>
      <c r="AL479" s="57"/>
      <c r="AM479" s="57"/>
      <c r="AN479" s="57"/>
      <c r="AO479" s="57"/>
      <c r="AP479" s="57"/>
      <c r="AQ479" s="57"/>
      <c r="AR479" s="57"/>
      <c r="AS479" s="57"/>
      <c r="AT479" s="57"/>
      <c r="AU479" s="57"/>
      <c r="AV479" s="57"/>
      <c r="AW479" s="57"/>
      <c r="AX479" s="57"/>
      <c r="AY479" s="57"/>
      <c r="AZ479" s="57"/>
      <c r="BA479" s="57"/>
      <c r="BB479" s="57"/>
      <c r="BC479" s="57"/>
      <c r="BD479" s="57"/>
      <c r="BE479" s="57"/>
      <c r="BF479" s="57"/>
      <c r="BG479" s="57"/>
      <c r="BH479" s="57"/>
      <c r="BI479" s="57"/>
      <c r="BJ479" s="57"/>
      <c r="BK479" s="57"/>
      <c r="BL479" s="57"/>
      <c r="BM479" s="57"/>
      <c r="BN479" s="57"/>
      <c r="BO479" s="57"/>
      <c r="BP479" s="57"/>
      <c r="BQ479" s="57"/>
      <c r="BR479" s="57"/>
      <c r="BS479" s="57"/>
      <c r="BT479" s="57"/>
      <c r="BU479" s="57"/>
      <c r="BV479" s="57"/>
      <c r="BW479" s="57"/>
      <c r="BX479" s="57"/>
      <c r="BY479" s="57"/>
      <c r="BZ479" s="57"/>
      <c r="CA479" s="57"/>
      <c r="CB479" s="57"/>
      <c r="CC479" s="57"/>
      <c r="CD479" s="57"/>
      <c r="CE479" s="57"/>
      <c r="CF479" s="57"/>
      <c r="CG479" s="57"/>
      <c r="CH479" s="57"/>
      <c r="CI479" s="57"/>
      <c r="CJ479" s="57"/>
      <c r="CK479" s="57"/>
      <c r="CL479" s="57"/>
      <c r="CM479" s="57"/>
      <c r="CN479" s="57"/>
      <c r="CO479" s="57"/>
      <c r="CP479" s="57"/>
      <c r="CQ479" s="57"/>
      <c r="CR479" s="57"/>
      <c r="CS479" s="57"/>
      <c r="CT479" s="57"/>
      <c r="CU479" s="57"/>
      <c r="CV479" s="57"/>
      <c r="CW479" s="57"/>
      <c r="CX479" s="57"/>
      <c r="CY479" s="57"/>
      <c r="CZ479" s="57"/>
      <c r="DA479" s="57"/>
      <c r="DB479" s="57"/>
      <c r="DC479" s="57"/>
      <c r="DD479" s="57"/>
      <c r="DE479" s="57"/>
      <c r="DF479" s="57"/>
      <c r="DG479" s="57"/>
      <c r="DH479" s="57"/>
      <c r="DI479" s="57"/>
      <c r="DJ479" s="57"/>
      <c r="DK479" s="57"/>
      <c r="DL479" s="57"/>
      <c r="DM479" s="57"/>
      <c r="DN479" s="57"/>
      <c r="DO479" s="57"/>
      <c r="DP479" s="57"/>
      <c r="DQ479" s="57"/>
      <c r="DR479" s="57"/>
      <c r="DS479" s="57"/>
      <c r="DT479" s="57"/>
      <c r="DU479" s="57"/>
      <c r="DV479" s="103"/>
      <c r="DW479" s="57"/>
      <c r="DX479" s="57"/>
      <c r="DY479" s="57"/>
      <c r="DZ479" s="57"/>
      <c r="EA479" s="57"/>
      <c r="EB479" s="57"/>
      <c r="EC479" s="57"/>
      <c r="ED479" s="57"/>
      <c r="EE479" s="57"/>
      <c r="EF479" s="57"/>
      <c r="EG479" s="57"/>
      <c r="EH479" s="57"/>
      <c r="EI479" s="57"/>
      <c r="EJ479" s="57"/>
      <c r="EK479" s="57"/>
      <c r="EL479" s="57"/>
      <c r="EM479" s="57"/>
      <c r="EN479" s="57"/>
      <c r="EO479" s="57"/>
      <c r="EP479" s="57"/>
      <c r="EQ479" s="103"/>
      <c r="ER479" s="577"/>
    </row>
    <row r="480" spans="1:148" ht="15" customHeight="1">
      <c r="A480" s="648"/>
      <c r="B480" s="2261" t="str">
        <f t="shared" si="480"/>
        <v>Desk 55</v>
      </c>
      <c r="C480" s="2266" t="str">
        <f t="shared" ref="C480" si="504">IF(ISBLANK(C66), "", C66)</f>
        <v/>
      </c>
      <c r="D480" s="2266" t="str">
        <f t="shared" si="490"/>
        <v/>
      </c>
      <c r="E480" s="2266" t="str">
        <f t="shared" si="490"/>
        <v/>
      </c>
      <c r="F480" s="2266" t="str">
        <f t="shared" si="490"/>
        <v/>
      </c>
      <c r="G480" s="57"/>
      <c r="H480" s="57"/>
      <c r="I480" s="57"/>
      <c r="J480" s="57"/>
      <c r="K480" s="57"/>
      <c r="L480" s="57"/>
      <c r="M480" s="57"/>
      <c r="N480" s="57"/>
      <c r="O480" s="57"/>
      <c r="P480" s="57"/>
      <c r="Q480" s="57"/>
      <c r="R480" s="57"/>
      <c r="S480" s="57"/>
      <c r="T480" s="57"/>
      <c r="U480" s="57"/>
      <c r="V480" s="57"/>
      <c r="W480" s="57"/>
      <c r="X480" s="57"/>
      <c r="Y480" s="57"/>
      <c r="Z480" s="57"/>
      <c r="AA480" s="57"/>
      <c r="AB480" s="57"/>
      <c r="AC480" s="57"/>
      <c r="AD480" s="57"/>
      <c r="AE480" s="57"/>
      <c r="AF480" s="57"/>
      <c r="AG480" s="57"/>
      <c r="AH480" s="57"/>
      <c r="AI480" s="57"/>
      <c r="AJ480" s="57"/>
      <c r="AK480" s="57"/>
      <c r="AL480" s="57"/>
      <c r="AM480" s="57"/>
      <c r="AN480" s="57"/>
      <c r="AO480" s="57"/>
      <c r="AP480" s="57"/>
      <c r="AQ480" s="57"/>
      <c r="AR480" s="57"/>
      <c r="AS480" s="57"/>
      <c r="AT480" s="57"/>
      <c r="AU480" s="57"/>
      <c r="AV480" s="57"/>
      <c r="AW480" s="57"/>
      <c r="AX480" s="57"/>
      <c r="AY480" s="57"/>
      <c r="AZ480" s="57"/>
      <c r="BA480" s="57"/>
      <c r="BB480" s="57"/>
      <c r="BC480" s="57"/>
      <c r="BD480" s="57"/>
      <c r="BE480" s="57"/>
      <c r="BF480" s="57"/>
      <c r="BG480" s="57"/>
      <c r="BH480" s="57"/>
      <c r="BI480" s="57"/>
      <c r="BJ480" s="57"/>
      <c r="BK480" s="57"/>
      <c r="BL480" s="57"/>
      <c r="BM480" s="57"/>
      <c r="BN480" s="57"/>
      <c r="BO480" s="57"/>
      <c r="BP480" s="57"/>
      <c r="BQ480" s="57"/>
      <c r="BR480" s="57"/>
      <c r="BS480" s="57"/>
      <c r="BT480" s="57"/>
      <c r="BU480" s="57"/>
      <c r="BV480" s="57"/>
      <c r="BW480" s="57"/>
      <c r="BX480" s="57"/>
      <c r="BY480" s="57"/>
      <c r="BZ480" s="57"/>
      <c r="CA480" s="57"/>
      <c r="CB480" s="57"/>
      <c r="CC480" s="57"/>
      <c r="CD480" s="57"/>
      <c r="CE480" s="57"/>
      <c r="CF480" s="57"/>
      <c r="CG480" s="57"/>
      <c r="CH480" s="57"/>
      <c r="CI480" s="57"/>
      <c r="CJ480" s="57"/>
      <c r="CK480" s="57"/>
      <c r="CL480" s="57"/>
      <c r="CM480" s="57"/>
      <c r="CN480" s="57"/>
      <c r="CO480" s="57"/>
      <c r="CP480" s="57"/>
      <c r="CQ480" s="57"/>
      <c r="CR480" s="57"/>
      <c r="CS480" s="57"/>
      <c r="CT480" s="57"/>
      <c r="CU480" s="57"/>
      <c r="CV480" s="57"/>
      <c r="CW480" s="57"/>
      <c r="CX480" s="57"/>
      <c r="CY480" s="57"/>
      <c r="CZ480" s="57"/>
      <c r="DA480" s="57"/>
      <c r="DB480" s="57"/>
      <c r="DC480" s="57"/>
      <c r="DD480" s="57"/>
      <c r="DE480" s="57"/>
      <c r="DF480" s="57"/>
      <c r="DG480" s="57"/>
      <c r="DH480" s="57"/>
      <c r="DI480" s="57"/>
      <c r="DJ480" s="57"/>
      <c r="DK480" s="57"/>
      <c r="DL480" s="57"/>
      <c r="DM480" s="57"/>
      <c r="DN480" s="57"/>
      <c r="DO480" s="57"/>
      <c r="DP480" s="57"/>
      <c r="DQ480" s="57"/>
      <c r="DR480" s="57"/>
      <c r="DS480" s="57"/>
      <c r="DT480" s="57"/>
      <c r="DU480" s="57"/>
      <c r="DV480" s="103"/>
      <c r="DW480" s="57"/>
      <c r="DX480" s="57"/>
      <c r="DY480" s="57"/>
      <c r="DZ480" s="57"/>
      <c r="EA480" s="57"/>
      <c r="EB480" s="57"/>
      <c r="EC480" s="57"/>
      <c r="ED480" s="57"/>
      <c r="EE480" s="57"/>
      <c r="EF480" s="57"/>
      <c r="EG480" s="57"/>
      <c r="EH480" s="57"/>
      <c r="EI480" s="57"/>
      <c r="EJ480" s="57"/>
      <c r="EK480" s="57"/>
      <c r="EL480" s="57"/>
      <c r="EM480" s="57"/>
      <c r="EN480" s="57"/>
      <c r="EO480" s="57"/>
      <c r="EP480" s="57"/>
      <c r="EQ480" s="103"/>
      <c r="ER480" s="577"/>
    </row>
    <row r="481" spans="1:148" ht="15" customHeight="1">
      <c r="A481" s="648"/>
      <c r="B481" s="2261" t="str">
        <f t="shared" si="480"/>
        <v>Desk 56</v>
      </c>
      <c r="C481" s="2266" t="str">
        <f t="shared" ref="C481" si="505">IF(ISBLANK(C67), "", C67)</f>
        <v/>
      </c>
      <c r="D481" s="2266" t="str">
        <f t="shared" si="490"/>
        <v/>
      </c>
      <c r="E481" s="2266" t="str">
        <f t="shared" si="490"/>
        <v/>
      </c>
      <c r="F481" s="2266" t="str">
        <f t="shared" si="490"/>
        <v/>
      </c>
      <c r="G481" s="57"/>
      <c r="H481" s="57"/>
      <c r="I481" s="57"/>
      <c r="J481" s="57"/>
      <c r="K481" s="57"/>
      <c r="L481" s="57"/>
      <c r="M481" s="57"/>
      <c r="N481" s="57"/>
      <c r="O481" s="57"/>
      <c r="P481" s="57"/>
      <c r="Q481" s="57"/>
      <c r="R481" s="57"/>
      <c r="S481" s="57"/>
      <c r="T481" s="57"/>
      <c r="U481" s="57"/>
      <c r="V481" s="57"/>
      <c r="W481" s="57"/>
      <c r="X481" s="57"/>
      <c r="Y481" s="57"/>
      <c r="Z481" s="57"/>
      <c r="AA481" s="57"/>
      <c r="AB481" s="57"/>
      <c r="AC481" s="57"/>
      <c r="AD481" s="57"/>
      <c r="AE481" s="57"/>
      <c r="AF481" s="57"/>
      <c r="AG481" s="57"/>
      <c r="AH481" s="57"/>
      <c r="AI481" s="57"/>
      <c r="AJ481" s="57"/>
      <c r="AK481" s="57"/>
      <c r="AL481" s="57"/>
      <c r="AM481" s="57"/>
      <c r="AN481" s="57"/>
      <c r="AO481" s="57"/>
      <c r="AP481" s="57"/>
      <c r="AQ481" s="57"/>
      <c r="AR481" s="57"/>
      <c r="AS481" s="57"/>
      <c r="AT481" s="57"/>
      <c r="AU481" s="57"/>
      <c r="AV481" s="57"/>
      <c r="AW481" s="57"/>
      <c r="AX481" s="57"/>
      <c r="AY481" s="57"/>
      <c r="AZ481" s="57"/>
      <c r="BA481" s="57"/>
      <c r="BB481" s="57"/>
      <c r="BC481" s="57"/>
      <c r="BD481" s="57"/>
      <c r="BE481" s="57"/>
      <c r="BF481" s="57"/>
      <c r="BG481" s="57"/>
      <c r="BH481" s="57"/>
      <c r="BI481" s="57"/>
      <c r="BJ481" s="57"/>
      <c r="BK481" s="57"/>
      <c r="BL481" s="57"/>
      <c r="BM481" s="57"/>
      <c r="BN481" s="57"/>
      <c r="BO481" s="57"/>
      <c r="BP481" s="57"/>
      <c r="BQ481" s="57"/>
      <c r="BR481" s="57"/>
      <c r="BS481" s="57"/>
      <c r="BT481" s="57"/>
      <c r="BU481" s="57"/>
      <c r="BV481" s="57"/>
      <c r="BW481" s="57"/>
      <c r="BX481" s="57"/>
      <c r="BY481" s="57"/>
      <c r="BZ481" s="57"/>
      <c r="CA481" s="57"/>
      <c r="CB481" s="57"/>
      <c r="CC481" s="57"/>
      <c r="CD481" s="57"/>
      <c r="CE481" s="57"/>
      <c r="CF481" s="57"/>
      <c r="CG481" s="57"/>
      <c r="CH481" s="57"/>
      <c r="CI481" s="57"/>
      <c r="CJ481" s="57"/>
      <c r="CK481" s="57"/>
      <c r="CL481" s="57"/>
      <c r="CM481" s="57"/>
      <c r="CN481" s="57"/>
      <c r="CO481" s="57"/>
      <c r="CP481" s="57"/>
      <c r="CQ481" s="57"/>
      <c r="CR481" s="57"/>
      <c r="CS481" s="57"/>
      <c r="CT481" s="57"/>
      <c r="CU481" s="57"/>
      <c r="CV481" s="57"/>
      <c r="CW481" s="57"/>
      <c r="CX481" s="57"/>
      <c r="CY481" s="57"/>
      <c r="CZ481" s="57"/>
      <c r="DA481" s="57"/>
      <c r="DB481" s="57"/>
      <c r="DC481" s="57"/>
      <c r="DD481" s="57"/>
      <c r="DE481" s="57"/>
      <c r="DF481" s="57"/>
      <c r="DG481" s="57"/>
      <c r="DH481" s="57"/>
      <c r="DI481" s="57"/>
      <c r="DJ481" s="57"/>
      <c r="DK481" s="57"/>
      <c r="DL481" s="57"/>
      <c r="DM481" s="57"/>
      <c r="DN481" s="57"/>
      <c r="DO481" s="57"/>
      <c r="DP481" s="57"/>
      <c r="DQ481" s="57"/>
      <c r="DR481" s="57"/>
      <c r="DS481" s="57"/>
      <c r="DT481" s="57"/>
      <c r="DU481" s="57"/>
      <c r="DV481" s="103"/>
      <c r="DW481" s="57"/>
      <c r="DX481" s="57"/>
      <c r="DY481" s="57"/>
      <c r="DZ481" s="57"/>
      <c r="EA481" s="57"/>
      <c r="EB481" s="57"/>
      <c r="EC481" s="57"/>
      <c r="ED481" s="57"/>
      <c r="EE481" s="57"/>
      <c r="EF481" s="57"/>
      <c r="EG481" s="57"/>
      <c r="EH481" s="57"/>
      <c r="EI481" s="57"/>
      <c r="EJ481" s="57"/>
      <c r="EK481" s="57"/>
      <c r="EL481" s="57"/>
      <c r="EM481" s="57"/>
      <c r="EN481" s="57"/>
      <c r="EO481" s="57"/>
      <c r="EP481" s="57"/>
      <c r="EQ481" s="103"/>
      <c r="ER481" s="577"/>
    </row>
    <row r="482" spans="1:148" ht="15" customHeight="1">
      <c r="A482" s="648"/>
      <c r="B482" s="2261" t="str">
        <f t="shared" si="480"/>
        <v>Desk 57</v>
      </c>
      <c r="C482" s="2266" t="str">
        <f t="shared" ref="C482" si="506">IF(ISBLANK(C68), "", C68)</f>
        <v/>
      </c>
      <c r="D482" s="2266" t="str">
        <f t="shared" si="490"/>
        <v/>
      </c>
      <c r="E482" s="2266" t="str">
        <f t="shared" si="490"/>
        <v/>
      </c>
      <c r="F482" s="2266" t="str">
        <f t="shared" si="490"/>
        <v/>
      </c>
      <c r="G482" s="57"/>
      <c r="H482" s="57"/>
      <c r="I482" s="57"/>
      <c r="J482" s="57"/>
      <c r="K482" s="57"/>
      <c r="L482" s="57"/>
      <c r="M482" s="57"/>
      <c r="N482" s="57"/>
      <c r="O482" s="57"/>
      <c r="P482" s="57"/>
      <c r="Q482" s="57"/>
      <c r="R482" s="57"/>
      <c r="S482" s="57"/>
      <c r="T482" s="57"/>
      <c r="U482" s="57"/>
      <c r="V482" s="57"/>
      <c r="W482" s="57"/>
      <c r="X482" s="57"/>
      <c r="Y482" s="57"/>
      <c r="Z482" s="57"/>
      <c r="AA482" s="57"/>
      <c r="AB482" s="57"/>
      <c r="AC482" s="57"/>
      <c r="AD482" s="57"/>
      <c r="AE482" s="57"/>
      <c r="AF482" s="57"/>
      <c r="AG482" s="57"/>
      <c r="AH482" s="57"/>
      <c r="AI482" s="57"/>
      <c r="AJ482" s="57"/>
      <c r="AK482" s="57"/>
      <c r="AL482" s="57"/>
      <c r="AM482" s="57"/>
      <c r="AN482" s="57"/>
      <c r="AO482" s="57"/>
      <c r="AP482" s="57"/>
      <c r="AQ482" s="57"/>
      <c r="AR482" s="57"/>
      <c r="AS482" s="57"/>
      <c r="AT482" s="57"/>
      <c r="AU482" s="57"/>
      <c r="AV482" s="57"/>
      <c r="AW482" s="57"/>
      <c r="AX482" s="57"/>
      <c r="AY482" s="57"/>
      <c r="AZ482" s="57"/>
      <c r="BA482" s="57"/>
      <c r="BB482" s="57"/>
      <c r="BC482" s="57"/>
      <c r="BD482" s="57"/>
      <c r="BE482" s="57"/>
      <c r="BF482" s="57"/>
      <c r="BG482" s="57"/>
      <c r="BH482" s="57"/>
      <c r="BI482" s="57"/>
      <c r="BJ482" s="57"/>
      <c r="BK482" s="57"/>
      <c r="BL482" s="57"/>
      <c r="BM482" s="57"/>
      <c r="BN482" s="57"/>
      <c r="BO482" s="57"/>
      <c r="BP482" s="57"/>
      <c r="BQ482" s="57"/>
      <c r="BR482" s="57"/>
      <c r="BS482" s="57"/>
      <c r="BT482" s="57"/>
      <c r="BU482" s="57"/>
      <c r="BV482" s="57"/>
      <c r="BW482" s="57"/>
      <c r="BX482" s="57"/>
      <c r="BY482" s="57"/>
      <c r="BZ482" s="57"/>
      <c r="CA482" s="57"/>
      <c r="CB482" s="57"/>
      <c r="CC482" s="57"/>
      <c r="CD482" s="57"/>
      <c r="CE482" s="57"/>
      <c r="CF482" s="57"/>
      <c r="CG482" s="57"/>
      <c r="CH482" s="57"/>
      <c r="CI482" s="57"/>
      <c r="CJ482" s="57"/>
      <c r="CK482" s="57"/>
      <c r="CL482" s="57"/>
      <c r="CM482" s="57"/>
      <c r="CN482" s="57"/>
      <c r="CO482" s="57"/>
      <c r="CP482" s="57"/>
      <c r="CQ482" s="57"/>
      <c r="CR482" s="57"/>
      <c r="CS482" s="57"/>
      <c r="CT482" s="57"/>
      <c r="CU482" s="57"/>
      <c r="CV482" s="57"/>
      <c r="CW482" s="57"/>
      <c r="CX482" s="57"/>
      <c r="CY482" s="57"/>
      <c r="CZ482" s="57"/>
      <c r="DA482" s="57"/>
      <c r="DB482" s="57"/>
      <c r="DC482" s="57"/>
      <c r="DD482" s="57"/>
      <c r="DE482" s="57"/>
      <c r="DF482" s="57"/>
      <c r="DG482" s="57"/>
      <c r="DH482" s="57"/>
      <c r="DI482" s="57"/>
      <c r="DJ482" s="57"/>
      <c r="DK482" s="57"/>
      <c r="DL482" s="57"/>
      <c r="DM482" s="57"/>
      <c r="DN482" s="57"/>
      <c r="DO482" s="57"/>
      <c r="DP482" s="57"/>
      <c r="DQ482" s="57"/>
      <c r="DR482" s="57"/>
      <c r="DS482" s="57"/>
      <c r="DT482" s="57"/>
      <c r="DU482" s="57"/>
      <c r="DV482" s="103"/>
      <c r="DW482" s="57"/>
      <c r="DX482" s="57"/>
      <c r="DY482" s="57"/>
      <c r="DZ482" s="57"/>
      <c r="EA482" s="57"/>
      <c r="EB482" s="57"/>
      <c r="EC482" s="57"/>
      <c r="ED482" s="57"/>
      <c r="EE482" s="57"/>
      <c r="EF482" s="57"/>
      <c r="EG482" s="57"/>
      <c r="EH482" s="57"/>
      <c r="EI482" s="57"/>
      <c r="EJ482" s="57"/>
      <c r="EK482" s="57"/>
      <c r="EL482" s="57"/>
      <c r="EM482" s="57"/>
      <c r="EN482" s="57"/>
      <c r="EO482" s="57"/>
      <c r="EP482" s="57"/>
      <c r="EQ482" s="103"/>
      <c r="ER482" s="577"/>
    </row>
    <row r="483" spans="1:148" ht="15" customHeight="1">
      <c r="A483" s="648"/>
      <c r="B483" s="2261" t="str">
        <f t="shared" si="480"/>
        <v>Desk 58</v>
      </c>
      <c r="C483" s="2266" t="str">
        <f t="shared" ref="C483" si="507">IF(ISBLANK(C69), "", C69)</f>
        <v/>
      </c>
      <c r="D483" s="2266" t="str">
        <f t="shared" si="490"/>
        <v/>
      </c>
      <c r="E483" s="2266" t="str">
        <f t="shared" si="490"/>
        <v/>
      </c>
      <c r="F483" s="2266" t="str">
        <f t="shared" si="490"/>
        <v/>
      </c>
      <c r="G483" s="57"/>
      <c r="H483" s="57"/>
      <c r="I483" s="57"/>
      <c r="J483" s="57"/>
      <c r="K483" s="57"/>
      <c r="L483" s="57"/>
      <c r="M483" s="57"/>
      <c r="N483" s="57"/>
      <c r="O483" s="57"/>
      <c r="P483" s="57"/>
      <c r="Q483" s="57"/>
      <c r="R483" s="57"/>
      <c r="S483" s="57"/>
      <c r="T483" s="57"/>
      <c r="U483" s="57"/>
      <c r="V483" s="57"/>
      <c r="W483" s="57"/>
      <c r="X483" s="57"/>
      <c r="Y483" s="57"/>
      <c r="Z483" s="57"/>
      <c r="AA483" s="57"/>
      <c r="AB483" s="57"/>
      <c r="AC483" s="57"/>
      <c r="AD483" s="57"/>
      <c r="AE483" s="57"/>
      <c r="AF483" s="57"/>
      <c r="AG483" s="57"/>
      <c r="AH483" s="57"/>
      <c r="AI483" s="57"/>
      <c r="AJ483" s="57"/>
      <c r="AK483" s="57"/>
      <c r="AL483" s="57"/>
      <c r="AM483" s="57"/>
      <c r="AN483" s="57"/>
      <c r="AO483" s="57"/>
      <c r="AP483" s="57"/>
      <c r="AQ483" s="57"/>
      <c r="AR483" s="57"/>
      <c r="AS483" s="57"/>
      <c r="AT483" s="57"/>
      <c r="AU483" s="57"/>
      <c r="AV483" s="57"/>
      <c r="AW483" s="57"/>
      <c r="AX483" s="57"/>
      <c r="AY483" s="57"/>
      <c r="AZ483" s="57"/>
      <c r="BA483" s="57"/>
      <c r="BB483" s="57"/>
      <c r="BC483" s="57"/>
      <c r="BD483" s="57"/>
      <c r="BE483" s="57"/>
      <c r="BF483" s="57"/>
      <c r="BG483" s="57"/>
      <c r="BH483" s="57"/>
      <c r="BI483" s="57"/>
      <c r="BJ483" s="57"/>
      <c r="BK483" s="57"/>
      <c r="BL483" s="57"/>
      <c r="BM483" s="57"/>
      <c r="BN483" s="57"/>
      <c r="BO483" s="57"/>
      <c r="BP483" s="57"/>
      <c r="BQ483" s="57"/>
      <c r="BR483" s="57"/>
      <c r="BS483" s="57"/>
      <c r="BT483" s="57"/>
      <c r="BU483" s="57"/>
      <c r="BV483" s="57"/>
      <c r="BW483" s="57"/>
      <c r="BX483" s="57"/>
      <c r="BY483" s="57"/>
      <c r="BZ483" s="57"/>
      <c r="CA483" s="57"/>
      <c r="CB483" s="57"/>
      <c r="CC483" s="57"/>
      <c r="CD483" s="57"/>
      <c r="CE483" s="57"/>
      <c r="CF483" s="57"/>
      <c r="CG483" s="57"/>
      <c r="CH483" s="57"/>
      <c r="CI483" s="57"/>
      <c r="CJ483" s="57"/>
      <c r="CK483" s="57"/>
      <c r="CL483" s="57"/>
      <c r="CM483" s="57"/>
      <c r="CN483" s="57"/>
      <c r="CO483" s="57"/>
      <c r="CP483" s="57"/>
      <c r="CQ483" s="57"/>
      <c r="CR483" s="57"/>
      <c r="CS483" s="57"/>
      <c r="CT483" s="57"/>
      <c r="CU483" s="57"/>
      <c r="CV483" s="57"/>
      <c r="CW483" s="57"/>
      <c r="CX483" s="57"/>
      <c r="CY483" s="57"/>
      <c r="CZ483" s="57"/>
      <c r="DA483" s="57"/>
      <c r="DB483" s="57"/>
      <c r="DC483" s="57"/>
      <c r="DD483" s="57"/>
      <c r="DE483" s="57"/>
      <c r="DF483" s="57"/>
      <c r="DG483" s="57"/>
      <c r="DH483" s="57"/>
      <c r="DI483" s="57"/>
      <c r="DJ483" s="57"/>
      <c r="DK483" s="57"/>
      <c r="DL483" s="57"/>
      <c r="DM483" s="57"/>
      <c r="DN483" s="57"/>
      <c r="DO483" s="57"/>
      <c r="DP483" s="57"/>
      <c r="DQ483" s="57"/>
      <c r="DR483" s="57"/>
      <c r="DS483" s="57"/>
      <c r="DT483" s="57"/>
      <c r="DU483" s="57"/>
      <c r="DV483" s="103"/>
      <c r="DW483" s="57"/>
      <c r="DX483" s="57"/>
      <c r="DY483" s="57"/>
      <c r="DZ483" s="57"/>
      <c r="EA483" s="57"/>
      <c r="EB483" s="57"/>
      <c r="EC483" s="57"/>
      <c r="ED483" s="57"/>
      <c r="EE483" s="57"/>
      <c r="EF483" s="57"/>
      <c r="EG483" s="57"/>
      <c r="EH483" s="57"/>
      <c r="EI483" s="57"/>
      <c r="EJ483" s="57"/>
      <c r="EK483" s="57"/>
      <c r="EL483" s="57"/>
      <c r="EM483" s="57"/>
      <c r="EN483" s="57"/>
      <c r="EO483" s="57"/>
      <c r="EP483" s="57"/>
      <c r="EQ483" s="103"/>
      <c r="ER483" s="577"/>
    </row>
    <row r="484" spans="1:148" ht="15" customHeight="1">
      <c r="A484" s="648"/>
      <c r="B484" s="2261" t="str">
        <f t="shared" si="480"/>
        <v>Desk 59</v>
      </c>
      <c r="C484" s="2266" t="str">
        <f t="shared" ref="C484" si="508">IF(ISBLANK(C70), "", C70)</f>
        <v/>
      </c>
      <c r="D484" s="2266" t="str">
        <f t="shared" si="490"/>
        <v/>
      </c>
      <c r="E484" s="2266" t="str">
        <f t="shared" si="490"/>
        <v/>
      </c>
      <c r="F484" s="2266" t="str">
        <f t="shared" si="490"/>
        <v/>
      </c>
      <c r="G484" s="57"/>
      <c r="H484" s="57"/>
      <c r="I484" s="57"/>
      <c r="J484" s="57"/>
      <c r="K484" s="57"/>
      <c r="L484" s="57"/>
      <c r="M484" s="57"/>
      <c r="N484" s="57"/>
      <c r="O484" s="57"/>
      <c r="P484" s="57"/>
      <c r="Q484" s="57"/>
      <c r="R484" s="57"/>
      <c r="S484" s="57"/>
      <c r="T484" s="57"/>
      <c r="U484" s="57"/>
      <c r="V484" s="57"/>
      <c r="W484" s="57"/>
      <c r="X484" s="57"/>
      <c r="Y484" s="57"/>
      <c r="Z484" s="57"/>
      <c r="AA484" s="57"/>
      <c r="AB484" s="57"/>
      <c r="AC484" s="57"/>
      <c r="AD484" s="57"/>
      <c r="AE484" s="57"/>
      <c r="AF484" s="57"/>
      <c r="AG484" s="57"/>
      <c r="AH484" s="57"/>
      <c r="AI484" s="57"/>
      <c r="AJ484" s="57"/>
      <c r="AK484" s="57"/>
      <c r="AL484" s="57"/>
      <c r="AM484" s="57"/>
      <c r="AN484" s="57"/>
      <c r="AO484" s="57"/>
      <c r="AP484" s="57"/>
      <c r="AQ484" s="57"/>
      <c r="AR484" s="57"/>
      <c r="AS484" s="57"/>
      <c r="AT484" s="57"/>
      <c r="AU484" s="57"/>
      <c r="AV484" s="57"/>
      <c r="AW484" s="57"/>
      <c r="AX484" s="57"/>
      <c r="AY484" s="57"/>
      <c r="AZ484" s="57"/>
      <c r="BA484" s="57"/>
      <c r="BB484" s="57"/>
      <c r="BC484" s="57"/>
      <c r="BD484" s="57"/>
      <c r="BE484" s="57"/>
      <c r="BF484" s="57"/>
      <c r="BG484" s="57"/>
      <c r="BH484" s="57"/>
      <c r="BI484" s="57"/>
      <c r="BJ484" s="57"/>
      <c r="BK484" s="57"/>
      <c r="BL484" s="57"/>
      <c r="BM484" s="57"/>
      <c r="BN484" s="57"/>
      <c r="BO484" s="57"/>
      <c r="BP484" s="57"/>
      <c r="BQ484" s="57"/>
      <c r="BR484" s="57"/>
      <c r="BS484" s="57"/>
      <c r="BT484" s="57"/>
      <c r="BU484" s="57"/>
      <c r="BV484" s="57"/>
      <c r="BW484" s="57"/>
      <c r="BX484" s="57"/>
      <c r="BY484" s="57"/>
      <c r="BZ484" s="57"/>
      <c r="CA484" s="57"/>
      <c r="CB484" s="57"/>
      <c r="CC484" s="57"/>
      <c r="CD484" s="57"/>
      <c r="CE484" s="57"/>
      <c r="CF484" s="57"/>
      <c r="CG484" s="57"/>
      <c r="CH484" s="57"/>
      <c r="CI484" s="57"/>
      <c r="CJ484" s="57"/>
      <c r="CK484" s="57"/>
      <c r="CL484" s="57"/>
      <c r="CM484" s="57"/>
      <c r="CN484" s="57"/>
      <c r="CO484" s="57"/>
      <c r="CP484" s="57"/>
      <c r="CQ484" s="57"/>
      <c r="CR484" s="57"/>
      <c r="CS484" s="57"/>
      <c r="CT484" s="57"/>
      <c r="CU484" s="57"/>
      <c r="CV484" s="57"/>
      <c r="CW484" s="57"/>
      <c r="CX484" s="57"/>
      <c r="CY484" s="57"/>
      <c r="CZ484" s="57"/>
      <c r="DA484" s="57"/>
      <c r="DB484" s="57"/>
      <c r="DC484" s="57"/>
      <c r="DD484" s="57"/>
      <c r="DE484" s="57"/>
      <c r="DF484" s="57"/>
      <c r="DG484" s="57"/>
      <c r="DH484" s="57"/>
      <c r="DI484" s="57"/>
      <c r="DJ484" s="57"/>
      <c r="DK484" s="57"/>
      <c r="DL484" s="57"/>
      <c r="DM484" s="57"/>
      <c r="DN484" s="57"/>
      <c r="DO484" s="57"/>
      <c r="DP484" s="57"/>
      <c r="DQ484" s="57"/>
      <c r="DR484" s="57"/>
      <c r="DS484" s="57"/>
      <c r="DT484" s="57"/>
      <c r="DU484" s="57"/>
      <c r="DV484" s="103"/>
      <c r="DW484" s="57"/>
      <c r="DX484" s="57"/>
      <c r="DY484" s="57"/>
      <c r="DZ484" s="57"/>
      <c r="EA484" s="57"/>
      <c r="EB484" s="57"/>
      <c r="EC484" s="57"/>
      <c r="ED484" s="57"/>
      <c r="EE484" s="57"/>
      <c r="EF484" s="57"/>
      <c r="EG484" s="57"/>
      <c r="EH484" s="57"/>
      <c r="EI484" s="57"/>
      <c r="EJ484" s="57"/>
      <c r="EK484" s="57"/>
      <c r="EL484" s="57"/>
      <c r="EM484" s="57"/>
      <c r="EN484" s="57"/>
      <c r="EO484" s="57"/>
      <c r="EP484" s="57"/>
      <c r="EQ484" s="103"/>
      <c r="ER484" s="577"/>
    </row>
    <row r="485" spans="1:148" ht="15" customHeight="1">
      <c r="A485" s="648"/>
      <c r="B485" s="2261" t="str">
        <f t="shared" si="480"/>
        <v>Desk 60</v>
      </c>
      <c r="C485" s="2266" t="str">
        <f t="shared" ref="C485" si="509">IF(ISBLANK(C71), "", C71)</f>
        <v/>
      </c>
      <c r="D485" s="2266" t="str">
        <f t="shared" si="490"/>
        <v/>
      </c>
      <c r="E485" s="2266" t="str">
        <f t="shared" si="490"/>
        <v/>
      </c>
      <c r="F485" s="2266" t="str">
        <f t="shared" si="490"/>
        <v/>
      </c>
      <c r="G485" s="57"/>
      <c r="H485" s="57"/>
      <c r="I485" s="57"/>
      <c r="J485" s="57"/>
      <c r="K485" s="57"/>
      <c r="L485" s="57"/>
      <c r="M485" s="57"/>
      <c r="N485" s="57"/>
      <c r="O485" s="57"/>
      <c r="P485" s="57"/>
      <c r="Q485" s="57"/>
      <c r="R485" s="57"/>
      <c r="S485" s="57"/>
      <c r="T485" s="57"/>
      <c r="U485" s="57"/>
      <c r="V485" s="57"/>
      <c r="W485" s="57"/>
      <c r="X485" s="57"/>
      <c r="Y485" s="57"/>
      <c r="Z485" s="57"/>
      <c r="AA485" s="57"/>
      <c r="AB485" s="57"/>
      <c r="AC485" s="57"/>
      <c r="AD485" s="57"/>
      <c r="AE485" s="57"/>
      <c r="AF485" s="57"/>
      <c r="AG485" s="57"/>
      <c r="AH485" s="57"/>
      <c r="AI485" s="57"/>
      <c r="AJ485" s="57"/>
      <c r="AK485" s="57"/>
      <c r="AL485" s="57"/>
      <c r="AM485" s="57"/>
      <c r="AN485" s="57"/>
      <c r="AO485" s="57"/>
      <c r="AP485" s="57"/>
      <c r="AQ485" s="57"/>
      <c r="AR485" s="57"/>
      <c r="AS485" s="57"/>
      <c r="AT485" s="57"/>
      <c r="AU485" s="57"/>
      <c r="AV485" s="57"/>
      <c r="AW485" s="57"/>
      <c r="AX485" s="57"/>
      <c r="AY485" s="57"/>
      <c r="AZ485" s="57"/>
      <c r="BA485" s="57"/>
      <c r="BB485" s="57"/>
      <c r="BC485" s="57"/>
      <c r="BD485" s="57"/>
      <c r="BE485" s="57"/>
      <c r="BF485" s="57"/>
      <c r="BG485" s="57"/>
      <c r="BH485" s="57"/>
      <c r="BI485" s="57"/>
      <c r="BJ485" s="57"/>
      <c r="BK485" s="57"/>
      <c r="BL485" s="57"/>
      <c r="BM485" s="57"/>
      <c r="BN485" s="57"/>
      <c r="BO485" s="57"/>
      <c r="BP485" s="57"/>
      <c r="BQ485" s="57"/>
      <c r="BR485" s="57"/>
      <c r="BS485" s="57"/>
      <c r="BT485" s="57"/>
      <c r="BU485" s="57"/>
      <c r="BV485" s="57"/>
      <c r="BW485" s="57"/>
      <c r="BX485" s="57"/>
      <c r="BY485" s="57"/>
      <c r="BZ485" s="57"/>
      <c r="CA485" s="57"/>
      <c r="CB485" s="57"/>
      <c r="CC485" s="57"/>
      <c r="CD485" s="57"/>
      <c r="CE485" s="57"/>
      <c r="CF485" s="57"/>
      <c r="CG485" s="57"/>
      <c r="CH485" s="57"/>
      <c r="CI485" s="57"/>
      <c r="CJ485" s="57"/>
      <c r="CK485" s="57"/>
      <c r="CL485" s="57"/>
      <c r="CM485" s="57"/>
      <c r="CN485" s="57"/>
      <c r="CO485" s="57"/>
      <c r="CP485" s="57"/>
      <c r="CQ485" s="57"/>
      <c r="CR485" s="57"/>
      <c r="CS485" s="57"/>
      <c r="CT485" s="57"/>
      <c r="CU485" s="57"/>
      <c r="CV485" s="57"/>
      <c r="CW485" s="57"/>
      <c r="CX485" s="57"/>
      <c r="CY485" s="57"/>
      <c r="CZ485" s="57"/>
      <c r="DA485" s="57"/>
      <c r="DB485" s="57"/>
      <c r="DC485" s="57"/>
      <c r="DD485" s="57"/>
      <c r="DE485" s="57"/>
      <c r="DF485" s="57"/>
      <c r="DG485" s="57"/>
      <c r="DH485" s="57"/>
      <c r="DI485" s="57"/>
      <c r="DJ485" s="57"/>
      <c r="DK485" s="57"/>
      <c r="DL485" s="57"/>
      <c r="DM485" s="57"/>
      <c r="DN485" s="57"/>
      <c r="DO485" s="57"/>
      <c r="DP485" s="57"/>
      <c r="DQ485" s="57"/>
      <c r="DR485" s="57"/>
      <c r="DS485" s="57"/>
      <c r="DT485" s="57"/>
      <c r="DU485" s="57"/>
      <c r="DV485" s="103"/>
      <c r="DW485" s="57"/>
      <c r="DX485" s="57"/>
      <c r="DY485" s="57"/>
      <c r="DZ485" s="57"/>
      <c r="EA485" s="57"/>
      <c r="EB485" s="57"/>
      <c r="EC485" s="57"/>
      <c r="ED485" s="57"/>
      <c r="EE485" s="57"/>
      <c r="EF485" s="57"/>
      <c r="EG485" s="57"/>
      <c r="EH485" s="57"/>
      <c r="EI485" s="57"/>
      <c r="EJ485" s="57"/>
      <c r="EK485" s="57"/>
      <c r="EL485" s="57"/>
      <c r="EM485" s="57"/>
      <c r="EN485" s="57"/>
      <c r="EO485" s="57"/>
      <c r="EP485" s="57"/>
      <c r="EQ485" s="103"/>
      <c r="ER485" s="577"/>
    </row>
    <row r="486" spans="1:148" ht="15" customHeight="1">
      <c r="A486" s="648"/>
      <c r="B486" s="2261" t="str">
        <f t="shared" si="480"/>
        <v>Desk 61</v>
      </c>
      <c r="C486" s="2266" t="str">
        <f t="shared" ref="C486" si="510">IF(ISBLANK(C72), "", C72)</f>
        <v/>
      </c>
      <c r="D486" s="2266" t="str">
        <f t="shared" ref="D486:F505" si="511">IF(ISBLANK(D72), "", D72)</f>
        <v/>
      </c>
      <c r="E486" s="2266" t="str">
        <f t="shared" si="511"/>
        <v/>
      </c>
      <c r="F486" s="2266" t="str">
        <f t="shared" si="511"/>
        <v/>
      </c>
      <c r="G486" s="57"/>
      <c r="H486" s="57"/>
      <c r="I486" s="57"/>
      <c r="J486" s="57"/>
      <c r="K486" s="57"/>
      <c r="L486" s="57"/>
      <c r="M486" s="57"/>
      <c r="N486" s="57"/>
      <c r="O486" s="57"/>
      <c r="P486" s="57"/>
      <c r="Q486" s="57"/>
      <c r="R486" s="57"/>
      <c r="S486" s="57"/>
      <c r="T486" s="57"/>
      <c r="U486" s="57"/>
      <c r="V486" s="57"/>
      <c r="W486" s="57"/>
      <c r="X486" s="57"/>
      <c r="Y486" s="57"/>
      <c r="Z486" s="57"/>
      <c r="AA486" s="57"/>
      <c r="AB486" s="57"/>
      <c r="AC486" s="57"/>
      <c r="AD486" s="57"/>
      <c r="AE486" s="57"/>
      <c r="AF486" s="57"/>
      <c r="AG486" s="57"/>
      <c r="AH486" s="57"/>
      <c r="AI486" s="57"/>
      <c r="AJ486" s="57"/>
      <c r="AK486" s="57"/>
      <c r="AL486" s="57"/>
      <c r="AM486" s="57"/>
      <c r="AN486" s="57"/>
      <c r="AO486" s="57"/>
      <c r="AP486" s="57"/>
      <c r="AQ486" s="57"/>
      <c r="AR486" s="57"/>
      <c r="AS486" s="57"/>
      <c r="AT486" s="57"/>
      <c r="AU486" s="57"/>
      <c r="AV486" s="57"/>
      <c r="AW486" s="57"/>
      <c r="AX486" s="57"/>
      <c r="AY486" s="57"/>
      <c r="AZ486" s="57"/>
      <c r="BA486" s="57"/>
      <c r="BB486" s="57"/>
      <c r="BC486" s="57"/>
      <c r="BD486" s="57"/>
      <c r="BE486" s="57"/>
      <c r="BF486" s="57"/>
      <c r="BG486" s="57"/>
      <c r="BH486" s="57"/>
      <c r="BI486" s="57"/>
      <c r="BJ486" s="57"/>
      <c r="BK486" s="57"/>
      <c r="BL486" s="57"/>
      <c r="BM486" s="57"/>
      <c r="BN486" s="57"/>
      <c r="BO486" s="57"/>
      <c r="BP486" s="57"/>
      <c r="BQ486" s="57"/>
      <c r="BR486" s="57"/>
      <c r="BS486" s="57"/>
      <c r="BT486" s="57"/>
      <c r="BU486" s="57"/>
      <c r="BV486" s="57"/>
      <c r="BW486" s="57"/>
      <c r="BX486" s="57"/>
      <c r="BY486" s="57"/>
      <c r="BZ486" s="57"/>
      <c r="CA486" s="57"/>
      <c r="CB486" s="57"/>
      <c r="CC486" s="57"/>
      <c r="CD486" s="57"/>
      <c r="CE486" s="57"/>
      <c r="CF486" s="57"/>
      <c r="CG486" s="57"/>
      <c r="CH486" s="57"/>
      <c r="CI486" s="57"/>
      <c r="CJ486" s="57"/>
      <c r="CK486" s="57"/>
      <c r="CL486" s="57"/>
      <c r="CM486" s="57"/>
      <c r="CN486" s="57"/>
      <c r="CO486" s="57"/>
      <c r="CP486" s="57"/>
      <c r="CQ486" s="57"/>
      <c r="CR486" s="57"/>
      <c r="CS486" s="57"/>
      <c r="CT486" s="57"/>
      <c r="CU486" s="57"/>
      <c r="CV486" s="57"/>
      <c r="CW486" s="57"/>
      <c r="CX486" s="57"/>
      <c r="CY486" s="57"/>
      <c r="CZ486" s="57"/>
      <c r="DA486" s="57"/>
      <c r="DB486" s="57"/>
      <c r="DC486" s="57"/>
      <c r="DD486" s="57"/>
      <c r="DE486" s="57"/>
      <c r="DF486" s="57"/>
      <c r="DG486" s="57"/>
      <c r="DH486" s="57"/>
      <c r="DI486" s="57"/>
      <c r="DJ486" s="57"/>
      <c r="DK486" s="57"/>
      <c r="DL486" s="57"/>
      <c r="DM486" s="57"/>
      <c r="DN486" s="57"/>
      <c r="DO486" s="57"/>
      <c r="DP486" s="57"/>
      <c r="DQ486" s="57"/>
      <c r="DR486" s="57"/>
      <c r="DS486" s="57"/>
      <c r="DT486" s="57"/>
      <c r="DU486" s="57"/>
      <c r="DV486" s="103"/>
      <c r="DW486" s="57"/>
      <c r="DX486" s="57"/>
      <c r="DY486" s="57"/>
      <c r="DZ486" s="57"/>
      <c r="EA486" s="57"/>
      <c r="EB486" s="57"/>
      <c r="EC486" s="57"/>
      <c r="ED486" s="57"/>
      <c r="EE486" s="57"/>
      <c r="EF486" s="57"/>
      <c r="EG486" s="57"/>
      <c r="EH486" s="57"/>
      <c r="EI486" s="57"/>
      <c r="EJ486" s="57"/>
      <c r="EK486" s="57"/>
      <c r="EL486" s="57"/>
      <c r="EM486" s="57"/>
      <c r="EN486" s="57"/>
      <c r="EO486" s="57"/>
      <c r="EP486" s="57"/>
      <c r="EQ486" s="103"/>
      <c r="ER486" s="577"/>
    </row>
    <row r="487" spans="1:148" ht="15" customHeight="1">
      <c r="A487" s="648"/>
      <c r="B487" s="2261" t="str">
        <f t="shared" si="480"/>
        <v>Desk 62</v>
      </c>
      <c r="C487" s="2266" t="str">
        <f t="shared" ref="C487" si="512">IF(ISBLANK(C73), "", C73)</f>
        <v/>
      </c>
      <c r="D487" s="2266" t="str">
        <f t="shared" si="511"/>
        <v/>
      </c>
      <c r="E487" s="2266" t="str">
        <f t="shared" si="511"/>
        <v/>
      </c>
      <c r="F487" s="2266" t="str">
        <f t="shared" si="511"/>
        <v/>
      </c>
      <c r="G487" s="57"/>
      <c r="H487" s="57"/>
      <c r="I487" s="57"/>
      <c r="J487" s="57"/>
      <c r="K487" s="57"/>
      <c r="L487" s="57"/>
      <c r="M487" s="57"/>
      <c r="N487" s="57"/>
      <c r="O487" s="57"/>
      <c r="P487" s="57"/>
      <c r="Q487" s="57"/>
      <c r="R487" s="57"/>
      <c r="S487" s="57"/>
      <c r="T487" s="57"/>
      <c r="U487" s="57"/>
      <c r="V487" s="57"/>
      <c r="W487" s="57"/>
      <c r="X487" s="57"/>
      <c r="Y487" s="57"/>
      <c r="Z487" s="57"/>
      <c r="AA487" s="57"/>
      <c r="AB487" s="57"/>
      <c r="AC487" s="57"/>
      <c r="AD487" s="57"/>
      <c r="AE487" s="57"/>
      <c r="AF487" s="57"/>
      <c r="AG487" s="57"/>
      <c r="AH487" s="57"/>
      <c r="AI487" s="57"/>
      <c r="AJ487" s="57"/>
      <c r="AK487" s="57"/>
      <c r="AL487" s="57"/>
      <c r="AM487" s="57"/>
      <c r="AN487" s="57"/>
      <c r="AO487" s="57"/>
      <c r="AP487" s="57"/>
      <c r="AQ487" s="57"/>
      <c r="AR487" s="57"/>
      <c r="AS487" s="57"/>
      <c r="AT487" s="57"/>
      <c r="AU487" s="57"/>
      <c r="AV487" s="57"/>
      <c r="AW487" s="57"/>
      <c r="AX487" s="57"/>
      <c r="AY487" s="57"/>
      <c r="AZ487" s="57"/>
      <c r="BA487" s="57"/>
      <c r="BB487" s="57"/>
      <c r="BC487" s="57"/>
      <c r="BD487" s="57"/>
      <c r="BE487" s="57"/>
      <c r="BF487" s="57"/>
      <c r="BG487" s="57"/>
      <c r="BH487" s="57"/>
      <c r="BI487" s="57"/>
      <c r="BJ487" s="57"/>
      <c r="BK487" s="57"/>
      <c r="BL487" s="57"/>
      <c r="BM487" s="57"/>
      <c r="BN487" s="57"/>
      <c r="BO487" s="57"/>
      <c r="BP487" s="57"/>
      <c r="BQ487" s="57"/>
      <c r="BR487" s="57"/>
      <c r="BS487" s="57"/>
      <c r="BT487" s="57"/>
      <c r="BU487" s="57"/>
      <c r="BV487" s="57"/>
      <c r="BW487" s="57"/>
      <c r="BX487" s="57"/>
      <c r="BY487" s="57"/>
      <c r="BZ487" s="57"/>
      <c r="CA487" s="57"/>
      <c r="CB487" s="57"/>
      <c r="CC487" s="57"/>
      <c r="CD487" s="57"/>
      <c r="CE487" s="57"/>
      <c r="CF487" s="57"/>
      <c r="CG487" s="57"/>
      <c r="CH487" s="57"/>
      <c r="CI487" s="57"/>
      <c r="CJ487" s="57"/>
      <c r="CK487" s="57"/>
      <c r="CL487" s="57"/>
      <c r="CM487" s="57"/>
      <c r="CN487" s="57"/>
      <c r="CO487" s="57"/>
      <c r="CP487" s="57"/>
      <c r="CQ487" s="57"/>
      <c r="CR487" s="57"/>
      <c r="CS487" s="57"/>
      <c r="CT487" s="57"/>
      <c r="CU487" s="57"/>
      <c r="CV487" s="57"/>
      <c r="CW487" s="57"/>
      <c r="CX487" s="57"/>
      <c r="CY487" s="57"/>
      <c r="CZ487" s="57"/>
      <c r="DA487" s="57"/>
      <c r="DB487" s="57"/>
      <c r="DC487" s="57"/>
      <c r="DD487" s="57"/>
      <c r="DE487" s="57"/>
      <c r="DF487" s="57"/>
      <c r="DG487" s="57"/>
      <c r="DH487" s="57"/>
      <c r="DI487" s="57"/>
      <c r="DJ487" s="57"/>
      <c r="DK487" s="57"/>
      <c r="DL487" s="57"/>
      <c r="DM487" s="57"/>
      <c r="DN487" s="57"/>
      <c r="DO487" s="57"/>
      <c r="DP487" s="57"/>
      <c r="DQ487" s="57"/>
      <c r="DR487" s="57"/>
      <c r="DS487" s="57"/>
      <c r="DT487" s="57"/>
      <c r="DU487" s="57"/>
      <c r="DV487" s="103"/>
      <c r="DW487" s="57"/>
      <c r="DX487" s="57"/>
      <c r="DY487" s="57"/>
      <c r="DZ487" s="57"/>
      <c r="EA487" s="57"/>
      <c r="EB487" s="57"/>
      <c r="EC487" s="57"/>
      <c r="ED487" s="57"/>
      <c r="EE487" s="57"/>
      <c r="EF487" s="57"/>
      <c r="EG487" s="57"/>
      <c r="EH487" s="57"/>
      <c r="EI487" s="57"/>
      <c r="EJ487" s="57"/>
      <c r="EK487" s="57"/>
      <c r="EL487" s="57"/>
      <c r="EM487" s="57"/>
      <c r="EN487" s="57"/>
      <c r="EO487" s="57"/>
      <c r="EP487" s="57"/>
      <c r="EQ487" s="103"/>
      <c r="ER487" s="577"/>
    </row>
    <row r="488" spans="1:148" ht="15" customHeight="1">
      <c r="A488" s="648"/>
      <c r="B488" s="2261" t="str">
        <f t="shared" si="480"/>
        <v>Desk 63</v>
      </c>
      <c r="C488" s="2266" t="str">
        <f t="shared" ref="C488" si="513">IF(ISBLANK(C74), "", C74)</f>
        <v/>
      </c>
      <c r="D488" s="2266" t="str">
        <f t="shared" si="511"/>
        <v/>
      </c>
      <c r="E488" s="2266" t="str">
        <f t="shared" si="511"/>
        <v/>
      </c>
      <c r="F488" s="2266" t="str">
        <f t="shared" si="511"/>
        <v/>
      </c>
      <c r="G488" s="57"/>
      <c r="H488" s="57"/>
      <c r="I488" s="57"/>
      <c r="J488" s="57"/>
      <c r="K488" s="57"/>
      <c r="L488" s="57"/>
      <c r="M488" s="57"/>
      <c r="N488" s="57"/>
      <c r="O488" s="57"/>
      <c r="P488" s="57"/>
      <c r="Q488" s="57"/>
      <c r="R488" s="57"/>
      <c r="S488" s="57"/>
      <c r="T488" s="57"/>
      <c r="U488" s="57"/>
      <c r="V488" s="57"/>
      <c r="W488" s="57"/>
      <c r="X488" s="57"/>
      <c r="Y488" s="57"/>
      <c r="Z488" s="57"/>
      <c r="AA488" s="57"/>
      <c r="AB488" s="57"/>
      <c r="AC488" s="57"/>
      <c r="AD488" s="57"/>
      <c r="AE488" s="57"/>
      <c r="AF488" s="57"/>
      <c r="AG488" s="57"/>
      <c r="AH488" s="57"/>
      <c r="AI488" s="57"/>
      <c r="AJ488" s="57"/>
      <c r="AK488" s="57"/>
      <c r="AL488" s="57"/>
      <c r="AM488" s="57"/>
      <c r="AN488" s="57"/>
      <c r="AO488" s="57"/>
      <c r="AP488" s="57"/>
      <c r="AQ488" s="57"/>
      <c r="AR488" s="57"/>
      <c r="AS488" s="57"/>
      <c r="AT488" s="57"/>
      <c r="AU488" s="57"/>
      <c r="AV488" s="57"/>
      <c r="AW488" s="57"/>
      <c r="AX488" s="57"/>
      <c r="AY488" s="57"/>
      <c r="AZ488" s="57"/>
      <c r="BA488" s="57"/>
      <c r="BB488" s="57"/>
      <c r="BC488" s="57"/>
      <c r="BD488" s="57"/>
      <c r="BE488" s="57"/>
      <c r="BF488" s="57"/>
      <c r="BG488" s="57"/>
      <c r="BH488" s="57"/>
      <c r="BI488" s="57"/>
      <c r="BJ488" s="57"/>
      <c r="BK488" s="57"/>
      <c r="BL488" s="57"/>
      <c r="BM488" s="57"/>
      <c r="BN488" s="57"/>
      <c r="BO488" s="57"/>
      <c r="BP488" s="57"/>
      <c r="BQ488" s="57"/>
      <c r="BR488" s="57"/>
      <c r="BS488" s="57"/>
      <c r="BT488" s="57"/>
      <c r="BU488" s="57"/>
      <c r="BV488" s="57"/>
      <c r="BW488" s="57"/>
      <c r="BX488" s="57"/>
      <c r="BY488" s="57"/>
      <c r="BZ488" s="57"/>
      <c r="CA488" s="57"/>
      <c r="CB488" s="57"/>
      <c r="CC488" s="57"/>
      <c r="CD488" s="57"/>
      <c r="CE488" s="57"/>
      <c r="CF488" s="57"/>
      <c r="CG488" s="57"/>
      <c r="CH488" s="57"/>
      <c r="CI488" s="57"/>
      <c r="CJ488" s="57"/>
      <c r="CK488" s="57"/>
      <c r="CL488" s="57"/>
      <c r="CM488" s="57"/>
      <c r="CN488" s="57"/>
      <c r="CO488" s="57"/>
      <c r="CP488" s="57"/>
      <c r="CQ488" s="57"/>
      <c r="CR488" s="57"/>
      <c r="CS488" s="57"/>
      <c r="CT488" s="57"/>
      <c r="CU488" s="57"/>
      <c r="CV488" s="57"/>
      <c r="CW488" s="57"/>
      <c r="CX488" s="57"/>
      <c r="CY488" s="57"/>
      <c r="CZ488" s="57"/>
      <c r="DA488" s="57"/>
      <c r="DB488" s="57"/>
      <c r="DC488" s="57"/>
      <c r="DD488" s="57"/>
      <c r="DE488" s="57"/>
      <c r="DF488" s="57"/>
      <c r="DG488" s="57"/>
      <c r="DH488" s="57"/>
      <c r="DI488" s="57"/>
      <c r="DJ488" s="57"/>
      <c r="DK488" s="57"/>
      <c r="DL488" s="57"/>
      <c r="DM488" s="57"/>
      <c r="DN488" s="57"/>
      <c r="DO488" s="57"/>
      <c r="DP488" s="57"/>
      <c r="DQ488" s="57"/>
      <c r="DR488" s="57"/>
      <c r="DS488" s="57"/>
      <c r="DT488" s="57"/>
      <c r="DU488" s="57"/>
      <c r="DV488" s="103"/>
      <c r="DW488" s="57"/>
      <c r="DX488" s="57"/>
      <c r="DY488" s="57"/>
      <c r="DZ488" s="57"/>
      <c r="EA488" s="57"/>
      <c r="EB488" s="57"/>
      <c r="EC488" s="57"/>
      <c r="ED488" s="57"/>
      <c r="EE488" s="57"/>
      <c r="EF488" s="57"/>
      <c r="EG488" s="57"/>
      <c r="EH488" s="57"/>
      <c r="EI488" s="57"/>
      <c r="EJ488" s="57"/>
      <c r="EK488" s="57"/>
      <c r="EL488" s="57"/>
      <c r="EM488" s="57"/>
      <c r="EN488" s="57"/>
      <c r="EO488" s="57"/>
      <c r="EP488" s="57"/>
      <c r="EQ488" s="103"/>
      <c r="ER488" s="577"/>
    </row>
    <row r="489" spans="1:148" ht="15" customHeight="1">
      <c r="A489" s="648"/>
      <c r="B489" s="2261" t="str">
        <f t="shared" si="480"/>
        <v>Desk 64</v>
      </c>
      <c r="C489" s="2266" t="str">
        <f t="shared" ref="C489" si="514">IF(ISBLANK(C75), "", C75)</f>
        <v/>
      </c>
      <c r="D489" s="2266" t="str">
        <f t="shared" si="511"/>
        <v/>
      </c>
      <c r="E489" s="2266" t="str">
        <f t="shared" si="511"/>
        <v/>
      </c>
      <c r="F489" s="2266" t="str">
        <f t="shared" si="511"/>
        <v/>
      </c>
      <c r="G489" s="57"/>
      <c r="H489" s="57"/>
      <c r="I489" s="57"/>
      <c r="J489" s="57"/>
      <c r="K489" s="57"/>
      <c r="L489" s="57"/>
      <c r="M489" s="57"/>
      <c r="N489" s="57"/>
      <c r="O489" s="57"/>
      <c r="P489" s="57"/>
      <c r="Q489" s="57"/>
      <c r="R489" s="57"/>
      <c r="S489" s="57"/>
      <c r="T489" s="57"/>
      <c r="U489" s="57"/>
      <c r="V489" s="57"/>
      <c r="W489" s="57"/>
      <c r="X489" s="57"/>
      <c r="Y489" s="57"/>
      <c r="Z489" s="57"/>
      <c r="AA489" s="57"/>
      <c r="AB489" s="57"/>
      <c r="AC489" s="57"/>
      <c r="AD489" s="57"/>
      <c r="AE489" s="57"/>
      <c r="AF489" s="57"/>
      <c r="AG489" s="57"/>
      <c r="AH489" s="57"/>
      <c r="AI489" s="57"/>
      <c r="AJ489" s="57"/>
      <c r="AK489" s="57"/>
      <c r="AL489" s="57"/>
      <c r="AM489" s="57"/>
      <c r="AN489" s="57"/>
      <c r="AO489" s="57"/>
      <c r="AP489" s="57"/>
      <c r="AQ489" s="57"/>
      <c r="AR489" s="57"/>
      <c r="AS489" s="57"/>
      <c r="AT489" s="57"/>
      <c r="AU489" s="57"/>
      <c r="AV489" s="57"/>
      <c r="AW489" s="57"/>
      <c r="AX489" s="57"/>
      <c r="AY489" s="57"/>
      <c r="AZ489" s="57"/>
      <c r="BA489" s="57"/>
      <c r="BB489" s="57"/>
      <c r="BC489" s="57"/>
      <c r="BD489" s="57"/>
      <c r="BE489" s="57"/>
      <c r="BF489" s="57"/>
      <c r="BG489" s="57"/>
      <c r="BH489" s="57"/>
      <c r="BI489" s="57"/>
      <c r="BJ489" s="57"/>
      <c r="BK489" s="57"/>
      <c r="BL489" s="57"/>
      <c r="BM489" s="57"/>
      <c r="BN489" s="57"/>
      <c r="BO489" s="57"/>
      <c r="BP489" s="57"/>
      <c r="BQ489" s="57"/>
      <c r="BR489" s="57"/>
      <c r="BS489" s="57"/>
      <c r="BT489" s="57"/>
      <c r="BU489" s="57"/>
      <c r="BV489" s="57"/>
      <c r="BW489" s="57"/>
      <c r="BX489" s="57"/>
      <c r="BY489" s="57"/>
      <c r="BZ489" s="57"/>
      <c r="CA489" s="57"/>
      <c r="CB489" s="57"/>
      <c r="CC489" s="57"/>
      <c r="CD489" s="57"/>
      <c r="CE489" s="57"/>
      <c r="CF489" s="57"/>
      <c r="CG489" s="57"/>
      <c r="CH489" s="57"/>
      <c r="CI489" s="57"/>
      <c r="CJ489" s="57"/>
      <c r="CK489" s="57"/>
      <c r="CL489" s="57"/>
      <c r="CM489" s="57"/>
      <c r="CN489" s="57"/>
      <c r="CO489" s="57"/>
      <c r="CP489" s="57"/>
      <c r="CQ489" s="57"/>
      <c r="CR489" s="57"/>
      <c r="CS489" s="57"/>
      <c r="CT489" s="57"/>
      <c r="CU489" s="57"/>
      <c r="CV489" s="57"/>
      <c r="CW489" s="57"/>
      <c r="CX489" s="57"/>
      <c r="CY489" s="57"/>
      <c r="CZ489" s="57"/>
      <c r="DA489" s="57"/>
      <c r="DB489" s="57"/>
      <c r="DC489" s="57"/>
      <c r="DD489" s="57"/>
      <c r="DE489" s="57"/>
      <c r="DF489" s="57"/>
      <c r="DG489" s="57"/>
      <c r="DH489" s="57"/>
      <c r="DI489" s="57"/>
      <c r="DJ489" s="57"/>
      <c r="DK489" s="57"/>
      <c r="DL489" s="57"/>
      <c r="DM489" s="57"/>
      <c r="DN489" s="57"/>
      <c r="DO489" s="57"/>
      <c r="DP489" s="57"/>
      <c r="DQ489" s="57"/>
      <c r="DR489" s="57"/>
      <c r="DS489" s="57"/>
      <c r="DT489" s="57"/>
      <c r="DU489" s="57"/>
      <c r="DV489" s="103"/>
      <c r="DW489" s="57"/>
      <c r="DX489" s="57"/>
      <c r="DY489" s="57"/>
      <c r="DZ489" s="57"/>
      <c r="EA489" s="57"/>
      <c r="EB489" s="57"/>
      <c r="EC489" s="57"/>
      <c r="ED489" s="57"/>
      <c r="EE489" s="57"/>
      <c r="EF489" s="57"/>
      <c r="EG489" s="57"/>
      <c r="EH489" s="57"/>
      <c r="EI489" s="57"/>
      <c r="EJ489" s="57"/>
      <c r="EK489" s="57"/>
      <c r="EL489" s="57"/>
      <c r="EM489" s="57"/>
      <c r="EN489" s="57"/>
      <c r="EO489" s="57"/>
      <c r="EP489" s="57"/>
      <c r="EQ489" s="103"/>
      <c r="ER489" s="577"/>
    </row>
    <row r="490" spans="1:148" ht="15" customHeight="1">
      <c r="A490" s="648"/>
      <c r="B490" s="2261" t="str">
        <f t="shared" ref="B490:B521" si="515">B76</f>
        <v>Desk 65</v>
      </c>
      <c r="C490" s="2266" t="str">
        <f t="shared" ref="C490" si="516">IF(ISBLANK(C76), "", C76)</f>
        <v/>
      </c>
      <c r="D490" s="2266" t="str">
        <f t="shared" si="511"/>
        <v/>
      </c>
      <c r="E490" s="2266" t="str">
        <f t="shared" si="511"/>
        <v/>
      </c>
      <c r="F490" s="2266" t="str">
        <f t="shared" si="511"/>
        <v/>
      </c>
      <c r="G490" s="57"/>
      <c r="H490" s="57"/>
      <c r="I490" s="57"/>
      <c r="J490" s="57"/>
      <c r="K490" s="57"/>
      <c r="L490" s="57"/>
      <c r="M490" s="57"/>
      <c r="N490" s="57"/>
      <c r="O490" s="57"/>
      <c r="P490" s="57"/>
      <c r="Q490" s="57"/>
      <c r="R490" s="57"/>
      <c r="S490" s="57"/>
      <c r="T490" s="57"/>
      <c r="U490" s="57"/>
      <c r="V490" s="57"/>
      <c r="W490" s="57"/>
      <c r="X490" s="57"/>
      <c r="Y490" s="57"/>
      <c r="Z490" s="57"/>
      <c r="AA490" s="57"/>
      <c r="AB490" s="57"/>
      <c r="AC490" s="57"/>
      <c r="AD490" s="57"/>
      <c r="AE490" s="57"/>
      <c r="AF490" s="57"/>
      <c r="AG490" s="57"/>
      <c r="AH490" s="57"/>
      <c r="AI490" s="57"/>
      <c r="AJ490" s="57"/>
      <c r="AK490" s="57"/>
      <c r="AL490" s="57"/>
      <c r="AM490" s="57"/>
      <c r="AN490" s="57"/>
      <c r="AO490" s="57"/>
      <c r="AP490" s="57"/>
      <c r="AQ490" s="57"/>
      <c r="AR490" s="57"/>
      <c r="AS490" s="57"/>
      <c r="AT490" s="57"/>
      <c r="AU490" s="57"/>
      <c r="AV490" s="57"/>
      <c r="AW490" s="57"/>
      <c r="AX490" s="57"/>
      <c r="AY490" s="57"/>
      <c r="AZ490" s="57"/>
      <c r="BA490" s="57"/>
      <c r="BB490" s="57"/>
      <c r="BC490" s="57"/>
      <c r="BD490" s="57"/>
      <c r="BE490" s="57"/>
      <c r="BF490" s="57"/>
      <c r="BG490" s="57"/>
      <c r="BH490" s="57"/>
      <c r="BI490" s="57"/>
      <c r="BJ490" s="57"/>
      <c r="BK490" s="57"/>
      <c r="BL490" s="57"/>
      <c r="BM490" s="57"/>
      <c r="BN490" s="57"/>
      <c r="BO490" s="57"/>
      <c r="BP490" s="57"/>
      <c r="BQ490" s="57"/>
      <c r="BR490" s="57"/>
      <c r="BS490" s="57"/>
      <c r="BT490" s="57"/>
      <c r="BU490" s="57"/>
      <c r="BV490" s="57"/>
      <c r="BW490" s="57"/>
      <c r="BX490" s="57"/>
      <c r="BY490" s="57"/>
      <c r="BZ490" s="57"/>
      <c r="CA490" s="57"/>
      <c r="CB490" s="57"/>
      <c r="CC490" s="57"/>
      <c r="CD490" s="57"/>
      <c r="CE490" s="57"/>
      <c r="CF490" s="57"/>
      <c r="CG490" s="57"/>
      <c r="CH490" s="57"/>
      <c r="CI490" s="57"/>
      <c r="CJ490" s="57"/>
      <c r="CK490" s="57"/>
      <c r="CL490" s="57"/>
      <c r="CM490" s="57"/>
      <c r="CN490" s="57"/>
      <c r="CO490" s="57"/>
      <c r="CP490" s="57"/>
      <c r="CQ490" s="57"/>
      <c r="CR490" s="57"/>
      <c r="CS490" s="57"/>
      <c r="CT490" s="57"/>
      <c r="CU490" s="57"/>
      <c r="CV490" s="57"/>
      <c r="CW490" s="57"/>
      <c r="CX490" s="57"/>
      <c r="CY490" s="57"/>
      <c r="CZ490" s="57"/>
      <c r="DA490" s="57"/>
      <c r="DB490" s="57"/>
      <c r="DC490" s="57"/>
      <c r="DD490" s="57"/>
      <c r="DE490" s="57"/>
      <c r="DF490" s="57"/>
      <c r="DG490" s="57"/>
      <c r="DH490" s="57"/>
      <c r="DI490" s="57"/>
      <c r="DJ490" s="57"/>
      <c r="DK490" s="57"/>
      <c r="DL490" s="57"/>
      <c r="DM490" s="57"/>
      <c r="DN490" s="57"/>
      <c r="DO490" s="57"/>
      <c r="DP490" s="57"/>
      <c r="DQ490" s="57"/>
      <c r="DR490" s="57"/>
      <c r="DS490" s="57"/>
      <c r="DT490" s="57"/>
      <c r="DU490" s="57"/>
      <c r="DV490" s="103"/>
      <c r="DW490" s="57"/>
      <c r="DX490" s="57"/>
      <c r="DY490" s="57"/>
      <c r="DZ490" s="57"/>
      <c r="EA490" s="57"/>
      <c r="EB490" s="57"/>
      <c r="EC490" s="57"/>
      <c r="ED490" s="57"/>
      <c r="EE490" s="57"/>
      <c r="EF490" s="57"/>
      <c r="EG490" s="57"/>
      <c r="EH490" s="57"/>
      <c r="EI490" s="57"/>
      <c r="EJ490" s="57"/>
      <c r="EK490" s="57"/>
      <c r="EL490" s="57"/>
      <c r="EM490" s="57"/>
      <c r="EN490" s="57"/>
      <c r="EO490" s="57"/>
      <c r="EP490" s="57"/>
      <c r="EQ490" s="103"/>
      <c r="ER490" s="577"/>
    </row>
    <row r="491" spans="1:148" ht="15" customHeight="1">
      <c r="A491" s="648"/>
      <c r="B491" s="2261" t="str">
        <f t="shared" si="515"/>
        <v>Desk 66</v>
      </c>
      <c r="C491" s="2266" t="str">
        <f t="shared" ref="C491" si="517">IF(ISBLANK(C77), "", C77)</f>
        <v/>
      </c>
      <c r="D491" s="2266" t="str">
        <f t="shared" si="511"/>
        <v/>
      </c>
      <c r="E491" s="2266" t="str">
        <f t="shared" si="511"/>
        <v/>
      </c>
      <c r="F491" s="2266" t="str">
        <f t="shared" si="511"/>
        <v/>
      </c>
      <c r="G491" s="57"/>
      <c r="H491" s="57"/>
      <c r="I491" s="57"/>
      <c r="J491" s="57"/>
      <c r="K491" s="57"/>
      <c r="L491" s="57"/>
      <c r="M491" s="57"/>
      <c r="N491" s="57"/>
      <c r="O491" s="57"/>
      <c r="P491" s="57"/>
      <c r="Q491" s="57"/>
      <c r="R491" s="57"/>
      <c r="S491" s="57"/>
      <c r="T491" s="57"/>
      <c r="U491" s="57"/>
      <c r="V491" s="57"/>
      <c r="W491" s="57"/>
      <c r="X491" s="57"/>
      <c r="Y491" s="57"/>
      <c r="Z491" s="57"/>
      <c r="AA491" s="57"/>
      <c r="AB491" s="57"/>
      <c r="AC491" s="57"/>
      <c r="AD491" s="57"/>
      <c r="AE491" s="57"/>
      <c r="AF491" s="57"/>
      <c r="AG491" s="57"/>
      <c r="AH491" s="57"/>
      <c r="AI491" s="57"/>
      <c r="AJ491" s="57"/>
      <c r="AK491" s="57"/>
      <c r="AL491" s="57"/>
      <c r="AM491" s="57"/>
      <c r="AN491" s="57"/>
      <c r="AO491" s="57"/>
      <c r="AP491" s="57"/>
      <c r="AQ491" s="57"/>
      <c r="AR491" s="57"/>
      <c r="AS491" s="57"/>
      <c r="AT491" s="57"/>
      <c r="AU491" s="57"/>
      <c r="AV491" s="57"/>
      <c r="AW491" s="57"/>
      <c r="AX491" s="57"/>
      <c r="AY491" s="57"/>
      <c r="AZ491" s="57"/>
      <c r="BA491" s="57"/>
      <c r="BB491" s="57"/>
      <c r="BC491" s="57"/>
      <c r="BD491" s="57"/>
      <c r="BE491" s="57"/>
      <c r="BF491" s="57"/>
      <c r="BG491" s="57"/>
      <c r="BH491" s="57"/>
      <c r="BI491" s="57"/>
      <c r="BJ491" s="57"/>
      <c r="BK491" s="57"/>
      <c r="BL491" s="57"/>
      <c r="BM491" s="57"/>
      <c r="BN491" s="57"/>
      <c r="BO491" s="57"/>
      <c r="BP491" s="57"/>
      <c r="BQ491" s="57"/>
      <c r="BR491" s="57"/>
      <c r="BS491" s="57"/>
      <c r="BT491" s="57"/>
      <c r="BU491" s="57"/>
      <c r="BV491" s="57"/>
      <c r="BW491" s="57"/>
      <c r="BX491" s="57"/>
      <c r="BY491" s="57"/>
      <c r="BZ491" s="57"/>
      <c r="CA491" s="57"/>
      <c r="CB491" s="57"/>
      <c r="CC491" s="57"/>
      <c r="CD491" s="57"/>
      <c r="CE491" s="57"/>
      <c r="CF491" s="57"/>
      <c r="CG491" s="57"/>
      <c r="CH491" s="57"/>
      <c r="CI491" s="57"/>
      <c r="CJ491" s="57"/>
      <c r="CK491" s="57"/>
      <c r="CL491" s="57"/>
      <c r="CM491" s="57"/>
      <c r="CN491" s="57"/>
      <c r="CO491" s="57"/>
      <c r="CP491" s="57"/>
      <c r="CQ491" s="57"/>
      <c r="CR491" s="57"/>
      <c r="CS491" s="57"/>
      <c r="CT491" s="57"/>
      <c r="CU491" s="57"/>
      <c r="CV491" s="57"/>
      <c r="CW491" s="57"/>
      <c r="CX491" s="57"/>
      <c r="CY491" s="57"/>
      <c r="CZ491" s="57"/>
      <c r="DA491" s="57"/>
      <c r="DB491" s="57"/>
      <c r="DC491" s="57"/>
      <c r="DD491" s="57"/>
      <c r="DE491" s="57"/>
      <c r="DF491" s="57"/>
      <c r="DG491" s="57"/>
      <c r="DH491" s="57"/>
      <c r="DI491" s="57"/>
      <c r="DJ491" s="57"/>
      <c r="DK491" s="57"/>
      <c r="DL491" s="57"/>
      <c r="DM491" s="57"/>
      <c r="DN491" s="57"/>
      <c r="DO491" s="57"/>
      <c r="DP491" s="57"/>
      <c r="DQ491" s="57"/>
      <c r="DR491" s="57"/>
      <c r="DS491" s="57"/>
      <c r="DT491" s="57"/>
      <c r="DU491" s="57"/>
      <c r="DV491" s="103"/>
      <c r="DW491" s="57"/>
      <c r="DX491" s="57"/>
      <c r="DY491" s="57"/>
      <c r="DZ491" s="57"/>
      <c r="EA491" s="57"/>
      <c r="EB491" s="57"/>
      <c r="EC491" s="57"/>
      <c r="ED491" s="57"/>
      <c r="EE491" s="57"/>
      <c r="EF491" s="57"/>
      <c r="EG491" s="57"/>
      <c r="EH491" s="57"/>
      <c r="EI491" s="57"/>
      <c r="EJ491" s="57"/>
      <c r="EK491" s="57"/>
      <c r="EL491" s="57"/>
      <c r="EM491" s="57"/>
      <c r="EN491" s="57"/>
      <c r="EO491" s="57"/>
      <c r="EP491" s="57"/>
      <c r="EQ491" s="103"/>
      <c r="ER491" s="577"/>
    </row>
    <row r="492" spans="1:148" ht="15" customHeight="1">
      <c r="A492" s="648"/>
      <c r="B492" s="2261" t="str">
        <f t="shared" si="515"/>
        <v>Desk 67</v>
      </c>
      <c r="C492" s="2266" t="str">
        <f t="shared" ref="C492" si="518">IF(ISBLANK(C78), "", C78)</f>
        <v/>
      </c>
      <c r="D492" s="2266" t="str">
        <f t="shared" si="511"/>
        <v/>
      </c>
      <c r="E492" s="2266" t="str">
        <f t="shared" si="511"/>
        <v/>
      </c>
      <c r="F492" s="2266" t="str">
        <f t="shared" si="511"/>
        <v/>
      </c>
      <c r="G492" s="57"/>
      <c r="H492" s="57"/>
      <c r="I492" s="57"/>
      <c r="J492" s="57"/>
      <c r="K492" s="57"/>
      <c r="L492" s="57"/>
      <c r="M492" s="57"/>
      <c r="N492" s="57"/>
      <c r="O492" s="57"/>
      <c r="P492" s="57"/>
      <c r="Q492" s="57"/>
      <c r="R492" s="57"/>
      <c r="S492" s="57"/>
      <c r="T492" s="57"/>
      <c r="U492" s="57"/>
      <c r="V492" s="57"/>
      <c r="W492" s="57"/>
      <c r="X492" s="57"/>
      <c r="Y492" s="57"/>
      <c r="Z492" s="57"/>
      <c r="AA492" s="57"/>
      <c r="AB492" s="57"/>
      <c r="AC492" s="57"/>
      <c r="AD492" s="57"/>
      <c r="AE492" s="57"/>
      <c r="AF492" s="57"/>
      <c r="AG492" s="57"/>
      <c r="AH492" s="57"/>
      <c r="AI492" s="57"/>
      <c r="AJ492" s="57"/>
      <c r="AK492" s="57"/>
      <c r="AL492" s="57"/>
      <c r="AM492" s="57"/>
      <c r="AN492" s="57"/>
      <c r="AO492" s="57"/>
      <c r="AP492" s="57"/>
      <c r="AQ492" s="57"/>
      <c r="AR492" s="57"/>
      <c r="AS492" s="57"/>
      <c r="AT492" s="57"/>
      <c r="AU492" s="57"/>
      <c r="AV492" s="57"/>
      <c r="AW492" s="57"/>
      <c r="AX492" s="57"/>
      <c r="AY492" s="57"/>
      <c r="AZ492" s="57"/>
      <c r="BA492" s="57"/>
      <c r="BB492" s="57"/>
      <c r="BC492" s="57"/>
      <c r="BD492" s="57"/>
      <c r="BE492" s="57"/>
      <c r="BF492" s="57"/>
      <c r="BG492" s="57"/>
      <c r="BH492" s="57"/>
      <c r="BI492" s="57"/>
      <c r="BJ492" s="57"/>
      <c r="BK492" s="57"/>
      <c r="BL492" s="57"/>
      <c r="BM492" s="57"/>
      <c r="BN492" s="57"/>
      <c r="BO492" s="57"/>
      <c r="BP492" s="57"/>
      <c r="BQ492" s="57"/>
      <c r="BR492" s="57"/>
      <c r="BS492" s="57"/>
      <c r="BT492" s="57"/>
      <c r="BU492" s="57"/>
      <c r="BV492" s="57"/>
      <c r="BW492" s="57"/>
      <c r="BX492" s="57"/>
      <c r="BY492" s="57"/>
      <c r="BZ492" s="57"/>
      <c r="CA492" s="57"/>
      <c r="CB492" s="57"/>
      <c r="CC492" s="57"/>
      <c r="CD492" s="57"/>
      <c r="CE492" s="57"/>
      <c r="CF492" s="57"/>
      <c r="CG492" s="57"/>
      <c r="CH492" s="57"/>
      <c r="CI492" s="57"/>
      <c r="CJ492" s="57"/>
      <c r="CK492" s="57"/>
      <c r="CL492" s="57"/>
      <c r="CM492" s="57"/>
      <c r="CN492" s="57"/>
      <c r="CO492" s="57"/>
      <c r="CP492" s="57"/>
      <c r="CQ492" s="57"/>
      <c r="CR492" s="57"/>
      <c r="CS492" s="57"/>
      <c r="CT492" s="57"/>
      <c r="CU492" s="57"/>
      <c r="CV492" s="57"/>
      <c r="CW492" s="57"/>
      <c r="CX492" s="57"/>
      <c r="CY492" s="57"/>
      <c r="CZ492" s="57"/>
      <c r="DA492" s="57"/>
      <c r="DB492" s="57"/>
      <c r="DC492" s="57"/>
      <c r="DD492" s="57"/>
      <c r="DE492" s="57"/>
      <c r="DF492" s="57"/>
      <c r="DG492" s="57"/>
      <c r="DH492" s="57"/>
      <c r="DI492" s="57"/>
      <c r="DJ492" s="57"/>
      <c r="DK492" s="57"/>
      <c r="DL492" s="57"/>
      <c r="DM492" s="57"/>
      <c r="DN492" s="57"/>
      <c r="DO492" s="57"/>
      <c r="DP492" s="57"/>
      <c r="DQ492" s="57"/>
      <c r="DR492" s="57"/>
      <c r="DS492" s="57"/>
      <c r="DT492" s="57"/>
      <c r="DU492" s="57"/>
      <c r="DV492" s="103"/>
      <c r="DW492" s="57"/>
      <c r="DX492" s="57"/>
      <c r="DY492" s="57"/>
      <c r="DZ492" s="57"/>
      <c r="EA492" s="57"/>
      <c r="EB492" s="57"/>
      <c r="EC492" s="57"/>
      <c r="ED492" s="57"/>
      <c r="EE492" s="57"/>
      <c r="EF492" s="57"/>
      <c r="EG492" s="57"/>
      <c r="EH492" s="57"/>
      <c r="EI492" s="57"/>
      <c r="EJ492" s="57"/>
      <c r="EK492" s="57"/>
      <c r="EL492" s="57"/>
      <c r="EM492" s="57"/>
      <c r="EN492" s="57"/>
      <c r="EO492" s="57"/>
      <c r="EP492" s="57"/>
      <c r="EQ492" s="103"/>
      <c r="ER492" s="577"/>
    </row>
    <row r="493" spans="1:148" ht="15" customHeight="1">
      <c r="A493" s="648"/>
      <c r="B493" s="2261" t="str">
        <f t="shared" si="515"/>
        <v>Desk 68</v>
      </c>
      <c r="C493" s="2266" t="str">
        <f t="shared" ref="C493" si="519">IF(ISBLANK(C79), "", C79)</f>
        <v/>
      </c>
      <c r="D493" s="2266" t="str">
        <f t="shared" si="511"/>
        <v/>
      </c>
      <c r="E493" s="2266" t="str">
        <f t="shared" si="511"/>
        <v/>
      </c>
      <c r="F493" s="2266" t="str">
        <f t="shared" si="511"/>
        <v/>
      </c>
      <c r="G493" s="57"/>
      <c r="H493" s="57"/>
      <c r="I493" s="57"/>
      <c r="J493" s="57"/>
      <c r="K493" s="57"/>
      <c r="L493" s="57"/>
      <c r="M493" s="57"/>
      <c r="N493" s="57"/>
      <c r="O493" s="57"/>
      <c r="P493" s="57"/>
      <c r="Q493" s="57"/>
      <c r="R493" s="57"/>
      <c r="S493" s="57"/>
      <c r="T493" s="57"/>
      <c r="U493" s="57"/>
      <c r="V493" s="57"/>
      <c r="W493" s="57"/>
      <c r="X493" s="57"/>
      <c r="Y493" s="57"/>
      <c r="Z493" s="57"/>
      <c r="AA493" s="57"/>
      <c r="AB493" s="57"/>
      <c r="AC493" s="57"/>
      <c r="AD493" s="57"/>
      <c r="AE493" s="57"/>
      <c r="AF493" s="57"/>
      <c r="AG493" s="57"/>
      <c r="AH493" s="57"/>
      <c r="AI493" s="57"/>
      <c r="AJ493" s="57"/>
      <c r="AK493" s="57"/>
      <c r="AL493" s="57"/>
      <c r="AM493" s="57"/>
      <c r="AN493" s="57"/>
      <c r="AO493" s="57"/>
      <c r="AP493" s="57"/>
      <c r="AQ493" s="57"/>
      <c r="AR493" s="57"/>
      <c r="AS493" s="57"/>
      <c r="AT493" s="57"/>
      <c r="AU493" s="57"/>
      <c r="AV493" s="57"/>
      <c r="AW493" s="57"/>
      <c r="AX493" s="57"/>
      <c r="AY493" s="57"/>
      <c r="AZ493" s="57"/>
      <c r="BA493" s="57"/>
      <c r="BB493" s="57"/>
      <c r="BC493" s="57"/>
      <c r="BD493" s="57"/>
      <c r="BE493" s="57"/>
      <c r="BF493" s="57"/>
      <c r="BG493" s="57"/>
      <c r="BH493" s="57"/>
      <c r="BI493" s="57"/>
      <c r="BJ493" s="57"/>
      <c r="BK493" s="57"/>
      <c r="BL493" s="57"/>
      <c r="BM493" s="57"/>
      <c r="BN493" s="57"/>
      <c r="BO493" s="57"/>
      <c r="BP493" s="57"/>
      <c r="BQ493" s="57"/>
      <c r="BR493" s="57"/>
      <c r="BS493" s="57"/>
      <c r="BT493" s="57"/>
      <c r="BU493" s="57"/>
      <c r="BV493" s="57"/>
      <c r="BW493" s="57"/>
      <c r="BX493" s="57"/>
      <c r="BY493" s="57"/>
      <c r="BZ493" s="57"/>
      <c r="CA493" s="57"/>
      <c r="CB493" s="57"/>
      <c r="CC493" s="57"/>
      <c r="CD493" s="57"/>
      <c r="CE493" s="57"/>
      <c r="CF493" s="57"/>
      <c r="CG493" s="57"/>
      <c r="CH493" s="57"/>
      <c r="CI493" s="57"/>
      <c r="CJ493" s="57"/>
      <c r="CK493" s="57"/>
      <c r="CL493" s="57"/>
      <c r="CM493" s="57"/>
      <c r="CN493" s="57"/>
      <c r="CO493" s="57"/>
      <c r="CP493" s="57"/>
      <c r="CQ493" s="57"/>
      <c r="CR493" s="57"/>
      <c r="CS493" s="57"/>
      <c r="CT493" s="57"/>
      <c r="CU493" s="57"/>
      <c r="CV493" s="57"/>
      <c r="CW493" s="57"/>
      <c r="CX493" s="57"/>
      <c r="CY493" s="57"/>
      <c r="CZ493" s="57"/>
      <c r="DA493" s="57"/>
      <c r="DB493" s="57"/>
      <c r="DC493" s="57"/>
      <c r="DD493" s="57"/>
      <c r="DE493" s="57"/>
      <c r="DF493" s="57"/>
      <c r="DG493" s="57"/>
      <c r="DH493" s="57"/>
      <c r="DI493" s="57"/>
      <c r="DJ493" s="57"/>
      <c r="DK493" s="57"/>
      <c r="DL493" s="57"/>
      <c r="DM493" s="57"/>
      <c r="DN493" s="57"/>
      <c r="DO493" s="57"/>
      <c r="DP493" s="57"/>
      <c r="DQ493" s="57"/>
      <c r="DR493" s="57"/>
      <c r="DS493" s="57"/>
      <c r="DT493" s="57"/>
      <c r="DU493" s="57"/>
      <c r="DV493" s="103"/>
      <c r="DW493" s="57"/>
      <c r="DX493" s="57"/>
      <c r="DY493" s="57"/>
      <c r="DZ493" s="57"/>
      <c r="EA493" s="57"/>
      <c r="EB493" s="57"/>
      <c r="EC493" s="57"/>
      <c r="ED493" s="57"/>
      <c r="EE493" s="57"/>
      <c r="EF493" s="57"/>
      <c r="EG493" s="57"/>
      <c r="EH493" s="57"/>
      <c r="EI493" s="57"/>
      <c r="EJ493" s="57"/>
      <c r="EK493" s="57"/>
      <c r="EL493" s="57"/>
      <c r="EM493" s="57"/>
      <c r="EN493" s="57"/>
      <c r="EO493" s="57"/>
      <c r="EP493" s="57"/>
      <c r="EQ493" s="103"/>
      <c r="ER493" s="577"/>
    </row>
    <row r="494" spans="1:148" ht="15" customHeight="1">
      <c r="A494" s="648"/>
      <c r="B494" s="2261" t="str">
        <f t="shared" si="515"/>
        <v>Desk 69</v>
      </c>
      <c r="C494" s="2266" t="str">
        <f t="shared" ref="C494" si="520">IF(ISBLANK(C80), "", C80)</f>
        <v/>
      </c>
      <c r="D494" s="2266" t="str">
        <f t="shared" si="511"/>
        <v/>
      </c>
      <c r="E494" s="2266" t="str">
        <f t="shared" si="511"/>
        <v/>
      </c>
      <c r="F494" s="2266" t="str">
        <f t="shared" si="511"/>
        <v/>
      </c>
      <c r="G494" s="57"/>
      <c r="H494" s="57"/>
      <c r="I494" s="57"/>
      <c r="J494" s="57"/>
      <c r="K494" s="57"/>
      <c r="L494" s="57"/>
      <c r="M494" s="57"/>
      <c r="N494" s="57"/>
      <c r="O494" s="57"/>
      <c r="P494" s="57"/>
      <c r="Q494" s="57"/>
      <c r="R494" s="57"/>
      <c r="S494" s="57"/>
      <c r="T494" s="57"/>
      <c r="U494" s="57"/>
      <c r="V494" s="57"/>
      <c r="W494" s="57"/>
      <c r="X494" s="57"/>
      <c r="Y494" s="57"/>
      <c r="Z494" s="57"/>
      <c r="AA494" s="57"/>
      <c r="AB494" s="57"/>
      <c r="AC494" s="57"/>
      <c r="AD494" s="57"/>
      <c r="AE494" s="57"/>
      <c r="AF494" s="57"/>
      <c r="AG494" s="57"/>
      <c r="AH494" s="57"/>
      <c r="AI494" s="57"/>
      <c r="AJ494" s="57"/>
      <c r="AK494" s="57"/>
      <c r="AL494" s="57"/>
      <c r="AM494" s="57"/>
      <c r="AN494" s="57"/>
      <c r="AO494" s="57"/>
      <c r="AP494" s="57"/>
      <c r="AQ494" s="57"/>
      <c r="AR494" s="57"/>
      <c r="AS494" s="57"/>
      <c r="AT494" s="57"/>
      <c r="AU494" s="57"/>
      <c r="AV494" s="57"/>
      <c r="AW494" s="57"/>
      <c r="AX494" s="57"/>
      <c r="AY494" s="57"/>
      <c r="AZ494" s="57"/>
      <c r="BA494" s="57"/>
      <c r="BB494" s="57"/>
      <c r="BC494" s="57"/>
      <c r="BD494" s="57"/>
      <c r="BE494" s="57"/>
      <c r="BF494" s="57"/>
      <c r="BG494" s="57"/>
      <c r="BH494" s="57"/>
      <c r="BI494" s="57"/>
      <c r="BJ494" s="57"/>
      <c r="BK494" s="57"/>
      <c r="BL494" s="57"/>
      <c r="BM494" s="57"/>
      <c r="BN494" s="57"/>
      <c r="BO494" s="57"/>
      <c r="BP494" s="57"/>
      <c r="BQ494" s="57"/>
      <c r="BR494" s="57"/>
      <c r="BS494" s="57"/>
      <c r="BT494" s="57"/>
      <c r="BU494" s="57"/>
      <c r="BV494" s="57"/>
      <c r="BW494" s="57"/>
      <c r="BX494" s="57"/>
      <c r="BY494" s="57"/>
      <c r="BZ494" s="57"/>
      <c r="CA494" s="57"/>
      <c r="CB494" s="57"/>
      <c r="CC494" s="57"/>
      <c r="CD494" s="57"/>
      <c r="CE494" s="57"/>
      <c r="CF494" s="57"/>
      <c r="CG494" s="57"/>
      <c r="CH494" s="57"/>
      <c r="CI494" s="57"/>
      <c r="CJ494" s="57"/>
      <c r="CK494" s="57"/>
      <c r="CL494" s="57"/>
      <c r="CM494" s="57"/>
      <c r="CN494" s="57"/>
      <c r="CO494" s="57"/>
      <c r="CP494" s="57"/>
      <c r="CQ494" s="57"/>
      <c r="CR494" s="57"/>
      <c r="CS494" s="57"/>
      <c r="CT494" s="57"/>
      <c r="CU494" s="57"/>
      <c r="CV494" s="57"/>
      <c r="CW494" s="57"/>
      <c r="CX494" s="57"/>
      <c r="CY494" s="57"/>
      <c r="CZ494" s="57"/>
      <c r="DA494" s="57"/>
      <c r="DB494" s="57"/>
      <c r="DC494" s="57"/>
      <c r="DD494" s="57"/>
      <c r="DE494" s="57"/>
      <c r="DF494" s="57"/>
      <c r="DG494" s="57"/>
      <c r="DH494" s="57"/>
      <c r="DI494" s="57"/>
      <c r="DJ494" s="57"/>
      <c r="DK494" s="57"/>
      <c r="DL494" s="57"/>
      <c r="DM494" s="57"/>
      <c r="DN494" s="57"/>
      <c r="DO494" s="57"/>
      <c r="DP494" s="57"/>
      <c r="DQ494" s="57"/>
      <c r="DR494" s="57"/>
      <c r="DS494" s="57"/>
      <c r="DT494" s="57"/>
      <c r="DU494" s="57"/>
      <c r="DV494" s="103"/>
      <c r="DW494" s="57"/>
      <c r="DX494" s="57"/>
      <c r="DY494" s="57"/>
      <c r="DZ494" s="57"/>
      <c r="EA494" s="57"/>
      <c r="EB494" s="57"/>
      <c r="EC494" s="57"/>
      <c r="ED494" s="57"/>
      <c r="EE494" s="57"/>
      <c r="EF494" s="57"/>
      <c r="EG494" s="57"/>
      <c r="EH494" s="57"/>
      <c r="EI494" s="57"/>
      <c r="EJ494" s="57"/>
      <c r="EK494" s="57"/>
      <c r="EL494" s="57"/>
      <c r="EM494" s="57"/>
      <c r="EN494" s="57"/>
      <c r="EO494" s="57"/>
      <c r="EP494" s="57"/>
      <c r="EQ494" s="103"/>
      <c r="ER494" s="577"/>
    </row>
    <row r="495" spans="1:148" ht="15" customHeight="1">
      <c r="A495" s="648"/>
      <c r="B495" s="2261" t="str">
        <f t="shared" si="515"/>
        <v>Desk 70</v>
      </c>
      <c r="C495" s="2266" t="str">
        <f t="shared" ref="C495" si="521">IF(ISBLANK(C81), "", C81)</f>
        <v/>
      </c>
      <c r="D495" s="2266" t="str">
        <f t="shared" si="511"/>
        <v/>
      </c>
      <c r="E495" s="2266" t="str">
        <f t="shared" si="511"/>
        <v/>
      </c>
      <c r="F495" s="2266" t="str">
        <f t="shared" si="511"/>
        <v/>
      </c>
      <c r="G495" s="57"/>
      <c r="H495" s="57"/>
      <c r="I495" s="57"/>
      <c r="J495" s="57"/>
      <c r="K495" s="57"/>
      <c r="L495" s="57"/>
      <c r="M495" s="57"/>
      <c r="N495" s="57"/>
      <c r="O495" s="57"/>
      <c r="P495" s="57"/>
      <c r="Q495" s="57"/>
      <c r="R495" s="57"/>
      <c r="S495" s="57"/>
      <c r="T495" s="57"/>
      <c r="U495" s="57"/>
      <c r="V495" s="57"/>
      <c r="W495" s="57"/>
      <c r="X495" s="57"/>
      <c r="Y495" s="57"/>
      <c r="Z495" s="57"/>
      <c r="AA495" s="57"/>
      <c r="AB495" s="57"/>
      <c r="AC495" s="57"/>
      <c r="AD495" s="57"/>
      <c r="AE495" s="57"/>
      <c r="AF495" s="57"/>
      <c r="AG495" s="57"/>
      <c r="AH495" s="57"/>
      <c r="AI495" s="57"/>
      <c r="AJ495" s="57"/>
      <c r="AK495" s="57"/>
      <c r="AL495" s="57"/>
      <c r="AM495" s="57"/>
      <c r="AN495" s="57"/>
      <c r="AO495" s="57"/>
      <c r="AP495" s="57"/>
      <c r="AQ495" s="57"/>
      <c r="AR495" s="57"/>
      <c r="AS495" s="57"/>
      <c r="AT495" s="57"/>
      <c r="AU495" s="57"/>
      <c r="AV495" s="57"/>
      <c r="AW495" s="57"/>
      <c r="AX495" s="57"/>
      <c r="AY495" s="57"/>
      <c r="AZ495" s="57"/>
      <c r="BA495" s="57"/>
      <c r="BB495" s="57"/>
      <c r="BC495" s="57"/>
      <c r="BD495" s="57"/>
      <c r="BE495" s="57"/>
      <c r="BF495" s="57"/>
      <c r="BG495" s="57"/>
      <c r="BH495" s="57"/>
      <c r="BI495" s="57"/>
      <c r="BJ495" s="57"/>
      <c r="BK495" s="57"/>
      <c r="BL495" s="57"/>
      <c r="BM495" s="57"/>
      <c r="BN495" s="57"/>
      <c r="BO495" s="57"/>
      <c r="BP495" s="57"/>
      <c r="BQ495" s="57"/>
      <c r="BR495" s="57"/>
      <c r="BS495" s="57"/>
      <c r="BT495" s="57"/>
      <c r="BU495" s="57"/>
      <c r="BV495" s="57"/>
      <c r="BW495" s="57"/>
      <c r="BX495" s="57"/>
      <c r="BY495" s="57"/>
      <c r="BZ495" s="57"/>
      <c r="CA495" s="57"/>
      <c r="CB495" s="57"/>
      <c r="CC495" s="57"/>
      <c r="CD495" s="57"/>
      <c r="CE495" s="57"/>
      <c r="CF495" s="57"/>
      <c r="CG495" s="57"/>
      <c r="CH495" s="57"/>
      <c r="CI495" s="57"/>
      <c r="CJ495" s="57"/>
      <c r="CK495" s="57"/>
      <c r="CL495" s="57"/>
      <c r="CM495" s="57"/>
      <c r="CN495" s="57"/>
      <c r="CO495" s="57"/>
      <c r="CP495" s="57"/>
      <c r="CQ495" s="57"/>
      <c r="CR495" s="57"/>
      <c r="CS495" s="57"/>
      <c r="CT495" s="57"/>
      <c r="CU495" s="57"/>
      <c r="CV495" s="57"/>
      <c r="CW495" s="57"/>
      <c r="CX495" s="57"/>
      <c r="CY495" s="57"/>
      <c r="CZ495" s="57"/>
      <c r="DA495" s="57"/>
      <c r="DB495" s="57"/>
      <c r="DC495" s="57"/>
      <c r="DD495" s="57"/>
      <c r="DE495" s="57"/>
      <c r="DF495" s="57"/>
      <c r="DG495" s="57"/>
      <c r="DH495" s="57"/>
      <c r="DI495" s="57"/>
      <c r="DJ495" s="57"/>
      <c r="DK495" s="57"/>
      <c r="DL495" s="57"/>
      <c r="DM495" s="57"/>
      <c r="DN495" s="57"/>
      <c r="DO495" s="57"/>
      <c r="DP495" s="57"/>
      <c r="DQ495" s="57"/>
      <c r="DR495" s="57"/>
      <c r="DS495" s="57"/>
      <c r="DT495" s="57"/>
      <c r="DU495" s="57"/>
      <c r="DV495" s="103"/>
      <c r="DW495" s="57"/>
      <c r="DX495" s="57"/>
      <c r="DY495" s="57"/>
      <c r="DZ495" s="57"/>
      <c r="EA495" s="57"/>
      <c r="EB495" s="57"/>
      <c r="EC495" s="57"/>
      <c r="ED495" s="57"/>
      <c r="EE495" s="57"/>
      <c r="EF495" s="57"/>
      <c r="EG495" s="57"/>
      <c r="EH495" s="57"/>
      <c r="EI495" s="57"/>
      <c r="EJ495" s="57"/>
      <c r="EK495" s="57"/>
      <c r="EL495" s="57"/>
      <c r="EM495" s="57"/>
      <c r="EN495" s="57"/>
      <c r="EO495" s="57"/>
      <c r="EP495" s="57"/>
      <c r="EQ495" s="103"/>
      <c r="ER495" s="577"/>
    </row>
    <row r="496" spans="1:148" ht="15" customHeight="1">
      <c r="A496" s="648"/>
      <c r="B496" s="2261" t="str">
        <f t="shared" si="515"/>
        <v>Desk 71</v>
      </c>
      <c r="C496" s="2266" t="str">
        <f t="shared" ref="C496" si="522">IF(ISBLANK(C82), "", C82)</f>
        <v/>
      </c>
      <c r="D496" s="2266" t="str">
        <f t="shared" si="511"/>
        <v/>
      </c>
      <c r="E496" s="2266" t="str">
        <f t="shared" si="511"/>
        <v/>
      </c>
      <c r="F496" s="2266" t="str">
        <f t="shared" si="511"/>
        <v/>
      </c>
      <c r="G496" s="57"/>
      <c r="H496" s="57"/>
      <c r="I496" s="57"/>
      <c r="J496" s="57"/>
      <c r="K496" s="57"/>
      <c r="L496" s="57"/>
      <c r="M496" s="57"/>
      <c r="N496" s="57"/>
      <c r="O496" s="57"/>
      <c r="P496" s="57"/>
      <c r="Q496" s="57"/>
      <c r="R496" s="57"/>
      <c r="S496" s="57"/>
      <c r="T496" s="57"/>
      <c r="U496" s="57"/>
      <c r="V496" s="57"/>
      <c r="W496" s="57"/>
      <c r="X496" s="57"/>
      <c r="Y496" s="57"/>
      <c r="Z496" s="57"/>
      <c r="AA496" s="57"/>
      <c r="AB496" s="57"/>
      <c r="AC496" s="57"/>
      <c r="AD496" s="57"/>
      <c r="AE496" s="57"/>
      <c r="AF496" s="57"/>
      <c r="AG496" s="57"/>
      <c r="AH496" s="57"/>
      <c r="AI496" s="57"/>
      <c r="AJ496" s="57"/>
      <c r="AK496" s="57"/>
      <c r="AL496" s="57"/>
      <c r="AM496" s="57"/>
      <c r="AN496" s="57"/>
      <c r="AO496" s="57"/>
      <c r="AP496" s="57"/>
      <c r="AQ496" s="57"/>
      <c r="AR496" s="57"/>
      <c r="AS496" s="57"/>
      <c r="AT496" s="57"/>
      <c r="AU496" s="57"/>
      <c r="AV496" s="57"/>
      <c r="AW496" s="57"/>
      <c r="AX496" s="57"/>
      <c r="AY496" s="57"/>
      <c r="AZ496" s="57"/>
      <c r="BA496" s="57"/>
      <c r="BB496" s="57"/>
      <c r="BC496" s="57"/>
      <c r="BD496" s="57"/>
      <c r="BE496" s="57"/>
      <c r="BF496" s="57"/>
      <c r="BG496" s="57"/>
      <c r="BH496" s="57"/>
      <c r="BI496" s="57"/>
      <c r="BJ496" s="57"/>
      <c r="BK496" s="57"/>
      <c r="BL496" s="57"/>
      <c r="BM496" s="57"/>
      <c r="BN496" s="57"/>
      <c r="BO496" s="57"/>
      <c r="BP496" s="57"/>
      <c r="BQ496" s="57"/>
      <c r="BR496" s="57"/>
      <c r="BS496" s="57"/>
      <c r="BT496" s="57"/>
      <c r="BU496" s="57"/>
      <c r="BV496" s="57"/>
      <c r="BW496" s="57"/>
      <c r="BX496" s="57"/>
      <c r="BY496" s="57"/>
      <c r="BZ496" s="57"/>
      <c r="CA496" s="57"/>
      <c r="CB496" s="57"/>
      <c r="CC496" s="57"/>
      <c r="CD496" s="57"/>
      <c r="CE496" s="57"/>
      <c r="CF496" s="57"/>
      <c r="CG496" s="57"/>
      <c r="CH496" s="57"/>
      <c r="CI496" s="57"/>
      <c r="CJ496" s="57"/>
      <c r="CK496" s="57"/>
      <c r="CL496" s="57"/>
      <c r="CM496" s="57"/>
      <c r="CN496" s="57"/>
      <c r="CO496" s="57"/>
      <c r="CP496" s="57"/>
      <c r="CQ496" s="57"/>
      <c r="CR496" s="57"/>
      <c r="CS496" s="57"/>
      <c r="CT496" s="57"/>
      <c r="CU496" s="57"/>
      <c r="CV496" s="57"/>
      <c r="CW496" s="57"/>
      <c r="CX496" s="57"/>
      <c r="CY496" s="57"/>
      <c r="CZ496" s="57"/>
      <c r="DA496" s="57"/>
      <c r="DB496" s="57"/>
      <c r="DC496" s="57"/>
      <c r="DD496" s="57"/>
      <c r="DE496" s="57"/>
      <c r="DF496" s="57"/>
      <c r="DG496" s="57"/>
      <c r="DH496" s="57"/>
      <c r="DI496" s="57"/>
      <c r="DJ496" s="57"/>
      <c r="DK496" s="57"/>
      <c r="DL496" s="57"/>
      <c r="DM496" s="57"/>
      <c r="DN496" s="57"/>
      <c r="DO496" s="57"/>
      <c r="DP496" s="57"/>
      <c r="DQ496" s="57"/>
      <c r="DR496" s="57"/>
      <c r="DS496" s="57"/>
      <c r="DT496" s="57"/>
      <c r="DU496" s="57"/>
      <c r="DV496" s="103"/>
      <c r="DW496" s="57"/>
      <c r="DX496" s="57"/>
      <c r="DY496" s="57"/>
      <c r="DZ496" s="57"/>
      <c r="EA496" s="57"/>
      <c r="EB496" s="57"/>
      <c r="EC496" s="57"/>
      <c r="ED496" s="57"/>
      <c r="EE496" s="57"/>
      <c r="EF496" s="57"/>
      <c r="EG496" s="57"/>
      <c r="EH496" s="57"/>
      <c r="EI496" s="57"/>
      <c r="EJ496" s="57"/>
      <c r="EK496" s="57"/>
      <c r="EL496" s="57"/>
      <c r="EM496" s="57"/>
      <c r="EN496" s="57"/>
      <c r="EO496" s="57"/>
      <c r="EP496" s="57"/>
      <c r="EQ496" s="103"/>
      <c r="ER496" s="577"/>
    </row>
    <row r="497" spans="1:148" ht="15" customHeight="1">
      <c r="A497" s="648"/>
      <c r="B497" s="2261" t="str">
        <f t="shared" si="515"/>
        <v>Desk 72</v>
      </c>
      <c r="C497" s="2266" t="str">
        <f t="shared" ref="C497" si="523">IF(ISBLANK(C83), "", C83)</f>
        <v/>
      </c>
      <c r="D497" s="2266" t="str">
        <f t="shared" si="511"/>
        <v/>
      </c>
      <c r="E497" s="2266" t="str">
        <f t="shared" si="511"/>
        <v/>
      </c>
      <c r="F497" s="2266" t="str">
        <f t="shared" si="511"/>
        <v/>
      </c>
      <c r="G497" s="57"/>
      <c r="H497" s="57"/>
      <c r="I497" s="57"/>
      <c r="J497" s="57"/>
      <c r="K497" s="57"/>
      <c r="L497" s="57"/>
      <c r="M497" s="57"/>
      <c r="N497" s="57"/>
      <c r="O497" s="57"/>
      <c r="P497" s="57"/>
      <c r="Q497" s="57"/>
      <c r="R497" s="57"/>
      <c r="S497" s="57"/>
      <c r="T497" s="57"/>
      <c r="U497" s="57"/>
      <c r="V497" s="57"/>
      <c r="W497" s="57"/>
      <c r="X497" s="57"/>
      <c r="Y497" s="57"/>
      <c r="Z497" s="57"/>
      <c r="AA497" s="57"/>
      <c r="AB497" s="57"/>
      <c r="AC497" s="57"/>
      <c r="AD497" s="57"/>
      <c r="AE497" s="57"/>
      <c r="AF497" s="57"/>
      <c r="AG497" s="57"/>
      <c r="AH497" s="57"/>
      <c r="AI497" s="57"/>
      <c r="AJ497" s="57"/>
      <c r="AK497" s="57"/>
      <c r="AL497" s="57"/>
      <c r="AM497" s="57"/>
      <c r="AN497" s="57"/>
      <c r="AO497" s="57"/>
      <c r="AP497" s="57"/>
      <c r="AQ497" s="57"/>
      <c r="AR497" s="57"/>
      <c r="AS497" s="57"/>
      <c r="AT497" s="57"/>
      <c r="AU497" s="57"/>
      <c r="AV497" s="57"/>
      <c r="AW497" s="57"/>
      <c r="AX497" s="57"/>
      <c r="AY497" s="57"/>
      <c r="AZ497" s="57"/>
      <c r="BA497" s="57"/>
      <c r="BB497" s="57"/>
      <c r="BC497" s="57"/>
      <c r="BD497" s="57"/>
      <c r="BE497" s="57"/>
      <c r="BF497" s="57"/>
      <c r="BG497" s="57"/>
      <c r="BH497" s="57"/>
      <c r="BI497" s="57"/>
      <c r="BJ497" s="57"/>
      <c r="BK497" s="57"/>
      <c r="BL497" s="57"/>
      <c r="BM497" s="57"/>
      <c r="BN497" s="57"/>
      <c r="BO497" s="57"/>
      <c r="BP497" s="57"/>
      <c r="BQ497" s="57"/>
      <c r="BR497" s="57"/>
      <c r="BS497" s="57"/>
      <c r="BT497" s="57"/>
      <c r="BU497" s="57"/>
      <c r="BV497" s="57"/>
      <c r="BW497" s="57"/>
      <c r="BX497" s="57"/>
      <c r="BY497" s="57"/>
      <c r="BZ497" s="57"/>
      <c r="CA497" s="57"/>
      <c r="CB497" s="57"/>
      <c r="CC497" s="57"/>
      <c r="CD497" s="57"/>
      <c r="CE497" s="57"/>
      <c r="CF497" s="57"/>
      <c r="CG497" s="57"/>
      <c r="CH497" s="57"/>
      <c r="CI497" s="57"/>
      <c r="CJ497" s="57"/>
      <c r="CK497" s="57"/>
      <c r="CL497" s="57"/>
      <c r="CM497" s="57"/>
      <c r="CN497" s="57"/>
      <c r="CO497" s="57"/>
      <c r="CP497" s="57"/>
      <c r="CQ497" s="57"/>
      <c r="CR497" s="57"/>
      <c r="CS497" s="57"/>
      <c r="CT497" s="57"/>
      <c r="CU497" s="57"/>
      <c r="CV497" s="57"/>
      <c r="CW497" s="57"/>
      <c r="CX497" s="57"/>
      <c r="CY497" s="57"/>
      <c r="CZ497" s="57"/>
      <c r="DA497" s="57"/>
      <c r="DB497" s="57"/>
      <c r="DC497" s="57"/>
      <c r="DD497" s="57"/>
      <c r="DE497" s="57"/>
      <c r="DF497" s="57"/>
      <c r="DG497" s="57"/>
      <c r="DH497" s="57"/>
      <c r="DI497" s="57"/>
      <c r="DJ497" s="57"/>
      <c r="DK497" s="57"/>
      <c r="DL497" s="57"/>
      <c r="DM497" s="57"/>
      <c r="DN497" s="57"/>
      <c r="DO497" s="57"/>
      <c r="DP497" s="57"/>
      <c r="DQ497" s="57"/>
      <c r="DR497" s="57"/>
      <c r="DS497" s="57"/>
      <c r="DT497" s="57"/>
      <c r="DU497" s="57"/>
      <c r="DV497" s="103"/>
      <c r="DW497" s="57"/>
      <c r="DX497" s="57"/>
      <c r="DY497" s="57"/>
      <c r="DZ497" s="57"/>
      <c r="EA497" s="57"/>
      <c r="EB497" s="57"/>
      <c r="EC497" s="57"/>
      <c r="ED497" s="57"/>
      <c r="EE497" s="57"/>
      <c r="EF497" s="57"/>
      <c r="EG497" s="57"/>
      <c r="EH497" s="57"/>
      <c r="EI497" s="57"/>
      <c r="EJ497" s="57"/>
      <c r="EK497" s="57"/>
      <c r="EL497" s="57"/>
      <c r="EM497" s="57"/>
      <c r="EN497" s="57"/>
      <c r="EO497" s="57"/>
      <c r="EP497" s="57"/>
      <c r="EQ497" s="103"/>
      <c r="ER497" s="577"/>
    </row>
    <row r="498" spans="1:148" ht="15" customHeight="1">
      <c r="A498" s="648"/>
      <c r="B498" s="2261" t="str">
        <f t="shared" si="515"/>
        <v>Desk 73</v>
      </c>
      <c r="C498" s="2266" t="str">
        <f t="shared" ref="C498" si="524">IF(ISBLANK(C84), "", C84)</f>
        <v/>
      </c>
      <c r="D498" s="2266" t="str">
        <f t="shared" si="511"/>
        <v/>
      </c>
      <c r="E498" s="2266" t="str">
        <f t="shared" si="511"/>
        <v/>
      </c>
      <c r="F498" s="2266" t="str">
        <f t="shared" si="511"/>
        <v/>
      </c>
      <c r="G498" s="57"/>
      <c r="H498" s="57"/>
      <c r="I498" s="57"/>
      <c r="J498" s="57"/>
      <c r="K498" s="57"/>
      <c r="L498" s="57"/>
      <c r="M498" s="57"/>
      <c r="N498" s="57"/>
      <c r="O498" s="57"/>
      <c r="P498" s="57"/>
      <c r="Q498" s="57"/>
      <c r="R498" s="57"/>
      <c r="S498" s="57"/>
      <c r="T498" s="57"/>
      <c r="U498" s="57"/>
      <c r="V498" s="57"/>
      <c r="W498" s="57"/>
      <c r="X498" s="57"/>
      <c r="Y498" s="57"/>
      <c r="Z498" s="57"/>
      <c r="AA498" s="57"/>
      <c r="AB498" s="57"/>
      <c r="AC498" s="57"/>
      <c r="AD498" s="57"/>
      <c r="AE498" s="57"/>
      <c r="AF498" s="57"/>
      <c r="AG498" s="57"/>
      <c r="AH498" s="57"/>
      <c r="AI498" s="57"/>
      <c r="AJ498" s="57"/>
      <c r="AK498" s="57"/>
      <c r="AL498" s="57"/>
      <c r="AM498" s="57"/>
      <c r="AN498" s="57"/>
      <c r="AO498" s="57"/>
      <c r="AP498" s="57"/>
      <c r="AQ498" s="57"/>
      <c r="AR498" s="57"/>
      <c r="AS498" s="57"/>
      <c r="AT498" s="57"/>
      <c r="AU498" s="57"/>
      <c r="AV498" s="57"/>
      <c r="AW498" s="57"/>
      <c r="AX498" s="57"/>
      <c r="AY498" s="57"/>
      <c r="AZ498" s="57"/>
      <c r="BA498" s="57"/>
      <c r="BB498" s="57"/>
      <c r="BC498" s="57"/>
      <c r="BD498" s="57"/>
      <c r="BE498" s="57"/>
      <c r="BF498" s="57"/>
      <c r="BG498" s="57"/>
      <c r="BH498" s="57"/>
      <c r="BI498" s="57"/>
      <c r="BJ498" s="57"/>
      <c r="BK498" s="57"/>
      <c r="BL498" s="57"/>
      <c r="BM498" s="57"/>
      <c r="BN498" s="57"/>
      <c r="BO498" s="57"/>
      <c r="BP498" s="57"/>
      <c r="BQ498" s="57"/>
      <c r="BR498" s="57"/>
      <c r="BS498" s="57"/>
      <c r="BT498" s="57"/>
      <c r="BU498" s="57"/>
      <c r="BV498" s="57"/>
      <c r="BW498" s="57"/>
      <c r="BX498" s="57"/>
      <c r="BY498" s="57"/>
      <c r="BZ498" s="57"/>
      <c r="CA498" s="57"/>
      <c r="CB498" s="57"/>
      <c r="CC498" s="57"/>
      <c r="CD498" s="57"/>
      <c r="CE498" s="57"/>
      <c r="CF498" s="57"/>
      <c r="CG498" s="57"/>
      <c r="CH498" s="57"/>
      <c r="CI498" s="57"/>
      <c r="CJ498" s="57"/>
      <c r="CK498" s="57"/>
      <c r="CL498" s="57"/>
      <c r="CM498" s="57"/>
      <c r="CN498" s="57"/>
      <c r="CO498" s="57"/>
      <c r="CP498" s="57"/>
      <c r="CQ498" s="57"/>
      <c r="CR498" s="57"/>
      <c r="CS498" s="57"/>
      <c r="CT498" s="57"/>
      <c r="CU498" s="57"/>
      <c r="CV498" s="57"/>
      <c r="CW498" s="57"/>
      <c r="CX498" s="57"/>
      <c r="CY498" s="57"/>
      <c r="CZ498" s="57"/>
      <c r="DA498" s="57"/>
      <c r="DB498" s="57"/>
      <c r="DC498" s="57"/>
      <c r="DD498" s="57"/>
      <c r="DE498" s="57"/>
      <c r="DF498" s="57"/>
      <c r="DG498" s="57"/>
      <c r="DH498" s="57"/>
      <c r="DI498" s="57"/>
      <c r="DJ498" s="57"/>
      <c r="DK498" s="57"/>
      <c r="DL498" s="57"/>
      <c r="DM498" s="57"/>
      <c r="DN498" s="57"/>
      <c r="DO498" s="57"/>
      <c r="DP498" s="57"/>
      <c r="DQ498" s="57"/>
      <c r="DR498" s="57"/>
      <c r="DS498" s="57"/>
      <c r="DT498" s="57"/>
      <c r="DU498" s="57"/>
      <c r="DV498" s="103"/>
      <c r="DW498" s="57"/>
      <c r="DX498" s="57"/>
      <c r="DY498" s="57"/>
      <c r="DZ498" s="57"/>
      <c r="EA498" s="57"/>
      <c r="EB498" s="57"/>
      <c r="EC498" s="57"/>
      <c r="ED498" s="57"/>
      <c r="EE498" s="57"/>
      <c r="EF498" s="57"/>
      <c r="EG498" s="57"/>
      <c r="EH498" s="57"/>
      <c r="EI498" s="57"/>
      <c r="EJ498" s="57"/>
      <c r="EK498" s="57"/>
      <c r="EL498" s="57"/>
      <c r="EM498" s="57"/>
      <c r="EN498" s="57"/>
      <c r="EO498" s="57"/>
      <c r="EP498" s="57"/>
      <c r="EQ498" s="103"/>
      <c r="ER498" s="577"/>
    </row>
    <row r="499" spans="1:148" ht="15" customHeight="1">
      <c r="A499" s="648"/>
      <c r="B499" s="2261" t="str">
        <f t="shared" si="515"/>
        <v>Desk 74</v>
      </c>
      <c r="C499" s="2266" t="str">
        <f t="shared" ref="C499" si="525">IF(ISBLANK(C85), "", C85)</f>
        <v/>
      </c>
      <c r="D499" s="2266" t="str">
        <f t="shared" si="511"/>
        <v/>
      </c>
      <c r="E499" s="2266" t="str">
        <f t="shared" si="511"/>
        <v/>
      </c>
      <c r="F499" s="2266" t="str">
        <f t="shared" si="511"/>
        <v/>
      </c>
      <c r="G499" s="57"/>
      <c r="H499" s="57"/>
      <c r="I499" s="57"/>
      <c r="J499" s="57"/>
      <c r="K499" s="57"/>
      <c r="L499" s="57"/>
      <c r="M499" s="57"/>
      <c r="N499" s="57"/>
      <c r="O499" s="57"/>
      <c r="P499" s="57"/>
      <c r="Q499" s="57"/>
      <c r="R499" s="57"/>
      <c r="S499" s="57"/>
      <c r="T499" s="57"/>
      <c r="U499" s="57"/>
      <c r="V499" s="57"/>
      <c r="W499" s="57"/>
      <c r="X499" s="57"/>
      <c r="Y499" s="57"/>
      <c r="Z499" s="57"/>
      <c r="AA499" s="57"/>
      <c r="AB499" s="57"/>
      <c r="AC499" s="57"/>
      <c r="AD499" s="57"/>
      <c r="AE499" s="57"/>
      <c r="AF499" s="57"/>
      <c r="AG499" s="57"/>
      <c r="AH499" s="57"/>
      <c r="AI499" s="57"/>
      <c r="AJ499" s="57"/>
      <c r="AK499" s="57"/>
      <c r="AL499" s="57"/>
      <c r="AM499" s="57"/>
      <c r="AN499" s="57"/>
      <c r="AO499" s="57"/>
      <c r="AP499" s="57"/>
      <c r="AQ499" s="57"/>
      <c r="AR499" s="57"/>
      <c r="AS499" s="57"/>
      <c r="AT499" s="57"/>
      <c r="AU499" s="57"/>
      <c r="AV499" s="57"/>
      <c r="AW499" s="57"/>
      <c r="AX499" s="57"/>
      <c r="AY499" s="57"/>
      <c r="AZ499" s="57"/>
      <c r="BA499" s="57"/>
      <c r="BB499" s="57"/>
      <c r="BC499" s="57"/>
      <c r="BD499" s="57"/>
      <c r="BE499" s="57"/>
      <c r="BF499" s="57"/>
      <c r="BG499" s="57"/>
      <c r="BH499" s="57"/>
      <c r="BI499" s="57"/>
      <c r="BJ499" s="57"/>
      <c r="BK499" s="57"/>
      <c r="BL499" s="57"/>
      <c r="BM499" s="57"/>
      <c r="BN499" s="57"/>
      <c r="BO499" s="57"/>
      <c r="BP499" s="57"/>
      <c r="BQ499" s="57"/>
      <c r="BR499" s="57"/>
      <c r="BS499" s="57"/>
      <c r="BT499" s="57"/>
      <c r="BU499" s="57"/>
      <c r="BV499" s="57"/>
      <c r="BW499" s="57"/>
      <c r="BX499" s="57"/>
      <c r="BY499" s="57"/>
      <c r="BZ499" s="57"/>
      <c r="CA499" s="57"/>
      <c r="CB499" s="57"/>
      <c r="CC499" s="57"/>
      <c r="CD499" s="57"/>
      <c r="CE499" s="57"/>
      <c r="CF499" s="57"/>
      <c r="CG499" s="57"/>
      <c r="CH499" s="57"/>
      <c r="CI499" s="57"/>
      <c r="CJ499" s="57"/>
      <c r="CK499" s="57"/>
      <c r="CL499" s="57"/>
      <c r="CM499" s="57"/>
      <c r="CN499" s="57"/>
      <c r="CO499" s="57"/>
      <c r="CP499" s="57"/>
      <c r="CQ499" s="57"/>
      <c r="CR499" s="57"/>
      <c r="CS499" s="57"/>
      <c r="CT499" s="57"/>
      <c r="CU499" s="57"/>
      <c r="CV499" s="57"/>
      <c r="CW499" s="57"/>
      <c r="CX499" s="57"/>
      <c r="CY499" s="57"/>
      <c r="CZ499" s="57"/>
      <c r="DA499" s="57"/>
      <c r="DB499" s="57"/>
      <c r="DC499" s="57"/>
      <c r="DD499" s="57"/>
      <c r="DE499" s="57"/>
      <c r="DF499" s="57"/>
      <c r="DG499" s="57"/>
      <c r="DH499" s="57"/>
      <c r="DI499" s="57"/>
      <c r="DJ499" s="57"/>
      <c r="DK499" s="57"/>
      <c r="DL499" s="57"/>
      <c r="DM499" s="57"/>
      <c r="DN499" s="57"/>
      <c r="DO499" s="57"/>
      <c r="DP499" s="57"/>
      <c r="DQ499" s="57"/>
      <c r="DR499" s="57"/>
      <c r="DS499" s="57"/>
      <c r="DT499" s="57"/>
      <c r="DU499" s="57"/>
      <c r="DV499" s="103"/>
      <c r="DW499" s="57"/>
      <c r="DX499" s="57"/>
      <c r="DY499" s="57"/>
      <c r="DZ499" s="57"/>
      <c r="EA499" s="57"/>
      <c r="EB499" s="57"/>
      <c r="EC499" s="57"/>
      <c r="ED499" s="57"/>
      <c r="EE499" s="57"/>
      <c r="EF499" s="57"/>
      <c r="EG499" s="57"/>
      <c r="EH499" s="57"/>
      <c r="EI499" s="57"/>
      <c r="EJ499" s="57"/>
      <c r="EK499" s="57"/>
      <c r="EL499" s="57"/>
      <c r="EM499" s="57"/>
      <c r="EN499" s="57"/>
      <c r="EO499" s="57"/>
      <c r="EP499" s="57"/>
      <c r="EQ499" s="103"/>
      <c r="ER499" s="577"/>
    </row>
    <row r="500" spans="1:148" ht="15" customHeight="1">
      <c r="A500" s="648"/>
      <c r="B500" s="2261" t="str">
        <f t="shared" si="515"/>
        <v>Desk 75</v>
      </c>
      <c r="C500" s="2266" t="str">
        <f t="shared" ref="C500" si="526">IF(ISBLANK(C86), "", C86)</f>
        <v/>
      </c>
      <c r="D500" s="2266" t="str">
        <f t="shared" si="511"/>
        <v/>
      </c>
      <c r="E500" s="2266" t="str">
        <f t="shared" si="511"/>
        <v/>
      </c>
      <c r="F500" s="2266" t="str">
        <f t="shared" si="511"/>
        <v/>
      </c>
      <c r="G500" s="57"/>
      <c r="H500" s="57"/>
      <c r="I500" s="57"/>
      <c r="J500" s="57"/>
      <c r="K500" s="57"/>
      <c r="L500" s="57"/>
      <c r="M500" s="57"/>
      <c r="N500" s="57"/>
      <c r="O500" s="57"/>
      <c r="P500" s="57"/>
      <c r="Q500" s="57"/>
      <c r="R500" s="57"/>
      <c r="S500" s="57"/>
      <c r="T500" s="57"/>
      <c r="U500" s="57"/>
      <c r="V500" s="57"/>
      <c r="W500" s="57"/>
      <c r="X500" s="57"/>
      <c r="Y500" s="57"/>
      <c r="Z500" s="57"/>
      <c r="AA500" s="57"/>
      <c r="AB500" s="57"/>
      <c r="AC500" s="57"/>
      <c r="AD500" s="57"/>
      <c r="AE500" s="57"/>
      <c r="AF500" s="57"/>
      <c r="AG500" s="57"/>
      <c r="AH500" s="57"/>
      <c r="AI500" s="57"/>
      <c r="AJ500" s="57"/>
      <c r="AK500" s="57"/>
      <c r="AL500" s="57"/>
      <c r="AM500" s="57"/>
      <c r="AN500" s="57"/>
      <c r="AO500" s="57"/>
      <c r="AP500" s="57"/>
      <c r="AQ500" s="57"/>
      <c r="AR500" s="57"/>
      <c r="AS500" s="57"/>
      <c r="AT500" s="57"/>
      <c r="AU500" s="57"/>
      <c r="AV500" s="57"/>
      <c r="AW500" s="57"/>
      <c r="AX500" s="57"/>
      <c r="AY500" s="57"/>
      <c r="AZ500" s="57"/>
      <c r="BA500" s="57"/>
      <c r="BB500" s="57"/>
      <c r="BC500" s="57"/>
      <c r="BD500" s="57"/>
      <c r="BE500" s="57"/>
      <c r="BF500" s="57"/>
      <c r="BG500" s="57"/>
      <c r="BH500" s="57"/>
      <c r="BI500" s="57"/>
      <c r="BJ500" s="57"/>
      <c r="BK500" s="57"/>
      <c r="BL500" s="57"/>
      <c r="BM500" s="57"/>
      <c r="BN500" s="57"/>
      <c r="BO500" s="57"/>
      <c r="BP500" s="57"/>
      <c r="BQ500" s="57"/>
      <c r="BR500" s="57"/>
      <c r="BS500" s="57"/>
      <c r="BT500" s="57"/>
      <c r="BU500" s="57"/>
      <c r="BV500" s="57"/>
      <c r="BW500" s="57"/>
      <c r="BX500" s="57"/>
      <c r="BY500" s="57"/>
      <c r="BZ500" s="57"/>
      <c r="CA500" s="57"/>
      <c r="CB500" s="57"/>
      <c r="CC500" s="57"/>
      <c r="CD500" s="57"/>
      <c r="CE500" s="57"/>
      <c r="CF500" s="57"/>
      <c r="CG500" s="57"/>
      <c r="CH500" s="57"/>
      <c r="CI500" s="57"/>
      <c r="CJ500" s="57"/>
      <c r="CK500" s="57"/>
      <c r="CL500" s="57"/>
      <c r="CM500" s="57"/>
      <c r="CN500" s="57"/>
      <c r="CO500" s="57"/>
      <c r="CP500" s="57"/>
      <c r="CQ500" s="57"/>
      <c r="CR500" s="57"/>
      <c r="CS500" s="57"/>
      <c r="CT500" s="57"/>
      <c r="CU500" s="57"/>
      <c r="CV500" s="57"/>
      <c r="CW500" s="57"/>
      <c r="CX500" s="57"/>
      <c r="CY500" s="57"/>
      <c r="CZ500" s="57"/>
      <c r="DA500" s="57"/>
      <c r="DB500" s="57"/>
      <c r="DC500" s="57"/>
      <c r="DD500" s="57"/>
      <c r="DE500" s="57"/>
      <c r="DF500" s="57"/>
      <c r="DG500" s="57"/>
      <c r="DH500" s="57"/>
      <c r="DI500" s="57"/>
      <c r="DJ500" s="57"/>
      <c r="DK500" s="57"/>
      <c r="DL500" s="57"/>
      <c r="DM500" s="57"/>
      <c r="DN500" s="57"/>
      <c r="DO500" s="57"/>
      <c r="DP500" s="57"/>
      <c r="DQ500" s="57"/>
      <c r="DR500" s="57"/>
      <c r="DS500" s="57"/>
      <c r="DT500" s="57"/>
      <c r="DU500" s="57"/>
      <c r="DV500" s="103"/>
      <c r="DW500" s="57"/>
      <c r="DX500" s="57"/>
      <c r="DY500" s="57"/>
      <c r="DZ500" s="57"/>
      <c r="EA500" s="57"/>
      <c r="EB500" s="57"/>
      <c r="EC500" s="57"/>
      <c r="ED500" s="57"/>
      <c r="EE500" s="57"/>
      <c r="EF500" s="57"/>
      <c r="EG500" s="57"/>
      <c r="EH500" s="57"/>
      <c r="EI500" s="57"/>
      <c r="EJ500" s="57"/>
      <c r="EK500" s="57"/>
      <c r="EL500" s="57"/>
      <c r="EM500" s="57"/>
      <c r="EN500" s="57"/>
      <c r="EO500" s="57"/>
      <c r="EP500" s="57"/>
      <c r="EQ500" s="103"/>
      <c r="ER500" s="577"/>
    </row>
    <row r="501" spans="1:148" ht="15" customHeight="1">
      <c r="A501" s="648"/>
      <c r="B501" s="2261" t="str">
        <f t="shared" si="515"/>
        <v>Desk 76</v>
      </c>
      <c r="C501" s="2266" t="str">
        <f t="shared" ref="C501" si="527">IF(ISBLANK(C87), "", C87)</f>
        <v/>
      </c>
      <c r="D501" s="2266" t="str">
        <f t="shared" si="511"/>
        <v/>
      </c>
      <c r="E501" s="2266" t="str">
        <f t="shared" si="511"/>
        <v/>
      </c>
      <c r="F501" s="2266" t="str">
        <f t="shared" si="511"/>
        <v/>
      </c>
      <c r="G501" s="57"/>
      <c r="H501" s="57"/>
      <c r="I501" s="57"/>
      <c r="J501" s="57"/>
      <c r="K501" s="57"/>
      <c r="L501" s="57"/>
      <c r="M501" s="57"/>
      <c r="N501" s="57"/>
      <c r="O501" s="57"/>
      <c r="P501" s="57"/>
      <c r="Q501" s="57"/>
      <c r="R501" s="57"/>
      <c r="S501" s="57"/>
      <c r="T501" s="57"/>
      <c r="U501" s="57"/>
      <c r="V501" s="57"/>
      <c r="W501" s="57"/>
      <c r="X501" s="57"/>
      <c r="Y501" s="57"/>
      <c r="Z501" s="57"/>
      <c r="AA501" s="57"/>
      <c r="AB501" s="57"/>
      <c r="AC501" s="57"/>
      <c r="AD501" s="57"/>
      <c r="AE501" s="57"/>
      <c r="AF501" s="57"/>
      <c r="AG501" s="57"/>
      <c r="AH501" s="57"/>
      <c r="AI501" s="57"/>
      <c r="AJ501" s="57"/>
      <c r="AK501" s="57"/>
      <c r="AL501" s="57"/>
      <c r="AM501" s="57"/>
      <c r="AN501" s="57"/>
      <c r="AO501" s="57"/>
      <c r="AP501" s="57"/>
      <c r="AQ501" s="57"/>
      <c r="AR501" s="57"/>
      <c r="AS501" s="57"/>
      <c r="AT501" s="57"/>
      <c r="AU501" s="57"/>
      <c r="AV501" s="57"/>
      <c r="AW501" s="57"/>
      <c r="AX501" s="57"/>
      <c r="AY501" s="57"/>
      <c r="AZ501" s="57"/>
      <c r="BA501" s="57"/>
      <c r="BB501" s="57"/>
      <c r="BC501" s="57"/>
      <c r="BD501" s="57"/>
      <c r="BE501" s="57"/>
      <c r="BF501" s="57"/>
      <c r="BG501" s="57"/>
      <c r="BH501" s="57"/>
      <c r="BI501" s="57"/>
      <c r="BJ501" s="57"/>
      <c r="BK501" s="57"/>
      <c r="BL501" s="57"/>
      <c r="BM501" s="57"/>
      <c r="BN501" s="57"/>
      <c r="BO501" s="57"/>
      <c r="BP501" s="57"/>
      <c r="BQ501" s="57"/>
      <c r="BR501" s="57"/>
      <c r="BS501" s="57"/>
      <c r="BT501" s="57"/>
      <c r="BU501" s="57"/>
      <c r="BV501" s="57"/>
      <c r="BW501" s="57"/>
      <c r="BX501" s="57"/>
      <c r="BY501" s="57"/>
      <c r="BZ501" s="57"/>
      <c r="CA501" s="57"/>
      <c r="CB501" s="57"/>
      <c r="CC501" s="57"/>
      <c r="CD501" s="57"/>
      <c r="CE501" s="57"/>
      <c r="CF501" s="57"/>
      <c r="CG501" s="57"/>
      <c r="CH501" s="57"/>
      <c r="CI501" s="57"/>
      <c r="CJ501" s="57"/>
      <c r="CK501" s="57"/>
      <c r="CL501" s="57"/>
      <c r="CM501" s="57"/>
      <c r="CN501" s="57"/>
      <c r="CO501" s="57"/>
      <c r="CP501" s="57"/>
      <c r="CQ501" s="57"/>
      <c r="CR501" s="57"/>
      <c r="CS501" s="57"/>
      <c r="CT501" s="57"/>
      <c r="CU501" s="57"/>
      <c r="CV501" s="57"/>
      <c r="CW501" s="57"/>
      <c r="CX501" s="57"/>
      <c r="CY501" s="57"/>
      <c r="CZ501" s="57"/>
      <c r="DA501" s="57"/>
      <c r="DB501" s="57"/>
      <c r="DC501" s="57"/>
      <c r="DD501" s="57"/>
      <c r="DE501" s="57"/>
      <c r="DF501" s="57"/>
      <c r="DG501" s="57"/>
      <c r="DH501" s="57"/>
      <c r="DI501" s="57"/>
      <c r="DJ501" s="57"/>
      <c r="DK501" s="57"/>
      <c r="DL501" s="57"/>
      <c r="DM501" s="57"/>
      <c r="DN501" s="57"/>
      <c r="DO501" s="57"/>
      <c r="DP501" s="57"/>
      <c r="DQ501" s="57"/>
      <c r="DR501" s="57"/>
      <c r="DS501" s="57"/>
      <c r="DT501" s="57"/>
      <c r="DU501" s="57"/>
      <c r="DV501" s="103"/>
      <c r="DW501" s="57"/>
      <c r="DX501" s="57"/>
      <c r="DY501" s="57"/>
      <c r="DZ501" s="57"/>
      <c r="EA501" s="57"/>
      <c r="EB501" s="57"/>
      <c r="EC501" s="57"/>
      <c r="ED501" s="57"/>
      <c r="EE501" s="57"/>
      <c r="EF501" s="57"/>
      <c r="EG501" s="57"/>
      <c r="EH501" s="57"/>
      <c r="EI501" s="57"/>
      <c r="EJ501" s="57"/>
      <c r="EK501" s="57"/>
      <c r="EL501" s="57"/>
      <c r="EM501" s="57"/>
      <c r="EN501" s="57"/>
      <c r="EO501" s="57"/>
      <c r="EP501" s="57"/>
      <c r="EQ501" s="103"/>
      <c r="ER501" s="577"/>
    </row>
    <row r="502" spans="1:148" ht="15" customHeight="1">
      <c r="A502" s="648"/>
      <c r="B502" s="2261" t="str">
        <f t="shared" si="515"/>
        <v>Desk 77</v>
      </c>
      <c r="C502" s="2266" t="str">
        <f t="shared" ref="C502" si="528">IF(ISBLANK(C88), "", C88)</f>
        <v/>
      </c>
      <c r="D502" s="2266" t="str">
        <f t="shared" si="511"/>
        <v/>
      </c>
      <c r="E502" s="2266" t="str">
        <f t="shared" si="511"/>
        <v/>
      </c>
      <c r="F502" s="2266" t="str">
        <f t="shared" si="511"/>
        <v/>
      </c>
      <c r="G502" s="57"/>
      <c r="H502" s="57"/>
      <c r="I502" s="57"/>
      <c r="J502" s="57"/>
      <c r="K502" s="57"/>
      <c r="L502" s="57"/>
      <c r="M502" s="57"/>
      <c r="N502" s="57"/>
      <c r="O502" s="57"/>
      <c r="P502" s="57"/>
      <c r="Q502" s="57"/>
      <c r="R502" s="57"/>
      <c r="S502" s="57"/>
      <c r="T502" s="57"/>
      <c r="U502" s="57"/>
      <c r="V502" s="57"/>
      <c r="W502" s="57"/>
      <c r="X502" s="57"/>
      <c r="Y502" s="57"/>
      <c r="Z502" s="57"/>
      <c r="AA502" s="57"/>
      <c r="AB502" s="57"/>
      <c r="AC502" s="57"/>
      <c r="AD502" s="57"/>
      <c r="AE502" s="57"/>
      <c r="AF502" s="57"/>
      <c r="AG502" s="57"/>
      <c r="AH502" s="57"/>
      <c r="AI502" s="57"/>
      <c r="AJ502" s="57"/>
      <c r="AK502" s="57"/>
      <c r="AL502" s="57"/>
      <c r="AM502" s="57"/>
      <c r="AN502" s="57"/>
      <c r="AO502" s="57"/>
      <c r="AP502" s="57"/>
      <c r="AQ502" s="57"/>
      <c r="AR502" s="57"/>
      <c r="AS502" s="57"/>
      <c r="AT502" s="57"/>
      <c r="AU502" s="57"/>
      <c r="AV502" s="57"/>
      <c r="AW502" s="57"/>
      <c r="AX502" s="57"/>
      <c r="AY502" s="57"/>
      <c r="AZ502" s="57"/>
      <c r="BA502" s="57"/>
      <c r="BB502" s="57"/>
      <c r="BC502" s="57"/>
      <c r="BD502" s="57"/>
      <c r="BE502" s="57"/>
      <c r="BF502" s="57"/>
      <c r="BG502" s="57"/>
      <c r="BH502" s="57"/>
      <c r="BI502" s="57"/>
      <c r="BJ502" s="57"/>
      <c r="BK502" s="57"/>
      <c r="BL502" s="57"/>
      <c r="BM502" s="57"/>
      <c r="BN502" s="57"/>
      <c r="BO502" s="57"/>
      <c r="BP502" s="57"/>
      <c r="BQ502" s="57"/>
      <c r="BR502" s="57"/>
      <c r="BS502" s="57"/>
      <c r="BT502" s="57"/>
      <c r="BU502" s="57"/>
      <c r="BV502" s="57"/>
      <c r="BW502" s="57"/>
      <c r="BX502" s="57"/>
      <c r="BY502" s="57"/>
      <c r="BZ502" s="57"/>
      <c r="CA502" s="57"/>
      <c r="CB502" s="57"/>
      <c r="CC502" s="57"/>
      <c r="CD502" s="57"/>
      <c r="CE502" s="57"/>
      <c r="CF502" s="57"/>
      <c r="CG502" s="57"/>
      <c r="CH502" s="57"/>
      <c r="CI502" s="57"/>
      <c r="CJ502" s="57"/>
      <c r="CK502" s="57"/>
      <c r="CL502" s="57"/>
      <c r="CM502" s="57"/>
      <c r="CN502" s="57"/>
      <c r="CO502" s="57"/>
      <c r="CP502" s="57"/>
      <c r="CQ502" s="57"/>
      <c r="CR502" s="57"/>
      <c r="CS502" s="57"/>
      <c r="CT502" s="57"/>
      <c r="CU502" s="57"/>
      <c r="CV502" s="57"/>
      <c r="CW502" s="57"/>
      <c r="CX502" s="57"/>
      <c r="CY502" s="57"/>
      <c r="CZ502" s="57"/>
      <c r="DA502" s="57"/>
      <c r="DB502" s="57"/>
      <c r="DC502" s="57"/>
      <c r="DD502" s="57"/>
      <c r="DE502" s="57"/>
      <c r="DF502" s="57"/>
      <c r="DG502" s="57"/>
      <c r="DH502" s="57"/>
      <c r="DI502" s="57"/>
      <c r="DJ502" s="57"/>
      <c r="DK502" s="57"/>
      <c r="DL502" s="57"/>
      <c r="DM502" s="57"/>
      <c r="DN502" s="57"/>
      <c r="DO502" s="57"/>
      <c r="DP502" s="57"/>
      <c r="DQ502" s="57"/>
      <c r="DR502" s="57"/>
      <c r="DS502" s="57"/>
      <c r="DT502" s="57"/>
      <c r="DU502" s="57"/>
      <c r="DV502" s="103"/>
      <c r="DW502" s="57"/>
      <c r="DX502" s="57"/>
      <c r="DY502" s="57"/>
      <c r="DZ502" s="57"/>
      <c r="EA502" s="57"/>
      <c r="EB502" s="57"/>
      <c r="EC502" s="57"/>
      <c r="ED502" s="57"/>
      <c r="EE502" s="57"/>
      <c r="EF502" s="57"/>
      <c r="EG502" s="57"/>
      <c r="EH502" s="57"/>
      <c r="EI502" s="57"/>
      <c r="EJ502" s="57"/>
      <c r="EK502" s="57"/>
      <c r="EL502" s="57"/>
      <c r="EM502" s="57"/>
      <c r="EN502" s="57"/>
      <c r="EO502" s="57"/>
      <c r="EP502" s="57"/>
      <c r="EQ502" s="103"/>
      <c r="ER502" s="577"/>
    </row>
    <row r="503" spans="1:148" ht="15" customHeight="1">
      <c r="A503" s="648"/>
      <c r="B503" s="2261" t="str">
        <f t="shared" si="515"/>
        <v>Desk 78</v>
      </c>
      <c r="C503" s="2266" t="str">
        <f t="shared" ref="C503" si="529">IF(ISBLANK(C89), "", C89)</f>
        <v/>
      </c>
      <c r="D503" s="2266" t="str">
        <f t="shared" si="511"/>
        <v/>
      </c>
      <c r="E503" s="2266" t="str">
        <f t="shared" si="511"/>
        <v/>
      </c>
      <c r="F503" s="2266" t="str">
        <f t="shared" si="511"/>
        <v/>
      </c>
      <c r="G503" s="57"/>
      <c r="H503" s="57"/>
      <c r="I503" s="57"/>
      <c r="J503" s="57"/>
      <c r="K503" s="57"/>
      <c r="L503" s="57"/>
      <c r="M503" s="57"/>
      <c r="N503" s="57"/>
      <c r="O503" s="57"/>
      <c r="P503" s="57"/>
      <c r="Q503" s="57"/>
      <c r="R503" s="57"/>
      <c r="S503" s="57"/>
      <c r="T503" s="57"/>
      <c r="U503" s="57"/>
      <c r="V503" s="57"/>
      <c r="W503" s="57"/>
      <c r="X503" s="57"/>
      <c r="Y503" s="57"/>
      <c r="Z503" s="57"/>
      <c r="AA503" s="57"/>
      <c r="AB503" s="57"/>
      <c r="AC503" s="57"/>
      <c r="AD503" s="57"/>
      <c r="AE503" s="57"/>
      <c r="AF503" s="57"/>
      <c r="AG503" s="57"/>
      <c r="AH503" s="57"/>
      <c r="AI503" s="57"/>
      <c r="AJ503" s="57"/>
      <c r="AK503" s="57"/>
      <c r="AL503" s="57"/>
      <c r="AM503" s="57"/>
      <c r="AN503" s="57"/>
      <c r="AO503" s="57"/>
      <c r="AP503" s="57"/>
      <c r="AQ503" s="57"/>
      <c r="AR503" s="57"/>
      <c r="AS503" s="57"/>
      <c r="AT503" s="57"/>
      <c r="AU503" s="57"/>
      <c r="AV503" s="57"/>
      <c r="AW503" s="57"/>
      <c r="AX503" s="57"/>
      <c r="AY503" s="57"/>
      <c r="AZ503" s="57"/>
      <c r="BA503" s="57"/>
      <c r="BB503" s="57"/>
      <c r="BC503" s="57"/>
      <c r="BD503" s="57"/>
      <c r="BE503" s="57"/>
      <c r="BF503" s="57"/>
      <c r="BG503" s="57"/>
      <c r="BH503" s="57"/>
      <c r="BI503" s="57"/>
      <c r="BJ503" s="57"/>
      <c r="BK503" s="57"/>
      <c r="BL503" s="57"/>
      <c r="BM503" s="57"/>
      <c r="BN503" s="57"/>
      <c r="BO503" s="57"/>
      <c r="BP503" s="57"/>
      <c r="BQ503" s="57"/>
      <c r="BR503" s="57"/>
      <c r="BS503" s="57"/>
      <c r="BT503" s="57"/>
      <c r="BU503" s="57"/>
      <c r="BV503" s="57"/>
      <c r="BW503" s="57"/>
      <c r="BX503" s="57"/>
      <c r="BY503" s="57"/>
      <c r="BZ503" s="57"/>
      <c r="CA503" s="57"/>
      <c r="CB503" s="57"/>
      <c r="CC503" s="57"/>
      <c r="CD503" s="57"/>
      <c r="CE503" s="57"/>
      <c r="CF503" s="57"/>
      <c r="CG503" s="57"/>
      <c r="CH503" s="57"/>
      <c r="CI503" s="57"/>
      <c r="CJ503" s="57"/>
      <c r="CK503" s="57"/>
      <c r="CL503" s="57"/>
      <c r="CM503" s="57"/>
      <c r="CN503" s="57"/>
      <c r="CO503" s="57"/>
      <c r="CP503" s="57"/>
      <c r="CQ503" s="57"/>
      <c r="CR503" s="57"/>
      <c r="CS503" s="57"/>
      <c r="CT503" s="57"/>
      <c r="CU503" s="57"/>
      <c r="CV503" s="57"/>
      <c r="CW503" s="57"/>
      <c r="CX503" s="57"/>
      <c r="CY503" s="57"/>
      <c r="CZ503" s="57"/>
      <c r="DA503" s="57"/>
      <c r="DB503" s="57"/>
      <c r="DC503" s="57"/>
      <c r="DD503" s="57"/>
      <c r="DE503" s="57"/>
      <c r="DF503" s="57"/>
      <c r="DG503" s="57"/>
      <c r="DH503" s="57"/>
      <c r="DI503" s="57"/>
      <c r="DJ503" s="57"/>
      <c r="DK503" s="57"/>
      <c r="DL503" s="57"/>
      <c r="DM503" s="57"/>
      <c r="DN503" s="57"/>
      <c r="DO503" s="57"/>
      <c r="DP503" s="57"/>
      <c r="DQ503" s="57"/>
      <c r="DR503" s="57"/>
      <c r="DS503" s="57"/>
      <c r="DT503" s="57"/>
      <c r="DU503" s="57"/>
      <c r="DV503" s="103"/>
      <c r="DW503" s="57"/>
      <c r="DX503" s="57"/>
      <c r="DY503" s="57"/>
      <c r="DZ503" s="57"/>
      <c r="EA503" s="57"/>
      <c r="EB503" s="57"/>
      <c r="EC503" s="57"/>
      <c r="ED503" s="57"/>
      <c r="EE503" s="57"/>
      <c r="EF503" s="57"/>
      <c r="EG503" s="57"/>
      <c r="EH503" s="57"/>
      <c r="EI503" s="57"/>
      <c r="EJ503" s="57"/>
      <c r="EK503" s="57"/>
      <c r="EL503" s="57"/>
      <c r="EM503" s="57"/>
      <c r="EN503" s="57"/>
      <c r="EO503" s="57"/>
      <c r="EP503" s="57"/>
      <c r="EQ503" s="103"/>
      <c r="ER503" s="577"/>
    </row>
    <row r="504" spans="1:148" ht="15" customHeight="1">
      <c r="A504" s="648"/>
      <c r="B504" s="2261" t="str">
        <f t="shared" si="515"/>
        <v>Desk 79</v>
      </c>
      <c r="C504" s="2266" t="str">
        <f t="shared" ref="C504" si="530">IF(ISBLANK(C90), "", C90)</f>
        <v/>
      </c>
      <c r="D504" s="2266" t="str">
        <f t="shared" si="511"/>
        <v/>
      </c>
      <c r="E504" s="2266" t="str">
        <f t="shared" si="511"/>
        <v/>
      </c>
      <c r="F504" s="2266" t="str">
        <f t="shared" si="511"/>
        <v/>
      </c>
      <c r="G504" s="57"/>
      <c r="H504" s="57"/>
      <c r="I504" s="57"/>
      <c r="J504" s="57"/>
      <c r="K504" s="57"/>
      <c r="L504" s="57"/>
      <c r="M504" s="57"/>
      <c r="N504" s="57"/>
      <c r="O504" s="57"/>
      <c r="P504" s="57"/>
      <c r="Q504" s="57"/>
      <c r="R504" s="57"/>
      <c r="S504" s="57"/>
      <c r="T504" s="57"/>
      <c r="U504" s="57"/>
      <c r="V504" s="57"/>
      <c r="W504" s="57"/>
      <c r="X504" s="57"/>
      <c r="Y504" s="57"/>
      <c r="Z504" s="57"/>
      <c r="AA504" s="57"/>
      <c r="AB504" s="57"/>
      <c r="AC504" s="57"/>
      <c r="AD504" s="57"/>
      <c r="AE504" s="57"/>
      <c r="AF504" s="57"/>
      <c r="AG504" s="57"/>
      <c r="AH504" s="57"/>
      <c r="AI504" s="57"/>
      <c r="AJ504" s="57"/>
      <c r="AK504" s="57"/>
      <c r="AL504" s="57"/>
      <c r="AM504" s="57"/>
      <c r="AN504" s="57"/>
      <c r="AO504" s="57"/>
      <c r="AP504" s="57"/>
      <c r="AQ504" s="57"/>
      <c r="AR504" s="57"/>
      <c r="AS504" s="57"/>
      <c r="AT504" s="57"/>
      <c r="AU504" s="57"/>
      <c r="AV504" s="57"/>
      <c r="AW504" s="57"/>
      <c r="AX504" s="57"/>
      <c r="AY504" s="57"/>
      <c r="AZ504" s="57"/>
      <c r="BA504" s="57"/>
      <c r="BB504" s="57"/>
      <c r="BC504" s="57"/>
      <c r="BD504" s="57"/>
      <c r="BE504" s="57"/>
      <c r="BF504" s="57"/>
      <c r="BG504" s="57"/>
      <c r="BH504" s="57"/>
      <c r="BI504" s="57"/>
      <c r="BJ504" s="57"/>
      <c r="BK504" s="57"/>
      <c r="BL504" s="57"/>
      <c r="BM504" s="57"/>
      <c r="BN504" s="57"/>
      <c r="BO504" s="57"/>
      <c r="BP504" s="57"/>
      <c r="BQ504" s="57"/>
      <c r="BR504" s="57"/>
      <c r="BS504" s="57"/>
      <c r="BT504" s="57"/>
      <c r="BU504" s="57"/>
      <c r="BV504" s="57"/>
      <c r="BW504" s="57"/>
      <c r="BX504" s="57"/>
      <c r="BY504" s="57"/>
      <c r="BZ504" s="57"/>
      <c r="CA504" s="57"/>
      <c r="CB504" s="57"/>
      <c r="CC504" s="57"/>
      <c r="CD504" s="57"/>
      <c r="CE504" s="57"/>
      <c r="CF504" s="57"/>
      <c r="CG504" s="57"/>
      <c r="CH504" s="57"/>
      <c r="CI504" s="57"/>
      <c r="CJ504" s="57"/>
      <c r="CK504" s="57"/>
      <c r="CL504" s="57"/>
      <c r="CM504" s="57"/>
      <c r="CN504" s="57"/>
      <c r="CO504" s="57"/>
      <c r="CP504" s="57"/>
      <c r="CQ504" s="57"/>
      <c r="CR504" s="57"/>
      <c r="CS504" s="57"/>
      <c r="CT504" s="57"/>
      <c r="CU504" s="57"/>
      <c r="CV504" s="57"/>
      <c r="CW504" s="57"/>
      <c r="CX504" s="57"/>
      <c r="CY504" s="57"/>
      <c r="CZ504" s="57"/>
      <c r="DA504" s="57"/>
      <c r="DB504" s="57"/>
      <c r="DC504" s="57"/>
      <c r="DD504" s="57"/>
      <c r="DE504" s="57"/>
      <c r="DF504" s="57"/>
      <c r="DG504" s="57"/>
      <c r="DH504" s="57"/>
      <c r="DI504" s="57"/>
      <c r="DJ504" s="57"/>
      <c r="DK504" s="57"/>
      <c r="DL504" s="57"/>
      <c r="DM504" s="57"/>
      <c r="DN504" s="57"/>
      <c r="DO504" s="57"/>
      <c r="DP504" s="57"/>
      <c r="DQ504" s="57"/>
      <c r="DR504" s="57"/>
      <c r="DS504" s="57"/>
      <c r="DT504" s="57"/>
      <c r="DU504" s="57"/>
      <c r="DV504" s="103"/>
      <c r="DW504" s="57"/>
      <c r="DX504" s="57"/>
      <c r="DY504" s="57"/>
      <c r="DZ504" s="57"/>
      <c r="EA504" s="57"/>
      <c r="EB504" s="57"/>
      <c r="EC504" s="57"/>
      <c r="ED504" s="57"/>
      <c r="EE504" s="57"/>
      <c r="EF504" s="57"/>
      <c r="EG504" s="57"/>
      <c r="EH504" s="57"/>
      <c r="EI504" s="57"/>
      <c r="EJ504" s="57"/>
      <c r="EK504" s="57"/>
      <c r="EL504" s="57"/>
      <c r="EM504" s="57"/>
      <c r="EN504" s="57"/>
      <c r="EO504" s="57"/>
      <c r="EP504" s="57"/>
      <c r="EQ504" s="103"/>
      <c r="ER504" s="577"/>
    </row>
    <row r="505" spans="1:148" ht="15" customHeight="1">
      <c r="A505" s="648"/>
      <c r="B505" s="2261" t="str">
        <f t="shared" si="515"/>
        <v>Desk 80</v>
      </c>
      <c r="C505" s="2266" t="str">
        <f t="shared" ref="C505" si="531">IF(ISBLANK(C91), "", C91)</f>
        <v/>
      </c>
      <c r="D505" s="2266" t="str">
        <f t="shared" si="511"/>
        <v/>
      </c>
      <c r="E505" s="2266" t="str">
        <f t="shared" si="511"/>
        <v/>
      </c>
      <c r="F505" s="2266" t="str">
        <f t="shared" si="511"/>
        <v/>
      </c>
      <c r="G505" s="57"/>
      <c r="H505" s="57"/>
      <c r="I505" s="57"/>
      <c r="J505" s="57"/>
      <c r="K505" s="57"/>
      <c r="L505" s="57"/>
      <c r="M505" s="57"/>
      <c r="N505" s="57"/>
      <c r="O505" s="57"/>
      <c r="P505" s="57"/>
      <c r="Q505" s="57"/>
      <c r="R505" s="57"/>
      <c r="S505" s="57"/>
      <c r="T505" s="57"/>
      <c r="U505" s="57"/>
      <c r="V505" s="57"/>
      <c r="W505" s="57"/>
      <c r="X505" s="57"/>
      <c r="Y505" s="57"/>
      <c r="Z505" s="57"/>
      <c r="AA505" s="57"/>
      <c r="AB505" s="57"/>
      <c r="AC505" s="57"/>
      <c r="AD505" s="57"/>
      <c r="AE505" s="57"/>
      <c r="AF505" s="57"/>
      <c r="AG505" s="57"/>
      <c r="AH505" s="57"/>
      <c r="AI505" s="57"/>
      <c r="AJ505" s="57"/>
      <c r="AK505" s="57"/>
      <c r="AL505" s="57"/>
      <c r="AM505" s="57"/>
      <c r="AN505" s="57"/>
      <c r="AO505" s="57"/>
      <c r="AP505" s="57"/>
      <c r="AQ505" s="57"/>
      <c r="AR505" s="57"/>
      <c r="AS505" s="57"/>
      <c r="AT505" s="57"/>
      <c r="AU505" s="57"/>
      <c r="AV505" s="57"/>
      <c r="AW505" s="57"/>
      <c r="AX505" s="57"/>
      <c r="AY505" s="57"/>
      <c r="AZ505" s="57"/>
      <c r="BA505" s="57"/>
      <c r="BB505" s="57"/>
      <c r="BC505" s="57"/>
      <c r="BD505" s="57"/>
      <c r="BE505" s="57"/>
      <c r="BF505" s="57"/>
      <c r="BG505" s="57"/>
      <c r="BH505" s="57"/>
      <c r="BI505" s="57"/>
      <c r="BJ505" s="57"/>
      <c r="BK505" s="57"/>
      <c r="BL505" s="57"/>
      <c r="BM505" s="57"/>
      <c r="BN505" s="57"/>
      <c r="BO505" s="57"/>
      <c r="BP505" s="57"/>
      <c r="BQ505" s="57"/>
      <c r="BR505" s="57"/>
      <c r="BS505" s="57"/>
      <c r="BT505" s="57"/>
      <c r="BU505" s="57"/>
      <c r="BV505" s="57"/>
      <c r="BW505" s="57"/>
      <c r="BX505" s="57"/>
      <c r="BY505" s="57"/>
      <c r="BZ505" s="57"/>
      <c r="CA505" s="57"/>
      <c r="CB505" s="57"/>
      <c r="CC505" s="57"/>
      <c r="CD505" s="57"/>
      <c r="CE505" s="57"/>
      <c r="CF505" s="57"/>
      <c r="CG505" s="57"/>
      <c r="CH505" s="57"/>
      <c r="CI505" s="57"/>
      <c r="CJ505" s="57"/>
      <c r="CK505" s="57"/>
      <c r="CL505" s="57"/>
      <c r="CM505" s="57"/>
      <c r="CN505" s="57"/>
      <c r="CO505" s="57"/>
      <c r="CP505" s="57"/>
      <c r="CQ505" s="57"/>
      <c r="CR505" s="57"/>
      <c r="CS505" s="57"/>
      <c r="CT505" s="57"/>
      <c r="CU505" s="57"/>
      <c r="CV505" s="57"/>
      <c r="CW505" s="57"/>
      <c r="CX505" s="57"/>
      <c r="CY505" s="57"/>
      <c r="CZ505" s="57"/>
      <c r="DA505" s="57"/>
      <c r="DB505" s="57"/>
      <c r="DC505" s="57"/>
      <c r="DD505" s="57"/>
      <c r="DE505" s="57"/>
      <c r="DF505" s="57"/>
      <c r="DG505" s="57"/>
      <c r="DH505" s="57"/>
      <c r="DI505" s="57"/>
      <c r="DJ505" s="57"/>
      <c r="DK505" s="57"/>
      <c r="DL505" s="57"/>
      <c r="DM505" s="57"/>
      <c r="DN505" s="57"/>
      <c r="DO505" s="57"/>
      <c r="DP505" s="57"/>
      <c r="DQ505" s="57"/>
      <c r="DR505" s="57"/>
      <c r="DS505" s="57"/>
      <c r="DT505" s="57"/>
      <c r="DU505" s="57"/>
      <c r="DV505" s="103"/>
      <c r="DW505" s="57"/>
      <c r="DX505" s="57"/>
      <c r="DY505" s="57"/>
      <c r="DZ505" s="57"/>
      <c r="EA505" s="57"/>
      <c r="EB505" s="57"/>
      <c r="EC505" s="57"/>
      <c r="ED505" s="57"/>
      <c r="EE505" s="57"/>
      <c r="EF505" s="57"/>
      <c r="EG505" s="57"/>
      <c r="EH505" s="57"/>
      <c r="EI505" s="57"/>
      <c r="EJ505" s="57"/>
      <c r="EK505" s="57"/>
      <c r="EL505" s="57"/>
      <c r="EM505" s="57"/>
      <c r="EN505" s="57"/>
      <c r="EO505" s="57"/>
      <c r="EP505" s="57"/>
      <c r="EQ505" s="103"/>
      <c r="ER505" s="577"/>
    </row>
    <row r="506" spans="1:148" ht="15" customHeight="1">
      <c r="A506" s="648"/>
      <c r="B506" s="2261" t="str">
        <f t="shared" si="515"/>
        <v>Desk 81</v>
      </c>
      <c r="C506" s="2266" t="str">
        <f t="shared" ref="C506" si="532">IF(ISBLANK(C92), "", C92)</f>
        <v/>
      </c>
      <c r="D506" s="2266" t="str">
        <f t="shared" ref="D506:F525" si="533">IF(ISBLANK(D92), "", D92)</f>
        <v/>
      </c>
      <c r="E506" s="2266" t="str">
        <f t="shared" si="533"/>
        <v/>
      </c>
      <c r="F506" s="2266" t="str">
        <f t="shared" si="533"/>
        <v/>
      </c>
      <c r="G506" s="57"/>
      <c r="H506" s="57"/>
      <c r="I506" s="57"/>
      <c r="J506" s="57"/>
      <c r="K506" s="57"/>
      <c r="L506" s="57"/>
      <c r="M506" s="57"/>
      <c r="N506" s="57"/>
      <c r="O506" s="57"/>
      <c r="P506" s="57"/>
      <c r="Q506" s="57"/>
      <c r="R506" s="57"/>
      <c r="S506" s="57"/>
      <c r="T506" s="57"/>
      <c r="U506" s="57"/>
      <c r="V506" s="57"/>
      <c r="W506" s="57"/>
      <c r="X506" s="57"/>
      <c r="Y506" s="57"/>
      <c r="Z506" s="57"/>
      <c r="AA506" s="57"/>
      <c r="AB506" s="57"/>
      <c r="AC506" s="57"/>
      <c r="AD506" s="57"/>
      <c r="AE506" s="57"/>
      <c r="AF506" s="57"/>
      <c r="AG506" s="57"/>
      <c r="AH506" s="57"/>
      <c r="AI506" s="57"/>
      <c r="AJ506" s="57"/>
      <c r="AK506" s="57"/>
      <c r="AL506" s="57"/>
      <c r="AM506" s="57"/>
      <c r="AN506" s="57"/>
      <c r="AO506" s="57"/>
      <c r="AP506" s="57"/>
      <c r="AQ506" s="57"/>
      <c r="AR506" s="57"/>
      <c r="AS506" s="57"/>
      <c r="AT506" s="57"/>
      <c r="AU506" s="57"/>
      <c r="AV506" s="57"/>
      <c r="AW506" s="57"/>
      <c r="AX506" s="57"/>
      <c r="AY506" s="57"/>
      <c r="AZ506" s="57"/>
      <c r="BA506" s="57"/>
      <c r="BB506" s="57"/>
      <c r="BC506" s="57"/>
      <c r="BD506" s="57"/>
      <c r="BE506" s="57"/>
      <c r="BF506" s="57"/>
      <c r="BG506" s="57"/>
      <c r="BH506" s="57"/>
      <c r="BI506" s="57"/>
      <c r="BJ506" s="57"/>
      <c r="BK506" s="57"/>
      <c r="BL506" s="57"/>
      <c r="BM506" s="57"/>
      <c r="BN506" s="57"/>
      <c r="BO506" s="57"/>
      <c r="BP506" s="57"/>
      <c r="BQ506" s="57"/>
      <c r="BR506" s="57"/>
      <c r="BS506" s="57"/>
      <c r="BT506" s="57"/>
      <c r="BU506" s="57"/>
      <c r="BV506" s="57"/>
      <c r="BW506" s="57"/>
      <c r="BX506" s="57"/>
      <c r="BY506" s="57"/>
      <c r="BZ506" s="57"/>
      <c r="CA506" s="57"/>
      <c r="CB506" s="57"/>
      <c r="CC506" s="57"/>
      <c r="CD506" s="57"/>
      <c r="CE506" s="57"/>
      <c r="CF506" s="57"/>
      <c r="CG506" s="57"/>
      <c r="CH506" s="57"/>
      <c r="CI506" s="57"/>
      <c r="CJ506" s="57"/>
      <c r="CK506" s="57"/>
      <c r="CL506" s="57"/>
      <c r="CM506" s="57"/>
      <c r="CN506" s="57"/>
      <c r="CO506" s="57"/>
      <c r="CP506" s="57"/>
      <c r="CQ506" s="57"/>
      <c r="CR506" s="57"/>
      <c r="CS506" s="57"/>
      <c r="CT506" s="57"/>
      <c r="CU506" s="57"/>
      <c r="CV506" s="57"/>
      <c r="CW506" s="57"/>
      <c r="CX506" s="57"/>
      <c r="CY506" s="57"/>
      <c r="CZ506" s="57"/>
      <c r="DA506" s="57"/>
      <c r="DB506" s="57"/>
      <c r="DC506" s="57"/>
      <c r="DD506" s="57"/>
      <c r="DE506" s="57"/>
      <c r="DF506" s="57"/>
      <c r="DG506" s="57"/>
      <c r="DH506" s="57"/>
      <c r="DI506" s="57"/>
      <c r="DJ506" s="57"/>
      <c r="DK506" s="57"/>
      <c r="DL506" s="57"/>
      <c r="DM506" s="57"/>
      <c r="DN506" s="57"/>
      <c r="DO506" s="57"/>
      <c r="DP506" s="57"/>
      <c r="DQ506" s="57"/>
      <c r="DR506" s="57"/>
      <c r="DS506" s="57"/>
      <c r="DT506" s="57"/>
      <c r="DU506" s="57"/>
      <c r="DV506" s="103"/>
      <c r="DW506" s="57"/>
      <c r="DX506" s="57"/>
      <c r="DY506" s="57"/>
      <c r="DZ506" s="57"/>
      <c r="EA506" s="57"/>
      <c r="EB506" s="57"/>
      <c r="EC506" s="57"/>
      <c r="ED506" s="57"/>
      <c r="EE506" s="57"/>
      <c r="EF506" s="57"/>
      <c r="EG506" s="57"/>
      <c r="EH506" s="57"/>
      <c r="EI506" s="57"/>
      <c r="EJ506" s="57"/>
      <c r="EK506" s="57"/>
      <c r="EL506" s="57"/>
      <c r="EM506" s="57"/>
      <c r="EN506" s="57"/>
      <c r="EO506" s="57"/>
      <c r="EP506" s="57"/>
      <c r="EQ506" s="103"/>
      <c r="ER506" s="577"/>
    </row>
    <row r="507" spans="1:148" ht="15" customHeight="1">
      <c r="A507" s="648"/>
      <c r="B507" s="2261" t="str">
        <f t="shared" si="515"/>
        <v>Desk 82</v>
      </c>
      <c r="C507" s="2266" t="str">
        <f t="shared" ref="C507" si="534">IF(ISBLANK(C93), "", C93)</f>
        <v/>
      </c>
      <c r="D507" s="2266" t="str">
        <f t="shared" si="533"/>
        <v/>
      </c>
      <c r="E507" s="2266" t="str">
        <f t="shared" si="533"/>
        <v/>
      </c>
      <c r="F507" s="2266" t="str">
        <f t="shared" si="533"/>
        <v/>
      </c>
      <c r="G507" s="57"/>
      <c r="H507" s="57"/>
      <c r="I507" s="57"/>
      <c r="J507" s="57"/>
      <c r="K507" s="57"/>
      <c r="L507" s="57"/>
      <c r="M507" s="57"/>
      <c r="N507" s="57"/>
      <c r="O507" s="57"/>
      <c r="P507" s="57"/>
      <c r="Q507" s="57"/>
      <c r="R507" s="57"/>
      <c r="S507" s="57"/>
      <c r="T507" s="57"/>
      <c r="U507" s="57"/>
      <c r="V507" s="57"/>
      <c r="W507" s="57"/>
      <c r="X507" s="57"/>
      <c r="Y507" s="57"/>
      <c r="Z507" s="57"/>
      <c r="AA507" s="57"/>
      <c r="AB507" s="57"/>
      <c r="AC507" s="57"/>
      <c r="AD507" s="57"/>
      <c r="AE507" s="57"/>
      <c r="AF507" s="57"/>
      <c r="AG507" s="57"/>
      <c r="AH507" s="57"/>
      <c r="AI507" s="57"/>
      <c r="AJ507" s="57"/>
      <c r="AK507" s="57"/>
      <c r="AL507" s="57"/>
      <c r="AM507" s="57"/>
      <c r="AN507" s="57"/>
      <c r="AO507" s="57"/>
      <c r="AP507" s="57"/>
      <c r="AQ507" s="57"/>
      <c r="AR507" s="57"/>
      <c r="AS507" s="57"/>
      <c r="AT507" s="57"/>
      <c r="AU507" s="57"/>
      <c r="AV507" s="57"/>
      <c r="AW507" s="57"/>
      <c r="AX507" s="57"/>
      <c r="AY507" s="57"/>
      <c r="AZ507" s="57"/>
      <c r="BA507" s="57"/>
      <c r="BB507" s="57"/>
      <c r="BC507" s="57"/>
      <c r="BD507" s="57"/>
      <c r="BE507" s="57"/>
      <c r="BF507" s="57"/>
      <c r="BG507" s="57"/>
      <c r="BH507" s="57"/>
      <c r="BI507" s="57"/>
      <c r="BJ507" s="57"/>
      <c r="BK507" s="57"/>
      <c r="BL507" s="57"/>
      <c r="BM507" s="57"/>
      <c r="BN507" s="57"/>
      <c r="BO507" s="57"/>
      <c r="BP507" s="57"/>
      <c r="BQ507" s="57"/>
      <c r="BR507" s="57"/>
      <c r="BS507" s="57"/>
      <c r="BT507" s="57"/>
      <c r="BU507" s="57"/>
      <c r="BV507" s="57"/>
      <c r="BW507" s="57"/>
      <c r="BX507" s="57"/>
      <c r="BY507" s="57"/>
      <c r="BZ507" s="57"/>
      <c r="CA507" s="57"/>
      <c r="CB507" s="57"/>
      <c r="CC507" s="57"/>
      <c r="CD507" s="57"/>
      <c r="CE507" s="57"/>
      <c r="CF507" s="57"/>
      <c r="CG507" s="57"/>
      <c r="CH507" s="57"/>
      <c r="CI507" s="57"/>
      <c r="CJ507" s="57"/>
      <c r="CK507" s="57"/>
      <c r="CL507" s="57"/>
      <c r="CM507" s="57"/>
      <c r="CN507" s="57"/>
      <c r="CO507" s="57"/>
      <c r="CP507" s="57"/>
      <c r="CQ507" s="57"/>
      <c r="CR507" s="57"/>
      <c r="CS507" s="57"/>
      <c r="CT507" s="57"/>
      <c r="CU507" s="57"/>
      <c r="CV507" s="57"/>
      <c r="CW507" s="57"/>
      <c r="CX507" s="57"/>
      <c r="CY507" s="57"/>
      <c r="CZ507" s="57"/>
      <c r="DA507" s="57"/>
      <c r="DB507" s="57"/>
      <c r="DC507" s="57"/>
      <c r="DD507" s="57"/>
      <c r="DE507" s="57"/>
      <c r="DF507" s="57"/>
      <c r="DG507" s="57"/>
      <c r="DH507" s="57"/>
      <c r="DI507" s="57"/>
      <c r="DJ507" s="57"/>
      <c r="DK507" s="57"/>
      <c r="DL507" s="57"/>
      <c r="DM507" s="57"/>
      <c r="DN507" s="57"/>
      <c r="DO507" s="57"/>
      <c r="DP507" s="57"/>
      <c r="DQ507" s="57"/>
      <c r="DR507" s="57"/>
      <c r="DS507" s="57"/>
      <c r="DT507" s="57"/>
      <c r="DU507" s="57"/>
      <c r="DV507" s="103"/>
      <c r="DW507" s="57"/>
      <c r="DX507" s="57"/>
      <c r="DY507" s="57"/>
      <c r="DZ507" s="57"/>
      <c r="EA507" s="57"/>
      <c r="EB507" s="57"/>
      <c r="EC507" s="57"/>
      <c r="ED507" s="57"/>
      <c r="EE507" s="57"/>
      <c r="EF507" s="57"/>
      <c r="EG507" s="57"/>
      <c r="EH507" s="57"/>
      <c r="EI507" s="57"/>
      <c r="EJ507" s="57"/>
      <c r="EK507" s="57"/>
      <c r="EL507" s="57"/>
      <c r="EM507" s="57"/>
      <c r="EN507" s="57"/>
      <c r="EO507" s="57"/>
      <c r="EP507" s="57"/>
      <c r="EQ507" s="103"/>
      <c r="ER507" s="577"/>
    </row>
    <row r="508" spans="1:148" ht="15" customHeight="1">
      <c r="A508" s="648"/>
      <c r="B508" s="2261" t="str">
        <f t="shared" si="515"/>
        <v>Desk 83</v>
      </c>
      <c r="C508" s="2266" t="str">
        <f t="shared" ref="C508" si="535">IF(ISBLANK(C94), "", C94)</f>
        <v/>
      </c>
      <c r="D508" s="2266" t="str">
        <f t="shared" si="533"/>
        <v/>
      </c>
      <c r="E508" s="2266" t="str">
        <f t="shared" si="533"/>
        <v/>
      </c>
      <c r="F508" s="2266" t="str">
        <f t="shared" si="533"/>
        <v/>
      </c>
      <c r="G508" s="57"/>
      <c r="H508" s="57"/>
      <c r="I508" s="57"/>
      <c r="J508" s="57"/>
      <c r="K508" s="57"/>
      <c r="L508" s="57"/>
      <c r="M508" s="57"/>
      <c r="N508" s="57"/>
      <c r="O508" s="57"/>
      <c r="P508" s="57"/>
      <c r="Q508" s="57"/>
      <c r="R508" s="57"/>
      <c r="S508" s="57"/>
      <c r="T508" s="57"/>
      <c r="U508" s="57"/>
      <c r="V508" s="57"/>
      <c r="W508" s="57"/>
      <c r="X508" s="57"/>
      <c r="Y508" s="57"/>
      <c r="Z508" s="57"/>
      <c r="AA508" s="57"/>
      <c r="AB508" s="57"/>
      <c r="AC508" s="57"/>
      <c r="AD508" s="57"/>
      <c r="AE508" s="57"/>
      <c r="AF508" s="57"/>
      <c r="AG508" s="57"/>
      <c r="AH508" s="57"/>
      <c r="AI508" s="57"/>
      <c r="AJ508" s="57"/>
      <c r="AK508" s="57"/>
      <c r="AL508" s="57"/>
      <c r="AM508" s="57"/>
      <c r="AN508" s="57"/>
      <c r="AO508" s="57"/>
      <c r="AP508" s="57"/>
      <c r="AQ508" s="57"/>
      <c r="AR508" s="57"/>
      <c r="AS508" s="57"/>
      <c r="AT508" s="57"/>
      <c r="AU508" s="57"/>
      <c r="AV508" s="57"/>
      <c r="AW508" s="57"/>
      <c r="AX508" s="57"/>
      <c r="AY508" s="57"/>
      <c r="AZ508" s="57"/>
      <c r="BA508" s="57"/>
      <c r="BB508" s="57"/>
      <c r="BC508" s="57"/>
      <c r="BD508" s="57"/>
      <c r="BE508" s="57"/>
      <c r="BF508" s="57"/>
      <c r="BG508" s="57"/>
      <c r="BH508" s="57"/>
      <c r="BI508" s="57"/>
      <c r="BJ508" s="57"/>
      <c r="BK508" s="57"/>
      <c r="BL508" s="57"/>
      <c r="BM508" s="57"/>
      <c r="BN508" s="57"/>
      <c r="BO508" s="57"/>
      <c r="BP508" s="57"/>
      <c r="BQ508" s="57"/>
      <c r="BR508" s="57"/>
      <c r="BS508" s="57"/>
      <c r="BT508" s="57"/>
      <c r="BU508" s="57"/>
      <c r="BV508" s="57"/>
      <c r="BW508" s="57"/>
      <c r="BX508" s="57"/>
      <c r="BY508" s="57"/>
      <c r="BZ508" s="57"/>
      <c r="CA508" s="57"/>
      <c r="CB508" s="57"/>
      <c r="CC508" s="57"/>
      <c r="CD508" s="57"/>
      <c r="CE508" s="57"/>
      <c r="CF508" s="57"/>
      <c r="CG508" s="57"/>
      <c r="CH508" s="57"/>
      <c r="CI508" s="57"/>
      <c r="CJ508" s="57"/>
      <c r="CK508" s="57"/>
      <c r="CL508" s="57"/>
      <c r="CM508" s="57"/>
      <c r="CN508" s="57"/>
      <c r="CO508" s="57"/>
      <c r="CP508" s="57"/>
      <c r="CQ508" s="57"/>
      <c r="CR508" s="57"/>
      <c r="CS508" s="57"/>
      <c r="CT508" s="57"/>
      <c r="CU508" s="57"/>
      <c r="CV508" s="57"/>
      <c r="CW508" s="57"/>
      <c r="CX508" s="57"/>
      <c r="CY508" s="57"/>
      <c r="CZ508" s="57"/>
      <c r="DA508" s="57"/>
      <c r="DB508" s="57"/>
      <c r="DC508" s="57"/>
      <c r="DD508" s="57"/>
      <c r="DE508" s="57"/>
      <c r="DF508" s="57"/>
      <c r="DG508" s="57"/>
      <c r="DH508" s="57"/>
      <c r="DI508" s="57"/>
      <c r="DJ508" s="57"/>
      <c r="DK508" s="57"/>
      <c r="DL508" s="57"/>
      <c r="DM508" s="57"/>
      <c r="DN508" s="57"/>
      <c r="DO508" s="57"/>
      <c r="DP508" s="57"/>
      <c r="DQ508" s="57"/>
      <c r="DR508" s="57"/>
      <c r="DS508" s="57"/>
      <c r="DT508" s="57"/>
      <c r="DU508" s="57"/>
      <c r="DV508" s="103"/>
      <c r="DW508" s="57"/>
      <c r="DX508" s="57"/>
      <c r="DY508" s="57"/>
      <c r="DZ508" s="57"/>
      <c r="EA508" s="57"/>
      <c r="EB508" s="57"/>
      <c r="EC508" s="57"/>
      <c r="ED508" s="57"/>
      <c r="EE508" s="57"/>
      <c r="EF508" s="57"/>
      <c r="EG508" s="57"/>
      <c r="EH508" s="57"/>
      <c r="EI508" s="57"/>
      <c r="EJ508" s="57"/>
      <c r="EK508" s="57"/>
      <c r="EL508" s="57"/>
      <c r="EM508" s="57"/>
      <c r="EN508" s="57"/>
      <c r="EO508" s="57"/>
      <c r="EP508" s="57"/>
      <c r="EQ508" s="103"/>
      <c r="ER508" s="577"/>
    </row>
    <row r="509" spans="1:148" ht="15" customHeight="1">
      <c r="A509" s="648"/>
      <c r="B509" s="2261" t="str">
        <f t="shared" si="515"/>
        <v>Desk 84</v>
      </c>
      <c r="C509" s="2266" t="str">
        <f t="shared" ref="C509" si="536">IF(ISBLANK(C95), "", C95)</f>
        <v/>
      </c>
      <c r="D509" s="2266" t="str">
        <f t="shared" si="533"/>
        <v/>
      </c>
      <c r="E509" s="2266" t="str">
        <f t="shared" si="533"/>
        <v/>
      </c>
      <c r="F509" s="2266" t="str">
        <f t="shared" si="533"/>
        <v/>
      </c>
      <c r="G509" s="57"/>
      <c r="H509" s="57"/>
      <c r="I509" s="57"/>
      <c r="J509" s="57"/>
      <c r="K509" s="57"/>
      <c r="L509" s="57"/>
      <c r="M509" s="57"/>
      <c r="N509" s="57"/>
      <c r="O509" s="57"/>
      <c r="P509" s="57"/>
      <c r="Q509" s="57"/>
      <c r="R509" s="57"/>
      <c r="S509" s="57"/>
      <c r="T509" s="57"/>
      <c r="U509" s="57"/>
      <c r="V509" s="57"/>
      <c r="W509" s="57"/>
      <c r="X509" s="57"/>
      <c r="Y509" s="57"/>
      <c r="Z509" s="57"/>
      <c r="AA509" s="57"/>
      <c r="AB509" s="57"/>
      <c r="AC509" s="57"/>
      <c r="AD509" s="57"/>
      <c r="AE509" s="57"/>
      <c r="AF509" s="57"/>
      <c r="AG509" s="57"/>
      <c r="AH509" s="57"/>
      <c r="AI509" s="57"/>
      <c r="AJ509" s="57"/>
      <c r="AK509" s="57"/>
      <c r="AL509" s="57"/>
      <c r="AM509" s="57"/>
      <c r="AN509" s="57"/>
      <c r="AO509" s="57"/>
      <c r="AP509" s="57"/>
      <c r="AQ509" s="57"/>
      <c r="AR509" s="57"/>
      <c r="AS509" s="57"/>
      <c r="AT509" s="57"/>
      <c r="AU509" s="57"/>
      <c r="AV509" s="57"/>
      <c r="AW509" s="57"/>
      <c r="AX509" s="57"/>
      <c r="AY509" s="57"/>
      <c r="AZ509" s="57"/>
      <c r="BA509" s="57"/>
      <c r="BB509" s="57"/>
      <c r="BC509" s="57"/>
      <c r="BD509" s="57"/>
      <c r="BE509" s="57"/>
      <c r="BF509" s="57"/>
      <c r="BG509" s="57"/>
      <c r="BH509" s="57"/>
      <c r="BI509" s="57"/>
      <c r="BJ509" s="57"/>
      <c r="BK509" s="57"/>
      <c r="BL509" s="57"/>
      <c r="BM509" s="57"/>
      <c r="BN509" s="57"/>
      <c r="BO509" s="57"/>
      <c r="BP509" s="57"/>
      <c r="BQ509" s="57"/>
      <c r="BR509" s="57"/>
      <c r="BS509" s="57"/>
      <c r="BT509" s="57"/>
      <c r="BU509" s="57"/>
      <c r="BV509" s="57"/>
      <c r="BW509" s="57"/>
      <c r="BX509" s="57"/>
      <c r="BY509" s="57"/>
      <c r="BZ509" s="57"/>
      <c r="CA509" s="57"/>
      <c r="CB509" s="57"/>
      <c r="CC509" s="57"/>
      <c r="CD509" s="57"/>
      <c r="CE509" s="57"/>
      <c r="CF509" s="57"/>
      <c r="CG509" s="57"/>
      <c r="CH509" s="57"/>
      <c r="CI509" s="57"/>
      <c r="CJ509" s="57"/>
      <c r="CK509" s="57"/>
      <c r="CL509" s="57"/>
      <c r="CM509" s="57"/>
      <c r="CN509" s="57"/>
      <c r="CO509" s="57"/>
      <c r="CP509" s="57"/>
      <c r="CQ509" s="57"/>
      <c r="CR509" s="57"/>
      <c r="CS509" s="57"/>
      <c r="CT509" s="57"/>
      <c r="CU509" s="57"/>
      <c r="CV509" s="57"/>
      <c r="CW509" s="57"/>
      <c r="CX509" s="57"/>
      <c r="CY509" s="57"/>
      <c r="CZ509" s="57"/>
      <c r="DA509" s="57"/>
      <c r="DB509" s="57"/>
      <c r="DC509" s="57"/>
      <c r="DD509" s="57"/>
      <c r="DE509" s="57"/>
      <c r="DF509" s="57"/>
      <c r="DG509" s="57"/>
      <c r="DH509" s="57"/>
      <c r="DI509" s="57"/>
      <c r="DJ509" s="57"/>
      <c r="DK509" s="57"/>
      <c r="DL509" s="57"/>
      <c r="DM509" s="57"/>
      <c r="DN509" s="57"/>
      <c r="DO509" s="57"/>
      <c r="DP509" s="57"/>
      <c r="DQ509" s="57"/>
      <c r="DR509" s="57"/>
      <c r="DS509" s="57"/>
      <c r="DT509" s="57"/>
      <c r="DU509" s="57"/>
      <c r="DV509" s="103"/>
      <c r="DW509" s="57"/>
      <c r="DX509" s="57"/>
      <c r="DY509" s="57"/>
      <c r="DZ509" s="57"/>
      <c r="EA509" s="57"/>
      <c r="EB509" s="57"/>
      <c r="EC509" s="57"/>
      <c r="ED509" s="57"/>
      <c r="EE509" s="57"/>
      <c r="EF509" s="57"/>
      <c r="EG509" s="57"/>
      <c r="EH509" s="57"/>
      <c r="EI509" s="57"/>
      <c r="EJ509" s="57"/>
      <c r="EK509" s="57"/>
      <c r="EL509" s="57"/>
      <c r="EM509" s="57"/>
      <c r="EN509" s="57"/>
      <c r="EO509" s="57"/>
      <c r="EP509" s="57"/>
      <c r="EQ509" s="103"/>
      <c r="ER509" s="577"/>
    </row>
    <row r="510" spans="1:148" ht="15" customHeight="1">
      <c r="A510" s="648"/>
      <c r="B510" s="2261" t="str">
        <f t="shared" si="515"/>
        <v>Desk 85</v>
      </c>
      <c r="C510" s="2266" t="str">
        <f t="shared" ref="C510" si="537">IF(ISBLANK(C96), "", C96)</f>
        <v/>
      </c>
      <c r="D510" s="2266" t="str">
        <f t="shared" si="533"/>
        <v/>
      </c>
      <c r="E510" s="2266" t="str">
        <f t="shared" si="533"/>
        <v/>
      </c>
      <c r="F510" s="2266" t="str">
        <f t="shared" si="533"/>
        <v/>
      </c>
      <c r="G510" s="57"/>
      <c r="H510" s="57"/>
      <c r="I510" s="57"/>
      <c r="J510" s="57"/>
      <c r="K510" s="57"/>
      <c r="L510" s="57"/>
      <c r="M510" s="57"/>
      <c r="N510" s="57"/>
      <c r="O510" s="57"/>
      <c r="P510" s="57"/>
      <c r="Q510" s="57"/>
      <c r="R510" s="57"/>
      <c r="S510" s="57"/>
      <c r="T510" s="57"/>
      <c r="U510" s="57"/>
      <c r="V510" s="57"/>
      <c r="W510" s="57"/>
      <c r="X510" s="57"/>
      <c r="Y510" s="57"/>
      <c r="Z510" s="57"/>
      <c r="AA510" s="57"/>
      <c r="AB510" s="57"/>
      <c r="AC510" s="57"/>
      <c r="AD510" s="57"/>
      <c r="AE510" s="57"/>
      <c r="AF510" s="57"/>
      <c r="AG510" s="57"/>
      <c r="AH510" s="57"/>
      <c r="AI510" s="57"/>
      <c r="AJ510" s="57"/>
      <c r="AK510" s="57"/>
      <c r="AL510" s="57"/>
      <c r="AM510" s="57"/>
      <c r="AN510" s="57"/>
      <c r="AO510" s="57"/>
      <c r="AP510" s="57"/>
      <c r="AQ510" s="57"/>
      <c r="AR510" s="57"/>
      <c r="AS510" s="57"/>
      <c r="AT510" s="57"/>
      <c r="AU510" s="57"/>
      <c r="AV510" s="57"/>
      <c r="AW510" s="57"/>
      <c r="AX510" s="57"/>
      <c r="AY510" s="57"/>
      <c r="AZ510" s="57"/>
      <c r="BA510" s="57"/>
      <c r="BB510" s="57"/>
      <c r="BC510" s="57"/>
      <c r="BD510" s="57"/>
      <c r="BE510" s="57"/>
      <c r="BF510" s="57"/>
      <c r="BG510" s="57"/>
      <c r="BH510" s="57"/>
      <c r="BI510" s="57"/>
      <c r="BJ510" s="57"/>
      <c r="BK510" s="57"/>
      <c r="BL510" s="57"/>
      <c r="BM510" s="57"/>
      <c r="BN510" s="57"/>
      <c r="BO510" s="57"/>
      <c r="BP510" s="57"/>
      <c r="BQ510" s="57"/>
      <c r="BR510" s="57"/>
      <c r="BS510" s="57"/>
      <c r="BT510" s="57"/>
      <c r="BU510" s="57"/>
      <c r="BV510" s="57"/>
      <c r="BW510" s="57"/>
      <c r="BX510" s="57"/>
      <c r="BY510" s="57"/>
      <c r="BZ510" s="57"/>
      <c r="CA510" s="57"/>
      <c r="CB510" s="57"/>
      <c r="CC510" s="57"/>
      <c r="CD510" s="57"/>
      <c r="CE510" s="57"/>
      <c r="CF510" s="57"/>
      <c r="CG510" s="57"/>
      <c r="CH510" s="57"/>
      <c r="CI510" s="57"/>
      <c r="CJ510" s="57"/>
      <c r="CK510" s="57"/>
      <c r="CL510" s="57"/>
      <c r="CM510" s="57"/>
      <c r="CN510" s="57"/>
      <c r="CO510" s="57"/>
      <c r="CP510" s="57"/>
      <c r="CQ510" s="57"/>
      <c r="CR510" s="57"/>
      <c r="CS510" s="57"/>
      <c r="CT510" s="57"/>
      <c r="CU510" s="57"/>
      <c r="CV510" s="57"/>
      <c r="CW510" s="57"/>
      <c r="CX510" s="57"/>
      <c r="CY510" s="57"/>
      <c r="CZ510" s="57"/>
      <c r="DA510" s="57"/>
      <c r="DB510" s="57"/>
      <c r="DC510" s="57"/>
      <c r="DD510" s="57"/>
      <c r="DE510" s="57"/>
      <c r="DF510" s="57"/>
      <c r="DG510" s="57"/>
      <c r="DH510" s="57"/>
      <c r="DI510" s="57"/>
      <c r="DJ510" s="57"/>
      <c r="DK510" s="57"/>
      <c r="DL510" s="57"/>
      <c r="DM510" s="57"/>
      <c r="DN510" s="57"/>
      <c r="DO510" s="57"/>
      <c r="DP510" s="57"/>
      <c r="DQ510" s="57"/>
      <c r="DR510" s="57"/>
      <c r="DS510" s="57"/>
      <c r="DT510" s="57"/>
      <c r="DU510" s="57"/>
      <c r="DV510" s="103"/>
      <c r="DW510" s="57"/>
      <c r="DX510" s="57"/>
      <c r="DY510" s="57"/>
      <c r="DZ510" s="57"/>
      <c r="EA510" s="57"/>
      <c r="EB510" s="57"/>
      <c r="EC510" s="57"/>
      <c r="ED510" s="57"/>
      <c r="EE510" s="57"/>
      <c r="EF510" s="57"/>
      <c r="EG510" s="57"/>
      <c r="EH510" s="57"/>
      <c r="EI510" s="57"/>
      <c r="EJ510" s="57"/>
      <c r="EK510" s="57"/>
      <c r="EL510" s="57"/>
      <c r="EM510" s="57"/>
      <c r="EN510" s="57"/>
      <c r="EO510" s="57"/>
      <c r="EP510" s="57"/>
      <c r="EQ510" s="103"/>
      <c r="ER510" s="577"/>
    </row>
    <row r="511" spans="1:148" ht="15" customHeight="1">
      <c r="A511" s="648"/>
      <c r="B511" s="2261" t="str">
        <f t="shared" si="515"/>
        <v>Desk 86</v>
      </c>
      <c r="C511" s="2266" t="str">
        <f t="shared" ref="C511" si="538">IF(ISBLANK(C97), "", C97)</f>
        <v/>
      </c>
      <c r="D511" s="2266" t="str">
        <f t="shared" si="533"/>
        <v/>
      </c>
      <c r="E511" s="2266" t="str">
        <f t="shared" si="533"/>
        <v/>
      </c>
      <c r="F511" s="2266" t="str">
        <f t="shared" si="533"/>
        <v/>
      </c>
      <c r="G511" s="57"/>
      <c r="H511" s="57"/>
      <c r="I511" s="57"/>
      <c r="J511" s="57"/>
      <c r="K511" s="57"/>
      <c r="L511" s="57"/>
      <c r="M511" s="57"/>
      <c r="N511" s="57"/>
      <c r="O511" s="57"/>
      <c r="P511" s="57"/>
      <c r="Q511" s="57"/>
      <c r="R511" s="57"/>
      <c r="S511" s="57"/>
      <c r="T511" s="57"/>
      <c r="U511" s="57"/>
      <c r="V511" s="57"/>
      <c r="W511" s="57"/>
      <c r="X511" s="57"/>
      <c r="Y511" s="57"/>
      <c r="Z511" s="57"/>
      <c r="AA511" s="57"/>
      <c r="AB511" s="57"/>
      <c r="AC511" s="57"/>
      <c r="AD511" s="57"/>
      <c r="AE511" s="57"/>
      <c r="AF511" s="57"/>
      <c r="AG511" s="57"/>
      <c r="AH511" s="57"/>
      <c r="AI511" s="57"/>
      <c r="AJ511" s="57"/>
      <c r="AK511" s="57"/>
      <c r="AL511" s="57"/>
      <c r="AM511" s="57"/>
      <c r="AN511" s="57"/>
      <c r="AO511" s="57"/>
      <c r="AP511" s="57"/>
      <c r="AQ511" s="57"/>
      <c r="AR511" s="57"/>
      <c r="AS511" s="57"/>
      <c r="AT511" s="57"/>
      <c r="AU511" s="57"/>
      <c r="AV511" s="57"/>
      <c r="AW511" s="57"/>
      <c r="AX511" s="57"/>
      <c r="AY511" s="57"/>
      <c r="AZ511" s="57"/>
      <c r="BA511" s="57"/>
      <c r="BB511" s="57"/>
      <c r="BC511" s="57"/>
      <c r="BD511" s="57"/>
      <c r="BE511" s="57"/>
      <c r="BF511" s="57"/>
      <c r="BG511" s="57"/>
      <c r="BH511" s="57"/>
      <c r="BI511" s="57"/>
      <c r="BJ511" s="57"/>
      <c r="BK511" s="57"/>
      <c r="BL511" s="57"/>
      <c r="BM511" s="57"/>
      <c r="BN511" s="57"/>
      <c r="BO511" s="57"/>
      <c r="BP511" s="57"/>
      <c r="BQ511" s="57"/>
      <c r="BR511" s="57"/>
      <c r="BS511" s="57"/>
      <c r="BT511" s="57"/>
      <c r="BU511" s="57"/>
      <c r="BV511" s="57"/>
      <c r="BW511" s="57"/>
      <c r="BX511" s="57"/>
      <c r="BY511" s="57"/>
      <c r="BZ511" s="57"/>
      <c r="CA511" s="57"/>
      <c r="CB511" s="57"/>
      <c r="CC511" s="57"/>
      <c r="CD511" s="57"/>
      <c r="CE511" s="57"/>
      <c r="CF511" s="57"/>
      <c r="CG511" s="57"/>
      <c r="CH511" s="57"/>
      <c r="CI511" s="57"/>
      <c r="CJ511" s="57"/>
      <c r="CK511" s="57"/>
      <c r="CL511" s="57"/>
      <c r="CM511" s="57"/>
      <c r="CN511" s="57"/>
      <c r="CO511" s="57"/>
      <c r="CP511" s="57"/>
      <c r="CQ511" s="57"/>
      <c r="CR511" s="57"/>
      <c r="CS511" s="57"/>
      <c r="CT511" s="57"/>
      <c r="CU511" s="57"/>
      <c r="CV511" s="57"/>
      <c r="CW511" s="57"/>
      <c r="CX511" s="57"/>
      <c r="CY511" s="57"/>
      <c r="CZ511" s="57"/>
      <c r="DA511" s="57"/>
      <c r="DB511" s="57"/>
      <c r="DC511" s="57"/>
      <c r="DD511" s="57"/>
      <c r="DE511" s="57"/>
      <c r="DF511" s="57"/>
      <c r="DG511" s="57"/>
      <c r="DH511" s="57"/>
      <c r="DI511" s="57"/>
      <c r="DJ511" s="57"/>
      <c r="DK511" s="57"/>
      <c r="DL511" s="57"/>
      <c r="DM511" s="57"/>
      <c r="DN511" s="57"/>
      <c r="DO511" s="57"/>
      <c r="DP511" s="57"/>
      <c r="DQ511" s="57"/>
      <c r="DR511" s="57"/>
      <c r="DS511" s="57"/>
      <c r="DT511" s="57"/>
      <c r="DU511" s="57"/>
      <c r="DV511" s="103"/>
      <c r="DW511" s="57"/>
      <c r="DX511" s="57"/>
      <c r="DY511" s="57"/>
      <c r="DZ511" s="57"/>
      <c r="EA511" s="57"/>
      <c r="EB511" s="57"/>
      <c r="EC511" s="57"/>
      <c r="ED511" s="57"/>
      <c r="EE511" s="57"/>
      <c r="EF511" s="57"/>
      <c r="EG511" s="57"/>
      <c r="EH511" s="57"/>
      <c r="EI511" s="57"/>
      <c r="EJ511" s="57"/>
      <c r="EK511" s="57"/>
      <c r="EL511" s="57"/>
      <c r="EM511" s="57"/>
      <c r="EN511" s="57"/>
      <c r="EO511" s="57"/>
      <c r="EP511" s="57"/>
      <c r="EQ511" s="103"/>
      <c r="ER511" s="577"/>
    </row>
    <row r="512" spans="1:148" ht="15" customHeight="1">
      <c r="A512" s="648"/>
      <c r="B512" s="2261" t="str">
        <f t="shared" si="515"/>
        <v>Desk 87</v>
      </c>
      <c r="C512" s="2266" t="str">
        <f t="shared" ref="C512" si="539">IF(ISBLANK(C98), "", C98)</f>
        <v/>
      </c>
      <c r="D512" s="2266" t="str">
        <f t="shared" si="533"/>
        <v/>
      </c>
      <c r="E512" s="2266" t="str">
        <f t="shared" si="533"/>
        <v/>
      </c>
      <c r="F512" s="2266" t="str">
        <f t="shared" si="533"/>
        <v/>
      </c>
      <c r="G512" s="57"/>
      <c r="H512" s="57"/>
      <c r="I512" s="57"/>
      <c r="J512" s="57"/>
      <c r="K512" s="57"/>
      <c r="L512" s="57"/>
      <c r="M512" s="57"/>
      <c r="N512" s="57"/>
      <c r="O512" s="57"/>
      <c r="P512" s="57"/>
      <c r="Q512" s="57"/>
      <c r="R512" s="57"/>
      <c r="S512" s="57"/>
      <c r="T512" s="57"/>
      <c r="U512" s="57"/>
      <c r="V512" s="57"/>
      <c r="W512" s="57"/>
      <c r="X512" s="57"/>
      <c r="Y512" s="57"/>
      <c r="Z512" s="57"/>
      <c r="AA512" s="57"/>
      <c r="AB512" s="57"/>
      <c r="AC512" s="57"/>
      <c r="AD512" s="57"/>
      <c r="AE512" s="57"/>
      <c r="AF512" s="57"/>
      <c r="AG512" s="57"/>
      <c r="AH512" s="57"/>
      <c r="AI512" s="57"/>
      <c r="AJ512" s="57"/>
      <c r="AK512" s="57"/>
      <c r="AL512" s="57"/>
      <c r="AM512" s="57"/>
      <c r="AN512" s="57"/>
      <c r="AO512" s="57"/>
      <c r="AP512" s="57"/>
      <c r="AQ512" s="57"/>
      <c r="AR512" s="57"/>
      <c r="AS512" s="57"/>
      <c r="AT512" s="57"/>
      <c r="AU512" s="57"/>
      <c r="AV512" s="57"/>
      <c r="AW512" s="57"/>
      <c r="AX512" s="57"/>
      <c r="AY512" s="57"/>
      <c r="AZ512" s="57"/>
      <c r="BA512" s="57"/>
      <c r="BB512" s="57"/>
      <c r="BC512" s="57"/>
      <c r="BD512" s="57"/>
      <c r="BE512" s="57"/>
      <c r="BF512" s="57"/>
      <c r="BG512" s="57"/>
      <c r="BH512" s="57"/>
      <c r="BI512" s="57"/>
      <c r="BJ512" s="57"/>
      <c r="BK512" s="57"/>
      <c r="BL512" s="57"/>
      <c r="BM512" s="57"/>
      <c r="BN512" s="57"/>
      <c r="BO512" s="57"/>
      <c r="BP512" s="57"/>
      <c r="BQ512" s="57"/>
      <c r="BR512" s="57"/>
      <c r="BS512" s="57"/>
      <c r="BT512" s="57"/>
      <c r="BU512" s="57"/>
      <c r="BV512" s="57"/>
      <c r="BW512" s="57"/>
      <c r="BX512" s="57"/>
      <c r="BY512" s="57"/>
      <c r="BZ512" s="57"/>
      <c r="CA512" s="57"/>
      <c r="CB512" s="57"/>
      <c r="CC512" s="57"/>
      <c r="CD512" s="57"/>
      <c r="CE512" s="57"/>
      <c r="CF512" s="57"/>
      <c r="CG512" s="57"/>
      <c r="CH512" s="57"/>
      <c r="CI512" s="57"/>
      <c r="CJ512" s="57"/>
      <c r="CK512" s="57"/>
      <c r="CL512" s="57"/>
      <c r="CM512" s="57"/>
      <c r="CN512" s="57"/>
      <c r="CO512" s="57"/>
      <c r="CP512" s="57"/>
      <c r="CQ512" s="57"/>
      <c r="CR512" s="57"/>
      <c r="CS512" s="57"/>
      <c r="CT512" s="57"/>
      <c r="CU512" s="57"/>
      <c r="CV512" s="57"/>
      <c r="CW512" s="57"/>
      <c r="CX512" s="57"/>
      <c r="CY512" s="57"/>
      <c r="CZ512" s="57"/>
      <c r="DA512" s="57"/>
      <c r="DB512" s="57"/>
      <c r="DC512" s="57"/>
      <c r="DD512" s="57"/>
      <c r="DE512" s="57"/>
      <c r="DF512" s="57"/>
      <c r="DG512" s="57"/>
      <c r="DH512" s="57"/>
      <c r="DI512" s="57"/>
      <c r="DJ512" s="57"/>
      <c r="DK512" s="57"/>
      <c r="DL512" s="57"/>
      <c r="DM512" s="57"/>
      <c r="DN512" s="57"/>
      <c r="DO512" s="57"/>
      <c r="DP512" s="57"/>
      <c r="DQ512" s="57"/>
      <c r="DR512" s="57"/>
      <c r="DS512" s="57"/>
      <c r="DT512" s="57"/>
      <c r="DU512" s="57"/>
      <c r="DV512" s="103"/>
      <c r="DW512" s="57"/>
      <c r="DX512" s="57"/>
      <c r="DY512" s="57"/>
      <c r="DZ512" s="57"/>
      <c r="EA512" s="57"/>
      <c r="EB512" s="57"/>
      <c r="EC512" s="57"/>
      <c r="ED512" s="57"/>
      <c r="EE512" s="57"/>
      <c r="EF512" s="57"/>
      <c r="EG512" s="57"/>
      <c r="EH512" s="57"/>
      <c r="EI512" s="57"/>
      <c r="EJ512" s="57"/>
      <c r="EK512" s="57"/>
      <c r="EL512" s="57"/>
      <c r="EM512" s="57"/>
      <c r="EN512" s="57"/>
      <c r="EO512" s="57"/>
      <c r="EP512" s="57"/>
      <c r="EQ512" s="103"/>
      <c r="ER512" s="577"/>
    </row>
    <row r="513" spans="1:148" ht="15" customHeight="1">
      <c r="A513" s="648"/>
      <c r="B513" s="2261" t="str">
        <f t="shared" si="515"/>
        <v>Desk 88</v>
      </c>
      <c r="C513" s="2266" t="str">
        <f t="shared" ref="C513" si="540">IF(ISBLANK(C99), "", C99)</f>
        <v/>
      </c>
      <c r="D513" s="2266" t="str">
        <f t="shared" si="533"/>
        <v/>
      </c>
      <c r="E513" s="2266" t="str">
        <f t="shared" si="533"/>
        <v/>
      </c>
      <c r="F513" s="2266" t="str">
        <f t="shared" si="533"/>
        <v/>
      </c>
      <c r="G513" s="57"/>
      <c r="H513" s="57"/>
      <c r="I513" s="57"/>
      <c r="J513" s="57"/>
      <c r="K513" s="57"/>
      <c r="L513" s="57"/>
      <c r="M513" s="57"/>
      <c r="N513" s="57"/>
      <c r="O513" s="57"/>
      <c r="P513" s="57"/>
      <c r="Q513" s="57"/>
      <c r="R513" s="57"/>
      <c r="S513" s="57"/>
      <c r="T513" s="57"/>
      <c r="U513" s="57"/>
      <c r="V513" s="57"/>
      <c r="W513" s="57"/>
      <c r="X513" s="57"/>
      <c r="Y513" s="57"/>
      <c r="Z513" s="57"/>
      <c r="AA513" s="57"/>
      <c r="AB513" s="57"/>
      <c r="AC513" s="57"/>
      <c r="AD513" s="57"/>
      <c r="AE513" s="57"/>
      <c r="AF513" s="57"/>
      <c r="AG513" s="57"/>
      <c r="AH513" s="57"/>
      <c r="AI513" s="57"/>
      <c r="AJ513" s="57"/>
      <c r="AK513" s="57"/>
      <c r="AL513" s="57"/>
      <c r="AM513" s="57"/>
      <c r="AN513" s="57"/>
      <c r="AO513" s="57"/>
      <c r="AP513" s="57"/>
      <c r="AQ513" s="57"/>
      <c r="AR513" s="57"/>
      <c r="AS513" s="57"/>
      <c r="AT513" s="57"/>
      <c r="AU513" s="57"/>
      <c r="AV513" s="57"/>
      <c r="AW513" s="57"/>
      <c r="AX513" s="57"/>
      <c r="AY513" s="57"/>
      <c r="AZ513" s="57"/>
      <c r="BA513" s="57"/>
      <c r="BB513" s="57"/>
      <c r="BC513" s="57"/>
      <c r="BD513" s="57"/>
      <c r="BE513" s="57"/>
      <c r="BF513" s="57"/>
      <c r="BG513" s="57"/>
      <c r="BH513" s="57"/>
      <c r="BI513" s="57"/>
      <c r="BJ513" s="57"/>
      <c r="BK513" s="57"/>
      <c r="BL513" s="57"/>
      <c r="BM513" s="57"/>
      <c r="BN513" s="57"/>
      <c r="BO513" s="57"/>
      <c r="BP513" s="57"/>
      <c r="BQ513" s="57"/>
      <c r="BR513" s="57"/>
      <c r="BS513" s="57"/>
      <c r="BT513" s="57"/>
      <c r="BU513" s="57"/>
      <c r="BV513" s="57"/>
      <c r="BW513" s="57"/>
      <c r="BX513" s="57"/>
      <c r="BY513" s="57"/>
      <c r="BZ513" s="57"/>
      <c r="CA513" s="57"/>
      <c r="CB513" s="57"/>
      <c r="CC513" s="57"/>
      <c r="CD513" s="57"/>
      <c r="CE513" s="57"/>
      <c r="CF513" s="57"/>
      <c r="CG513" s="57"/>
      <c r="CH513" s="57"/>
      <c r="CI513" s="57"/>
      <c r="CJ513" s="57"/>
      <c r="CK513" s="57"/>
      <c r="CL513" s="57"/>
      <c r="CM513" s="57"/>
      <c r="CN513" s="57"/>
      <c r="CO513" s="57"/>
      <c r="CP513" s="57"/>
      <c r="CQ513" s="57"/>
      <c r="CR513" s="57"/>
      <c r="CS513" s="57"/>
      <c r="CT513" s="57"/>
      <c r="CU513" s="57"/>
      <c r="CV513" s="57"/>
      <c r="CW513" s="57"/>
      <c r="CX513" s="57"/>
      <c r="CY513" s="57"/>
      <c r="CZ513" s="57"/>
      <c r="DA513" s="57"/>
      <c r="DB513" s="57"/>
      <c r="DC513" s="57"/>
      <c r="DD513" s="57"/>
      <c r="DE513" s="57"/>
      <c r="DF513" s="57"/>
      <c r="DG513" s="57"/>
      <c r="DH513" s="57"/>
      <c r="DI513" s="57"/>
      <c r="DJ513" s="57"/>
      <c r="DK513" s="57"/>
      <c r="DL513" s="57"/>
      <c r="DM513" s="57"/>
      <c r="DN513" s="57"/>
      <c r="DO513" s="57"/>
      <c r="DP513" s="57"/>
      <c r="DQ513" s="57"/>
      <c r="DR513" s="57"/>
      <c r="DS513" s="57"/>
      <c r="DT513" s="57"/>
      <c r="DU513" s="57"/>
      <c r="DV513" s="103"/>
      <c r="DW513" s="57"/>
      <c r="DX513" s="57"/>
      <c r="DY513" s="57"/>
      <c r="DZ513" s="57"/>
      <c r="EA513" s="57"/>
      <c r="EB513" s="57"/>
      <c r="EC513" s="57"/>
      <c r="ED513" s="57"/>
      <c r="EE513" s="57"/>
      <c r="EF513" s="57"/>
      <c r="EG513" s="57"/>
      <c r="EH513" s="57"/>
      <c r="EI513" s="57"/>
      <c r="EJ513" s="57"/>
      <c r="EK513" s="57"/>
      <c r="EL513" s="57"/>
      <c r="EM513" s="57"/>
      <c r="EN513" s="57"/>
      <c r="EO513" s="57"/>
      <c r="EP513" s="57"/>
      <c r="EQ513" s="103"/>
      <c r="ER513" s="577"/>
    </row>
    <row r="514" spans="1:148" ht="15" customHeight="1">
      <c r="A514" s="648"/>
      <c r="B514" s="2261" t="str">
        <f t="shared" si="515"/>
        <v>Desk 89</v>
      </c>
      <c r="C514" s="2266" t="str">
        <f t="shared" ref="C514" si="541">IF(ISBLANK(C100), "", C100)</f>
        <v/>
      </c>
      <c r="D514" s="2266" t="str">
        <f t="shared" si="533"/>
        <v/>
      </c>
      <c r="E514" s="2266" t="str">
        <f t="shared" si="533"/>
        <v/>
      </c>
      <c r="F514" s="2266" t="str">
        <f t="shared" si="533"/>
        <v/>
      </c>
      <c r="G514" s="57"/>
      <c r="H514" s="57"/>
      <c r="I514" s="57"/>
      <c r="J514" s="57"/>
      <c r="K514" s="57"/>
      <c r="L514" s="57"/>
      <c r="M514" s="57"/>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7"/>
      <c r="AK514" s="57"/>
      <c r="AL514" s="57"/>
      <c r="AM514" s="57"/>
      <c r="AN514" s="57"/>
      <c r="AO514" s="57"/>
      <c r="AP514" s="57"/>
      <c r="AQ514" s="57"/>
      <c r="AR514" s="57"/>
      <c r="AS514" s="57"/>
      <c r="AT514" s="57"/>
      <c r="AU514" s="57"/>
      <c r="AV514" s="57"/>
      <c r="AW514" s="57"/>
      <c r="AX514" s="57"/>
      <c r="AY514" s="57"/>
      <c r="AZ514" s="57"/>
      <c r="BA514" s="57"/>
      <c r="BB514" s="57"/>
      <c r="BC514" s="57"/>
      <c r="BD514" s="57"/>
      <c r="BE514" s="57"/>
      <c r="BF514" s="57"/>
      <c r="BG514" s="57"/>
      <c r="BH514" s="57"/>
      <c r="BI514" s="57"/>
      <c r="BJ514" s="57"/>
      <c r="BK514" s="57"/>
      <c r="BL514" s="57"/>
      <c r="BM514" s="57"/>
      <c r="BN514" s="57"/>
      <c r="BO514" s="57"/>
      <c r="BP514" s="57"/>
      <c r="BQ514" s="57"/>
      <c r="BR514" s="57"/>
      <c r="BS514" s="57"/>
      <c r="BT514" s="57"/>
      <c r="BU514" s="57"/>
      <c r="BV514" s="57"/>
      <c r="BW514" s="57"/>
      <c r="BX514" s="57"/>
      <c r="BY514" s="57"/>
      <c r="BZ514" s="57"/>
      <c r="CA514" s="57"/>
      <c r="CB514" s="57"/>
      <c r="CC514" s="57"/>
      <c r="CD514" s="57"/>
      <c r="CE514" s="57"/>
      <c r="CF514" s="57"/>
      <c r="CG514" s="57"/>
      <c r="CH514" s="57"/>
      <c r="CI514" s="57"/>
      <c r="CJ514" s="57"/>
      <c r="CK514" s="57"/>
      <c r="CL514" s="57"/>
      <c r="CM514" s="57"/>
      <c r="CN514" s="57"/>
      <c r="CO514" s="57"/>
      <c r="CP514" s="57"/>
      <c r="CQ514" s="57"/>
      <c r="CR514" s="57"/>
      <c r="CS514" s="57"/>
      <c r="CT514" s="57"/>
      <c r="CU514" s="57"/>
      <c r="CV514" s="57"/>
      <c r="CW514" s="57"/>
      <c r="CX514" s="57"/>
      <c r="CY514" s="57"/>
      <c r="CZ514" s="57"/>
      <c r="DA514" s="57"/>
      <c r="DB514" s="57"/>
      <c r="DC514" s="57"/>
      <c r="DD514" s="57"/>
      <c r="DE514" s="57"/>
      <c r="DF514" s="57"/>
      <c r="DG514" s="57"/>
      <c r="DH514" s="57"/>
      <c r="DI514" s="57"/>
      <c r="DJ514" s="57"/>
      <c r="DK514" s="57"/>
      <c r="DL514" s="57"/>
      <c r="DM514" s="57"/>
      <c r="DN514" s="57"/>
      <c r="DO514" s="57"/>
      <c r="DP514" s="57"/>
      <c r="DQ514" s="57"/>
      <c r="DR514" s="57"/>
      <c r="DS514" s="57"/>
      <c r="DT514" s="57"/>
      <c r="DU514" s="57"/>
      <c r="DV514" s="103"/>
      <c r="DW514" s="57"/>
      <c r="DX514" s="57"/>
      <c r="DY514" s="57"/>
      <c r="DZ514" s="57"/>
      <c r="EA514" s="57"/>
      <c r="EB514" s="57"/>
      <c r="EC514" s="57"/>
      <c r="ED514" s="57"/>
      <c r="EE514" s="57"/>
      <c r="EF514" s="57"/>
      <c r="EG514" s="57"/>
      <c r="EH514" s="57"/>
      <c r="EI514" s="57"/>
      <c r="EJ514" s="57"/>
      <c r="EK514" s="57"/>
      <c r="EL514" s="57"/>
      <c r="EM514" s="57"/>
      <c r="EN514" s="57"/>
      <c r="EO514" s="57"/>
      <c r="EP514" s="57"/>
      <c r="EQ514" s="103"/>
      <c r="ER514" s="577"/>
    </row>
    <row r="515" spans="1:148" ht="15" customHeight="1">
      <c r="A515" s="648"/>
      <c r="B515" s="2261" t="str">
        <f t="shared" si="515"/>
        <v>Desk 90</v>
      </c>
      <c r="C515" s="2266" t="str">
        <f t="shared" ref="C515" si="542">IF(ISBLANK(C101), "", C101)</f>
        <v/>
      </c>
      <c r="D515" s="2266" t="str">
        <f t="shared" si="533"/>
        <v/>
      </c>
      <c r="E515" s="2266" t="str">
        <f t="shared" si="533"/>
        <v/>
      </c>
      <c r="F515" s="2266" t="str">
        <f t="shared" si="533"/>
        <v/>
      </c>
      <c r="G515" s="57"/>
      <c r="H515" s="57"/>
      <c r="I515" s="57"/>
      <c r="J515" s="57"/>
      <c r="K515" s="57"/>
      <c r="L515" s="57"/>
      <c r="M515" s="57"/>
      <c r="N515" s="57"/>
      <c r="O515" s="57"/>
      <c r="P515" s="57"/>
      <c r="Q515" s="57"/>
      <c r="R515" s="57"/>
      <c r="S515" s="57"/>
      <c r="T515" s="57"/>
      <c r="U515" s="57"/>
      <c r="V515" s="57"/>
      <c r="W515" s="57"/>
      <c r="X515" s="57"/>
      <c r="Y515" s="57"/>
      <c r="Z515" s="57"/>
      <c r="AA515" s="57"/>
      <c r="AB515" s="57"/>
      <c r="AC515" s="57"/>
      <c r="AD515" s="57"/>
      <c r="AE515" s="57"/>
      <c r="AF515" s="57"/>
      <c r="AG515" s="57"/>
      <c r="AH515" s="57"/>
      <c r="AI515" s="57"/>
      <c r="AJ515" s="57"/>
      <c r="AK515" s="57"/>
      <c r="AL515" s="57"/>
      <c r="AM515" s="57"/>
      <c r="AN515" s="57"/>
      <c r="AO515" s="57"/>
      <c r="AP515" s="57"/>
      <c r="AQ515" s="57"/>
      <c r="AR515" s="57"/>
      <c r="AS515" s="57"/>
      <c r="AT515" s="57"/>
      <c r="AU515" s="57"/>
      <c r="AV515" s="57"/>
      <c r="AW515" s="57"/>
      <c r="AX515" s="57"/>
      <c r="AY515" s="57"/>
      <c r="AZ515" s="57"/>
      <c r="BA515" s="57"/>
      <c r="BB515" s="57"/>
      <c r="BC515" s="57"/>
      <c r="BD515" s="57"/>
      <c r="BE515" s="57"/>
      <c r="BF515" s="57"/>
      <c r="BG515" s="57"/>
      <c r="BH515" s="57"/>
      <c r="BI515" s="57"/>
      <c r="BJ515" s="57"/>
      <c r="BK515" s="57"/>
      <c r="BL515" s="57"/>
      <c r="BM515" s="57"/>
      <c r="BN515" s="57"/>
      <c r="BO515" s="57"/>
      <c r="BP515" s="57"/>
      <c r="BQ515" s="57"/>
      <c r="BR515" s="57"/>
      <c r="BS515" s="57"/>
      <c r="BT515" s="57"/>
      <c r="BU515" s="57"/>
      <c r="BV515" s="57"/>
      <c r="BW515" s="57"/>
      <c r="BX515" s="57"/>
      <c r="BY515" s="57"/>
      <c r="BZ515" s="57"/>
      <c r="CA515" s="57"/>
      <c r="CB515" s="57"/>
      <c r="CC515" s="57"/>
      <c r="CD515" s="57"/>
      <c r="CE515" s="57"/>
      <c r="CF515" s="57"/>
      <c r="CG515" s="57"/>
      <c r="CH515" s="57"/>
      <c r="CI515" s="57"/>
      <c r="CJ515" s="57"/>
      <c r="CK515" s="57"/>
      <c r="CL515" s="57"/>
      <c r="CM515" s="57"/>
      <c r="CN515" s="57"/>
      <c r="CO515" s="57"/>
      <c r="CP515" s="57"/>
      <c r="CQ515" s="57"/>
      <c r="CR515" s="57"/>
      <c r="CS515" s="57"/>
      <c r="CT515" s="57"/>
      <c r="CU515" s="57"/>
      <c r="CV515" s="57"/>
      <c r="CW515" s="57"/>
      <c r="CX515" s="57"/>
      <c r="CY515" s="57"/>
      <c r="CZ515" s="57"/>
      <c r="DA515" s="57"/>
      <c r="DB515" s="57"/>
      <c r="DC515" s="57"/>
      <c r="DD515" s="57"/>
      <c r="DE515" s="57"/>
      <c r="DF515" s="57"/>
      <c r="DG515" s="57"/>
      <c r="DH515" s="57"/>
      <c r="DI515" s="57"/>
      <c r="DJ515" s="57"/>
      <c r="DK515" s="57"/>
      <c r="DL515" s="57"/>
      <c r="DM515" s="57"/>
      <c r="DN515" s="57"/>
      <c r="DO515" s="57"/>
      <c r="DP515" s="57"/>
      <c r="DQ515" s="57"/>
      <c r="DR515" s="57"/>
      <c r="DS515" s="57"/>
      <c r="DT515" s="57"/>
      <c r="DU515" s="57"/>
      <c r="DV515" s="103"/>
      <c r="DW515" s="57"/>
      <c r="DX515" s="57"/>
      <c r="DY515" s="57"/>
      <c r="DZ515" s="57"/>
      <c r="EA515" s="57"/>
      <c r="EB515" s="57"/>
      <c r="EC515" s="57"/>
      <c r="ED515" s="57"/>
      <c r="EE515" s="57"/>
      <c r="EF515" s="57"/>
      <c r="EG515" s="57"/>
      <c r="EH515" s="57"/>
      <c r="EI515" s="57"/>
      <c r="EJ515" s="57"/>
      <c r="EK515" s="57"/>
      <c r="EL515" s="57"/>
      <c r="EM515" s="57"/>
      <c r="EN515" s="57"/>
      <c r="EO515" s="57"/>
      <c r="EP515" s="57"/>
      <c r="EQ515" s="103"/>
      <c r="ER515" s="577"/>
    </row>
    <row r="516" spans="1:148" ht="15" customHeight="1">
      <c r="A516" s="648"/>
      <c r="B516" s="2261" t="str">
        <f t="shared" si="515"/>
        <v>Desk 91</v>
      </c>
      <c r="C516" s="2266" t="str">
        <f t="shared" ref="C516" si="543">IF(ISBLANK(C102), "", C102)</f>
        <v/>
      </c>
      <c r="D516" s="2266" t="str">
        <f t="shared" si="533"/>
        <v/>
      </c>
      <c r="E516" s="2266" t="str">
        <f t="shared" si="533"/>
        <v/>
      </c>
      <c r="F516" s="2266" t="str">
        <f t="shared" si="533"/>
        <v/>
      </c>
      <c r="G516" s="57"/>
      <c r="H516" s="57"/>
      <c r="I516" s="57"/>
      <c r="J516" s="57"/>
      <c r="K516" s="57"/>
      <c r="L516" s="57"/>
      <c r="M516" s="57"/>
      <c r="N516" s="57"/>
      <c r="O516" s="57"/>
      <c r="P516" s="57"/>
      <c r="Q516" s="57"/>
      <c r="R516" s="57"/>
      <c r="S516" s="57"/>
      <c r="T516" s="57"/>
      <c r="U516" s="57"/>
      <c r="V516" s="57"/>
      <c r="W516" s="57"/>
      <c r="X516" s="57"/>
      <c r="Y516" s="57"/>
      <c r="Z516" s="57"/>
      <c r="AA516" s="57"/>
      <c r="AB516" s="57"/>
      <c r="AC516" s="57"/>
      <c r="AD516" s="57"/>
      <c r="AE516" s="57"/>
      <c r="AF516" s="57"/>
      <c r="AG516" s="57"/>
      <c r="AH516" s="57"/>
      <c r="AI516" s="57"/>
      <c r="AJ516" s="57"/>
      <c r="AK516" s="57"/>
      <c r="AL516" s="57"/>
      <c r="AM516" s="57"/>
      <c r="AN516" s="57"/>
      <c r="AO516" s="57"/>
      <c r="AP516" s="57"/>
      <c r="AQ516" s="57"/>
      <c r="AR516" s="57"/>
      <c r="AS516" s="57"/>
      <c r="AT516" s="57"/>
      <c r="AU516" s="57"/>
      <c r="AV516" s="57"/>
      <c r="AW516" s="57"/>
      <c r="AX516" s="57"/>
      <c r="AY516" s="57"/>
      <c r="AZ516" s="57"/>
      <c r="BA516" s="57"/>
      <c r="BB516" s="57"/>
      <c r="BC516" s="57"/>
      <c r="BD516" s="57"/>
      <c r="BE516" s="57"/>
      <c r="BF516" s="57"/>
      <c r="BG516" s="57"/>
      <c r="BH516" s="57"/>
      <c r="BI516" s="57"/>
      <c r="BJ516" s="57"/>
      <c r="BK516" s="57"/>
      <c r="BL516" s="57"/>
      <c r="BM516" s="57"/>
      <c r="BN516" s="57"/>
      <c r="BO516" s="57"/>
      <c r="BP516" s="57"/>
      <c r="BQ516" s="57"/>
      <c r="BR516" s="57"/>
      <c r="BS516" s="57"/>
      <c r="BT516" s="57"/>
      <c r="BU516" s="57"/>
      <c r="BV516" s="57"/>
      <c r="BW516" s="57"/>
      <c r="BX516" s="57"/>
      <c r="BY516" s="57"/>
      <c r="BZ516" s="57"/>
      <c r="CA516" s="57"/>
      <c r="CB516" s="57"/>
      <c r="CC516" s="57"/>
      <c r="CD516" s="57"/>
      <c r="CE516" s="57"/>
      <c r="CF516" s="57"/>
      <c r="CG516" s="57"/>
      <c r="CH516" s="57"/>
      <c r="CI516" s="57"/>
      <c r="CJ516" s="57"/>
      <c r="CK516" s="57"/>
      <c r="CL516" s="57"/>
      <c r="CM516" s="57"/>
      <c r="CN516" s="57"/>
      <c r="CO516" s="57"/>
      <c r="CP516" s="57"/>
      <c r="CQ516" s="57"/>
      <c r="CR516" s="57"/>
      <c r="CS516" s="57"/>
      <c r="CT516" s="57"/>
      <c r="CU516" s="57"/>
      <c r="CV516" s="57"/>
      <c r="CW516" s="57"/>
      <c r="CX516" s="57"/>
      <c r="CY516" s="57"/>
      <c r="CZ516" s="57"/>
      <c r="DA516" s="57"/>
      <c r="DB516" s="57"/>
      <c r="DC516" s="57"/>
      <c r="DD516" s="57"/>
      <c r="DE516" s="57"/>
      <c r="DF516" s="57"/>
      <c r="DG516" s="57"/>
      <c r="DH516" s="57"/>
      <c r="DI516" s="57"/>
      <c r="DJ516" s="57"/>
      <c r="DK516" s="57"/>
      <c r="DL516" s="57"/>
      <c r="DM516" s="57"/>
      <c r="DN516" s="57"/>
      <c r="DO516" s="57"/>
      <c r="DP516" s="57"/>
      <c r="DQ516" s="57"/>
      <c r="DR516" s="57"/>
      <c r="DS516" s="57"/>
      <c r="DT516" s="57"/>
      <c r="DU516" s="57"/>
      <c r="DV516" s="103"/>
      <c r="DW516" s="57"/>
      <c r="DX516" s="57"/>
      <c r="DY516" s="57"/>
      <c r="DZ516" s="57"/>
      <c r="EA516" s="57"/>
      <c r="EB516" s="57"/>
      <c r="EC516" s="57"/>
      <c r="ED516" s="57"/>
      <c r="EE516" s="57"/>
      <c r="EF516" s="57"/>
      <c r="EG516" s="57"/>
      <c r="EH516" s="57"/>
      <c r="EI516" s="57"/>
      <c r="EJ516" s="57"/>
      <c r="EK516" s="57"/>
      <c r="EL516" s="57"/>
      <c r="EM516" s="57"/>
      <c r="EN516" s="57"/>
      <c r="EO516" s="57"/>
      <c r="EP516" s="57"/>
      <c r="EQ516" s="103"/>
      <c r="ER516" s="577"/>
    </row>
    <row r="517" spans="1:148" ht="15" customHeight="1">
      <c r="A517" s="648"/>
      <c r="B517" s="2261" t="str">
        <f t="shared" si="515"/>
        <v>Desk 92</v>
      </c>
      <c r="C517" s="2266" t="str">
        <f t="shared" ref="C517" si="544">IF(ISBLANK(C103), "", C103)</f>
        <v/>
      </c>
      <c r="D517" s="2266" t="str">
        <f t="shared" si="533"/>
        <v/>
      </c>
      <c r="E517" s="2266" t="str">
        <f t="shared" si="533"/>
        <v/>
      </c>
      <c r="F517" s="2266" t="str">
        <f t="shared" si="533"/>
        <v/>
      </c>
      <c r="G517" s="57"/>
      <c r="H517" s="57"/>
      <c r="I517" s="57"/>
      <c r="J517" s="57"/>
      <c r="K517" s="57"/>
      <c r="L517" s="57"/>
      <c r="M517" s="57"/>
      <c r="N517" s="57"/>
      <c r="O517" s="57"/>
      <c r="P517" s="57"/>
      <c r="Q517" s="57"/>
      <c r="R517" s="57"/>
      <c r="S517" s="57"/>
      <c r="T517" s="57"/>
      <c r="U517" s="57"/>
      <c r="V517" s="57"/>
      <c r="W517" s="57"/>
      <c r="X517" s="57"/>
      <c r="Y517" s="57"/>
      <c r="Z517" s="57"/>
      <c r="AA517" s="57"/>
      <c r="AB517" s="57"/>
      <c r="AC517" s="57"/>
      <c r="AD517" s="57"/>
      <c r="AE517" s="57"/>
      <c r="AF517" s="57"/>
      <c r="AG517" s="57"/>
      <c r="AH517" s="57"/>
      <c r="AI517" s="57"/>
      <c r="AJ517" s="57"/>
      <c r="AK517" s="57"/>
      <c r="AL517" s="57"/>
      <c r="AM517" s="57"/>
      <c r="AN517" s="57"/>
      <c r="AO517" s="57"/>
      <c r="AP517" s="57"/>
      <c r="AQ517" s="57"/>
      <c r="AR517" s="57"/>
      <c r="AS517" s="57"/>
      <c r="AT517" s="57"/>
      <c r="AU517" s="57"/>
      <c r="AV517" s="57"/>
      <c r="AW517" s="57"/>
      <c r="AX517" s="57"/>
      <c r="AY517" s="57"/>
      <c r="AZ517" s="57"/>
      <c r="BA517" s="57"/>
      <c r="BB517" s="57"/>
      <c r="BC517" s="57"/>
      <c r="BD517" s="57"/>
      <c r="BE517" s="57"/>
      <c r="BF517" s="57"/>
      <c r="BG517" s="57"/>
      <c r="BH517" s="57"/>
      <c r="BI517" s="57"/>
      <c r="BJ517" s="57"/>
      <c r="BK517" s="57"/>
      <c r="BL517" s="57"/>
      <c r="BM517" s="57"/>
      <c r="BN517" s="57"/>
      <c r="BO517" s="57"/>
      <c r="BP517" s="57"/>
      <c r="BQ517" s="57"/>
      <c r="BR517" s="57"/>
      <c r="BS517" s="57"/>
      <c r="BT517" s="57"/>
      <c r="BU517" s="57"/>
      <c r="BV517" s="57"/>
      <c r="BW517" s="57"/>
      <c r="BX517" s="57"/>
      <c r="BY517" s="57"/>
      <c r="BZ517" s="57"/>
      <c r="CA517" s="57"/>
      <c r="CB517" s="57"/>
      <c r="CC517" s="57"/>
      <c r="CD517" s="57"/>
      <c r="CE517" s="57"/>
      <c r="CF517" s="57"/>
      <c r="CG517" s="57"/>
      <c r="CH517" s="57"/>
      <c r="CI517" s="57"/>
      <c r="CJ517" s="57"/>
      <c r="CK517" s="57"/>
      <c r="CL517" s="57"/>
      <c r="CM517" s="57"/>
      <c r="CN517" s="57"/>
      <c r="CO517" s="57"/>
      <c r="CP517" s="57"/>
      <c r="CQ517" s="57"/>
      <c r="CR517" s="57"/>
      <c r="CS517" s="57"/>
      <c r="CT517" s="57"/>
      <c r="CU517" s="57"/>
      <c r="CV517" s="57"/>
      <c r="CW517" s="57"/>
      <c r="CX517" s="57"/>
      <c r="CY517" s="57"/>
      <c r="CZ517" s="57"/>
      <c r="DA517" s="57"/>
      <c r="DB517" s="57"/>
      <c r="DC517" s="57"/>
      <c r="DD517" s="57"/>
      <c r="DE517" s="57"/>
      <c r="DF517" s="57"/>
      <c r="DG517" s="57"/>
      <c r="DH517" s="57"/>
      <c r="DI517" s="57"/>
      <c r="DJ517" s="57"/>
      <c r="DK517" s="57"/>
      <c r="DL517" s="57"/>
      <c r="DM517" s="57"/>
      <c r="DN517" s="57"/>
      <c r="DO517" s="57"/>
      <c r="DP517" s="57"/>
      <c r="DQ517" s="57"/>
      <c r="DR517" s="57"/>
      <c r="DS517" s="57"/>
      <c r="DT517" s="57"/>
      <c r="DU517" s="57"/>
      <c r="DV517" s="103"/>
      <c r="DW517" s="57"/>
      <c r="DX517" s="57"/>
      <c r="DY517" s="57"/>
      <c r="DZ517" s="57"/>
      <c r="EA517" s="57"/>
      <c r="EB517" s="57"/>
      <c r="EC517" s="57"/>
      <c r="ED517" s="57"/>
      <c r="EE517" s="57"/>
      <c r="EF517" s="57"/>
      <c r="EG517" s="57"/>
      <c r="EH517" s="57"/>
      <c r="EI517" s="57"/>
      <c r="EJ517" s="57"/>
      <c r="EK517" s="57"/>
      <c r="EL517" s="57"/>
      <c r="EM517" s="57"/>
      <c r="EN517" s="57"/>
      <c r="EO517" s="57"/>
      <c r="EP517" s="57"/>
      <c r="EQ517" s="103"/>
      <c r="ER517" s="577"/>
    </row>
    <row r="518" spans="1:148" ht="15" customHeight="1">
      <c r="A518" s="648"/>
      <c r="B518" s="2261" t="str">
        <f t="shared" si="515"/>
        <v>Desk 93</v>
      </c>
      <c r="C518" s="2266" t="str">
        <f t="shared" ref="C518" si="545">IF(ISBLANK(C104), "", C104)</f>
        <v/>
      </c>
      <c r="D518" s="2266" t="str">
        <f t="shared" si="533"/>
        <v/>
      </c>
      <c r="E518" s="2266" t="str">
        <f t="shared" si="533"/>
        <v/>
      </c>
      <c r="F518" s="2266" t="str">
        <f t="shared" si="533"/>
        <v/>
      </c>
      <c r="G518" s="57"/>
      <c r="H518" s="57"/>
      <c r="I518" s="57"/>
      <c r="J518" s="57"/>
      <c r="K518" s="57"/>
      <c r="L518" s="57"/>
      <c r="M518" s="57"/>
      <c r="N518" s="57"/>
      <c r="O518" s="57"/>
      <c r="P518" s="57"/>
      <c r="Q518" s="57"/>
      <c r="R518" s="57"/>
      <c r="S518" s="57"/>
      <c r="T518" s="57"/>
      <c r="U518" s="57"/>
      <c r="V518" s="57"/>
      <c r="W518" s="57"/>
      <c r="X518" s="57"/>
      <c r="Y518" s="57"/>
      <c r="Z518" s="57"/>
      <c r="AA518" s="57"/>
      <c r="AB518" s="57"/>
      <c r="AC518" s="57"/>
      <c r="AD518" s="57"/>
      <c r="AE518" s="57"/>
      <c r="AF518" s="57"/>
      <c r="AG518" s="57"/>
      <c r="AH518" s="57"/>
      <c r="AI518" s="57"/>
      <c r="AJ518" s="57"/>
      <c r="AK518" s="57"/>
      <c r="AL518" s="57"/>
      <c r="AM518" s="57"/>
      <c r="AN518" s="57"/>
      <c r="AO518" s="57"/>
      <c r="AP518" s="57"/>
      <c r="AQ518" s="57"/>
      <c r="AR518" s="57"/>
      <c r="AS518" s="57"/>
      <c r="AT518" s="57"/>
      <c r="AU518" s="57"/>
      <c r="AV518" s="57"/>
      <c r="AW518" s="57"/>
      <c r="AX518" s="57"/>
      <c r="AY518" s="57"/>
      <c r="AZ518" s="57"/>
      <c r="BA518" s="57"/>
      <c r="BB518" s="57"/>
      <c r="BC518" s="57"/>
      <c r="BD518" s="57"/>
      <c r="BE518" s="57"/>
      <c r="BF518" s="57"/>
      <c r="BG518" s="57"/>
      <c r="BH518" s="57"/>
      <c r="BI518" s="57"/>
      <c r="BJ518" s="57"/>
      <c r="BK518" s="57"/>
      <c r="BL518" s="57"/>
      <c r="BM518" s="57"/>
      <c r="BN518" s="57"/>
      <c r="BO518" s="57"/>
      <c r="BP518" s="57"/>
      <c r="BQ518" s="57"/>
      <c r="BR518" s="57"/>
      <c r="BS518" s="57"/>
      <c r="BT518" s="57"/>
      <c r="BU518" s="57"/>
      <c r="BV518" s="57"/>
      <c r="BW518" s="57"/>
      <c r="BX518" s="57"/>
      <c r="BY518" s="57"/>
      <c r="BZ518" s="57"/>
      <c r="CA518" s="57"/>
      <c r="CB518" s="57"/>
      <c r="CC518" s="57"/>
      <c r="CD518" s="57"/>
      <c r="CE518" s="57"/>
      <c r="CF518" s="57"/>
      <c r="CG518" s="57"/>
      <c r="CH518" s="57"/>
      <c r="CI518" s="57"/>
      <c r="CJ518" s="57"/>
      <c r="CK518" s="57"/>
      <c r="CL518" s="57"/>
      <c r="CM518" s="57"/>
      <c r="CN518" s="57"/>
      <c r="CO518" s="57"/>
      <c r="CP518" s="57"/>
      <c r="CQ518" s="57"/>
      <c r="CR518" s="57"/>
      <c r="CS518" s="57"/>
      <c r="CT518" s="57"/>
      <c r="CU518" s="57"/>
      <c r="CV518" s="57"/>
      <c r="CW518" s="57"/>
      <c r="CX518" s="57"/>
      <c r="CY518" s="57"/>
      <c r="CZ518" s="57"/>
      <c r="DA518" s="57"/>
      <c r="DB518" s="57"/>
      <c r="DC518" s="57"/>
      <c r="DD518" s="57"/>
      <c r="DE518" s="57"/>
      <c r="DF518" s="57"/>
      <c r="DG518" s="57"/>
      <c r="DH518" s="57"/>
      <c r="DI518" s="57"/>
      <c r="DJ518" s="57"/>
      <c r="DK518" s="57"/>
      <c r="DL518" s="57"/>
      <c r="DM518" s="57"/>
      <c r="DN518" s="57"/>
      <c r="DO518" s="57"/>
      <c r="DP518" s="57"/>
      <c r="DQ518" s="57"/>
      <c r="DR518" s="57"/>
      <c r="DS518" s="57"/>
      <c r="DT518" s="57"/>
      <c r="DU518" s="57"/>
      <c r="DV518" s="103"/>
      <c r="DW518" s="57"/>
      <c r="DX518" s="57"/>
      <c r="DY518" s="57"/>
      <c r="DZ518" s="57"/>
      <c r="EA518" s="57"/>
      <c r="EB518" s="57"/>
      <c r="EC518" s="57"/>
      <c r="ED518" s="57"/>
      <c r="EE518" s="57"/>
      <c r="EF518" s="57"/>
      <c r="EG518" s="57"/>
      <c r="EH518" s="57"/>
      <c r="EI518" s="57"/>
      <c r="EJ518" s="57"/>
      <c r="EK518" s="57"/>
      <c r="EL518" s="57"/>
      <c r="EM518" s="57"/>
      <c r="EN518" s="57"/>
      <c r="EO518" s="57"/>
      <c r="EP518" s="57"/>
      <c r="EQ518" s="103"/>
      <c r="ER518" s="577"/>
    </row>
    <row r="519" spans="1:148" ht="15" customHeight="1">
      <c r="A519" s="648"/>
      <c r="B519" s="2261" t="str">
        <f t="shared" si="515"/>
        <v>Desk 94</v>
      </c>
      <c r="C519" s="2266" t="str">
        <f t="shared" ref="C519" si="546">IF(ISBLANK(C105), "", C105)</f>
        <v/>
      </c>
      <c r="D519" s="2266" t="str">
        <f t="shared" si="533"/>
        <v/>
      </c>
      <c r="E519" s="2266" t="str">
        <f t="shared" si="533"/>
        <v/>
      </c>
      <c r="F519" s="2266" t="str">
        <f t="shared" si="533"/>
        <v/>
      </c>
      <c r="G519" s="57"/>
      <c r="H519" s="57"/>
      <c r="I519" s="57"/>
      <c r="J519" s="57"/>
      <c r="K519" s="57"/>
      <c r="L519" s="57"/>
      <c r="M519" s="57"/>
      <c r="N519" s="57"/>
      <c r="O519" s="57"/>
      <c r="P519" s="57"/>
      <c r="Q519" s="57"/>
      <c r="R519" s="57"/>
      <c r="S519" s="57"/>
      <c r="T519" s="57"/>
      <c r="U519" s="57"/>
      <c r="V519" s="57"/>
      <c r="W519" s="57"/>
      <c r="X519" s="57"/>
      <c r="Y519" s="57"/>
      <c r="Z519" s="57"/>
      <c r="AA519" s="57"/>
      <c r="AB519" s="57"/>
      <c r="AC519" s="57"/>
      <c r="AD519" s="57"/>
      <c r="AE519" s="57"/>
      <c r="AF519" s="57"/>
      <c r="AG519" s="57"/>
      <c r="AH519" s="57"/>
      <c r="AI519" s="57"/>
      <c r="AJ519" s="57"/>
      <c r="AK519" s="57"/>
      <c r="AL519" s="57"/>
      <c r="AM519" s="57"/>
      <c r="AN519" s="57"/>
      <c r="AO519" s="57"/>
      <c r="AP519" s="57"/>
      <c r="AQ519" s="57"/>
      <c r="AR519" s="57"/>
      <c r="AS519" s="57"/>
      <c r="AT519" s="57"/>
      <c r="AU519" s="57"/>
      <c r="AV519" s="57"/>
      <c r="AW519" s="57"/>
      <c r="AX519" s="57"/>
      <c r="AY519" s="57"/>
      <c r="AZ519" s="57"/>
      <c r="BA519" s="57"/>
      <c r="BB519" s="57"/>
      <c r="BC519" s="57"/>
      <c r="BD519" s="57"/>
      <c r="BE519" s="57"/>
      <c r="BF519" s="57"/>
      <c r="BG519" s="57"/>
      <c r="BH519" s="57"/>
      <c r="BI519" s="57"/>
      <c r="BJ519" s="57"/>
      <c r="BK519" s="57"/>
      <c r="BL519" s="57"/>
      <c r="BM519" s="57"/>
      <c r="BN519" s="57"/>
      <c r="BO519" s="57"/>
      <c r="BP519" s="57"/>
      <c r="BQ519" s="57"/>
      <c r="BR519" s="57"/>
      <c r="BS519" s="57"/>
      <c r="BT519" s="57"/>
      <c r="BU519" s="57"/>
      <c r="BV519" s="57"/>
      <c r="BW519" s="57"/>
      <c r="BX519" s="57"/>
      <c r="BY519" s="57"/>
      <c r="BZ519" s="57"/>
      <c r="CA519" s="57"/>
      <c r="CB519" s="57"/>
      <c r="CC519" s="57"/>
      <c r="CD519" s="57"/>
      <c r="CE519" s="57"/>
      <c r="CF519" s="57"/>
      <c r="CG519" s="57"/>
      <c r="CH519" s="57"/>
      <c r="CI519" s="57"/>
      <c r="CJ519" s="57"/>
      <c r="CK519" s="57"/>
      <c r="CL519" s="57"/>
      <c r="CM519" s="57"/>
      <c r="CN519" s="57"/>
      <c r="CO519" s="57"/>
      <c r="CP519" s="57"/>
      <c r="CQ519" s="57"/>
      <c r="CR519" s="57"/>
      <c r="CS519" s="57"/>
      <c r="CT519" s="57"/>
      <c r="CU519" s="57"/>
      <c r="CV519" s="57"/>
      <c r="CW519" s="57"/>
      <c r="CX519" s="57"/>
      <c r="CY519" s="57"/>
      <c r="CZ519" s="57"/>
      <c r="DA519" s="57"/>
      <c r="DB519" s="57"/>
      <c r="DC519" s="57"/>
      <c r="DD519" s="57"/>
      <c r="DE519" s="57"/>
      <c r="DF519" s="57"/>
      <c r="DG519" s="57"/>
      <c r="DH519" s="57"/>
      <c r="DI519" s="57"/>
      <c r="DJ519" s="57"/>
      <c r="DK519" s="57"/>
      <c r="DL519" s="57"/>
      <c r="DM519" s="57"/>
      <c r="DN519" s="57"/>
      <c r="DO519" s="57"/>
      <c r="DP519" s="57"/>
      <c r="DQ519" s="57"/>
      <c r="DR519" s="57"/>
      <c r="DS519" s="57"/>
      <c r="DT519" s="57"/>
      <c r="DU519" s="57"/>
      <c r="DV519" s="103"/>
      <c r="DW519" s="57"/>
      <c r="DX519" s="57"/>
      <c r="DY519" s="57"/>
      <c r="DZ519" s="57"/>
      <c r="EA519" s="57"/>
      <c r="EB519" s="57"/>
      <c r="EC519" s="57"/>
      <c r="ED519" s="57"/>
      <c r="EE519" s="57"/>
      <c r="EF519" s="57"/>
      <c r="EG519" s="57"/>
      <c r="EH519" s="57"/>
      <c r="EI519" s="57"/>
      <c r="EJ519" s="57"/>
      <c r="EK519" s="57"/>
      <c r="EL519" s="57"/>
      <c r="EM519" s="57"/>
      <c r="EN519" s="57"/>
      <c r="EO519" s="57"/>
      <c r="EP519" s="57"/>
      <c r="EQ519" s="103"/>
      <c r="ER519" s="577"/>
    </row>
    <row r="520" spans="1:148" ht="15" customHeight="1">
      <c r="A520" s="648"/>
      <c r="B520" s="2261" t="str">
        <f t="shared" si="515"/>
        <v>Desk 95</v>
      </c>
      <c r="C520" s="2266" t="str">
        <f t="shared" ref="C520" si="547">IF(ISBLANK(C106), "", C106)</f>
        <v/>
      </c>
      <c r="D520" s="2266" t="str">
        <f t="shared" si="533"/>
        <v/>
      </c>
      <c r="E520" s="2266" t="str">
        <f t="shared" si="533"/>
        <v/>
      </c>
      <c r="F520" s="2266" t="str">
        <f t="shared" si="533"/>
        <v/>
      </c>
      <c r="G520" s="57"/>
      <c r="H520" s="57"/>
      <c r="I520" s="57"/>
      <c r="J520" s="57"/>
      <c r="K520" s="57"/>
      <c r="L520" s="57"/>
      <c r="M520" s="57"/>
      <c r="N520" s="57"/>
      <c r="O520" s="57"/>
      <c r="P520" s="57"/>
      <c r="Q520" s="57"/>
      <c r="R520" s="57"/>
      <c r="S520" s="57"/>
      <c r="T520" s="57"/>
      <c r="U520" s="57"/>
      <c r="V520" s="57"/>
      <c r="W520" s="57"/>
      <c r="X520" s="57"/>
      <c r="Y520" s="57"/>
      <c r="Z520" s="57"/>
      <c r="AA520" s="57"/>
      <c r="AB520" s="57"/>
      <c r="AC520" s="57"/>
      <c r="AD520" s="57"/>
      <c r="AE520" s="57"/>
      <c r="AF520" s="57"/>
      <c r="AG520" s="57"/>
      <c r="AH520" s="57"/>
      <c r="AI520" s="57"/>
      <c r="AJ520" s="57"/>
      <c r="AK520" s="57"/>
      <c r="AL520" s="57"/>
      <c r="AM520" s="57"/>
      <c r="AN520" s="57"/>
      <c r="AO520" s="57"/>
      <c r="AP520" s="57"/>
      <c r="AQ520" s="57"/>
      <c r="AR520" s="57"/>
      <c r="AS520" s="57"/>
      <c r="AT520" s="57"/>
      <c r="AU520" s="57"/>
      <c r="AV520" s="57"/>
      <c r="AW520" s="57"/>
      <c r="AX520" s="57"/>
      <c r="AY520" s="57"/>
      <c r="AZ520" s="57"/>
      <c r="BA520" s="57"/>
      <c r="BB520" s="57"/>
      <c r="BC520" s="57"/>
      <c r="BD520" s="57"/>
      <c r="BE520" s="57"/>
      <c r="BF520" s="57"/>
      <c r="BG520" s="57"/>
      <c r="BH520" s="57"/>
      <c r="BI520" s="57"/>
      <c r="BJ520" s="57"/>
      <c r="BK520" s="57"/>
      <c r="BL520" s="57"/>
      <c r="BM520" s="57"/>
      <c r="BN520" s="57"/>
      <c r="BO520" s="57"/>
      <c r="BP520" s="57"/>
      <c r="BQ520" s="57"/>
      <c r="BR520" s="57"/>
      <c r="BS520" s="57"/>
      <c r="BT520" s="57"/>
      <c r="BU520" s="57"/>
      <c r="BV520" s="57"/>
      <c r="BW520" s="57"/>
      <c r="BX520" s="57"/>
      <c r="BY520" s="57"/>
      <c r="BZ520" s="57"/>
      <c r="CA520" s="57"/>
      <c r="CB520" s="57"/>
      <c r="CC520" s="57"/>
      <c r="CD520" s="57"/>
      <c r="CE520" s="57"/>
      <c r="CF520" s="57"/>
      <c r="CG520" s="57"/>
      <c r="CH520" s="57"/>
      <c r="CI520" s="57"/>
      <c r="CJ520" s="57"/>
      <c r="CK520" s="57"/>
      <c r="CL520" s="57"/>
      <c r="CM520" s="57"/>
      <c r="CN520" s="57"/>
      <c r="CO520" s="57"/>
      <c r="CP520" s="57"/>
      <c r="CQ520" s="57"/>
      <c r="CR520" s="57"/>
      <c r="CS520" s="57"/>
      <c r="CT520" s="57"/>
      <c r="CU520" s="57"/>
      <c r="CV520" s="57"/>
      <c r="CW520" s="57"/>
      <c r="CX520" s="57"/>
      <c r="CY520" s="57"/>
      <c r="CZ520" s="57"/>
      <c r="DA520" s="57"/>
      <c r="DB520" s="57"/>
      <c r="DC520" s="57"/>
      <c r="DD520" s="57"/>
      <c r="DE520" s="57"/>
      <c r="DF520" s="57"/>
      <c r="DG520" s="57"/>
      <c r="DH520" s="57"/>
      <c r="DI520" s="57"/>
      <c r="DJ520" s="57"/>
      <c r="DK520" s="57"/>
      <c r="DL520" s="57"/>
      <c r="DM520" s="57"/>
      <c r="DN520" s="57"/>
      <c r="DO520" s="57"/>
      <c r="DP520" s="57"/>
      <c r="DQ520" s="57"/>
      <c r="DR520" s="57"/>
      <c r="DS520" s="57"/>
      <c r="DT520" s="57"/>
      <c r="DU520" s="57"/>
      <c r="DV520" s="103"/>
      <c r="DW520" s="57"/>
      <c r="DX520" s="57"/>
      <c r="DY520" s="57"/>
      <c r="DZ520" s="57"/>
      <c r="EA520" s="57"/>
      <c r="EB520" s="57"/>
      <c r="EC520" s="57"/>
      <c r="ED520" s="57"/>
      <c r="EE520" s="57"/>
      <c r="EF520" s="57"/>
      <c r="EG520" s="57"/>
      <c r="EH520" s="57"/>
      <c r="EI520" s="57"/>
      <c r="EJ520" s="57"/>
      <c r="EK520" s="57"/>
      <c r="EL520" s="57"/>
      <c r="EM520" s="57"/>
      <c r="EN520" s="57"/>
      <c r="EO520" s="57"/>
      <c r="EP520" s="57"/>
      <c r="EQ520" s="103"/>
      <c r="ER520" s="577"/>
    </row>
    <row r="521" spans="1:148" ht="15" customHeight="1">
      <c r="A521" s="648"/>
      <c r="B521" s="2261" t="str">
        <f t="shared" si="515"/>
        <v>Desk 96</v>
      </c>
      <c r="C521" s="2266" t="str">
        <f t="shared" ref="C521" si="548">IF(ISBLANK(C107), "", C107)</f>
        <v/>
      </c>
      <c r="D521" s="2266" t="str">
        <f t="shared" si="533"/>
        <v/>
      </c>
      <c r="E521" s="2266" t="str">
        <f t="shared" si="533"/>
        <v/>
      </c>
      <c r="F521" s="2266" t="str">
        <f t="shared" si="533"/>
        <v/>
      </c>
      <c r="G521" s="57"/>
      <c r="H521" s="57"/>
      <c r="I521" s="57"/>
      <c r="J521" s="57"/>
      <c r="K521" s="57"/>
      <c r="L521" s="57"/>
      <c r="M521" s="57"/>
      <c r="N521" s="57"/>
      <c r="O521" s="57"/>
      <c r="P521" s="57"/>
      <c r="Q521" s="57"/>
      <c r="R521" s="57"/>
      <c r="S521" s="57"/>
      <c r="T521" s="57"/>
      <c r="U521" s="57"/>
      <c r="V521" s="57"/>
      <c r="W521" s="57"/>
      <c r="X521" s="57"/>
      <c r="Y521" s="57"/>
      <c r="Z521" s="57"/>
      <c r="AA521" s="57"/>
      <c r="AB521" s="57"/>
      <c r="AC521" s="57"/>
      <c r="AD521" s="57"/>
      <c r="AE521" s="57"/>
      <c r="AF521" s="57"/>
      <c r="AG521" s="57"/>
      <c r="AH521" s="57"/>
      <c r="AI521" s="57"/>
      <c r="AJ521" s="57"/>
      <c r="AK521" s="57"/>
      <c r="AL521" s="57"/>
      <c r="AM521" s="57"/>
      <c r="AN521" s="57"/>
      <c r="AO521" s="57"/>
      <c r="AP521" s="57"/>
      <c r="AQ521" s="57"/>
      <c r="AR521" s="57"/>
      <c r="AS521" s="57"/>
      <c r="AT521" s="57"/>
      <c r="AU521" s="57"/>
      <c r="AV521" s="57"/>
      <c r="AW521" s="57"/>
      <c r="AX521" s="57"/>
      <c r="AY521" s="57"/>
      <c r="AZ521" s="57"/>
      <c r="BA521" s="57"/>
      <c r="BB521" s="57"/>
      <c r="BC521" s="57"/>
      <c r="BD521" s="57"/>
      <c r="BE521" s="57"/>
      <c r="BF521" s="57"/>
      <c r="BG521" s="57"/>
      <c r="BH521" s="57"/>
      <c r="BI521" s="57"/>
      <c r="BJ521" s="57"/>
      <c r="BK521" s="57"/>
      <c r="BL521" s="57"/>
      <c r="BM521" s="57"/>
      <c r="BN521" s="57"/>
      <c r="BO521" s="57"/>
      <c r="BP521" s="57"/>
      <c r="BQ521" s="57"/>
      <c r="BR521" s="57"/>
      <c r="BS521" s="57"/>
      <c r="BT521" s="57"/>
      <c r="BU521" s="57"/>
      <c r="BV521" s="57"/>
      <c r="BW521" s="57"/>
      <c r="BX521" s="57"/>
      <c r="BY521" s="57"/>
      <c r="BZ521" s="57"/>
      <c r="CA521" s="57"/>
      <c r="CB521" s="57"/>
      <c r="CC521" s="57"/>
      <c r="CD521" s="57"/>
      <c r="CE521" s="57"/>
      <c r="CF521" s="57"/>
      <c r="CG521" s="57"/>
      <c r="CH521" s="57"/>
      <c r="CI521" s="57"/>
      <c r="CJ521" s="57"/>
      <c r="CK521" s="57"/>
      <c r="CL521" s="57"/>
      <c r="CM521" s="57"/>
      <c r="CN521" s="57"/>
      <c r="CO521" s="57"/>
      <c r="CP521" s="57"/>
      <c r="CQ521" s="57"/>
      <c r="CR521" s="57"/>
      <c r="CS521" s="57"/>
      <c r="CT521" s="57"/>
      <c r="CU521" s="57"/>
      <c r="CV521" s="57"/>
      <c r="CW521" s="57"/>
      <c r="CX521" s="57"/>
      <c r="CY521" s="57"/>
      <c r="CZ521" s="57"/>
      <c r="DA521" s="57"/>
      <c r="DB521" s="57"/>
      <c r="DC521" s="57"/>
      <c r="DD521" s="57"/>
      <c r="DE521" s="57"/>
      <c r="DF521" s="57"/>
      <c r="DG521" s="57"/>
      <c r="DH521" s="57"/>
      <c r="DI521" s="57"/>
      <c r="DJ521" s="57"/>
      <c r="DK521" s="57"/>
      <c r="DL521" s="57"/>
      <c r="DM521" s="57"/>
      <c r="DN521" s="57"/>
      <c r="DO521" s="57"/>
      <c r="DP521" s="57"/>
      <c r="DQ521" s="57"/>
      <c r="DR521" s="57"/>
      <c r="DS521" s="57"/>
      <c r="DT521" s="57"/>
      <c r="DU521" s="57"/>
      <c r="DV521" s="103"/>
      <c r="DW521" s="57"/>
      <c r="DX521" s="57"/>
      <c r="DY521" s="57"/>
      <c r="DZ521" s="57"/>
      <c r="EA521" s="57"/>
      <c r="EB521" s="57"/>
      <c r="EC521" s="57"/>
      <c r="ED521" s="57"/>
      <c r="EE521" s="57"/>
      <c r="EF521" s="57"/>
      <c r="EG521" s="57"/>
      <c r="EH521" s="57"/>
      <c r="EI521" s="57"/>
      <c r="EJ521" s="57"/>
      <c r="EK521" s="57"/>
      <c r="EL521" s="57"/>
      <c r="EM521" s="57"/>
      <c r="EN521" s="57"/>
      <c r="EO521" s="57"/>
      <c r="EP521" s="57"/>
      <c r="EQ521" s="103"/>
      <c r="ER521" s="577"/>
    </row>
    <row r="522" spans="1:148" ht="15" customHeight="1">
      <c r="A522" s="648"/>
      <c r="B522" s="2261" t="str">
        <f t="shared" ref="B522:B525" si="549">B108</f>
        <v>Desk 97</v>
      </c>
      <c r="C522" s="2266" t="str">
        <f t="shared" ref="C522" si="550">IF(ISBLANK(C108), "", C108)</f>
        <v/>
      </c>
      <c r="D522" s="2266" t="str">
        <f t="shared" si="533"/>
        <v/>
      </c>
      <c r="E522" s="2266" t="str">
        <f t="shared" si="533"/>
        <v/>
      </c>
      <c r="F522" s="2266" t="str">
        <f t="shared" si="533"/>
        <v/>
      </c>
      <c r="G522" s="57"/>
      <c r="H522" s="57"/>
      <c r="I522" s="57"/>
      <c r="J522" s="57"/>
      <c r="K522" s="57"/>
      <c r="L522" s="57"/>
      <c r="M522" s="57"/>
      <c r="N522" s="57"/>
      <c r="O522" s="57"/>
      <c r="P522" s="57"/>
      <c r="Q522" s="57"/>
      <c r="R522" s="57"/>
      <c r="S522" s="57"/>
      <c r="T522" s="57"/>
      <c r="U522" s="57"/>
      <c r="V522" s="57"/>
      <c r="W522" s="57"/>
      <c r="X522" s="57"/>
      <c r="Y522" s="57"/>
      <c r="Z522" s="57"/>
      <c r="AA522" s="57"/>
      <c r="AB522" s="57"/>
      <c r="AC522" s="57"/>
      <c r="AD522" s="57"/>
      <c r="AE522" s="57"/>
      <c r="AF522" s="57"/>
      <c r="AG522" s="57"/>
      <c r="AH522" s="57"/>
      <c r="AI522" s="57"/>
      <c r="AJ522" s="57"/>
      <c r="AK522" s="57"/>
      <c r="AL522" s="57"/>
      <c r="AM522" s="57"/>
      <c r="AN522" s="57"/>
      <c r="AO522" s="57"/>
      <c r="AP522" s="57"/>
      <c r="AQ522" s="57"/>
      <c r="AR522" s="57"/>
      <c r="AS522" s="57"/>
      <c r="AT522" s="57"/>
      <c r="AU522" s="57"/>
      <c r="AV522" s="57"/>
      <c r="AW522" s="57"/>
      <c r="AX522" s="57"/>
      <c r="AY522" s="57"/>
      <c r="AZ522" s="57"/>
      <c r="BA522" s="57"/>
      <c r="BB522" s="57"/>
      <c r="BC522" s="57"/>
      <c r="BD522" s="57"/>
      <c r="BE522" s="57"/>
      <c r="BF522" s="57"/>
      <c r="BG522" s="57"/>
      <c r="BH522" s="57"/>
      <c r="BI522" s="57"/>
      <c r="BJ522" s="57"/>
      <c r="BK522" s="57"/>
      <c r="BL522" s="57"/>
      <c r="BM522" s="57"/>
      <c r="BN522" s="57"/>
      <c r="BO522" s="57"/>
      <c r="BP522" s="57"/>
      <c r="BQ522" s="57"/>
      <c r="BR522" s="57"/>
      <c r="BS522" s="57"/>
      <c r="BT522" s="57"/>
      <c r="BU522" s="57"/>
      <c r="BV522" s="57"/>
      <c r="BW522" s="57"/>
      <c r="BX522" s="57"/>
      <c r="BY522" s="57"/>
      <c r="BZ522" s="57"/>
      <c r="CA522" s="57"/>
      <c r="CB522" s="57"/>
      <c r="CC522" s="57"/>
      <c r="CD522" s="57"/>
      <c r="CE522" s="57"/>
      <c r="CF522" s="57"/>
      <c r="CG522" s="57"/>
      <c r="CH522" s="57"/>
      <c r="CI522" s="57"/>
      <c r="CJ522" s="57"/>
      <c r="CK522" s="57"/>
      <c r="CL522" s="57"/>
      <c r="CM522" s="57"/>
      <c r="CN522" s="57"/>
      <c r="CO522" s="57"/>
      <c r="CP522" s="57"/>
      <c r="CQ522" s="57"/>
      <c r="CR522" s="57"/>
      <c r="CS522" s="57"/>
      <c r="CT522" s="57"/>
      <c r="CU522" s="57"/>
      <c r="CV522" s="57"/>
      <c r="CW522" s="57"/>
      <c r="CX522" s="57"/>
      <c r="CY522" s="57"/>
      <c r="CZ522" s="57"/>
      <c r="DA522" s="57"/>
      <c r="DB522" s="57"/>
      <c r="DC522" s="57"/>
      <c r="DD522" s="57"/>
      <c r="DE522" s="57"/>
      <c r="DF522" s="57"/>
      <c r="DG522" s="57"/>
      <c r="DH522" s="57"/>
      <c r="DI522" s="57"/>
      <c r="DJ522" s="57"/>
      <c r="DK522" s="57"/>
      <c r="DL522" s="57"/>
      <c r="DM522" s="57"/>
      <c r="DN522" s="57"/>
      <c r="DO522" s="57"/>
      <c r="DP522" s="57"/>
      <c r="DQ522" s="57"/>
      <c r="DR522" s="57"/>
      <c r="DS522" s="57"/>
      <c r="DT522" s="57"/>
      <c r="DU522" s="57"/>
      <c r="DV522" s="103"/>
      <c r="DW522" s="57"/>
      <c r="DX522" s="57"/>
      <c r="DY522" s="57"/>
      <c r="DZ522" s="57"/>
      <c r="EA522" s="57"/>
      <c r="EB522" s="57"/>
      <c r="EC522" s="57"/>
      <c r="ED522" s="57"/>
      <c r="EE522" s="57"/>
      <c r="EF522" s="57"/>
      <c r="EG522" s="57"/>
      <c r="EH522" s="57"/>
      <c r="EI522" s="57"/>
      <c r="EJ522" s="57"/>
      <c r="EK522" s="57"/>
      <c r="EL522" s="57"/>
      <c r="EM522" s="57"/>
      <c r="EN522" s="57"/>
      <c r="EO522" s="57"/>
      <c r="EP522" s="57"/>
      <c r="EQ522" s="103"/>
      <c r="ER522" s="577"/>
    </row>
    <row r="523" spans="1:148" ht="15" customHeight="1">
      <c r="A523" s="648"/>
      <c r="B523" s="2261" t="str">
        <f t="shared" si="549"/>
        <v>Desk 98</v>
      </c>
      <c r="C523" s="2266" t="str">
        <f t="shared" ref="C523" si="551">IF(ISBLANK(C109), "", C109)</f>
        <v/>
      </c>
      <c r="D523" s="2266" t="str">
        <f t="shared" si="533"/>
        <v/>
      </c>
      <c r="E523" s="2266" t="str">
        <f t="shared" si="533"/>
        <v/>
      </c>
      <c r="F523" s="2266" t="str">
        <f t="shared" si="533"/>
        <v/>
      </c>
      <c r="G523" s="57"/>
      <c r="H523" s="57"/>
      <c r="I523" s="57"/>
      <c r="J523" s="57"/>
      <c r="K523" s="57"/>
      <c r="L523" s="57"/>
      <c r="M523" s="57"/>
      <c r="N523" s="57"/>
      <c r="O523" s="57"/>
      <c r="P523" s="57"/>
      <c r="Q523" s="57"/>
      <c r="R523" s="57"/>
      <c r="S523" s="57"/>
      <c r="T523" s="57"/>
      <c r="U523" s="57"/>
      <c r="V523" s="57"/>
      <c r="W523" s="57"/>
      <c r="X523" s="57"/>
      <c r="Y523" s="57"/>
      <c r="Z523" s="57"/>
      <c r="AA523" s="57"/>
      <c r="AB523" s="57"/>
      <c r="AC523" s="57"/>
      <c r="AD523" s="57"/>
      <c r="AE523" s="57"/>
      <c r="AF523" s="57"/>
      <c r="AG523" s="57"/>
      <c r="AH523" s="57"/>
      <c r="AI523" s="57"/>
      <c r="AJ523" s="57"/>
      <c r="AK523" s="57"/>
      <c r="AL523" s="57"/>
      <c r="AM523" s="57"/>
      <c r="AN523" s="57"/>
      <c r="AO523" s="57"/>
      <c r="AP523" s="57"/>
      <c r="AQ523" s="57"/>
      <c r="AR523" s="57"/>
      <c r="AS523" s="57"/>
      <c r="AT523" s="57"/>
      <c r="AU523" s="57"/>
      <c r="AV523" s="57"/>
      <c r="AW523" s="57"/>
      <c r="AX523" s="57"/>
      <c r="AY523" s="57"/>
      <c r="AZ523" s="57"/>
      <c r="BA523" s="57"/>
      <c r="BB523" s="57"/>
      <c r="BC523" s="57"/>
      <c r="BD523" s="57"/>
      <c r="BE523" s="57"/>
      <c r="BF523" s="57"/>
      <c r="BG523" s="57"/>
      <c r="BH523" s="57"/>
      <c r="BI523" s="57"/>
      <c r="BJ523" s="57"/>
      <c r="BK523" s="57"/>
      <c r="BL523" s="57"/>
      <c r="BM523" s="57"/>
      <c r="BN523" s="57"/>
      <c r="BO523" s="57"/>
      <c r="BP523" s="57"/>
      <c r="BQ523" s="57"/>
      <c r="BR523" s="57"/>
      <c r="BS523" s="57"/>
      <c r="BT523" s="57"/>
      <c r="BU523" s="57"/>
      <c r="BV523" s="57"/>
      <c r="BW523" s="57"/>
      <c r="BX523" s="57"/>
      <c r="BY523" s="57"/>
      <c r="BZ523" s="57"/>
      <c r="CA523" s="57"/>
      <c r="CB523" s="57"/>
      <c r="CC523" s="57"/>
      <c r="CD523" s="57"/>
      <c r="CE523" s="57"/>
      <c r="CF523" s="57"/>
      <c r="CG523" s="57"/>
      <c r="CH523" s="57"/>
      <c r="CI523" s="57"/>
      <c r="CJ523" s="57"/>
      <c r="CK523" s="57"/>
      <c r="CL523" s="57"/>
      <c r="CM523" s="57"/>
      <c r="CN523" s="57"/>
      <c r="CO523" s="57"/>
      <c r="CP523" s="57"/>
      <c r="CQ523" s="57"/>
      <c r="CR523" s="57"/>
      <c r="CS523" s="57"/>
      <c r="CT523" s="57"/>
      <c r="CU523" s="57"/>
      <c r="CV523" s="57"/>
      <c r="CW523" s="57"/>
      <c r="CX523" s="57"/>
      <c r="CY523" s="57"/>
      <c r="CZ523" s="57"/>
      <c r="DA523" s="57"/>
      <c r="DB523" s="57"/>
      <c r="DC523" s="57"/>
      <c r="DD523" s="57"/>
      <c r="DE523" s="57"/>
      <c r="DF523" s="57"/>
      <c r="DG523" s="57"/>
      <c r="DH523" s="57"/>
      <c r="DI523" s="57"/>
      <c r="DJ523" s="57"/>
      <c r="DK523" s="57"/>
      <c r="DL523" s="57"/>
      <c r="DM523" s="57"/>
      <c r="DN523" s="57"/>
      <c r="DO523" s="57"/>
      <c r="DP523" s="57"/>
      <c r="DQ523" s="57"/>
      <c r="DR523" s="57"/>
      <c r="DS523" s="57"/>
      <c r="DT523" s="57"/>
      <c r="DU523" s="57"/>
      <c r="DV523" s="103"/>
      <c r="DW523" s="57"/>
      <c r="DX523" s="57"/>
      <c r="DY523" s="57"/>
      <c r="DZ523" s="57"/>
      <c r="EA523" s="57"/>
      <c r="EB523" s="57"/>
      <c r="EC523" s="57"/>
      <c r="ED523" s="57"/>
      <c r="EE523" s="57"/>
      <c r="EF523" s="57"/>
      <c r="EG523" s="57"/>
      <c r="EH523" s="57"/>
      <c r="EI523" s="57"/>
      <c r="EJ523" s="57"/>
      <c r="EK523" s="57"/>
      <c r="EL523" s="57"/>
      <c r="EM523" s="57"/>
      <c r="EN523" s="57"/>
      <c r="EO523" s="57"/>
      <c r="EP523" s="57"/>
      <c r="EQ523" s="103"/>
      <c r="ER523" s="577"/>
    </row>
    <row r="524" spans="1:148" ht="15" customHeight="1">
      <c r="A524" s="648"/>
      <c r="B524" s="2261" t="str">
        <f t="shared" si="549"/>
        <v>Desk 99</v>
      </c>
      <c r="C524" s="2266" t="str">
        <f t="shared" ref="C524" si="552">IF(ISBLANK(C110), "", C110)</f>
        <v/>
      </c>
      <c r="D524" s="2266" t="str">
        <f t="shared" si="533"/>
        <v/>
      </c>
      <c r="E524" s="2266" t="str">
        <f t="shared" si="533"/>
        <v/>
      </c>
      <c r="F524" s="2266" t="str">
        <f t="shared" si="533"/>
        <v/>
      </c>
      <c r="G524" s="57"/>
      <c r="H524" s="57"/>
      <c r="I524" s="57"/>
      <c r="J524" s="57"/>
      <c r="K524" s="57"/>
      <c r="L524" s="57"/>
      <c r="M524" s="57"/>
      <c r="N524" s="57"/>
      <c r="O524" s="57"/>
      <c r="P524" s="57"/>
      <c r="Q524" s="57"/>
      <c r="R524" s="57"/>
      <c r="S524" s="57"/>
      <c r="T524" s="57"/>
      <c r="U524" s="57"/>
      <c r="V524" s="57"/>
      <c r="W524" s="57"/>
      <c r="X524" s="57"/>
      <c r="Y524" s="57"/>
      <c r="Z524" s="57"/>
      <c r="AA524" s="57"/>
      <c r="AB524" s="57"/>
      <c r="AC524" s="57"/>
      <c r="AD524" s="57"/>
      <c r="AE524" s="57"/>
      <c r="AF524" s="57"/>
      <c r="AG524" s="57"/>
      <c r="AH524" s="57"/>
      <c r="AI524" s="57"/>
      <c r="AJ524" s="57"/>
      <c r="AK524" s="57"/>
      <c r="AL524" s="57"/>
      <c r="AM524" s="57"/>
      <c r="AN524" s="57"/>
      <c r="AO524" s="57"/>
      <c r="AP524" s="57"/>
      <c r="AQ524" s="57"/>
      <c r="AR524" s="57"/>
      <c r="AS524" s="57"/>
      <c r="AT524" s="57"/>
      <c r="AU524" s="57"/>
      <c r="AV524" s="57"/>
      <c r="AW524" s="57"/>
      <c r="AX524" s="57"/>
      <c r="AY524" s="57"/>
      <c r="AZ524" s="57"/>
      <c r="BA524" s="57"/>
      <c r="BB524" s="57"/>
      <c r="BC524" s="57"/>
      <c r="BD524" s="57"/>
      <c r="BE524" s="57"/>
      <c r="BF524" s="57"/>
      <c r="BG524" s="57"/>
      <c r="BH524" s="57"/>
      <c r="BI524" s="57"/>
      <c r="BJ524" s="57"/>
      <c r="BK524" s="57"/>
      <c r="BL524" s="57"/>
      <c r="BM524" s="57"/>
      <c r="BN524" s="57"/>
      <c r="BO524" s="57"/>
      <c r="BP524" s="57"/>
      <c r="BQ524" s="57"/>
      <c r="BR524" s="57"/>
      <c r="BS524" s="57"/>
      <c r="BT524" s="57"/>
      <c r="BU524" s="57"/>
      <c r="BV524" s="57"/>
      <c r="BW524" s="57"/>
      <c r="BX524" s="57"/>
      <c r="BY524" s="57"/>
      <c r="BZ524" s="57"/>
      <c r="CA524" s="57"/>
      <c r="CB524" s="57"/>
      <c r="CC524" s="57"/>
      <c r="CD524" s="57"/>
      <c r="CE524" s="57"/>
      <c r="CF524" s="57"/>
      <c r="CG524" s="57"/>
      <c r="CH524" s="57"/>
      <c r="CI524" s="57"/>
      <c r="CJ524" s="57"/>
      <c r="CK524" s="57"/>
      <c r="CL524" s="57"/>
      <c r="CM524" s="57"/>
      <c r="CN524" s="57"/>
      <c r="CO524" s="57"/>
      <c r="CP524" s="57"/>
      <c r="CQ524" s="57"/>
      <c r="CR524" s="57"/>
      <c r="CS524" s="57"/>
      <c r="CT524" s="57"/>
      <c r="CU524" s="57"/>
      <c r="CV524" s="57"/>
      <c r="CW524" s="57"/>
      <c r="CX524" s="57"/>
      <c r="CY524" s="57"/>
      <c r="CZ524" s="57"/>
      <c r="DA524" s="57"/>
      <c r="DB524" s="57"/>
      <c r="DC524" s="57"/>
      <c r="DD524" s="57"/>
      <c r="DE524" s="57"/>
      <c r="DF524" s="57"/>
      <c r="DG524" s="57"/>
      <c r="DH524" s="57"/>
      <c r="DI524" s="57"/>
      <c r="DJ524" s="57"/>
      <c r="DK524" s="57"/>
      <c r="DL524" s="57"/>
      <c r="DM524" s="57"/>
      <c r="DN524" s="57"/>
      <c r="DO524" s="57"/>
      <c r="DP524" s="57"/>
      <c r="DQ524" s="57"/>
      <c r="DR524" s="57"/>
      <c r="DS524" s="57"/>
      <c r="DT524" s="57"/>
      <c r="DU524" s="57"/>
      <c r="DV524" s="103"/>
      <c r="DW524" s="57"/>
      <c r="DX524" s="57"/>
      <c r="DY524" s="57"/>
      <c r="DZ524" s="57"/>
      <c r="EA524" s="57"/>
      <c r="EB524" s="57"/>
      <c r="EC524" s="57"/>
      <c r="ED524" s="57"/>
      <c r="EE524" s="57"/>
      <c r="EF524" s="57"/>
      <c r="EG524" s="57"/>
      <c r="EH524" s="57"/>
      <c r="EI524" s="57"/>
      <c r="EJ524" s="57"/>
      <c r="EK524" s="57"/>
      <c r="EL524" s="57"/>
      <c r="EM524" s="57"/>
      <c r="EN524" s="57"/>
      <c r="EO524" s="57"/>
      <c r="EP524" s="57"/>
      <c r="EQ524" s="103"/>
      <c r="ER524" s="577"/>
    </row>
    <row r="525" spans="1:148" ht="15" customHeight="1">
      <c r="A525" s="648"/>
      <c r="B525" s="2262" t="str">
        <f t="shared" si="549"/>
        <v>Desk 100</v>
      </c>
      <c r="C525" s="2267" t="str">
        <f t="shared" ref="C525" si="553">IF(ISBLANK(C111), "", C111)</f>
        <v/>
      </c>
      <c r="D525" s="2267" t="str">
        <f t="shared" si="533"/>
        <v/>
      </c>
      <c r="E525" s="2267" t="str">
        <f t="shared" si="533"/>
        <v/>
      </c>
      <c r="F525" s="2269" t="str">
        <f t="shared" si="533"/>
        <v/>
      </c>
      <c r="G525" s="68"/>
      <c r="H525" s="68"/>
      <c r="I525" s="68"/>
      <c r="J525" s="68"/>
      <c r="K525" s="68"/>
      <c r="L525" s="68"/>
      <c r="M525" s="68"/>
      <c r="N525" s="68"/>
      <c r="O525" s="68"/>
      <c r="P525" s="68"/>
      <c r="Q525" s="68"/>
      <c r="R525" s="68"/>
      <c r="S525" s="68"/>
      <c r="T525" s="68"/>
      <c r="U525" s="68"/>
      <c r="V525" s="68"/>
      <c r="W525" s="68"/>
      <c r="X525" s="68"/>
      <c r="Y525" s="68"/>
      <c r="Z525" s="68"/>
      <c r="AA525" s="68"/>
      <c r="AB525" s="68"/>
      <c r="AC525" s="68"/>
      <c r="AD525" s="68"/>
      <c r="AE525" s="68"/>
      <c r="AF525" s="68"/>
      <c r="AG525" s="68"/>
      <c r="AH525" s="68"/>
      <c r="AI525" s="68"/>
      <c r="AJ525" s="68"/>
      <c r="AK525" s="68"/>
      <c r="AL525" s="68"/>
      <c r="AM525" s="68"/>
      <c r="AN525" s="68"/>
      <c r="AO525" s="68"/>
      <c r="AP525" s="68"/>
      <c r="AQ525" s="68"/>
      <c r="AR525" s="68"/>
      <c r="AS525" s="68"/>
      <c r="AT525" s="68"/>
      <c r="AU525" s="68"/>
      <c r="AV525" s="68"/>
      <c r="AW525" s="68"/>
      <c r="AX525" s="68"/>
      <c r="AY525" s="68"/>
      <c r="AZ525" s="68"/>
      <c r="BA525" s="68"/>
      <c r="BB525" s="68"/>
      <c r="BC525" s="68"/>
      <c r="BD525" s="68"/>
      <c r="BE525" s="68"/>
      <c r="BF525" s="68"/>
      <c r="BG525" s="68"/>
      <c r="BH525" s="68"/>
      <c r="BI525" s="68"/>
      <c r="BJ525" s="68"/>
      <c r="BK525" s="68"/>
      <c r="BL525" s="68"/>
      <c r="BM525" s="68"/>
      <c r="BN525" s="68"/>
      <c r="BO525" s="68"/>
      <c r="BP525" s="68"/>
      <c r="BQ525" s="68"/>
      <c r="BR525" s="68"/>
      <c r="BS525" s="68"/>
      <c r="BT525" s="68"/>
      <c r="BU525" s="68"/>
      <c r="BV525" s="68"/>
      <c r="BW525" s="68"/>
      <c r="BX525" s="68"/>
      <c r="BY525" s="68"/>
      <c r="BZ525" s="68"/>
      <c r="CA525" s="68"/>
      <c r="CB525" s="68"/>
      <c r="CC525" s="68"/>
      <c r="CD525" s="68"/>
      <c r="CE525" s="68"/>
      <c r="CF525" s="68"/>
      <c r="CG525" s="68"/>
      <c r="CH525" s="68"/>
      <c r="CI525" s="68"/>
      <c r="CJ525" s="68"/>
      <c r="CK525" s="68"/>
      <c r="CL525" s="68"/>
      <c r="CM525" s="68"/>
      <c r="CN525" s="68"/>
      <c r="CO525" s="68"/>
      <c r="CP525" s="68"/>
      <c r="CQ525" s="68"/>
      <c r="CR525" s="68"/>
      <c r="CS525" s="68"/>
      <c r="CT525" s="68"/>
      <c r="CU525" s="68"/>
      <c r="CV525" s="68"/>
      <c r="CW525" s="68"/>
      <c r="CX525" s="68"/>
      <c r="CY525" s="68"/>
      <c r="CZ525" s="68"/>
      <c r="DA525" s="68"/>
      <c r="DB525" s="68"/>
      <c r="DC525" s="68"/>
      <c r="DD525" s="68"/>
      <c r="DE525" s="68"/>
      <c r="DF525" s="68"/>
      <c r="DG525" s="68"/>
      <c r="DH525" s="68"/>
      <c r="DI525" s="68"/>
      <c r="DJ525" s="68"/>
      <c r="DK525" s="68"/>
      <c r="DL525" s="68"/>
      <c r="DM525" s="68"/>
      <c r="DN525" s="68"/>
      <c r="DO525" s="68"/>
      <c r="DP525" s="68"/>
      <c r="DQ525" s="68"/>
      <c r="DR525" s="68"/>
      <c r="DS525" s="68"/>
      <c r="DT525" s="68"/>
      <c r="DU525" s="68"/>
      <c r="DV525" s="396"/>
      <c r="DW525" s="68"/>
      <c r="DX525" s="68"/>
      <c r="DY525" s="68"/>
      <c r="DZ525" s="68"/>
      <c r="EA525" s="68"/>
      <c r="EB525" s="68"/>
      <c r="EC525" s="68"/>
      <c r="ED525" s="68"/>
      <c r="EE525" s="68"/>
      <c r="EF525" s="68"/>
      <c r="EG525" s="68"/>
      <c r="EH525" s="68"/>
      <c r="EI525" s="68"/>
      <c r="EJ525" s="68"/>
      <c r="EK525" s="68"/>
      <c r="EL525" s="68"/>
      <c r="EM525" s="68"/>
      <c r="EN525" s="68"/>
      <c r="EO525" s="68"/>
      <c r="EP525" s="68"/>
      <c r="EQ525" s="396"/>
      <c r="ER525" s="577"/>
    </row>
    <row r="526" spans="1:148" ht="15" customHeight="1">
      <c r="A526" s="648"/>
      <c r="B526" s="2263" t="s">
        <v>1419</v>
      </c>
      <c r="C526" s="2264"/>
      <c r="D526" s="2264"/>
      <c r="E526" s="2264"/>
      <c r="F526" s="2264"/>
      <c r="G526" s="1326"/>
      <c r="H526" s="1326"/>
      <c r="I526" s="1326"/>
      <c r="J526" s="1326"/>
      <c r="K526" s="1326"/>
      <c r="L526" s="1326"/>
      <c r="M526" s="1326"/>
      <c r="N526" s="1326"/>
      <c r="O526" s="1326"/>
      <c r="P526" s="1326"/>
      <c r="Q526" s="1326"/>
      <c r="R526" s="1326"/>
      <c r="S526" s="1326"/>
      <c r="T526" s="1326"/>
      <c r="U526" s="1326"/>
      <c r="V526" s="1326"/>
      <c r="W526" s="1326"/>
      <c r="X526" s="1326"/>
      <c r="Y526" s="1326"/>
      <c r="Z526" s="1326"/>
      <c r="AA526" s="1326"/>
      <c r="AB526" s="1326"/>
      <c r="AC526" s="1326"/>
      <c r="AD526" s="1326"/>
      <c r="AE526" s="1326"/>
      <c r="AF526" s="1326"/>
      <c r="AG526" s="1326"/>
      <c r="AH526" s="1326"/>
      <c r="AI526" s="1326"/>
      <c r="AJ526" s="1326"/>
      <c r="AK526" s="1326"/>
      <c r="AL526" s="1326"/>
      <c r="AM526" s="1326"/>
      <c r="AN526" s="1326"/>
      <c r="AO526" s="1326"/>
      <c r="AP526" s="1326"/>
      <c r="AQ526" s="1326"/>
      <c r="AR526" s="1326"/>
      <c r="AS526" s="1326"/>
      <c r="AT526" s="1326"/>
      <c r="AU526" s="1326"/>
      <c r="AV526" s="1326"/>
      <c r="AW526" s="1326"/>
      <c r="AX526" s="1326"/>
      <c r="AY526" s="1326"/>
      <c r="AZ526" s="1326"/>
      <c r="BA526" s="1326"/>
      <c r="BB526" s="1326"/>
      <c r="BC526" s="1326"/>
      <c r="BD526" s="1326"/>
      <c r="BE526" s="1326"/>
      <c r="BF526" s="1326"/>
      <c r="BG526" s="1326"/>
      <c r="BH526" s="1326"/>
      <c r="BI526" s="1326"/>
      <c r="BJ526" s="1326"/>
      <c r="BK526" s="1326"/>
      <c r="BL526" s="1326"/>
      <c r="BM526" s="1326"/>
      <c r="BN526" s="1326"/>
      <c r="BO526" s="1326"/>
      <c r="BP526" s="1326"/>
      <c r="BQ526" s="1326"/>
      <c r="BR526" s="1326"/>
      <c r="BS526" s="1326"/>
      <c r="BT526" s="1326"/>
      <c r="BU526" s="1326"/>
      <c r="BV526" s="1326"/>
      <c r="BW526" s="1326"/>
      <c r="BX526" s="1326"/>
      <c r="BY526" s="1326"/>
      <c r="BZ526" s="1326"/>
      <c r="CA526" s="1326"/>
      <c r="CB526" s="1326"/>
      <c r="CC526" s="1326"/>
      <c r="CD526" s="1326"/>
      <c r="CE526" s="1326"/>
      <c r="CF526" s="1326"/>
      <c r="CG526" s="1326"/>
      <c r="CH526" s="1326"/>
      <c r="CI526" s="1326"/>
      <c r="CJ526" s="1326"/>
      <c r="CK526" s="1326"/>
      <c r="CL526" s="1326"/>
      <c r="CM526" s="1326"/>
      <c r="CN526" s="1326"/>
      <c r="CO526" s="1326"/>
      <c r="CP526" s="1326"/>
      <c r="CQ526" s="1326"/>
      <c r="CR526" s="1326"/>
      <c r="CS526" s="1326"/>
      <c r="CT526" s="1326"/>
      <c r="CU526" s="1326"/>
      <c r="CV526" s="1326"/>
      <c r="CW526" s="1326"/>
      <c r="CX526" s="1326"/>
      <c r="CY526" s="1326"/>
      <c r="CZ526" s="1326"/>
      <c r="DA526" s="1326"/>
      <c r="DB526" s="1326"/>
      <c r="DC526" s="1326"/>
      <c r="DD526" s="1326"/>
      <c r="DE526" s="1326"/>
      <c r="DF526" s="1326"/>
      <c r="DG526" s="1326"/>
      <c r="DH526" s="1326"/>
      <c r="DI526" s="1326"/>
      <c r="DJ526" s="1326"/>
      <c r="DK526" s="1326"/>
      <c r="DL526" s="1326"/>
      <c r="DM526" s="1326"/>
      <c r="DN526" s="1326"/>
      <c r="DO526" s="1326"/>
      <c r="DP526" s="1326"/>
      <c r="DQ526" s="1326"/>
      <c r="DR526" s="1326"/>
      <c r="DS526" s="1326"/>
      <c r="DT526" s="1326"/>
      <c r="DU526" s="1326"/>
      <c r="DV526" s="2041"/>
      <c r="DW526" s="1326"/>
      <c r="DX526" s="1326"/>
      <c r="DY526" s="1326"/>
      <c r="DZ526" s="1326"/>
      <c r="EA526" s="1326"/>
      <c r="EB526" s="1326"/>
      <c r="EC526" s="1326"/>
      <c r="ED526" s="1326"/>
      <c r="EE526" s="1326"/>
      <c r="EF526" s="1326"/>
      <c r="EG526" s="1326"/>
      <c r="EH526" s="1326"/>
      <c r="EI526" s="1326"/>
      <c r="EJ526" s="1326"/>
      <c r="EK526" s="1326"/>
      <c r="EL526" s="1326"/>
      <c r="EM526" s="1326"/>
      <c r="EN526" s="1326"/>
      <c r="EO526" s="1326"/>
      <c r="EP526" s="1326"/>
      <c r="EQ526" s="2041"/>
      <c r="ER526" s="577"/>
    </row>
    <row r="527" spans="1:148" s="584" customFormat="1" ht="60" customHeight="1">
      <c r="A527" s="1633" t="s">
        <v>1483</v>
      </c>
      <c r="B527" s="574"/>
      <c r="C527" s="574"/>
      <c r="D527" s="777"/>
      <c r="E527" s="777"/>
      <c r="F527" s="777"/>
      <c r="ER527" s="403"/>
    </row>
    <row r="528" spans="1:148" ht="45" customHeight="1">
      <c r="A528" s="648"/>
      <c r="B528" s="2276" t="s">
        <v>1318</v>
      </c>
      <c r="C528" s="2255" t="s">
        <v>1821</v>
      </c>
      <c r="D528" s="624" t="s">
        <v>1474</v>
      </c>
      <c r="E528" s="2255" t="s">
        <v>1475</v>
      </c>
      <c r="F528" s="2255" t="s">
        <v>1822</v>
      </c>
      <c r="G528" s="2255" t="s">
        <v>1316</v>
      </c>
      <c r="H528" s="2255" t="str">
        <f t="shared" ref="H528:BS528" si="554">"T+" &amp; (COLUMN(H528)-COLUMN($G528))</f>
        <v>T+1</v>
      </c>
      <c r="I528" s="2255" t="str">
        <f t="shared" si="554"/>
        <v>T+2</v>
      </c>
      <c r="J528" s="2255" t="str">
        <f t="shared" si="554"/>
        <v>T+3</v>
      </c>
      <c r="K528" s="2255" t="str">
        <f t="shared" si="554"/>
        <v>T+4</v>
      </c>
      <c r="L528" s="2255" t="str">
        <f t="shared" si="554"/>
        <v>T+5</v>
      </c>
      <c r="M528" s="2255" t="str">
        <f t="shared" si="554"/>
        <v>T+6</v>
      </c>
      <c r="N528" s="2255" t="str">
        <f t="shared" si="554"/>
        <v>T+7</v>
      </c>
      <c r="O528" s="2255" t="str">
        <f t="shared" si="554"/>
        <v>T+8</v>
      </c>
      <c r="P528" s="2255" t="str">
        <f t="shared" si="554"/>
        <v>T+9</v>
      </c>
      <c r="Q528" s="2255" t="str">
        <f t="shared" si="554"/>
        <v>T+10</v>
      </c>
      <c r="R528" s="2255" t="str">
        <f t="shared" si="554"/>
        <v>T+11</v>
      </c>
      <c r="S528" s="2255" t="str">
        <f t="shared" si="554"/>
        <v>T+12</v>
      </c>
      <c r="T528" s="2255" t="str">
        <f t="shared" si="554"/>
        <v>T+13</v>
      </c>
      <c r="U528" s="2255" t="str">
        <f t="shared" si="554"/>
        <v>T+14</v>
      </c>
      <c r="V528" s="2255" t="str">
        <f t="shared" si="554"/>
        <v>T+15</v>
      </c>
      <c r="W528" s="2255" t="str">
        <f t="shared" si="554"/>
        <v>T+16</v>
      </c>
      <c r="X528" s="2255" t="str">
        <f t="shared" si="554"/>
        <v>T+17</v>
      </c>
      <c r="Y528" s="2255" t="str">
        <f t="shared" si="554"/>
        <v>T+18</v>
      </c>
      <c r="Z528" s="2255" t="str">
        <f t="shared" si="554"/>
        <v>T+19</v>
      </c>
      <c r="AA528" s="2255" t="str">
        <f t="shared" si="554"/>
        <v>T+20</v>
      </c>
      <c r="AB528" s="2255" t="str">
        <f t="shared" si="554"/>
        <v>T+21</v>
      </c>
      <c r="AC528" s="2255" t="str">
        <f t="shared" si="554"/>
        <v>T+22</v>
      </c>
      <c r="AD528" s="2255" t="str">
        <f t="shared" si="554"/>
        <v>T+23</v>
      </c>
      <c r="AE528" s="2255" t="str">
        <f t="shared" si="554"/>
        <v>T+24</v>
      </c>
      <c r="AF528" s="2255" t="str">
        <f t="shared" si="554"/>
        <v>T+25</v>
      </c>
      <c r="AG528" s="2255" t="str">
        <f t="shared" si="554"/>
        <v>T+26</v>
      </c>
      <c r="AH528" s="2255" t="str">
        <f t="shared" si="554"/>
        <v>T+27</v>
      </c>
      <c r="AI528" s="2255" t="str">
        <f t="shared" si="554"/>
        <v>T+28</v>
      </c>
      <c r="AJ528" s="2255" t="str">
        <f t="shared" si="554"/>
        <v>T+29</v>
      </c>
      <c r="AK528" s="2255" t="str">
        <f t="shared" si="554"/>
        <v>T+30</v>
      </c>
      <c r="AL528" s="2255" t="str">
        <f t="shared" si="554"/>
        <v>T+31</v>
      </c>
      <c r="AM528" s="2255" t="str">
        <f t="shared" si="554"/>
        <v>T+32</v>
      </c>
      <c r="AN528" s="2255" t="str">
        <f t="shared" si="554"/>
        <v>T+33</v>
      </c>
      <c r="AO528" s="2255" t="str">
        <f t="shared" si="554"/>
        <v>T+34</v>
      </c>
      <c r="AP528" s="2255" t="str">
        <f t="shared" si="554"/>
        <v>T+35</v>
      </c>
      <c r="AQ528" s="2255" t="str">
        <f t="shared" si="554"/>
        <v>T+36</v>
      </c>
      <c r="AR528" s="2255" t="str">
        <f t="shared" si="554"/>
        <v>T+37</v>
      </c>
      <c r="AS528" s="2255" t="str">
        <f t="shared" si="554"/>
        <v>T+38</v>
      </c>
      <c r="AT528" s="2255" t="str">
        <f t="shared" si="554"/>
        <v>T+39</v>
      </c>
      <c r="AU528" s="2255" t="str">
        <f t="shared" si="554"/>
        <v>T+40</v>
      </c>
      <c r="AV528" s="2255" t="str">
        <f t="shared" si="554"/>
        <v>T+41</v>
      </c>
      <c r="AW528" s="2255" t="str">
        <f t="shared" si="554"/>
        <v>T+42</v>
      </c>
      <c r="AX528" s="2255" t="str">
        <f t="shared" si="554"/>
        <v>T+43</v>
      </c>
      <c r="AY528" s="2255" t="str">
        <f t="shared" si="554"/>
        <v>T+44</v>
      </c>
      <c r="AZ528" s="2255" t="str">
        <f t="shared" si="554"/>
        <v>T+45</v>
      </c>
      <c r="BA528" s="2255" t="str">
        <f t="shared" si="554"/>
        <v>T+46</v>
      </c>
      <c r="BB528" s="2255" t="str">
        <f t="shared" si="554"/>
        <v>T+47</v>
      </c>
      <c r="BC528" s="2255" t="str">
        <f t="shared" si="554"/>
        <v>T+48</v>
      </c>
      <c r="BD528" s="2255" t="str">
        <f t="shared" si="554"/>
        <v>T+49</v>
      </c>
      <c r="BE528" s="2255" t="str">
        <f t="shared" si="554"/>
        <v>T+50</v>
      </c>
      <c r="BF528" s="2255" t="str">
        <f t="shared" si="554"/>
        <v>T+51</v>
      </c>
      <c r="BG528" s="2255" t="str">
        <f t="shared" si="554"/>
        <v>T+52</v>
      </c>
      <c r="BH528" s="2255" t="str">
        <f t="shared" si="554"/>
        <v>T+53</v>
      </c>
      <c r="BI528" s="2255" t="str">
        <f t="shared" si="554"/>
        <v>T+54</v>
      </c>
      <c r="BJ528" s="2255" t="str">
        <f t="shared" si="554"/>
        <v>T+55</v>
      </c>
      <c r="BK528" s="2255" t="str">
        <f t="shared" si="554"/>
        <v>T+56</v>
      </c>
      <c r="BL528" s="2255" t="str">
        <f t="shared" si="554"/>
        <v>T+57</v>
      </c>
      <c r="BM528" s="2255" t="str">
        <f t="shared" si="554"/>
        <v>T+58</v>
      </c>
      <c r="BN528" s="2255" t="str">
        <f t="shared" si="554"/>
        <v>T+59</v>
      </c>
      <c r="BO528" s="2255" t="str">
        <f t="shared" si="554"/>
        <v>T+60</v>
      </c>
      <c r="BP528" s="2255" t="str">
        <f t="shared" si="554"/>
        <v>T+61</v>
      </c>
      <c r="BQ528" s="2255" t="str">
        <f t="shared" si="554"/>
        <v>T+62</v>
      </c>
      <c r="BR528" s="2255" t="str">
        <f t="shared" si="554"/>
        <v>T+63</v>
      </c>
      <c r="BS528" s="2255" t="str">
        <f t="shared" si="554"/>
        <v>T+64</v>
      </c>
      <c r="BT528" s="2255" t="str">
        <f t="shared" ref="BT528:EE528" si="555">"T+" &amp; (COLUMN(BT528)-COLUMN($G528))</f>
        <v>T+65</v>
      </c>
      <c r="BU528" s="2255" t="str">
        <f t="shared" si="555"/>
        <v>T+66</v>
      </c>
      <c r="BV528" s="2255" t="str">
        <f t="shared" si="555"/>
        <v>T+67</v>
      </c>
      <c r="BW528" s="2255" t="str">
        <f t="shared" si="555"/>
        <v>T+68</v>
      </c>
      <c r="BX528" s="2255" t="str">
        <f t="shared" si="555"/>
        <v>T+69</v>
      </c>
      <c r="BY528" s="2255" t="str">
        <f t="shared" si="555"/>
        <v>T+70</v>
      </c>
      <c r="BZ528" s="2255" t="str">
        <f t="shared" si="555"/>
        <v>T+71</v>
      </c>
      <c r="CA528" s="2255" t="str">
        <f t="shared" si="555"/>
        <v>T+72</v>
      </c>
      <c r="CB528" s="2255" t="str">
        <f t="shared" si="555"/>
        <v>T+73</v>
      </c>
      <c r="CC528" s="2255" t="str">
        <f t="shared" si="555"/>
        <v>T+74</v>
      </c>
      <c r="CD528" s="2255" t="str">
        <f t="shared" si="555"/>
        <v>T+75</v>
      </c>
      <c r="CE528" s="2255" t="str">
        <f t="shared" si="555"/>
        <v>T+76</v>
      </c>
      <c r="CF528" s="2255" t="str">
        <f t="shared" si="555"/>
        <v>T+77</v>
      </c>
      <c r="CG528" s="2255" t="str">
        <f t="shared" si="555"/>
        <v>T+78</v>
      </c>
      <c r="CH528" s="2255" t="str">
        <f t="shared" si="555"/>
        <v>T+79</v>
      </c>
      <c r="CI528" s="2255" t="str">
        <f t="shared" si="555"/>
        <v>T+80</v>
      </c>
      <c r="CJ528" s="2255" t="str">
        <f t="shared" si="555"/>
        <v>T+81</v>
      </c>
      <c r="CK528" s="2255" t="str">
        <f t="shared" si="555"/>
        <v>T+82</v>
      </c>
      <c r="CL528" s="2255" t="str">
        <f t="shared" si="555"/>
        <v>T+83</v>
      </c>
      <c r="CM528" s="2255" t="str">
        <f t="shared" si="555"/>
        <v>T+84</v>
      </c>
      <c r="CN528" s="2255" t="str">
        <f t="shared" si="555"/>
        <v>T+85</v>
      </c>
      <c r="CO528" s="2255" t="str">
        <f t="shared" si="555"/>
        <v>T+86</v>
      </c>
      <c r="CP528" s="2255" t="str">
        <f t="shared" si="555"/>
        <v>T+87</v>
      </c>
      <c r="CQ528" s="2255" t="str">
        <f t="shared" si="555"/>
        <v>T+88</v>
      </c>
      <c r="CR528" s="2255" t="str">
        <f t="shared" si="555"/>
        <v>T+89</v>
      </c>
      <c r="CS528" s="2255" t="str">
        <f t="shared" si="555"/>
        <v>T+90</v>
      </c>
      <c r="CT528" s="2255" t="str">
        <f t="shared" si="555"/>
        <v>T+91</v>
      </c>
      <c r="CU528" s="2255" t="str">
        <f t="shared" si="555"/>
        <v>T+92</v>
      </c>
      <c r="CV528" s="2255" t="str">
        <f t="shared" si="555"/>
        <v>T+93</v>
      </c>
      <c r="CW528" s="2255" t="str">
        <f t="shared" si="555"/>
        <v>T+94</v>
      </c>
      <c r="CX528" s="2255" t="str">
        <f t="shared" si="555"/>
        <v>T+95</v>
      </c>
      <c r="CY528" s="2255" t="str">
        <f t="shared" si="555"/>
        <v>T+96</v>
      </c>
      <c r="CZ528" s="2255" t="str">
        <f t="shared" si="555"/>
        <v>T+97</v>
      </c>
      <c r="DA528" s="2255" t="str">
        <f t="shared" si="555"/>
        <v>T+98</v>
      </c>
      <c r="DB528" s="2255" t="str">
        <f t="shared" si="555"/>
        <v>T+99</v>
      </c>
      <c r="DC528" s="2255" t="str">
        <f t="shared" si="555"/>
        <v>T+100</v>
      </c>
      <c r="DD528" s="2255" t="str">
        <f t="shared" si="555"/>
        <v>T+101</v>
      </c>
      <c r="DE528" s="2255" t="str">
        <f t="shared" si="555"/>
        <v>T+102</v>
      </c>
      <c r="DF528" s="2255" t="str">
        <f t="shared" si="555"/>
        <v>T+103</v>
      </c>
      <c r="DG528" s="2255" t="str">
        <f t="shared" si="555"/>
        <v>T+104</v>
      </c>
      <c r="DH528" s="2255" t="str">
        <f t="shared" si="555"/>
        <v>T+105</v>
      </c>
      <c r="DI528" s="2255" t="str">
        <f t="shared" si="555"/>
        <v>T+106</v>
      </c>
      <c r="DJ528" s="2255" t="str">
        <f t="shared" si="555"/>
        <v>T+107</v>
      </c>
      <c r="DK528" s="2255" t="str">
        <f t="shared" si="555"/>
        <v>T+108</v>
      </c>
      <c r="DL528" s="2255" t="str">
        <f t="shared" si="555"/>
        <v>T+109</v>
      </c>
      <c r="DM528" s="2255" t="str">
        <f t="shared" si="555"/>
        <v>T+110</v>
      </c>
      <c r="DN528" s="2255" t="str">
        <f t="shared" si="555"/>
        <v>T+111</v>
      </c>
      <c r="DO528" s="2255" t="str">
        <f t="shared" si="555"/>
        <v>T+112</v>
      </c>
      <c r="DP528" s="2255" t="str">
        <f t="shared" si="555"/>
        <v>T+113</v>
      </c>
      <c r="DQ528" s="2255" t="str">
        <f t="shared" si="555"/>
        <v>T+114</v>
      </c>
      <c r="DR528" s="2255" t="str">
        <f t="shared" si="555"/>
        <v>T+115</v>
      </c>
      <c r="DS528" s="2255" t="str">
        <f t="shared" si="555"/>
        <v>T+116</v>
      </c>
      <c r="DT528" s="2255" t="str">
        <f t="shared" si="555"/>
        <v>T+117</v>
      </c>
      <c r="DU528" s="2255" t="str">
        <f t="shared" si="555"/>
        <v>T+118</v>
      </c>
      <c r="DV528" s="2255" t="str">
        <f t="shared" si="555"/>
        <v>T+119</v>
      </c>
      <c r="DW528" s="2255" t="str">
        <f t="shared" si="555"/>
        <v>T+120</v>
      </c>
      <c r="DX528" s="2255" t="str">
        <f t="shared" si="555"/>
        <v>T+121</v>
      </c>
      <c r="DY528" s="2255" t="str">
        <f t="shared" si="555"/>
        <v>T+122</v>
      </c>
      <c r="DZ528" s="2255" t="str">
        <f t="shared" si="555"/>
        <v>T+123</v>
      </c>
      <c r="EA528" s="2255" t="str">
        <f t="shared" si="555"/>
        <v>T+124</v>
      </c>
      <c r="EB528" s="2255" t="str">
        <f t="shared" si="555"/>
        <v>T+125</v>
      </c>
      <c r="EC528" s="2255" t="str">
        <f t="shared" si="555"/>
        <v>T+126</v>
      </c>
      <c r="ED528" s="2255" t="str">
        <f t="shared" si="555"/>
        <v>T+127</v>
      </c>
      <c r="EE528" s="2255" t="str">
        <f t="shared" si="555"/>
        <v>T+128</v>
      </c>
      <c r="EF528" s="2255" t="str">
        <f t="shared" ref="EF528:EQ528" si="556">"T+" &amp; (COLUMN(EF528)-COLUMN($G528))</f>
        <v>T+129</v>
      </c>
      <c r="EG528" s="2255" t="str">
        <f t="shared" si="556"/>
        <v>T+130</v>
      </c>
      <c r="EH528" s="2255" t="str">
        <f t="shared" si="556"/>
        <v>T+131</v>
      </c>
      <c r="EI528" s="2255" t="str">
        <f t="shared" si="556"/>
        <v>T+132</v>
      </c>
      <c r="EJ528" s="2255" t="str">
        <f t="shared" si="556"/>
        <v>T+133</v>
      </c>
      <c r="EK528" s="2255" t="str">
        <f t="shared" si="556"/>
        <v>T+134</v>
      </c>
      <c r="EL528" s="2255" t="str">
        <f t="shared" si="556"/>
        <v>T+135</v>
      </c>
      <c r="EM528" s="2255" t="str">
        <f t="shared" si="556"/>
        <v>T+136</v>
      </c>
      <c r="EN528" s="2255" t="str">
        <f t="shared" si="556"/>
        <v>T+137</v>
      </c>
      <c r="EO528" s="2255" t="str">
        <f t="shared" si="556"/>
        <v>T+138</v>
      </c>
      <c r="EP528" s="2255" t="str">
        <f t="shared" si="556"/>
        <v>T+139</v>
      </c>
      <c r="EQ528" s="2255" t="str">
        <f t="shared" si="556"/>
        <v>T+140</v>
      </c>
      <c r="ER528" s="577"/>
    </row>
    <row r="529" spans="1:148" ht="15" customHeight="1">
      <c r="A529" s="648"/>
      <c r="B529" s="2260" t="str">
        <f t="shared" ref="B529:B560" si="557">B12</f>
        <v>Desk 1</v>
      </c>
      <c r="C529" s="2265" t="str">
        <f t="shared" ref="C529" si="558">IF(ISBLANK(C12), "", C12)</f>
        <v/>
      </c>
      <c r="D529" s="2265" t="str">
        <f t="shared" ref="D529:F548" si="559">IF(ISBLANK(D12), "", D12)</f>
        <v/>
      </c>
      <c r="E529" s="2265" t="str">
        <f t="shared" si="559"/>
        <v/>
      </c>
      <c r="F529" s="2265" t="str">
        <f>IF(ISBLANK(F12), "", F12)</f>
        <v/>
      </c>
      <c r="G529" s="57"/>
      <c r="H529" s="57"/>
      <c r="I529" s="57"/>
      <c r="J529" s="57"/>
      <c r="K529" s="57"/>
      <c r="L529" s="57"/>
      <c r="M529" s="57"/>
      <c r="N529" s="57"/>
      <c r="O529" s="57"/>
      <c r="P529" s="57"/>
      <c r="Q529" s="57"/>
      <c r="R529" s="57"/>
      <c r="S529" s="57"/>
      <c r="T529" s="57"/>
      <c r="U529" s="57"/>
      <c r="V529" s="57"/>
      <c r="W529" s="57"/>
      <c r="X529" s="57"/>
      <c r="Y529" s="57"/>
      <c r="Z529" s="57"/>
      <c r="AA529" s="57"/>
      <c r="AB529" s="57"/>
      <c r="AC529" s="57"/>
      <c r="AD529" s="57"/>
      <c r="AE529" s="57"/>
      <c r="AF529" s="57"/>
      <c r="AG529" s="57"/>
      <c r="AH529" s="57"/>
      <c r="AI529" s="57"/>
      <c r="AJ529" s="57"/>
      <c r="AK529" s="57"/>
      <c r="AL529" s="57"/>
      <c r="AM529" s="57"/>
      <c r="AN529" s="57"/>
      <c r="AO529" s="57"/>
      <c r="AP529" s="57"/>
      <c r="AQ529" s="57"/>
      <c r="AR529" s="57"/>
      <c r="AS529" s="57"/>
      <c r="AT529" s="57"/>
      <c r="AU529" s="57"/>
      <c r="AV529" s="57"/>
      <c r="AW529" s="57"/>
      <c r="AX529" s="57"/>
      <c r="AY529" s="57"/>
      <c r="AZ529" s="57"/>
      <c r="BA529" s="57"/>
      <c r="BB529" s="57"/>
      <c r="BC529" s="57"/>
      <c r="BD529" s="57"/>
      <c r="BE529" s="57"/>
      <c r="BF529" s="57"/>
      <c r="BG529" s="57"/>
      <c r="BH529" s="57"/>
      <c r="BI529" s="57"/>
      <c r="BJ529" s="57"/>
      <c r="BK529" s="57"/>
      <c r="BL529" s="57"/>
      <c r="BM529" s="57"/>
      <c r="BN529" s="57"/>
      <c r="BO529" s="57"/>
      <c r="BP529" s="57"/>
      <c r="BQ529" s="57"/>
      <c r="BR529" s="57"/>
      <c r="BS529" s="57"/>
      <c r="BT529" s="57"/>
      <c r="BU529" s="57"/>
      <c r="BV529" s="57"/>
      <c r="BW529" s="57"/>
      <c r="BX529" s="57"/>
      <c r="BY529" s="57"/>
      <c r="BZ529" s="57"/>
      <c r="CA529" s="57"/>
      <c r="CB529" s="57"/>
      <c r="CC529" s="57"/>
      <c r="CD529" s="57"/>
      <c r="CE529" s="57"/>
      <c r="CF529" s="57"/>
      <c r="CG529" s="57"/>
      <c r="CH529" s="57"/>
      <c r="CI529" s="57"/>
      <c r="CJ529" s="57"/>
      <c r="CK529" s="57"/>
      <c r="CL529" s="57"/>
      <c r="CM529" s="57"/>
      <c r="CN529" s="57"/>
      <c r="CO529" s="57"/>
      <c r="CP529" s="57"/>
      <c r="CQ529" s="57"/>
      <c r="CR529" s="57"/>
      <c r="CS529" s="57"/>
      <c r="CT529" s="57"/>
      <c r="CU529" s="57"/>
      <c r="CV529" s="57"/>
      <c r="CW529" s="57"/>
      <c r="CX529" s="57"/>
      <c r="CY529" s="57"/>
      <c r="CZ529" s="57"/>
      <c r="DA529" s="57"/>
      <c r="DB529" s="57"/>
      <c r="DC529" s="57"/>
      <c r="DD529" s="57"/>
      <c r="DE529" s="57"/>
      <c r="DF529" s="57"/>
      <c r="DG529" s="57"/>
      <c r="DH529" s="57"/>
      <c r="DI529" s="57"/>
      <c r="DJ529" s="57"/>
      <c r="DK529" s="57"/>
      <c r="DL529" s="57"/>
      <c r="DM529" s="57"/>
      <c r="DN529" s="57"/>
      <c r="DO529" s="57"/>
      <c r="DP529" s="57"/>
      <c r="DQ529" s="57"/>
      <c r="DR529" s="57"/>
      <c r="DS529" s="57"/>
      <c r="DT529" s="57"/>
      <c r="DU529" s="57"/>
      <c r="DV529" s="103"/>
      <c r="DW529" s="57"/>
      <c r="DX529" s="57"/>
      <c r="DY529" s="57"/>
      <c r="DZ529" s="57"/>
      <c r="EA529" s="57"/>
      <c r="EB529" s="57"/>
      <c r="EC529" s="57"/>
      <c r="ED529" s="57"/>
      <c r="EE529" s="57"/>
      <c r="EF529" s="57"/>
      <c r="EG529" s="57"/>
      <c r="EH529" s="57"/>
      <c r="EI529" s="57"/>
      <c r="EJ529" s="57"/>
      <c r="EK529" s="57"/>
      <c r="EL529" s="57"/>
      <c r="EM529" s="57"/>
      <c r="EN529" s="57"/>
      <c r="EO529" s="57"/>
      <c r="EP529" s="57"/>
      <c r="EQ529" s="103"/>
      <c r="ER529" s="577"/>
    </row>
    <row r="530" spans="1:148" ht="15" customHeight="1">
      <c r="A530" s="648"/>
      <c r="B530" s="2261" t="str">
        <f t="shared" si="557"/>
        <v>Desk 2</v>
      </c>
      <c r="C530" s="2266" t="str">
        <f t="shared" ref="C530" si="560">IF(ISBLANK(C13), "", C13)</f>
        <v/>
      </c>
      <c r="D530" s="2266" t="str">
        <f t="shared" si="559"/>
        <v/>
      </c>
      <c r="E530" s="2266" t="str">
        <f t="shared" si="559"/>
        <v/>
      </c>
      <c r="F530" s="2266" t="str">
        <f t="shared" si="559"/>
        <v/>
      </c>
      <c r="G530" s="57"/>
      <c r="H530" s="57"/>
      <c r="I530" s="57"/>
      <c r="J530" s="57"/>
      <c r="K530" s="57"/>
      <c r="L530" s="57"/>
      <c r="M530" s="57"/>
      <c r="N530" s="57"/>
      <c r="O530" s="57"/>
      <c r="P530" s="57"/>
      <c r="Q530" s="57"/>
      <c r="R530" s="57"/>
      <c r="S530" s="57"/>
      <c r="T530" s="57"/>
      <c r="U530" s="57"/>
      <c r="V530" s="57"/>
      <c r="W530" s="57"/>
      <c r="X530" s="57"/>
      <c r="Y530" s="57"/>
      <c r="Z530" s="57"/>
      <c r="AA530" s="57"/>
      <c r="AB530" s="57"/>
      <c r="AC530" s="57"/>
      <c r="AD530" s="57"/>
      <c r="AE530" s="57"/>
      <c r="AF530" s="57"/>
      <c r="AG530" s="57"/>
      <c r="AH530" s="57"/>
      <c r="AI530" s="57"/>
      <c r="AJ530" s="57"/>
      <c r="AK530" s="57"/>
      <c r="AL530" s="57"/>
      <c r="AM530" s="57"/>
      <c r="AN530" s="57"/>
      <c r="AO530" s="57"/>
      <c r="AP530" s="57"/>
      <c r="AQ530" s="57"/>
      <c r="AR530" s="57"/>
      <c r="AS530" s="57"/>
      <c r="AT530" s="57"/>
      <c r="AU530" s="57"/>
      <c r="AV530" s="57"/>
      <c r="AW530" s="57"/>
      <c r="AX530" s="57"/>
      <c r="AY530" s="57"/>
      <c r="AZ530" s="57"/>
      <c r="BA530" s="57"/>
      <c r="BB530" s="57"/>
      <c r="BC530" s="57"/>
      <c r="BD530" s="57"/>
      <c r="BE530" s="57"/>
      <c r="BF530" s="57"/>
      <c r="BG530" s="57"/>
      <c r="BH530" s="57"/>
      <c r="BI530" s="57"/>
      <c r="BJ530" s="57"/>
      <c r="BK530" s="57"/>
      <c r="BL530" s="57"/>
      <c r="BM530" s="57"/>
      <c r="BN530" s="57"/>
      <c r="BO530" s="57"/>
      <c r="BP530" s="57"/>
      <c r="BQ530" s="57"/>
      <c r="BR530" s="57"/>
      <c r="BS530" s="57"/>
      <c r="BT530" s="57"/>
      <c r="BU530" s="57"/>
      <c r="BV530" s="57"/>
      <c r="BW530" s="57"/>
      <c r="BX530" s="57"/>
      <c r="BY530" s="57"/>
      <c r="BZ530" s="57"/>
      <c r="CA530" s="57"/>
      <c r="CB530" s="57"/>
      <c r="CC530" s="57"/>
      <c r="CD530" s="57"/>
      <c r="CE530" s="57"/>
      <c r="CF530" s="57"/>
      <c r="CG530" s="57"/>
      <c r="CH530" s="57"/>
      <c r="CI530" s="57"/>
      <c r="CJ530" s="57"/>
      <c r="CK530" s="57"/>
      <c r="CL530" s="57"/>
      <c r="CM530" s="57"/>
      <c r="CN530" s="57"/>
      <c r="CO530" s="57"/>
      <c r="CP530" s="57"/>
      <c r="CQ530" s="57"/>
      <c r="CR530" s="57"/>
      <c r="CS530" s="57"/>
      <c r="CT530" s="57"/>
      <c r="CU530" s="57"/>
      <c r="CV530" s="57"/>
      <c r="CW530" s="57"/>
      <c r="CX530" s="57"/>
      <c r="CY530" s="57"/>
      <c r="CZ530" s="57"/>
      <c r="DA530" s="57"/>
      <c r="DB530" s="57"/>
      <c r="DC530" s="57"/>
      <c r="DD530" s="57"/>
      <c r="DE530" s="57"/>
      <c r="DF530" s="57"/>
      <c r="DG530" s="57"/>
      <c r="DH530" s="57"/>
      <c r="DI530" s="57"/>
      <c r="DJ530" s="57"/>
      <c r="DK530" s="57"/>
      <c r="DL530" s="57"/>
      <c r="DM530" s="57"/>
      <c r="DN530" s="57"/>
      <c r="DO530" s="57"/>
      <c r="DP530" s="57"/>
      <c r="DQ530" s="57"/>
      <c r="DR530" s="57"/>
      <c r="DS530" s="57"/>
      <c r="DT530" s="57"/>
      <c r="DU530" s="57"/>
      <c r="DV530" s="103"/>
      <c r="DW530" s="57"/>
      <c r="DX530" s="57"/>
      <c r="DY530" s="57"/>
      <c r="DZ530" s="57"/>
      <c r="EA530" s="57"/>
      <c r="EB530" s="57"/>
      <c r="EC530" s="57"/>
      <c r="ED530" s="57"/>
      <c r="EE530" s="57"/>
      <c r="EF530" s="57"/>
      <c r="EG530" s="57"/>
      <c r="EH530" s="57"/>
      <c r="EI530" s="57"/>
      <c r="EJ530" s="57"/>
      <c r="EK530" s="57"/>
      <c r="EL530" s="57"/>
      <c r="EM530" s="57"/>
      <c r="EN530" s="57"/>
      <c r="EO530" s="57"/>
      <c r="EP530" s="57"/>
      <c r="EQ530" s="103"/>
      <c r="ER530" s="577"/>
    </row>
    <row r="531" spans="1:148" ht="15" customHeight="1">
      <c r="A531" s="648"/>
      <c r="B531" s="2261" t="str">
        <f t="shared" si="557"/>
        <v>Desk 3</v>
      </c>
      <c r="C531" s="2266" t="str">
        <f t="shared" ref="C531" si="561">IF(ISBLANK(C14), "", C14)</f>
        <v/>
      </c>
      <c r="D531" s="2266" t="str">
        <f t="shared" si="559"/>
        <v/>
      </c>
      <c r="E531" s="2266" t="str">
        <f t="shared" si="559"/>
        <v/>
      </c>
      <c r="F531" s="2266" t="str">
        <f t="shared" si="559"/>
        <v/>
      </c>
      <c r="G531" s="57"/>
      <c r="H531" s="57"/>
      <c r="I531" s="57"/>
      <c r="J531" s="57"/>
      <c r="K531" s="57"/>
      <c r="L531" s="57"/>
      <c r="M531" s="57"/>
      <c r="N531" s="57"/>
      <c r="O531" s="57"/>
      <c r="P531" s="57"/>
      <c r="Q531" s="57"/>
      <c r="R531" s="57"/>
      <c r="S531" s="57"/>
      <c r="T531" s="57"/>
      <c r="U531" s="57"/>
      <c r="V531" s="57"/>
      <c r="W531" s="57"/>
      <c r="X531" s="57"/>
      <c r="Y531" s="57"/>
      <c r="Z531" s="57"/>
      <c r="AA531" s="57"/>
      <c r="AB531" s="57"/>
      <c r="AC531" s="57"/>
      <c r="AD531" s="57"/>
      <c r="AE531" s="57"/>
      <c r="AF531" s="57"/>
      <c r="AG531" s="57"/>
      <c r="AH531" s="57"/>
      <c r="AI531" s="57"/>
      <c r="AJ531" s="57"/>
      <c r="AK531" s="57"/>
      <c r="AL531" s="57"/>
      <c r="AM531" s="57"/>
      <c r="AN531" s="57"/>
      <c r="AO531" s="57"/>
      <c r="AP531" s="57"/>
      <c r="AQ531" s="57"/>
      <c r="AR531" s="57"/>
      <c r="AS531" s="57"/>
      <c r="AT531" s="57"/>
      <c r="AU531" s="57"/>
      <c r="AV531" s="57"/>
      <c r="AW531" s="57"/>
      <c r="AX531" s="57"/>
      <c r="AY531" s="57"/>
      <c r="AZ531" s="57"/>
      <c r="BA531" s="57"/>
      <c r="BB531" s="57"/>
      <c r="BC531" s="57"/>
      <c r="BD531" s="57"/>
      <c r="BE531" s="57"/>
      <c r="BF531" s="57"/>
      <c r="BG531" s="57"/>
      <c r="BH531" s="57"/>
      <c r="BI531" s="57"/>
      <c r="BJ531" s="57"/>
      <c r="BK531" s="57"/>
      <c r="BL531" s="57"/>
      <c r="BM531" s="57"/>
      <c r="BN531" s="57"/>
      <c r="BO531" s="57"/>
      <c r="BP531" s="57"/>
      <c r="BQ531" s="57"/>
      <c r="BR531" s="57"/>
      <c r="BS531" s="57"/>
      <c r="BT531" s="57"/>
      <c r="BU531" s="57"/>
      <c r="BV531" s="57"/>
      <c r="BW531" s="57"/>
      <c r="BX531" s="57"/>
      <c r="BY531" s="57"/>
      <c r="BZ531" s="57"/>
      <c r="CA531" s="57"/>
      <c r="CB531" s="57"/>
      <c r="CC531" s="57"/>
      <c r="CD531" s="57"/>
      <c r="CE531" s="57"/>
      <c r="CF531" s="57"/>
      <c r="CG531" s="57"/>
      <c r="CH531" s="57"/>
      <c r="CI531" s="57"/>
      <c r="CJ531" s="57"/>
      <c r="CK531" s="57"/>
      <c r="CL531" s="57"/>
      <c r="CM531" s="57"/>
      <c r="CN531" s="57"/>
      <c r="CO531" s="57"/>
      <c r="CP531" s="57"/>
      <c r="CQ531" s="57"/>
      <c r="CR531" s="57"/>
      <c r="CS531" s="57"/>
      <c r="CT531" s="57"/>
      <c r="CU531" s="57"/>
      <c r="CV531" s="57"/>
      <c r="CW531" s="57"/>
      <c r="CX531" s="57"/>
      <c r="CY531" s="57"/>
      <c r="CZ531" s="57"/>
      <c r="DA531" s="57"/>
      <c r="DB531" s="57"/>
      <c r="DC531" s="57"/>
      <c r="DD531" s="57"/>
      <c r="DE531" s="57"/>
      <c r="DF531" s="57"/>
      <c r="DG531" s="57"/>
      <c r="DH531" s="57"/>
      <c r="DI531" s="57"/>
      <c r="DJ531" s="57"/>
      <c r="DK531" s="57"/>
      <c r="DL531" s="57"/>
      <c r="DM531" s="57"/>
      <c r="DN531" s="57"/>
      <c r="DO531" s="57"/>
      <c r="DP531" s="57"/>
      <c r="DQ531" s="57"/>
      <c r="DR531" s="57"/>
      <c r="DS531" s="57"/>
      <c r="DT531" s="57"/>
      <c r="DU531" s="57"/>
      <c r="DV531" s="103"/>
      <c r="DW531" s="57"/>
      <c r="DX531" s="57"/>
      <c r="DY531" s="57"/>
      <c r="DZ531" s="57"/>
      <c r="EA531" s="57"/>
      <c r="EB531" s="57"/>
      <c r="EC531" s="57"/>
      <c r="ED531" s="57"/>
      <c r="EE531" s="57"/>
      <c r="EF531" s="57"/>
      <c r="EG531" s="57"/>
      <c r="EH531" s="57"/>
      <c r="EI531" s="57"/>
      <c r="EJ531" s="57"/>
      <c r="EK531" s="57"/>
      <c r="EL531" s="57"/>
      <c r="EM531" s="57"/>
      <c r="EN531" s="57"/>
      <c r="EO531" s="57"/>
      <c r="EP531" s="57"/>
      <c r="EQ531" s="103"/>
      <c r="ER531" s="577"/>
    </row>
    <row r="532" spans="1:148" ht="15" customHeight="1">
      <c r="A532" s="648"/>
      <c r="B532" s="2261" t="str">
        <f t="shared" si="557"/>
        <v>Desk 4</v>
      </c>
      <c r="C532" s="2266" t="str">
        <f t="shared" ref="C532" si="562">IF(ISBLANK(C15), "", C15)</f>
        <v/>
      </c>
      <c r="D532" s="2266" t="str">
        <f t="shared" si="559"/>
        <v/>
      </c>
      <c r="E532" s="2266" t="str">
        <f t="shared" si="559"/>
        <v/>
      </c>
      <c r="F532" s="2266" t="str">
        <f t="shared" si="559"/>
        <v/>
      </c>
      <c r="G532" s="57"/>
      <c r="H532" s="57"/>
      <c r="I532" s="57"/>
      <c r="J532" s="57"/>
      <c r="K532" s="57"/>
      <c r="L532" s="57"/>
      <c r="M532" s="57"/>
      <c r="N532" s="57"/>
      <c r="O532" s="57"/>
      <c r="P532" s="57"/>
      <c r="Q532" s="57"/>
      <c r="R532" s="57"/>
      <c r="S532" s="57"/>
      <c r="T532" s="57"/>
      <c r="U532" s="57"/>
      <c r="V532" s="57"/>
      <c r="W532" s="57"/>
      <c r="X532" s="57"/>
      <c r="Y532" s="57"/>
      <c r="Z532" s="57"/>
      <c r="AA532" s="57"/>
      <c r="AB532" s="57"/>
      <c r="AC532" s="57"/>
      <c r="AD532" s="57"/>
      <c r="AE532" s="57"/>
      <c r="AF532" s="57"/>
      <c r="AG532" s="57"/>
      <c r="AH532" s="57"/>
      <c r="AI532" s="57"/>
      <c r="AJ532" s="57"/>
      <c r="AK532" s="57"/>
      <c r="AL532" s="57"/>
      <c r="AM532" s="57"/>
      <c r="AN532" s="57"/>
      <c r="AO532" s="57"/>
      <c r="AP532" s="57"/>
      <c r="AQ532" s="57"/>
      <c r="AR532" s="57"/>
      <c r="AS532" s="57"/>
      <c r="AT532" s="57"/>
      <c r="AU532" s="57"/>
      <c r="AV532" s="57"/>
      <c r="AW532" s="57"/>
      <c r="AX532" s="57"/>
      <c r="AY532" s="57"/>
      <c r="AZ532" s="57"/>
      <c r="BA532" s="57"/>
      <c r="BB532" s="57"/>
      <c r="BC532" s="57"/>
      <c r="BD532" s="57"/>
      <c r="BE532" s="57"/>
      <c r="BF532" s="57"/>
      <c r="BG532" s="57"/>
      <c r="BH532" s="57"/>
      <c r="BI532" s="57"/>
      <c r="BJ532" s="57"/>
      <c r="BK532" s="57"/>
      <c r="BL532" s="57"/>
      <c r="BM532" s="57"/>
      <c r="BN532" s="57"/>
      <c r="BO532" s="57"/>
      <c r="BP532" s="57"/>
      <c r="BQ532" s="57"/>
      <c r="BR532" s="57"/>
      <c r="BS532" s="57"/>
      <c r="BT532" s="57"/>
      <c r="BU532" s="57"/>
      <c r="BV532" s="57"/>
      <c r="BW532" s="57"/>
      <c r="BX532" s="57"/>
      <c r="BY532" s="57"/>
      <c r="BZ532" s="57"/>
      <c r="CA532" s="57"/>
      <c r="CB532" s="57"/>
      <c r="CC532" s="57"/>
      <c r="CD532" s="57"/>
      <c r="CE532" s="57"/>
      <c r="CF532" s="57"/>
      <c r="CG532" s="57"/>
      <c r="CH532" s="57"/>
      <c r="CI532" s="57"/>
      <c r="CJ532" s="57"/>
      <c r="CK532" s="57"/>
      <c r="CL532" s="57"/>
      <c r="CM532" s="57"/>
      <c r="CN532" s="57"/>
      <c r="CO532" s="57"/>
      <c r="CP532" s="57"/>
      <c r="CQ532" s="57"/>
      <c r="CR532" s="57"/>
      <c r="CS532" s="57"/>
      <c r="CT532" s="57"/>
      <c r="CU532" s="57"/>
      <c r="CV532" s="57"/>
      <c r="CW532" s="57"/>
      <c r="CX532" s="57"/>
      <c r="CY532" s="57"/>
      <c r="CZ532" s="57"/>
      <c r="DA532" s="57"/>
      <c r="DB532" s="57"/>
      <c r="DC532" s="57"/>
      <c r="DD532" s="57"/>
      <c r="DE532" s="57"/>
      <c r="DF532" s="57"/>
      <c r="DG532" s="57"/>
      <c r="DH532" s="57"/>
      <c r="DI532" s="57"/>
      <c r="DJ532" s="57"/>
      <c r="DK532" s="57"/>
      <c r="DL532" s="57"/>
      <c r="DM532" s="57"/>
      <c r="DN532" s="57"/>
      <c r="DO532" s="57"/>
      <c r="DP532" s="57"/>
      <c r="DQ532" s="57"/>
      <c r="DR532" s="57"/>
      <c r="DS532" s="57"/>
      <c r="DT532" s="57"/>
      <c r="DU532" s="57"/>
      <c r="DV532" s="103"/>
      <c r="DW532" s="57"/>
      <c r="DX532" s="57"/>
      <c r="DY532" s="57"/>
      <c r="DZ532" s="57"/>
      <c r="EA532" s="57"/>
      <c r="EB532" s="57"/>
      <c r="EC532" s="57"/>
      <c r="ED532" s="57"/>
      <c r="EE532" s="57"/>
      <c r="EF532" s="57"/>
      <c r="EG532" s="57"/>
      <c r="EH532" s="57"/>
      <c r="EI532" s="57"/>
      <c r="EJ532" s="57"/>
      <c r="EK532" s="57"/>
      <c r="EL532" s="57"/>
      <c r="EM532" s="57"/>
      <c r="EN532" s="57"/>
      <c r="EO532" s="57"/>
      <c r="EP532" s="57"/>
      <c r="EQ532" s="103"/>
      <c r="ER532" s="577"/>
    </row>
    <row r="533" spans="1:148" ht="15" customHeight="1">
      <c r="A533" s="648"/>
      <c r="B533" s="2261" t="str">
        <f t="shared" si="557"/>
        <v>Desk 5</v>
      </c>
      <c r="C533" s="2266" t="str">
        <f t="shared" ref="C533" si="563">IF(ISBLANK(C16), "", C16)</f>
        <v/>
      </c>
      <c r="D533" s="2266" t="str">
        <f t="shared" si="559"/>
        <v/>
      </c>
      <c r="E533" s="2266" t="str">
        <f t="shared" si="559"/>
        <v/>
      </c>
      <c r="F533" s="2266" t="str">
        <f t="shared" si="559"/>
        <v/>
      </c>
      <c r="G533" s="57"/>
      <c r="H533" s="57"/>
      <c r="I533" s="57"/>
      <c r="J533" s="57"/>
      <c r="K533" s="57"/>
      <c r="L533" s="57"/>
      <c r="M533" s="57"/>
      <c r="N533" s="57"/>
      <c r="O533" s="57"/>
      <c r="P533" s="57"/>
      <c r="Q533" s="57"/>
      <c r="R533" s="57"/>
      <c r="S533" s="57"/>
      <c r="T533" s="57"/>
      <c r="U533" s="57"/>
      <c r="V533" s="57"/>
      <c r="W533" s="57"/>
      <c r="X533" s="57"/>
      <c r="Y533" s="57"/>
      <c r="Z533" s="57"/>
      <c r="AA533" s="57"/>
      <c r="AB533" s="57"/>
      <c r="AC533" s="57"/>
      <c r="AD533" s="57"/>
      <c r="AE533" s="57"/>
      <c r="AF533" s="57"/>
      <c r="AG533" s="57"/>
      <c r="AH533" s="57"/>
      <c r="AI533" s="57"/>
      <c r="AJ533" s="57"/>
      <c r="AK533" s="57"/>
      <c r="AL533" s="57"/>
      <c r="AM533" s="57"/>
      <c r="AN533" s="57"/>
      <c r="AO533" s="57"/>
      <c r="AP533" s="57"/>
      <c r="AQ533" s="57"/>
      <c r="AR533" s="57"/>
      <c r="AS533" s="57"/>
      <c r="AT533" s="57"/>
      <c r="AU533" s="57"/>
      <c r="AV533" s="57"/>
      <c r="AW533" s="57"/>
      <c r="AX533" s="57"/>
      <c r="AY533" s="57"/>
      <c r="AZ533" s="57"/>
      <c r="BA533" s="57"/>
      <c r="BB533" s="57"/>
      <c r="BC533" s="57"/>
      <c r="BD533" s="57"/>
      <c r="BE533" s="57"/>
      <c r="BF533" s="57"/>
      <c r="BG533" s="57"/>
      <c r="BH533" s="57"/>
      <c r="BI533" s="57"/>
      <c r="BJ533" s="57"/>
      <c r="BK533" s="57"/>
      <c r="BL533" s="57"/>
      <c r="BM533" s="57"/>
      <c r="BN533" s="57"/>
      <c r="BO533" s="57"/>
      <c r="BP533" s="57"/>
      <c r="BQ533" s="57"/>
      <c r="BR533" s="57"/>
      <c r="BS533" s="57"/>
      <c r="BT533" s="57"/>
      <c r="BU533" s="57"/>
      <c r="BV533" s="57"/>
      <c r="BW533" s="57"/>
      <c r="BX533" s="57"/>
      <c r="BY533" s="57"/>
      <c r="BZ533" s="57"/>
      <c r="CA533" s="57"/>
      <c r="CB533" s="57"/>
      <c r="CC533" s="57"/>
      <c r="CD533" s="57"/>
      <c r="CE533" s="57"/>
      <c r="CF533" s="57"/>
      <c r="CG533" s="57"/>
      <c r="CH533" s="57"/>
      <c r="CI533" s="57"/>
      <c r="CJ533" s="57"/>
      <c r="CK533" s="57"/>
      <c r="CL533" s="57"/>
      <c r="CM533" s="57"/>
      <c r="CN533" s="57"/>
      <c r="CO533" s="57"/>
      <c r="CP533" s="57"/>
      <c r="CQ533" s="57"/>
      <c r="CR533" s="57"/>
      <c r="CS533" s="57"/>
      <c r="CT533" s="57"/>
      <c r="CU533" s="57"/>
      <c r="CV533" s="57"/>
      <c r="CW533" s="57"/>
      <c r="CX533" s="57"/>
      <c r="CY533" s="57"/>
      <c r="CZ533" s="57"/>
      <c r="DA533" s="57"/>
      <c r="DB533" s="57"/>
      <c r="DC533" s="57"/>
      <c r="DD533" s="57"/>
      <c r="DE533" s="57"/>
      <c r="DF533" s="57"/>
      <c r="DG533" s="57"/>
      <c r="DH533" s="57"/>
      <c r="DI533" s="57"/>
      <c r="DJ533" s="57"/>
      <c r="DK533" s="57"/>
      <c r="DL533" s="57"/>
      <c r="DM533" s="57"/>
      <c r="DN533" s="57"/>
      <c r="DO533" s="57"/>
      <c r="DP533" s="57"/>
      <c r="DQ533" s="57"/>
      <c r="DR533" s="57"/>
      <c r="DS533" s="57"/>
      <c r="DT533" s="57"/>
      <c r="DU533" s="57"/>
      <c r="DV533" s="103"/>
      <c r="DW533" s="57"/>
      <c r="DX533" s="57"/>
      <c r="DY533" s="57"/>
      <c r="DZ533" s="57"/>
      <c r="EA533" s="57"/>
      <c r="EB533" s="57"/>
      <c r="EC533" s="57"/>
      <c r="ED533" s="57"/>
      <c r="EE533" s="57"/>
      <c r="EF533" s="57"/>
      <c r="EG533" s="57"/>
      <c r="EH533" s="57"/>
      <c r="EI533" s="57"/>
      <c r="EJ533" s="57"/>
      <c r="EK533" s="57"/>
      <c r="EL533" s="57"/>
      <c r="EM533" s="57"/>
      <c r="EN533" s="57"/>
      <c r="EO533" s="57"/>
      <c r="EP533" s="57"/>
      <c r="EQ533" s="103"/>
      <c r="ER533" s="577"/>
    </row>
    <row r="534" spans="1:148" ht="15" customHeight="1">
      <c r="A534" s="648"/>
      <c r="B534" s="2261" t="str">
        <f t="shared" si="557"/>
        <v>Desk 6</v>
      </c>
      <c r="C534" s="2266" t="str">
        <f t="shared" ref="C534" si="564">IF(ISBLANK(C17), "", C17)</f>
        <v/>
      </c>
      <c r="D534" s="2266" t="str">
        <f t="shared" si="559"/>
        <v/>
      </c>
      <c r="E534" s="2266" t="str">
        <f t="shared" si="559"/>
        <v/>
      </c>
      <c r="F534" s="2266" t="str">
        <f t="shared" si="559"/>
        <v/>
      </c>
      <c r="G534" s="57"/>
      <c r="H534" s="57"/>
      <c r="I534" s="57"/>
      <c r="J534" s="57"/>
      <c r="K534" s="57"/>
      <c r="L534" s="57"/>
      <c r="M534" s="57"/>
      <c r="N534" s="57"/>
      <c r="O534" s="57"/>
      <c r="P534" s="57"/>
      <c r="Q534" s="57"/>
      <c r="R534" s="57"/>
      <c r="S534" s="57"/>
      <c r="T534" s="57"/>
      <c r="U534" s="57"/>
      <c r="V534" s="57"/>
      <c r="W534" s="57"/>
      <c r="X534" s="57"/>
      <c r="Y534" s="57"/>
      <c r="Z534" s="57"/>
      <c r="AA534" s="57"/>
      <c r="AB534" s="57"/>
      <c r="AC534" s="57"/>
      <c r="AD534" s="57"/>
      <c r="AE534" s="57"/>
      <c r="AF534" s="57"/>
      <c r="AG534" s="57"/>
      <c r="AH534" s="57"/>
      <c r="AI534" s="57"/>
      <c r="AJ534" s="57"/>
      <c r="AK534" s="57"/>
      <c r="AL534" s="57"/>
      <c r="AM534" s="57"/>
      <c r="AN534" s="57"/>
      <c r="AO534" s="57"/>
      <c r="AP534" s="57"/>
      <c r="AQ534" s="57"/>
      <c r="AR534" s="57"/>
      <c r="AS534" s="57"/>
      <c r="AT534" s="57"/>
      <c r="AU534" s="57"/>
      <c r="AV534" s="57"/>
      <c r="AW534" s="57"/>
      <c r="AX534" s="57"/>
      <c r="AY534" s="57"/>
      <c r="AZ534" s="57"/>
      <c r="BA534" s="57"/>
      <c r="BB534" s="57"/>
      <c r="BC534" s="57"/>
      <c r="BD534" s="57"/>
      <c r="BE534" s="57"/>
      <c r="BF534" s="57"/>
      <c r="BG534" s="57"/>
      <c r="BH534" s="57"/>
      <c r="BI534" s="57"/>
      <c r="BJ534" s="57"/>
      <c r="BK534" s="57"/>
      <c r="BL534" s="57"/>
      <c r="BM534" s="57"/>
      <c r="BN534" s="57"/>
      <c r="BO534" s="57"/>
      <c r="BP534" s="57"/>
      <c r="BQ534" s="57"/>
      <c r="BR534" s="57"/>
      <c r="BS534" s="57"/>
      <c r="BT534" s="57"/>
      <c r="BU534" s="57"/>
      <c r="BV534" s="57"/>
      <c r="BW534" s="57"/>
      <c r="BX534" s="57"/>
      <c r="BY534" s="57"/>
      <c r="BZ534" s="57"/>
      <c r="CA534" s="57"/>
      <c r="CB534" s="57"/>
      <c r="CC534" s="57"/>
      <c r="CD534" s="57"/>
      <c r="CE534" s="57"/>
      <c r="CF534" s="57"/>
      <c r="CG534" s="57"/>
      <c r="CH534" s="57"/>
      <c r="CI534" s="57"/>
      <c r="CJ534" s="57"/>
      <c r="CK534" s="57"/>
      <c r="CL534" s="57"/>
      <c r="CM534" s="57"/>
      <c r="CN534" s="57"/>
      <c r="CO534" s="57"/>
      <c r="CP534" s="57"/>
      <c r="CQ534" s="57"/>
      <c r="CR534" s="57"/>
      <c r="CS534" s="57"/>
      <c r="CT534" s="57"/>
      <c r="CU534" s="57"/>
      <c r="CV534" s="57"/>
      <c r="CW534" s="57"/>
      <c r="CX534" s="57"/>
      <c r="CY534" s="57"/>
      <c r="CZ534" s="57"/>
      <c r="DA534" s="57"/>
      <c r="DB534" s="57"/>
      <c r="DC534" s="57"/>
      <c r="DD534" s="57"/>
      <c r="DE534" s="57"/>
      <c r="DF534" s="57"/>
      <c r="DG534" s="57"/>
      <c r="DH534" s="57"/>
      <c r="DI534" s="57"/>
      <c r="DJ534" s="57"/>
      <c r="DK534" s="57"/>
      <c r="DL534" s="57"/>
      <c r="DM534" s="57"/>
      <c r="DN534" s="57"/>
      <c r="DO534" s="57"/>
      <c r="DP534" s="57"/>
      <c r="DQ534" s="57"/>
      <c r="DR534" s="57"/>
      <c r="DS534" s="57"/>
      <c r="DT534" s="57"/>
      <c r="DU534" s="57"/>
      <c r="DV534" s="103"/>
      <c r="DW534" s="57"/>
      <c r="DX534" s="57"/>
      <c r="DY534" s="57"/>
      <c r="DZ534" s="57"/>
      <c r="EA534" s="57"/>
      <c r="EB534" s="57"/>
      <c r="EC534" s="57"/>
      <c r="ED534" s="57"/>
      <c r="EE534" s="57"/>
      <c r="EF534" s="57"/>
      <c r="EG534" s="57"/>
      <c r="EH534" s="57"/>
      <c r="EI534" s="57"/>
      <c r="EJ534" s="57"/>
      <c r="EK534" s="57"/>
      <c r="EL534" s="57"/>
      <c r="EM534" s="57"/>
      <c r="EN534" s="57"/>
      <c r="EO534" s="57"/>
      <c r="EP534" s="57"/>
      <c r="EQ534" s="103"/>
      <c r="ER534" s="577"/>
    </row>
    <row r="535" spans="1:148" ht="15" customHeight="1">
      <c r="A535" s="648"/>
      <c r="B535" s="2261" t="str">
        <f t="shared" si="557"/>
        <v>Desk 7</v>
      </c>
      <c r="C535" s="2266" t="str">
        <f t="shared" ref="C535" si="565">IF(ISBLANK(C18), "", C18)</f>
        <v/>
      </c>
      <c r="D535" s="2266" t="str">
        <f t="shared" si="559"/>
        <v/>
      </c>
      <c r="E535" s="2266" t="str">
        <f t="shared" si="559"/>
        <v/>
      </c>
      <c r="F535" s="2266" t="str">
        <f t="shared" si="559"/>
        <v/>
      </c>
      <c r="G535" s="57"/>
      <c r="H535" s="57"/>
      <c r="I535" s="57"/>
      <c r="J535" s="57"/>
      <c r="K535" s="57"/>
      <c r="L535" s="57"/>
      <c r="M535" s="57"/>
      <c r="N535" s="57"/>
      <c r="O535" s="57"/>
      <c r="P535" s="57"/>
      <c r="Q535" s="57"/>
      <c r="R535" s="57"/>
      <c r="S535" s="57"/>
      <c r="T535" s="57"/>
      <c r="U535" s="57"/>
      <c r="V535" s="57"/>
      <c r="W535" s="57"/>
      <c r="X535" s="57"/>
      <c r="Y535" s="57"/>
      <c r="Z535" s="57"/>
      <c r="AA535" s="57"/>
      <c r="AB535" s="57"/>
      <c r="AC535" s="57"/>
      <c r="AD535" s="57"/>
      <c r="AE535" s="57"/>
      <c r="AF535" s="57"/>
      <c r="AG535" s="57"/>
      <c r="AH535" s="57"/>
      <c r="AI535" s="57"/>
      <c r="AJ535" s="57"/>
      <c r="AK535" s="57"/>
      <c r="AL535" s="57"/>
      <c r="AM535" s="57"/>
      <c r="AN535" s="57"/>
      <c r="AO535" s="57"/>
      <c r="AP535" s="57"/>
      <c r="AQ535" s="57"/>
      <c r="AR535" s="57"/>
      <c r="AS535" s="57"/>
      <c r="AT535" s="57"/>
      <c r="AU535" s="57"/>
      <c r="AV535" s="57"/>
      <c r="AW535" s="57"/>
      <c r="AX535" s="57"/>
      <c r="AY535" s="57"/>
      <c r="AZ535" s="57"/>
      <c r="BA535" s="57"/>
      <c r="BB535" s="57"/>
      <c r="BC535" s="57"/>
      <c r="BD535" s="57"/>
      <c r="BE535" s="57"/>
      <c r="BF535" s="57"/>
      <c r="BG535" s="57"/>
      <c r="BH535" s="57"/>
      <c r="BI535" s="57"/>
      <c r="BJ535" s="57"/>
      <c r="BK535" s="57"/>
      <c r="BL535" s="57"/>
      <c r="BM535" s="57"/>
      <c r="BN535" s="57"/>
      <c r="BO535" s="57"/>
      <c r="BP535" s="57"/>
      <c r="BQ535" s="57"/>
      <c r="BR535" s="57"/>
      <c r="BS535" s="57"/>
      <c r="BT535" s="57"/>
      <c r="BU535" s="57"/>
      <c r="BV535" s="57"/>
      <c r="BW535" s="57"/>
      <c r="BX535" s="57"/>
      <c r="BY535" s="57"/>
      <c r="BZ535" s="57"/>
      <c r="CA535" s="57"/>
      <c r="CB535" s="57"/>
      <c r="CC535" s="57"/>
      <c r="CD535" s="57"/>
      <c r="CE535" s="57"/>
      <c r="CF535" s="57"/>
      <c r="CG535" s="57"/>
      <c r="CH535" s="57"/>
      <c r="CI535" s="57"/>
      <c r="CJ535" s="57"/>
      <c r="CK535" s="57"/>
      <c r="CL535" s="57"/>
      <c r="CM535" s="57"/>
      <c r="CN535" s="57"/>
      <c r="CO535" s="57"/>
      <c r="CP535" s="57"/>
      <c r="CQ535" s="57"/>
      <c r="CR535" s="57"/>
      <c r="CS535" s="57"/>
      <c r="CT535" s="57"/>
      <c r="CU535" s="57"/>
      <c r="CV535" s="57"/>
      <c r="CW535" s="57"/>
      <c r="CX535" s="57"/>
      <c r="CY535" s="57"/>
      <c r="CZ535" s="57"/>
      <c r="DA535" s="57"/>
      <c r="DB535" s="57"/>
      <c r="DC535" s="57"/>
      <c r="DD535" s="57"/>
      <c r="DE535" s="57"/>
      <c r="DF535" s="57"/>
      <c r="DG535" s="57"/>
      <c r="DH535" s="57"/>
      <c r="DI535" s="57"/>
      <c r="DJ535" s="57"/>
      <c r="DK535" s="57"/>
      <c r="DL535" s="57"/>
      <c r="DM535" s="57"/>
      <c r="DN535" s="57"/>
      <c r="DO535" s="57"/>
      <c r="DP535" s="57"/>
      <c r="DQ535" s="57"/>
      <c r="DR535" s="57"/>
      <c r="DS535" s="57"/>
      <c r="DT535" s="57"/>
      <c r="DU535" s="57"/>
      <c r="DV535" s="103"/>
      <c r="DW535" s="57"/>
      <c r="DX535" s="57"/>
      <c r="DY535" s="57"/>
      <c r="DZ535" s="57"/>
      <c r="EA535" s="57"/>
      <c r="EB535" s="57"/>
      <c r="EC535" s="57"/>
      <c r="ED535" s="57"/>
      <c r="EE535" s="57"/>
      <c r="EF535" s="57"/>
      <c r="EG535" s="57"/>
      <c r="EH535" s="57"/>
      <c r="EI535" s="57"/>
      <c r="EJ535" s="57"/>
      <c r="EK535" s="57"/>
      <c r="EL535" s="57"/>
      <c r="EM535" s="57"/>
      <c r="EN535" s="57"/>
      <c r="EO535" s="57"/>
      <c r="EP535" s="57"/>
      <c r="EQ535" s="103"/>
      <c r="ER535" s="577"/>
    </row>
    <row r="536" spans="1:148" ht="15" customHeight="1">
      <c r="A536" s="648"/>
      <c r="B536" s="2261" t="str">
        <f t="shared" si="557"/>
        <v>Desk 8</v>
      </c>
      <c r="C536" s="2266" t="str">
        <f t="shared" ref="C536" si="566">IF(ISBLANK(C19), "", C19)</f>
        <v/>
      </c>
      <c r="D536" s="2266" t="str">
        <f t="shared" si="559"/>
        <v/>
      </c>
      <c r="E536" s="2266" t="str">
        <f t="shared" si="559"/>
        <v/>
      </c>
      <c r="F536" s="2266" t="str">
        <f t="shared" si="559"/>
        <v/>
      </c>
      <c r="G536" s="57"/>
      <c r="H536" s="57"/>
      <c r="I536" s="57"/>
      <c r="J536" s="57"/>
      <c r="K536" s="57"/>
      <c r="L536" s="57"/>
      <c r="M536" s="57"/>
      <c r="N536" s="57"/>
      <c r="O536" s="57"/>
      <c r="P536" s="57"/>
      <c r="Q536" s="57"/>
      <c r="R536" s="57"/>
      <c r="S536" s="57"/>
      <c r="T536" s="57"/>
      <c r="U536" s="57"/>
      <c r="V536" s="57"/>
      <c r="W536" s="57"/>
      <c r="X536" s="57"/>
      <c r="Y536" s="57"/>
      <c r="Z536" s="57"/>
      <c r="AA536" s="57"/>
      <c r="AB536" s="57"/>
      <c r="AC536" s="57"/>
      <c r="AD536" s="57"/>
      <c r="AE536" s="57"/>
      <c r="AF536" s="57"/>
      <c r="AG536" s="57"/>
      <c r="AH536" s="57"/>
      <c r="AI536" s="57"/>
      <c r="AJ536" s="57"/>
      <c r="AK536" s="57"/>
      <c r="AL536" s="57"/>
      <c r="AM536" s="57"/>
      <c r="AN536" s="57"/>
      <c r="AO536" s="57"/>
      <c r="AP536" s="57"/>
      <c r="AQ536" s="57"/>
      <c r="AR536" s="57"/>
      <c r="AS536" s="57"/>
      <c r="AT536" s="57"/>
      <c r="AU536" s="57"/>
      <c r="AV536" s="57"/>
      <c r="AW536" s="57"/>
      <c r="AX536" s="57"/>
      <c r="AY536" s="57"/>
      <c r="AZ536" s="57"/>
      <c r="BA536" s="57"/>
      <c r="BB536" s="57"/>
      <c r="BC536" s="57"/>
      <c r="BD536" s="57"/>
      <c r="BE536" s="57"/>
      <c r="BF536" s="57"/>
      <c r="BG536" s="57"/>
      <c r="BH536" s="57"/>
      <c r="BI536" s="57"/>
      <c r="BJ536" s="57"/>
      <c r="BK536" s="57"/>
      <c r="BL536" s="57"/>
      <c r="BM536" s="57"/>
      <c r="BN536" s="57"/>
      <c r="BO536" s="57"/>
      <c r="BP536" s="57"/>
      <c r="BQ536" s="57"/>
      <c r="BR536" s="57"/>
      <c r="BS536" s="57"/>
      <c r="BT536" s="57"/>
      <c r="BU536" s="57"/>
      <c r="BV536" s="57"/>
      <c r="BW536" s="57"/>
      <c r="BX536" s="57"/>
      <c r="BY536" s="57"/>
      <c r="BZ536" s="57"/>
      <c r="CA536" s="57"/>
      <c r="CB536" s="57"/>
      <c r="CC536" s="57"/>
      <c r="CD536" s="57"/>
      <c r="CE536" s="57"/>
      <c r="CF536" s="57"/>
      <c r="CG536" s="57"/>
      <c r="CH536" s="57"/>
      <c r="CI536" s="57"/>
      <c r="CJ536" s="57"/>
      <c r="CK536" s="57"/>
      <c r="CL536" s="57"/>
      <c r="CM536" s="57"/>
      <c r="CN536" s="57"/>
      <c r="CO536" s="57"/>
      <c r="CP536" s="57"/>
      <c r="CQ536" s="57"/>
      <c r="CR536" s="57"/>
      <c r="CS536" s="57"/>
      <c r="CT536" s="57"/>
      <c r="CU536" s="57"/>
      <c r="CV536" s="57"/>
      <c r="CW536" s="57"/>
      <c r="CX536" s="57"/>
      <c r="CY536" s="57"/>
      <c r="CZ536" s="57"/>
      <c r="DA536" s="57"/>
      <c r="DB536" s="57"/>
      <c r="DC536" s="57"/>
      <c r="DD536" s="57"/>
      <c r="DE536" s="57"/>
      <c r="DF536" s="57"/>
      <c r="DG536" s="57"/>
      <c r="DH536" s="57"/>
      <c r="DI536" s="57"/>
      <c r="DJ536" s="57"/>
      <c r="DK536" s="57"/>
      <c r="DL536" s="57"/>
      <c r="DM536" s="57"/>
      <c r="DN536" s="57"/>
      <c r="DO536" s="57"/>
      <c r="DP536" s="57"/>
      <c r="DQ536" s="57"/>
      <c r="DR536" s="57"/>
      <c r="DS536" s="57"/>
      <c r="DT536" s="57"/>
      <c r="DU536" s="57"/>
      <c r="DV536" s="103"/>
      <c r="DW536" s="57"/>
      <c r="DX536" s="57"/>
      <c r="DY536" s="57"/>
      <c r="DZ536" s="57"/>
      <c r="EA536" s="57"/>
      <c r="EB536" s="57"/>
      <c r="EC536" s="57"/>
      <c r="ED536" s="57"/>
      <c r="EE536" s="57"/>
      <c r="EF536" s="57"/>
      <c r="EG536" s="57"/>
      <c r="EH536" s="57"/>
      <c r="EI536" s="57"/>
      <c r="EJ536" s="57"/>
      <c r="EK536" s="57"/>
      <c r="EL536" s="57"/>
      <c r="EM536" s="57"/>
      <c r="EN536" s="57"/>
      <c r="EO536" s="57"/>
      <c r="EP536" s="57"/>
      <c r="EQ536" s="103"/>
      <c r="ER536" s="577"/>
    </row>
    <row r="537" spans="1:148" ht="15" customHeight="1">
      <c r="A537" s="648"/>
      <c r="B537" s="2261" t="str">
        <f t="shared" si="557"/>
        <v>Desk 9</v>
      </c>
      <c r="C537" s="2266" t="str">
        <f t="shared" ref="C537" si="567">IF(ISBLANK(C20), "", C20)</f>
        <v/>
      </c>
      <c r="D537" s="2266" t="str">
        <f t="shared" si="559"/>
        <v/>
      </c>
      <c r="E537" s="2266" t="str">
        <f t="shared" si="559"/>
        <v/>
      </c>
      <c r="F537" s="2266" t="str">
        <f t="shared" si="559"/>
        <v/>
      </c>
      <c r="G537" s="57"/>
      <c r="H537" s="57"/>
      <c r="I537" s="57"/>
      <c r="J537" s="57"/>
      <c r="K537" s="57"/>
      <c r="L537" s="57"/>
      <c r="M537" s="57"/>
      <c r="N537" s="57"/>
      <c r="O537" s="57"/>
      <c r="P537" s="57"/>
      <c r="Q537" s="57"/>
      <c r="R537" s="57"/>
      <c r="S537" s="57"/>
      <c r="T537" s="57"/>
      <c r="U537" s="57"/>
      <c r="V537" s="57"/>
      <c r="W537" s="57"/>
      <c r="X537" s="57"/>
      <c r="Y537" s="57"/>
      <c r="Z537" s="57"/>
      <c r="AA537" s="57"/>
      <c r="AB537" s="57"/>
      <c r="AC537" s="57"/>
      <c r="AD537" s="57"/>
      <c r="AE537" s="57"/>
      <c r="AF537" s="57"/>
      <c r="AG537" s="57"/>
      <c r="AH537" s="57"/>
      <c r="AI537" s="57"/>
      <c r="AJ537" s="57"/>
      <c r="AK537" s="57"/>
      <c r="AL537" s="57"/>
      <c r="AM537" s="57"/>
      <c r="AN537" s="57"/>
      <c r="AO537" s="57"/>
      <c r="AP537" s="57"/>
      <c r="AQ537" s="57"/>
      <c r="AR537" s="57"/>
      <c r="AS537" s="57"/>
      <c r="AT537" s="57"/>
      <c r="AU537" s="57"/>
      <c r="AV537" s="57"/>
      <c r="AW537" s="57"/>
      <c r="AX537" s="57"/>
      <c r="AY537" s="57"/>
      <c r="AZ537" s="57"/>
      <c r="BA537" s="57"/>
      <c r="BB537" s="57"/>
      <c r="BC537" s="57"/>
      <c r="BD537" s="57"/>
      <c r="BE537" s="57"/>
      <c r="BF537" s="57"/>
      <c r="BG537" s="57"/>
      <c r="BH537" s="57"/>
      <c r="BI537" s="57"/>
      <c r="BJ537" s="57"/>
      <c r="BK537" s="57"/>
      <c r="BL537" s="57"/>
      <c r="BM537" s="57"/>
      <c r="BN537" s="57"/>
      <c r="BO537" s="57"/>
      <c r="BP537" s="57"/>
      <c r="BQ537" s="57"/>
      <c r="BR537" s="57"/>
      <c r="BS537" s="57"/>
      <c r="BT537" s="57"/>
      <c r="BU537" s="57"/>
      <c r="BV537" s="57"/>
      <c r="BW537" s="57"/>
      <c r="BX537" s="57"/>
      <c r="BY537" s="57"/>
      <c r="BZ537" s="57"/>
      <c r="CA537" s="57"/>
      <c r="CB537" s="57"/>
      <c r="CC537" s="57"/>
      <c r="CD537" s="57"/>
      <c r="CE537" s="57"/>
      <c r="CF537" s="57"/>
      <c r="CG537" s="57"/>
      <c r="CH537" s="57"/>
      <c r="CI537" s="57"/>
      <c r="CJ537" s="57"/>
      <c r="CK537" s="57"/>
      <c r="CL537" s="57"/>
      <c r="CM537" s="57"/>
      <c r="CN537" s="57"/>
      <c r="CO537" s="57"/>
      <c r="CP537" s="57"/>
      <c r="CQ537" s="57"/>
      <c r="CR537" s="57"/>
      <c r="CS537" s="57"/>
      <c r="CT537" s="57"/>
      <c r="CU537" s="57"/>
      <c r="CV537" s="57"/>
      <c r="CW537" s="57"/>
      <c r="CX537" s="57"/>
      <c r="CY537" s="57"/>
      <c r="CZ537" s="57"/>
      <c r="DA537" s="57"/>
      <c r="DB537" s="57"/>
      <c r="DC537" s="57"/>
      <c r="DD537" s="57"/>
      <c r="DE537" s="57"/>
      <c r="DF537" s="57"/>
      <c r="DG537" s="57"/>
      <c r="DH537" s="57"/>
      <c r="DI537" s="57"/>
      <c r="DJ537" s="57"/>
      <c r="DK537" s="57"/>
      <c r="DL537" s="57"/>
      <c r="DM537" s="57"/>
      <c r="DN537" s="57"/>
      <c r="DO537" s="57"/>
      <c r="DP537" s="57"/>
      <c r="DQ537" s="57"/>
      <c r="DR537" s="57"/>
      <c r="DS537" s="57"/>
      <c r="DT537" s="57"/>
      <c r="DU537" s="57"/>
      <c r="DV537" s="103"/>
      <c r="DW537" s="57"/>
      <c r="DX537" s="57"/>
      <c r="DY537" s="57"/>
      <c r="DZ537" s="57"/>
      <c r="EA537" s="57"/>
      <c r="EB537" s="57"/>
      <c r="EC537" s="57"/>
      <c r="ED537" s="57"/>
      <c r="EE537" s="57"/>
      <c r="EF537" s="57"/>
      <c r="EG537" s="57"/>
      <c r="EH537" s="57"/>
      <c r="EI537" s="57"/>
      <c r="EJ537" s="57"/>
      <c r="EK537" s="57"/>
      <c r="EL537" s="57"/>
      <c r="EM537" s="57"/>
      <c r="EN537" s="57"/>
      <c r="EO537" s="57"/>
      <c r="EP537" s="57"/>
      <c r="EQ537" s="103"/>
      <c r="ER537" s="577"/>
    </row>
    <row r="538" spans="1:148" ht="15" customHeight="1">
      <c r="A538" s="648"/>
      <c r="B538" s="2261" t="str">
        <f t="shared" si="557"/>
        <v>Desk 10</v>
      </c>
      <c r="C538" s="2266" t="str">
        <f t="shared" ref="C538" si="568">IF(ISBLANK(C21), "", C21)</f>
        <v/>
      </c>
      <c r="D538" s="2266" t="str">
        <f t="shared" si="559"/>
        <v/>
      </c>
      <c r="E538" s="2266" t="str">
        <f t="shared" si="559"/>
        <v/>
      </c>
      <c r="F538" s="2266" t="str">
        <f t="shared" si="559"/>
        <v/>
      </c>
      <c r="G538" s="57"/>
      <c r="H538" s="57"/>
      <c r="I538" s="57"/>
      <c r="J538" s="57"/>
      <c r="K538" s="57"/>
      <c r="L538" s="57"/>
      <c r="M538" s="57"/>
      <c r="N538" s="57"/>
      <c r="O538" s="57"/>
      <c r="P538" s="57"/>
      <c r="Q538" s="57"/>
      <c r="R538" s="57"/>
      <c r="S538" s="57"/>
      <c r="T538" s="57"/>
      <c r="U538" s="57"/>
      <c r="V538" s="57"/>
      <c r="W538" s="57"/>
      <c r="X538" s="57"/>
      <c r="Y538" s="57"/>
      <c r="Z538" s="57"/>
      <c r="AA538" s="57"/>
      <c r="AB538" s="57"/>
      <c r="AC538" s="57"/>
      <c r="AD538" s="57"/>
      <c r="AE538" s="57"/>
      <c r="AF538" s="57"/>
      <c r="AG538" s="57"/>
      <c r="AH538" s="57"/>
      <c r="AI538" s="57"/>
      <c r="AJ538" s="57"/>
      <c r="AK538" s="57"/>
      <c r="AL538" s="57"/>
      <c r="AM538" s="57"/>
      <c r="AN538" s="57"/>
      <c r="AO538" s="57"/>
      <c r="AP538" s="57"/>
      <c r="AQ538" s="57"/>
      <c r="AR538" s="57"/>
      <c r="AS538" s="57"/>
      <c r="AT538" s="57"/>
      <c r="AU538" s="57"/>
      <c r="AV538" s="57"/>
      <c r="AW538" s="57"/>
      <c r="AX538" s="57"/>
      <c r="AY538" s="57"/>
      <c r="AZ538" s="57"/>
      <c r="BA538" s="57"/>
      <c r="BB538" s="57"/>
      <c r="BC538" s="57"/>
      <c r="BD538" s="57"/>
      <c r="BE538" s="57"/>
      <c r="BF538" s="57"/>
      <c r="BG538" s="57"/>
      <c r="BH538" s="57"/>
      <c r="BI538" s="57"/>
      <c r="BJ538" s="57"/>
      <c r="BK538" s="57"/>
      <c r="BL538" s="57"/>
      <c r="BM538" s="57"/>
      <c r="BN538" s="57"/>
      <c r="BO538" s="57"/>
      <c r="BP538" s="57"/>
      <c r="BQ538" s="57"/>
      <c r="BR538" s="57"/>
      <c r="BS538" s="57"/>
      <c r="BT538" s="57"/>
      <c r="BU538" s="57"/>
      <c r="BV538" s="57"/>
      <c r="BW538" s="57"/>
      <c r="BX538" s="57"/>
      <c r="BY538" s="57"/>
      <c r="BZ538" s="57"/>
      <c r="CA538" s="57"/>
      <c r="CB538" s="57"/>
      <c r="CC538" s="57"/>
      <c r="CD538" s="57"/>
      <c r="CE538" s="57"/>
      <c r="CF538" s="57"/>
      <c r="CG538" s="57"/>
      <c r="CH538" s="57"/>
      <c r="CI538" s="57"/>
      <c r="CJ538" s="57"/>
      <c r="CK538" s="57"/>
      <c r="CL538" s="57"/>
      <c r="CM538" s="57"/>
      <c r="CN538" s="57"/>
      <c r="CO538" s="57"/>
      <c r="CP538" s="57"/>
      <c r="CQ538" s="57"/>
      <c r="CR538" s="57"/>
      <c r="CS538" s="57"/>
      <c r="CT538" s="57"/>
      <c r="CU538" s="57"/>
      <c r="CV538" s="57"/>
      <c r="CW538" s="57"/>
      <c r="CX538" s="57"/>
      <c r="CY538" s="57"/>
      <c r="CZ538" s="57"/>
      <c r="DA538" s="57"/>
      <c r="DB538" s="57"/>
      <c r="DC538" s="57"/>
      <c r="DD538" s="57"/>
      <c r="DE538" s="57"/>
      <c r="DF538" s="57"/>
      <c r="DG538" s="57"/>
      <c r="DH538" s="57"/>
      <c r="DI538" s="57"/>
      <c r="DJ538" s="57"/>
      <c r="DK538" s="57"/>
      <c r="DL538" s="57"/>
      <c r="DM538" s="57"/>
      <c r="DN538" s="57"/>
      <c r="DO538" s="57"/>
      <c r="DP538" s="57"/>
      <c r="DQ538" s="57"/>
      <c r="DR538" s="57"/>
      <c r="DS538" s="57"/>
      <c r="DT538" s="57"/>
      <c r="DU538" s="57"/>
      <c r="DV538" s="103"/>
      <c r="DW538" s="57"/>
      <c r="DX538" s="57"/>
      <c r="DY538" s="57"/>
      <c r="DZ538" s="57"/>
      <c r="EA538" s="57"/>
      <c r="EB538" s="57"/>
      <c r="EC538" s="57"/>
      <c r="ED538" s="57"/>
      <c r="EE538" s="57"/>
      <c r="EF538" s="57"/>
      <c r="EG538" s="57"/>
      <c r="EH538" s="57"/>
      <c r="EI538" s="57"/>
      <c r="EJ538" s="57"/>
      <c r="EK538" s="57"/>
      <c r="EL538" s="57"/>
      <c r="EM538" s="57"/>
      <c r="EN538" s="57"/>
      <c r="EO538" s="57"/>
      <c r="EP538" s="57"/>
      <c r="EQ538" s="103"/>
      <c r="ER538" s="577"/>
    </row>
    <row r="539" spans="1:148" ht="15" customHeight="1">
      <c r="A539" s="648"/>
      <c r="B539" s="2261" t="str">
        <f t="shared" si="557"/>
        <v>Desk 11</v>
      </c>
      <c r="C539" s="2266" t="str">
        <f t="shared" ref="C539" si="569">IF(ISBLANK(C22), "", C22)</f>
        <v/>
      </c>
      <c r="D539" s="2266" t="str">
        <f t="shared" si="559"/>
        <v/>
      </c>
      <c r="E539" s="2266" t="str">
        <f t="shared" si="559"/>
        <v/>
      </c>
      <c r="F539" s="2266" t="str">
        <f t="shared" si="559"/>
        <v/>
      </c>
      <c r="G539" s="57"/>
      <c r="H539" s="57"/>
      <c r="I539" s="57"/>
      <c r="J539" s="57"/>
      <c r="K539" s="57"/>
      <c r="L539" s="57"/>
      <c r="M539" s="57"/>
      <c r="N539" s="57"/>
      <c r="O539" s="57"/>
      <c r="P539" s="57"/>
      <c r="Q539" s="57"/>
      <c r="R539" s="57"/>
      <c r="S539" s="57"/>
      <c r="T539" s="57"/>
      <c r="U539" s="57"/>
      <c r="V539" s="57"/>
      <c r="W539" s="57"/>
      <c r="X539" s="57"/>
      <c r="Y539" s="57"/>
      <c r="Z539" s="57"/>
      <c r="AA539" s="57"/>
      <c r="AB539" s="57"/>
      <c r="AC539" s="57"/>
      <c r="AD539" s="57"/>
      <c r="AE539" s="57"/>
      <c r="AF539" s="57"/>
      <c r="AG539" s="57"/>
      <c r="AH539" s="57"/>
      <c r="AI539" s="57"/>
      <c r="AJ539" s="57"/>
      <c r="AK539" s="57"/>
      <c r="AL539" s="57"/>
      <c r="AM539" s="57"/>
      <c r="AN539" s="57"/>
      <c r="AO539" s="57"/>
      <c r="AP539" s="57"/>
      <c r="AQ539" s="57"/>
      <c r="AR539" s="57"/>
      <c r="AS539" s="57"/>
      <c r="AT539" s="57"/>
      <c r="AU539" s="57"/>
      <c r="AV539" s="57"/>
      <c r="AW539" s="57"/>
      <c r="AX539" s="57"/>
      <c r="AY539" s="57"/>
      <c r="AZ539" s="57"/>
      <c r="BA539" s="57"/>
      <c r="BB539" s="57"/>
      <c r="BC539" s="57"/>
      <c r="BD539" s="57"/>
      <c r="BE539" s="57"/>
      <c r="BF539" s="57"/>
      <c r="BG539" s="57"/>
      <c r="BH539" s="57"/>
      <c r="BI539" s="57"/>
      <c r="BJ539" s="57"/>
      <c r="BK539" s="57"/>
      <c r="BL539" s="57"/>
      <c r="BM539" s="57"/>
      <c r="BN539" s="57"/>
      <c r="BO539" s="57"/>
      <c r="BP539" s="57"/>
      <c r="BQ539" s="57"/>
      <c r="BR539" s="57"/>
      <c r="BS539" s="57"/>
      <c r="BT539" s="57"/>
      <c r="BU539" s="57"/>
      <c r="BV539" s="57"/>
      <c r="BW539" s="57"/>
      <c r="BX539" s="57"/>
      <c r="BY539" s="57"/>
      <c r="BZ539" s="57"/>
      <c r="CA539" s="57"/>
      <c r="CB539" s="57"/>
      <c r="CC539" s="57"/>
      <c r="CD539" s="57"/>
      <c r="CE539" s="57"/>
      <c r="CF539" s="57"/>
      <c r="CG539" s="57"/>
      <c r="CH539" s="57"/>
      <c r="CI539" s="57"/>
      <c r="CJ539" s="57"/>
      <c r="CK539" s="57"/>
      <c r="CL539" s="57"/>
      <c r="CM539" s="57"/>
      <c r="CN539" s="57"/>
      <c r="CO539" s="57"/>
      <c r="CP539" s="57"/>
      <c r="CQ539" s="57"/>
      <c r="CR539" s="57"/>
      <c r="CS539" s="57"/>
      <c r="CT539" s="57"/>
      <c r="CU539" s="57"/>
      <c r="CV539" s="57"/>
      <c r="CW539" s="57"/>
      <c r="CX539" s="57"/>
      <c r="CY539" s="57"/>
      <c r="CZ539" s="57"/>
      <c r="DA539" s="57"/>
      <c r="DB539" s="57"/>
      <c r="DC539" s="57"/>
      <c r="DD539" s="57"/>
      <c r="DE539" s="57"/>
      <c r="DF539" s="57"/>
      <c r="DG539" s="57"/>
      <c r="DH539" s="57"/>
      <c r="DI539" s="57"/>
      <c r="DJ539" s="57"/>
      <c r="DK539" s="57"/>
      <c r="DL539" s="57"/>
      <c r="DM539" s="57"/>
      <c r="DN539" s="57"/>
      <c r="DO539" s="57"/>
      <c r="DP539" s="57"/>
      <c r="DQ539" s="57"/>
      <c r="DR539" s="57"/>
      <c r="DS539" s="57"/>
      <c r="DT539" s="57"/>
      <c r="DU539" s="57"/>
      <c r="DV539" s="103"/>
      <c r="DW539" s="57"/>
      <c r="DX539" s="57"/>
      <c r="DY539" s="57"/>
      <c r="DZ539" s="57"/>
      <c r="EA539" s="57"/>
      <c r="EB539" s="57"/>
      <c r="EC539" s="57"/>
      <c r="ED539" s="57"/>
      <c r="EE539" s="57"/>
      <c r="EF539" s="57"/>
      <c r="EG539" s="57"/>
      <c r="EH539" s="57"/>
      <c r="EI539" s="57"/>
      <c r="EJ539" s="57"/>
      <c r="EK539" s="57"/>
      <c r="EL539" s="57"/>
      <c r="EM539" s="57"/>
      <c r="EN539" s="57"/>
      <c r="EO539" s="57"/>
      <c r="EP539" s="57"/>
      <c r="EQ539" s="103"/>
      <c r="ER539" s="577"/>
    </row>
    <row r="540" spans="1:148" ht="15" customHeight="1">
      <c r="A540" s="648"/>
      <c r="B540" s="2261" t="str">
        <f t="shared" si="557"/>
        <v>Desk 12</v>
      </c>
      <c r="C540" s="2266" t="str">
        <f t="shared" ref="C540" si="570">IF(ISBLANK(C23), "", C23)</f>
        <v/>
      </c>
      <c r="D540" s="2266" t="str">
        <f t="shared" si="559"/>
        <v/>
      </c>
      <c r="E540" s="2266" t="str">
        <f t="shared" si="559"/>
        <v/>
      </c>
      <c r="F540" s="2266" t="str">
        <f t="shared" si="559"/>
        <v/>
      </c>
      <c r="G540" s="57"/>
      <c r="H540" s="57"/>
      <c r="I540" s="57"/>
      <c r="J540" s="57"/>
      <c r="K540" s="57"/>
      <c r="L540" s="57"/>
      <c r="M540" s="57"/>
      <c r="N540" s="57"/>
      <c r="O540" s="57"/>
      <c r="P540" s="57"/>
      <c r="Q540" s="57"/>
      <c r="R540" s="57"/>
      <c r="S540" s="57"/>
      <c r="T540" s="57"/>
      <c r="U540" s="57"/>
      <c r="V540" s="57"/>
      <c r="W540" s="57"/>
      <c r="X540" s="57"/>
      <c r="Y540" s="57"/>
      <c r="Z540" s="57"/>
      <c r="AA540" s="57"/>
      <c r="AB540" s="57"/>
      <c r="AC540" s="57"/>
      <c r="AD540" s="57"/>
      <c r="AE540" s="57"/>
      <c r="AF540" s="57"/>
      <c r="AG540" s="57"/>
      <c r="AH540" s="57"/>
      <c r="AI540" s="57"/>
      <c r="AJ540" s="57"/>
      <c r="AK540" s="57"/>
      <c r="AL540" s="57"/>
      <c r="AM540" s="57"/>
      <c r="AN540" s="57"/>
      <c r="AO540" s="57"/>
      <c r="AP540" s="57"/>
      <c r="AQ540" s="57"/>
      <c r="AR540" s="57"/>
      <c r="AS540" s="57"/>
      <c r="AT540" s="57"/>
      <c r="AU540" s="57"/>
      <c r="AV540" s="57"/>
      <c r="AW540" s="57"/>
      <c r="AX540" s="57"/>
      <c r="AY540" s="57"/>
      <c r="AZ540" s="57"/>
      <c r="BA540" s="57"/>
      <c r="BB540" s="57"/>
      <c r="BC540" s="57"/>
      <c r="BD540" s="57"/>
      <c r="BE540" s="57"/>
      <c r="BF540" s="57"/>
      <c r="BG540" s="57"/>
      <c r="BH540" s="57"/>
      <c r="BI540" s="57"/>
      <c r="BJ540" s="57"/>
      <c r="BK540" s="57"/>
      <c r="BL540" s="57"/>
      <c r="BM540" s="57"/>
      <c r="BN540" s="57"/>
      <c r="BO540" s="57"/>
      <c r="BP540" s="57"/>
      <c r="BQ540" s="57"/>
      <c r="BR540" s="57"/>
      <c r="BS540" s="57"/>
      <c r="BT540" s="57"/>
      <c r="BU540" s="57"/>
      <c r="BV540" s="57"/>
      <c r="BW540" s="57"/>
      <c r="BX540" s="57"/>
      <c r="BY540" s="57"/>
      <c r="BZ540" s="57"/>
      <c r="CA540" s="57"/>
      <c r="CB540" s="57"/>
      <c r="CC540" s="57"/>
      <c r="CD540" s="57"/>
      <c r="CE540" s="57"/>
      <c r="CF540" s="57"/>
      <c r="CG540" s="57"/>
      <c r="CH540" s="57"/>
      <c r="CI540" s="57"/>
      <c r="CJ540" s="57"/>
      <c r="CK540" s="57"/>
      <c r="CL540" s="57"/>
      <c r="CM540" s="57"/>
      <c r="CN540" s="57"/>
      <c r="CO540" s="57"/>
      <c r="CP540" s="57"/>
      <c r="CQ540" s="57"/>
      <c r="CR540" s="57"/>
      <c r="CS540" s="57"/>
      <c r="CT540" s="57"/>
      <c r="CU540" s="57"/>
      <c r="CV540" s="57"/>
      <c r="CW540" s="57"/>
      <c r="CX540" s="57"/>
      <c r="CY540" s="57"/>
      <c r="CZ540" s="57"/>
      <c r="DA540" s="57"/>
      <c r="DB540" s="57"/>
      <c r="DC540" s="57"/>
      <c r="DD540" s="57"/>
      <c r="DE540" s="57"/>
      <c r="DF540" s="57"/>
      <c r="DG540" s="57"/>
      <c r="DH540" s="57"/>
      <c r="DI540" s="57"/>
      <c r="DJ540" s="57"/>
      <c r="DK540" s="57"/>
      <c r="DL540" s="57"/>
      <c r="DM540" s="57"/>
      <c r="DN540" s="57"/>
      <c r="DO540" s="57"/>
      <c r="DP540" s="57"/>
      <c r="DQ540" s="57"/>
      <c r="DR540" s="57"/>
      <c r="DS540" s="57"/>
      <c r="DT540" s="57"/>
      <c r="DU540" s="57"/>
      <c r="DV540" s="103"/>
      <c r="DW540" s="57"/>
      <c r="DX540" s="57"/>
      <c r="DY540" s="57"/>
      <c r="DZ540" s="57"/>
      <c r="EA540" s="57"/>
      <c r="EB540" s="57"/>
      <c r="EC540" s="57"/>
      <c r="ED540" s="57"/>
      <c r="EE540" s="57"/>
      <c r="EF540" s="57"/>
      <c r="EG540" s="57"/>
      <c r="EH540" s="57"/>
      <c r="EI540" s="57"/>
      <c r="EJ540" s="57"/>
      <c r="EK540" s="57"/>
      <c r="EL540" s="57"/>
      <c r="EM540" s="57"/>
      <c r="EN540" s="57"/>
      <c r="EO540" s="57"/>
      <c r="EP540" s="57"/>
      <c r="EQ540" s="103"/>
      <c r="ER540" s="577"/>
    </row>
    <row r="541" spans="1:148" ht="15" customHeight="1">
      <c r="A541" s="648"/>
      <c r="B541" s="2261" t="str">
        <f t="shared" si="557"/>
        <v>Desk 13</v>
      </c>
      <c r="C541" s="2266" t="str">
        <f t="shared" ref="C541" si="571">IF(ISBLANK(C24), "", C24)</f>
        <v/>
      </c>
      <c r="D541" s="2266" t="str">
        <f t="shared" si="559"/>
        <v/>
      </c>
      <c r="E541" s="2266" t="str">
        <f t="shared" si="559"/>
        <v/>
      </c>
      <c r="F541" s="2266" t="str">
        <f t="shared" si="559"/>
        <v/>
      </c>
      <c r="G541" s="57"/>
      <c r="H541" s="57"/>
      <c r="I541" s="57"/>
      <c r="J541" s="57"/>
      <c r="K541" s="57"/>
      <c r="L541" s="57"/>
      <c r="M541" s="57"/>
      <c r="N541" s="57"/>
      <c r="O541" s="57"/>
      <c r="P541" s="57"/>
      <c r="Q541" s="57"/>
      <c r="R541" s="57"/>
      <c r="S541" s="57"/>
      <c r="T541" s="57"/>
      <c r="U541" s="57"/>
      <c r="V541" s="57"/>
      <c r="W541" s="57"/>
      <c r="X541" s="57"/>
      <c r="Y541" s="57"/>
      <c r="Z541" s="57"/>
      <c r="AA541" s="57"/>
      <c r="AB541" s="57"/>
      <c r="AC541" s="57"/>
      <c r="AD541" s="57"/>
      <c r="AE541" s="57"/>
      <c r="AF541" s="57"/>
      <c r="AG541" s="57"/>
      <c r="AH541" s="57"/>
      <c r="AI541" s="57"/>
      <c r="AJ541" s="57"/>
      <c r="AK541" s="57"/>
      <c r="AL541" s="57"/>
      <c r="AM541" s="57"/>
      <c r="AN541" s="57"/>
      <c r="AO541" s="57"/>
      <c r="AP541" s="57"/>
      <c r="AQ541" s="57"/>
      <c r="AR541" s="57"/>
      <c r="AS541" s="57"/>
      <c r="AT541" s="57"/>
      <c r="AU541" s="57"/>
      <c r="AV541" s="57"/>
      <c r="AW541" s="57"/>
      <c r="AX541" s="57"/>
      <c r="AY541" s="57"/>
      <c r="AZ541" s="57"/>
      <c r="BA541" s="57"/>
      <c r="BB541" s="57"/>
      <c r="BC541" s="57"/>
      <c r="BD541" s="57"/>
      <c r="BE541" s="57"/>
      <c r="BF541" s="57"/>
      <c r="BG541" s="57"/>
      <c r="BH541" s="57"/>
      <c r="BI541" s="57"/>
      <c r="BJ541" s="57"/>
      <c r="BK541" s="57"/>
      <c r="BL541" s="57"/>
      <c r="BM541" s="57"/>
      <c r="BN541" s="57"/>
      <c r="BO541" s="57"/>
      <c r="BP541" s="57"/>
      <c r="BQ541" s="57"/>
      <c r="BR541" s="57"/>
      <c r="BS541" s="57"/>
      <c r="BT541" s="57"/>
      <c r="BU541" s="57"/>
      <c r="BV541" s="57"/>
      <c r="BW541" s="57"/>
      <c r="BX541" s="57"/>
      <c r="BY541" s="57"/>
      <c r="BZ541" s="57"/>
      <c r="CA541" s="57"/>
      <c r="CB541" s="57"/>
      <c r="CC541" s="57"/>
      <c r="CD541" s="57"/>
      <c r="CE541" s="57"/>
      <c r="CF541" s="57"/>
      <c r="CG541" s="57"/>
      <c r="CH541" s="57"/>
      <c r="CI541" s="57"/>
      <c r="CJ541" s="57"/>
      <c r="CK541" s="57"/>
      <c r="CL541" s="57"/>
      <c r="CM541" s="57"/>
      <c r="CN541" s="57"/>
      <c r="CO541" s="57"/>
      <c r="CP541" s="57"/>
      <c r="CQ541" s="57"/>
      <c r="CR541" s="57"/>
      <c r="CS541" s="57"/>
      <c r="CT541" s="57"/>
      <c r="CU541" s="57"/>
      <c r="CV541" s="57"/>
      <c r="CW541" s="57"/>
      <c r="CX541" s="57"/>
      <c r="CY541" s="57"/>
      <c r="CZ541" s="57"/>
      <c r="DA541" s="57"/>
      <c r="DB541" s="57"/>
      <c r="DC541" s="57"/>
      <c r="DD541" s="57"/>
      <c r="DE541" s="57"/>
      <c r="DF541" s="57"/>
      <c r="DG541" s="57"/>
      <c r="DH541" s="57"/>
      <c r="DI541" s="57"/>
      <c r="DJ541" s="57"/>
      <c r="DK541" s="57"/>
      <c r="DL541" s="57"/>
      <c r="DM541" s="57"/>
      <c r="DN541" s="57"/>
      <c r="DO541" s="57"/>
      <c r="DP541" s="57"/>
      <c r="DQ541" s="57"/>
      <c r="DR541" s="57"/>
      <c r="DS541" s="57"/>
      <c r="DT541" s="57"/>
      <c r="DU541" s="57"/>
      <c r="DV541" s="103"/>
      <c r="DW541" s="57"/>
      <c r="DX541" s="57"/>
      <c r="DY541" s="57"/>
      <c r="DZ541" s="57"/>
      <c r="EA541" s="57"/>
      <c r="EB541" s="57"/>
      <c r="EC541" s="57"/>
      <c r="ED541" s="57"/>
      <c r="EE541" s="57"/>
      <c r="EF541" s="57"/>
      <c r="EG541" s="57"/>
      <c r="EH541" s="57"/>
      <c r="EI541" s="57"/>
      <c r="EJ541" s="57"/>
      <c r="EK541" s="57"/>
      <c r="EL541" s="57"/>
      <c r="EM541" s="57"/>
      <c r="EN541" s="57"/>
      <c r="EO541" s="57"/>
      <c r="EP541" s="57"/>
      <c r="EQ541" s="103"/>
      <c r="ER541" s="577"/>
    </row>
    <row r="542" spans="1:148" ht="15" customHeight="1">
      <c r="A542" s="648"/>
      <c r="B542" s="2261" t="str">
        <f t="shared" si="557"/>
        <v>Desk 14</v>
      </c>
      <c r="C542" s="2266" t="str">
        <f t="shared" ref="C542" si="572">IF(ISBLANK(C25), "", C25)</f>
        <v/>
      </c>
      <c r="D542" s="2266" t="str">
        <f t="shared" si="559"/>
        <v/>
      </c>
      <c r="E542" s="2266" t="str">
        <f t="shared" si="559"/>
        <v/>
      </c>
      <c r="F542" s="2266" t="str">
        <f t="shared" si="559"/>
        <v/>
      </c>
      <c r="G542" s="57"/>
      <c r="H542" s="57"/>
      <c r="I542" s="57"/>
      <c r="J542" s="57"/>
      <c r="K542" s="57"/>
      <c r="L542" s="57"/>
      <c r="M542" s="57"/>
      <c r="N542" s="57"/>
      <c r="O542" s="57"/>
      <c r="P542" s="57"/>
      <c r="Q542" s="57"/>
      <c r="R542" s="57"/>
      <c r="S542" s="57"/>
      <c r="T542" s="57"/>
      <c r="U542" s="57"/>
      <c r="V542" s="57"/>
      <c r="W542" s="57"/>
      <c r="X542" s="57"/>
      <c r="Y542" s="57"/>
      <c r="Z542" s="57"/>
      <c r="AA542" s="57"/>
      <c r="AB542" s="57"/>
      <c r="AC542" s="57"/>
      <c r="AD542" s="57"/>
      <c r="AE542" s="57"/>
      <c r="AF542" s="57"/>
      <c r="AG542" s="57"/>
      <c r="AH542" s="57"/>
      <c r="AI542" s="57"/>
      <c r="AJ542" s="57"/>
      <c r="AK542" s="57"/>
      <c r="AL542" s="57"/>
      <c r="AM542" s="57"/>
      <c r="AN542" s="57"/>
      <c r="AO542" s="57"/>
      <c r="AP542" s="57"/>
      <c r="AQ542" s="57"/>
      <c r="AR542" s="57"/>
      <c r="AS542" s="57"/>
      <c r="AT542" s="57"/>
      <c r="AU542" s="57"/>
      <c r="AV542" s="57"/>
      <c r="AW542" s="57"/>
      <c r="AX542" s="57"/>
      <c r="AY542" s="57"/>
      <c r="AZ542" s="57"/>
      <c r="BA542" s="57"/>
      <c r="BB542" s="57"/>
      <c r="BC542" s="57"/>
      <c r="BD542" s="57"/>
      <c r="BE542" s="57"/>
      <c r="BF542" s="57"/>
      <c r="BG542" s="57"/>
      <c r="BH542" s="57"/>
      <c r="BI542" s="57"/>
      <c r="BJ542" s="57"/>
      <c r="BK542" s="57"/>
      <c r="BL542" s="57"/>
      <c r="BM542" s="57"/>
      <c r="BN542" s="57"/>
      <c r="BO542" s="57"/>
      <c r="BP542" s="57"/>
      <c r="BQ542" s="57"/>
      <c r="BR542" s="57"/>
      <c r="BS542" s="57"/>
      <c r="BT542" s="57"/>
      <c r="BU542" s="57"/>
      <c r="BV542" s="57"/>
      <c r="BW542" s="57"/>
      <c r="BX542" s="57"/>
      <c r="BY542" s="57"/>
      <c r="BZ542" s="57"/>
      <c r="CA542" s="57"/>
      <c r="CB542" s="57"/>
      <c r="CC542" s="57"/>
      <c r="CD542" s="57"/>
      <c r="CE542" s="57"/>
      <c r="CF542" s="57"/>
      <c r="CG542" s="57"/>
      <c r="CH542" s="57"/>
      <c r="CI542" s="57"/>
      <c r="CJ542" s="57"/>
      <c r="CK542" s="57"/>
      <c r="CL542" s="57"/>
      <c r="CM542" s="57"/>
      <c r="CN542" s="57"/>
      <c r="CO542" s="57"/>
      <c r="CP542" s="57"/>
      <c r="CQ542" s="57"/>
      <c r="CR542" s="57"/>
      <c r="CS542" s="57"/>
      <c r="CT542" s="57"/>
      <c r="CU542" s="57"/>
      <c r="CV542" s="57"/>
      <c r="CW542" s="57"/>
      <c r="CX542" s="57"/>
      <c r="CY542" s="57"/>
      <c r="CZ542" s="57"/>
      <c r="DA542" s="57"/>
      <c r="DB542" s="57"/>
      <c r="DC542" s="57"/>
      <c r="DD542" s="57"/>
      <c r="DE542" s="57"/>
      <c r="DF542" s="57"/>
      <c r="DG542" s="57"/>
      <c r="DH542" s="57"/>
      <c r="DI542" s="57"/>
      <c r="DJ542" s="57"/>
      <c r="DK542" s="57"/>
      <c r="DL542" s="57"/>
      <c r="DM542" s="57"/>
      <c r="DN542" s="57"/>
      <c r="DO542" s="57"/>
      <c r="DP542" s="57"/>
      <c r="DQ542" s="57"/>
      <c r="DR542" s="57"/>
      <c r="DS542" s="57"/>
      <c r="DT542" s="57"/>
      <c r="DU542" s="57"/>
      <c r="DV542" s="103"/>
      <c r="DW542" s="57"/>
      <c r="DX542" s="57"/>
      <c r="DY542" s="57"/>
      <c r="DZ542" s="57"/>
      <c r="EA542" s="57"/>
      <c r="EB542" s="57"/>
      <c r="EC542" s="57"/>
      <c r="ED542" s="57"/>
      <c r="EE542" s="57"/>
      <c r="EF542" s="57"/>
      <c r="EG542" s="57"/>
      <c r="EH542" s="57"/>
      <c r="EI542" s="57"/>
      <c r="EJ542" s="57"/>
      <c r="EK542" s="57"/>
      <c r="EL542" s="57"/>
      <c r="EM542" s="57"/>
      <c r="EN542" s="57"/>
      <c r="EO542" s="57"/>
      <c r="EP542" s="57"/>
      <c r="EQ542" s="103"/>
      <c r="ER542" s="577"/>
    </row>
    <row r="543" spans="1:148" ht="15" customHeight="1">
      <c r="A543" s="648"/>
      <c r="B543" s="2261" t="str">
        <f t="shared" si="557"/>
        <v>Desk 15</v>
      </c>
      <c r="C543" s="2266" t="str">
        <f t="shared" ref="C543" si="573">IF(ISBLANK(C26), "", C26)</f>
        <v/>
      </c>
      <c r="D543" s="2266" t="str">
        <f t="shared" si="559"/>
        <v/>
      </c>
      <c r="E543" s="2266" t="str">
        <f t="shared" si="559"/>
        <v/>
      </c>
      <c r="F543" s="2266" t="str">
        <f t="shared" si="559"/>
        <v/>
      </c>
      <c r="G543" s="57"/>
      <c r="H543" s="57"/>
      <c r="I543" s="57"/>
      <c r="J543" s="57"/>
      <c r="K543" s="57"/>
      <c r="L543" s="57"/>
      <c r="M543" s="57"/>
      <c r="N543" s="57"/>
      <c r="O543" s="57"/>
      <c r="P543" s="57"/>
      <c r="Q543" s="57"/>
      <c r="R543" s="57"/>
      <c r="S543" s="57"/>
      <c r="T543" s="57"/>
      <c r="U543" s="57"/>
      <c r="V543" s="57"/>
      <c r="W543" s="57"/>
      <c r="X543" s="57"/>
      <c r="Y543" s="57"/>
      <c r="Z543" s="57"/>
      <c r="AA543" s="57"/>
      <c r="AB543" s="57"/>
      <c r="AC543" s="57"/>
      <c r="AD543" s="57"/>
      <c r="AE543" s="57"/>
      <c r="AF543" s="57"/>
      <c r="AG543" s="57"/>
      <c r="AH543" s="57"/>
      <c r="AI543" s="57"/>
      <c r="AJ543" s="57"/>
      <c r="AK543" s="57"/>
      <c r="AL543" s="57"/>
      <c r="AM543" s="57"/>
      <c r="AN543" s="57"/>
      <c r="AO543" s="57"/>
      <c r="AP543" s="57"/>
      <c r="AQ543" s="57"/>
      <c r="AR543" s="57"/>
      <c r="AS543" s="57"/>
      <c r="AT543" s="57"/>
      <c r="AU543" s="57"/>
      <c r="AV543" s="57"/>
      <c r="AW543" s="57"/>
      <c r="AX543" s="57"/>
      <c r="AY543" s="57"/>
      <c r="AZ543" s="57"/>
      <c r="BA543" s="57"/>
      <c r="BB543" s="57"/>
      <c r="BC543" s="57"/>
      <c r="BD543" s="57"/>
      <c r="BE543" s="57"/>
      <c r="BF543" s="57"/>
      <c r="BG543" s="57"/>
      <c r="BH543" s="57"/>
      <c r="BI543" s="57"/>
      <c r="BJ543" s="57"/>
      <c r="BK543" s="57"/>
      <c r="BL543" s="57"/>
      <c r="BM543" s="57"/>
      <c r="BN543" s="57"/>
      <c r="BO543" s="57"/>
      <c r="BP543" s="57"/>
      <c r="BQ543" s="57"/>
      <c r="BR543" s="57"/>
      <c r="BS543" s="57"/>
      <c r="BT543" s="57"/>
      <c r="BU543" s="57"/>
      <c r="BV543" s="57"/>
      <c r="BW543" s="57"/>
      <c r="BX543" s="57"/>
      <c r="BY543" s="57"/>
      <c r="BZ543" s="57"/>
      <c r="CA543" s="57"/>
      <c r="CB543" s="57"/>
      <c r="CC543" s="57"/>
      <c r="CD543" s="57"/>
      <c r="CE543" s="57"/>
      <c r="CF543" s="57"/>
      <c r="CG543" s="57"/>
      <c r="CH543" s="57"/>
      <c r="CI543" s="57"/>
      <c r="CJ543" s="57"/>
      <c r="CK543" s="57"/>
      <c r="CL543" s="57"/>
      <c r="CM543" s="57"/>
      <c r="CN543" s="57"/>
      <c r="CO543" s="57"/>
      <c r="CP543" s="57"/>
      <c r="CQ543" s="57"/>
      <c r="CR543" s="57"/>
      <c r="CS543" s="57"/>
      <c r="CT543" s="57"/>
      <c r="CU543" s="57"/>
      <c r="CV543" s="57"/>
      <c r="CW543" s="57"/>
      <c r="CX543" s="57"/>
      <c r="CY543" s="57"/>
      <c r="CZ543" s="57"/>
      <c r="DA543" s="57"/>
      <c r="DB543" s="57"/>
      <c r="DC543" s="57"/>
      <c r="DD543" s="57"/>
      <c r="DE543" s="57"/>
      <c r="DF543" s="57"/>
      <c r="DG543" s="57"/>
      <c r="DH543" s="57"/>
      <c r="DI543" s="57"/>
      <c r="DJ543" s="57"/>
      <c r="DK543" s="57"/>
      <c r="DL543" s="57"/>
      <c r="DM543" s="57"/>
      <c r="DN543" s="57"/>
      <c r="DO543" s="57"/>
      <c r="DP543" s="57"/>
      <c r="DQ543" s="57"/>
      <c r="DR543" s="57"/>
      <c r="DS543" s="57"/>
      <c r="DT543" s="57"/>
      <c r="DU543" s="57"/>
      <c r="DV543" s="103"/>
      <c r="DW543" s="57"/>
      <c r="DX543" s="57"/>
      <c r="DY543" s="57"/>
      <c r="DZ543" s="57"/>
      <c r="EA543" s="57"/>
      <c r="EB543" s="57"/>
      <c r="EC543" s="57"/>
      <c r="ED543" s="57"/>
      <c r="EE543" s="57"/>
      <c r="EF543" s="57"/>
      <c r="EG543" s="57"/>
      <c r="EH543" s="57"/>
      <c r="EI543" s="57"/>
      <c r="EJ543" s="57"/>
      <c r="EK543" s="57"/>
      <c r="EL543" s="57"/>
      <c r="EM543" s="57"/>
      <c r="EN543" s="57"/>
      <c r="EO543" s="57"/>
      <c r="EP543" s="57"/>
      <c r="EQ543" s="103"/>
      <c r="ER543" s="577"/>
    </row>
    <row r="544" spans="1:148" ht="15" customHeight="1">
      <c r="A544" s="648"/>
      <c r="B544" s="2261" t="str">
        <f t="shared" si="557"/>
        <v>Desk 16</v>
      </c>
      <c r="C544" s="2266" t="str">
        <f t="shared" ref="C544" si="574">IF(ISBLANK(C27), "", C27)</f>
        <v/>
      </c>
      <c r="D544" s="2266" t="str">
        <f t="shared" si="559"/>
        <v/>
      </c>
      <c r="E544" s="2266" t="str">
        <f t="shared" si="559"/>
        <v/>
      </c>
      <c r="F544" s="2266" t="str">
        <f t="shared" si="559"/>
        <v/>
      </c>
      <c r="G544" s="57"/>
      <c r="H544" s="57"/>
      <c r="I544" s="57"/>
      <c r="J544" s="57"/>
      <c r="K544" s="57"/>
      <c r="L544" s="57"/>
      <c r="M544" s="57"/>
      <c r="N544" s="57"/>
      <c r="O544" s="57"/>
      <c r="P544" s="57"/>
      <c r="Q544" s="57"/>
      <c r="R544" s="57"/>
      <c r="S544" s="57"/>
      <c r="T544" s="57"/>
      <c r="U544" s="57"/>
      <c r="V544" s="57"/>
      <c r="W544" s="57"/>
      <c r="X544" s="57"/>
      <c r="Y544" s="57"/>
      <c r="Z544" s="57"/>
      <c r="AA544" s="57"/>
      <c r="AB544" s="57"/>
      <c r="AC544" s="57"/>
      <c r="AD544" s="57"/>
      <c r="AE544" s="57"/>
      <c r="AF544" s="57"/>
      <c r="AG544" s="57"/>
      <c r="AH544" s="57"/>
      <c r="AI544" s="57"/>
      <c r="AJ544" s="57"/>
      <c r="AK544" s="57"/>
      <c r="AL544" s="57"/>
      <c r="AM544" s="57"/>
      <c r="AN544" s="57"/>
      <c r="AO544" s="57"/>
      <c r="AP544" s="57"/>
      <c r="AQ544" s="57"/>
      <c r="AR544" s="57"/>
      <c r="AS544" s="57"/>
      <c r="AT544" s="57"/>
      <c r="AU544" s="57"/>
      <c r="AV544" s="57"/>
      <c r="AW544" s="57"/>
      <c r="AX544" s="57"/>
      <c r="AY544" s="57"/>
      <c r="AZ544" s="57"/>
      <c r="BA544" s="57"/>
      <c r="BB544" s="57"/>
      <c r="BC544" s="57"/>
      <c r="BD544" s="57"/>
      <c r="BE544" s="57"/>
      <c r="BF544" s="57"/>
      <c r="BG544" s="57"/>
      <c r="BH544" s="57"/>
      <c r="BI544" s="57"/>
      <c r="BJ544" s="57"/>
      <c r="BK544" s="57"/>
      <c r="BL544" s="57"/>
      <c r="BM544" s="57"/>
      <c r="BN544" s="57"/>
      <c r="BO544" s="57"/>
      <c r="BP544" s="57"/>
      <c r="BQ544" s="57"/>
      <c r="BR544" s="57"/>
      <c r="BS544" s="57"/>
      <c r="BT544" s="57"/>
      <c r="BU544" s="57"/>
      <c r="BV544" s="57"/>
      <c r="BW544" s="57"/>
      <c r="BX544" s="57"/>
      <c r="BY544" s="57"/>
      <c r="BZ544" s="57"/>
      <c r="CA544" s="57"/>
      <c r="CB544" s="57"/>
      <c r="CC544" s="57"/>
      <c r="CD544" s="57"/>
      <c r="CE544" s="57"/>
      <c r="CF544" s="57"/>
      <c r="CG544" s="57"/>
      <c r="CH544" s="57"/>
      <c r="CI544" s="57"/>
      <c r="CJ544" s="57"/>
      <c r="CK544" s="57"/>
      <c r="CL544" s="57"/>
      <c r="CM544" s="57"/>
      <c r="CN544" s="57"/>
      <c r="CO544" s="57"/>
      <c r="CP544" s="57"/>
      <c r="CQ544" s="57"/>
      <c r="CR544" s="57"/>
      <c r="CS544" s="57"/>
      <c r="CT544" s="57"/>
      <c r="CU544" s="57"/>
      <c r="CV544" s="57"/>
      <c r="CW544" s="57"/>
      <c r="CX544" s="57"/>
      <c r="CY544" s="57"/>
      <c r="CZ544" s="57"/>
      <c r="DA544" s="57"/>
      <c r="DB544" s="57"/>
      <c r="DC544" s="57"/>
      <c r="DD544" s="57"/>
      <c r="DE544" s="57"/>
      <c r="DF544" s="57"/>
      <c r="DG544" s="57"/>
      <c r="DH544" s="57"/>
      <c r="DI544" s="57"/>
      <c r="DJ544" s="57"/>
      <c r="DK544" s="57"/>
      <c r="DL544" s="57"/>
      <c r="DM544" s="57"/>
      <c r="DN544" s="57"/>
      <c r="DO544" s="57"/>
      <c r="DP544" s="57"/>
      <c r="DQ544" s="57"/>
      <c r="DR544" s="57"/>
      <c r="DS544" s="57"/>
      <c r="DT544" s="57"/>
      <c r="DU544" s="57"/>
      <c r="DV544" s="103"/>
      <c r="DW544" s="57"/>
      <c r="DX544" s="57"/>
      <c r="DY544" s="57"/>
      <c r="DZ544" s="57"/>
      <c r="EA544" s="57"/>
      <c r="EB544" s="57"/>
      <c r="EC544" s="57"/>
      <c r="ED544" s="57"/>
      <c r="EE544" s="57"/>
      <c r="EF544" s="57"/>
      <c r="EG544" s="57"/>
      <c r="EH544" s="57"/>
      <c r="EI544" s="57"/>
      <c r="EJ544" s="57"/>
      <c r="EK544" s="57"/>
      <c r="EL544" s="57"/>
      <c r="EM544" s="57"/>
      <c r="EN544" s="57"/>
      <c r="EO544" s="57"/>
      <c r="EP544" s="57"/>
      <c r="EQ544" s="103"/>
      <c r="ER544" s="577"/>
    </row>
    <row r="545" spans="1:148" ht="15" customHeight="1">
      <c r="A545" s="648"/>
      <c r="B545" s="2261" t="str">
        <f t="shared" si="557"/>
        <v>Desk 17</v>
      </c>
      <c r="C545" s="2266" t="str">
        <f t="shared" ref="C545" si="575">IF(ISBLANK(C28), "", C28)</f>
        <v/>
      </c>
      <c r="D545" s="2266" t="str">
        <f t="shared" si="559"/>
        <v/>
      </c>
      <c r="E545" s="2266" t="str">
        <f t="shared" si="559"/>
        <v/>
      </c>
      <c r="F545" s="2266" t="str">
        <f t="shared" si="559"/>
        <v/>
      </c>
      <c r="G545" s="57"/>
      <c r="H545" s="57"/>
      <c r="I545" s="57"/>
      <c r="J545" s="57"/>
      <c r="K545" s="57"/>
      <c r="L545" s="57"/>
      <c r="M545" s="57"/>
      <c r="N545" s="57"/>
      <c r="O545" s="57"/>
      <c r="P545" s="57"/>
      <c r="Q545" s="57"/>
      <c r="R545" s="57"/>
      <c r="S545" s="57"/>
      <c r="T545" s="57"/>
      <c r="U545" s="57"/>
      <c r="V545" s="57"/>
      <c r="W545" s="57"/>
      <c r="X545" s="57"/>
      <c r="Y545" s="57"/>
      <c r="Z545" s="57"/>
      <c r="AA545" s="57"/>
      <c r="AB545" s="57"/>
      <c r="AC545" s="57"/>
      <c r="AD545" s="57"/>
      <c r="AE545" s="57"/>
      <c r="AF545" s="57"/>
      <c r="AG545" s="57"/>
      <c r="AH545" s="57"/>
      <c r="AI545" s="57"/>
      <c r="AJ545" s="57"/>
      <c r="AK545" s="57"/>
      <c r="AL545" s="57"/>
      <c r="AM545" s="57"/>
      <c r="AN545" s="57"/>
      <c r="AO545" s="57"/>
      <c r="AP545" s="57"/>
      <c r="AQ545" s="57"/>
      <c r="AR545" s="57"/>
      <c r="AS545" s="57"/>
      <c r="AT545" s="57"/>
      <c r="AU545" s="57"/>
      <c r="AV545" s="57"/>
      <c r="AW545" s="57"/>
      <c r="AX545" s="57"/>
      <c r="AY545" s="57"/>
      <c r="AZ545" s="57"/>
      <c r="BA545" s="57"/>
      <c r="BB545" s="57"/>
      <c r="BC545" s="57"/>
      <c r="BD545" s="57"/>
      <c r="BE545" s="57"/>
      <c r="BF545" s="57"/>
      <c r="BG545" s="57"/>
      <c r="BH545" s="57"/>
      <c r="BI545" s="57"/>
      <c r="BJ545" s="57"/>
      <c r="BK545" s="57"/>
      <c r="BL545" s="57"/>
      <c r="BM545" s="57"/>
      <c r="BN545" s="57"/>
      <c r="BO545" s="57"/>
      <c r="BP545" s="57"/>
      <c r="BQ545" s="57"/>
      <c r="BR545" s="57"/>
      <c r="BS545" s="57"/>
      <c r="BT545" s="57"/>
      <c r="BU545" s="57"/>
      <c r="BV545" s="57"/>
      <c r="BW545" s="57"/>
      <c r="BX545" s="57"/>
      <c r="BY545" s="57"/>
      <c r="BZ545" s="57"/>
      <c r="CA545" s="57"/>
      <c r="CB545" s="57"/>
      <c r="CC545" s="57"/>
      <c r="CD545" s="57"/>
      <c r="CE545" s="57"/>
      <c r="CF545" s="57"/>
      <c r="CG545" s="57"/>
      <c r="CH545" s="57"/>
      <c r="CI545" s="57"/>
      <c r="CJ545" s="57"/>
      <c r="CK545" s="57"/>
      <c r="CL545" s="57"/>
      <c r="CM545" s="57"/>
      <c r="CN545" s="57"/>
      <c r="CO545" s="57"/>
      <c r="CP545" s="57"/>
      <c r="CQ545" s="57"/>
      <c r="CR545" s="57"/>
      <c r="CS545" s="57"/>
      <c r="CT545" s="57"/>
      <c r="CU545" s="57"/>
      <c r="CV545" s="57"/>
      <c r="CW545" s="57"/>
      <c r="CX545" s="57"/>
      <c r="CY545" s="57"/>
      <c r="CZ545" s="57"/>
      <c r="DA545" s="57"/>
      <c r="DB545" s="57"/>
      <c r="DC545" s="57"/>
      <c r="DD545" s="57"/>
      <c r="DE545" s="57"/>
      <c r="DF545" s="57"/>
      <c r="DG545" s="57"/>
      <c r="DH545" s="57"/>
      <c r="DI545" s="57"/>
      <c r="DJ545" s="57"/>
      <c r="DK545" s="57"/>
      <c r="DL545" s="57"/>
      <c r="DM545" s="57"/>
      <c r="DN545" s="57"/>
      <c r="DO545" s="57"/>
      <c r="DP545" s="57"/>
      <c r="DQ545" s="57"/>
      <c r="DR545" s="57"/>
      <c r="DS545" s="57"/>
      <c r="DT545" s="57"/>
      <c r="DU545" s="57"/>
      <c r="DV545" s="103"/>
      <c r="DW545" s="57"/>
      <c r="DX545" s="57"/>
      <c r="DY545" s="57"/>
      <c r="DZ545" s="57"/>
      <c r="EA545" s="57"/>
      <c r="EB545" s="57"/>
      <c r="EC545" s="57"/>
      <c r="ED545" s="57"/>
      <c r="EE545" s="57"/>
      <c r="EF545" s="57"/>
      <c r="EG545" s="57"/>
      <c r="EH545" s="57"/>
      <c r="EI545" s="57"/>
      <c r="EJ545" s="57"/>
      <c r="EK545" s="57"/>
      <c r="EL545" s="57"/>
      <c r="EM545" s="57"/>
      <c r="EN545" s="57"/>
      <c r="EO545" s="57"/>
      <c r="EP545" s="57"/>
      <c r="EQ545" s="103"/>
      <c r="ER545" s="577"/>
    </row>
    <row r="546" spans="1:148" ht="15" customHeight="1">
      <c r="A546" s="648"/>
      <c r="B546" s="2261" t="str">
        <f t="shared" si="557"/>
        <v>Desk 18</v>
      </c>
      <c r="C546" s="2266" t="str">
        <f t="shared" ref="C546" si="576">IF(ISBLANK(C29), "", C29)</f>
        <v/>
      </c>
      <c r="D546" s="2266" t="str">
        <f t="shared" si="559"/>
        <v/>
      </c>
      <c r="E546" s="2266" t="str">
        <f t="shared" si="559"/>
        <v/>
      </c>
      <c r="F546" s="2266" t="str">
        <f t="shared" si="559"/>
        <v/>
      </c>
      <c r="G546" s="57"/>
      <c r="H546" s="57"/>
      <c r="I546" s="57"/>
      <c r="J546" s="57"/>
      <c r="K546" s="57"/>
      <c r="L546" s="57"/>
      <c r="M546" s="57"/>
      <c r="N546" s="57"/>
      <c r="O546" s="57"/>
      <c r="P546" s="57"/>
      <c r="Q546" s="57"/>
      <c r="R546" s="57"/>
      <c r="S546" s="57"/>
      <c r="T546" s="57"/>
      <c r="U546" s="57"/>
      <c r="V546" s="57"/>
      <c r="W546" s="57"/>
      <c r="X546" s="57"/>
      <c r="Y546" s="57"/>
      <c r="Z546" s="57"/>
      <c r="AA546" s="57"/>
      <c r="AB546" s="57"/>
      <c r="AC546" s="57"/>
      <c r="AD546" s="57"/>
      <c r="AE546" s="57"/>
      <c r="AF546" s="57"/>
      <c r="AG546" s="57"/>
      <c r="AH546" s="57"/>
      <c r="AI546" s="57"/>
      <c r="AJ546" s="57"/>
      <c r="AK546" s="57"/>
      <c r="AL546" s="57"/>
      <c r="AM546" s="57"/>
      <c r="AN546" s="57"/>
      <c r="AO546" s="57"/>
      <c r="AP546" s="57"/>
      <c r="AQ546" s="57"/>
      <c r="AR546" s="57"/>
      <c r="AS546" s="57"/>
      <c r="AT546" s="57"/>
      <c r="AU546" s="57"/>
      <c r="AV546" s="57"/>
      <c r="AW546" s="57"/>
      <c r="AX546" s="57"/>
      <c r="AY546" s="57"/>
      <c r="AZ546" s="57"/>
      <c r="BA546" s="57"/>
      <c r="BB546" s="57"/>
      <c r="BC546" s="57"/>
      <c r="BD546" s="57"/>
      <c r="BE546" s="57"/>
      <c r="BF546" s="57"/>
      <c r="BG546" s="57"/>
      <c r="BH546" s="57"/>
      <c r="BI546" s="57"/>
      <c r="BJ546" s="57"/>
      <c r="BK546" s="57"/>
      <c r="BL546" s="57"/>
      <c r="BM546" s="57"/>
      <c r="BN546" s="57"/>
      <c r="BO546" s="57"/>
      <c r="BP546" s="57"/>
      <c r="BQ546" s="57"/>
      <c r="BR546" s="57"/>
      <c r="BS546" s="57"/>
      <c r="BT546" s="57"/>
      <c r="BU546" s="57"/>
      <c r="BV546" s="57"/>
      <c r="BW546" s="57"/>
      <c r="BX546" s="57"/>
      <c r="BY546" s="57"/>
      <c r="BZ546" s="57"/>
      <c r="CA546" s="57"/>
      <c r="CB546" s="57"/>
      <c r="CC546" s="57"/>
      <c r="CD546" s="57"/>
      <c r="CE546" s="57"/>
      <c r="CF546" s="57"/>
      <c r="CG546" s="57"/>
      <c r="CH546" s="57"/>
      <c r="CI546" s="57"/>
      <c r="CJ546" s="57"/>
      <c r="CK546" s="57"/>
      <c r="CL546" s="57"/>
      <c r="CM546" s="57"/>
      <c r="CN546" s="57"/>
      <c r="CO546" s="57"/>
      <c r="CP546" s="57"/>
      <c r="CQ546" s="57"/>
      <c r="CR546" s="57"/>
      <c r="CS546" s="57"/>
      <c r="CT546" s="57"/>
      <c r="CU546" s="57"/>
      <c r="CV546" s="57"/>
      <c r="CW546" s="57"/>
      <c r="CX546" s="57"/>
      <c r="CY546" s="57"/>
      <c r="CZ546" s="57"/>
      <c r="DA546" s="57"/>
      <c r="DB546" s="57"/>
      <c r="DC546" s="57"/>
      <c r="DD546" s="57"/>
      <c r="DE546" s="57"/>
      <c r="DF546" s="57"/>
      <c r="DG546" s="57"/>
      <c r="DH546" s="57"/>
      <c r="DI546" s="57"/>
      <c r="DJ546" s="57"/>
      <c r="DK546" s="57"/>
      <c r="DL546" s="57"/>
      <c r="DM546" s="57"/>
      <c r="DN546" s="57"/>
      <c r="DO546" s="57"/>
      <c r="DP546" s="57"/>
      <c r="DQ546" s="57"/>
      <c r="DR546" s="57"/>
      <c r="DS546" s="57"/>
      <c r="DT546" s="57"/>
      <c r="DU546" s="57"/>
      <c r="DV546" s="103"/>
      <c r="DW546" s="57"/>
      <c r="DX546" s="57"/>
      <c r="DY546" s="57"/>
      <c r="DZ546" s="57"/>
      <c r="EA546" s="57"/>
      <c r="EB546" s="57"/>
      <c r="EC546" s="57"/>
      <c r="ED546" s="57"/>
      <c r="EE546" s="57"/>
      <c r="EF546" s="57"/>
      <c r="EG546" s="57"/>
      <c r="EH546" s="57"/>
      <c r="EI546" s="57"/>
      <c r="EJ546" s="57"/>
      <c r="EK546" s="57"/>
      <c r="EL546" s="57"/>
      <c r="EM546" s="57"/>
      <c r="EN546" s="57"/>
      <c r="EO546" s="57"/>
      <c r="EP546" s="57"/>
      <c r="EQ546" s="103"/>
      <c r="ER546" s="577"/>
    </row>
    <row r="547" spans="1:148" ht="15" customHeight="1">
      <c r="A547" s="648"/>
      <c r="B547" s="2261" t="str">
        <f t="shared" si="557"/>
        <v>Desk 19</v>
      </c>
      <c r="C547" s="2266" t="str">
        <f t="shared" ref="C547" si="577">IF(ISBLANK(C30), "", C30)</f>
        <v/>
      </c>
      <c r="D547" s="2266" t="str">
        <f t="shared" si="559"/>
        <v/>
      </c>
      <c r="E547" s="2266" t="str">
        <f t="shared" si="559"/>
        <v/>
      </c>
      <c r="F547" s="2266" t="str">
        <f t="shared" si="559"/>
        <v/>
      </c>
      <c r="G547" s="57"/>
      <c r="H547" s="57"/>
      <c r="I547" s="57"/>
      <c r="J547" s="57"/>
      <c r="K547" s="57"/>
      <c r="L547" s="57"/>
      <c r="M547" s="57"/>
      <c r="N547" s="57"/>
      <c r="O547" s="57"/>
      <c r="P547" s="57"/>
      <c r="Q547" s="57"/>
      <c r="R547" s="57"/>
      <c r="S547" s="57"/>
      <c r="T547" s="57"/>
      <c r="U547" s="57"/>
      <c r="V547" s="57"/>
      <c r="W547" s="57"/>
      <c r="X547" s="57"/>
      <c r="Y547" s="57"/>
      <c r="Z547" s="57"/>
      <c r="AA547" s="57"/>
      <c r="AB547" s="57"/>
      <c r="AC547" s="57"/>
      <c r="AD547" s="57"/>
      <c r="AE547" s="57"/>
      <c r="AF547" s="57"/>
      <c r="AG547" s="57"/>
      <c r="AH547" s="57"/>
      <c r="AI547" s="57"/>
      <c r="AJ547" s="57"/>
      <c r="AK547" s="57"/>
      <c r="AL547" s="57"/>
      <c r="AM547" s="57"/>
      <c r="AN547" s="57"/>
      <c r="AO547" s="57"/>
      <c r="AP547" s="57"/>
      <c r="AQ547" s="57"/>
      <c r="AR547" s="57"/>
      <c r="AS547" s="57"/>
      <c r="AT547" s="57"/>
      <c r="AU547" s="57"/>
      <c r="AV547" s="57"/>
      <c r="AW547" s="57"/>
      <c r="AX547" s="57"/>
      <c r="AY547" s="57"/>
      <c r="AZ547" s="57"/>
      <c r="BA547" s="57"/>
      <c r="BB547" s="57"/>
      <c r="BC547" s="57"/>
      <c r="BD547" s="57"/>
      <c r="BE547" s="57"/>
      <c r="BF547" s="57"/>
      <c r="BG547" s="57"/>
      <c r="BH547" s="57"/>
      <c r="BI547" s="57"/>
      <c r="BJ547" s="57"/>
      <c r="BK547" s="57"/>
      <c r="BL547" s="57"/>
      <c r="BM547" s="57"/>
      <c r="BN547" s="57"/>
      <c r="BO547" s="57"/>
      <c r="BP547" s="57"/>
      <c r="BQ547" s="57"/>
      <c r="BR547" s="57"/>
      <c r="BS547" s="57"/>
      <c r="BT547" s="57"/>
      <c r="BU547" s="57"/>
      <c r="BV547" s="57"/>
      <c r="BW547" s="57"/>
      <c r="BX547" s="57"/>
      <c r="BY547" s="57"/>
      <c r="BZ547" s="57"/>
      <c r="CA547" s="57"/>
      <c r="CB547" s="57"/>
      <c r="CC547" s="57"/>
      <c r="CD547" s="57"/>
      <c r="CE547" s="57"/>
      <c r="CF547" s="57"/>
      <c r="CG547" s="57"/>
      <c r="CH547" s="57"/>
      <c r="CI547" s="57"/>
      <c r="CJ547" s="57"/>
      <c r="CK547" s="57"/>
      <c r="CL547" s="57"/>
      <c r="CM547" s="57"/>
      <c r="CN547" s="57"/>
      <c r="CO547" s="57"/>
      <c r="CP547" s="57"/>
      <c r="CQ547" s="57"/>
      <c r="CR547" s="57"/>
      <c r="CS547" s="57"/>
      <c r="CT547" s="57"/>
      <c r="CU547" s="57"/>
      <c r="CV547" s="57"/>
      <c r="CW547" s="57"/>
      <c r="CX547" s="57"/>
      <c r="CY547" s="57"/>
      <c r="CZ547" s="57"/>
      <c r="DA547" s="57"/>
      <c r="DB547" s="57"/>
      <c r="DC547" s="57"/>
      <c r="DD547" s="57"/>
      <c r="DE547" s="57"/>
      <c r="DF547" s="57"/>
      <c r="DG547" s="57"/>
      <c r="DH547" s="57"/>
      <c r="DI547" s="57"/>
      <c r="DJ547" s="57"/>
      <c r="DK547" s="57"/>
      <c r="DL547" s="57"/>
      <c r="DM547" s="57"/>
      <c r="DN547" s="57"/>
      <c r="DO547" s="57"/>
      <c r="DP547" s="57"/>
      <c r="DQ547" s="57"/>
      <c r="DR547" s="57"/>
      <c r="DS547" s="57"/>
      <c r="DT547" s="57"/>
      <c r="DU547" s="57"/>
      <c r="DV547" s="103"/>
      <c r="DW547" s="57"/>
      <c r="DX547" s="57"/>
      <c r="DY547" s="57"/>
      <c r="DZ547" s="57"/>
      <c r="EA547" s="57"/>
      <c r="EB547" s="57"/>
      <c r="EC547" s="57"/>
      <c r="ED547" s="57"/>
      <c r="EE547" s="57"/>
      <c r="EF547" s="57"/>
      <c r="EG547" s="57"/>
      <c r="EH547" s="57"/>
      <c r="EI547" s="57"/>
      <c r="EJ547" s="57"/>
      <c r="EK547" s="57"/>
      <c r="EL547" s="57"/>
      <c r="EM547" s="57"/>
      <c r="EN547" s="57"/>
      <c r="EO547" s="57"/>
      <c r="EP547" s="57"/>
      <c r="EQ547" s="103"/>
      <c r="ER547" s="577"/>
    </row>
    <row r="548" spans="1:148" ht="15" customHeight="1">
      <c r="A548" s="648"/>
      <c r="B548" s="2261" t="str">
        <f t="shared" si="557"/>
        <v>Desk 20</v>
      </c>
      <c r="C548" s="2266" t="str">
        <f t="shared" ref="C548" si="578">IF(ISBLANK(C31), "", C31)</f>
        <v/>
      </c>
      <c r="D548" s="2266" t="str">
        <f t="shared" si="559"/>
        <v/>
      </c>
      <c r="E548" s="2266" t="str">
        <f t="shared" si="559"/>
        <v/>
      </c>
      <c r="F548" s="2266" t="str">
        <f t="shared" si="559"/>
        <v/>
      </c>
      <c r="G548" s="57"/>
      <c r="H548" s="57"/>
      <c r="I548" s="57"/>
      <c r="J548" s="57"/>
      <c r="K548" s="57"/>
      <c r="L548" s="57"/>
      <c r="M548" s="57"/>
      <c r="N548" s="57"/>
      <c r="O548" s="57"/>
      <c r="P548" s="57"/>
      <c r="Q548" s="57"/>
      <c r="R548" s="57"/>
      <c r="S548" s="57"/>
      <c r="T548" s="57"/>
      <c r="U548" s="57"/>
      <c r="V548" s="57"/>
      <c r="W548" s="57"/>
      <c r="X548" s="57"/>
      <c r="Y548" s="57"/>
      <c r="Z548" s="57"/>
      <c r="AA548" s="57"/>
      <c r="AB548" s="57"/>
      <c r="AC548" s="57"/>
      <c r="AD548" s="57"/>
      <c r="AE548" s="57"/>
      <c r="AF548" s="57"/>
      <c r="AG548" s="57"/>
      <c r="AH548" s="57"/>
      <c r="AI548" s="57"/>
      <c r="AJ548" s="57"/>
      <c r="AK548" s="57"/>
      <c r="AL548" s="57"/>
      <c r="AM548" s="57"/>
      <c r="AN548" s="57"/>
      <c r="AO548" s="57"/>
      <c r="AP548" s="57"/>
      <c r="AQ548" s="57"/>
      <c r="AR548" s="57"/>
      <c r="AS548" s="57"/>
      <c r="AT548" s="57"/>
      <c r="AU548" s="57"/>
      <c r="AV548" s="57"/>
      <c r="AW548" s="57"/>
      <c r="AX548" s="57"/>
      <c r="AY548" s="57"/>
      <c r="AZ548" s="57"/>
      <c r="BA548" s="57"/>
      <c r="BB548" s="57"/>
      <c r="BC548" s="57"/>
      <c r="BD548" s="57"/>
      <c r="BE548" s="57"/>
      <c r="BF548" s="57"/>
      <c r="BG548" s="57"/>
      <c r="BH548" s="57"/>
      <c r="BI548" s="57"/>
      <c r="BJ548" s="57"/>
      <c r="BK548" s="57"/>
      <c r="BL548" s="57"/>
      <c r="BM548" s="57"/>
      <c r="BN548" s="57"/>
      <c r="BO548" s="57"/>
      <c r="BP548" s="57"/>
      <c r="BQ548" s="57"/>
      <c r="BR548" s="57"/>
      <c r="BS548" s="57"/>
      <c r="BT548" s="57"/>
      <c r="BU548" s="57"/>
      <c r="BV548" s="57"/>
      <c r="BW548" s="57"/>
      <c r="BX548" s="57"/>
      <c r="BY548" s="57"/>
      <c r="BZ548" s="57"/>
      <c r="CA548" s="57"/>
      <c r="CB548" s="57"/>
      <c r="CC548" s="57"/>
      <c r="CD548" s="57"/>
      <c r="CE548" s="57"/>
      <c r="CF548" s="57"/>
      <c r="CG548" s="57"/>
      <c r="CH548" s="57"/>
      <c r="CI548" s="57"/>
      <c r="CJ548" s="57"/>
      <c r="CK548" s="57"/>
      <c r="CL548" s="57"/>
      <c r="CM548" s="57"/>
      <c r="CN548" s="57"/>
      <c r="CO548" s="57"/>
      <c r="CP548" s="57"/>
      <c r="CQ548" s="57"/>
      <c r="CR548" s="57"/>
      <c r="CS548" s="57"/>
      <c r="CT548" s="57"/>
      <c r="CU548" s="57"/>
      <c r="CV548" s="57"/>
      <c r="CW548" s="57"/>
      <c r="CX548" s="57"/>
      <c r="CY548" s="57"/>
      <c r="CZ548" s="57"/>
      <c r="DA548" s="57"/>
      <c r="DB548" s="57"/>
      <c r="DC548" s="57"/>
      <c r="DD548" s="57"/>
      <c r="DE548" s="57"/>
      <c r="DF548" s="57"/>
      <c r="DG548" s="57"/>
      <c r="DH548" s="57"/>
      <c r="DI548" s="57"/>
      <c r="DJ548" s="57"/>
      <c r="DK548" s="57"/>
      <c r="DL548" s="57"/>
      <c r="DM548" s="57"/>
      <c r="DN548" s="57"/>
      <c r="DO548" s="57"/>
      <c r="DP548" s="57"/>
      <c r="DQ548" s="57"/>
      <c r="DR548" s="57"/>
      <c r="DS548" s="57"/>
      <c r="DT548" s="57"/>
      <c r="DU548" s="57"/>
      <c r="DV548" s="103"/>
      <c r="DW548" s="57"/>
      <c r="DX548" s="57"/>
      <c r="DY548" s="57"/>
      <c r="DZ548" s="57"/>
      <c r="EA548" s="57"/>
      <c r="EB548" s="57"/>
      <c r="EC548" s="57"/>
      <c r="ED548" s="57"/>
      <c r="EE548" s="57"/>
      <c r="EF548" s="57"/>
      <c r="EG548" s="57"/>
      <c r="EH548" s="57"/>
      <c r="EI548" s="57"/>
      <c r="EJ548" s="57"/>
      <c r="EK548" s="57"/>
      <c r="EL548" s="57"/>
      <c r="EM548" s="57"/>
      <c r="EN548" s="57"/>
      <c r="EO548" s="57"/>
      <c r="EP548" s="57"/>
      <c r="EQ548" s="103"/>
      <c r="ER548" s="577"/>
    </row>
    <row r="549" spans="1:148" ht="15" customHeight="1">
      <c r="A549" s="648"/>
      <c r="B549" s="2261" t="str">
        <f t="shared" si="557"/>
        <v>Desk 21</v>
      </c>
      <c r="C549" s="2266" t="str">
        <f t="shared" ref="C549" si="579">IF(ISBLANK(C32), "", C32)</f>
        <v/>
      </c>
      <c r="D549" s="2266" t="str">
        <f t="shared" ref="D549:F568" si="580">IF(ISBLANK(D32), "", D32)</f>
        <v/>
      </c>
      <c r="E549" s="2266" t="str">
        <f t="shared" si="580"/>
        <v/>
      </c>
      <c r="F549" s="2266" t="str">
        <f t="shared" si="580"/>
        <v/>
      </c>
      <c r="G549" s="57"/>
      <c r="H549" s="57"/>
      <c r="I549" s="57"/>
      <c r="J549" s="57"/>
      <c r="K549" s="57"/>
      <c r="L549" s="57"/>
      <c r="M549" s="57"/>
      <c r="N549" s="57"/>
      <c r="O549" s="57"/>
      <c r="P549" s="57"/>
      <c r="Q549" s="57"/>
      <c r="R549" s="57"/>
      <c r="S549" s="57"/>
      <c r="T549" s="57"/>
      <c r="U549" s="57"/>
      <c r="V549" s="57"/>
      <c r="W549" s="57"/>
      <c r="X549" s="57"/>
      <c r="Y549" s="57"/>
      <c r="Z549" s="57"/>
      <c r="AA549" s="57"/>
      <c r="AB549" s="57"/>
      <c r="AC549" s="57"/>
      <c r="AD549" s="57"/>
      <c r="AE549" s="57"/>
      <c r="AF549" s="57"/>
      <c r="AG549" s="57"/>
      <c r="AH549" s="57"/>
      <c r="AI549" s="57"/>
      <c r="AJ549" s="57"/>
      <c r="AK549" s="57"/>
      <c r="AL549" s="57"/>
      <c r="AM549" s="57"/>
      <c r="AN549" s="57"/>
      <c r="AO549" s="57"/>
      <c r="AP549" s="57"/>
      <c r="AQ549" s="57"/>
      <c r="AR549" s="57"/>
      <c r="AS549" s="57"/>
      <c r="AT549" s="57"/>
      <c r="AU549" s="57"/>
      <c r="AV549" s="57"/>
      <c r="AW549" s="57"/>
      <c r="AX549" s="57"/>
      <c r="AY549" s="57"/>
      <c r="AZ549" s="57"/>
      <c r="BA549" s="57"/>
      <c r="BB549" s="57"/>
      <c r="BC549" s="57"/>
      <c r="BD549" s="57"/>
      <c r="BE549" s="57"/>
      <c r="BF549" s="57"/>
      <c r="BG549" s="57"/>
      <c r="BH549" s="57"/>
      <c r="BI549" s="57"/>
      <c r="BJ549" s="57"/>
      <c r="BK549" s="57"/>
      <c r="BL549" s="57"/>
      <c r="BM549" s="57"/>
      <c r="BN549" s="57"/>
      <c r="BO549" s="57"/>
      <c r="BP549" s="57"/>
      <c r="BQ549" s="57"/>
      <c r="BR549" s="57"/>
      <c r="BS549" s="57"/>
      <c r="BT549" s="57"/>
      <c r="BU549" s="57"/>
      <c r="BV549" s="57"/>
      <c r="BW549" s="57"/>
      <c r="BX549" s="57"/>
      <c r="BY549" s="57"/>
      <c r="BZ549" s="57"/>
      <c r="CA549" s="57"/>
      <c r="CB549" s="57"/>
      <c r="CC549" s="57"/>
      <c r="CD549" s="57"/>
      <c r="CE549" s="57"/>
      <c r="CF549" s="57"/>
      <c r="CG549" s="57"/>
      <c r="CH549" s="57"/>
      <c r="CI549" s="57"/>
      <c r="CJ549" s="57"/>
      <c r="CK549" s="57"/>
      <c r="CL549" s="57"/>
      <c r="CM549" s="57"/>
      <c r="CN549" s="57"/>
      <c r="CO549" s="57"/>
      <c r="CP549" s="57"/>
      <c r="CQ549" s="57"/>
      <c r="CR549" s="57"/>
      <c r="CS549" s="57"/>
      <c r="CT549" s="57"/>
      <c r="CU549" s="57"/>
      <c r="CV549" s="57"/>
      <c r="CW549" s="57"/>
      <c r="CX549" s="57"/>
      <c r="CY549" s="57"/>
      <c r="CZ549" s="57"/>
      <c r="DA549" s="57"/>
      <c r="DB549" s="57"/>
      <c r="DC549" s="57"/>
      <c r="DD549" s="57"/>
      <c r="DE549" s="57"/>
      <c r="DF549" s="57"/>
      <c r="DG549" s="57"/>
      <c r="DH549" s="57"/>
      <c r="DI549" s="57"/>
      <c r="DJ549" s="57"/>
      <c r="DK549" s="57"/>
      <c r="DL549" s="57"/>
      <c r="DM549" s="57"/>
      <c r="DN549" s="57"/>
      <c r="DO549" s="57"/>
      <c r="DP549" s="57"/>
      <c r="DQ549" s="57"/>
      <c r="DR549" s="57"/>
      <c r="DS549" s="57"/>
      <c r="DT549" s="57"/>
      <c r="DU549" s="57"/>
      <c r="DV549" s="103"/>
      <c r="DW549" s="57"/>
      <c r="DX549" s="57"/>
      <c r="DY549" s="57"/>
      <c r="DZ549" s="57"/>
      <c r="EA549" s="57"/>
      <c r="EB549" s="57"/>
      <c r="EC549" s="57"/>
      <c r="ED549" s="57"/>
      <c r="EE549" s="57"/>
      <c r="EF549" s="57"/>
      <c r="EG549" s="57"/>
      <c r="EH549" s="57"/>
      <c r="EI549" s="57"/>
      <c r="EJ549" s="57"/>
      <c r="EK549" s="57"/>
      <c r="EL549" s="57"/>
      <c r="EM549" s="57"/>
      <c r="EN549" s="57"/>
      <c r="EO549" s="57"/>
      <c r="EP549" s="57"/>
      <c r="EQ549" s="103"/>
      <c r="ER549" s="577"/>
    </row>
    <row r="550" spans="1:148" ht="15" customHeight="1">
      <c r="A550" s="648"/>
      <c r="B550" s="2261" t="str">
        <f t="shared" si="557"/>
        <v>Desk 22</v>
      </c>
      <c r="C550" s="2266" t="str">
        <f t="shared" ref="C550" si="581">IF(ISBLANK(C33), "", C33)</f>
        <v/>
      </c>
      <c r="D550" s="2266" t="str">
        <f t="shared" si="580"/>
        <v/>
      </c>
      <c r="E550" s="2266" t="str">
        <f t="shared" si="580"/>
        <v/>
      </c>
      <c r="F550" s="2266" t="str">
        <f t="shared" si="580"/>
        <v/>
      </c>
      <c r="G550" s="57"/>
      <c r="H550" s="57"/>
      <c r="I550" s="57"/>
      <c r="J550" s="57"/>
      <c r="K550" s="57"/>
      <c r="L550" s="57"/>
      <c r="M550" s="57"/>
      <c r="N550" s="57"/>
      <c r="O550" s="57"/>
      <c r="P550" s="57"/>
      <c r="Q550" s="57"/>
      <c r="R550" s="57"/>
      <c r="S550" s="57"/>
      <c r="T550" s="57"/>
      <c r="U550" s="57"/>
      <c r="V550" s="57"/>
      <c r="W550" s="57"/>
      <c r="X550" s="57"/>
      <c r="Y550" s="57"/>
      <c r="Z550" s="57"/>
      <c r="AA550" s="57"/>
      <c r="AB550" s="57"/>
      <c r="AC550" s="57"/>
      <c r="AD550" s="57"/>
      <c r="AE550" s="57"/>
      <c r="AF550" s="57"/>
      <c r="AG550" s="57"/>
      <c r="AH550" s="57"/>
      <c r="AI550" s="57"/>
      <c r="AJ550" s="57"/>
      <c r="AK550" s="57"/>
      <c r="AL550" s="57"/>
      <c r="AM550" s="57"/>
      <c r="AN550" s="57"/>
      <c r="AO550" s="57"/>
      <c r="AP550" s="57"/>
      <c r="AQ550" s="57"/>
      <c r="AR550" s="57"/>
      <c r="AS550" s="57"/>
      <c r="AT550" s="57"/>
      <c r="AU550" s="57"/>
      <c r="AV550" s="57"/>
      <c r="AW550" s="57"/>
      <c r="AX550" s="57"/>
      <c r="AY550" s="57"/>
      <c r="AZ550" s="57"/>
      <c r="BA550" s="57"/>
      <c r="BB550" s="57"/>
      <c r="BC550" s="57"/>
      <c r="BD550" s="57"/>
      <c r="BE550" s="57"/>
      <c r="BF550" s="57"/>
      <c r="BG550" s="57"/>
      <c r="BH550" s="57"/>
      <c r="BI550" s="57"/>
      <c r="BJ550" s="57"/>
      <c r="BK550" s="57"/>
      <c r="BL550" s="57"/>
      <c r="BM550" s="57"/>
      <c r="BN550" s="57"/>
      <c r="BO550" s="57"/>
      <c r="BP550" s="57"/>
      <c r="BQ550" s="57"/>
      <c r="BR550" s="57"/>
      <c r="BS550" s="57"/>
      <c r="BT550" s="57"/>
      <c r="BU550" s="57"/>
      <c r="BV550" s="57"/>
      <c r="BW550" s="57"/>
      <c r="BX550" s="57"/>
      <c r="BY550" s="57"/>
      <c r="BZ550" s="57"/>
      <c r="CA550" s="57"/>
      <c r="CB550" s="57"/>
      <c r="CC550" s="57"/>
      <c r="CD550" s="57"/>
      <c r="CE550" s="57"/>
      <c r="CF550" s="57"/>
      <c r="CG550" s="57"/>
      <c r="CH550" s="57"/>
      <c r="CI550" s="57"/>
      <c r="CJ550" s="57"/>
      <c r="CK550" s="57"/>
      <c r="CL550" s="57"/>
      <c r="CM550" s="57"/>
      <c r="CN550" s="57"/>
      <c r="CO550" s="57"/>
      <c r="CP550" s="57"/>
      <c r="CQ550" s="57"/>
      <c r="CR550" s="57"/>
      <c r="CS550" s="57"/>
      <c r="CT550" s="57"/>
      <c r="CU550" s="57"/>
      <c r="CV550" s="57"/>
      <c r="CW550" s="57"/>
      <c r="CX550" s="57"/>
      <c r="CY550" s="57"/>
      <c r="CZ550" s="57"/>
      <c r="DA550" s="57"/>
      <c r="DB550" s="57"/>
      <c r="DC550" s="57"/>
      <c r="DD550" s="57"/>
      <c r="DE550" s="57"/>
      <c r="DF550" s="57"/>
      <c r="DG550" s="57"/>
      <c r="DH550" s="57"/>
      <c r="DI550" s="57"/>
      <c r="DJ550" s="57"/>
      <c r="DK550" s="57"/>
      <c r="DL550" s="57"/>
      <c r="DM550" s="57"/>
      <c r="DN550" s="57"/>
      <c r="DO550" s="57"/>
      <c r="DP550" s="57"/>
      <c r="DQ550" s="57"/>
      <c r="DR550" s="57"/>
      <c r="DS550" s="57"/>
      <c r="DT550" s="57"/>
      <c r="DU550" s="57"/>
      <c r="DV550" s="103"/>
      <c r="DW550" s="57"/>
      <c r="DX550" s="57"/>
      <c r="DY550" s="57"/>
      <c r="DZ550" s="57"/>
      <c r="EA550" s="57"/>
      <c r="EB550" s="57"/>
      <c r="EC550" s="57"/>
      <c r="ED550" s="57"/>
      <c r="EE550" s="57"/>
      <c r="EF550" s="57"/>
      <c r="EG550" s="57"/>
      <c r="EH550" s="57"/>
      <c r="EI550" s="57"/>
      <c r="EJ550" s="57"/>
      <c r="EK550" s="57"/>
      <c r="EL550" s="57"/>
      <c r="EM550" s="57"/>
      <c r="EN550" s="57"/>
      <c r="EO550" s="57"/>
      <c r="EP550" s="57"/>
      <c r="EQ550" s="103"/>
      <c r="ER550" s="577"/>
    </row>
    <row r="551" spans="1:148" ht="15" customHeight="1">
      <c r="A551" s="648"/>
      <c r="B551" s="2261" t="str">
        <f t="shared" si="557"/>
        <v>Desk 23</v>
      </c>
      <c r="C551" s="2266" t="str">
        <f t="shared" ref="C551" si="582">IF(ISBLANK(C34), "", C34)</f>
        <v/>
      </c>
      <c r="D551" s="2266" t="str">
        <f t="shared" si="580"/>
        <v/>
      </c>
      <c r="E551" s="2266" t="str">
        <f t="shared" si="580"/>
        <v/>
      </c>
      <c r="F551" s="2266" t="str">
        <f t="shared" si="580"/>
        <v/>
      </c>
      <c r="G551" s="57"/>
      <c r="H551" s="57"/>
      <c r="I551" s="57"/>
      <c r="J551" s="57"/>
      <c r="K551" s="57"/>
      <c r="L551" s="57"/>
      <c r="M551" s="57"/>
      <c r="N551" s="57"/>
      <c r="O551" s="57"/>
      <c r="P551" s="57"/>
      <c r="Q551" s="57"/>
      <c r="R551" s="57"/>
      <c r="S551" s="57"/>
      <c r="T551" s="57"/>
      <c r="U551" s="57"/>
      <c r="V551" s="57"/>
      <c r="W551" s="57"/>
      <c r="X551" s="57"/>
      <c r="Y551" s="57"/>
      <c r="Z551" s="57"/>
      <c r="AA551" s="57"/>
      <c r="AB551" s="57"/>
      <c r="AC551" s="57"/>
      <c r="AD551" s="57"/>
      <c r="AE551" s="57"/>
      <c r="AF551" s="57"/>
      <c r="AG551" s="57"/>
      <c r="AH551" s="57"/>
      <c r="AI551" s="57"/>
      <c r="AJ551" s="57"/>
      <c r="AK551" s="57"/>
      <c r="AL551" s="57"/>
      <c r="AM551" s="57"/>
      <c r="AN551" s="57"/>
      <c r="AO551" s="57"/>
      <c r="AP551" s="57"/>
      <c r="AQ551" s="57"/>
      <c r="AR551" s="57"/>
      <c r="AS551" s="57"/>
      <c r="AT551" s="57"/>
      <c r="AU551" s="57"/>
      <c r="AV551" s="57"/>
      <c r="AW551" s="57"/>
      <c r="AX551" s="57"/>
      <c r="AY551" s="57"/>
      <c r="AZ551" s="57"/>
      <c r="BA551" s="57"/>
      <c r="BB551" s="57"/>
      <c r="BC551" s="57"/>
      <c r="BD551" s="57"/>
      <c r="BE551" s="57"/>
      <c r="BF551" s="57"/>
      <c r="BG551" s="57"/>
      <c r="BH551" s="57"/>
      <c r="BI551" s="57"/>
      <c r="BJ551" s="57"/>
      <c r="BK551" s="57"/>
      <c r="BL551" s="57"/>
      <c r="BM551" s="57"/>
      <c r="BN551" s="57"/>
      <c r="BO551" s="57"/>
      <c r="BP551" s="57"/>
      <c r="BQ551" s="57"/>
      <c r="BR551" s="57"/>
      <c r="BS551" s="57"/>
      <c r="BT551" s="57"/>
      <c r="BU551" s="57"/>
      <c r="BV551" s="57"/>
      <c r="BW551" s="57"/>
      <c r="BX551" s="57"/>
      <c r="BY551" s="57"/>
      <c r="BZ551" s="57"/>
      <c r="CA551" s="57"/>
      <c r="CB551" s="57"/>
      <c r="CC551" s="57"/>
      <c r="CD551" s="57"/>
      <c r="CE551" s="57"/>
      <c r="CF551" s="57"/>
      <c r="CG551" s="57"/>
      <c r="CH551" s="57"/>
      <c r="CI551" s="57"/>
      <c r="CJ551" s="57"/>
      <c r="CK551" s="57"/>
      <c r="CL551" s="57"/>
      <c r="CM551" s="57"/>
      <c r="CN551" s="57"/>
      <c r="CO551" s="57"/>
      <c r="CP551" s="57"/>
      <c r="CQ551" s="57"/>
      <c r="CR551" s="57"/>
      <c r="CS551" s="57"/>
      <c r="CT551" s="57"/>
      <c r="CU551" s="57"/>
      <c r="CV551" s="57"/>
      <c r="CW551" s="57"/>
      <c r="CX551" s="57"/>
      <c r="CY551" s="57"/>
      <c r="CZ551" s="57"/>
      <c r="DA551" s="57"/>
      <c r="DB551" s="57"/>
      <c r="DC551" s="57"/>
      <c r="DD551" s="57"/>
      <c r="DE551" s="57"/>
      <c r="DF551" s="57"/>
      <c r="DG551" s="57"/>
      <c r="DH551" s="57"/>
      <c r="DI551" s="57"/>
      <c r="DJ551" s="57"/>
      <c r="DK551" s="57"/>
      <c r="DL551" s="57"/>
      <c r="DM551" s="57"/>
      <c r="DN551" s="57"/>
      <c r="DO551" s="57"/>
      <c r="DP551" s="57"/>
      <c r="DQ551" s="57"/>
      <c r="DR551" s="57"/>
      <c r="DS551" s="57"/>
      <c r="DT551" s="57"/>
      <c r="DU551" s="57"/>
      <c r="DV551" s="103"/>
      <c r="DW551" s="57"/>
      <c r="DX551" s="57"/>
      <c r="DY551" s="57"/>
      <c r="DZ551" s="57"/>
      <c r="EA551" s="57"/>
      <c r="EB551" s="57"/>
      <c r="EC551" s="57"/>
      <c r="ED551" s="57"/>
      <c r="EE551" s="57"/>
      <c r="EF551" s="57"/>
      <c r="EG551" s="57"/>
      <c r="EH551" s="57"/>
      <c r="EI551" s="57"/>
      <c r="EJ551" s="57"/>
      <c r="EK551" s="57"/>
      <c r="EL551" s="57"/>
      <c r="EM551" s="57"/>
      <c r="EN551" s="57"/>
      <c r="EO551" s="57"/>
      <c r="EP551" s="57"/>
      <c r="EQ551" s="103"/>
      <c r="ER551" s="577"/>
    </row>
    <row r="552" spans="1:148" ht="15" customHeight="1">
      <c r="A552" s="648"/>
      <c r="B552" s="2261" t="str">
        <f t="shared" si="557"/>
        <v>Desk 24</v>
      </c>
      <c r="C552" s="2266" t="str">
        <f t="shared" ref="C552" si="583">IF(ISBLANK(C35), "", C35)</f>
        <v/>
      </c>
      <c r="D552" s="2266" t="str">
        <f t="shared" si="580"/>
        <v/>
      </c>
      <c r="E552" s="2266" t="str">
        <f t="shared" si="580"/>
        <v/>
      </c>
      <c r="F552" s="2266" t="str">
        <f t="shared" si="580"/>
        <v/>
      </c>
      <c r="G552" s="57"/>
      <c r="H552" s="57"/>
      <c r="I552" s="57"/>
      <c r="J552" s="57"/>
      <c r="K552" s="57"/>
      <c r="L552" s="57"/>
      <c r="M552" s="57"/>
      <c r="N552" s="57"/>
      <c r="O552" s="57"/>
      <c r="P552" s="57"/>
      <c r="Q552" s="57"/>
      <c r="R552" s="57"/>
      <c r="S552" s="57"/>
      <c r="T552" s="57"/>
      <c r="U552" s="57"/>
      <c r="V552" s="57"/>
      <c r="W552" s="57"/>
      <c r="X552" s="57"/>
      <c r="Y552" s="57"/>
      <c r="Z552" s="57"/>
      <c r="AA552" s="57"/>
      <c r="AB552" s="57"/>
      <c r="AC552" s="57"/>
      <c r="AD552" s="57"/>
      <c r="AE552" s="57"/>
      <c r="AF552" s="57"/>
      <c r="AG552" s="57"/>
      <c r="AH552" s="57"/>
      <c r="AI552" s="57"/>
      <c r="AJ552" s="57"/>
      <c r="AK552" s="57"/>
      <c r="AL552" s="57"/>
      <c r="AM552" s="57"/>
      <c r="AN552" s="57"/>
      <c r="AO552" s="57"/>
      <c r="AP552" s="57"/>
      <c r="AQ552" s="57"/>
      <c r="AR552" s="57"/>
      <c r="AS552" s="57"/>
      <c r="AT552" s="57"/>
      <c r="AU552" s="57"/>
      <c r="AV552" s="57"/>
      <c r="AW552" s="57"/>
      <c r="AX552" s="57"/>
      <c r="AY552" s="57"/>
      <c r="AZ552" s="57"/>
      <c r="BA552" s="57"/>
      <c r="BB552" s="57"/>
      <c r="BC552" s="57"/>
      <c r="BD552" s="57"/>
      <c r="BE552" s="57"/>
      <c r="BF552" s="57"/>
      <c r="BG552" s="57"/>
      <c r="BH552" s="57"/>
      <c r="BI552" s="57"/>
      <c r="BJ552" s="57"/>
      <c r="BK552" s="57"/>
      <c r="BL552" s="57"/>
      <c r="BM552" s="57"/>
      <c r="BN552" s="57"/>
      <c r="BO552" s="57"/>
      <c r="BP552" s="57"/>
      <c r="BQ552" s="57"/>
      <c r="BR552" s="57"/>
      <c r="BS552" s="57"/>
      <c r="BT552" s="57"/>
      <c r="BU552" s="57"/>
      <c r="BV552" s="57"/>
      <c r="BW552" s="57"/>
      <c r="BX552" s="57"/>
      <c r="BY552" s="57"/>
      <c r="BZ552" s="57"/>
      <c r="CA552" s="57"/>
      <c r="CB552" s="57"/>
      <c r="CC552" s="57"/>
      <c r="CD552" s="57"/>
      <c r="CE552" s="57"/>
      <c r="CF552" s="57"/>
      <c r="CG552" s="57"/>
      <c r="CH552" s="57"/>
      <c r="CI552" s="57"/>
      <c r="CJ552" s="57"/>
      <c r="CK552" s="57"/>
      <c r="CL552" s="57"/>
      <c r="CM552" s="57"/>
      <c r="CN552" s="57"/>
      <c r="CO552" s="57"/>
      <c r="CP552" s="57"/>
      <c r="CQ552" s="57"/>
      <c r="CR552" s="57"/>
      <c r="CS552" s="57"/>
      <c r="CT552" s="57"/>
      <c r="CU552" s="57"/>
      <c r="CV552" s="57"/>
      <c r="CW552" s="57"/>
      <c r="CX552" s="57"/>
      <c r="CY552" s="57"/>
      <c r="CZ552" s="57"/>
      <c r="DA552" s="57"/>
      <c r="DB552" s="57"/>
      <c r="DC552" s="57"/>
      <c r="DD552" s="57"/>
      <c r="DE552" s="57"/>
      <c r="DF552" s="57"/>
      <c r="DG552" s="57"/>
      <c r="DH552" s="57"/>
      <c r="DI552" s="57"/>
      <c r="DJ552" s="57"/>
      <c r="DK552" s="57"/>
      <c r="DL552" s="57"/>
      <c r="DM552" s="57"/>
      <c r="DN552" s="57"/>
      <c r="DO552" s="57"/>
      <c r="DP552" s="57"/>
      <c r="DQ552" s="57"/>
      <c r="DR552" s="57"/>
      <c r="DS552" s="57"/>
      <c r="DT552" s="57"/>
      <c r="DU552" s="57"/>
      <c r="DV552" s="103"/>
      <c r="DW552" s="57"/>
      <c r="DX552" s="57"/>
      <c r="DY552" s="57"/>
      <c r="DZ552" s="57"/>
      <c r="EA552" s="57"/>
      <c r="EB552" s="57"/>
      <c r="EC552" s="57"/>
      <c r="ED552" s="57"/>
      <c r="EE552" s="57"/>
      <c r="EF552" s="57"/>
      <c r="EG552" s="57"/>
      <c r="EH552" s="57"/>
      <c r="EI552" s="57"/>
      <c r="EJ552" s="57"/>
      <c r="EK552" s="57"/>
      <c r="EL552" s="57"/>
      <c r="EM552" s="57"/>
      <c r="EN552" s="57"/>
      <c r="EO552" s="57"/>
      <c r="EP552" s="57"/>
      <c r="EQ552" s="103"/>
      <c r="ER552" s="577"/>
    </row>
    <row r="553" spans="1:148" ht="15" customHeight="1">
      <c r="A553" s="648"/>
      <c r="B553" s="2261" t="str">
        <f t="shared" si="557"/>
        <v>Desk 25</v>
      </c>
      <c r="C553" s="2266" t="str">
        <f t="shared" ref="C553" si="584">IF(ISBLANK(C36), "", C36)</f>
        <v/>
      </c>
      <c r="D553" s="2266" t="str">
        <f t="shared" si="580"/>
        <v/>
      </c>
      <c r="E553" s="2266" t="str">
        <f t="shared" si="580"/>
        <v/>
      </c>
      <c r="F553" s="2266" t="str">
        <f t="shared" si="580"/>
        <v/>
      </c>
      <c r="G553" s="57"/>
      <c r="H553" s="57"/>
      <c r="I553" s="57"/>
      <c r="J553" s="57"/>
      <c r="K553" s="57"/>
      <c r="L553" s="57"/>
      <c r="M553" s="57"/>
      <c r="N553" s="57"/>
      <c r="O553" s="57"/>
      <c r="P553" s="57"/>
      <c r="Q553" s="57"/>
      <c r="R553" s="57"/>
      <c r="S553" s="57"/>
      <c r="T553" s="57"/>
      <c r="U553" s="57"/>
      <c r="V553" s="57"/>
      <c r="W553" s="57"/>
      <c r="X553" s="57"/>
      <c r="Y553" s="57"/>
      <c r="Z553" s="57"/>
      <c r="AA553" s="57"/>
      <c r="AB553" s="57"/>
      <c r="AC553" s="57"/>
      <c r="AD553" s="57"/>
      <c r="AE553" s="57"/>
      <c r="AF553" s="57"/>
      <c r="AG553" s="57"/>
      <c r="AH553" s="57"/>
      <c r="AI553" s="57"/>
      <c r="AJ553" s="57"/>
      <c r="AK553" s="57"/>
      <c r="AL553" s="57"/>
      <c r="AM553" s="57"/>
      <c r="AN553" s="57"/>
      <c r="AO553" s="57"/>
      <c r="AP553" s="57"/>
      <c r="AQ553" s="57"/>
      <c r="AR553" s="57"/>
      <c r="AS553" s="57"/>
      <c r="AT553" s="57"/>
      <c r="AU553" s="57"/>
      <c r="AV553" s="57"/>
      <c r="AW553" s="57"/>
      <c r="AX553" s="57"/>
      <c r="AY553" s="57"/>
      <c r="AZ553" s="57"/>
      <c r="BA553" s="57"/>
      <c r="BB553" s="57"/>
      <c r="BC553" s="57"/>
      <c r="BD553" s="57"/>
      <c r="BE553" s="57"/>
      <c r="BF553" s="57"/>
      <c r="BG553" s="57"/>
      <c r="BH553" s="57"/>
      <c r="BI553" s="57"/>
      <c r="BJ553" s="57"/>
      <c r="BK553" s="57"/>
      <c r="BL553" s="57"/>
      <c r="BM553" s="57"/>
      <c r="BN553" s="57"/>
      <c r="BO553" s="57"/>
      <c r="BP553" s="57"/>
      <c r="BQ553" s="57"/>
      <c r="BR553" s="57"/>
      <c r="BS553" s="57"/>
      <c r="BT553" s="57"/>
      <c r="BU553" s="57"/>
      <c r="BV553" s="57"/>
      <c r="BW553" s="57"/>
      <c r="BX553" s="57"/>
      <c r="BY553" s="57"/>
      <c r="BZ553" s="57"/>
      <c r="CA553" s="57"/>
      <c r="CB553" s="57"/>
      <c r="CC553" s="57"/>
      <c r="CD553" s="57"/>
      <c r="CE553" s="57"/>
      <c r="CF553" s="57"/>
      <c r="CG553" s="57"/>
      <c r="CH553" s="57"/>
      <c r="CI553" s="57"/>
      <c r="CJ553" s="57"/>
      <c r="CK553" s="57"/>
      <c r="CL553" s="57"/>
      <c r="CM553" s="57"/>
      <c r="CN553" s="57"/>
      <c r="CO553" s="57"/>
      <c r="CP553" s="57"/>
      <c r="CQ553" s="57"/>
      <c r="CR553" s="57"/>
      <c r="CS553" s="57"/>
      <c r="CT553" s="57"/>
      <c r="CU553" s="57"/>
      <c r="CV553" s="57"/>
      <c r="CW553" s="57"/>
      <c r="CX553" s="57"/>
      <c r="CY553" s="57"/>
      <c r="CZ553" s="57"/>
      <c r="DA553" s="57"/>
      <c r="DB553" s="57"/>
      <c r="DC553" s="57"/>
      <c r="DD553" s="57"/>
      <c r="DE553" s="57"/>
      <c r="DF553" s="57"/>
      <c r="DG553" s="57"/>
      <c r="DH553" s="57"/>
      <c r="DI553" s="57"/>
      <c r="DJ553" s="57"/>
      <c r="DK553" s="57"/>
      <c r="DL553" s="57"/>
      <c r="DM553" s="57"/>
      <c r="DN553" s="57"/>
      <c r="DO553" s="57"/>
      <c r="DP553" s="57"/>
      <c r="DQ553" s="57"/>
      <c r="DR553" s="57"/>
      <c r="DS553" s="57"/>
      <c r="DT553" s="57"/>
      <c r="DU553" s="57"/>
      <c r="DV553" s="103"/>
      <c r="DW553" s="57"/>
      <c r="DX553" s="57"/>
      <c r="DY553" s="57"/>
      <c r="DZ553" s="57"/>
      <c r="EA553" s="57"/>
      <c r="EB553" s="57"/>
      <c r="EC553" s="57"/>
      <c r="ED553" s="57"/>
      <c r="EE553" s="57"/>
      <c r="EF553" s="57"/>
      <c r="EG553" s="57"/>
      <c r="EH553" s="57"/>
      <c r="EI553" s="57"/>
      <c r="EJ553" s="57"/>
      <c r="EK553" s="57"/>
      <c r="EL553" s="57"/>
      <c r="EM553" s="57"/>
      <c r="EN553" s="57"/>
      <c r="EO553" s="57"/>
      <c r="EP553" s="57"/>
      <c r="EQ553" s="103"/>
      <c r="ER553" s="577"/>
    </row>
    <row r="554" spans="1:148" ht="15" customHeight="1">
      <c r="A554" s="648"/>
      <c r="B554" s="2261" t="str">
        <f t="shared" si="557"/>
        <v>Desk 26</v>
      </c>
      <c r="C554" s="2266" t="str">
        <f t="shared" ref="C554" si="585">IF(ISBLANK(C37), "", C37)</f>
        <v/>
      </c>
      <c r="D554" s="2266" t="str">
        <f t="shared" si="580"/>
        <v/>
      </c>
      <c r="E554" s="2266" t="str">
        <f t="shared" si="580"/>
        <v/>
      </c>
      <c r="F554" s="2266" t="str">
        <f t="shared" si="580"/>
        <v/>
      </c>
      <c r="G554" s="57"/>
      <c r="H554" s="57"/>
      <c r="I554" s="57"/>
      <c r="J554" s="57"/>
      <c r="K554" s="57"/>
      <c r="L554" s="57"/>
      <c r="M554" s="57"/>
      <c r="N554" s="57"/>
      <c r="O554" s="57"/>
      <c r="P554" s="57"/>
      <c r="Q554" s="57"/>
      <c r="R554" s="57"/>
      <c r="S554" s="57"/>
      <c r="T554" s="57"/>
      <c r="U554" s="57"/>
      <c r="V554" s="57"/>
      <c r="W554" s="57"/>
      <c r="X554" s="57"/>
      <c r="Y554" s="57"/>
      <c r="Z554" s="57"/>
      <c r="AA554" s="57"/>
      <c r="AB554" s="57"/>
      <c r="AC554" s="57"/>
      <c r="AD554" s="57"/>
      <c r="AE554" s="57"/>
      <c r="AF554" s="57"/>
      <c r="AG554" s="57"/>
      <c r="AH554" s="57"/>
      <c r="AI554" s="57"/>
      <c r="AJ554" s="57"/>
      <c r="AK554" s="57"/>
      <c r="AL554" s="57"/>
      <c r="AM554" s="57"/>
      <c r="AN554" s="57"/>
      <c r="AO554" s="57"/>
      <c r="AP554" s="57"/>
      <c r="AQ554" s="57"/>
      <c r="AR554" s="57"/>
      <c r="AS554" s="57"/>
      <c r="AT554" s="57"/>
      <c r="AU554" s="57"/>
      <c r="AV554" s="57"/>
      <c r="AW554" s="57"/>
      <c r="AX554" s="57"/>
      <c r="AY554" s="57"/>
      <c r="AZ554" s="57"/>
      <c r="BA554" s="57"/>
      <c r="BB554" s="57"/>
      <c r="BC554" s="57"/>
      <c r="BD554" s="57"/>
      <c r="BE554" s="57"/>
      <c r="BF554" s="57"/>
      <c r="BG554" s="57"/>
      <c r="BH554" s="57"/>
      <c r="BI554" s="57"/>
      <c r="BJ554" s="57"/>
      <c r="BK554" s="57"/>
      <c r="BL554" s="57"/>
      <c r="BM554" s="57"/>
      <c r="BN554" s="57"/>
      <c r="BO554" s="57"/>
      <c r="BP554" s="57"/>
      <c r="BQ554" s="57"/>
      <c r="BR554" s="57"/>
      <c r="BS554" s="57"/>
      <c r="BT554" s="57"/>
      <c r="BU554" s="57"/>
      <c r="BV554" s="57"/>
      <c r="BW554" s="57"/>
      <c r="BX554" s="57"/>
      <c r="BY554" s="57"/>
      <c r="BZ554" s="57"/>
      <c r="CA554" s="57"/>
      <c r="CB554" s="57"/>
      <c r="CC554" s="57"/>
      <c r="CD554" s="57"/>
      <c r="CE554" s="57"/>
      <c r="CF554" s="57"/>
      <c r="CG554" s="57"/>
      <c r="CH554" s="57"/>
      <c r="CI554" s="57"/>
      <c r="CJ554" s="57"/>
      <c r="CK554" s="57"/>
      <c r="CL554" s="57"/>
      <c r="CM554" s="57"/>
      <c r="CN554" s="57"/>
      <c r="CO554" s="57"/>
      <c r="CP554" s="57"/>
      <c r="CQ554" s="57"/>
      <c r="CR554" s="57"/>
      <c r="CS554" s="57"/>
      <c r="CT554" s="57"/>
      <c r="CU554" s="57"/>
      <c r="CV554" s="57"/>
      <c r="CW554" s="57"/>
      <c r="CX554" s="57"/>
      <c r="CY554" s="57"/>
      <c r="CZ554" s="57"/>
      <c r="DA554" s="57"/>
      <c r="DB554" s="57"/>
      <c r="DC554" s="57"/>
      <c r="DD554" s="57"/>
      <c r="DE554" s="57"/>
      <c r="DF554" s="57"/>
      <c r="DG554" s="57"/>
      <c r="DH554" s="57"/>
      <c r="DI554" s="57"/>
      <c r="DJ554" s="57"/>
      <c r="DK554" s="57"/>
      <c r="DL554" s="57"/>
      <c r="DM554" s="57"/>
      <c r="DN554" s="57"/>
      <c r="DO554" s="57"/>
      <c r="DP554" s="57"/>
      <c r="DQ554" s="57"/>
      <c r="DR554" s="57"/>
      <c r="DS554" s="57"/>
      <c r="DT554" s="57"/>
      <c r="DU554" s="57"/>
      <c r="DV554" s="103"/>
      <c r="DW554" s="57"/>
      <c r="DX554" s="57"/>
      <c r="DY554" s="57"/>
      <c r="DZ554" s="57"/>
      <c r="EA554" s="57"/>
      <c r="EB554" s="57"/>
      <c r="EC554" s="57"/>
      <c r="ED554" s="57"/>
      <c r="EE554" s="57"/>
      <c r="EF554" s="57"/>
      <c r="EG554" s="57"/>
      <c r="EH554" s="57"/>
      <c r="EI554" s="57"/>
      <c r="EJ554" s="57"/>
      <c r="EK554" s="57"/>
      <c r="EL554" s="57"/>
      <c r="EM554" s="57"/>
      <c r="EN554" s="57"/>
      <c r="EO554" s="57"/>
      <c r="EP554" s="57"/>
      <c r="EQ554" s="103"/>
      <c r="ER554" s="577"/>
    </row>
    <row r="555" spans="1:148" ht="15" customHeight="1">
      <c r="A555" s="648"/>
      <c r="B555" s="2261" t="str">
        <f t="shared" si="557"/>
        <v>Desk 27</v>
      </c>
      <c r="C555" s="2266" t="str">
        <f t="shared" ref="C555" si="586">IF(ISBLANK(C38), "", C38)</f>
        <v/>
      </c>
      <c r="D555" s="2266" t="str">
        <f t="shared" si="580"/>
        <v/>
      </c>
      <c r="E555" s="2266" t="str">
        <f t="shared" si="580"/>
        <v/>
      </c>
      <c r="F555" s="2266" t="str">
        <f t="shared" si="580"/>
        <v/>
      </c>
      <c r="G555" s="57"/>
      <c r="H555" s="57"/>
      <c r="I555" s="57"/>
      <c r="J555" s="57"/>
      <c r="K555" s="57"/>
      <c r="L555" s="57"/>
      <c r="M555" s="57"/>
      <c r="N555" s="57"/>
      <c r="O555" s="57"/>
      <c r="P555" s="57"/>
      <c r="Q555" s="57"/>
      <c r="R555" s="57"/>
      <c r="S555" s="57"/>
      <c r="T555" s="57"/>
      <c r="U555" s="57"/>
      <c r="V555" s="57"/>
      <c r="W555" s="57"/>
      <c r="X555" s="57"/>
      <c r="Y555" s="57"/>
      <c r="Z555" s="57"/>
      <c r="AA555" s="57"/>
      <c r="AB555" s="57"/>
      <c r="AC555" s="57"/>
      <c r="AD555" s="57"/>
      <c r="AE555" s="57"/>
      <c r="AF555" s="57"/>
      <c r="AG555" s="57"/>
      <c r="AH555" s="57"/>
      <c r="AI555" s="57"/>
      <c r="AJ555" s="57"/>
      <c r="AK555" s="57"/>
      <c r="AL555" s="57"/>
      <c r="AM555" s="57"/>
      <c r="AN555" s="57"/>
      <c r="AO555" s="57"/>
      <c r="AP555" s="57"/>
      <c r="AQ555" s="57"/>
      <c r="AR555" s="57"/>
      <c r="AS555" s="57"/>
      <c r="AT555" s="57"/>
      <c r="AU555" s="57"/>
      <c r="AV555" s="57"/>
      <c r="AW555" s="57"/>
      <c r="AX555" s="57"/>
      <c r="AY555" s="57"/>
      <c r="AZ555" s="57"/>
      <c r="BA555" s="57"/>
      <c r="BB555" s="57"/>
      <c r="BC555" s="57"/>
      <c r="BD555" s="57"/>
      <c r="BE555" s="57"/>
      <c r="BF555" s="57"/>
      <c r="BG555" s="57"/>
      <c r="BH555" s="57"/>
      <c r="BI555" s="57"/>
      <c r="BJ555" s="57"/>
      <c r="BK555" s="57"/>
      <c r="BL555" s="57"/>
      <c r="BM555" s="57"/>
      <c r="BN555" s="57"/>
      <c r="BO555" s="57"/>
      <c r="BP555" s="57"/>
      <c r="BQ555" s="57"/>
      <c r="BR555" s="57"/>
      <c r="BS555" s="57"/>
      <c r="BT555" s="57"/>
      <c r="BU555" s="57"/>
      <c r="BV555" s="57"/>
      <c r="BW555" s="57"/>
      <c r="BX555" s="57"/>
      <c r="BY555" s="57"/>
      <c r="BZ555" s="57"/>
      <c r="CA555" s="57"/>
      <c r="CB555" s="57"/>
      <c r="CC555" s="57"/>
      <c r="CD555" s="57"/>
      <c r="CE555" s="57"/>
      <c r="CF555" s="57"/>
      <c r="CG555" s="57"/>
      <c r="CH555" s="57"/>
      <c r="CI555" s="57"/>
      <c r="CJ555" s="57"/>
      <c r="CK555" s="57"/>
      <c r="CL555" s="57"/>
      <c r="CM555" s="57"/>
      <c r="CN555" s="57"/>
      <c r="CO555" s="57"/>
      <c r="CP555" s="57"/>
      <c r="CQ555" s="57"/>
      <c r="CR555" s="57"/>
      <c r="CS555" s="57"/>
      <c r="CT555" s="57"/>
      <c r="CU555" s="57"/>
      <c r="CV555" s="57"/>
      <c r="CW555" s="57"/>
      <c r="CX555" s="57"/>
      <c r="CY555" s="57"/>
      <c r="CZ555" s="57"/>
      <c r="DA555" s="57"/>
      <c r="DB555" s="57"/>
      <c r="DC555" s="57"/>
      <c r="DD555" s="57"/>
      <c r="DE555" s="57"/>
      <c r="DF555" s="57"/>
      <c r="DG555" s="57"/>
      <c r="DH555" s="57"/>
      <c r="DI555" s="57"/>
      <c r="DJ555" s="57"/>
      <c r="DK555" s="57"/>
      <c r="DL555" s="57"/>
      <c r="DM555" s="57"/>
      <c r="DN555" s="57"/>
      <c r="DO555" s="57"/>
      <c r="DP555" s="57"/>
      <c r="DQ555" s="57"/>
      <c r="DR555" s="57"/>
      <c r="DS555" s="57"/>
      <c r="DT555" s="57"/>
      <c r="DU555" s="57"/>
      <c r="DV555" s="103"/>
      <c r="DW555" s="57"/>
      <c r="DX555" s="57"/>
      <c r="DY555" s="57"/>
      <c r="DZ555" s="57"/>
      <c r="EA555" s="57"/>
      <c r="EB555" s="57"/>
      <c r="EC555" s="57"/>
      <c r="ED555" s="57"/>
      <c r="EE555" s="57"/>
      <c r="EF555" s="57"/>
      <c r="EG555" s="57"/>
      <c r="EH555" s="57"/>
      <c r="EI555" s="57"/>
      <c r="EJ555" s="57"/>
      <c r="EK555" s="57"/>
      <c r="EL555" s="57"/>
      <c r="EM555" s="57"/>
      <c r="EN555" s="57"/>
      <c r="EO555" s="57"/>
      <c r="EP555" s="57"/>
      <c r="EQ555" s="103"/>
      <c r="ER555" s="577"/>
    </row>
    <row r="556" spans="1:148" ht="15" customHeight="1">
      <c r="A556" s="648"/>
      <c r="B556" s="2261" t="str">
        <f t="shared" si="557"/>
        <v>Desk 28</v>
      </c>
      <c r="C556" s="2266" t="str">
        <f t="shared" ref="C556" si="587">IF(ISBLANK(C39), "", C39)</f>
        <v/>
      </c>
      <c r="D556" s="2266" t="str">
        <f t="shared" si="580"/>
        <v/>
      </c>
      <c r="E556" s="2266" t="str">
        <f t="shared" si="580"/>
        <v/>
      </c>
      <c r="F556" s="2266" t="str">
        <f t="shared" si="580"/>
        <v/>
      </c>
      <c r="G556" s="57"/>
      <c r="H556" s="57"/>
      <c r="I556" s="57"/>
      <c r="J556" s="57"/>
      <c r="K556" s="57"/>
      <c r="L556" s="57"/>
      <c r="M556" s="57"/>
      <c r="N556" s="57"/>
      <c r="O556" s="57"/>
      <c r="P556" s="57"/>
      <c r="Q556" s="57"/>
      <c r="R556" s="57"/>
      <c r="S556" s="57"/>
      <c r="T556" s="57"/>
      <c r="U556" s="57"/>
      <c r="V556" s="57"/>
      <c r="W556" s="57"/>
      <c r="X556" s="57"/>
      <c r="Y556" s="57"/>
      <c r="Z556" s="57"/>
      <c r="AA556" s="57"/>
      <c r="AB556" s="57"/>
      <c r="AC556" s="57"/>
      <c r="AD556" s="57"/>
      <c r="AE556" s="57"/>
      <c r="AF556" s="57"/>
      <c r="AG556" s="57"/>
      <c r="AH556" s="57"/>
      <c r="AI556" s="57"/>
      <c r="AJ556" s="57"/>
      <c r="AK556" s="57"/>
      <c r="AL556" s="57"/>
      <c r="AM556" s="57"/>
      <c r="AN556" s="57"/>
      <c r="AO556" s="57"/>
      <c r="AP556" s="57"/>
      <c r="AQ556" s="57"/>
      <c r="AR556" s="57"/>
      <c r="AS556" s="57"/>
      <c r="AT556" s="57"/>
      <c r="AU556" s="57"/>
      <c r="AV556" s="57"/>
      <c r="AW556" s="57"/>
      <c r="AX556" s="57"/>
      <c r="AY556" s="57"/>
      <c r="AZ556" s="57"/>
      <c r="BA556" s="57"/>
      <c r="BB556" s="57"/>
      <c r="BC556" s="57"/>
      <c r="BD556" s="57"/>
      <c r="BE556" s="57"/>
      <c r="BF556" s="57"/>
      <c r="BG556" s="57"/>
      <c r="BH556" s="57"/>
      <c r="BI556" s="57"/>
      <c r="BJ556" s="57"/>
      <c r="BK556" s="57"/>
      <c r="BL556" s="57"/>
      <c r="BM556" s="57"/>
      <c r="BN556" s="57"/>
      <c r="BO556" s="57"/>
      <c r="BP556" s="57"/>
      <c r="BQ556" s="57"/>
      <c r="BR556" s="57"/>
      <c r="BS556" s="57"/>
      <c r="BT556" s="57"/>
      <c r="BU556" s="57"/>
      <c r="BV556" s="57"/>
      <c r="BW556" s="57"/>
      <c r="BX556" s="57"/>
      <c r="BY556" s="57"/>
      <c r="BZ556" s="57"/>
      <c r="CA556" s="57"/>
      <c r="CB556" s="57"/>
      <c r="CC556" s="57"/>
      <c r="CD556" s="57"/>
      <c r="CE556" s="57"/>
      <c r="CF556" s="57"/>
      <c r="CG556" s="57"/>
      <c r="CH556" s="57"/>
      <c r="CI556" s="57"/>
      <c r="CJ556" s="57"/>
      <c r="CK556" s="57"/>
      <c r="CL556" s="57"/>
      <c r="CM556" s="57"/>
      <c r="CN556" s="57"/>
      <c r="CO556" s="57"/>
      <c r="CP556" s="57"/>
      <c r="CQ556" s="57"/>
      <c r="CR556" s="57"/>
      <c r="CS556" s="57"/>
      <c r="CT556" s="57"/>
      <c r="CU556" s="57"/>
      <c r="CV556" s="57"/>
      <c r="CW556" s="57"/>
      <c r="CX556" s="57"/>
      <c r="CY556" s="57"/>
      <c r="CZ556" s="57"/>
      <c r="DA556" s="57"/>
      <c r="DB556" s="57"/>
      <c r="DC556" s="57"/>
      <c r="DD556" s="57"/>
      <c r="DE556" s="57"/>
      <c r="DF556" s="57"/>
      <c r="DG556" s="57"/>
      <c r="DH556" s="57"/>
      <c r="DI556" s="57"/>
      <c r="DJ556" s="57"/>
      <c r="DK556" s="57"/>
      <c r="DL556" s="57"/>
      <c r="DM556" s="57"/>
      <c r="DN556" s="57"/>
      <c r="DO556" s="57"/>
      <c r="DP556" s="57"/>
      <c r="DQ556" s="57"/>
      <c r="DR556" s="57"/>
      <c r="DS556" s="57"/>
      <c r="DT556" s="57"/>
      <c r="DU556" s="57"/>
      <c r="DV556" s="103"/>
      <c r="DW556" s="57"/>
      <c r="DX556" s="57"/>
      <c r="DY556" s="57"/>
      <c r="DZ556" s="57"/>
      <c r="EA556" s="57"/>
      <c r="EB556" s="57"/>
      <c r="EC556" s="57"/>
      <c r="ED556" s="57"/>
      <c r="EE556" s="57"/>
      <c r="EF556" s="57"/>
      <c r="EG556" s="57"/>
      <c r="EH556" s="57"/>
      <c r="EI556" s="57"/>
      <c r="EJ556" s="57"/>
      <c r="EK556" s="57"/>
      <c r="EL556" s="57"/>
      <c r="EM556" s="57"/>
      <c r="EN556" s="57"/>
      <c r="EO556" s="57"/>
      <c r="EP556" s="57"/>
      <c r="EQ556" s="103"/>
      <c r="ER556" s="577"/>
    </row>
    <row r="557" spans="1:148" ht="15" customHeight="1">
      <c r="A557" s="648"/>
      <c r="B557" s="2261" t="str">
        <f t="shared" si="557"/>
        <v>Desk 29</v>
      </c>
      <c r="C557" s="2266" t="str">
        <f t="shared" ref="C557" si="588">IF(ISBLANK(C40), "", C40)</f>
        <v/>
      </c>
      <c r="D557" s="2266" t="str">
        <f t="shared" si="580"/>
        <v/>
      </c>
      <c r="E557" s="2266" t="str">
        <f t="shared" si="580"/>
        <v/>
      </c>
      <c r="F557" s="2266" t="str">
        <f t="shared" si="580"/>
        <v/>
      </c>
      <c r="G557" s="57"/>
      <c r="H557" s="57"/>
      <c r="I557" s="57"/>
      <c r="J557" s="57"/>
      <c r="K557" s="57"/>
      <c r="L557" s="57"/>
      <c r="M557" s="57"/>
      <c r="N557" s="57"/>
      <c r="O557" s="57"/>
      <c r="P557" s="57"/>
      <c r="Q557" s="57"/>
      <c r="R557" s="57"/>
      <c r="S557" s="57"/>
      <c r="T557" s="57"/>
      <c r="U557" s="57"/>
      <c r="V557" s="57"/>
      <c r="W557" s="57"/>
      <c r="X557" s="57"/>
      <c r="Y557" s="57"/>
      <c r="Z557" s="57"/>
      <c r="AA557" s="57"/>
      <c r="AB557" s="57"/>
      <c r="AC557" s="57"/>
      <c r="AD557" s="57"/>
      <c r="AE557" s="57"/>
      <c r="AF557" s="57"/>
      <c r="AG557" s="57"/>
      <c r="AH557" s="57"/>
      <c r="AI557" s="57"/>
      <c r="AJ557" s="57"/>
      <c r="AK557" s="57"/>
      <c r="AL557" s="57"/>
      <c r="AM557" s="57"/>
      <c r="AN557" s="57"/>
      <c r="AO557" s="57"/>
      <c r="AP557" s="57"/>
      <c r="AQ557" s="57"/>
      <c r="AR557" s="57"/>
      <c r="AS557" s="57"/>
      <c r="AT557" s="57"/>
      <c r="AU557" s="57"/>
      <c r="AV557" s="57"/>
      <c r="AW557" s="57"/>
      <c r="AX557" s="57"/>
      <c r="AY557" s="57"/>
      <c r="AZ557" s="57"/>
      <c r="BA557" s="57"/>
      <c r="BB557" s="57"/>
      <c r="BC557" s="57"/>
      <c r="BD557" s="57"/>
      <c r="BE557" s="57"/>
      <c r="BF557" s="57"/>
      <c r="BG557" s="57"/>
      <c r="BH557" s="57"/>
      <c r="BI557" s="57"/>
      <c r="BJ557" s="57"/>
      <c r="BK557" s="57"/>
      <c r="BL557" s="57"/>
      <c r="BM557" s="57"/>
      <c r="BN557" s="57"/>
      <c r="BO557" s="57"/>
      <c r="BP557" s="57"/>
      <c r="BQ557" s="57"/>
      <c r="BR557" s="57"/>
      <c r="BS557" s="57"/>
      <c r="BT557" s="57"/>
      <c r="BU557" s="57"/>
      <c r="BV557" s="57"/>
      <c r="BW557" s="57"/>
      <c r="BX557" s="57"/>
      <c r="BY557" s="57"/>
      <c r="BZ557" s="57"/>
      <c r="CA557" s="57"/>
      <c r="CB557" s="57"/>
      <c r="CC557" s="57"/>
      <c r="CD557" s="57"/>
      <c r="CE557" s="57"/>
      <c r="CF557" s="57"/>
      <c r="CG557" s="57"/>
      <c r="CH557" s="57"/>
      <c r="CI557" s="57"/>
      <c r="CJ557" s="57"/>
      <c r="CK557" s="57"/>
      <c r="CL557" s="57"/>
      <c r="CM557" s="57"/>
      <c r="CN557" s="57"/>
      <c r="CO557" s="57"/>
      <c r="CP557" s="57"/>
      <c r="CQ557" s="57"/>
      <c r="CR557" s="57"/>
      <c r="CS557" s="57"/>
      <c r="CT557" s="57"/>
      <c r="CU557" s="57"/>
      <c r="CV557" s="57"/>
      <c r="CW557" s="57"/>
      <c r="CX557" s="57"/>
      <c r="CY557" s="57"/>
      <c r="CZ557" s="57"/>
      <c r="DA557" s="57"/>
      <c r="DB557" s="57"/>
      <c r="DC557" s="57"/>
      <c r="DD557" s="57"/>
      <c r="DE557" s="57"/>
      <c r="DF557" s="57"/>
      <c r="DG557" s="57"/>
      <c r="DH557" s="57"/>
      <c r="DI557" s="57"/>
      <c r="DJ557" s="57"/>
      <c r="DK557" s="57"/>
      <c r="DL557" s="57"/>
      <c r="DM557" s="57"/>
      <c r="DN557" s="57"/>
      <c r="DO557" s="57"/>
      <c r="DP557" s="57"/>
      <c r="DQ557" s="57"/>
      <c r="DR557" s="57"/>
      <c r="DS557" s="57"/>
      <c r="DT557" s="57"/>
      <c r="DU557" s="57"/>
      <c r="DV557" s="103"/>
      <c r="DW557" s="57"/>
      <c r="DX557" s="57"/>
      <c r="DY557" s="57"/>
      <c r="DZ557" s="57"/>
      <c r="EA557" s="57"/>
      <c r="EB557" s="57"/>
      <c r="EC557" s="57"/>
      <c r="ED557" s="57"/>
      <c r="EE557" s="57"/>
      <c r="EF557" s="57"/>
      <c r="EG557" s="57"/>
      <c r="EH557" s="57"/>
      <c r="EI557" s="57"/>
      <c r="EJ557" s="57"/>
      <c r="EK557" s="57"/>
      <c r="EL557" s="57"/>
      <c r="EM557" s="57"/>
      <c r="EN557" s="57"/>
      <c r="EO557" s="57"/>
      <c r="EP557" s="57"/>
      <c r="EQ557" s="103"/>
      <c r="ER557" s="577"/>
    </row>
    <row r="558" spans="1:148" ht="15" customHeight="1">
      <c r="A558" s="648"/>
      <c r="B558" s="2261" t="str">
        <f t="shared" si="557"/>
        <v>Desk 30</v>
      </c>
      <c r="C558" s="2266" t="str">
        <f t="shared" ref="C558" si="589">IF(ISBLANK(C41), "", C41)</f>
        <v/>
      </c>
      <c r="D558" s="2266" t="str">
        <f t="shared" si="580"/>
        <v/>
      </c>
      <c r="E558" s="2266" t="str">
        <f t="shared" si="580"/>
        <v/>
      </c>
      <c r="F558" s="2266" t="str">
        <f t="shared" si="580"/>
        <v/>
      </c>
      <c r="G558" s="57"/>
      <c r="H558" s="57"/>
      <c r="I558" s="57"/>
      <c r="J558" s="57"/>
      <c r="K558" s="57"/>
      <c r="L558" s="57"/>
      <c r="M558" s="57"/>
      <c r="N558" s="57"/>
      <c r="O558" s="57"/>
      <c r="P558" s="57"/>
      <c r="Q558" s="57"/>
      <c r="R558" s="57"/>
      <c r="S558" s="57"/>
      <c r="T558" s="57"/>
      <c r="U558" s="57"/>
      <c r="V558" s="57"/>
      <c r="W558" s="57"/>
      <c r="X558" s="57"/>
      <c r="Y558" s="57"/>
      <c r="Z558" s="57"/>
      <c r="AA558" s="57"/>
      <c r="AB558" s="57"/>
      <c r="AC558" s="57"/>
      <c r="AD558" s="57"/>
      <c r="AE558" s="57"/>
      <c r="AF558" s="57"/>
      <c r="AG558" s="57"/>
      <c r="AH558" s="57"/>
      <c r="AI558" s="57"/>
      <c r="AJ558" s="57"/>
      <c r="AK558" s="57"/>
      <c r="AL558" s="57"/>
      <c r="AM558" s="57"/>
      <c r="AN558" s="57"/>
      <c r="AO558" s="57"/>
      <c r="AP558" s="57"/>
      <c r="AQ558" s="57"/>
      <c r="AR558" s="57"/>
      <c r="AS558" s="57"/>
      <c r="AT558" s="57"/>
      <c r="AU558" s="57"/>
      <c r="AV558" s="57"/>
      <c r="AW558" s="57"/>
      <c r="AX558" s="57"/>
      <c r="AY558" s="57"/>
      <c r="AZ558" s="57"/>
      <c r="BA558" s="57"/>
      <c r="BB558" s="57"/>
      <c r="BC558" s="57"/>
      <c r="BD558" s="57"/>
      <c r="BE558" s="57"/>
      <c r="BF558" s="57"/>
      <c r="BG558" s="57"/>
      <c r="BH558" s="57"/>
      <c r="BI558" s="57"/>
      <c r="BJ558" s="57"/>
      <c r="BK558" s="57"/>
      <c r="BL558" s="57"/>
      <c r="BM558" s="57"/>
      <c r="BN558" s="57"/>
      <c r="BO558" s="57"/>
      <c r="BP558" s="57"/>
      <c r="BQ558" s="57"/>
      <c r="BR558" s="57"/>
      <c r="BS558" s="57"/>
      <c r="BT558" s="57"/>
      <c r="BU558" s="57"/>
      <c r="BV558" s="57"/>
      <c r="BW558" s="57"/>
      <c r="BX558" s="57"/>
      <c r="BY558" s="57"/>
      <c r="BZ558" s="57"/>
      <c r="CA558" s="57"/>
      <c r="CB558" s="57"/>
      <c r="CC558" s="57"/>
      <c r="CD558" s="57"/>
      <c r="CE558" s="57"/>
      <c r="CF558" s="57"/>
      <c r="CG558" s="57"/>
      <c r="CH558" s="57"/>
      <c r="CI558" s="57"/>
      <c r="CJ558" s="57"/>
      <c r="CK558" s="57"/>
      <c r="CL558" s="57"/>
      <c r="CM558" s="57"/>
      <c r="CN558" s="57"/>
      <c r="CO558" s="57"/>
      <c r="CP558" s="57"/>
      <c r="CQ558" s="57"/>
      <c r="CR558" s="57"/>
      <c r="CS558" s="57"/>
      <c r="CT558" s="57"/>
      <c r="CU558" s="57"/>
      <c r="CV558" s="57"/>
      <c r="CW558" s="57"/>
      <c r="CX558" s="57"/>
      <c r="CY558" s="57"/>
      <c r="CZ558" s="57"/>
      <c r="DA558" s="57"/>
      <c r="DB558" s="57"/>
      <c r="DC558" s="57"/>
      <c r="DD558" s="57"/>
      <c r="DE558" s="57"/>
      <c r="DF558" s="57"/>
      <c r="DG558" s="57"/>
      <c r="DH558" s="57"/>
      <c r="DI558" s="57"/>
      <c r="DJ558" s="57"/>
      <c r="DK558" s="57"/>
      <c r="DL558" s="57"/>
      <c r="DM558" s="57"/>
      <c r="DN558" s="57"/>
      <c r="DO558" s="57"/>
      <c r="DP558" s="57"/>
      <c r="DQ558" s="57"/>
      <c r="DR558" s="57"/>
      <c r="DS558" s="57"/>
      <c r="DT558" s="57"/>
      <c r="DU558" s="57"/>
      <c r="DV558" s="103"/>
      <c r="DW558" s="57"/>
      <c r="DX558" s="57"/>
      <c r="DY558" s="57"/>
      <c r="DZ558" s="57"/>
      <c r="EA558" s="57"/>
      <c r="EB558" s="57"/>
      <c r="EC558" s="57"/>
      <c r="ED558" s="57"/>
      <c r="EE558" s="57"/>
      <c r="EF558" s="57"/>
      <c r="EG558" s="57"/>
      <c r="EH558" s="57"/>
      <c r="EI558" s="57"/>
      <c r="EJ558" s="57"/>
      <c r="EK558" s="57"/>
      <c r="EL558" s="57"/>
      <c r="EM558" s="57"/>
      <c r="EN558" s="57"/>
      <c r="EO558" s="57"/>
      <c r="EP558" s="57"/>
      <c r="EQ558" s="103"/>
      <c r="ER558" s="577"/>
    </row>
    <row r="559" spans="1:148" ht="15" customHeight="1">
      <c r="A559" s="648"/>
      <c r="B559" s="2261" t="str">
        <f t="shared" si="557"/>
        <v>Desk 31</v>
      </c>
      <c r="C559" s="2266" t="str">
        <f t="shared" ref="C559" si="590">IF(ISBLANK(C42), "", C42)</f>
        <v/>
      </c>
      <c r="D559" s="2266" t="str">
        <f t="shared" si="580"/>
        <v/>
      </c>
      <c r="E559" s="2266" t="str">
        <f t="shared" si="580"/>
        <v/>
      </c>
      <c r="F559" s="2266" t="str">
        <f t="shared" si="580"/>
        <v/>
      </c>
      <c r="G559" s="57"/>
      <c r="H559" s="57"/>
      <c r="I559" s="57"/>
      <c r="J559" s="57"/>
      <c r="K559" s="57"/>
      <c r="L559" s="57"/>
      <c r="M559" s="57"/>
      <c r="N559" s="57"/>
      <c r="O559" s="57"/>
      <c r="P559" s="57"/>
      <c r="Q559" s="57"/>
      <c r="R559" s="57"/>
      <c r="S559" s="57"/>
      <c r="T559" s="57"/>
      <c r="U559" s="57"/>
      <c r="V559" s="57"/>
      <c r="W559" s="57"/>
      <c r="X559" s="57"/>
      <c r="Y559" s="57"/>
      <c r="Z559" s="57"/>
      <c r="AA559" s="57"/>
      <c r="AB559" s="57"/>
      <c r="AC559" s="57"/>
      <c r="AD559" s="57"/>
      <c r="AE559" s="57"/>
      <c r="AF559" s="57"/>
      <c r="AG559" s="57"/>
      <c r="AH559" s="57"/>
      <c r="AI559" s="57"/>
      <c r="AJ559" s="57"/>
      <c r="AK559" s="57"/>
      <c r="AL559" s="57"/>
      <c r="AM559" s="57"/>
      <c r="AN559" s="57"/>
      <c r="AO559" s="57"/>
      <c r="AP559" s="57"/>
      <c r="AQ559" s="57"/>
      <c r="AR559" s="57"/>
      <c r="AS559" s="57"/>
      <c r="AT559" s="57"/>
      <c r="AU559" s="57"/>
      <c r="AV559" s="57"/>
      <c r="AW559" s="57"/>
      <c r="AX559" s="57"/>
      <c r="AY559" s="57"/>
      <c r="AZ559" s="57"/>
      <c r="BA559" s="57"/>
      <c r="BB559" s="57"/>
      <c r="BC559" s="57"/>
      <c r="BD559" s="57"/>
      <c r="BE559" s="57"/>
      <c r="BF559" s="57"/>
      <c r="BG559" s="57"/>
      <c r="BH559" s="57"/>
      <c r="BI559" s="57"/>
      <c r="BJ559" s="57"/>
      <c r="BK559" s="57"/>
      <c r="BL559" s="57"/>
      <c r="BM559" s="57"/>
      <c r="BN559" s="57"/>
      <c r="BO559" s="57"/>
      <c r="BP559" s="57"/>
      <c r="BQ559" s="57"/>
      <c r="BR559" s="57"/>
      <c r="BS559" s="57"/>
      <c r="BT559" s="57"/>
      <c r="BU559" s="57"/>
      <c r="BV559" s="57"/>
      <c r="BW559" s="57"/>
      <c r="BX559" s="57"/>
      <c r="BY559" s="57"/>
      <c r="BZ559" s="57"/>
      <c r="CA559" s="57"/>
      <c r="CB559" s="57"/>
      <c r="CC559" s="57"/>
      <c r="CD559" s="57"/>
      <c r="CE559" s="57"/>
      <c r="CF559" s="57"/>
      <c r="CG559" s="57"/>
      <c r="CH559" s="57"/>
      <c r="CI559" s="57"/>
      <c r="CJ559" s="57"/>
      <c r="CK559" s="57"/>
      <c r="CL559" s="57"/>
      <c r="CM559" s="57"/>
      <c r="CN559" s="57"/>
      <c r="CO559" s="57"/>
      <c r="CP559" s="57"/>
      <c r="CQ559" s="57"/>
      <c r="CR559" s="57"/>
      <c r="CS559" s="57"/>
      <c r="CT559" s="57"/>
      <c r="CU559" s="57"/>
      <c r="CV559" s="57"/>
      <c r="CW559" s="57"/>
      <c r="CX559" s="57"/>
      <c r="CY559" s="57"/>
      <c r="CZ559" s="57"/>
      <c r="DA559" s="57"/>
      <c r="DB559" s="57"/>
      <c r="DC559" s="57"/>
      <c r="DD559" s="57"/>
      <c r="DE559" s="57"/>
      <c r="DF559" s="57"/>
      <c r="DG559" s="57"/>
      <c r="DH559" s="57"/>
      <c r="DI559" s="57"/>
      <c r="DJ559" s="57"/>
      <c r="DK559" s="57"/>
      <c r="DL559" s="57"/>
      <c r="DM559" s="57"/>
      <c r="DN559" s="57"/>
      <c r="DO559" s="57"/>
      <c r="DP559" s="57"/>
      <c r="DQ559" s="57"/>
      <c r="DR559" s="57"/>
      <c r="DS559" s="57"/>
      <c r="DT559" s="57"/>
      <c r="DU559" s="57"/>
      <c r="DV559" s="103"/>
      <c r="DW559" s="57"/>
      <c r="DX559" s="57"/>
      <c r="DY559" s="57"/>
      <c r="DZ559" s="57"/>
      <c r="EA559" s="57"/>
      <c r="EB559" s="57"/>
      <c r="EC559" s="57"/>
      <c r="ED559" s="57"/>
      <c r="EE559" s="57"/>
      <c r="EF559" s="57"/>
      <c r="EG559" s="57"/>
      <c r="EH559" s="57"/>
      <c r="EI559" s="57"/>
      <c r="EJ559" s="57"/>
      <c r="EK559" s="57"/>
      <c r="EL559" s="57"/>
      <c r="EM559" s="57"/>
      <c r="EN559" s="57"/>
      <c r="EO559" s="57"/>
      <c r="EP559" s="57"/>
      <c r="EQ559" s="103"/>
      <c r="ER559" s="577"/>
    </row>
    <row r="560" spans="1:148" ht="15" customHeight="1">
      <c r="A560" s="648"/>
      <c r="B560" s="2261" t="str">
        <f t="shared" si="557"/>
        <v>Desk 32</v>
      </c>
      <c r="C560" s="2266" t="str">
        <f t="shared" ref="C560" si="591">IF(ISBLANK(C43), "", C43)</f>
        <v/>
      </c>
      <c r="D560" s="2266" t="str">
        <f t="shared" si="580"/>
        <v/>
      </c>
      <c r="E560" s="2266" t="str">
        <f t="shared" si="580"/>
        <v/>
      </c>
      <c r="F560" s="2266" t="str">
        <f t="shared" si="580"/>
        <v/>
      </c>
      <c r="G560" s="57"/>
      <c r="H560" s="57"/>
      <c r="I560" s="57"/>
      <c r="J560" s="57"/>
      <c r="K560" s="57"/>
      <c r="L560" s="57"/>
      <c r="M560" s="57"/>
      <c r="N560" s="57"/>
      <c r="O560" s="57"/>
      <c r="P560" s="57"/>
      <c r="Q560" s="57"/>
      <c r="R560" s="57"/>
      <c r="S560" s="57"/>
      <c r="T560" s="57"/>
      <c r="U560" s="57"/>
      <c r="V560" s="57"/>
      <c r="W560" s="57"/>
      <c r="X560" s="57"/>
      <c r="Y560" s="57"/>
      <c r="Z560" s="57"/>
      <c r="AA560" s="57"/>
      <c r="AB560" s="57"/>
      <c r="AC560" s="57"/>
      <c r="AD560" s="57"/>
      <c r="AE560" s="57"/>
      <c r="AF560" s="57"/>
      <c r="AG560" s="57"/>
      <c r="AH560" s="57"/>
      <c r="AI560" s="57"/>
      <c r="AJ560" s="57"/>
      <c r="AK560" s="57"/>
      <c r="AL560" s="57"/>
      <c r="AM560" s="57"/>
      <c r="AN560" s="57"/>
      <c r="AO560" s="57"/>
      <c r="AP560" s="57"/>
      <c r="AQ560" s="57"/>
      <c r="AR560" s="57"/>
      <c r="AS560" s="57"/>
      <c r="AT560" s="57"/>
      <c r="AU560" s="57"/>
      <c r="AV560" s="57"/>
      <c r="AW560" s="57"/>
      <c r="AX560" s="57"/>
      <c r="AY560" s="57"/>
      <c r="AZ560" s="57"/>
      <c r="BA560" s="57"/>
      <c r="BB560" s="57"/>
      <c r="BC560" s="57"/>
      <c r="BD560" s="57"/>
      <c r="BE560" s="57"/>
      <c r="BF560" s="57"/>
      <c r="BG560" s="57"/>
      <c r="BH560" s="57"/>
      <c r="BI560" s="57"/>
      <c r="BJ560" s="57"/>
      <c r="BK560" s="57"/>
      <c r="BL560" s="57"/>
      <c r="BM560" s="57"/>
      <c r="BN560" s="57"/>
      <c r="BO560" s="57"/>
      <c r="BP560" s="57"/>
      <c r="BQ560" s="57"/>
      <c r="BR560" s="57"/>
      <c r="BS560" s="57"/>
      <c r="BT560" s="57"/>
      <c r="BU560" s="57"/>
      <c r="BV560" s="57"/>
      <c r="BW560" s="57"/>
      <c r="BX560" s="57"/>
      <c r="BY560" s="57"/>
      <c r="BZ560" s="57"/>
      <c r="CA560" s="57"/>
      <c r="CB560" s="57"/>
      <c r="CC560" s="57"/>
      <c r="CD560" s="57"/>
      <c r="CE560" s="57"/>
      <c r="CF560" s="57"/>
      <c r="CG560" s="57"/>
      <c r="CH560" s="57"/>
      <c r="CI560" s="57"/>
      <c r="CJ560" s="57"/>
      <c r="CK560" s="57"/>
      <c r="CL560" s="57"/>
      <c r="CM560" s="57"/>
      <c r="CN560" s="57"/>
      <c r="CO560" s="57"/>
      <c r="CP560" s="57"/>
      <c r="CQ560" s="57"/>
      <c r="CR560" s="57"/>
      <c r="CS560" s="57"/>
      <c r="CT560" s="57"/>
      <c r="CU560" s="57"/>
      <c r="CV560" s="57"/>
      <c r="CW560" s="57"/>
      <c r="CX560" s="57"/>
      <c r="CY560" s="57"/>
      <c r="CZ560" s="57"/>
      <c r="DA560" s="57"/>
      <c r="DB560" s="57"/>
      <c r="DC560" s="57"/>
      <c r="DD560" s="57"/>
      <c r="DE560" s="57"/>
      <c r="DF560" s="57"/>
      <c r="DG560" s="57"/>
      <c r="DH560" s="57"/>
      <c r="DI560" s="57"/>
      <c r="DJ560" s="57"/>
      <c r="DK560" s="57"/>
      <c r="DL560" s="57"/>
      <c r="DM560" s="57"/>
      <c r="DN560" s="57"/>
      <c r="DO560" s="57"/>
      <c r="DP560" s="57"/>
      <c r="DQ560" s="57"/>
      <c r="DR560" s="57"/>
      <c r="DS560" s="57"/>
      <c r="DT560" s="57"/>
      <c r="DU560" s="57"/>
      <c r="DV560" s="103"/>
      <c r="DW560" s="57"/>
      <c r="DX560" s="57"/>
      <c r="DY560" s="57"/>
      <c r="DZ560" s="57"/>
      <c r="EA560" s="57"/>
      <c r="EB560" s="57"/>
      <c r="EC560" s="57"/>
      <c r="ED560" s="57"/>
      <c r="EE560" s="57"/>
      <c r="EF560" s="57"/>
      <c r="EG560" s="57"/>
      <c r="EH560" s="57"/>
      <c r="EI560" s="57"/>
      <c r="EJ560" s="57"/>
      <c r="EK560" s="57"/>
      <c r="EL560" s="57"/>
      <c r="EM560" s="57"/>
      <c r="EN560" s="57"/>
      <c r="EO560" s="57"/>
      <c r="EP560" s="57"/>
      <c r="EQ560" s="103"/>
      <c r="ER560" s="577"/>
    </row>
    <row r="561" spans="1:148" ht="15" customHeight="1">
      <c r="A561" s="648"/>
      <c r="B561" s="2261" t="str">
        <f t="shared" ref="B561:B592" si="592">B44</f>
        <v>Desk 33</v>
      </c>
      <c r="C561" s="2266" t="str">
        <f t="shared" ref="C561" si="593">IF(ISBLANK(C44), "", C44)</f>
        <v/>
      </c>
      <c r="D561" s="2266" t="str">
        <f t="shared" si="580"/>
        <v/>
      </c>
      <c r="E561" s="2266" t="str">
        <f t="shared" si="580"/>
        <v/>
      </c>
      <c r="F561" s="2266" t="str">
        <f t="shared" si="580"/>
        <v/>
      </c>
      <c r="G561" s="57"/>
      <c r="H561" s="57"/>
      <c r="I561" s="57"/>
      <c r="J561" s="57"/>
      <c r="K561" s="57"/>
      <c r="L561" s="57"/>
      <c r="M561" s="57"/>
      <c r="N561" s="57"/>
      <c r="O561" s="57"/>
      <c r="P561" s="57"/>
      <c r="Q561" s="57"/>
      <c r="R561" s="57"/>
      <c r="S561" s="57"/>
      <c r="T561" s="57"/>
      <c r="U561" s="57"/>
      <c r="V561" s="57"/>
      <c r="W561" s="57"/>
      <c r="X561" s="57"/>
      <c r="Y561" s="57"/>
      <c r="Z561" s="57"/>
      <c r="AA561" s="57"/>
      <c r="AB561" s="57"/>
      <c r="AC561" s="57"/>
      <c r="AD561" s="57"/>
      <c r="AE561" s="57"/>
      <c r="AF561" s="57"/>
      <c r="AG561" s="57"/>
      <c r="AH561" s="57"/>
      <c r="AI561" s="57"/>
      <c r="AJ561" s="57"/>
      <c r="AK561" s="57"/>
      <c r="AL561" s="57"/>
      <c r="AM561" s="57"/>
      <c r="AN561" s="57"/>
      <c r="AO561" s="57"/>
      <c r="AP561" s="57"/>
      <c r="AQ561" s="57"/>
      <c r="AR561" s="57"/>
      <c r="AS561" s="57"/>
      <c r="AT561" s="57"/>
      <c r="AU561" s="57"/>
      <c r="AV561" s="57"/>
      <c r="AW561" s="57"/>
      <c r="AX561" s="57"/>
      <c r="AY561" s="57"/>
      <c r="AZ561" s="57"/>
      <c r="BA561" s="57"/>
      <c r="BB561" s="57"/>
      <c r="BC561" s="57"/>
      <c r="BD561" s="57"/>
      <c r="BE561" s="57"/>
      <c r="BF561" s="57"/>
      <c r="BG561" s="57"/>
      <c r="BH561" s="57"/>
      <c r="BI561" s="57"/>
      <c r="BJ561" s="57"/>
      <c r="BK561" s="57"/>
      <c r="BL561" s="57"/>
      <c r="BM561" s="57"/>
      <c r="BN561" s="57"/>
      <c r="BO561" s="57"/>
      <c r="BP561" s="57"/>
      <c r="BQ561" s="57"/>
      <c r="BR561" s="57"/>
      <c r="BS561" s="57"/>
      <c r="BT561" s="57"/>
      <c r="BU561" s="57"/>
      <c r="BV561" s="57"/>
      <c r="BW561" s="57"/>
      <c r="BX561" s="57"/>
      <c r="BY561" s="57"/>
      <c r="BZ561" s="57"/>
      <c r="CA561" s="57"/>
      <c r="CB561" s="57"/>
      <c r="CC561" s="57"/>
      <c r="CD561" s="57"/>
      <c r="CE561" s="57"/>
      <c r="CF561" s="57"/>
      <c r="CG561" s="57"/>
      <c r="CH561" s="57"/>
      <c r="CI561" s="57"/>
      <c r="CJ561" s="57"/>
      <c r="CK561" s="57"/>
      <c r="CL561" s="57"/>
      <c r="CM561" s="57"/>
      <c r="CN561" s="57"/>
      <c r="CO561" s="57"/>
      <c r="CP561" s="57"/>
      <c r="CQ561" s="57"/>
      <c r="CR561" s="57"/>
      <c r="CS561" s="57"/>
      <c r="CT561" s="57"/>
      <c r="CU561" s="57"/>
      <c r="CV561" s="57"/>
      <c r="CW561" s="57"/>
      <c r="CX561" s="57"/>
      <c r="CY561" s="57"/>
      <c r="CZ561" s="57"/>
      <c r="DA561" s="57"/>
      <c r="DB561" s="57"/>
      <c r="DC561" s="57"/>
      <c r="DD561" s="57"/>
      <c r="DE561" s="57"/>
      <c r="DF561" s="57"/>
      <c r="DG561" s="57"/>
      <c r="DH561" s="57"/>
      <c r="DI561" s="57"/>
      <c r="DJ561" s="57"/>
      <c r="DK561" s="57"/>
      <c r="DL561" s="57"/>
      <c r="DM561" s="57"/>
      <c r="DN561" s="57"/>
      <c r="DO561" s="57"/>
      <c r="DP561" s="57"/>
      <c r="DQ561" s="57"/>
      <c r="DR561" s="57"/>
      <c r="DS561" s="57"/>
      <c r="DT561" s="57"/>
      <c r="DU561" s="57"/>
      <c r="DV561" s="103"/>
      <c r="DW561" s="57"/>
      <c r="DX561" s="57"/>
      <c r="DY561" s="57"/>
      <c r="DZ561" s="57"/>
      <c r="EA561" s="57"/>
      <c r="EB561" s="57"/>
      <c r="EC561" s="57"/>
      <c r="ED561" s="57"/>
      <c r="EE561" s="57"/>
      <c r="EF561" s="57"/>
      <c r="EG561" s="57"/>
      <c r="EH561" s="57"/>
      <c r="EI561" s="57"/>
      <c r="EJ561" s="57"/>
      <c r="EK561" s="57"/>
      <c r="EL561" s="57"/>
      <c r="EM561" s="57"/>
      <c r="EN561" s="57"/>
      <c r="EO561" s="57"/>
      <c r="EP561" s="57"/>
      <c r="EQ561" s="103"/>
      <c r="ER561" s="577"/>
    </row>
    <row r="562" spans="1:148" ht="15" customHeight="1">
      <c r="A562" s="648"/>
      <c r="B562" s="2261" t="str">
        <f t="shared" si="592"/>
        <v>Desk 34</v>
      </c>
      <c r="C562" s="2266" t="str">
        <f t="shared" ref="C562" si="594">IF(ISBLANK(C45), "", C45)</f>
        <v/>
      </c>
      <c r="D562" s="2266" t="str">
        <f t="shared" si="580"/>
        <v/>
      </c>
      <c r="E562" s="2266" t="str">
        <f t="shared" si="580"/>
        <v/>
      </c>
      <c r="F562" s="2266" t="str">
        <f t="shared" si="580"/>
        <v/>
      </c>
      <c r="G562" s="57"/>
      <c r="H562" s="57"/>
      <c r="I562" s="57"/>
      <c r="J562" s="57"/>
      <c r="K562" s="57"/>
      <c r="L562" s="57"/>
      <c r="M562" s="57"/>
      <c r="N562" s="57"/>
      <c r="O562" s="57"/>
      <c r="P562" s="57"/>
      <c r="Q562" s="57"/>
      <c r="R562" s="57"/>
      <c r="S562" s="57"/>
      <c r="T562" s="57"/>
      <c r="U562" s="57"/>
      <c r="V562" s="57"/>
      <c r="W562" s="57"/>
      <c r="X562" s="57"/>
      <c r="Y562" s="57"/>
      <c r="Z562" s="57"/>
      <c r="AA562" s="57"/>
      <c r="AB562" s="57"/>
      <c r="AC562" s="57"/>
      <c r="AD562" s="57"/>
      <c r="AE562" s="57"/>
      <c r="AF562" s="57"/>
      <c r="AG562" s="57"/>
      <c r="AH562" s="57"/>
      <c r="AI562" s="57"/>
      <c r="AJ562" s="57"/>
      <c r="AK562" s="57"/>
      <c r="AL562" s="57"/>
      <c r="AM562" s="57"/>
      <c r="AN562" s="57"/>
      <c r="AO562" s="57"/>
      <c r="AP562" s="57"/>
      <c r="AQ562" s="57"/>
      <c r="AR562" s="57"/>
      <c r="AS562" s="57"/>
      <c r="AT562" s="57"/>
      <c r="AU562" s="57"/>
      <c r="AV562" s="57"/>
      <c r="AW562" s="57"/>
      <c r="AX562" s="57"/>
      <c r="AY562" s="57"/>
      <c r="AZ562" s="57"/>
      <c r="BA562" s="57"/>
      <c r="BB562" s="57"/>
      <c r="BC562" s="57"/>
      <c r="BD562" s="57"/>
      <c r="BE562" s="57"/>
      <c r="BF562" s="57"/>
      <c r="BG562" s="57"/>
      <c r="BH562" s="57"/>
      <c r="BI562" s="57"/>
      <c r="BJ562" s="57"/>
      <c r="BK562" s="57"/>
      <c r="BL562" s="57"/>
      <c r="BM562" s="57"/>
      <c r="BN562" s="57"/>
      <c r="BO562" s="57"/>
      <c r="BP562" s="57"/>
      <c r="BQ562" s="57"/>
      <c r="BR562" s="57"/>
      <c r="BS562" s="57"/>
      <c r="BT562" s="57"/>
      <c r="BU562" s="57"/>
      <c r="BV562" s="57"/>
      <c r="BW562" s="57"/>
      <c r="BX562" s="57"/>
      <c r="BY562" s="57"/>
      <c r="BZ562" s="57"/>
      <c r="CA562" s="57"/>
      <c r="CB562" s="57"/>
      <c r="CC562" s="57"/>
      <c r="CD562" s="57"/>
      <c r="CE562" s="57"/>
      <c r="CF562" s="57"/>
      <c r="CG562" s="57"/>
      <c r="CH562" s="57"/>
      <c r="CI562" s="57"/>
      <c r="CJ562" s="57"/>
      <c r="CK562" s="57"/>
      <c r="CL562" s="57"/>
      <c r="CM562" s="57"/>
      <c r="CN562" s="57"/>
      <c r="CO562" s="57"/>
      <c r="CP562" s="57"/>
      <c r="CQ562" s="57"/>
      <c r="CR562" s="57"/>
      <c r="CS562" s="57"/>
      <c r="CT562" s="57"/>
      <c r="CU562" s="57"/>
      <c r="CV562" s="57"/>
      <c r="CW562" s="57"/>
      <c r="CX562" s="57"/>
      <c r="CY562" s="57"/>
      <c r="CZ562" s="57"/>
      <c r="DA562" s="57"/>
      <c r="DB562" s="57"/>
      <c r="DC562" s="57"/>
      <c r="DD562" s="57"/>
      <c r="DE562" s="57"/>
      <c r="DF562" s="57"/>
      <c r="DG562" s="57"/>
      <c r="DH562" s="57"/>
      <c r="DI562" s="57"/>
      <c r="DJ562" s="57"/>
      <c r="DK562" s="57"/>
      <c r="DL562" s="57"/>
      <c r="DM562" s="57"/>
      <c r="DN562" s="57"/>
      <c r="DO562" s="57"/>
      <c r="DP562" s="57"/>
      <c r="DQ562" s="57"/>
      <c r="DR562" s="57"/>
      <c r="DS562" s="57"/>
      <c r="DT562" s="57"/>
      <c r="DU562" s="57"/>
      <c r="DV562" s="103"/>
      <c r="DW562" s="57"/>
      <c r="DX562" s="57"/>
      <c r="DY562" s="57"/>
      <c r="DZ562" s="57"/>
      <c r="EA562" s="57"/>
      <c r="EB562" s="57"/>
      <c r="EC562" s="57"/>
      <c r="ED562" s="57"/>
      <c r="EE562" s="57"/>
      <c r="EF562" s="57"/>
      <c r="EG562" s="57"/>
      <c r="EH562" s="57"/>
      <c r="EI562" s="57"/>
      <c r="EJ562" s="57"/>
      <c r="EK562" s="57"/>
      <c r="EL562" s="57"/>
      <c r="EM562" s="57"/>
      <c r="EN562" s="57"/>
      <c r="EO562" s="57"/>
      <c r="EP562" s="57"/>
      <c r="EQ562" s="103"/>
      <c r="ER562" s="577"/>
    </row>
    <row r="563" spans="1:148" ht="15" customHeight="1">
      <c r="A563" s="648"/>
      <c r="B563" s="2261" t="str">
        <f t="shared" si="592"/>
        <v>Desk 35</v>
      </c>
      <c r="C563" s="2266" t="str">
        <f t="shared" ref="C563" si="595">IF(ISBLANK(C46), "", C46)</f>
        <v/>
      </c>
      <c r="D563" s="2266" t="str">
        <f t="shared" si="580"/>
        <v/>
      </c>
      <c r="E563" s="2266" t="str">
        <f t="shared" si="580"/>
        <v/>
      </c>
      <c r="F563" s="2266" t="str">
        <f t="shared" si="580"/>
        <v/>
      </c>
      <c r="G563" s="57"/>
      <c r="H563" s="57"/>
      <c r="I563" s="57"/>
      <c r="J563" s="57"/>
      <c r="K563" s="57"/>
      <c r="L563" s="57"/>
      <c r="M563" s="57"/>
      <c r="N563" s="57"/>
      <c r="O563" s="57"/>
      <c r="P563" s="57"/>
      <c r="Q563" s="57"/>
      <c r="R563" s="57"/>
      <c r="S563" s="57"/>
      <c r="T563" s="57"/>
      <c r="U563" s="57"/>
      <c r="V563" s="57"/>
      <c r="W563" s="57"/>
      <c r="X563" s="57"/>
      <c r="Y563" s="57"/>
      <c r="Z563" s="57"/>
      <c r="AA563" s="57"/>
      <c r="AB563" s="57"/>
      <c r="AC563" s="57"/>
      <c r="AD563" s="57"/>
      <c r="AE563" s="57"/>
      <c r="AF563" s="57"/>
      <c r="AG563" s="57"/>
      <c r="AH563" s="57"/>
      <c r="AI563" s="57"/>
      <c r="AJ563" s="57"/>
      <c r="AK563" s="57"/>
      <c r="AL563" s="57"/>
      <c r="AM563" s="57"/>
      <c r="AN563" s="57"/>
      <c r="AO563" s="57"/>
      <c r="AP563" s="57"/>
      <c r="AQ563" s="57"/>
      <c r="AR563" s="57"/>
      <c r="AS563" s="57"/>
      <c r="AT563" s="57"/>
      <c r="AU563" s="57"/>
      <c r="AV563" s="57"/>
      <c r="AW563" s="57"/>
      <c r="AX563" s="57"/>
      <c r="AY563" s="57"/>
      <c r="AZ563" s="57"/>
      <c r="BA563" s="57"/>
      <c r="BB563" s="57"/>
      <c r="BC563" s="57"/>
      <c r="BD563" s="57"/>
      <c r="BE563" s="57"/>
      <c r="BF563" s="57"/>
      <c r="BG563" s="57"/>
      <c r="BH563" s="57"/>
      <c r="BI563" s="57"/>
      <c r="BJ563" s="57"/>
      <c r="BK563" s="57"/>
      <c r="BL563" s="57"/>
      <c r="BM563" s="57"/>
      <c r="BN563" s="57"/>
      <c r="BO563" s="57"/>
      <c r="BP563" s="57"/>
      <c r="BQ563" s="57"/>
      <c r="BR563" s="57"/>
      <c r="BS563" s="57"/>
      <c r="BT563" s="57"/>
      <c r="BU563" s="57"/>
      <c r="BV563" s="57"/>
      <c r="BW563" s="57"/>
      <c r="BX563" s="57"/>
      <c r="BY563" s="57"/>
      <c r="BZ563" s="57"/>
      <c r="CA563" s="57"/>
      <c r="CB563" s="57"/>
      <c r="CC563" s="57"/>
      <c r="CD563" s="57"/>
      <c r="CE563" s="57"/>
      <c r="CF563" s="57"/>
      <c r="CG563" s="57"/>
      <c r="CH563" s="57"/>
      <c r="CI563" s="57"/>
      <c r="CJ563" s="57"/>
      <c r="CK563" s="57"/>
      <c r="CL563" s="57"/>
      <c r="CM563" s="57"/>
      <c r="CN563" s="57"/>
      <c r="CO563" s="57"/>
      <c r="CP563" s="57"/>
      <c r="CQ563" s="57"/>
      <c r="CR563" s="57"/>
      <c r="CS563" s="57"/>
      <c r="CT563" s="57"/>
      <c r="CU563" s="57"/>
      <c r="CV563" s="57"/>
      <c r="CW563" s="57"/>
      <c r="CX563" s="57"/>
      <c r="CY563" s="57"/>
      <c r="CZ563" s="57"/>
      <c r="DA563" s="57"/>
      <c r="DB563" s="57"/>
      <c r="DC563" s="57"/>
      <c r="DD563" s="57"/>
      <c r="DE563" s="57"/>
      <c r="DF563" s="57"/>
      <c r="DG563" s="57"/>
      <c r="DH563" s="57"/>
      <c r="DI563" s="57"/>
      <c r="DJ563" s="57"/>
      <c r="DK563" s="57"/>
      <c r="DL563" s="57"/>
      <c r="DM563" s="57"/>
      <c r="DN563" s="57"/>
      <c r="DO563" s="57"/>
      <c r="DP563" s="57"/>
      <c r="DQ563" s="57"/>
      <c r="DR563" s="57"/>
      <c r="DS563" s="57"/>
      <c r="DT563" s="57"/>
      <c r="DU563" s="57"/>
      <c r="DV563" s="103"/>
      <c r="DW563" s="57"/>
      <c r="DX563" s="57"/>
      <c r="DY563" s="57"/>
      <c r="DZ563" s="57"/>
      <c r="EA563" s="57"/>
      <c r="EB563" s="57"/>
      <c r="EC563" s="57"/>
      <c r="ED563" s="57"/>
      <c r="EE563" s="57"/>
      <c r="EF563" s="57"/>
      <c r="EG563" s="57"/>
      <c r="EH563" s="57"/>
      <c r="EI563" s="57"/>
      <c r="EJ563" s="57"/>
      <c r="EK563" s="57"/>
      <c r="EL563" s="57"/>
      <c r="EM563" s="57"/>
      <c r="EN563" s="57"/>
      <c r="EO563" s="57"/>
      <c r="EP563" s="57"/>
      <c r="EQ563" s="103"/>
      <c r="ER563" s="577"/>
    </row>
    <row r="564" spans="1:148" ht="15" customHeight="1">
      <c r="A564" s="648"/>
      <c r="B564" s="2261" t="str">
        <f t="shared" si="592"/>
        <v>Desk 36</v>
      </c>
      <c r="C564" s="2266" t="str">
        <f t="shared" ref="C564" si="596">IF(ISBLANK(C47), "", C47)</f>
        <v/>
      </c>
      <c r="D564" s="2266" t="str">
        <f t="shared" si="580"/>
        <v/>
      </c>
      <c r="E564" s="2266" t="str">
        <f t="shared" si="580"/>
        <v/>
      </c>
      <c r="F564" s="2266" t="str">
        <f t="shared" si="580"/>
        <v/>
      </c>
      <c r="G564" s="57"/>
      <c r="H564" s="57"/>
      <c r="I564" s="57"/>
      <c r="J564" s="57"/>
      <c r="K564" s="57"/>
      <c r="L564" s="57"/>
      <c r="M564" s="57"/>
      <c r="N564" s="57"/>
      <c r="O564" s="57"/>
      <c r="P564" s="57"/>
      <c r="Q564" s="57"/>
      <c r="R564" s="57"/>
      <c r="S564" s="57"/>
      <c r="T564" s="57"/>
      <c r="U564" s="57"/>
      <c r="V564" s="57"/>
      <c r="W564" s="57"/>
      <c r="X564" s="57"/>
      <c r="Y564" s="57"/>
      <c r="Z564" s="57"/>
      <c r="AA564" s="57"/>
      <c r="AB564" s="57"/>
      <c r="AC564" s="57"/>
      <c r="AD564" s="57"/>
      <c r="AE564" s="57"/>
      <c r="AF564" s="57"/>
      <c r="AG564" s="57"/>
      <c r="AH564" s="57"/>
      <c r="AI564" s="57"/>
      <c r="AJ564" s="57"/>
      <c r="AK564" s="57"/>
      <c r="AL564" s="57"/>
      <c r="AM564" s="57"/>
      <c r="AN564" s="57"/>
      <c r="AO564" s="57"/>
      <c r="AP564" s="57"/>
      <c r="AQ564" s="57"/>
      <c r="AR564" s="57"/>
      <c r="AS564" s="57"/>
      <c r="AT564" s="57"/>
      <c r="AU564" s="57"/>
      <c r="AV564" s="57"/>
      <c r="AW564" s="57"/>
      <c r="AX564" s="57"/>
      <c r="AY564" s="57"/>
      <c r="AZ564" s="57"/>
      <c r="BA564" s="57"/>
      <c r="BB564" s="57"/>
      <c r="BC564" s="57"/>
      <c r="BD564" s="57"/>
      <c r="BE564" s="57"/>
      <c r="BF564" s="57"/>
      <c r="BG564" s="57"/>
      <c r="BH564" s="57"/>
      <c r="BI564" s="57"/>
      <c r="BJ564" s="57"/>
      <c r="BK564" s="57"/>
      <c r="BL564" s="57"/>
      <c r="BM564" s="57"/>
      <c r="BN564" s="57"/>
      <c r="BO564" s="57"/>
      <c r="BP564" s="57"/>
      <c r="BQ564" s="57"/>
      <c r="BR564" s="57"/>
      <c r="BS564" s="57"/>
      <c r="BT564" s="57"/>
      <c r="BU564" s="57"/>
      <c r="BV564" s="57"/>
      <c r="BW564" s="57"/>
      <c r="BX564" s="57"/>
      <c r="BY564" s="57"/>
      <c r="BZ564" s="57"/>
      <c r="CA564" s="57"/>
      <c r="CB564" s="57"/>
      <c r="CC564" s="57"/>
      <c r="CD564" s="57"/>
      <c r="CE564" s="57"/>
      <c r="CF564" s="57"/>
      <c r="CG564" s="57"/>
      <c r="CH564" s="57"/>
      <c r="CI564" s="57"/>
      <c r="CJ564" s="57"/>
      <c r="CK564" s="57"/>
      <c r="CL564" s="57"/>
      <c r="CM564" s="57"/>
      <c r="CN564" s="57"/>
      <c r="CO564" s="57"/>
      <c r="CP564" s="57"/>
      <c r="CQ564" s="57"/>
      <c r="CR564" s="57"/>
      <c r="CS564" s="57"/>
      <c r="CT564" s="57"/>
      <c r="CU564" s="57"/>
      <c r="CV564" s="57"/>
      <c r="CW564" s="57"/>
      <c r="CX564" s="57"/>
      <c r="CY564" s="57"/>
      <c r="CZ564" s="57"/>
      <c r="DA564" s="57"/>
      <c r="DB564" s="57"/>
      <c r="DC564" s="57"/>
      <c r="DD564" s="57"/>
      <c r="DE564" s="57"/>
      <c r="DF564" s="57"/>
      <c r="DG564" s="57"/>
      <c r="DH564" s="57"/>
      <c r="DI564" s="57"/>
      <c r="DJ564" s="57"/>
      <c r="DK564" s="57"/>
      <c r="DL564" s="57"/>
      <c r="DM564" s="57"/>
      <c r="DN564" s="57"/>
      <c r="DO564" s="57"/>
      <c r="DP564" s="57"/>
      <c r="DQ564" s="57"/>
      <c r="DR564" s="57"/>
      <c r="DS564" s="57"/>
      <c r="DT564" s="57"/>
      <c r="DU564" s="57"/>
      <c r="DV564" s="103"/>
      <c r="DW564" s="57"/>
      <c r="DX564" s="57"/>
      <c r="DY564" s="57"/>
      <c r="DZ564" s="57"/>
      <c r="EA564" s="57"/>
      <c r="EB564" s="57"/>
      <c r="EC564" s="57"/>
      <c r="ED564" s="57"/>
      <c r="EE564" s="57"/>
      <c r="EF564" s="57"/>
      <c r="EG564" s="57"/>
      <c r="EH564" s="57"/>
      <c r="EI564" s="57"/>
      <c r="EJ564" s="57"/>
      <c r="EK564" s="57"/>
      <c r="EL564" s="57"/>
      <c r="EM564" s="57"/>
      <c r="EN564" s="57"/>
      <c r="EO564" s="57"/>
      <c r="EP564" s="57"/>
      <c r="EQ564" s="103"/>
      <c r="ER564" s="577"/>
    </row>
    <row r="565" spans="1:148" ht="15" customHeight="1">
      <c r="A565" s="648"/>
      <c r="B565" s="2261" t="str">
        <f t="shared" si="592"/>
        <v>Desk 37</v>
      </c>
      <c r="C565" s="2266" t="str">
        <f t="shared" ref="C565" si="597">IF(ISBLANK(C48), "", C48)</f>
        <v/>
      </c>
      <c r="D565" s="2266" t="str">
        <f t="shared" si="580"/>
        <v/>
      </c>
      <c r="E565" s="2266" t="str">
        <f t="shared" si="580"/>
        <v/>
      </c>
      <c r="F565" s="2266" t="str">
        <f t="shared" si="580"/>
        <v/>
      </c>
      <c r="G565" s="57"/>
      <c r="H565" s="57"/>
      <c r="I565" s="57"/>
      <c r="J565" s="57"/>
      <c r="K565" s="57"/>
      <c r="L565" s="57"/>
      <c r="M565" s="57"/>
      <c r="N565" s="57"/>
      <c r="O565" s="57"/>
      <c r="P565" s="57"/>
      <c r="Q565" s="57"/>
      <c r="R565" s="57"/>
      <c r="S565" s="57"/>
      <c r="T565" s="57"/>
      <c r="U565" s="57"/>
      <c r="V565" s="57"/>
      <c r="W565" s="57"/>
      <c r="X565" s="57"/>
      <c r="Y565" s="57"/>
      <c r="Z565" s="57"/>
      <c r="AA565" s="57"/>
      <c r="AB565" s="57"/>
      <c r="AC565" s="57"/>
      <c r="AD565" s="57"/>
      <c r="AE565" s="57"/>
      <c r="AF565" s="57"/>
      <c r="AG565" s="57"/>
      <c r="AH565" s="57"/>
      <c r="AI565" s="57"/>
      <c r="AJ565" s="57"/>
      <c r="AK565" s="57"/>
      <c r="AL565" s="57"/>
      <c r="AM565" s="57"/>
      <c r="AN565" s="57"/>
      <c r="AO565" s="57"/>
      <c r="AP565" s="57"/>
      <c r="AQ565" s="57"/>
      <c r="AR565" s="57"/>
      <c r="AS565" s="57"/>
      <c r="AT565" s="57"/>
      <c r="AU565" s="57"/>
      <c r="AV565" s="57"/>
      <c r="AW565" s="57"/>
      <c r="AX565" s="57"/>
      <c r="AY565" s="57"/>
      <c r="AZ565" s="57"/>
      <c r="BA565" s="57"/>
      <c r="BB565" s="57"/>
      <c r="BC565" s="57"/>
      <c r="BD565" s="57"/>
      <c r="BE565" s="57"/>
      <c r="BF565" s="57"/>
      <c r="BG565" s="57"/>
      <c r="BH565" s="57"/>
      <c r="BI565" s="57"/>
      <c r="BJ565" s="57"/>
      <c r="BK565" s="57"/>
      <c r="BL565" s="57"/>
      <c r="BM565" s="57"/>
      <c r="BN565" s="57"/>
      <c r="BO565" s="57"/>
      <c r="BP565" s="57"/>
      <c r="BQ565" s="57"/>
      <c r="BR565" s="57"/>
      <c r="BS565" s="57"/>
      <c r="BT565" s="57"/>
      <c r="BU565" s="57"/>
      <c r="BV565" s="57"/>
      <c r="BW565" s="57"/>
      <c r="BX565" s="57"/>
      <c r="BY565" s="57"/>
      <c r="BZ565" s="57"/>
      <c r="CA565" s="57"/>
      <c r="CB565" s="57"/>
      <c r="CC565" s="57"/>
      <c r="CD565" s="57"/>
      <c r="CE565" s="57"/>
      <c r="CF565" s="57"/>
      <c r="CG565" s="57"/>
      <c r="CH565" s="57"/>
      <c r="CI565" s="57"/>
      <c r="CJ565" s="57"/>
      <c r="CK565" s="57"/>
      <c r="CL565" s="57"/>
      <c r="CM565" s="57"/>
      <c r="CN565" s="57"/>
      <c r="CO565" s="57"/>
      <c r="CP565" s="57"/>
      <c r="CQ565" s="57"/>
      <c r="CR565" s="57"/>
      <c r="CS565" s="57"/>
      <c r="CT565" s="57"/>
      <c r="CU565" s="57"/>
      <c r="CV565" s="57"/>
      <c r="CW565" s="57"/>
      <c r="CX565" s="57"/>
      <c r="CY565" s="57"/>
      <c r="CZ565" s="57"/>
      <c r="DA565" s="57"/>
      <c r="DB565" s="57"/>
      <c r="DC565" s="57"/>
      <c r="DD565" s="57"/>
      <c r="DE565" s="57"/>
      <c r="DF565" s="57"/>
      <c r="DG565" s="57"/>
      <c r="DH565" s="57"/>
      <c r="DI565" s="57"/>
      <c r="DJ565" s="57"/>
      <c r="DK565" s="57"/>
      <c r="DL565" s="57"/>
      <c r="DM565" s="57"/>
      <c r="DN565" s="57"/>
      <c r="DO565" s="57"/>
      <c r="DP565" s="57"/>
      <c r="DQ565" s="57"/>
      <c r="DR565" s="57"/>
      <c r="DS565" s="57"/>
      <c r="DT565" s="57"/>
      <c r="DU565" s="57"/>
      <c r="DV565" s="103"/>
      <c r="DW565" s="57"/>
      <c r="DX565" s="57"/>
      <c r="DY565" s="57"/>
      <c r="DZ565" s="57"/>
      <c r="EA565" s="57"/>
      <c r="EB565" s="57"/>
      <c r="EC565" s="57"/>
      <c r="ED565" s="57"/>
      <c r="EE565" s="57"/>
      <c r="EF565" s="57"/>
      <c r="EG565" s="57"/>
      <c r="EH565" s="57"/>
      <c r="EI565" s="57"/>
      <c r="EJ565" s="57"/>
      <c r="EK565" s="57"/>
      <c r="EL565" s="57"/>
      <c r="EM565" s="57"/>
      <c r="EN565" s="57"/>
      <c r="EO565" s="57"/>
      <c r="EP565" s="57"/>
      <c r="EQ565" s="103"/>
      <c r="ER565" s="577"/>
    </row>
    <row r="566" spans="1:148" ht="15" customHeight="1">
      <c r="A566" s="648"/>
      <c r="B566" s="2261" t="str">
        <f t="shared" si="592"/>
        <v>Desk 38</v>
      </c>
      <c r="C566" s="2266" t="str">
        <f t="shared" ref="C566" si="598">IF(ISBLANK(C49), "", C49)</f>
        <v/>
      </c>
      <c r="D566" s="2266" t="str">
        <f t="shared" si="580"/>
        <v/>
      </c>
      <c r="E566" s="2266" t="str">
        <f t="shared" si="580"/>
        <v/>
      </c>
      <c r="F566" s="2266" t="str">
        <f t="shared" si="580"/>
        <v/>
      </c>
      <c r="G566" s="57"/>
      <c r="H566" s="57"/>
      <c r="I566" s="57"/>
      <c r="J566" s="57"/>
      <c r="K566" s="57"/>
      <c r="L566" s="57"/>
      <c r="M566" s="57"/>
      <c r="N566" s="57"/>
      <c r="O566" s="57"/>
      <c r="P566" s="57"/>
      <c r="Q566" s="57"/>
      <c r="R566" s="57"/>
      <c r="S566" s="57"/>
      <c r="T566" s="57"/>
      <c r="U566" s="57"/>
      <c r="V566" s="57"/>
      <c r="W566" s="57"/>
      <c r="X566" s="57"/>
      <c r="Y566" s="57"/>
      <c r="Z566" s="57"/>
      <c r="AA566" s="57"/>
      <c r="AB566" s="57"/>
      <c r="AC566" s="57"/>
      <c r="AD566" s="57"/>
      <c r="AE566" s="57"/>
      <c r="AF566" s="57"/>
      <c r="AG566" s="57"/>
      <c r="AH566" s="57"/>
      <c r="AI566" s="57"/>
      <c r="AJ566" s="57"/>
      <c r="AK566" s="57"/>
      <c r="AL566" s="57"/>
      <c r="AM566" s="57"/>
      <c r="AN566" s="57"/>
      <c r="AO566" s="57"/>
      <c r="AP566" s="57"/>
      <c r="AQ566" s="57"/>
      <c r="AR566" s="57"/>
      <c r="AS566" s="57"/>
      <c r="AT566" s="57"/>
      <c r="AU566" s="57"/>
      <c r="AV566" s="57"/>
      <c r="AW566" s="57"/>
      <c r="AX566" s="57"/>
      <c r="AY566" s="57"/>
      <c r="AZ566" s="57"/>
      <c r="BA566" s="57"/>
      <c r="BB566" s="57"/>
      <c r="BC566" s="57"/>
      <c r="BD566" s="57"/>
      <c r="BE566" s="57"/>
      <c r="BF566" s="57"/>
      <c r="BG566" s="57"/>
      <c r="BH566" s="57"/>
      <c r="BI566" s="57"/>
      <c r="BJ566" s="57"/>
      <c r="BK566" s="57"/>
      <c r="BL566" s="57"/>
      <c r="BM566" s="57"/>
      <c r="BN566" s="57"/>
      <c r="BO566" s="57"/>
      <c r="BP566" s="57"/>
      <c r="BQ566" s="57"/>
      <c r="BR566" s="57"/>
      <c r="BS566" s="57"/>
      <c r="BT566" s="57"/>
      <c r="BU566" s="57"/>
      <c r="BV566" s="57"/>
      <c r="BW566" s="57"/>
      <c r="BX566" s="57"/>
      <c r="BY566" s="57"/>
      <c r="BZ566" s="57"/>
      <c r="CA566" s="57"/>
      <c r="CB566" s="57"/>
      <c r="CC566" s="57"/>
      <c r="CD566" s="57"/>
      <c r="CE566" s="57"/>
      <c r="CF566" s="57"/>
      <c r="CG566" s="57"/>
      <c r="CH566" s="57"/>
      <c r="CI566" s="57"/>
      <c r="CJ566" s="57"/>
      <c r="CK566" s="57"/>
      <c r="CL566" s="57"/>
      <c r="CM566" s="57"/>
      <c r="CN566" s="57"/>
      <c r="CO566" s="57"/>
      <c r="CP566" s="57"/>
      <c r="CQ566" s="57"/>
      <c r="CR566" s="57"/>
      <c r="CS566" s="57"/>
      <c r="CT566" s="57"/>
      <c r="CU566" s="57"/>
      <c r="CV566" s="57"/>
      <c r="CW566" s="57"/>
      <c r="CX566" s="57"/>
      <c r="CY566" s="57"/>
      <c r="CZ566" s="57"/>
      <c r="DA566" s="57"/>
      <c r="DB566" s="57"/>
      <c r="DC566" s="57"/>
      <c r="DD566" s="57"/>
      <c r="DE566" s="57"/>
      <c r="DF566" s="57"/>
      <c r="DG566" s="57"/>
      <c r="DH566" s="57"/>
      <c r="DI566" s="57"/>
      <c r="DJ566" s="57"/>
      <c r="DK566" s="57"/>
      <c r="DL566" s="57"/>
      <c r="DM566" s="57"/>
      <c r="DN566" s="57"/>
      <c r="DO566" s="57"/>
      <c r="DP566" s="57"/>
      <c r="DQ566" s="57"/>
      <c r="DR566" s="57"/>
      <c r="DS566" s="57"/>
      <c r="DT566" s="57"/>
      <c r="DU566" s="57"/>
      <c r="DV566" s="103"/>
      <c r="DW566" s="57"/>
      <c r="DX566" s="57"/>
      <c r="DY566" s="57"/>
      <c r="DZ566" s="57"/>
      <c r="EA566" s="57"/>
      <c r="EB566" s="57"/>
      <c r="EC566" s="57"/>
      <c r="ED566" s="57"/>
      <c r="EE566" s="57"/>
      <c r="EF566" s="57"/>
      <c r="EG566" s="57"/>
      <c r="EH566" s="57"/>
      <c r="EI566" s="57"/>
      <c r="EJ566" s="57"/>
      <c r="EK566" s="57"/>
      <c r="EL566" s="57"/>
      <c r="EM566" s="57"/>
      <c r="EN566" s="57"/>
      <c r="EO566" s="57"/>
      <c r="EP566" s="57"/>
      <c r="EQ566" s="103"/>
      <c r="ER566" s="577"/>
    </row>
    <row r="567" spans="1:148" ht="15" customHeight="1">
      <c r="A567" s="648"/>
      <c r="B567" s="2261" t="str">
        <f t="shared" si="592"/>
        <v>Desk 39</v>
      </c>
      <c r="C567" s="2266" t="str">
        <f t="shared" ref="C567" si="599">IF(ISBLANK(C50), "", C50)</f>
        <v/>
      </c>
      <c r="D567" s="2266" t="str">
        <f t="shared" si="580"/>
        <v/>
      </c>
      <c r="E567" s="2266" t="str">
        <f t="shared" si="580"/>
        <v/>
      </c>
      <c r="F567" s="2266" t="str">
        <f t="shared" si="580"/>
        <v/>
      </c>
      <c r="G567" s="57"/>
      <c r="H567" s="57"/>
      <c r="I567" s="57"/>
      <c r="J567" s="57"/>
      <c r="K567" s="57"/>
      <c r="L567" s="57"/>
      <c r="M567" s="57"/>
      <c r="N567" s="57"/>
      <c r="O567" s="57"/>
      <c r="P567" s="57"/>
      <c r="Q567" s="57"/>
      <c r="R567" s="57"/>
      <c r="S567" s="57"/>
      <c r="T567" s="57"/>
      <c r="U567" s="57"/>
      <c r="V567" s="57"/>
      <c r="W567" s="57"/>
      <c r="X567" s="57"/>
      <c r="Y567" s="57"/>
      <c r="Z567" s="57"/>
      <c r="AA567" s="57"/>
      <c r="AB567" s="57"/>
      <c r="AC567" s="57"/>
      <c r="AD567" s="57"/>
      <c r="AE567" s="57"/>
      <c r="AF567" s="57"/>
      <c r="AG567" s="57"/>
      <c r="AH567" s="57"/>
      <c r="AI567" s="57"/>
      <c r="AJ567" s="57"/>
      <c r="AK567" s="57"/>
      <c r="AL567" s="57"/>
      <c r="AM567" s="57"/>
      <c r="AN567" s="57"/>
      <c r="AO567" s="57"/>
      <c r="AP567" s="57"/>
      <c r="AQ567" s="57"/>
      <c r="AR567" s="57"/>
      <c r="AS567" s="57"/>
      <c r="AT567" s="57"/>
      <c r="AU567" s="57"/>
      <c r="AV567" s="57"/>
      <c r="AW567" s="57"/>
      <c r="AX567" s="57"/>
      <c r="AY567" s="57"/>
      <c r="AZ567" s="57"/>
      <c r="BA567" s="57"/>
      <c r="BB567" s="57"/>
      <c r="BC567" s="57"/>
      <c r="BD567" s="57"/>
      <c r="BE567" s="57"/>
      <c r="BF567" s="57"/>
      <c r="BG567" s="57"/>
      <c r="BH567" s="57"/>
      <c r="BI567" s="57"/>
      <c r="BJ567" s="57"/>
      <c r="BK567" s="57"/>
      <c r="BL567" s="57"/>
      <c r="BM567" s="57"/>
      <c r="BN567" s="57"/>
      <c r="BO567" s="57"/>
      <c r="BP567" s="57"/>
      <c r="BQ567" s="57"/>
      <c r="BR567" s="57"/>
      <c r="BS567" s="57"/>
      <c r="BT567" s="57"/>
      <c r="BU567" s="57"/>
      <c r="BV567" s="57"/>
      <c r="BW567" s="57"/>
      <c r="BX567" s="57"/>
      <c r="BY567" s="57"/>
      <c r="BZ567" s="57"/>
      <c r="CA567" s="57"/>
      <c r="CB567" s="57"/>
      <c r="CC567" s="57"/>
      <c r="CD567" s="57"/>
      <c r="CE567" s="57"/>
      <c r="CF567" s="57"/>
      <c r="CG567" s="57"/>
      <c r="CH567" s="57"/>
      <c r="CI567" s="57"/>
      <c r="CJ567" s="57"/>
      <c r="CK567" s="57"/>
      <c r="CL567" s="57"/>
      <c r="CM567" s="57"/>
      <c r="CN567" s="57"/>
      <c r="CO567" s="57"/>
      <c r="CP567" s="57"/>
      <c r="CQ567" s="57"/>
      <c r="CR567" s="57"/>
      <c r="CS567" s="57"/>
      <c r="CT567" s="57"/>
      <c r="CU567" s="57"/>
      <c r="CV567" s="57"/>
      <c r="CW567" s="57"/>
      <c r="CX567" s="57"/>
      <c r="CY567" s="57"/>
      <c r="CZ567" s="57"/>
      <c r="DA567" s="57"/>
      <c r="DB567" s="57"/>
      <c r="DC567" s="57"/>
      <c r="DD567" s="57"/>
      <c r="DE567" s="57"/>
      <c r="DF567" s="57"/>
      <c r="DG567" s="57"/>
      <c r="DH567" s="57"/>
      <c r="DI567" s="57"/>
      <c r="DJ567" s="57"/>
      <c r="DK567" s="57"/>
      <c r="DL567" s="57"/>
      <c r="DM567" s="57"/>
      <c r="DN567" s="57"/>
      <c r="DO567" s="57"/>
      <c r="DP567" s="57"/>
      <c r="DQ567" s="57"/>
      <c r="DR567" s="57"/>
      <c r="DS567" s="57"/>
      <c r="DT567" s="57"/>
      <c r="DU567" s="57"/>
      <c r="DV567" s="103"/>
      <c r="DW567" s="57"/>
      <c r="DX567" s="57"/>
      <c r="DY567" s="57"/>
      <c r="DZ567" s="57"/>
      <c r="EA567" s="57"/>
      <c r="EB567" s="57"/>
      <c r="EC567" s="57"/>
      <c r="ED567" s="57"/>
      <c r="EE567" s="57"/>
      <c r="EF567" s="57"/>
      <c r="EG567" s="57"/>
      <c r="EH567" s="57"/>
      <c r="EI567" s="57"/>
      <c r="EJ567" s="57"/>
      <c r="EK567" s="57"/>
      <c r="EL567" s="57"/>
      <c r="EM567" s="57"/>
      <c r="EN567" s="57"/>
      <c r="EO567" s="57"/>
      <c r="EP567" s="57"/>
      <c r="EQ567" s="103"/>
      <c r="ER567" s="577"/>
    </row>
    <row r="568" spans="1:148" ht="15" customHeight="1">
      <c r="A568" s="648"/>
      <c r="B568" s="2261" t="str">
        <f t="shared" si="592"/>
        <v>Desk 40</v>
      </c>
      <c r="C568" s="2266" t="str">
        <f t="shared" ref="C568" si="600">IF(ISBLANK(C51), "", C51)</f>
        <v/>
      </c>
      <c r="D568" s="2266" t="str">
        <f t="shared" si="580"/>
        <v/>
      </c>
      <c r="E568" s="2266" t="str">
        <f t="shared" si="580"/>
        <v/>
      </c>
      <c r="F568" s="2266" t="str">
        <f t="shared" si="580"/>
        <v/>
      </c>
      <c r="G568" s="57"/>
      <c r="H568" s="57"/>
      <c r="I568" s="57"/>
      <c r="J568" s="57"/>
      <c r="K568" s="57"/>
      <c r="L568" s="57"/>
      <c r="M568" s="57"/>
      <c r="N568" s="57"/>
      <c r="O568" s="57"/>
      <c r="P568" s="57"/>
      <c r="Q568" s="57"/>
      <c r="R568" s="57"/>
      <c r="S568" s="57"/>
      <c r="T568" s="57"/>
      <c r="U568" s="57"/>
      <c r="V568" s="57"/>
      <c r="W568" s="57"/>
      <c r="X568" s="57"/>
      <c r="Y568" s="57"/>
      <c r="Z568" s="57"/>
      <c r="AA568" s="57"/>
      <c r="AB568" s="57"/>
      <c r="AC568" s="57"/>
      <c r="AD568" s="57"/>
      <c r="AE568" s="57"/>
      <c r="AF568" s="57"/>
      <c r="AG568" s="57"/>
      <c r="AH568" s="57"/>
      <c r="AI568" s="57"/>
      <c r="AJ568" s="57"/>
      <c r="AK568" s="57"/>
      <c r="AL568" s="57"/>
      <c r="AM568" s="57"/>
      <c r="AN568" s="57"/>
      <c r="AO568" s="57"/>
      <c r="AP568" s="57"/>
      <c r="AQ568" s="57"/>
      <c r="AR568" s="57"/>
      <c r="AS568" s="57"/>
      <c r="AT568" s="57"/>
      <c r="AU568" s="57"/>
      <c r="AV568" s="57"/>
      <c r="AW568" s="57"/>
      <c r="AX568" s="57"/>
      <c r="AY568" s="57"/>
      <c r="AZ568" s="57"/>
      <c r="BA568" s="57"/>
      <c r="BB568" s="57"/>
      <c r="BC568" s="57"/>
      <c r="BD568" s="57"/>
      <c r="BE568" s="57"/>
      <c r="BF568" s="57"/>
      <c r="BG568" s="57"/>
      <c r="BH568" s="57"/>
      <c r="BI568" s="57"/>
      <c r="BJ568" s="57"/>
      <c r="BK568" s="57"/>
      <c r="BL568" s="57"/>
      <c r="BM568" s="57"/>
      <c r="BN568" s="57"/>
      <c r="BO568" s="57"/>
      <c r="BP568" s="57"/>
      <c r="BQ568" s="57"/>
      <c r="BR568" s="57"/>
      <c r="BS568" s="57"/>
      <c r="BT568" s="57"/>
      <c r="BU568" s="57"/>
      <c r="BV568" s="57"/>
      <c r="BW568" s="57"/>
      <c r="BX568" s="57"/>
      <c r="BY568" s="57"/>
      <c r="BZ568" s="57"/>
      <c r="CA568" s="57"/>
      <c r="CB568" s="57"/>
      <c r="CC568" s="57"/>
      <c r="CD568" s="57"/>
      <c r="CE568" s="57"/>
      <c r="CF568" s="57"/>
      <c r="CG568" s="57"/>
      <c r="CH568" s="57"/>
      <c r="CI568" s="57"/>
      <c r="CJ568" s="57"/>
      <c r="CK568" s="57"/>
      <c r="CL568" s="57"/>
      <c r="CM568" s="57"/>
      <c r="CN568" s="57"/>
      <c r="CO568" s="57"/>
      <c r="CP568" s="57"/>
      <c r="CQ568" s="57"/>
      <c r="CR568" s="57"/>
      <c r="CS568" s="57"/>
      <c r="CT568" s="57"/>
      <c r="CU568" s="57"/>
      <c r="CV568" s="57"/>
      <c r="CW568" s="57"/>
      <c r="CX568" s="57"/>
      <c r="CY568" s="57"/>
      <c r="CZ568" s="57"/>
      <c r="DA568" s="57"/>
      <c r="DB568" s="57"/>
      <c r="DC568" s="57"/>
      <c r="DD568" s="57"/>
      <c r="DE568" s="57"/>
      <c r="DF568" s="57"/>
      <c r="DG568" s="57"/>
      <c r="DH568" s="57"/>
      <c r="DI568" s="57"/>
      <c r="DJ568" s="57"/>
      <c r="DK568" s="57"/>
      <c r="DL568" s="57"/>
      <c r="DM568" s="57"/>
      <c r="DN568" s="57"/>
      <c r="DO568" s="57"/>
      <c r="DP568" s="57"/>
      <c r="DQ568" s="57"/>
      <c r="DR568" s="57"/>
      <c r="DS568" s="57"/>
      <c r="DT568" s="57"/>
      <c r="DU568" s="57"/>
      <c r="DV568" s="103"/>
      <c r="DW568" s="57"/>
      <c r="DX568" s="57"/>
      <c r="DY568" s="57"/>
      <c r="DZ568" s="57"/>
      <c r="EA568" s="57"/>
      <c r="EB568" s="57"/>
      <c r="EC568" s="57"/>
      <c r="ED568" s="57"/>
      <c r="EE568" s="57"/>
      <c r="EF568" s="57"/>
      <c r="EG568" s="57"/>
      <c r="EH568" s="57"/>
      <c r="EI568" s="57"/>
      <c r="EJ568" s="57"/>
      <c r="EK568" s="57"/>
      <c r="EL568" s="57"/>
      <c r="EM568" s="57"/>
      <c r="EN568" s="57"/>
      <c r="EO568" s="57"/>
      <c r="EP568" s="57"/>
      <c r="EQ568" s="103"/>
      <c r="ER568" s="577"/>
    </row>
    <row r="569" spans="1:148" ht="15" customHeight="1">
      <c r="A569" s="648"/>
      <c r="B569" s="2261" t="str">
        <f t="shared" si="592"/>
        <v>Desk 41</v>
      </c>
      <c r="C569" s="2266" t="str">
        <f t="shared" ref="C569" si="601">IF(ISBLANK(C52), "", C52)</f>
        <v/>
      </c>
      <c r="D569" s="2266" t="str">
        <f t="shared" ref="D569:F588" si="602">IF(ISBLANK(D52), "", D52)</f>
        <v/>
      </c>
      <c r="E569" s="2266" t="str">
        <f t="shared" si="602"/>
        <v/>
      </c>
      <c r="F569" s="2266" t="str">
        <f t="shared" si="602"/>
        <v/>
      </c>
      <c r="G569" s="57"/>
      <c r="H569" s="57"/>
      <c r="I569" s="57"/>
      <c r="J569" s="57"/>
      <c r="K569" s="57"/>
      <c r="L569" s="57"/>
      <c r="M569" s="57"/>
      <c r="N569" s="57"/>
      <c r="O569" s="57"/>
      <c r="P569" s="57"/>
      <c r="Q569" s="57"/>
      <c r="R569" s="57"/>
      <c r="S569" s="57"/>
      <c r="T569" s="57"/>
      <c r="U569" s="57"/>
      <c r="V569" s="57"/>
      <c r="W569" s="57"/>
      <c r="X569" s="57"/>
      <c r="Y569" s="57"/>
      <c r="Z569" s="57"/>
      <c r="AA569" s="57"/>
      <c r="AB569" s="57"/>
      <c r="AC569" s="57"/>
      <c r="AD569" s="57"/>
      <c r="AE569" s="57"/>
      <c r="AF569" s="57"/>
      <c r="AG569" s="57"/>
      <c r="AH569" s="57"/>
      <c r="AI569" s="57"/>
      <c r="AJ569" s="57"/>
      <c r="AK569" s="57"/>
      <c r="AL569" s="57"/>
      <c r="AM569" s="57"/>
      <c r="AN569" s="57"/>
      <c r="AO569" s="57"/>
      <c r="AP569" s="57"/>
      <c r="AQ569" s="57"/>
      <c r="AR569" s="57"/>
      <c r="AS569" s="57"/>
      <c r="AT569" s="57"/>
      <c r="AU569" s="57"/>
      <c r="AV569" s="57"/>
      <c r="AW569" s="57"/>
      <c r="AX569" s="57"/>
      <c r="AY569" s="57"/>
      <c r="AZ569" s="57"/>
      <c r="BA569" s="57"/>
      <c r="BB569" s="57"/>
      <c r="BC569" s="57"/>
      <c r="BD569" s="57"/>
      <c r="BE569" s="57"/>
      <c r="BF569" s="57"/>
      <c r="BG569" s="57"/>
      <c r="BH569" s="57"/>
      <c r="BI569" s="57"/>
      <c r="BJ569" s="57"/>
      <c r="BK569" s="57"/>
      <c r="BL569" s="57"/>
      <c r="BM569" s="57"/>
      <c r="BN569" s="57"/>
      <c r="BO569" s="57"/>
      <c r="BP569" s="57"/>
      <c r="BQ569" s="57"/>
      <c r="BR569" s="57"/>
      <c r="BS569" s="57"/>
      <c r="BT569" s="57"/>
      <c r="BU569" s="57"/>
      <c r="BV569" s="57"/>
      <c r="BW569" s="57"/>
      <c r="BX569" s="57"/>
      <c r="BY569" s="57"/>
      <c r="BZ569" s="57"/>
      <c r="CA569" s="57"/>
      <c r="CB569" s="57"/>
      <c r="CC569" s="57"/>
      <c r="CD569" s="57"/>
      <c r="CE569" s="57"/>
      <c r="CF569" s="57"/>
      <c r="CG569" s="57"/>
      <c r="CH569" s="57"/>
      <c r="CI569" s="57"/>
      <c r="CJ569" s="57"/>
      <c r="CK569" s="57"/>
      <c r="CL569" s="57"/>
      <c r="CM569" s="57"/>
      <c r="CN569" s="57"/>
      <c r="CO569" s="57"/>
      <c r="CP569" s="57"/>
      <c r="CQ569" s="57"/>
      <c r="CR569" s="57"/>
      <c r="CS569" s="57"/>
      <c r="CT569" s="57"/>
      <c r="CU569" s="57"/>
      <c r="CV569" s="57"/>
      <c r="CW569" s="57"/>
      <c r="CX569" s="57"/>
      <c r="CY569" s="57"/>
      <c r="CZ569" s="57"/>
      <c r="DA569" s="57"/>
      <c r="DB569" s="57"/>
      <c r="DC569" s="57"/>
      <c r="DD569" s="57"/>
      <c r="DE569" s="57"/>
      <c r="DF569" s="57"/>
      <c r="DG569" s="57"/>
      <c r="DH569" s="57"/>
      <c r="DI569" s="57"/>
      <c r="DJ569" s="57"/>
      <c r="DK569" s="57"/>
      <c r="DL569" s="57"/>
      <c r="DM569" s="57"/>
      <c r="DN569" s="57"/>
      <c r="DO569" s="57"/>
      <c r="DP569" s="57"/>
      <c r="DQ569" s="57"/>
      <c r="DR569" s="57"/>
      <c r="DS569" s="57"/>
      <c r="DT569" s="57"/>
      <c r="DU569" s="57"/>
      <c r="DV569" s="103"/>
      <c r="DW569" s="57"/>
      <c r="DX569" s="57"/>
      <c r="DY569" s="57"/>
      <c r="DZ569" s="57"/>
      <c r="EA569" s="57"/>
      <c r="EB569" s="57"/>
      <c r="EC569" s="57"/>
      <c r="ED569" s="57"/>
      <c r="EE569" s="57"/>
      <c r="EF569" s="57"/>
      <c r="EG569" s="57"/>
      <c r="EH569" s="57"/>
      <c r="EI569" s="57"/>
      <c r="EJ569" s="57"/>
      <c r="EK569" s="57"/>
      <c r="EL569" s="57"/>
      <c r="EM569" s="57"/>
      <c r="EN569" s="57"/>
      <c r="EO569" s="57"/>
      <c r="EP569" s="57"/>
      <c r="EQ569" s="103"/>
      <c r="ER569" s="577"/>
    </row>
    <row r="570" spans="1:148" ht="15" customHeight="1">
      <c r="A570" s="648"/>
      <c r="B570" s="2261" t="str">
        <f t="shared" si="592"/>
        <v>Desk 42</v>
      </c>
      <c r="C570" s="2266" t="str">
        <f t="shared" ref="C570" si="603">IF(ISBLANK(C53), "", C53)</f>
        <v/>
      </c>
      <c r="D570" s="2266" t="str">
        <f t="shared" si="602"/>
        <v/>
      </c>
      <c r="E570" s="2266" t="str">
        <f t="shared" si="602"/>
        <v/>
      </c>
      <c r="F570" s="2266" t="str">
        <f t="shared" si="602"/>
        <v/>
      </c>
      <c r="G570" s="57"/>
      <c r="H570" s="57"/>
      <c r="I570" s="57"/>
      <c r="J570" s="57"/>
      <c r="K570" s="57"/>
      <c r="L570" s="57"/>
      <c r="M570" s="57"/>
      <c r="N570" s="57"/>
      <c r="O570" s="57"/>
      <c r="P570" s="57"/>
      <c r="Q570" s="57"/>
      <c r="R570" s="57"/>
      <c r="S570" s="57"/>
      <c r="T570" s="57"/>
      <c r="U570" s="57"/>
      <c r="V570" s="57"/>
      <c r="W570" s="57"/>
      <c r="X570" s="57"/>
      <c r="Y570" s="57"/>
      <c r="Z570" s="57"/>
      <c r="AA570" s="57"/>
      <c r="AB570" s="57"/>
      <c r="AC570" s="57"/>
      <c r="AD570" s="57"/>
      <c r="AE570" s="57"/>
      <c r="AF570" s="57"/>
      <c r="AG570" s="57"/>
      <c r="AH570" s="57"/>
      <c r="AI570" s="57"/>
      <c r="AJ570" s="57"/>
      <c r="AK570" s="57"/>
      <c r="AL570" s="57"/>
      <c r="AM570" s="57"/>
      <c r="AN570" s="57"/>
      <c r="AO570" s="57"/>
      <c r="AP570" s="57"/>
      <c r="AQ570" s="57"/>
      <c r="AR570" s="57"/>
      <c r="AS570" s="57"/>
      <c r="AT570" s="57"/>
      <c r="AU570" s="57"/>
      <c r="AV570" s="57"/>
      <c r="AW570" s="57"/>
      <c r="AX570" s="57"/>
      <c r="AY570" s="57"/>
      <c r="AZ570" s="57"/>
      <c r="BA570" s="57"/>
      <c r="BB570" s="57"/>
      <c r="BC570" s="57"/>
      <c r="BD570" s="57"/>
      <c r="BE570" s="57"/>
      <c r="BF570" s="57"/>
      <c r="BG570" s="57"/>
      <c r="BH570" s="57"/>
      <c r="BI570" s="57"/>
      <c r="BJ570" s="57"/>
      <c r="BK570" s="57"/>
      <c r="BL570" s="57"/>
      <c r="BM570" s="57"/>
      <c r="BN570" s="57"/>
      <c r="BO570" s="57"/>
      <c r="BP570" s="57"/>
      <c r="BQ570" s="57"/>
      <c r="BR570" s="57"/>
      <c r="BS570" s="57"/>
      <c r="BT570" s="57"/>
      <c r="BU570" s="57"/>
      <c r="BV570" s="57"/>
      <c r="BW570" s="57"/>
      <c r="BX570" s="57"/>
      <c r="BY570" s="57"/>
      <c r="BZ570" s="57"/>
      <c r="CA570" s="57"/>
      <c r="CB570" s="57"/>
      <c r="CC570" s="57"/>
      <c r="CD570" s="57"/>
      <c r="CE570" s="57"/>
      <c r="CF570" s="57"/>
      <c r="CG570" s="57"/>
      <c r="CH570" s="57"/>
      <c r="CI570" s="57"/>
      <c r="CJ570" s="57"/>
      <c r="CK570" s="57"/>
      <c r="CL570" s="57"/>
      <c r="CM570" s="57"/>
      <c r="CN570" s="57"/>
      <c r="CO570" s="57"/>
      <c r="CP570" s="57"/>
      <c r="CQ570" s="57"/>
      <c r="CR570" s="57"/>
      <c r="CS570" s="57"/>
      <c r="CT570" s="57"/>
      <c r="CU570" s="57"/>
      <c r="CV570" s="57"/>
      <c r="CW570" s="57"/>
      <c r="CX570" s="57"/>
      <c r="CY570" s="57"/>
      <c r="CZ570" s="57"/>
      <c r="DA570" s="57"/>
      <c r="DB570" s="57"/>
      <c r="DC570" s="57"/>
      <c r="DD570" s="57"/>
      <c r="DE570" s="57"/>
      <c r="DF570" s="57"/>
      <c r="DG570" s="57"/>
      <c r="DH570" s="57"/>
      <c r="DI570" s="57"/>
      <c r="DJ570" s="57"/>
      <c r="DK570" s="57"/>
      <c r="DL570" s="57"/>
      <c r="DM570" s="57"/>
      <c r="DN570" s="57"/>
      <c r="DO570" s="57"/>
      <c r="DP570" s="57"/>
      <c r="DQ570" s="57"/>
      <c r="DR570" s="57"/>
      <c r="DS570" s="57"/>
      <c r="DT570" s="57"/>
      <c r="DU570" s="57"/>
      <c r="DV570" s="103"/>
      <c r="DW570" s="57"/>
      <c r="DX570" s="57"/>
      <c r="DY570" s="57"/>
      <c r="DZ570" s="57"/>
      <c r="EA570" s="57"/>
      <c r="EB570" s="57"/>
      <c r="EC570" s="57"/>
      <c r="ED570" s="57"/>
      <c r="EE570" s="57"/>
      <c r="EF570" s="57"/>
      <c r="EG570" s="57"/>
      <c r="EH570" s="57"/>
      <c r="EI570" s="57"/>
      <c r="EJ570" s="57"/>
      <c r="EK570" s="57"/>
      <c r="EL570" s="57"/>
      <c r="EM570" s="57"/>
      <c r="EN570" s="57"/>
      <c r="EO570" s="57"/>
      <c r="EP570" s="57"/>
      <c r="EQ570" s="103"/>
      <c r="ER570" s="577"/>
    </row>
    <row r="571" spans="1:148" ht="15" customHeight="1">
      <c r="A571" s="648"/>
      <c r="B571" s="2261" t="str">
        <f t="shared" si="592"/>
        <v>Desk 43</v>
      </c>
      <c r="C571" s="2266" t="str">
        <f t="shared" ref="C571" si="604">IF(ISBLANK(C54), "", C54)</f>
        <v/>
      </c>
      <c r="D571" s="2266" t="str">
        <f t="shared" si="602"/>
        <v/>
      </c>
      <c r="E571" s="2266" t="str">
        <f t="shared" si="602"/>
        <v/>
      </c>
      <c r="F571" s="2266" t="str">
        <f t="shared" si="602"/>
        <v/>
      </c>
      <c r="G571" s="57"/>
      <c r="H571" s="57"/>
      <c r="I571" s="57"/>
      <c r="J571" s="57"/>
      <c r="K571" s="57"/>
      <c r="L571" s="57"/>
      <c r="M571" s="57"/>
      <c r="N571" s="57"/>
      <c r="O571" s="57"/>
      <c r="P571" s="57"/>
      <c r="Q571" s="57"/>
      <c r="R571" s="57"/>
      <c r="S571" s="57"/>
      <c r="T571" s="57"/>
      <c r="U571" s="57"/>
      <c r="V571" s="57"/>
      <c r="W571" s="57"/>
      <c r="X571" s="57"/>
      <c r="Y571" s="57"/>
      <c r="Z571" s="57"/>
      <c r="AA571" s="57"/>
      <c r="AB571" s="57"/>
      <c r="AC571" s="57"/>
      <c r="AD571" s="57"/>
      <c r="AE571" s="57"/>
      <c r="AF571" s="57"/>
      <c r="AG571" s="57"/>
      <c r="AH571" s="57"/>
      <c r="AI571" s="57"/>
      <c r="AJ571" s="57"/>
      <c r="AK571" s="57"/>
      <c r="AL571" s="57"/>
      <c r="AM571" s="57"/>
      <c r="AN571" s="57"/>
      <c r="AO571" s="57"/>
      <c r="AP571" s="57"/>
      <c r="AQ571" s="57"/>
      <c r="AR571" s="57"/>
      <c r="AS571" s="57"/>
      <c r="AT571" s="57"/>
      <c r="AU571" s="57"/>
      <c r="AV571" s="57"/>
      <c r="AW571" s="57"/>
      <c r="AX571" s="57"/>
      <c r="AY571" s="57"/>
      <c r="AZ571" s="57"/>
      <c r="BA571" s="57"/>
      <c r="BB571" s="57"/>
      <c r="BC571" s="57"/>
      <c r="BD571" s="57"/>
      <c r="BE571" s="57"/>
      <c r="BF571" s="57"/>
      <c r="BG571" s="57"/>
      <c r="BH571" s="57"/>
      <c r="BI571" s="57"/>
      <c r="BJ571" s="57"/>
      <c r="BK571" s="57"/>
      <c r="BL571" s="57"/>
      <c r="BM571" s="57"/>
      <c r="BN571" s="57"/>
      <c r="BO571" s="57"/>
      <c r="BP571" s="57"/>
      <c r="BQ571" s="57"/>
      <c r="BR571" s="57"/>
      <c r="BS571" s="57"/>
      <c r="BT571" s="57"/>
      <c r="BU571" s="57"/>
      <c r="BV571" s="57"/>
      <c r="BW571" s="57"/>
      <c r="BX571" s="57"/>
      <c r="BY571" s="57"/>
      <c r="BZ571" s="57"/>
      <c r="CA571" s="57"/>
      <c r="CB571" s="57"/>
      <c r="CC571" s="57"/>
      <c r="CD571" s="57"/>
      <c r="CE571" s="57"/>
      <c r="CF571" s="57"/>
      <c r="CG571" s="57"/>
      <c r="CH571" s="57"/>
      <c r="CI571" s="57"/>
      <c r="CJ571" s="57"/>
      <c r="CK571" s="57"/>
      <c r="CL571" s="57"/>
      <c r="CM571" s="57"/>
      <c r="CN571" s="57"/>
      <c r="CO571" s="57"/>
      <c r="CP571" s="57"/>
      <c r="CQ571" s="57"/>
      <c r="CR571" s="57"/>
      <c r="CS571" s="57"/>
      <c r="CT571" s="57"/>
      <c r="CU571" s="57"/>
      <c r="CV571" s="57"/>
      <c r="CW571" s="57"/>
      <c r="CX571" s="57"/>
      <c r="CY571" s="57"/>
      <c r="CZ571" s="57"/>
      <c r="DA571" s="57"/>
      <c r="DB571" s="57"/>
      <c r="DC571" s="57"/>
      <c r="DD571" s="57"/>
      <c r="DE571" s="57"/>
      <c r="DF571" s="57"/>
      <c r="DG571" s="57"/>
      <c r="DH571" s="57"/>
      <c r="DI571" s="57"/>
      <c r="DJ571" s="57"/>
      <c r="DK571" s="57"/>
      <c r="DL571" s="57"/>
      <c r="DM571" s="57"/>
      <c r="DN571" s="57"/>
      <c r="DO571" s="57"/>
      <c r="DP571" s="57"/>
      <c r="DQ571" s="57"/>
      <c r="DR571" s="57"/>
      <c r="DS571" s="57"/>
      <c r="DT571" s="57"/>
      <c r="DU571" s="57"/>
      <c r="DV571" s="103"/>
      <c r="DW571" s="57"/>
      <c r="DX571" s="57"/>
      <c r="DY571" s="57"/>
      <c r="DZ571" s="57"/>
      <c r="EA571" s="57"/>
      <c r="EB571" s="57"/>
      <c r="EC571" s="57"/>
      <c r="ED571" s="57"/>
      <c r="EE571" s="57"/>
      <c r="EF571" s="57"/>
      <c r="EG571" s="57"/>
      <c r="EH571" s="57"/>
      <c r="EI571" s="57"/>
      <c r="EJ571" s="57"/>
      <c r="EK571" s="57"/>
      <c r="EL571" s="57"/>
      <c r="EM571" s="57"/>
      <c r="EN571" s="57"/>
      <c r="EO571" s="57"/>
      <c r="EP571" s="57"/>
      <c r="EQ571" s="103"/>
      <c r="ER571" s="577"/>
    </row>
    <row r="572" spans="1:148" ht="15" customHeight="1">
      <c r="A572" s="648"/>
      <c r="B572" s="2261" t="str">
        <f t="shared" si="592"/>
        <v>Desk 44</v>
      </c>
      <c r="C572" s="2266" t="str">
        <f t="shared" ref="C572" si="605">IF(ISBLANK(C55), "", C55)</f>
        <v/>
      </c>
      <c r="D572" s="2266" t="str">
        <f t="shared" si="602"/>
        <v/>
      </c>
      <c r="E572" s="2266" t="str">
        <f t="shared" si="602"/>
        <v/>
      </c>
      <c r="F572" s="2266" t="str">
        <f t="shared" si="602"/>
        <v/>
      </c>
      <c r="G572" s="57"/>
      <c r="H572" s="57"/>
      <c r="I572" s="57"/>
      <c r="J572" s="57"/>
      <c r="K572" s="57"/>
      <c r="L572" s="57"/>
      <c r="M572" s="57"/>
      <c r="N572" s="57"/>
      <c r="O572" s="57"/>
      <c r="P572" s="57"/>
      <c r="Q572" s="57"/>
      <c r="R572" s="57"/>
      <c r="S572" s="57"/>
      <c r="T572" s="57"/>
      <c r="U572" s="57"/>
      <c r="V572" s="57"/>
      <c r="W572" s="57"/>
      <c r="X572" s="57"/>
      <c r="Y572" s="57"/>
      <c r="Z572" s="57"/>
      <c r="AA572" s="57"/>
      <c r="AB572" s="57"/>
      <c r="AC572" s="57"/>
      <c r="AD572" s="57"/>
      <c r="AE572" s="57"/>
      <c r="AF572" s="57"/>
      <c r="AG572" s="57"/>
      <c r="AH572" s="57"/>
      <c r="AI572" s="57"/>
      <c r="AJ572" s="57"/>
      <c r="AK572" s="57"/>
      <c r="AL572" s="57"/>
      <c r="AM572" s="57"/>
      <c r="AN572" s="57"/>
      <c r="AO572" s="57"/>
      <c r="AP572" s="57"/>
      <c r="AQ572" s="57"/>
      <c r="AR572" s="57"/>
      <c r="AS572" s="57"/>
      <c r="AT572" s="57"/>
      <c r="AU572" s="57"/>
      <c r="AV572" s="57"/>
      <c r="AW572" s="57"/>
      <c r="AX572" s="57"/>
      <c r="AY572" s="57"/>
      <c r="AZ572" s="57"/>
      <c r="BA572" s="57"/>
      <c r="BB572" s="57"/>
      <c r="BC572" s="57"/>
      <c r="BD572" s="57"/>
      <c r="BE572" s="57"/>
      <c r="BF572" s="57"/>
      <c r="BG572" s="57"/>
      <c r="BH572" s="57"/>
      <c r="BI572" s="57"/>
      <c r="BJ572" s="57"/>
      <c r="BK572" s="57"/>
      <c r="BL572" s="57"/>
      <c r="BM572" s="57"/>
      <c r="BN572" s="57"/>
      <c r="BO572" s="57"/>
      <c r="BP572" s="57"/>
      <c r="BQ572" s="57"/>
      <c r="BR572" s="57"/>
      <c r="BS572" s="57"/>
      <c r="BT572" s="57"/>
      <c r="BU572" s="57"/>
      <c r="BV572" s="57"/>
      <c r="BW572" s="57"/>
      <c r="BX572" s="57"/>
      <c r="BY572" s="57"/>
      <c r="BZ572" s="57"/>
      <c r="CA572" s="57"/>
      <c r="CB572" s="57"/>
      <c r="CC572" s="57"/>
      <c r="CD572" s="57"/>
      <c r="CE572" s="57"/>
      <c r="CF572" s="57"/>
      <c r="CG572" s="57"/>
      <c r="CH572" s="57"/>
      <c r="CI572" s="57"/>
      <c r="CJ572" s="57"/>
      <c r="CK572" s="57"/>
      <c r="CL572" s="57"/>
      <c r="CM572" s="57"/>
      <c r="CN572" s="57"/>
      <c r="CO572" s="57"/>
      <c r="CP572" s="57"/>
      <c r="CQ572" s="57"/>
      <c r="CR572" s="57"/>
      <c r="CS572" s="57"/>
      <c r="CT572" s="57"/>
      <c r="CU572" s="57"/>
      <c r="CV572" s="57"/>
      <c r="CW572" s="57"/>
      <c r="CX572" s="57"/>
      <c r="CY572" s="57"/>
      <c r="CZ572" s="57"/>
      <c r="DA572" s="57"/>
      <c r="DB572" s="57"/>
      <c r="DC572" s="57"/>
      <c r="DD572" s="57"/>
      <c r="DE572" s="57"/>
      <c r="DF572" s="57"/>
      <c r="DG572" s="57"/>
      <c r="DH572" s="57"/>
      <c r="DI572" s="57"/>
      <c r="DJ572" s="57"/>
      <c r="DK572" s="57"/>
      <c r="DL572" s="57"/>
      <c r="DM572" s="57"/>
      <c r="DN572" s="57"/>
      <c r="DO572" s="57"/>
      <c r="DP572" s="57"/>
      <c r="DQ572" s="57"/>
      <c r="DR572" s="57"/>
      <c r="DS572" s="57"/>
      <c r="DT572" s="57"/>
      <c r="DU572" s="57"/>
      <c r="DV572" s="103"/>
      <c r="DW572" s="57"/>
      <c r="DX572" s="57"/>
      <c r="DY572" s="57"/>
      <c r="DZ572" s="57"/>
      <c r="EA572" s="57"/>
      <c r="EB572" s="57"/>
      <c r="EC572" s="57"/>
      <c r="ED572" s="57"/>
      <c r="EE572" s="57"/>
      <c r="EF572" s="57"/>
      <c r="EG572" s="57"/>
      <c r="EH572" s="57"/>
      <c r="EI572" s="57"/>
      <c r="EJ572" s="57"/>
      <c r="EK572" s="57"/>
      <c r="EL572" s="57"/>
      <c r="EM572" s="57"/>
      <c r="EN572" s="57"/>
      <c r="EO572" s="57"/>
      <c r="EP572" s="57"/>
      <c r="EQ572" s="103"/>
      <c r="ER572" s="577"/>
    </row>
    <row r="573" spans="1:148" ht="15" customHeight="1">
      <c r="A573" s="648"/>
      <c r="B573" s="2261" t="str">
        <f t="shared" si="592"/>
        <v>Desk 45</v>
      </c>
      <c r="C573" s="2266" t="str">
        <f t="shared" ref="C573" si="606">IF(ISBLANK(C56), "", C56)</f>
        <v/>
      </c>
      <c r="D573" s="2266" t="str">
        <f t="shared" si="602"/>
        <v/>
      </c>
      <c r="E573" s="2266" t="str">
        <f t="shared" si="602"/>
        <v/>
      </c>
      <c r="F573" s="2266" t="str">
        <f t="shared" si="602"/>
        <v/>
      </c>
      <c r="G573" s="57"/>
      <c r="H573" s="57"/>
      <c r="I573" s="57"/>
      <c r="J573" s="57"/>
      <c r="K573" s="57"/>
      <c r="L573" s="57"/>
      <c r="M573" s="57"/>
      <c r="N573" s="57"/>
      <c r="O573" s="57"/>
      <c r="P573" s="57"/>
      <c r="Q573" s="57"/>
      <c r="R573" s="57"/>
      <c r="S573" s="57"/>
      <c r="T573" s="57"/>
      <c r="U573" s="57"/>
      <c r="V573" s="57"/>
      <c r="W573" s="57"/>
      <c r="X573" s="57"/>
      <c r="Y573" s="57"/>
      <c r="Z573" s="57"/>
      <c r="AA573" s="57"/>
      <c r="AB573" s="57"/>
      <c r="AC573" s="57"/>
      <c r="AD573" s="57"/>
      <c r="AE573" s="57"/>
      <c r="AF573" s="57"/>
      <c r="AG573" s="57"/>
      <c r="AH573" s="57"/>
      <c r="AI573" s="57"/>
      <c r="AJ573" s="57"/>
      <c r="AK573" s="57"/>
      <c r="AL573" s="57"/>
      <c r="AM573" s="57"/>
      <c r="AN573" s="57"/>
      <c r="AO573" s="57"/>
      <c r="AP573" s="57"/>
      <c r="AQ573" s="57"/>
      <c r="AR573" s="57"/>
      <c r="AS573" s="57"/>
      <c r="AT573" s="57"/>
      <c r="AU573" s="57"/>
      <c r="AV573" s="57"/>
      <c r="AW573" s="57"/>
      <c r="AX573" s="57"/>
      <c r="AY573" s="57"/>
      <c r="AZ573" s="57"/>
      <c r="BA573" s="57"/>
      <c r="BB573" s="57"/>
      <c r="BC573" s="57"/>
      <c r="BD573" s="57"/>
      <c r="BE573" s="57"/>
      <c r="BF573" s="57"/>
      <c r="BG573" s="57"/>
      <c r="BH573" s="57"/>
      <c r="BI573" s="57"/>
      <c r="BJ573" s="57"/>
      <c r="BK573" s="57"/>
      <c r="BL573" s="57"/>
      <c r="BM573" s="57"/>
      <c r="BN573" s="57"/>
      <c r="BO573" s="57"/>
      <c r="BP573" s="57"/>
      <c r="BQ573" s="57"/>
      <c r="BR573" s="57"/>
      <c r="BS573" s="57"/>
      <c r="BT573" s="57"/>
      <c r="BU573" s="57"/>
      <c r="BV573" s="57"/>
      <c r="BW573" s="57"/>
      <c r="BX573" s="57"/>
      <c r="BY573" s="57"/>
      <c r="BZ573" s="57"/>
      <c r="CA573" s="57"/>
      <c r="CB573" s="57"/>
      <c r="CC573" s="57"/>
      <c r="CD573" s="57"/>
      <c r="CE573" s="57"/>
      <c r="CF573" s="57"/>
      <c r="CG573" s="57"/>
      <c r="CH573" s="57"/>
      <c r="CI573" s="57"/>
      <c r="CJ573" s="57"/>
      <c r="CK573" s="57"/>
      <c r="CL573" s="57"/>
      <c r="CM573" s="57"/>
      <c r="CN573" s="57"/>
      <c r="CO573" s="57"/>
      <c r="CP573" s="57"/>
      <c r="CQ573" s="57"/>
      <c r="CR573" s="57"/>
      <c r="CS573" s="57"/>
      <c r="CT573" s="57"/>
      <c r="CU573" s="57"/>
      <c r="CV573" s="57"/>
      <c r="CW573" s="57"/>
      <c r="CX573" s="57"/>
      <c r="CY573" s="57"/>
      <c r="CZ573" s="57"/>
      <c r="DA573" s="57"/>
      <c r="DB573" s="57"/>
      <c r="DC573" s="57"/>
      <c r="DD573" s="57"/>
      <c r="DE573" s="57"/>
      <c r="DF573" s="57"/>
      <c r="DG573" s="57"/>
      <c r="DH573" s="57"/>
      <c r="DI573" s="57"/>
      <c r="DJ573" s="57"/>
      <c r="DK573" s="57"/>
      <c r="DL573" s="57"/>
      <c r="DM573" s="57"/>
      <c r="DN573" s="57"/>
      <c r="DO573" s="57"/>
      <c r="DP573" s="57"/>
      <c r="DQ573" s="57"/>
      <c r="DR573" s="57"/>
      <c r="DS573" s="57"/>
      <c r="DT573" s="57"/>
      <c r="DU573" s="57"/>
      <c r="DV573" s="103"/>
      <c r="DW573" s="57"/>
      <c r="DX573" s="57"/>
      <c r="DY573" s="57"/>
      <c r="DZ573" s="57"/>
      <c r="EA573" s="57"/>
      <c r="EB573" s="57"/>
      <c r="EC573" s="57"/>
      <c r="ED573" s="57"/>
      <c r="EE573" s="57"/>
      <c r="EF573" s="57"/>
      <c r="EG573" s="57"/>
      <c r="EH573" s="57"/>
      <c r="EI573" s="57"/>
      <c r="EJ573" s="57"/>
      <c r="EK573" s="57"/>
      <c r="EL573" s="57"/>
      <c r="EM573" s="57"/>
      <c r="EN573" s="57"/>
      <c r="EO573" s="57"/>
      <c r="EP573" s="57"/>
      <c r="EQ573" s="103"/>
      <c r="ER573" s="577"/>
    </row>
    <row r="574" spans="1:148" ht="15" customHeight="1">
      <c r="A574" s="648"/>
      <c r="B574" s="2261" t="str">
        <f t="shared" si="592"/>
        <v>Desk 46</v>
      </c>
      <c r="C574" s="2266" t="str">
        <f t="shared" ref="C574" si="607">IF(ISBLANK(C57), "", C57)</f>
        <v/>
      </c>
      <c r="D574" s="2266" t="str">
        <f t="shared" si="602"/>
        <v/>
      </c>
      <c r="E574" s="2266" t="str">
        <f t="shared" si="602"/>
        <v/>
      </c>
      <c r="F574" s="2266" t="str">
        <f t="shared" si="602"/>
        <v/>
      </c>
      <c r="G574" s="57"/>
      <c r="H574" s="57"/>
      <c r="I574" s="57"/>
      <c r="J574" s="57"/>
      <c r="K574" s="57"/>
      <c r="L574" s="57"/>
      <c r="M574" s="57"/>
      <c r="N574" s="57"/>
      <c r="O574" s="57"/>
      <c r="P574" s="57"/>
      <c r="Q574" s="57"/>
      <c r="R574" s="57"/>
      <c r="S574" s="57"/>
      <c r="T574" s="57"/>
      <c r="U574" s="57"/>
      <c r="V574" s="57"/>
      <c r="W574" s="57"/>
      <c r="X574" s="57"/>
      <c r="Y574" s="57"/>
      <c r="Z574" s="57"/>
      <c r="AA574" s="57"/>
      <c r="AB574" s="57"/>
      <c r="AC574" s="57"/>
      <c r="AD574" s="57"/>
      <c r="AE574" s="57"/>
      <c r="AF574" s="57"/>
      <c r="AG574" s="57"/>
      <c r="AH574" s="57"/>
      <c r="AI574" s="57"/>
      <c r="AJ574" s="57"/>
      <c r="AK574" s="57"/>
      <c r="AL574" s="57"/>
      <c r="AM574" s="57"/>
      <c r="AN574" s="57"/>
      <c r="AO574" s="57"/>
      <c r="AP574" s="57"/>
      <c r="AQ574" s="57"/>
      <c r="AR574" s="57"/>
      <c r="AS574" s="57"/>
      <c r="AT574" s="57"/>
      <c r="AU574" s="57"/>
      <c r="AV574" s="57"/>
      <c r="AW574" s="57"/>
      <c r="AX574" s="57"/>
      <c r="AY574" s="57"/>
      <c r="AZ574" s="57"/>
      <c r="BA574" s="57"/>
      <c r="BB574" s="57"/>
      <c r="BC574" s="57"/>
      <c r="BD574" s="57"/>
      <c r="BE574" s="57"/>
      <c r="BF574" s="57"/>
      <c r="BG574" s="57"/>
      <c r="BH574" s="57"/>
      <c r="BI574" s="57"/>
      <c r="BJ574" s="57"/>
      <c r="BK574" s="57"/>
      <c r="BL574" s="57"/>
      <c r="BM574" s="57"/>
      <c r="BN574" s="57"/>
      <c r="BO574" s="57"/>
      <c r="BP574" s="57"/>
      <c r="BQ574" s="57"/>
      <c r="BR574" s="57"/>
      <c r="BS574" s="57"/>
      <c r="BT574" s="57"/>
      <c r="BU574" s="57"/>
      <c r="BV574" s="57"/>
      <c r="BW574" s="57"/>
      <c r="BX574" s="57"/>
      <c r="BY574" s="57"/>
      <c r="BZ574" s="57"/>
      <c r="CA574" s="57"/>
      <c r="CB574" s="57"/>
      <c r="CC574" s="57"/>
      <c r="CD574" s="57"/>
      <c r="CE574" s="57"/>
      <c r="CF574" s="57"/>
      <c r="CG574" s="57"/>
      <c r="CH574" s="57"/>
      <c r="CI574" s="57"/>
      <c r="CJ574" s="57"/>
      <c r="CK574" s="57"/>
      <c r="CL574" s="57"/>
      <c r="CM574" s="57"/>
      <c r="CN574" s="57"/>
      <c r="CO574" s="57"/>
      <c r="CP574" s="57"/>
      <c r="CQ574" s="57"/>
      <c r="CR574" s="57"/>
      <c r="CS574" s="57"/>
      <c r="CT574" s="57"/>
      <c r="CU574" s="57"/>
      <c r="CV574" s="57"/>
      <c r="CW574" s="57"/>
      <c r="CX574" s="57"/>
      <c r="CY574" s="57"/>
      <c r="CZ574" s="57"/>
      <c r="DA574" s="57"/>
      <c r="DB574" s="57"/>
      <c r="DC574" s="57"/>
      <c r="DD574" s="57"/>
      <c r="DE574" s="57"/>
      <c r="DF574" s="57"/>
      <c r="DG574" s="57"/>
      <c r="DH574" s="57"/>
      <c r="DI574" s="57"/>
      <c r="DJ574" s="57"/>
      <c r="DK574" s="57"/>
      <c r="DL574" s="57"/>
      <c r="DM574" s="57"/>
      <c r="DN574" s="57"/>
      <c r="DO574" s="57"/>
      <c r="DP574" s="57"/>
      <c r="DQ574" s="57"/>
      <c r="DR574" s="57"/>
      <c r="DS574" s="57"/>
      <c r="DT574" s="57"/>
      <c r="DU574" s="57"/>
      <c r="DV574" s="103"/>
      <c r="DW574" s="57"/>
      <c r="DX574" s="57"/>
      <c r="DY574" s="57"/>
      <c r="DZ574" s="57"/>
      <c r="EA574" s="57"/>
      <c r="EB574" s="57"/>
      <c r="EC574" s="57"/>
      <c r="ED574" s="57"/>
      <c r="EE574" s="57"/>
      <c r="EF574" s="57"/>
      <c r="EG574" s="57"/>
      <c r="EH574" s="57"/>
      <c r="EI574" s="57"/>
      <c r="EJ574" s="57"/>
      <c r="EK574" s="57"/>
      <c r="EL574" s="57"/>
      <c r="EM574" s="57"/>
      <c r="EN574" s="57"/>
      <c r="EO574" s="57"/>
      <c r="EP574" s="57"/>
      <c r="EQ574" s="103"/>
      <c r="ER574" s="577"/>
    </row>
    <row r="575" spans="1:148" ht="15" customHeight="1">
      <c r="A575" s="648"/>
      <c r="B575" s="2261" t="str">
        <f t="shared" si="592"/>
        <v>Desk 47</v>
      </c>
      <c r="C575" s="2266" t="str">
        <f t="shared" ref="C575" si="608">IF(ISBLANK(C58), "", C58)</f>
        <v/>
      </c>
      <c r="D575" s="2266" t="str">
        <f t="shared" si="602"/>
        <v/>
      </c>
      <c r="E575" s="2266" t="str">
        <f t="shared" si="602"/>
        <v/>
      </c>
      <c r="F575" s="2266" t="str">
        <f t="shared" si="602"/>
        <v/>
      </c>
      <c r="G575" s="57"/>
      <c r="H575" s="57"/>
      <c r="I575" s="57"/>
      <c r="J575" s="57"/>
      <c r="K575" s="57"/>
      <c r="L575" s="57"/>
      <c r="M575" s="57"/>
      <c r="N575" s="57"/>
      <c r="O575" s="57"/>
      <c r="P575" s="57"/>
      <c r="Q575" s="57"/>
      <c r="R575" s="57"/>
      <c r="S575" s="57"/>
      <c r="T575" s="57"/>
      <c r="U575" s="57"/>
      <c r="V575" s="57"/>
      <c r="W575" s="57"/>
      <c r="X575" s="57"/>
      <c r="Y575" s="57"/>
      <c r="Z575" s="57"/>
      <c r="AA575" s="57"/>
      <c r="AB575" s="57"/>
      <c r="AC575" s="57"/>
      <c r="AD575" s="57"/>
      <c r="AE575" s="57"/>
      <c r="AF575" s="57"/>
      <c r="AG575" s="57"/>
      <c r="AH575" s="57"/>
      <c r="AI575" s="57"/>
      <c r="AJ575" s="57"/>
      <c r="AK575" s="57"/>
      <c r="AL575" s="57"/>
      <c r="AM575" s="57"/>
      <c r="AN575" s="57"/>
      <c r="AO575" s="57"/>
      <c r="AP575" s="57"/>
      <c r="AQ575" s="57"/>
      <c r="AR575" s="57"/>
      <c r="AS575" s="57"/>
      <c r="AT575" s="57"/>
      <c r="AU575" s="57"/>
      <c r="AV575" s="57"/>
      <c r="AW575" s="57"/>
      <c r="AX575" s="57"/>
      <c r="AY575" s="57"/>
      <c r="AZ575" s="57"/>
      <c r="BA575" s="57"/>
      <c r="BB575" s="57"/>
      <c r="BC575" s="57"/>
      <c r="BD575" s="57"/>
      <c r="BE575" s="57"/>
      <c r="BF575" s="57"/>
      <c r="BG575" s="57"/>
      <c r="BH575" s="57"/>
      <c r="BI575" s="57"/>
      <c r="BJ575" s="57"/>
      <c r="BK575" s="57"/>
      <c r="BL575" s="57"/>
      <c r="BM575" s="57"/>
      <c r="BN575" s="57"/>
      <c r="BO575" s="57"/>
      <c r="BP575" s="57"/>
      <c r="BQ575" s="57"/>
      <c r="BR575" s="57"/>
      <c r="BS575" s="57"/>
      <c r="BT575" s="57"/>
      <c r="BU575" s="57"/>
      <c r="BV575" s="57"/>
      <c r="BW575" s="57"/>
      <c r="BX575" s="57"/>
      <c r="BY575" s="57"/>
      <c r="BZ575" s="57"/>
      <c r="CA575" s="57"/>
      <c r="CB575" s="57"/>
      <c r="CC575" s="57"/>
      <c r="CD575" s="57"/>
      <c r="CE575" s="57"/>
      <c r="CF575" s="57"/>
      <c r="CG575" s="57"/>
      <c r="CH575" s="57"/>
      <c r="CI575" s="57"/>
      <c r="CJ575" s="57"/>
      <c r="CK575" s="57"/>
      <c r="CL575" s="57"/>
      <c r="CM575" s="57"/>
      <c r="CN575" s="57"/>
      <c r="CO575" s="57"/>
      <c r="CP575" s="57"/>
      <c r="CQ575" s="57"/>
      <c r="CR575" s="57"/>
      <c r="CS575" s="57"/>
      <c r="CT575" s="57"/>
      <c r="CU575" s="57"/>
      <c r="CV575" s="57"/>
      <c r="CW575" s="57"/>
      <c r="CX575" s="57"/>
      <c r="CY575" s="57"/>
      <c r="CZ575" s="57"/>
      <c r="DA575" s="57"/>
      <c r="DB575" s="57"/>
      <c r="DC575" s="57"/>
      <c r="DD575" s="57"/>
      <c r="DE575" s="57"/>
      <c r="DF575" s="57"/>
      <c r="DG575" s="57"/>
      <c r="DH575" s="57"/>
      <c r="DI575" s="57"/>
      <c r="DJ575" s="57"/>
      <c r="DK575" s="57"/>
      <c r="DL575" s="57"/>
      <c r="DM575" s="57"/>
      <c r="DN575" s="57"/>
      <c r="DO575" s="57"/>
      <c r="DP575" s="57"/>
      <c r="DQ575" s="57"/>
      <c r="DR575" s="57"/>
      <c r="DS575" s="57"/>
      <c r="DT575" s="57"/>
      <c r="DU575" s="57"/>
      <c r="DV575" s="103"/>
      <c r="DW575" s="57"/>
      <c r="DX575" s="57"/>
      <c r="DY575" s="57"/>
      <c r="DZ575" s="57"/>
      <c r="EA575" s="57"/>
      <c r="EB575" s="57"/>
      <c r="EC575" s="57"/>
      <c r="ED575" s="57"/>
      <c r="EE575" s="57"/>
      <c r="EF575" s="57"/>
      <c r="EG575" s="57"/>
      <c r="EH575" s="57"/>
      <c r="EI575" s="57"/>
      <c r="EJ575" s="57"/>
      <c r="EK575" s="57"/>
      <c r="EL575" s="57"/>
      <c r="EM575" s="57"/>
      <c r="EN575" s="57"/>
      <c r="EO575" s="57"/>
      <c r="EP575" s="57"/>
      <c r="EQ575" s="103"/>
      <c r="ER575" s="577"/>
    </row>
    <row r="576" spans="1:148" ht="15" customHeight="1">
      <c r="A576" s="648"/>
      <c r="B576" s="2261" t="str">
        <f t="shared" si="592"/>
        <v>Desk 48</v>
      </c>
      <c r="C576" s="2266" t="str">
        <f t="shared" ref="C576" si="609">IF(ISBLANK(C59), "", C59)</f>
        <v/>
      </c>
      <c r="D576" s="2266" t="str">
        <f t="shared" si="602"/>
        <v/>
      </c>
      <c r="E576" s="2266" t="str">
        <f t="shared" si="602"/>
        <v/>
      </c>
      <c r="F576" s="2266" t="str">
        <f t="shared" si="602"/>
        <v/>
      </c>
      <c r="G576" s="57"/>
      <c r="H576" s="57"/>
      <c r="I576" s="57"/>
      <c r="J576" s="57"/>
      <c r="K576" s="57"/>
      <c r="L576" s="57"/>
      <c r="M576" s="57"/>
      <c r="N576" s="57"/>
      <c r="O576" s="57"/>
      <c r="P576" s="57"/>
      <c r="Q576" s="57"/>
      <c r="R576" s="57"/>
      <c r="S576" s="57"/>
      <c r="T576" s="57"/>
      <c r="U576" s="57"/>
      <c r="V576" s="57"/>
      <c r="W576" s="57"/>
      <c r="X576" s="57"/>
      <c r="Y576" s="57"/>
      <c r="Z576" s="57"/>
      <c r="AA576" s="57"/>
      <c r="AB576" s="57"/>
      <c r="AC576" s="57"/>
      <c r="AD576" s="57"/>
      <c r="AE576" s="57"/>
      <c r="AF576" s="57"/>
      <c r="AG576" s="57"/>
      <c r="AH576" s="57"/>
      <c r="AI576" s="57"/>
      <c r="AJ576" s="57"/>
      <c r="AK576" s="57"/>
      <c r="AL576" s="57"/>
      <c r="AM576" s="57"/>
      <c r="AN576" s="57"/>
      <c r="AO576" s="57"/>
      <c r="AP576" s="57"/>
      <c r="AQ576" s="57"/>
      <c r="AR576" s="57"/>
      <c r="AS576" s="57"/>
      <c r="AT576" s="57"/>
      <c r="AU576" s="57"/>
      <c r="AV576" s="57"/>
      <c r="AW576" s="57"/>
      <c r="AX576" s="57"/>
      <c r="AY576" s="57"/>
      <c r="AZ576" s="57"/>
      <c r="BA576" s="57"/>
      <c r="BB576" s="57"/>
      <c r="BC576" s="57"/>
      <c r="BD576" s="57"/>
      <c r="BE576" s="57"/>
      <c r="BF576" s="57"/>
      <c r="BG576" s="57"/>
      <c r="BH576" s="57"/>
      <c r="BI576" s="57"/>
      <c r="BJ576" s="57"/>
      <c r="BK576" s="57"/>
      <c r="BL576" s="57"/>
      <c r="BM576" s="57"/>
      <c r="BN576" s="57"/>
      <c r="BO576" s="57"/>
      <c r="BP576" s="57"/>
      <c r="BQ576" s="57"/>
      <c r="BR576" s="57"/>
      <c r="BS576" s="57"/>
      <c r="BT576" s="57"/>
      <c r="BU576" s="57"/>
      <c r="BV576" s="57"/>
      <c r="BW576" s="57"/>
      <c r="BX576" s="57"/>
      <c r="BY576" s="57"/>
      <c r="BZ576" s="57"/>
      <c r="CA576" s="57"/>
      <c r="CB576" s="57"/>
      <c r="CC576" s="57"/>
      <c r="CD576" s="57"/>
      <c r="CE576" s="57"/>
      <c r="CF576" s="57"/>
      <c r="CG576" s="57"/>
      <c r="CH576" s="57"/>
      <c r="CI576" s="57"/>
      <c r="CJ576" s="57"/>
      <c r="CK576" s="57"/>
      <c r="CL576" s="57"/>
      <c r="CM576" s="57"/>
      <c r="CN576" s="57"/>
      <c r="CO576" s="57"/>
      <c r="CP576" s="57"/>
      <c r="CQ576" s="57"/>
      <c r="CR576" s="57"/>
      <c r="CS576" s="57"/>
      <c r="CT576" s="57"/>
      <c r="CU576" s="57"/>
      <c r="CV576" s="57"/>
      <c r="CW576" s="57"/>
      <c r="CX576" s="57"/>
      <c r="CY576" s="57"/>
      <c r="CZ576" s="57"/>
      <c r="DA576" s="57"/>
      <c r="DB576" s="57"/>
      <c r="DC576" s="57"/>
      <c r="DD576" s="57"/>
      <c r="DE576" s="57"/>
      <c r="DF576" s="57"/>
      <c r="DG576" s="57"/>
      <c r="DH576" s="57"/>
      <c r="DI576" s="57"/>
      <c r="DJ576" s="57"/>
      <c r="DK576" s="57"/>
      <c r="DL576" s="57"/>
      <c r="DM576" s="57"/>
      <c r="DN576" s="57"/>
      <c r="DO576" s="57"/>
      <c r="DP576" s="57"/>
      <c r="DQ576" s="57"/>
      <c r="DR576" s="57"/>
      <c r="DS576" s="57"/>
      <c r="DT576" s="57"/>
      <c r="DU576" s="57"/>
      <c r="DV576" s="103"/>
      <c r="DW576" s="57"/>
      <c r="DX576" s="57"/>
      <c r="DY576" s="57"/>
      <c r="DZ576" s="57"/>
      <c r="EA576" s="57"/>
      <c r="EB576" s="57"/>
      <c r="EC576" s="57"/>
      <c r="ED576" s="57"/>
      <c r="EE576" s="57"/>
      <c r="EF576" s="57"/>
      <c r="EG576" s="57"/>
      <c r="EH576" s="57"/>
      <c r="EI576" s="57"/>
      <c r="EJ576" s="57"/>
      <c r="EK576" s="57"/>
      <c r="EL576" s="57"/>
      <c r="EM576" s="57"/>
      <c r="EN576" s="57"/>
      <c r="EO576" s="57"/>
      <c r="EP576" s="57"/>
      <c r="EQ576" s="103"/>
      <c r="ER576" s="577"/>
    </row>
    <row r="577" spans="1:148" ht="15" customHeight="1">
      <c r="A577" s="648"/>
      <c r="B577" s="2261" t="str">
        <f t="shared" si="592"/>
        <v>Desk 49</v>
      </c>
      <c r="C577" s="2266" t="str">
        <f t="shared" ref="C577" si="610">IF(ISBLANK(C60), "", C60)</f>
        <v/>
      </c>
      <c r="D577" s="2266" t="str">
        <f t="shared" si="602"/>
        <v/>
      </c>
      <c r="E577" s="2266" t="str">
        <f t="shared" si="602"/>
        <v/>
      </c>
      <c r="F577" s="2266" t="str">
        <f t="shared" si="602"/>
        <v/>
      </c>
      <c r="G577" s="57"/>
      <c r="H577" s="57"/>
      <c r="I577" s="57"/>
      <c r="J577" s="57"/>
      <c r="K577" s="57"/>
      <c r="L577" s="57"/>
      <c r="M577" s="57"/>
      <c r="N577" s="57"/>
      <c r="O577" s="57"/>
      <c r="P577" s="57"/>
      <c r="Q577" s="57"/>
      <c r="R577" s="57"/>
      <c r="S577" s="57"/>
      <c r="T577" s="57"/>
      <c r="U577" s="57"/>
      <c r="V577" s="57"/>
      <c r="W577" s="57"/>
      <c r="X577" s="57"/>
      <c r="Y577" s="57"/>
      <c r="Z577" s="57"/>
      <c r="AA577" s="57"/>
      <c r="AB577" s="57"/>
      <c r="AC577" s="57"/>
      <c r="AD577" s="57"/>
      <c r="AE577" s="57"/>
      <c r="AF577" s="57"/>
      <c r="AG577" s="57"/>
      <c r="AH577" s="57"/>
      <c r="AI577" s="57"/>
      <c r="AJ577" s="57"/>
      <c r="AK577" s="57"/>
      <c r="AL577" s="57"/>
      <c r="AM577" s="57"/>
      <c r="AN577" s="57"/>
      <c r="AO577" s="57"/>
      <c r="AP577" s="57"/>
      <c r="AQ577" s="57"/>
      <c r="AR577" s="57"/>
      <c r="AS577" s="57"/>
      <c r="AT577" s="57"/>
      <c r="AU577" s="57"/>
      <c r="AV577" s="57"/>
      <c r="AW577" s="57"/>
      <c r="AX577" s="57"/>
      <c r="AY577" s="57"/>
      <c r="AZ577" s="57"/>
      <c r="BA577" s="57"/>
      <c r="BB577" s="57"/>
      <c r="BC577" s="57"/>
      <c r="BD577" s="57"/>
      <c r="BE577" s="57"/>
      <c r="BF577" s="57"/>
      <c r="BG577" s="57"/>
      <c r="BH577" s="57"/>
      <c r="BI577" s="57"/>
      <c r="BJ577" s="57"/>
      <c r="BK577" s="57"/>
      <c r="BL577" s="57"/>
      <c r="BM577" s="57"/>
      <c r="BN577" s="57"/>
      <c r="BO577" s="57"/>
      <c r="BP577" s="57"/>
      <c r="BQ577" s="57"/>
      <c r="BR577" s="57"/>
      <c r="BS577" s="57"/>
      <c r="BT577" s="57"/>
      <c r="BU577" s="57"/>
      <c r="BV577" s="57"/>
      <c r="BW577" s="57"/>
      <c r="BX577" s="57"/>
      <c r="BY577" s="57"/>
      <c r="BZ577" s="57"/>
      <c r="CA577" s="57"/>
      <c r="CB577" s="57"/>
      <c r="CC577" s="57"/>
      <c r="CD577" s="57"/>
      <c r="CE577" s="57"/>
      <c r="CF577" s="57"/>
      <c r="CG577" s="57"/>
      <c r="CH577" s="57"/>
      <c r="CI577" s="57"/>
      <c r="CJ577" s="57"/>
      <c r="CK577" s="57"/>
      <c r="CL577" s="57"/>
      <c r="CM577" s="57"/>
      <c r="CN577" s="57"/>
      <c r="CO577" s="57"/>
      <c r="CP577" s="57"/>
      <c r="CQ577" s="57"/>
      <c r="CR577" s="57"/>
      <c r="CS577" s="57"/>
      <c r="CT577" s="57"/>
      <c r="CU577" s="57"/>
      <c r="CV577" s="57"/>
      <c r="CW577" s="57"/>
      <c r="CX577" s="57"/>
      <c r="CY577" s="57"/>
      <c r="CZ577" s="57"/>
      <c r="DA577" s="57"/>
      <c r="DB577" s="57"/>
      <c r="DC577" s="57"/>
      <c r="DD577" s="57"/>
      <c r="DE577" s="57"/>
      <c r="DF577" s="57"/>
      <c r="DG577" s="57"/>
      <c r="DH577" s="57"/>
      <c r="DI577" s="57"/>
      <c r="DJ577" s="57"/>
      <c r="DK577" s="57"/>
      <c r="DL577" s="57"/>
      <c r="DM577" s="57"/>
      <c r="DN577" s="57"/>
      <c r="DO577" s="57"/>
      <c r="DP577" s="57"/>
      <c r="DQ577" s="57"/>
      <c r="DR577" s="57"/>
      <c r="DS577" s="57"/>
      <c r="DT577" s="57"/>
      <c r="DU577" s="57"/>
      <c r="DV577" s="103"/>
      <c r="DW577" s="57"/>
      <c r="DX577" s="57"/>
      <c r="DY577" s="57"/>
      <c r="DZ577" s="57"/>
      <c r="EA577" s="57"/>
      <c r="EB577" s="57"/>
      <c r="EC577" s="57"/>
      <c r="ED577" s="57"/>
      <c r="EE577" s="57"/>
      <c r="EF577" s="57"/>
      <c r="EG577" s="57"/>
      <c r="EH577" s="57"/>
      <c r="EI577" s="57"/>
      <c r="EJ577" s="57"/>
      <c r="EK577" s="57"/>
      <c r="EL577" s="57"/>
      <c r="EM577" s="57"/>
      <c r="EN577" s="57"/>
      <c r="EO577" s="57"/>
      <c r="EP577" s="57"/>
      <c r="EQ577" s="103"/>
      <c r="ER577" s="577"/>
    </row>
    <row r="578" spans="1:148" ht="15" customHeight="1">
      <c r="A578" s="648"/>
      <c r="B578" s="2261" t="str">
        <f t="shared" si="592"/>
        <v>Desk 50</v>
      </c>
      <c r="C578" s="2266" t="str">
        <f t="shared" ref="C578" si="611">IF(ISBLANK(C61), "", C61)</f>
        <v/>
      </c>
      <c r="D578" s="2266" t="str">
        <f t="shared" si="602"/>
        <v/>
      </c>
      <c r="E578" s="2266" t="str">
        <f t="shared" si="602"/>
        <v/>
      </c>
      <c r="F578" s="2266" t="str">
        <f t="shared" si="602"/>
        <v/>
      </c>
      <c r="G578" s="57"/>
      <c r="H578" s="57"/>
      <c r="I578" s="57"/>
      <c r="J578" s="57"/>
      <c r="K578" s="57"/>
      <c r="L578" s="57"/>
      <c r="M578" s="57"/>
      <c r="N578" s="57"/>
      <c r="O578" s="57"/>
      <c r="P578" s="57"/>
      <c r="Q578" s="57"/>
      <c r="R578" s="57"/>
      <c r="S578" s="57"/>
      <c r="T578" s="57"/>
      <c r="U578" s="57"/>
      <c r="V578" s="57"/>
      <c r="W578" s="57"/>
      <c r="X578" s="57"/>
      <c r="Y578" s="57"/>
      <c r="Z578" s="57"/>
      <c r="AA578" s="57"/>
      <c r="AB578" s="57"/>
      <c r="AC578" s="57"/>
      <c r="AD578" s="57"/>
      <c r="AE578" s="57"/>
      <c r="AF578" s="57"/>
      <c r="AG578" s="57"/>
      <c r="AH578" s="57"/>
      <c r="AI578" s="57"/>
      <c r="AJ578" s="57"/>
      <c r="AK578" s="57"/>
      <c r="AL578" s="57"/>
      <c r="AM578" s="57"/>
      <c r="AN578" s="57"/>
      <c r="AO578" s="57"/>
      <c r="AP578" s="57"/>
      <c r="AQ578" s="57"/>
      <c r="AR578" s="57"/>
      <c r="AS578" s="57"/>
      <c r="AT578" s="57"/>
      <c r="AU578" s="57"/>
      <c r="AV578" s="57"/>
      <c r="AW578" s="57"/>
      <c r="AX578" s="57"/>
      <c r="AY578" s="57"/>
      <c r="AZ578" s="57"/>
      <c r="BA578" s="57"/>
      <c r="BB578" s="57"/>
      <c r="BC578" s="57"/>
      <c r="BD578" s="57"/>
      <c r="BE578" s="57"/>
      <c r="BF578" s="57"/>
      <c r="BG578" s="57"/>
      <c r="BH578" s="57"/>
      <c r="BI578" s="57"/>
      <c r="BJ578" s="57"/>
      <c r="BK578" s="57"/>
      <c r="BL578" s="57"/>
      <c r="BM578" s="57"/>
      <c r="BN578" s="57"/>
      <c r="BO578" s="57"/>
      <c r="BP578" s="57"/>
      <c r="BQ578" s="57"/>
      <c r="BR578" s="57"/>
      <c r="BS578" s="57"/>
      <c r="BT578" s="57"/>
      <c r="BU578" s="57"/>
      <c r="BV578" s="57"/>
      <c r="BW578" s="57"/>
      <c r="BX578" s="57"/>
      <c r="BY578" s="57"/>
      <c r="BZ578" s="57"/>
      <c r="CA578" s="57"/>
      <c r="CB578" s="57"/>
      <c r="CC578" s="57"/>
      <c r="CD578" s="57"/>
      <c r="CE578" s="57"/>
      <c r="CF578" s="57"/>
      <c r="CG578" s="57"/>
      <c r="CH578" s="57"/>
      <c r="CI578" s="57"/>
      <c r="CJ578" s="57"/>
      <c r="CK578" s="57"/>
      <c r="CL578" s="57"/>
      <c r="CM578" s="57"/>
      <c r="CN578" s="57"/>
      <c r="CO578" s="57"/>
      <c r="CP578" s="57"/>
      <c r="CQ578" s="57"/>
      <c r="CR578" s="57"/>
      <c r="CS578" s="57"/>
      <c r="CT578" s="57"/>
      <c r="CU578" s="57"/>
      <c r="CV578" s="57"/>
      <c r="CW578" s="57"/>
      <c r="CX578" s="57"/>
      <c r="CY578" s="57"/>
      <c r="CZ578" s="57"/>
      <c r="DA578" s="57"/>
      <c r="DB578" s="57"/>
      <c r="DC578" s="57"/>
      <c r="DD578" s="57"/>
      <c r="DE578" s="57"/>
      <c r="DF578" s="57"/>
      <c r="DG578" s="57"/>
      <c r="DH578" s="57"/>
      <c r="DI578" s="57"/>
      <c r="DJ578" s="57"/>
      <c r="DK578" s="57"/>
      <c r="DL578" s="57"/>
      <c r="DM578" s="57"/>
      <c r="DN578" s="57"/>
      <c r="DO578" s="57"/>
      <c r="DP578" s="57"/>
      <c r="DQ578" s="57"/>
      <c r="DR578" s="57"/>
      <c r="DS578" s="57"/>
      <c r="DT578" s="57"/>
      <c r="DU578" s="57"/>
      <c r="DV578" s="103"/>
      <c r="DW578" s="57"/>
      <c r="DX578" s="57"/>
      <c r="DY578" s="57"/>
      <c r="DZ578" s="57"/>
      <c r="EA578" s="57"/>
      <c r="EB578" s="57"/>
      <c r="EC578" s="57"/>
      <c r="ED578" s="57"/>
      <c r="EE578" s="57"/>
      <c r="EF578" s="57"/>
      <c r="EG578" s="57"/>
      <c r="EH578" s="57"/>
      <c r="EI578" s="57"/>
      <c r="EJ578" s="57"/>
      <c r="EK578" s="57"/>
      <c r="EL578" s="57"/>
      <c r="EM578" s="57"/>
      <c r="EN578" s="57"/>
      <c r="EO578" s="57"/>
      <c r="EP578" s="57"/>
      <c r="EQ578" s="103"/>
      <c r="ER578" s="577"/>
    </row>
    <row r="579" spans="1:148" ht="15" customHeight="1">
      <c r="A579" s="648"/>
      <c r="B579" s="2261" t="str">
        <f t="shared" si="592"/>
        <v>Desk 51</v>
      </c>
      <c r="C579" s="2266" t="str">
        <f t="shared" ref="C579" si="612">IF(ISBLANK(C62), "", C62)</f>
        <v/>
      </c>
      <c r="D579" s="2266" t="str">
        <f t="shared" si="602"/>
        <v/>
      </c>
      <c r="E579" s="2266" t="str">
        <f t="shared" si="602"/>
        <v/>
      </c>
      <c r="F579" s="2266" t="str">
        <f t="shared" si="602"/>
        <v/>
      </c>
      <c r="G579" s="57"/>
      <c r="H579" s="57"/>
      <c r="I579" s="57"/>
      <c r="J579" s="57"/>
      <c r="K579" s="57"/>
      <c r="L579" s="57"/>
      <c r="M579" s="57"/>
      <c r="N579" s="57"/>
      <c r="O579" s="57"/>
      <c r="P579" s="57"/>
      <c r="Q579" s="57"/>
      <c r="R579" s="57"/>
      <c r="S579" s="57"/>
      <c r="T579" s="57"/>
      <c r="U579" s="57"/>
      <c r="V579" s="57"/>
      <c r="W579" s="57"/>
      <c r="X579" s="57"/>
      <c r="Y579" s="57"/>
      <c r="Z579" s="57"/>
      <c r="AA579" s="57"/>
      <c r="AB579" s="57"/>
      <c r="AC579" s="57"/>
      <c r="AD579" s="57"/>
      <c r="AE579" s="57"/>
      <c r="AF579" s="57"/>
      <c r="AG579" s="57"/>
      <c r="AH579" s="57"/>
      <c r="AI579" s="57"/>
      <c r="AJ579" s="57"/>
      <c r="AK579" s="57"/>
      <c r="AL579" s="57"/>
      <c r="AM579" s="57"/>
      <c r="AN579" s="57"/>
      <c r="AO579" s="57"/>
      <c r="AP579" s="57"/>
      <c r="AQ579" s="57"/>
      <c r="AR579" s="57"/>
      <c r="AS579" s="57"/>
      <c r="AT579" s="57"/>
      <c r="AU579" s="57"/>
      <c r="AV579" s="57"/>
      <c r="AW579" s="57"/>
      <c r="AX579" s="57"/>
      <c r="AY579" s="57"/>
      <c r="AZ579" s="57"/>
      <c r="BA579" s="57"/>
      <c r="BB579" s="57"/>
      <c r="BC579" s="57"/>
      <c r="BD579" s="57"/>
      <c r="BE579" s="57"/>
      <c r="BF579" s="57"/>
      <c r="BG579" s="57"/>
      <c r="BH579" s="57"/>
      <c r="BI579" s="57"/>
      <c r="BJ579" s="57"/>
      <c r="BK579" s="57"/>
      <c r="BL579" s="57"/>
      <c r="BM579" s="57"/>
      <c r="BN579" s="57"/>
      <c r="BO579" s="57"/>
      <c r="BP579" s="57"/>
      <c r="BQ579" s="57"/>
      <c r="BR579" s="57"/>
      <c r="BS579" s="57"/>
      <c r="BT579" s="57"/>
      <c r="BU579" s="57"/>
      <c r="BV579" s="57"/>
      <c r="BW579" s="57"/>
      <c r="BX579" s="57"/>
      <c r="BY579" s="57"/>
      <c r="BZ579" s="57"/>
      <c r="CA579" s="57"/>
      <c r="CB579" s="57"/>
      <c r="CC579" s="57"/>
      <c r="CD579" s="57"/>
      <c r="CE579" s="57"/>
      <c r="CF579" s="57"/>
      <c r="CG579" s="57"/>
      <c r="CH579" s="57"/>
      <c r="CI579" s="57"/>
      <c r="CJ579" s="57"/>
      <c r="CK579" s="57"/>
      <c r="CL579" s="57"/>
      <c r="CM579" s="57"/>
      <c r="CN579" s="57"/>
      <c r="CO579" s="57"/>
      <c r="CP579" s="57"/>
      <c r="CQ579" s="57"/>
      <c r="CR579" s="57"/>
      <c r="CS579" s="57"/>
      <c r="CT579" s="57"/>
      <c r="CU579" s="57"/>
      <c r="CV579" s="57"/>
      <c r="CW579" s="57"/>
      <c r="CX579" s="57"/>
      <c r="CY579" s="57"/>
      <c r="CZ579" s="57"/>
      <c r="DA579" s="57"/>
      <c r="DB579" s="57"/>
      <c r="DC579" s="57"/>
      <c r="DD579" s="57"/>
      <c r="DE579" s="57"/>
      <c r="DF579" s="57"/>
      <c r="DG579" s="57"/>
      <c r="DH579" s="57"/>
      <c r="DI579" s="57"/>
      <c r="DJ579" s="57"/>
      <c r="DK579" s="57"/>
      <c r="DL579" s="57"/>
      <c r="DM579" s="57"/>
      <c r="DN579" s="57"/>
      <c r="DO579" s="57"/>
      <c r="DP579" s="57"/>
      <c r="DQ579" s="57"/>
      <c r="DR579" s="57"/>
      <c r="DS579" s="57"/>
      <c r="DT579" s="57"/>
      <c r="DU579" s="57"/>
      <c r="DV579" s="103"/>
      <c r="DW579" s="57"/>
      <c r="DX579" s="57"/>
      <c r="DY579" s="57"/>
      <c r="DZ579" s="57"/>
      <c r="EA579" s="57"/>
      <c r="EB579" s="57"/>
      <c r="EC579" s="57"/>
      <c r="ED579" s="57"/>
      <c r="EE579" s="57"/>
      <c r="EF579" s="57"/>
      <c r="EG579" s="57"/>
      <c r="EH579" s="57"/>
      <c r="EI579" s="57"/>
      <c r="EJ579" s="57"/>
      <c r="EK579" s="57"/>
      <c r="EL579" s="57"/>
      <c r="EM579" s="57"/>
      <c r="EN579" s="57"/>
      <c r="EO579" s="57"/>
      <c r="EP579" s="57"/>
      <c r="EQ579" s="103"/>
      <c r="ER579" s="577"/>
    </row>
    <row r="580" spans="1:148" ht="15" customHeight="1">
      <c r="A580" s="648"/>
      <c r="B580" s="2261" t="str">
        <f t="shared" si="592"/>
        <v>Desk 52</v>
      </c>
      <c r="C580" s="2266" t="str">
        <f t="shared" ref="C580" si="613">IF(ISBLANK(C63), "", C63)</f>
        <v/>
      </c>
      <c r="D580" s="2266" t="str">
        <f t="shared" si="602"/>
        <v/>
      </c>
      <c r="E580" s="2266" t="str">
        <f t="shared" si="602"/>
        <v/>
      </c>
      <c r="F580" s="2266" t="str">
        <f t="shared" si="602"/>
        <v/>
      </c>
      <c r="G580" s="57"/>
      <c r="H580" s="57"/>
      <c r="I580" s="57"/>
      <c r="J580" s="57"/>
      <c r="K580" s="57"/>
      <c r="L580" s="57"/>
      <c r="M580" s="57"/>
      <c r="N580" s="57"/>
      <c r="O580" s="57"/>
      <c r="P580" s="57"/>
      <c r="Q580" s="57"/>
      <c r="R580" s="57"/>
      <c r="S580" s="57"/>
      <c r="T580" s="57"/>
      <c r="U580" s="57"/>
      <c r="V580" s="57"/>
      <c r="W580" s="57"/>
      <c r="X580" s="57"/>
      <c r="Y580" s="57"/>
      <c r="Z580" s="57"/>
      <c r="AA580" s="57"/>
      <c r="AB580" s="57"/>
      <c r="AC580" s="57"/>
      <c r="AD580" s="57"/>
      <c r="AE580" s="57"/>
      <c r="AF580" s="57"/>
      <c r="AG580" s="57"/>
      <c r="AH580" s="57"/>
      <c r="AI580" s="57"/>
      <c r="AJ580" s="57"/>
      <c r="AK580" s="57"/>
      <c r="AL580" s="57"/>
      <c r="AM580" s="57"/>
      <c r="AN580" s="57"/>
      <c r="AO580" s="57"/>
      <c r="AP580" s="57"/>
      <c r="AQ580" s="57"/>
      <c r="AR580" s="57"/>
      <c r="AS580" s="57"/>
      <c r="AT580" s="57"/>
      <c r="AU580" s="57"/>
      <c r="AV580" s="57"/>
      <c r="AW580" s="57"/>
      <c r="AX580" s="57"/>
      <c r="AY580" s="57"/>
      <c r="AZ580" s="57"/>
      <c r="BA580" s="57"/>
      <c r="BB580" s="57"/>
      <c r="BC580" s="57"/>
      <c r="BD580" s="57"/>
      <c r="BE580" s="57"/>
      <c r="BF580" s="57"/>
      <c r="BG580" s="57"/>
      <c r="BH580" s="57"/>
      <c r="BI580" s="57"/>
      <c r="BJ580" s="57"/>
      <c r="BK580" s="57"/>
      <c r="BL580" s="57"/>
      <c r="BM580" s="57"/>
      <c r="BN580" s="57"/>
      <c r="BO580" s="57"/>
      <c r="BP580" s="57"/>
      <c r="BQ580" s="57"/>
      <c r="BR580" s="57"/>
      <c r="BS580" s="57"/>
      <c r="BT580" s="57"/>
      <c r="BU580" s="57"/>
      <c r="BV580" s="57"/>
      <c r="BW580" s="57"/>
      <c r="BX580" s="57"/>
      <c r="BY580" s="57"/>
      <c r="BZ580" s="57"/>
      <c r="CA580" s="57"/>
      <c r="CB580" s="57"/>
      <c r="CC580" s="57"/>
      <c r="CD580" s="57"/>
      <c r="CE580" s="57"/>
      <c r="CF580" s="57"/>
      <c r="CG580" s="57"/>
      <c r="CH580" s="57"/>
      <c r="CI580" s="57"/>
      <c r="CJ580" s="57"/>
      <c r="CK580" s="57"/>
      <c r="CL580" s="57"/>
      <c r="CM580" s="57"/>
      <c r="CN580" s="57"/>
      <c r="CO580" s="57"/>
      <c r="CP580" s="57"/>
      <c r="CQ580" s="57"/>
      <c r="CR580" s="57"/>
      <c r="CS580" s="57"/>
      <c r="CT580" s="57"/>
      <c r="CU580" s="57"/>
      <c r="CV580" s="57"/>
      <c r="CW580" s="57"/>
      <c r="CX580" s="57"/>
      <c r="CY580" s="57"/>
      <c r="CZ580" s="57"/>
      <c r="DA580" s="57"/>
      <c r="DB580" s="57"/>
      <c r="DC580" s="57"/>
      <c r="DD580" s="57"/>
      <c r="DE580" s="57"/>
      <c r="DF580" s="57"/>
      <c r="DG580" s="57"/>
      <c r="DH580" s="57"/>
      <c r="DI580" s="57"/>
      <c r="DJ580" s="57"/>
      <c r="DK580" s="57"/>
      <c r="DL580" s="57"/>
      <c r="DM580" s="57"/>
      <c r="DN580" s="57"/>
      <c r="DO580" s="57"/>
      <c r="DP580" s="57"/>
      <c r="DQ580" s="57"/>
      <c r="DR580" s="57"/>
      <c r="DS580" s="57"/>
      <c r="DT580" s="57"/>
      <c r="DU580" s="57"/>
      <c r="DV580" s="103"/>
      <c r="DW580" s="57"/>
      <c r="DX580" s="57"/>
      <c r="DY580" s="57"/>
      <c r="DZ580" s="57"/>
      <c r="EA580" s="57"/>
      <c r="EB580" s="57"/>
      <c r="EC580" s="57"/>
      <c r="ED580" s="57"/>
      <c r="EE580" s="57"/>
      <c r="EF580" s="57"/>
      <c r="EG580" s="57"/>
      <c r="EH580" s="57"/>
      <c r="EI580" s="57"/>
      <c r="EJ580" s="57"/>
      <c r="EK580" s="57"/>
      <c r="EL580" s="57"/>
      <c r="EM580" s="57"/>
      <c r="EN580" s="57"/>
      <c r="EO580" s="57"/>
      <c r="EP580" s="57"/>
      <c r="EQ580" s="103"/>
      <c r="ER580" s="577"/>
    </row>
    <row r="581" spans="1:148" ht="15" customHeight="1">
      <c r="A581" s="648"/>
      <c r="B581" s="2261" t="str">
        <f t="shared" si="592"/>
        <v>Desk 53</v>
      </c>
      <c r="C581" s="2266" t="str">
        <f t="shared" ref="C581" si="614">IF(ISBLANK(C64), "", C64)</f>
        <v/>
      </c>
      <c r="D581" s="2266" t="str">
        <f t="shared" si="602"/>
        <v/>
      </c>
      <c r="E581" s="2266" t="str">
        <f t="shared" si="602"/>
        <v/>
      </c>
      <c r="F581" s="2266" t="str">
        <f t="shared" si="602"/>
        <v/>
      </c>
      <c r="G581" s="57"/>
      <c r="H581" s="57"/>
      <c r="I581" s="57"/>
      <c r="J581" s="57"/>
      <c r="K581" s="57"/>
      <c r="L581" s="57"/>
      <c r="M581" s="57"/>
      <c r="N581" s="57"/>
      <c r="O581" s="57"/>
      <c r="P581" s="57"/>
      <c r="Q581" s="57"/>
      <c r="R581" s="57"/>
      <c r="S581" s="57"/>
      <c r="T581" s="57"/>
      <c r="U581" s="57"/>
      <c r="V581" s="57"/>
      <c r="W581" s="57"/>
      <c r="X581" s="57"/>
      <c r="Y581" s="57"/>
      <c r="Z581" s="57"/>
      <c r="AA581" s="57"/>
      <c r="AB581" s="57"/>
      <c r="AC581" s="57"/>
      <c r="AD581" s="57"/>
      <c r="AE581" s="57"/>
      <c r="AF581" s="57"/>
      <c r="AG581" s="57"/>
      <c r="AH581" s="57"/>
      <c r="AI581" s="57"/>
      <c r="AJ581" s="57"/>
      <c r="AK581" s="57"/>
      <c r="AL581" s="57"/>
      <c r="AM581" s="57"/>
      <c r="AN581" s="57"/>
      <c r="AO581" s="57"/>
      <c r="AP581" s="57"/>
      <c r="AQ581" s="57"/>
      <c r="AR581" s="57"/>
      <c r="AS581" s="57"/>
      <c r="AT581" s="57"/>
      <c r="AU581" s="57"/>
      <c r="AV581" s="57"/>
      <c r="AW581" s="57"/>
      <c r="AX581" s="57"/>
      <c r="AY581" s="57"/>
      <c r="AZ581" s="57"/>
      <c r="BA581" s="57"/>
      <c r="BB581" s="57"/>
      <c r="BC581" s="57"/>
      <c r="BD581" s="57"/>
      <c r="BE581" s="57"/>
      <c r="BF581" s="57"/>
      <c r="BG581" s="57"/>
      <c r="BH581" s="57"/>
      <c r="BI581" s="57"/>
      <c r="BJ581" s="57"/>
      <c r="BK581" s="57"/>
      <c r="BL581" s="57"/>
      <c r="BM581" s="57"/>
      <c r="BN581" s="57"/>
      <c r="BO581" s="57"/>
      <c r="BP581" s="57"/>
      <c r="BQ581" s="57"/>
      <c r="BR581" s="57"/>
      <c r="BS581" s="57"/>
      <c r="BT581" s="57"/>
      <c r="BU581" s="57"/>
      <c r="BV581" s="57"/>
      <c r="BW581" s="57"/>
      <c r="BX581" s="57"/>
      <c r="BY581" s="57"/>
      <c r="BZ581" s="57"/>
      <c r="CA581" s="57"/>
      <c r="CB581" s="57"/>
      <c r="CC581" s="57"/>
      <c r="CD581" s="57"/>
      <c r="CE581" s="57"/>
      <c r="CF581" s="57"/>
      <c r="CG581" s="57"/>
      <c r="CH581" s="57"/>
      <c r="CI581" s="57"/>
      <c r="CJ581" s="57"/>
      <c r="CK581" s="57"/>
      <c r="CL581" s="57"/>
      <c r="CM581" s="57"/>
      <c r="CN581" s="57"/>
      <c r="CO581" s="57"/>
      <c r="CP581" s="57"/>
      <c r="CQ581" s="57"/>
      <c r="CR581" s="57"/>
      <c r="CS581" s="57"/>
      <c r="CT581" s="57"/>
      <c r="CU581" s="57"/>
      <c r="CV581" s="57"/>
      <c r="CW581" s="57"/>
      <c r="CX581" s="57"/>
      <c r="CY581" s="57"/>
      <c r="CZ581" s="57"/>
      <c r="DA581" s="57"/>
      <c r="DB581" s="57"/>
      <c r="DC581" s="57"/>
      <c r="DD581" s="57"/>
      <c r="DE581" s="57"/>
      <c r="DF581" s="57"/>
      <c r="DG581" s="57"/>
      <c r="DH581" s="57"/>
      <c r="DI581" s="57"/>
      <c r="DJ581" s="57"/>
      <c r="DK581" s="57"/>
      <c r="DL581" s="57"/>
      <c r="DM581" s="57"/>
      <c r="DN581" s="57"/>
      <c r="DO581" s="57"/>
      <c r="DP581" s="57"/>
      <c r="DQ581" s="57"/>
      <c r="DR581" s="57"/>
      <c r="DS581" s="57"/>
      <c r="DT581" s="57"/>
      <c r="DU581" s="57"/>
      <c r="DV581" s="103"/>
      <c r="DW581" s="57"/>
      <c r="DX581" s="57"/>
      <c r="DY581" s="57"/>
      <c r="DZ581" s="57"/>
      <c r="EA581" s="57"/>
      <c r="EB581" s="57"/>
      <c r="EC581" s="57"/>
      <c r="ED581" s="57"/>
      <c r="EE581" s="57"/>
      <c r="EF581" s="57"/>
      <c r="EG581" s="57"/>
      <c r="EH581" s="57"/>
      <c r="EI581" s="57"/>
      <c r="EJ581" s="57"/>
      <c r="EK581" s="57"/>
      <c r="EL581" s="57"/>
      <c r="EM581" s="57"/>
      <c r="EN581" s="57"/>
      <c r="EO581" s="57"/>
      <c r="EP581" s="57"/>
      <c r="EQ581" s="103"/>
      <c r="ER581" s="577"/>
    </row>
    <row r="582" spans="1:148" ht="15" customHeight="1">
      <c r="A582" s="648"/>
      <c r="B582" s="2261" t="str">
        <f t="shared" si="592"/>
        <v>Desk 54</v>
      </c>
      <c r="C582" s="2266" t="str">
        <f t="shared" ref="C582" si="615">IF(ISBLANK(C65), "", C65)</f>
        <v/>
      </c>
      <c r="D582" s="2266" t="str">
        <f t="shared" si="602"/>
        <v/>
      </c>
      <c r="E582" s="2266" t="str">
        <f t="shared" si="602"/>
        <v/>
      </c>
      <c r="F582" s="2266" t="str">
        <f t="shared" si="602"/>
        <v/>
      </c>
      <c r="G582" s="57"/>
      <c r="H582" s="57"/>
      <c r="I582" s="57"/>
      <c r="J582" s="57"/>
      <c r="K582" s="57"/>
      <c r="L582" s="57"/>
      <c r="M582" s="57"/>
      <c r="N582" s="57"/>
      <c r="O582" s="57"/>
      <c r="P582" s="57"/>
      <c r="Q582" s="57"/>
      <c r="R582" s="57"/>
      <c r="S582" s="57"/>
      <c r="T582" s="57"/>
      <c r="U582" s="57"/>
      <c r="V582" s="57"/>
      <c r="W582" s="57"/>
      <c r="X582" s="57"/>
      <c r="Y582" s="57"/>
      <c r="Z582" s="57"/>
      <c r="AA582" s="57"/>
      <c r="AB582" s="57"/>
      <c r="AC582" s="57"/>
      <c r="AD582" s="57"/>
      <c r="AE582" s="57"/>
      <c r="AF582" s="57"/>
      <c r="AG582" s="57"/>
      <c r="AH582" s="57"/>
      <c r="AI582" s="57"/>
      <c r="AJ582" s="57"/>
      <c r="AK582" s="57"/>
      <c r="AL582" s="57"/>
      <c r="AM582" s="57"/>
      <c r="AN582" s="57"/>
      <c r="AO582" s="57"/>
      <c r="AP582" s="57"/>
      <c r="AQ582" s="57"/>
      <c r="AR582" s="57"/>
      <c r="AS582" s="57"/>
      <c r="AT582" s="57"/>
      <c r="AU582" s="57"/>
      <c r="AV582" s="57"/>
      <c r="AW582" s="57"/>
      <c r="AX582" s="57"/>
      <c r="AY582" s="57"/>
      <c r="AZ582" s="57"/>
      <c r="BA582" s="57"/>
      <c r="BB582" s="57"/>
      <c r="BC582" s="57"/>
      <c r="BD582" s="57"/>
      <c r="BE582" s="57"/>
      <c r="BF582" s="57"/>
      <c r="BG582" s="57"/>
      <c r="BH582" s="57"/>
      <c r="BI582" s="57"/>
      <c r="BJ582" s="57"/>
      <c r="BK582" s="57"/>
      <c r="BL582" s="57"/>
      <c r="BM582" s="57"/>
      <c r="BN582" s="57"/>
      <c r="BO582" s="57"/>
      <c r="BP582" s="57"/>
      <c r="BQ582" s="57"/>
      <c r="BR582" s="57"/>
      <c r="BS582" s="57"/>
      <c r="BT582" s="57"/>
      <c r="BU582" s="57"/>
      <c r="BV582" s="57"/>
      <c r="BW582" s="57"/>
      <c r="BX582" s="57"/>
      <c r="BY582" s="57"/>
      <c r="BZ582" s="57"/>
      <c r="CA582" s="57"/>
      <c r="CB582" s="57"/>
      <c r="CC582" s="57"/>
      <c r="CD582" s="57"/>
      <c r="CE582" s="57"/>
      <c r="CF582" s="57"/>
      <c r="CG582" s="57"/>
      <c r="CH582" s="57"/>
      <c r="CI582" s="57"/>
      <c r="CJ582" s="57"/>
      <c r="CK582" s="57"/>
      <c r="CL582" s="57"/>
      <c r="CM582" s="57"/>
      <c r="CN582" s="57"/>
      <c r="CO582" s="57"/>
      <c r="CP582" s="57"/>
      <c r="CQ582" s="57"/>
      <c r="CR582" s="57"/>
      <c r="CS582" s="57"/>
      <c r="CT582" s="57"/>
      <c r="CU582" s="57"/>
      <c r="CV582" s="57"/>
      <c r="CW582" s="57"/>
      <c r="CX582" s="57"/>
      <c r="CY582" s="57"/>
      <c r="CZ582" s="57"/>
      <c r="DA582" s="57"/>
      <c r="DB582" s="57"/>
      <c r="DC582" s="57"/>
      <c r="DD582" s="57"/>
      <c r="DE582" s="57"/>
      <c r="DF582" s="57"/>
      <c r="DG582" s="57"/>
      <c r="DH582" s="57"/>
      <c r="DI582" s="57"/>
      <c r="DJ582" s="57"/>
      <c r="DK582" s="57"/>
      <c r="DL582" s="57"/>
      <c r="DM582" s="57"/>
      <c r="DN582" s="57"/>
      <c r="DO582" s="57"/>
      <c r="DP582" s="57"/>
      <c r="DQ582" s="57"/>
      <c r="DR582" s="57"/>
      <c r="DS582" s="57"/>
      <c r="DT582" s="57"/>
      <c r="DU582" s="57"/>
      <c r="DV582" s="103"/>
      <c r="DW582" s="57"/>
      <c r="DX582" s="57"/>
      <c r="DY582" s="57"/>
      <c r="DZ582" s="57"/>
      <c r="EA582" s="57"/>
      <c r="EB582" s="57"/>
      <c r="EC582" s="57"/>
      <c r="ED582" s="57"/>
      <c r="EE582" s="57"/>
      <c r="EF582" s="57"/>
      <c r="EG582" s="57"/>
      <c r="EH582" s="57"/>
      <c r="EI582" s="57"/>
      <c r="EJ582" s="57"/>
      <c r="EK582" s="57"/>
      <c r="EL582" s="57"/>
      <c r="EM582" s="57"/>
      <c r="EN582" s="57"/>
      <c r="EO582" s="57"/>
      <c r="EP582" s="57"/>
      <c r="EQ582" s="103"/>
      <c r="ER582" s="577"/>
    </row>
    <row r="583" spans="1:148" ht="15" customHeight="1">
      <c r="A583" s="648"/>
      <c r="B583" s="2261" t="str">
        <f t="shared" si="592"/>
        <v>Desk 55</v>
      </c>
      <c r="C583" s="2266" t="str">
        <f t="shared" ref="C583" si="616">IF(ISBLANK(C66), "", C66)</f>
        <v/>
      </c>
      <c r="D583" s="2266" t="str">
        <f t="shared" si="602"/>
        <v/>
      </c>
      <c r="E583" s="2266" t="str">
        <f t="shared" si="602"/>
        <v/>
      </c>
      <c r="F583" s="2266" t="str">
        <f t="shared" si="602"/>
        <v/>
      </c>
      <c r="G583" s="57"/>
      <c r="H583" s="57"/>
      <c r="I583" s="57"/>
      <c r="J583" s="57"/>
      <c r="K583" s="57"/>
      <c r="L583" s="57"/>
      <c r="M583" s="57"/>
      <c r="N583" s="57"/>
      <c r="O583" s="57"/>
      <c r="P583" s="57"/>
      <c r="Q583" s="57"/>
      <c r="R583" s="57"/>
      <c r="S583" s="57"/>
      <c r="T583" s="57"/>
      <c r="U583" s="57"/>
      <c r="V583" s="57"/>
      <c r="W583" s="57"/>
      <c r="X583" s="57"/>
      <c r="Y583" s="57"/>
      <c r="Z583" s="57"/>
      <c r="AA583" s="57"/>
      <c r="AB583" s="57"/>
      <c r="AC583" s="57"/>
      <c r="AD583" s="57"/>
      <c r="AE583" s="57"/>
      <c r="AF583" s="57"/>
      <c r="AG583" s="57"/>
      <c r="AH583" s="57"/>
      <c r="AI583" s="57"/>
      <c r="AJ583" s="57"/>
      <c r="AK583" s="57"/>
      <c r="AL583" s="57"/>
      <c r="AM583" s="57"/>
      <c r="AN583" s="57"/>
      <c r="AO583" s="57"/>
      <c r="AP583" s="57"/>
      <c r="AQ583" s="57"/>
      <c r="AR583" s="57"/>
      <c r="AS583" s="57"/>
      <c r="AT583" s="57"/>
      <c r="AU583" s="57"/>
      <c r="AV583" s="57"/>
      <c r="AW583" s="57"/>
      <c r="AX583" s="57"/>
      <c r="AY583" s="57"/>
      <c r="AZ583" s="57"/>
      <c r="BA583" s="57"/>
      <c r="BB583" s="57"/>
      <c r="BC583" s="57"/>
      <c r="BD583" s="57"/>
      <c r="BE583" s="57"/>
      <c r="BF583" s="57"/>
      <c r="BG583" s="57"/>
      <c r="BH583" s="57"/>
      <c r="BI583" s="57"/>
      <c r="BJ583" s="57"/>
      <c r="BK583" s="57"/>
      <c r="BL583" s="57"/>
      <c r="BM583" s="57"/>
      <c r="BN583" s="57"/>
      <c r="BO583" s="57"/>
      <c r="BP583" s="57"/>
      <c r="BQ583" s="57"/>
      <c r="BR583" s="57"/>
      <c r="BS583" s="57"/>
      <c r="BT583" s="57"/>
      <c r="BU583" s="57"/>
      <c r="BV583" s="57"/>
      <c r="BW583" s="57"/>
      <c r="BX583" s="57"/>
      <c r="BY583" s="57"/>
      <c r="BZ583" s="57"/>
      <c r="CA583" s="57"/>
      <c r="CB583" s="57"/>
      <c r="CC583" s="57"/>
      <c r="CD583" s="57"/>
      <c r="CE583" s="57"/>
      <c r="CF583" s="57"/>
      <c r="CG583" s="57"/>
      <c r="CH583" s="57"/>
      <c r="CI583" s="57"/>
      <c r="CJ583" s="57"/>
      <c r="CK583" s="57"/>
      <c r="CL583" s="57"/>
      <c r="CM583" s="57"/>
      <c r="CN583" s="57"/>
      <c r="CO583" s="57"/>
      <c r="CP583" s="57"/>
      <c r="CQ583" s="57"/>
      <c r="CR583" s="57"/>
      <c r="CS583" s="57"/>
      <c r="CT583" s="57"/>
      <c r="CU583" s="57"/>
      <c r="CV583" s="57"/>
      <c r="CW583" s="57"/>
      <c r="CX583" s="57"/>
      <c r="CY583" s="57"/>
      <c r="CZ583" s="57"/>
      <c r="DA583" s="57"/>
      <c r="DB583" s="57"/>
      <c r="DC583" s="57"/>
      <c r="DD583" s="57"/>
      <c r="DE583" s="57"/>
      <c r="DF583" s="57"/>
      <c r="DG583" s="57"/>
      <c r="DH583" s="57"/>
      <c r="DI583" s="57"/>
      <c r="DJ583" s="57"/>
      <c r="DK583" s="57"/>
      <c r="DL583" s="57"/>
      <c r="DM583" s="57"/>
      <c r="DN583" s="57"/>
      <c r="DO583" s="57"/>
      <c r="DP583" s="57"/>
      <c r="DQ583" s="57"/>
      <c r="DR583" s="57"/>
      <c r="DS583" s="57"/>
      <c r="DT583" s="57"/>
      <c r="DU583" s="57"/>
      <c r="DV583" s="103"/>
      <c r="DW583" s="57"/>
      <c r="DX583" s="57"/>
      <c r="DY583" s="57"/>
      <c r="DZ583" s="57"/>
      <c r="EA583" s="57"/>
      <c r="EB583" s="57"/>
      <c r="EC583" s="57"/>
      <c r="ED583" s="57"/>
      <c r="EE583" s="57"/>
      <c r="EF583" s="57"/>
      <c r="EG583" s="57"/>
      <c r="EH583" s="57"/>
      <c r="EI583" s="57"/>
      <c r="EJ583" s="57"/>
      <c r="EK583" s="57"/>
      <c r="EL583" s="57"/>
      <c r="EM583" s="57"/>
      <c r="EN583" s="57"/>
      <c r="EO583" s="57"/>
      <c r="EP583" s="57"/>
      <c r="EQ583" s="103"/>
      <c r="ER583" s="577"/>
    </row>
    <row r="584" spans="1:148" ht="15" customHeight="1">
      <c r="A584" s="648"/>
      <c r="B584" s="2261" t="str">
        <f t="shared" si="592"/>
        <v>Desk 56</v>
      </c>
      <c r="C584" s="2266" t="str">
        <f t="shared" ref="C584" si="617">IF(ISBLANK(C67), "", C67)</f>
        <v/>
      </c>
      <c r="D584" s="2266" t="str">
        <f t="shared" si="602"/>
        <v/>
      </c>
      <c r="E584" s="2266" t="str">
        <f t="shared" si="602"/>
        <v/>
      </c>
      <c r="F584" s="2266" t="str">
        <f t="shared" si="602"/>
        <v/>
      </c>
      <c r="G584" s="57"/>
      <c r="H584" s="57"/>
      <c r="I584" s="57"/>
      <c r="J584" s="57"/>
      <c r="K584" s="57"/>
      <c r="L584" s="57"/>
      <c r="M584" s="57"/>
      <c r="N584" s="57"/>
      <c r="O584" s="57"/>
      <c r="P584" s="57"/>
      <c r="Q584" s="57"/>
      <c r="R584" s="57"/>
      <c r="S584" s="57"/>
      <c r="T584" s="57"/>
      <c r="U584" s="57"/>
      <c r="V584" s="57"/>
      <c r="W584" s="57"/>
      <c r="X584" s="57"/>
      <c r="Y584" s="57"/>
      <c r="Z584" s="57"/>
      <c r="AA584" s="57"/>
      <c r="AB584" s="57"/>
      <c r="AC584" s="57"/>
      <c r="AD584" s="57"/>
      <c r="AE584" s="57"/>
      <c r="AF584" s="57"/>
      <c r="AG584" s="57"/>
      <c r="AH584" s="57"/>
      <c r="AI584" s="57"/>
      <c r="AJ584" s="57"/>
      <c r="AK584" s="57"/>
      <c r="AL584" s="57"/>
      <c r="AM584" s="57"/>
      <c r="AN584" s="57"/>
      <c r="AO584" s="57"/>
      <c r="AP584" s="57"/>
      <c r="AQ584" s="57"/>
      <c r="AR584" s="57"/>
      <c r="AS584" s="57"/>
      <c r="AT584" s="57"/>
      <c r="AU584" s="57"/>
      <c r="AV584" s="57"/>
      <c r="AW584" s="57"/>
      <c r="AX584" s="57"/>
      <c r="AY584" s="57"/>
      <c r="AZ584" s="57"/>
      <c r="BA584" s="57"/>
      <c r="BB584" s="57"/>
      <c r="BC584" s="57"/>
      <c r="BD584" s="57"/>
      <c r="BE584" s="57"/>
      <c r="BF584" s="57"/>
      <c r="BG584" s="57"/>
      <c r="BH584" s="57"/>
      <c r="BI584" s="57"/>
      <c r="BJ584" s="57"/>
      <c r="BK584" s="57"/>
      <c r="BL584" s="57"/>
      <c r="BM584" s="57"/>
      <c r="BN584" s="57"/>
      <c r="BO584" s="57"/>
      <c r="BP584" s="57"/>
      <c r="BQ584" s="57"/>
      <c r="BR584" s="57"/>
      <c r="BS584" s="57"/>
      <c r="BT584" s="57"/>
      <c r="BU584" s="57"/>
      <c r="BV584" s="57"/>
      <c r="BW584" s="57"/>
      <c r="BX584" s="57"/>
      <c r="BY584" s="57"/>
      <c r="BZ584" s="57"/>
      <c r="CA584" s="57"/>
      <c r="CB584" s="57"/>
      <c r="CC584" s="57"/>
      <c r="CD584" s="57"/>
      <c r="CE584" s="57"/>
      <c r="CF584" s="57"/>
      <c r="CG584" s="57"/>
      <c r="CH584" s="57"/>
      <c r="CI584" s="57"/>
      <c r="CJ584" s="57"/>
      <c r="CK584" s="57"/>
      <c r="CL584" s="57"/>
      <c r="CM584" s="57"/>
      <c r="CN584" s="57"/>
      <c r="CO584" s="57"/>
      <c r="CP584" s="57"/>
      <c r="CQ584" s="57"/>
      <c r="CR584" s="57"/>
      <c r="CS584" s="57"/>
      <c r="CT584" s="57"/>
      <c r="CU584" s="57"/>
      <c r="CV584" s="57"/>
      <c r="CW584" s="57"/>
      <c r="CX584" s="57"/>
      <c r="CY584" s="57"/>
      <c r="CZ584" s="57"/>
      <c r="DA584" s="57"/>
      <c r="DB584" s="57"/>
      <c r="DC584" s="57"/>
      <c r="DD584" s="57"/>
      <c r="DE584" s="57"/>
      <c r="DF584" s="57"/>
      <c r="DG584" s="57"/>
      <c r="DH584" s="57"/>
      <c r="DI584" s="57"/>
      <c r="DJ584" s="57"/>
      <c r="DK584" s="57"/>
      <c r="DL584" s="57"/>
      <c r="DM584" s="57"/>
      <c r="DN584" s="57"/>
      <c r="DO584" s="57"/>
      <c r="DP584" s="57"/>
      <c r="DQ584" s="57"/>
      <c r="DR584" s="57"/>
      <c r="DS584" s="57"/>
      <c r="DT584" s="57"/>
      <c r="DU584" s="57"/>
      <c r="DV584" s="103"/>
      <c r="DW584" s="57"/>
      <c r="DX584" s="57"/>
      <c r="DY584" s="57"/>
      <c r="DZ584" s="57"/>
      <c r="EA584" s="57"/>
      <c r="EB584" s="57"/>
      <c r="EC584" s="57"/>
      <c r="ED584" s="57"/>
      <c r="EE584" s="57"/>
      <c r="EF584" s="57"/>
      <c r="EG584" s="57"/>
      <c r="EH584" s="57"/>
      <c r="EI584" s="57"/>
      <c r="EJ584" s="57"/>
      <c r="EK584" s="57"/>
      <c r="EL584" s="57"/>
      <c r="EM584" s="57"/>
      <c r="EN584" s="57"/>
      <c r="EO584" s="57"/>
      <c r="EP584" s="57"/>
      <c r="EQ584" s="103"/>
      <c r="ER584" s="577"/>
    </row>
    <row r="585" spans="1:148" ht="15" customHeight="1">
      <c r="A585" s="648"/>
      <c r="B585" s="2261" t="str">
        <f t="shared" si="592"/>
        <v>Desk 57</v>
      </c>
      <c r="C585" s="2266" t="str">
        <f t="shared" ref="C585" si="618">IF(ISBLANK(C68), "", C68)</f>
        <v/>
      </c>
      <c r="D585" s="2266" t="str">
        <f t="shared" si="602"/>
        <v/>
      </c>
      <c r="E585" s="2266" t="str">
        <f t="shared" si="602"/>
        <v/>
      </c>
      <c r="F585" s="2266" t="str">
        <f t="shared" si="602"/>
        <v/>
      </c>
      <c r="G585" s="57"/>
      <c r="H585" s="57"/>
      <c r="I585" s="57"/>
      <c r="J585" s="57"/>
      <c r="K585" s="57"/>
      <c r="L585" s="57"/>
      <c r="M585" s="57"/>
      <c r="N585" s="57"/>
      <c r="O585" s="57"/>
      <c r="P585" s="57"/>
      <c r="Q585" s="57"/>
      <c r="R585" s="57"/>
      <c r="S585" s="57"/>
      <c r="T585" s="57"/>
      <c r="U585" s="57"/>
      <c r="V585" s="57"/>
      <c r="W585" s="57"/>
      <c r="X585" s="57"/>
      <c r="Y585" s="57"/>
      <c r="Z585" s="57"/>
      <c r="AA585" s="57"/>
      <c r="AB585" s="57"/>
      <c r="AC585" s="57"/>
      <c r="AD585" s="57"/>
      <c r="AE585" s="57"/>
      <c r="AF585" s="57"/>
      <c r="AG585" s="57"/>
      <c r="AH585" s="57"/>
      <c r="AI585" s="57"/>
      <c r="AJ585" s="57"/>
      <c r="AK585" s="57"/>
      <c r="AL585" s="57"/>
      <c r="AM585" s="57"/>
      <c r="AN585" s="57"/>
      <c r="AO585" s="57"/>
      <c r="AP585" s="57"/>
      <c r="AQ585" s="57"/>
      <c r="AR585" s="57"/>
      <c r="AS585" s="57"/>
      <c r="AT585" s="57"/>
      <c r="AU585" s="57"/>
      <c r="AV585" s="57"/>
      <c r="AW585" s="57"/>
      <c r="AX585" s="57"/>
      <c r="AY585" s="57"/>
      <c r="AZ585" s="57"/>
      <c r="BA585" s="57"/>
      <c r="BB585" s="57"/>
      <c r="BC585" s="57"/>
      <c r="BD585" s="57"/>
      <c r="BE585" s="57"/>
      <c r="BF585" s="57"/>
      <c r="BG585" s="57"/>
      <c r="BH585" s="57"/>
      <c r="BI585" s="57"/>
      <c r="BJ585" s="57"/>
      <c r="BK585" s="57"/>
      <c r="BL585" s="57"/>
      <c r="BM585" s="57"/>
      <c r="BN585" s="57"/>
      <c r="BO585" s="57"/>
      <c r="BP585" s="57"/>
      <c r="BQ585" s="57"/>
      <c r="BR585" s="57"/>
      <c r="BS585" s="57"/>
      <c r="BT585" s="57"/>
      <c r="BU585" s="57"/>
      <c r="BV585" s="57"/>
      <c r="BW585" s="57"/>
      <c r="BX585" s="57"/>
      <c r="BY585" s="57"/>
      <c r="BZ585" s="57"/>
      <c r="CA585" s="57"/>
      <c r="CB585" s="57"/>
      <c r="CC585" s="57"/>
      <c r="CD585" s="57"/>
      <c r="CE585" s="57"/>
      <c r="CF585" s="57"/>
      <c r="CG585" s="57"/>
      <c r="CH585" s="57"/>
      <c r="CI585" s="57"/>
      <c r="CJ585" s="57"/>
      <c r="CK585" s="57"/>
      <c r="CL585" s="57"/>
      <c r="CM585" s="57"/>
      <c r="CN585" s="57"/>
      <c r="CO585" s="57"/>
      <c r="CP585" s="57"/>
      <c r="CQ585" s="57"/>
      <c r="CR585" s="57"/>
      <c r="CS585" s="57"/>
      <c r="CT585" s="57"/>
      <c r="CU585" s="57"/>
      <c r="CV585" s="57"/>
      <c r="CW585" s="57"/>
      <c r="CX585" s="57"/>
      <c r="CY585" s="57"/>
      <c r="CZ585" s="57"/>
      <c r="DA585" s="57"/>
      <c r="DB585" s="57"/>
      <c r="DC585" s="57"/>
      <c r="DD585" s="57"/>
      <c r="DE585" s="57"/>
      <c r="DF585" s="57"/>
      <c r="DG585" s="57"/>
      <c r="DH585" s="57"/>
      <c r="DI585" s="57"/>
      <c r="DJ585" s="57"/>
      <c r="DK585" s="57"/>
      <c r="DL585" s="57"/>
      <c r="DM585" s="57"/>
      <c r="DN585" s="57"/>
      <c r="DO585" s="57"/>
      <c r="DP585" s="57"/>
      <c r="DQ585" s="57"/>
      <c r="DR585" s="57"/>
      <c r="DS585" s="57"/>
      <c r="DT585" s="57"/>
      <c r="DU585" s="57"/>
      <c r="DV585" s="103"/>
      <c r="DW585" s="57"/>
      <c r="DX585" s="57"/>
      <c r="DY585" s="57"/>
      <c r="DZ585" s="57"/>
      <c r="EA585" s="57"/>
      <c r="EB585" s="57"/>
      <c r="EC585" s="57"/>
      <c r="ED585" s="57"/>
      <c r="EE585" s="57"/>
      <c r="EF585" s="57"/>
      <c r="EG585" s="57"/>
      <c r="EH585" s="57"/>
      <c r="EI585" s="57"/>
      <c r="EJ585" s="57"/>
      <c r="EK585" s="57"/>
      <c r="EL585" s="57"/>
      <c r="EM585" s="57"/>
      <c r="EN585" s="57"/>
      <c r="EO585" s="57"/>
      <c r="EP585" s="57"/>
      <c r="EQ585" s="103"/>
      <c r="ER585" s="577"/>
    </row>
    <row r="586" spans="1:148" ht="15" customHeight="1">
      <c r="A586" s="648"/>
      <c r="B586" s="2261" t="str">
        <f t="shared" si="592"/>
        <v>Desk 58</v>
      </c>
      <c r="C586" s="2266" t="str">
        <f t="shared" ref="C586" si="619">IF(ISBLANK(C69), "", C69)</f>
        <v/>
      </c>
      <c r="D586" s="2266" t="str">
        <f t="shared" si="602"/>
        <v/>
      </c>
      <c r="E586" s="2266" t="str">
        <f t="shared" si="602"/>
        <v/>
      </c>
      <c r="F586" s="2266" t="str">
        <f t="shared" si="602"/>
        <v/>
      </c>
      <c r="G586" s="57"/>
      <c r="H586" s="57"/>
      <c r="I586" s="57"/>
      <c r="J586" s="57"/>
      <c r="K586" s="57"/>
      <c r="L586" s="57"/>
      <c r="M586" s="57"/>
      <c r="N586" s="57"/>
      <c r="O586" s="57"/>
      <c r="P586" s="57"/>
      <c r="Q586" s="57"/>
      <c r="R586" s="57"/>
      <c r="S586" s="57"/>
      <c r="T586" s="57"/>
      <c r="U586" s="57"/>
      <c r="V586" s="57"/>
      <c r="W586" s="57"/>
      <c r="X586" s="57"/>
      <c r="Y586" s="57"/>
      <c r="Z586" s="57"/>
      <c r="AA586" s="57"/>
      <c r="AB586" s="57"/>
      <c r="AC586" s="57"/>
      <c r="AD586" s="57"/>
      <c r="AE586" s="57"/>
      <c r="AF586" s="57"/>
      <c r="AG586" s="57"/>
      <c r="AH586" s="57"/>
      <c r="AI586" s="57"/>
      <c r="AJ586" s="57"/>
      <c r="AK586" s="57"/>
      <c r="AL586" s="57"/>
      <c r="AM586" s="57"/>
      <c r="AN586" s="57"/>
      <c r="AO586" s="57"/>
      <c r="AP586" s="57"/>
      <c r="AQ586" s="57"/>
      <c r="AR586" s="57"/>
      <c r="AS586" s="57"/>
      <c r="AT586" s="57"/>
      <c r="AU586" s="57"/>
      <c r="AV586" s="57"/>
      <c r="AW586" s="57"/>
      <c r="AX586" s="57"/>
      <c r="AY586" s="57"/>
      <c r="AZ586" s="57"/>
      <c r="BA586" s="57"/>
      <c r="BB586" s="57"/>
      <c r="BC586" s="57"/>
      <c r="BD586" s="57"/>
      <c r="BE586" s="57"/>
      <c r="BF586" s="57"/>
      <c r="BG586" s="57"/>
      <c r="BH586" s="57"/>
      <c r="BI586" s="57"/>
      <c r="BJ586" s="57"/>
      <c r="BK586" s="57"/>
      <c r="BL586" s="57"/>
      <c r="BM586" s="57"/>
      <c r="BN586" s="57"/>
      <c r="BO586" s="57"/>
      <c r="BP586" s="57"/>
      <c r="BQ586" s="57"/>
      <c r="BR586" s="57"/>
      <c r="BS586" s="57"/>
      <c r="BT586" s="57"/>
      <c r="BU586" s="57"/>
      <c r="BV586" s="57"/>
      <c r="BW586" s="57"/>
      <c r="BX586" s="57"/>
      <c r="BY586" s="57"/>
      <c r="BZ586" s="57"/>
      <c r="CA586" s="57"/>
      <c r="CB586" s="57"/>
      <c r="CC586" s="57"/>
      <c r="CD586" s="57"/>
      <c r="CE586" s="57"/>
      <c r="CF586" s="57"/>
      <c r="CG586" s="57"/>
      <c r="CH586" s="57"/>
      <c r="CI586" s="57"/>
      <c r="CJ586" s="57"/>
      <c r="CK586" s="57"/>
      <c r="CL586" s="57"/>
      <c r="CM586" s="57"/>
      <c r="CN586" s="57"/>
      <c r="CO586" s="57"/>
      <c r="CP586" s="57"/>
      <c r="CQ586" s="57"/>
      <c r="CR586" s="57"/>
      <c r="CS586" s="57"/>
      <c r="CT586" s="57"/>
      <c r="CU586" s="57"/>
      <c r="CV586" s="57"/>
      <c r="CW586" s="57"/>
      <c r="CX586" s="57"/>
      <c r="CY586" s="57"/>
      <c r="CZ586" s="57"/>
      <c r="DA586" s="57"/>
      <c r="DB586" s="57"/>
      <c r="DC586" s="57"/>
      <c r="DD586" s="57"/>
      <c r="DE586" s="57"/>
      <c r="DF586" s="57"/>
      <c r="DG586" s="57"/>
      <c r="DH586" s="57"/>
      <c r="DI586" s="57"/>
      <c r="DJ586" s="57"/>
      <c r="DK586" s="57"/>
      <c r="DL586" s="57"/>
      <c r="DM586" s="57"/>
      <c r="DN586" s="57"/>
      <c r="DO586" s="57"/>
      <c r="DP586" s="57"/>
      <c r="DQ586" s="57"/>
      <c r="DR586" s="57"/>
      <c r="DS586" s="57"/>
      <c r="DT586" s="57"/>
      <c r="DU586" s="57"/>
      <c r="DV586" s="103"/>
      <c r="DW586" s="57"/>
      <c r="DX586" s="57"/>
      <c r="DY586" s="57"/>
      <c r="DZ586" s="57"/>
      <c r="EA586" s="57"/>
      <c r="EB586" s="57"/>
      <c r="EC586" s="57"/>
      <c r="ED586" s="57"/>
      <c r="EE586" s="57"/>
      <c r="EF586" s="57"/>
      <c r="EG586" s="57"/>
      <c r="EH586" s="57"/>
      <c r="EI586" s="57"/>
      <c r="EJ586" s="57"/>
      <c r="EK586" s="57"/>
      <c r="EL586" s="57"/>
      <c r="EM586" s="57"/>
      <c r="EN586" s="57"/>
      <c r="EO586" s="57"/>
      <c r="EP586" s="57"/>
      <c r="EQ586" s="103"/>
      <c r="ER586" s="577"/>
    </row>
    <row r="587" spans="1:148" ht="15" customHeight="1">
      <c r="A587" s="648"/>
      <c r="B587" s="2261" t="str">
        <f t="shared" si="592"/>
        <v>Desk 59</v>
      </c>
      <c r="C587" s="2266" t="str">
        <f t="shared" ref="C587" si="620">IF(ISBLANK(C70), "", C70)</f>
        <v/>
      </c>
      <c r="D587" s="2266" t="str">
        <f t="shared" si="602"/>
        <v/>
      </c>
      <c r="E587" s="2266" t="str">
        <f t="shared" si="602"/>
        <v/>
      </c>
      <c r="F587" s="2266" t="str">
        <f t="shared" si="602"/>
        <v/>
      </c>
      <c r="G587" s="57"/>
      <c r="H587" s="57"/>
      <c r="I587" s="57"/>
      <c r="J587" s="57"/>
      <c r="K587" s="57"/>
      <c r="L587" s="57"/>
      <c r="M587" s="57"/>
      <c r="N587" s="57"/>
      <c r="O587" s="57"/>
      <c r="P587" s="57"/>
      <c r="Q587" s="57"/>
      <c r="R587" s="57"/>
      <c r="S587" s="57"/>
      <c r="T587" s="57"/>
      <c r="U587" s="57"/>
      <c r="V587" s="57"/>
      <c r="W587" s="57"/>
      <c r="X587" s="57"/>
      <c r="Y587" s="57"/>
      <c r="Z587" s="57"/>
      <c r="AA587" s="57"/>
      <c r="AB587" s="57"/>
      <c r="AC587" s="57"/>
      <c r="AD587" s="57"/>
      <c r="AE587" s="57"/>
      <c r="AF587" s="57"/>
      <c r="AG587" s="57"/>
      <c r="AH587" s="57"/>
      <c r="AI587" s="57"/>
      <c r="AJ587" s="57"/>
      <c r="AK587" s="57"/>
      <c r="AL587" s="57"/>
      <c r="AM587" s="57"/>
      <c r="AN587" s="57"/>
      <c r="AO587" s="57"/>
      <c r="AP587" s="57"/>
      <c r="AQ587" s="57"/>
      <c r="AR587" s="57"/>
      <c r="AS587" s="57"/>
      <c r="AT587" s="57"/>
      <c r="AU587" s="57"/>
      <c r="AV587" s="57"/>
      <c r="AW587" s="57"/>
      <c r="AX587" s="57"/>
      <c r="AY587" s="57"/>
      <c r="AZ587" s="57"/>
      <c r="BA587" s="57"/>
      <c r="BB587" s="57"/>
      <c r="BC587" s="57"/>
      <c r="BD587" s="57"/>
      <c r="BE587" s="57"/>
      <c r="BF587" s="57"/>
      <c r="BG587" s="57"/>
      <c r="BH587" s="57"/>
      <c r="BI587" s="57"/>
      <c r="BJ587" s="57"/>
      <c r="BK587" s="57"/>
      <c r="BL587" s="57"/>
      <c r="BM587" s="57"/>
      <c r="BN587" s="57"/>
      <c r="BO587" s="57"/>
      <c r="BP587" s="57"/>
      <c r="BQ587" s="57"/>
      <c r="BR587" s="57"/>
      <c r="BS587" s="57"/>
      <c r="BT587" s="57"/>
      <c r="BU587" s="57"/>
      <c r="BV587" s="57"/>
      <c r="BW587" s="57"/>
      <c r="BX587" s="57"/>
      <c r="BY587" s="57"/>
      <c r="BZ587" s="57"/>
      <c r="CA587" s="57"/>
      <c r="CB587" s="57"/>
      <c r="CC587" s="57"/>
      <c r="CD587" s="57"/>
      <c r="CE587" s="57"/>
      <c r="CF587" s="57"/>
      <c r="CG587" s="57"/>
      <c r="CH587" s="57"/>
      <c r="CI587" s="57"/>
      <c r="CJ587" s="57"/>
      <c r="CK587" s="57"/>
      <c r="CL587" s="57"/>
      <c r="CM587" s="57"/>
      <c r="CN587" s="57"/>
      <c r="CO587" s="57"/>
      <c r="CP587" s="57"/>
      <c r="CQ587" s="57"/>
      <c r="CR587" s="57"/>
      <c r="CS587" s="57"/>
      <c r="CT587" s="57"/>
      <c r="CU587" s="57"/>
      <c r="CV587" s="57"/>
      <c r="CW587" s="57"/>
      <c r="CX587" s="57"/>
      <c r="CY587" s="57"/>
      <c r="CZ587" s="57"/>
      <c r="DA587" s="57"/>
      <c r="DB587" s="57"/>
      <c r="DC587" s="57"/>
      <c r="DD587" s="57"/>
      <c r="DE587" s="57"/>
      <c r="DF587" s="57"/>
      <c r="DG587" s="57"/>
      <c r="DH587" s="57"/>
      <c r="DI587" s="57"/>
      <c r="DJ587" s="57"/>
      <c r="DK587" s="57"/>
      <c r="DL587" s="57"/>
      <c r="DM587" s="57"/>
      <c r="DN587" s="57"/>
      <c r="DO587" s="57"/>
      <c r="DP587" s="57"/>
      <c r="DQ587" s="57"/>
      <c r="DR587" s="57"/>
      <c r="DS587" s="57"/>
      <c r="DT587" s="57"/>
      <c r="DU587" s="57"/>
      <c r="DV587" s="103"/>
      <c r="DW587" s="57"/>
      <c r="DX587" s="57"/>
      <c r="DY587" s="57"/>
      <c r="DZ587" s="57"/>
      <c r="EA587" s="57"/>
      <c r="EB587" s="57"/>
      <c r="EC587" s="57"/>
      <c r="ED587" s="57"/>
      <c r="EE587" s="57"/>
      <c r="EF587" s="57"/>
      <c r="EG587" s="57"/>
      <c r="EH587" s="57"/>
      <c r="EI587" s="57"/>
      <c r="EJ587" s="57"/>
      <c r="EK587" s="57"/>
      <c r="EL587" s="57"/>
      <c r="EM587" s="57"/>
      <c r="EN587" s="57"/>
      <c r="EO587" s="57"/>
      <c r="EP587" s="57"/>
      <c r="EQ587" s="103"/>
      <c r="ER587" s="577"/>
    </row>
    <row r="588" spans="1:148" ht="15" customHeight="1">
      <c r="A588" s="648"/>
      <c r="B588" s="2261" t="str">
        <f t="shared" si="592"/>
        <v>Desk 60</v>
      </c>
      <c r="C588" s="2266" t="str">
        <f t="shared" ref="C588" si="621">IF(ISBLANK(C71), "", C71)</f>
        <v/>
      </c>
      <c r="D588" s="2266" t="str">
        <f t="shared" si="602"/>
        <v/>
      </c>
      <c r="E588" s="2266" t="str">
        <f t="shared" si="602"/>
        <v/>
      </c>
      <c r="F588" s="2266" t="str">
        <f t="shared" si="602"/>
        <v/>
      </c>
      <c r="G588" s="57"/>
      <c r="H588" s="57"/>
      <c r="I588" s="57"/>
      <c r="J588" s="57"/>
      <c r="K588" s="57"/>
      <c r="L588" s="57"/>
      <c r="M588" s="57"/>
      <c r="N588" s="57"/>
      <c r="O588" s="57"/>
      <c r="P588" s="57"/>
      <c r="Q588" s="57"/>
      <c r="R588" s="57"/>
      <c r="S588" s="57"/>
      <c r="T588" s="57"/>
      <c r="U588" s="57"/>
      <c r="V588" s="57"/>
      <c r="W588" s="57"/>
      <c r="X588" s="57"/>
      <c r="Y588" s="57"/>
      <c r="Z588" s="57"/>
      <c r="AA588" s="57"/>
      <c r="AB588" s="57"/>
      <c r="AC588" s="57"/>
      <c r="AD588" s="57"/>
      <c r="AE588" s="57"/>
      <c r="AF588" s="57"/>
      <c r="AG588" s="57"/>
      <c r="AH588" s="57"/>
      <c r="AI588" s="57"/>
      <c r="AJ588" s="57"/>
      <c r="AK588" s="57"/>
      <c r="AL588" s="57"/>
      <c r="AM588" s="57"/>
      <c r="AN588" s="57"/>
      <c r="AO588" s="57"/>
      <c r="AP588" s="57"/>
      <c r="AQ588" s="57"/>
      <c r="AR588" s="57"/>
      <c r="AS588" s="57"/>
      <c r="AT588" s="57"/>
      <c r="AU588" s="57"/>
      <c r="AV588" s="57"/>
      <c r="AW588" s="57"/>
      <c r="AX588" s="57"/>
      <c r="AY588" s="57"/>
      <c r="AZ588" s="57"/>
      <c r="BA588" s="57"/>
      <c r="BB588" s="57"/>
      <c r="BC588" s="57"/>
      <c r="BD588" s="57"/>
      <c r="BE588" s="57"/>
      <c r="BF588" s="57"/>
      <c r="BG588" s="57"/>
      <c r="BH588" s="57"/>
      <c r="BI588" s="57"/>
      <c r="BJ588" s="57"/>
      <c r="BK588" s="57"/>
      <c r="BL588" s="57"/>
      <c r="BM588" s="57"/>
      <c r="BN588" s="57"/>
      <c r="BO588" s="57"/>
      <c r="BP588" s="57"/>
      <c r="BQ588" s="57"/>
      <c r="BR588" s="57"/>
      <c r="BS588" s="57"/>
      <c r="BT588" s="57"/>
      <c r="BU588" s="57"/>
      <c r="BV588" s="57"/>
      <c r="BW588" s="57"/>
      <c r="BX588" s="57"/>
      <c r="BY588" s="57"/>
      <c r="BZ588" s="57"/>
      <c r="CA588" s="57"/>
      <c r="CB588" s="57"/>
      <c r="CC588" s="57"/>
      <c r="CD588" s="57"/>
      <c r="CE588" s="57"/>
      <c r="CF588" s="57"/>
      <c r="CG588" s="57"/>
      <c r="CH588" s="57"/>
      <c r="CI588" s="57"/>
      <c r="CJ588" s="57"/>
      <c r="CK588" s="57"/>
      <c r="CL588" s="57"/>
      <c r="CM588" s="57"/>
      <c r="CN588" s="57"/>
      <c r="CO588" s="57"/>
      <c r="CP588" s="57"/>
      <c r="CQ588" s="57"/>
      <c r="CR588" s="57"/>
      <c r="CS588" s="57"/>
      <c r="CT588" s="57"/>
      <c r="CU588" s="57"/>
      <c r="CV588" s="57"/>
      <c r="CW588" s="57"/>
      <c r="CX588" s="57"/>
      <c r="CY588" s="57"/>
      <c r="CZ588" s="57"/>
      <c r="DA588" s="57"/>
      <c r="DB588" s="57"/>
      <c r="DC588" s="57"/>
      <c r="DD588" s="57"/>
      <c r="DE588" s="57"/>
      <c r="DF588" s="57"/>
      <c r="DG588" s="57"/>
      <c r="DH588" s="57"/>
      <c r="DI588" s="57"/>
      <c r="DJ588" s="57"/>
      <c r="DK588" s="57"/>
      <c r="DL588" s="57"/>
      <c r="DM588" s="57"/>
      <c r="DN588" s="57"/>
      <c r="DO588" s="57"/>
      <c r="DP588" s="57"/>
      <c r="DQ588" s="57"/>
      <c r="DR588" s="57"/>
      <c r="DS588" s="57"/>
      <c r="DT588" s="57"/>
      <c r="DU588" s="57"/>
      <c r="DV588" s="103"/>
      <c r="DW588" s="57"/>
      <c r="DX588" s="57"/>
      <c r="DY588" s="57"/>
      <c r="DZ588" s="57"/>
      <c r="EA588" s="57"/>
      <c r="EB588" s="57"/>
      <c r="EC588" s="57"/>
      <c r="ED588" s="57"/>
      <c r="EE588" s="57"/>
      <c r="EF588" s="57"/>
      <c r="EG588" s="57"/>
      <c r="EH588" s="57"/>
      <c r="EI588" s="57"/>
      <c r="EJ588" s="57"/>
      <c r="EK588" s="57"/>
      <c r="EL588" s="57"/>
      <c r="EM588" s="57"/>
      <c r="EN588" s="57"/>
      <c r="EO588" s="57"/>
      <c r="EP588" s="57"/>
      <c r="EQ588" s="103"/>
      <c r="ER588" s="577"/>
    </row>
    <row r="589" spans="1:148" ht="15" customHeight="1">
      <c r="A589" s="648"/>
      <c r="B589" s="2261" t="str">
        <f t="shared" si="592"/>
        <v>Desk 61</v>
      </c>
      <c r="C589" s="2266" t="str">
        <f t="shared" ref="C589" si="622">IF(ISBLANK(C72), "", C72)</f>
        <v/>
      </c>
      <c r="D589" s="2266" t="str">
        <f t="shared" ref="D589:F608" si="623">IF(ISBLANK(D72), "", D72)</f>
        <v/>
      </c>
      <c r="E589" s="2266" t="str">
        <f t="shared" si="623"/>
        <v/>
      </c>
      <c r="F589" s="2266" t="str">
        <f t="shared" si="623"/>
        <v/>
      </c>
      <c r="G589" s="57"/>
      <c r="H589" s="57"/>
      <c r="I589" s="57"/>
      <c r="J589" s="57"/>
      <c r="K589" s="57"/>
      <c r="L589" s="57"/>
      <c r="M589" s="57"/>
      <c r="N589" s="57"/>
      <c r="O589" s="57"/>
      <c r="P589" s="57"/>
      <c r="Q589" s="57"/>
      <c r="R589" s="57"/>
      <c r="S589" s="57"/>
      <c r="T589" s="57"/>
      <c r="U589" s="57"/>
      <c r="V589" s="57"/>
      <c r="W589" s="57"/>
      <c r="X589" s="57"/>
      <c r="Y589" s="57"/>
      <c r="Z589" s="57"/>
      <c r="AA589" s="57"/>
      <c r="AB589" s="57"/>
      <c r="AC589" s="57"/>
      <c r="AD589" s="57"/>
      <c r="AE589" s="57"/>
      <c r="AF589" s="57"/>
      <c r="AG589" s="57"/>
      <c r="AH589" s="57"/>
      <c r="AI589" s="57"/>
      <c r="AJ589" s="57"/>
      <c r="AK589" s="57"/>
      <c r="AL589" s="57"/>
      <c r="AM589" s="57"/>
      <c r="AN589" s="57"/>
      <c r="AO589" s="57"/>
      <c r="AP589" s="57"/>
      <c r="AQ589" s="57"/>
      <c r="AR589" s="57"/>
      <c r="AS589" s="57"/>
      <c r="AT589" s="57"/>
      <c r="AU589" s="57"/>
      <c r="AV589" s="57"/>
      <c r="AW589" s="57"/>
      <c r="AX589" s="57"/>
      <c r="AY589" s="57"/>
      <c r="AZ589" s="57"/>
      <c r="BA589" s="57"/>
      <c r="BB589" s="57"/>
      <c r="BC589" s="57"/>
      <c r="BD589" s="57"/>
      <c r="BE589" s="57"/>
      <c r="BF589" s="57"/>
      <c r="BG589" s="57"/>
      <c r="BH589" s="57"/>
      <c r="BI589" s="57"/>
      <c r="BJ589" s="57"/>
      <c r="BK589" s="57"/>
      <c r="BL589" s="57"/>
      <c r="BM589" s="57"/>
      <c r="BN589" s="57"/>
      <c r="BO589" s="57"/>
      <c r="BP589" s="57"/>
      <c r="BQ589" s="57"/>
      <c r="BR589" s="57"/>
      <c r="BS589" s="57"/>
      <c r="BT589" s="57"/>
      <c r="BU589" s="57"/>
      <c r="BV589" s="57"/>
      <c r="BW589" s="57"/>
      <c r="BX589" s="57"/>
      <c r="BY589" s="57"/>
      <c r="BZ589" s="57"/>
      <c r="CA589" s="57"/>
      <c r="CB589" s="57"/>
      <c r="CC589" s="57"/>
      <c r="CD589" s="57"/>
      <c r="CE589" s="57"/>
      <c r="CF589" s="57"/>
      <c r="CG589" s="57"/>
      <c r="CH589" s="57"/>
      <c r="CI589" s="57"/>
      <c r="CJ589" s="57"/>
      <c r="CK589" s="57"/>
      <c r="CL589" s="57"/>
      <c r="CM589" s="57"/>
      <c r="CN589" s="57"/>
      <c r="CO589" s="57"/>
      <c r="CP589" s="57"/>
      <c r="CQ589" s="57"/>
      <c r="CR589" s="57"/>
      <c r="CS589" s="57"/>
      <c r="CT589" s="57"/>
      <c r="CU589" s="57"/>
      <c r="CV589" s="57"/>
      <c r="CW589" s="57"/>
      <c r="CX589" s="57"/>
      <c r="CY589" s="57"/>
      <c r="CZ589" s="57"/>
      <c r="DA589" s="57"/>
      <c r="DB589" s="57"/>
      <c r="DC589" s="57"/>
      <c r="DD589" s="57"/>
      <c r="DE589" s="57"/>
      <c r="DF589" s="57"/>
      <c r="DG589" s="57"/>
      <c r="DH589" s="57"/>
      <c r="DI589" s="57"/>
      <c r="DJ589" s="57"/>
      <c r="DK589" s="57"/>
      <c r="DL589" s="57"/>
      <c r="DM589" s="57"/>
      <c r="DN589" s="57"/>
      <c r="DO589" s="57"/>
      <c r="DP589" s="57"/>
      <c r="DQ589" s="57"/>
      <c r="DR589" s="57"/>
      <c r="DS589" s="57"/>
      <c r="DT589" s="57"/>
      <c r="DU589" s="57"/>
      <c r="DV589" s="103"/>
      <c r="DW589" s="57"/>
      <c r="DX589" s="57"/>
      <c r="DY589" s="57"/>
      <c r="DZ589" s="57"/>
      <c r="EA589" s="57"/>
      <c r="EB589" s="57"/>
      <c r="EC589" s="57"/>
      <c r="ED589" s="57"/>
      <c r="EE589" s="57"/>
      <c r="EF589" s="57"/>
      <c r="EG589" s="57"/>
      <c r="EH589" s="57"/>
      <c r="EI589" s="57"/>
      <c r="EJ589" s="57"/>
      <c r="EK589" s="57"/>
      <c r="EL589" s="57"/>
      <c r="EM589" s="57"/>
      <c r="EN589" s="57"/>
      <c r="EO589" s="57"/>
      <c r="EP589" s="57"/>
      <c r="EQ589" s="103"/>
      <c r="ER589" s="577"/>
    </row>
    <row r="590" spans="1:148" ht="15" customHeight="1">
      <c r="A590" s="648"/>
      <c r="B590" s="2261" t="str">
        <f t="shared" si="592"/>
        <v>Desk 62</v>
      </c>
      <c r="C590" s="2266" t="str">
        <f t="shared" ref="C590" si="624">IF(ISBLANK(C73), "", C73)</f>
        <v/>
      </c>
      <c r="D590" s="2266" t="str">
        <f t="shared" si="623"/>
        <v/>
      </c>
      <c r="E590" s="2266" t="str">
        <f t="shared" si="623"/>
        <v/>
      </c>
      <c r="F590" s="2266" t="str">
        <f t="shared" si="623"/>
        <v/>
      </c>
      <c r="G590" s="57"/>
      <c r="H590" s="57"/>
      <c r="I590" s="57"/>
      <c r="J590" s="57"/>
      <c r="K590" s="57"/>
      <c r="L590" s="57"/>
      <c r="M590" s="57"/>
      <c r="N590" s="57"/>
      <c r="O590" s="57"/>
      <c r="P590" s="57"/>
      <c r="Q590" s="57"/>
      <c r="R590" s="57"/>
      <c r="S590" s="57"/>
      <c r="T590" s="57"/>
      <c r="U590" s="57"/>
      <c r="V590" s="57"/>
      <c r="W590" s="57"/>
      <c r="X590" s="57"/>
      <c r="Y590" s="57"/>
      <c r="Z590" s="57"/>
      <c r="AA590" s="57"/>
      <c r="AB590" s="57"/>
      <c r="AC590" s="57"/>
      <c r="AD590" s="57"/>
      <c r="AE590" s="57"/>
      <c r="AF590" s="57"/>
      <c r="AG590" s="57"/>
      <c r="AH590" s="57"/>
      <c r="AI590" s="57"/>
      <c r="AJ590" s="57"/>
      <c r="AK590" s="57"/>
      <c r="AL590" s="57"/>
      <c r="AM590" s="57"/>
      <c r="AN590" s="57"/>
      <c r="AO590" s="57"/>
      <c r="AP590" s="57"/>
      <c r="AQ590" s="57"/>
      <c r="AR590" s="57"/>
      <c r="AS590" s="57"/>
      <c r="AT590" s="57"/>
      <c r="AU590" s="57"/>
      <c r="AV590" s="57"/>
      <c r="AW590" s="57"/>
      <c r="AX590" s="57"/>
      <c r="AY590" s="57"/>
      <c r="AZ590" s="57"/>
      <c r="BA590" s="57"/>
      <c r="BB590" s="57"/>
      <c r="BC590" s="57"/>
      <c r="BD590" s="57"/>
      <c r="BE590" s="57"/>
      <c r="BF590" s="57"/>
      <c r="BG590" s="57"/>
      <c r="BH590" s="57"/>
      <c r="BI590" s="57"/>
      <c r="BJ590" s="57"/>
      <c r="BK590" s="57"/>
      <c r="BL590" s="57"/>
      <c r="BM590" s="57"/>
      <c r="BN590" s="57"/>
      <c r="BO590" s="57"/>
      <c r="BP590" s="57"/>
      <c r="BQ590" s="57"/>
      <c r="BR590" s="57"/>
      <c r="BS590" s="57"/>
      <c r="BT590" s="57"/>
      <c r="BU590" s="57"/>
      <c r="BV590" s="57"/>
      <c r="BW590" s="57"/>
      <c r="BX590" s="57"/>
      <c r="BY590" s="57"/>
      <c r="BZ590" s="57"/>
      <c r="CA590" s="57"/>
      <c r="CB590" s="57"/>
      <c r="CC590" s="57"/>
      <c r="CD590" s="57"/>
      <c r="CE590" s="57"/>
      <c r="CF590" s="57"/>
      <c r="CG590" s="57"/>
      <c r="CH590" s="57"/>
      <c r="CI590" s="57"/>
      <c r="CJ590" s="57"/>
      <c r="CK590" s="57"/>
      <c r="CL590" s="57"/>
      <c r="CM590" s="57"/>
      <c r="CN590" s="57"/>
      <c r="CO590" s="57"/>
      <c r="CP590" s="57"/>
      <c r="CQ590" s="57"/>
      <c r="CR590" s="57"/>
      <c r="CS590" s="57"/>
      <c r="CT590" s="57"/>
      <c r="CU590" s="57"/>
      <c r="CV590" s="57"/>
      <c r="CW590" s="57"/>
      <c r="CX590" s="57"/>
      <c r="CY590" s="57"/>
      <c r="CZ590" s="57"/>
      <c r="DA590" s="57"/>
      <c r="DB590" s="57"/>
      <c r="DC590" s="57"/>
      <c r="DD590" s="57"/>
      <c r="DE590" s="57"/>
      <c r="DF590" s="57"/>
      <c r="DG590" s="57"/>
      <c r="DH590" s="57"/>
      <c r="DI590" s="57"/>
      <c r="DJ590" s="57"/>
      <c r="DK590" s="57"/>
      <c r="DL590" s="57"/>
      <c r="DM590" s="57"/>
      <c r="DN590" s="57"/>
      <c r="DO590" s="57"/>
      <c r="DP590" s="57"/>
      <c r="DQ590" s="57"/>
      <c r="DR590" s="57"/>
      <c r="DS590" s="57"/>
      <c r="DT590" s="57"/>
      <c r="DU590" s="57"/>
      <c r="DV590" s="103"/>
      <c r="DW590" s="57"/>
      <c r="DX590" s="57"/>
      <c r="DY590" s="57"/>
      <c r="DZ590" s="57"/>
      <c r="EA590" s="57"/>
      <c r="EB590" s="57"/>
      <c r="EC590" s="57"/>
      <c r="ED590" s="57"/>
      <c r="EE590" s="57"/>
      <c r="EF590" s="57"/>
      <c r="EG590" s="57"/>
      <c r="EH590" s="57"/>
      <c r="EI590" s="57"/>
      <c r="EJ590" s="57"/>
      <c r="EK590" s="57"/>
      <c r="EL590" s="57"/>
      <c r="EM590" s="57"/>
      <c r="EN590" s="57"/>
      <c r="EO590" s="57"/>
      <c r="EP590" s="57"/>
      <c r="EQ590" s="103"/>
      <c r="ER590" s="577"/>
    </row>
    <row r="591" spans="1:148" ht="15" customHeight="1">
      <c r="A591" s="648"/>
      <c r="B591" s="2261" t="str">
        <f t="shared" si="592"/>
        <v>Desk 63</v>
      </c>
      <c r="C591" s="2266" t="str">
        <f t="shared" ref="C591" si="625">IF(ISBLANK(C74), "", C74)</f>
        <v/>
      </c>
      <c r="D591" s="2266" t="str">
        <f t="shared" si="623"/>
        <v/>
      </c>
      <c r="E591" s="2266" t="str">
        <f t="shared" si="623"/>
        <v/>
      </c>
      <c r="F591" s="2266" t="str">
        <f t="shared" si="623"/>
        <v/>
      </c>
      <c r="G591" s="57"/>
      <c r="H591" s="57"/>
      <c r="I591" s="57"/>
      <c r="J591" s="57"/>
      <c r="K591" s="57"/>
      <c r="L591" s="57"/>
      <c r="M591" s="57"/>
      <c r="N591" s="57"/>
      <c r="O591" s="57"/>
      <c r="P591" s="57"/>
      <c r="Q591" s="57"/>
      <c r="R591" s="57"/>
      <c r="S591" s="57"/>
      <c r="T591" s="57"/>
      <c r="U591" s="57"/>
      <c r="V591" s="57"/>
      <c r="W591" s="57"/>
      <c r="X591" s="57"/>
      <c r="Y591" s="57"/>
      <c r="Z591" s="57"/>
      <c r="AA591" s="57"/>
      <c r="AB591" s="57"/>
      <c r="AC591" s="57"/>
      <c r="AD591" s="57"/>
      <c r="AE591" s="57"/>
      <c r="AF591" s="57"/>
      <c r="AG591" s="57"/>
      <c r="AH591" s="57"/>
      <c r="AI591" s="57"/>
      <c r="AJ591" s="57"/>
      <c r="AK591" s="57"/>
      <c r="AL591" s="57"/>
      <c r="AM591" s="57"/>
      <c r="AN591" s="57"/>
      <c r="AO591" s="57"/>
      <c r="AP591" s="57"/>
      <c r="AQ591" s="57"/>
      <c r="AR591" s="57"/>
      <c r="AS591" s="57"/>
      <c r="AT591" s="57"/>
      <c r="AU591" s="57"/>
      <c r="AV591" s="57"/>
      <c r="AW591" s="57"/>
      <c r="AX591" s="57"/>
      <c r="AY591" s="57"/>
      <c r="AZ591" s="57"/>
      <c r="BA591" s="57"/>
      <c r="BB591" s="57"/>
      <c r="BC591" s="57"/>
      <c r="BD591" s="57"/>
      <c r="BE591" s="57"/>
      <c r="BF591" s="57"/>
      <c r="BG591" s="57"/>
      <c r="BH591" s="57"/>
      <c r="BI591" s="57"/>
      <c r="BJ591" s="57"/>
      <c r="BK591" s="57"/>
      <c r="BL591" s="57"/>
      <c r="BM591" s="57"/>
      <c r="BN591" s="57"/>
      <c r="BO591" s="57"/>
      <c r="BP591" s="57"/>
      <c r="BQ591" s="57"/>
      <c r="BR591" s="57"/>
      <c r="BS591" s="57"/>
      <c r="BT591" s="57"/>
      <c r="BU591" s="57"/>
      <c r="BV591" s="57"/>
      <c r="BW591" s="57"/>
      <c r="BX591" s="57"/>
      <c r="BY591" s="57"/>
      <c r="BZ591" s="57"/>
      <c r="CA591" s="57"/>
      <c r="CB591" s="57"/>
      <c r="CC591" s="57"/>
      <c r="CD591" s="57"/>
      <c r="CE591" s="57"/>
      <c r="CF591" s="57"/>
      <c r="CG591" s="57"/>
      <c r="CH591" s="57"/>
      <c r="CI591" s="57"/>
      <c r="CJ591" s="57"/>
      <c r="CK591" s="57"/>
      <c r="CL591" s="57"/>
      <c r="CM591" s="57"/>
      <c r="CN591" s="57"/>
      <c r="CO591" s="57"/>
      <c r="CP591" s="57"/>
      <c r="CQ591" s="57"/>
      <c r="CR591" s="57"/>
      <c r="CS591" s="57"/>
      <c r="CT591" s="57"/>
      <c r="CU591" s="57"/>
      <c r="CV591" s="57"/>
      <c r="CW591" s="57"/>
      <c r="CX591" s="57"/>
      <c r="CY591" s="57"/>
      <c r="CZ591" s="57"/>
      <c r="DA591" s="57"/>
      <c r="DB591" s="57"/>
      <c r="DC591" s="57"/>
      <c r="DD591" s="57"/>
      <c r="DE591" s="57"/>
      <c r="DF591" s="57"/>
      <c r="DG591" s="57"/>
      <c r="DH591" s="57"/>
      <c r="DI591" s="57"/>
      <c r="DJ591" s="57"/>
      <c r="DK591" s="57"/>
      <c r="DL591" s="57"/>
      <c r="DM591" s="57"/>
      <c r="DN591" s="57"/>
      <c r="DO591" s="57"/>
      <c r="DP591" s="57"/>
      <c r="DQ591" s="57"/>
      <c r="DR591" s="57"/>
      <c r="DS591" s="57"/>
      <c r="DT591" s="57"/>
      <c r="DU591" s="57"/>
      <c r="DV591" s="103"/>
      <c r="DW591" s="57"/>
      <c r="DX591" s="57"/>
      <c r="DY591" s="57"/>
      <c r="DZ591" s="57"/>
      <c r="EA591" s="57"/>
      <c r="EB591" s="57"/>
      <c r="EC591" s="57"/>
      <c r="ED591" s="57"/>
      <c r="EE591" s="57"/>
      <c r="EF591" s="57"/>
      <c r="EG591" s="57"/>
      <c r="EH591" s="57"/>
      <c r="EI591" s="57"/>
      <c r="EJ591" s="57"/>
      <c r="EK591" s="57"/>
      <c r="EL591" s="57"/>
      <c r="EM591" s="57"/>
      <c r="EN591" s="57"/>
      <c r="EO591" s="57"/>
      <c r="EP591" s="57"/>
      <c r="EQ591" s="103"/>
      <c r="ER591" s="577"/>
    </row>
    <row r="592" spans="1:148" ht="15" customHeight="1">
      <c r="A592" s="648"/>
      <c r="B592" s="2261" t="str">
        <f t="shared" si="592"/>
        <v>Desk 64</v>
      </c>
      <c r="C592" s="2266" t="str">
        <f t="shared" ref="C592" si="626">IF(ISBLANK(C75), "", C75)</f>
        <v/>
      </c>
      <c r="D592" s="2266" t="str">
        <f t="shared" si="623"/>
        <v/>
      </c>
      <c r="E592" s="2266" t="str">
        <f t="shared" si="623"/>
        <v/>
      </c>
      <c r="F592" s="2266" t="str">
        <f t="shared" si="623"/>
        <v/>
      </c>
      <c r="G592" s="57"/>
      <c r="H592" s="57"/>
      <c r="I592" s="57"/>
      <c r="J592" s="57"/>
      <c r="K592" s="57"/>
      <c r="L592" s="57"/>
      <c r="M592" s="57"/>
      <c r="N592" s="57"/>
      <c r="O592" s="57"/>
      <c r="P592" s="57"/>
      <c r="Q592" s="57"/>
      <c r="R592" s="57"/>
      <c r="S592" s="57"/>
      <c r="T592" s="57"/>
      <c r="U592" s="57"/>
      <c r="V592" s="57"/>
      <c r="W592" s="57"/>
      <c r="X592" s="57"/>
      <c r="Y592" s="57"/>
      <c r="Z592" s="57"/>
      <c r="AA592" s="57"/>
      <c r="AB592" s="57"/>
      <c r="AC592" s="57"/>
      <c r="AD592" s="57"/>
      <c r="AE592" s="57"/>
      <c r="AF592" s="57"/>
      <c r="AG592" s="57"/>
      <c r="AH592" s="57"/>
      <c r="AI592" s="57"/>
      <c r="AJ592" s="57"/>
      <c r="AK592" s="57"/>
      <c r="AL592" s="57"/>
      <c r="AM592" s="57"/>
      <c r="AN592" s="57"/>
      <c r="AO592" s="57"/>
      <c r="AP592" s="57"/>
      <c r="AQ592" s="57"/>
      <c r="AR592" s="57"/>
      <c r="AS592" s="57"/>
      <c r="AT592" s="57"/>
      <c r="AU592" s="57"/>
      <c r="AV592" s="57"/>
      <c r="AW592" s="57"/>
      <c r="AX592" s="57"/>
      <c r="AY592" s="57"/>
      <c r="AZ592" s="57"/>
      <c r="BA592" s="57"/>
      <c r="BB592" s="57"/>
      <c r="BC592" s="57"/>
      <c r="BD592" s="57"/>
      <c r="BE592" s="57"/>
      <c r="BF592" s="57"/>
      <c r="BG592" s="57"/>
      <c r="BH592" s="57"/>
      <c r="BI592" s="57"/>
      <c r="BJ592" s="57"/>
      <c r="BK592" s="57"/>
      <c r="BL592" s="57"/>
      <c r="BM592" s="57"/>
      <c r="BN592" s="57"/>
      <c r="BO592" s="57"/>
      <c r="BP592" s="57"/>
      <c r="BQ592" s="57"/>
      <c r="BR592" s="57"/>
      <c r="BS592" s="57"/>
      <c r="BT592" s="57"/>
      <c r="BU592" s="57"/>
      <c r="BV592" s="57"/>
      <c r="BW592" s="57"/>
      <c r="BX592" s="57"/>
      <c r="BY592" s="57"/>
      <c r="BZ592" s="57"/>
      <c r="CA592" s="57"/>
      <c r="CB592" s="57"/>
      <c r="CC592" s="57"/>
      <c r="CD592" s="57"/>
      <c r="CE592" s="57"/>
      <c r="CF592" s="57"/>
      <c r="CG592" s="57"/>
      <c r="CH592" s="57"/>
      <c r="CI592" s="57"/>
      <c r="CJ592" s="57"/>
      <c r="CK592" s="57"/>
      <c r="CL592" s="57"/>
      <c r="CM592" s="57"/>
      <c r="CN592" s="57"/>
      <c r="CO592" s="57"/>
      <c r="CP592" s="57"/>
      <c r="CQ592" s="57"/>
      <c r="CR592" s="57"/>
      <c r="CS592" s="57"/>
      <c r="CT592" s="57"/>
      <c r="CU592" s="57"/>
      <c r="CV592" s="57"/>
      <c r="CW592" s="57"/>
      <c r="CX592" s="57"/>
      <c r="CY592" s="57"/>
      <c r="CZ592" s="57"/>
      <c r="DA592" s="57"/>
      <c r="DB592" s="57"/>
      <c r="DC592" s="57"/>
      <c r="DD592" s="57"/>
      <c r="DE592" s="57"/>
      <c r="DF592" s="57"/>
      <c r="DG592" s="57"/>
      <c r="DH592" s="57"/>
      <c r="DI592" s="57"/>
      <c r="DJ592" s="57"/>
      <c r="DK592" s="57"/>
      <c r="DL592" s="57"/>
      <c r="DM592" s="57"/>
      <c r="DN592" s="57"/>
      <c r="DO592" s="57"/>
      <c r="DP592" s="57"/>
      <c r="DQ592" s="57"/>
      <c r="DR592" s="57"/>
      <c r="DS592" s="57"/>
      <c r="DT592" s="57"/>
      <c r="DU592" s="57"/>
      <c r="DV592" s="103"/>
      <c r="DW592" s="57"/>
      <c r="DX592" s="57"/>
      <c r="DY592" s="57"/>
      <c r="DZ592" s="57"/>
      <c r="EA592" s="57"/>
      <c r="EB592" s="57"/>
      <c r="EC592" s="57"/>
      <c r="ED592" s="57"/>
      <c r="EE592" s="57"/>
      <c r="EF592" s="57"/>
      <c r="EG592" s="57"/>
      <c r="EH592" s="57"/>
      <c r="EI592" s="57"/>
      <c r="EJ592" s="57"/>
      <c r="EK592" s="57"/>
      <c r="EL592" s="57"/>
      <c r="EM592" s="57"/>
      <c r="EN592" s="57"/>
      <c r="EO592" s="57"/>
      <c r="EP592" s="57"/>
      <c r="EQ592" s="103"/>
      <c r="ER592" s="577"/>
    </row>
    <row r="593" spans="1:148" ht="15" customHeight="1">
      <c r="A593" s="648"/>
      <c r="B593" s="2261" t="str">
        <f t="shared" ref="B593:B624" si="627">B76</f>
        <v>Desk 65</v>
      </c>
      <c r="C593" s="2266" t="str">
        <f t="shared" ref="C593" si="628">IF(ISBLANK(C76), "", C76)</f>
        <v/>
      </c>
      <c r="D593" s="2266" t="str">
        <f t="shared" si="623"/>
        <v/>
      </c>
      <c r="E593" s="2266" t="str">
        <f t="shared" si="623"/>
        <v/>
      </c>
      <c r="F593" s="2266" t="str">
        <f t="shared" si="623"/>
        <v/>
      </c>
      <c r="G593" s="57"/>
      <c r="H593" s="57"/>
      <c r="I593" s="57"/>
      <c r="J593" s="57"/>
      <c r="K593" s="57"/>
      <c r="L593" s="57"/>
      <c r="M593" s="57"/>
      <c r="N593" s="57"/>
      <c r="O593" s="57"/>
      <c r="P593" s="57"/>
      <c r="Q593" s="57"/>
      <c r="R593" s="57"/>
      <c r="S593" s="57"/>
      <c r="T593" s="57"/>
      <c r="U593" s="57"/>
      <c r="V593" s="57"/>
      <c r="W593" s="57"/>
      <c r="X593" s="57"/>
      <c r="Y593" s="57"/>
      <c r="Z593" s="57"/>
      <c r="AA593" s="57"/>
      <c r="AB593" s="57"/>
      <c r="AC593" s="57"/>
      <c r="AD593" s="57"/>
      <c r="AE593" s="57"/>
      <c r="AF593" s="57"/>
      <c r="AG593" s="57"/>
      <c r="AH593" s="57"/>
      <c r="AI593" s="57"/>
      <c r="AJ593" s="57"/>
      <c r="AK593" s="57"/>
      <c r="AL593" s="57"/>
      <c r="AM593" s="57"/>
      <c r="AN593" s="57"/>
      <c r="AO593" s="57"/>
      <c r="AP593" s="57"/>
      <c r="AQ593" s="57"/>
      <c r="AR593" s="57"/>
      <c r="AS593" s="57"/>
      <c r="AT593" s="57"/>
      <c r="AU593" s="57"/>
      <c r="AV593" s="57"/>
      <c r="AW593" s="57"/>
      <c r="AX593" s="57"/>
      <c r="AY593" s="57"/>
      <c r="AZ593" s="57"/>
      <c r="BA593" s="57"/>
      <c r="BB593" s="57"/>
      <c r="BC593" s="57"/>
      <c r="BD593" s="57"/>
      <c r="BE593" s="57"/>
      <c r="BF593" s="57"/>
      <c r="BG593" s="57"/>
      <c r="BH593" s="57"/>
      <c r="BI593" s="57"/>
      <c r="BJ593" s="57"/>
      <c r="BK593" s="57"/>
      <c r="BL593" s="57"/>
      <c r="BM593" s="57"/>
      <c r="BN593" s="57"/>
      <c r="BO593" s="57"/>
      <c r="BP593" s="57"/>
      <c r="BQ593" s="57"/>
      <c r="BR593" s="57"/>
      <c r="BS593" s="57"/>
      <c r="BT593" s="57"/>
      <c r="BU593" s="57"/>
      <c r="BV593" s="57"/>
      <c r="BW593" s="57"/>
      <c r="BX593" s="57"/>
      <c r="BY593" s="57"/>
      <c r="BZ593" s="57"/>
      <c r="CA593" s="57"/>
      <c r="CB593" s="57"/>
      <c r="CC593" s="57"/>
      <c r="CD593" s="57"/>
      <c r="CE593" s="57"/>
      <c r="CF593" s="57"/>
      <c r="CG593" s="57"/>
      <c r="CH593" s="57"/>
      <c r="CI593" s="57"/>
      <c r="CJ593" s="57"/>
      <c r="CK593" s="57"/>
      <c r="CL593" s="57"/>
      <c r="CM593" s="57"/>
      <c r="CN593" s="57"/>
      <c r="CO593" s="57"/>
      <c r="CP593" s="57"/>
      <c r="CQ593" s="57"/>
      <c r="CR593" s="57"/>
      <c r="CS593" s="57"/>
      <c r="CT593" s="57"/>
      <c r="CU593" s="57"/>
      <c r="CV593" s="57"/>
      <c r="CW593" s="57"/>
      <c r="CX593" s="57"/>
      <c r="CY593" s="57"/>
      <c r="CZ593" s="57"/>
      <c r="DA593" s="57"/>
      <c r="DB593" s="57"/>
      <c r="DC593" s="57"/>
      <c r="DD593" s="57"/>
      <c r="DE593" s="57"/>
      <c r="DF593" s="57"/>
      <c r="DG593" s="57"/>
      <c r="DH593" s="57"/>
      <c r="DI593" s="57"/>
      <c r="DJ593" s="57"/>
      <c r="DK593" s="57"/>
      <c r="DL593" s="57"/>
      <c r="DM593" s="57"/>
      <c r="DN593" s="57"/>
      <c r="DO593" s="57"/>
      <c r="DP593" s="57"/>
      <c r="DQ593" s="57"/>
      <c r="DR593" s="57"/>
      <c r="DS593" s="57"/>
      <c r="DT593" s="57"/>
      <c r="DU593" s="57"/>
      <c r="DV593" s="103"/>
      <c r="DW593" s="57"/>
      <c r="DX593" s="57"/>
      <c r="DY593" s="57"/>
      <c r="DZ593" s="57"/>
      <c r="EA593" s="57"/>
      <c r="EB593" s="57"/>
      <c r="EC593" s="57"/>
      <c r="ED593" s="57"/>
      <c r="EE593" s="57"/>
      <c r="EF593" s="57"/>
      <c r="EG593" s="57"/>
      <c r="EH593" s="57"/>
      <c r="EI593" s="57"/>
      <c r="EJ593" s="57"/>
      <c r="EK593" s="57"/>
      <c r="EL593" s="57"/>
      <c r="EM593" s="57"/>
      <c r="EN593" s="57"/>
      <c r="EO593" s="57"/>
      <c r="EP593" s="57"/>
      <c r="EQ593" s="103"/>
      <c r="ER593" s="577"/>
    </row>
    <row r="594" spans="1:148" ht="15" customHeight="1">
      <c r="A594" s="648"/>
      <c r="B594" s="2261" t="str">
        <f t="shared" si="627"/>
        <v>Desk 66</v>
      </c>
      <c r="C594" s="2266" t="str">
        <f t="shared" ref="C594" si="629">IF(ISBLANK(C77), "", C77)</f>
        <v/>
      </c>
      <c r="D594" s="2266" t="str">
        <f t="shared" si="623"/>
        <v/>
      </c>
      <c r="E594" s="2266" t="str">
        <f t="shared" si="623"/>
        <v/>
      </c>
      <c r="F594" s="2266" t="str">
        <f t="shared" si="623"/>
        <v/>
      </c>
      <c r="G594" s="57"/>
      <c r="H594" s="57"/>
      <c r="I594" s="57"/>
      <c r="J594" s="57"/>
      <c r="K594" s="57"/>
      <c r="L594" s="57"/>
      <c r="M594" s="57"/>
      <c r="N594" s="57"/>
      <c r="O594" s="57"/>
      <c r="P594" s="57"/>
      <c r="Q594" s="57"/>
      <c r="R594" s="57"/>
      <c r="S594" s="57"/>
      <c r="T594" s="57"/>
      <c r="U594" s="57"/>
      <c r="V594" s="57"/>
      <c r="W594" s="57"/>
      <c r="X594" s="57"/>
      <c r="Y594" s="57"/>
      <c r="Z594" s="57"/>
      <c r="AA594" s="57"/>
      <c r="AB594" s="57"/>
      <c r="AC594" s="57"/>
      <c r="AD594" s="57"/>
      <c r="AE594" s="57"/>
      <c r="AF594" s="57"/>
      <c r="AG594" s="57"/>
      <c r="AH594" s="57"/>
      <c r="AI594" s="57"/>
      <c r="AJ594" s="57"/>
      <c r="AK594" s="57"/>
      <c r="AL594" s="57"/>
      <c r="AM594" s="57"/>
      <c r="AN594" s="57"/>
      <c r="AO594" s="57"/>
      <c r="AP594" s="57"/>
      <c r="AQ594" s="57"/>
      <c r="AR594" s="57"/>
      <c r="AS594" s="57"/>
      <c r="AT594" s="57"/>
      <c r="AU594" s="57"/>
      <c r="AV594" s="57"/>
      <c r="AW594" s="57"/>
      <c r="AX594" s="57"/>
      <c r="AY594" s="57"/>
      <c r="AZ594" s="57"/>
      <c r="BA594" s="57"/>
      <c r="BB594" s="57"/>
      <c r="BC594" s="57"/>
      <c r="BD594" s="57"/>
      <c r="BE594" s="57"/>
      <c r="BF594" s="57"/>
      <c r="BG594" s="57"/>
      <c r="BH594" s="57"/>
      <c r="BI594" s="57"/>
      <c r="BJ594" s="57"/>
      <c r="BK594" s="57"/>
      <c r="BL594" s="57"/>
      <c r="BM594" s="57"/>
      <c r="BN594" s="57"/>
      <c r="BO594" s="57"/>
      <c r="BP594" s="57"/>
      <c r="BQ594" s="57"/>
      <c r="BR594" s="57"/>
      <c r="BS594" s="57"/>
      <c r="BT594" s="57"/>
      <c r="BU594" s="57"/>
      <c r="BV594" s="57"/>
      <c r="BW594" s="57"/>
      <c r="BX594" s="57"/>
      <c r="BY594" s="57"/>
      <c r="BZ594" s="57"/>
      <c r="CA594" s="57"/>
      <c r="CB594" s="57"/>
      <c r="CC594" s="57"/>
      <c r="CD594" s="57"/>
      <c r="CE594" s="57"/>
      <c r="CF594" s="57"/>
      <c r="CG594" s="57"/>
      <c r="CH594" s="57"/>
      <c r="CI594" s="57"/>
      <c r="CJ594" s="57"/>
      <c r="CK594" s="57"/>
      <c r="CL594" s="57"/>
      <c r="CM594" s="57"/>
      <c r="CN594" s="57"/>
      <c r="CO594" s="57"/>
      <c r="CP594" s="57"/>
      <c r="CQ594" s="57"/>
      <c r="CR594" s="57"/>
      <c r="CS594" s="57"/>
      <c r="CT594" s="57"/>
      <c r="CU594" s="57"/>
      <c r="CV594" s="57"/>
      <c r="CW594" s="57"/>
      <c r="CX594" s="57"/>
      <c r="CY594" s="57"/>
      <c r="CZ594" s="57"/>
      <c r="DA594" s="57"/>
      <c r="DB594" s="57"/>
      <c r="DC594" s="57"/>
      <c r="DD594" s="57"/>
      <c r="DE594" s="57"/>
      <c r="DF594" s="57"/>
      <c r="DG594" s="57"/>
      <c r="DH594" s="57"/>
      <c r="DI594" s="57"/>
      <c r="DJ594" s="57"/>
      <c r="DK594" s="57"/>
      <c r="DL594" s="57"/>
      <c r="DM594" s="57"/>
      <c r="DN594" s="57"/>
      <c r="DO594" s="57"/>
      <c r="DP594" s="57"/>
      <c r="DQ594" s="57"/>
      <c r="DR594" s="57"/>
      <c r="DS594" s="57"/>
      <c r="DT594" s="57"/>
      <c r="DU594" s="57"/>
      <c r="DV594" s="103"/>
      <c r="DW594" s="57"/>
      <c r="DX594" s="57"/>
      <c r="DY594" s="57"/>
      <c r="DZ594" s="57"/>
      <c r="EA594" s="57"/>
      <c r="EB594" s="57"/>
      <c r="EC594" s="57"/>
      <c r="ED594" s="57"/>
      <c r="EE594" s="57"/>
      <c r="EF594" s="57"/>
      <c r="EG594" s="57"/>
      <c r="EH594" s="57"/>
      <c r="EI594" s="57"/>
      <c r="EJ594" s="57"/>
      <c r="EK594" s="57"/>
      <c r="EL594" s="57"/>
      <c r="EM594" s="57"/>
      <c r="EN594" s="57"/>
      <c r="EO594" s="57"/>
      <c r="EP594" s="57"/>
      <c r="EQ594" s="103"/>
      <c r="ER594" s="577"/>
    </row>
    <row r="595" spans="1:148" ht="15" customHeight="1">
      <c r="A595" s="648"/>
      <c r="B595" s="2261" t="str">
        <f t="shared" si="627"/>
        <v>Desk 67</v>
      </c>
      <c r="C595" s="2266" t="str">
        <f t="shared" ref="C595" si="630">IF(ISBLANK(C78), "", C78)</f>
        <v/>
      </c>
      <c r="D595" s="2266" t="str">
        <f t="shared" si="623"/>
        <v/>
      </c>
      <c r="E595" s="2266" t="str">
        <f t="shared" si="623"/>
        <v/>
      </c>
      <c r="F595" s="2266" t="str">
        <f t="shared" si="623"/>
        <v/>
      </c>
      <c r="G595" s="57"/>
      <c r="H595" s="57"/>
      <c r="I595" s="57"/>
      <c r="J595" s="57"/>
      <c r="K595" s="57"/>
      <c r="L595" s="57"/>
      <c r="M595" s="57"/>
      <c r="N595" s="57"/>
      <c r="O595" s="57"/>
      <c r="P595" s="57"/>
      <c r="Q595" s="57"/>
      <c r="R595" s="57"/>
      <c r="S595" s="57"/>
      <c r="T595" s="57"/>
      <c r="U595" s="57"/>
      <c r="V595" s="57"/>
      <c r="W595" s="57"/>
      <c r="X595" s="57"/>
      <c r="Y595" s="57"/>
      <c r="Z595" s="57"/>
      <c r="AA595" s="57"/>
      <c r="AB595" s="57"/>
      <c r="AC595" s="57"/>
      <c r="AD595" s="57"/>
      <c r="AE595" s="57"/>
      <c r="AF595" s="57"/>
      <c r="AG595" s="57"/>
      <c r="AH595" s="57"/>
      <c r="AI595" s="57"/>
      <c r="AJ595" s="57"/>
      <c r="AK595" s="57"/>
      <c r="AL595" s="57"/>
      <c r="AM595" s="57"/>
      <c r="AN595" s="57"/>
      <c r="AO595" s="57"/>
      <c r="AP595" s="57"/>
      <c r="AQ595" s="57"/>
      <c r="AR595" s="57"/>
      <c r="AS595" s="57"/>
      <c r="AT595" s="57"/>
      <c r="AU595" s="57"/>
      <c r="AV595" s="57"/>
      <c r="AW595" s="57"/>
      <c r="AX595" s="57"/>
      <c r="AY595" s="57"/>
      <c r="AZ595" s="57"/>
      <c r="BA595" s="57"/>
      <c r="BB595" s="57"/>
      <c r="BC595" s="57"/>
      <c r="BD595" s="57"/>
      <c r="BE595" s="57"/>
      <c r="BF595" s="57"/>
      <c r="BG595" s="57"/>
      <c r="BH595" s="57"/>
      <c r="BI595" s="57"/>
      <c r="BJ595" s="57"/>
      <c r="BK595" s="57"/>
      <c r="BL595" s="57"/>
      <c r="BM595" s="57"/>
      <c r="BN595" s="57"/>
      <c r="BO595" s="57"/>
      <c r="BP595" s="57"/>
      <c r="BQ595" s="57"/>
      <c r="BR595" s="57"/>
      <c r="BS595" s="57"/>
      <c r="BT595" s="57"/>
      <c r="BU595" s="57"/>
      <c r="BV595" s="57"/>
      <c r="BW595" s="57"/>
      <c r="BX595" s="57"/>
      <c r="BY595" s="57"/>
      <c r="BZ595" s="57"/>
      <c r="CA595" s="57"/>
      <c r="CB595" s="57"/>
      <c r="CC595" s="57"/>
      <c r="CD595" s="57"/>
      <c r="CE595" s="57"/>
      <c r="CF595" s="57"/>
      <c r="CG595" s="57"/>
      <c r="CH595" s="57"/>
      <c r="CI595" s="57"/>
      <c r="CJ595" s="57"/>
      <c r="CK595" s="57"/>
      <c r="CL595" s="57"/>
      <c r="CM595" s="57"/>
      <c r="CN595" s="57"/>
      <c r="CO595" s="57"/>
      <c r="CP595" s="57"/>
      <c r="CQ595" s="57"/>
      <c r="CR595" s="57"/>
      <c r="CS595" s="57"/>
      <c r="CT595" s="57"/>
      <c r="CU595" s="57"/>
      <c r="CV595" s="57"/>
      <c r="CW595" s="57"/>
      <c r="CX595" s="57"/>
      <c r="CY595" s="57"/>
      <c r="CZ595" s="57"/>
      <c r="DA595" s="57"/>
      <c r="DB595" s="57"/>
      <c r="DC595" s="57"/>
      <c r="DD595" s="57"/>
      <c r="DE595" s="57"/>
      <c r="DF595" s="57"/>
      <c r="DG595" s="57"/>
      <c r="DH595" s="57"/>
      <c r="DI595" s="57"/>
      <c r="DJ595" s="57"/>
      <c r="DK595" s="57"/>
      <c r="DL595" s="57"/>
      <c r="DM595" s="57"/>
      <c r="DN595" s="57"/>
      <c r="DO595" s="57"/>
      <c r="DP595" s="57"/>
      <c r="DQ595" s="57"/>
      <c r="DR595" s="57"/>
      <c r="DS595" s="57"/>
      <c r="DT595" s="57"/>
      <c r="DU595" s="57"/>
      <c r="DV595" s="103"/>
      <c r="DW595" s="57"/>
      <c r="DX595" s="57"/>
      <c r="DY595" s="57"/>
      <c r="DZ595" s="57"/>
      <c r="EA595" s="57"/>
      <c r="EB595" s="57"/>
      <c r="EC595" s="57"/>
      <c r="ED595" s="57"/>
      <c r="EE595" s="57"/>
      <c r="EF595" s="57"/>
      <c r="EG595" s="57"/>
      <c r="EH595" s="57"/>
      <c r="EI595" s="57"/>
      <c r="EJ595" s="57"/>
      <c r="EK595" s="57"/>
      <c r="EL595" s="57"/>
      <c r="EM595" s="57"/>
      <c r="EN595" s="57"/>
      <c r="EO595" s="57"/>
      <c r="EP595" s="57"/>
      <c r="EQ595" s="103"/>
      <c r="ER595" s="577"/>
    </row>
    <row r="596" spans="1:148" ht="15" customHeight="1">
      <c r="A596" s="648"/>
      <c r="B596" s="2261" t="str">
        <f t="shared" si="627"/>
        <v>Desk 68</v>
      </c>
      <c r="C596" s="2266" t="str">
        <f t="shared" ref="C596" si="631">IF(ISBLANK(C79), "", C79)</f>
        <v/>
      </c>
      <c r="D596" s="2266" t="str">
        <f t="shared" si="623"/>
        <v/>
      </c>
      <c r="E596" s="2266" t="str">
        <f t="shared" si="623"/>
        <v/>
      </c>
      <c r="F596" s="2266" t="str">
        <f t="shared" si="623"/>
        <v/>
      </c>
      <c r="G596" s="57"/>
      <c r="H596" s="57"/>
      <c r="I596" s="57"/>
      <c r="J596" s="57"/>
      <c r="K596" s="57"/>
      <c r="L596" s="57"/>
      <c r="M596" s="57"/>
      <c r="N596" s="57"/>
      <c r="O596" s="57"/>
      <c r="P596" s="57"/>
      <c r="Q596" s="57"/>
      <c r="R596" s="57"/>
      <c r="S596" s="57"/>
      <c r="T596" s="57"/>
      <c r="U596" s="57"/>
      <c r="V596" s="57"/>
      <c r="W596" s="57"/>
      <c r="X596" s="57"/>
      <c r="Y596" s="57"/>
      <c r="Z596" s="57"/>
      <c r="AA596" s="57"/>
      <c r="AB596" s="57"/>
      <c r="AC596" s="57"/>
      <c r="AD596" s="57"/>
      <c r="AE596" s="57"/>
      <c r="AF596" s="57"/>
      <c r="AG596" s="57"/>
      <c r="AH596" s="57"/>
      <c r="AI596" s="57"/>
      <c r="AJ596" s="57"/>
      <c r="AK596" s="57"/>
      <c r="AL596" s="57"/>
      <c r="AM596" s="57"/>
      <c r="AN596" s="57"/>
      <c r="AO596" s="57"/>
      <c r="AP596" s="57"/>
      <c r="AQ596" s="57"/>
      <c r="AR596" s="57"/>
      <c r="AS596" s="57"/>
      <c r="AT596" s="57"/>
      <c r="AU596" s="57"/>
      <c r="AV596" s="57"/>
      <c r="AW596" s="57"/>
      <c r="AX596" s="57"/>
      <c r="AY596" s="57"/>
      <c r="AZ596" s="57"/>
      <c r="BA596" s="57"/>
      <c r="BB596" s="57"/>
      <c r="BC596" s="57"/>
      <c r="BD596" s="57"/>
      <c r="BE596" s="57"/>
      <c r="BF596" s="57"/>
      <c r="BG596" s="57"/>
      <c r="BH596" s="57"/>
      <c r="BI596" s="57"/>
      <c r="BJ596" s="57"/>
      <c r="BK596" s="57"/>
      <c r="BL596" s="57"/>
      <c r="BM596" s="57"/>
      <c r="BN596" s="57"/>
      <c r="BO596" s="57"/>
      <c r="BP596" s="57"/>
      <c r="BQ596" s="57"/>
      <c r="BR596" s="57"/>
      <c r="BS596" s="57"/>
      <c r="BT596" s="57"/>
      <c r="BU596" s="57"/>
      <c r="BV596" s="57"/>
      <c r="BW596" s="57"/>
      <c r="BX596" s="57"/>
      <c r="BY596" s="57"/>
      <c r="BZ596" s="57"/>
      <c r="CA596" s="57"/>
      <c r="CB596" s="57"/>
      <c r="CC596" s="57"/>
      <c r="CD596" s="57"/>
      <c r="CE596" s="57"/>
      <c r="CF596" s="57"/>
      <c r="CG596" s="57"/>
      <c r="CH596" s="57"/>
      <c r="CI596" s="57"/>
      <c r="CJ596" s="57"/>
      <c r="CK596" s="57"/>
      <c r="CL596" s="57"/>
      <c r="CM596" s="57"/>
      <c r="CN596" s="57"/>
      <c r="CO596" s="57"/>
      <c r="CP596" s="57"/>
      <c r="CQ596" s="57"/>
      <c r="CR596" s="57"/>
      <c r="CS596" s="57"/>
      <c r="CT596" s="57"/>
      <c r="CU596" s="57"/>
      <c r="CV596" s="57"/>
      <c r="CW596" s="57"/>
      <c r="CX596" s="57"/>
      <c r="CY596" s="57"/>
      <c r="CZ596" s="57"/>
      <c r="DA596" s="57"/>
      <c r="DB596" s="57"/>
      <c r="DC596" s="57"/>
      <c r="DD596" s="57"/>
      <c r="DE596" s="57"/>
      <c r="DF596" s="57"/>
      <c r="DG596" s="57"/>
      <c r="DH596" s="57"/>
      <c r="DI596" s="57"/>
      <c r="DJ596" s="57"/>
      <c r="DK596" s="57"/>
      <c r="DL596" s="57"/>
      <c r="DM596" s="57"/>
      <c r="DN596" s="57"/>
      <c r="DO596" s="57"/>
      <c r="DP596" s="57"/>
      <c r="DQ596" s="57"/>
      <c r="DR596" s="57"/>
      <c r="DS596" s="57"/>
      <c r="DT596" s="57"/>
      <c r="DU596" s="57"/>
      <c r="DV596" s="103"/>
      <c r="DW596" s="57"/>
      <c r="DX596" s="57"/>
      <c r="DY596" s="57"/>
      <c r="DZ596" s="57"/>
      <c r="EA596" s="57"/>
      <c r="EB596" s="57"/>
      <c r="EC596" s="57"/>
      <c r="ED596" s="57"/>
      <c r="EE596" s="57"/>
      <c r="EF596" s="57"/>
      <c r="EG596" s="57"/>
      <c r="EH596" s="57"/>
      <c r="EI596" s="57"/>
      <c r="EJ596" s="57"/>
      <c r="EK596" s="57"/>
      <c r="EL596" s="57"/>
      <c r="EM596" s="57"/>
      <c r="EN596" s="57"/>
      <c r="EO596" s="57"/>
      <c r="EP596" s="57"/>
      <c r="EQ596" s="103"/>
      <c r="ER596" s="577"/>
    </row>
    <row r="597" spans="1:148" ht="15" customHeight="1">
      <c r="A597" s="648"/>
      <c r="B597" s="2261" t="str">
        <f t="shared" si="627"/>
        <v>Desk 69</v>
      </c>
      <c r="C597" s="2266" t="str">
        <f t="shared" ref="C597" si="632">IF(ISBLANK(C80), "", C80)</f>
        <v/>
      </c>
      <c r="D597" s="2266" t="str">
        <f t="shared" si="623"/>
        <v/>
      </c>
      <c r="E597" s="2266" t="str">
        <f t="shared" si="623"/>
        <v/>
      </c>
      <c r="F597" s="2266" t="str">
        <f t="shared" si="623"/>
        <v/>
      </c>
      <c r="G597" s="57"/>
      <c r="H597" s="57"/>
      <c r="I597" s="57"/>
      <c r="J597" s="57"/>
      <c r="K597" s="57"/>
      <c r="L597" s="57"/>
      <c r="M597" s="57"/>
      <c r="N597" s="57"/>
      <c r="O597" s="57"/>
      <c r="P597" s="57"/>
      <c r="Q597" s="57"/>
      <c r="R597" s="57"/>
      <c r="S597" s="57"/>
      <c r="T597" s="57"/>
      <c r="U597" s="57"/>
      <c r="V597" s="57"/>
      <c r="W597" s="57"/>
      <c r="X597" s="57"/>
      <c r="Y597" s="57"/>
      <c r="Z597" s="57"/>
      <c r="AA597" s="57"/>
      <c r="AB597" s="57"/>
      <c r="AC597" s="57"/>
      <c r="AD597" s="57"/>
      <c r="AE597" s="57"/>
      <c r="AF597" s="57"/>
      <c r="AG597" s="57"/>
      <c r="AH597" s="57"/>
      <c r="AI597" s="57"/>
      <c r="AJ597" s="57"/>
      <c r="AK597" s="57"/>
      <c r="AL597" s="57"/>
      <c r="AM597" s="57"/>
      <c r="AN597" s="57"/>
      <c r="AO597" s="57"/>
      <c r="AP597" s="57"/>
      <c r="AQ597" s="57"/>
      <c r="AR597" s="57"/>
      <c r="AS597" s="57"/>
      <c r="AT597" s="57"/>
      <c r="AU597" s="57"/>
      <c r="AV597" s="57"/>
      <c r="AW597" s="57"/>
      <c r="AX597" s="57"/>
      <c r="AY597" s="57"/>
      <c r="AZ597" s="57"/>
      <c r="BA597" s="57"/>
      <c r="BB597" s="57"/>
      <c r="BC597" s="57"/>
      <c r="BD597" s="57"/>
      <c r="BE597" s="57"/>
      <c r="BF597" s="57"/>
      <c r="BG597" s="57"/>
      <c r="BH597" s="57"/>
      <c r="BI597" s="57"/>
      <c r="BJ597" s="57"/>
      <c r="BK597" s="57"/>
      <c r="BL597" s="57"/>
      <c r="BM597" s="57"/>
      <c r="BN597" s="57"/>
      <c r="BO597" s="57"/>
      <c r="BP597" s="57"/>
      <c r="BQ597" s="57"/>
      <c r="BR597" s="57"/>
      <c r="BS597" s="57"/>
      <c r="BT597" s="57"/>
      <c r="BU597" s="57"/>
      <c r="BV597" s="57"/>
      <c r="BW597" s="57"/>
      <c r="BX597" s="57"/>
      <c r="BY597" s="57"/>
      <c r="BZ597" s="57"/>
      <c r="CA597" s="57"/>
      <c r="CB597" s="57"/>
      <c r="CC597" s="57"/>
      <c r="CD597" s="57"/>
      <c r="CE597" s="57"/>
      <c r="CF597" s="57"/>
      <c r="CG597" s="57"/>
      <c r="CH597" s="57"/>
      <c r="CI597" s="57"/>
      <c r="CJ597" s="57"/>
      <c r="CK597" s="57"/>
      <c r="CL597" s="57"/>
      <c r="CM597" s="57"/>
      <c r="CN597" s="57"/>
      <c r="CO597" s="57"/>
      <c r="CP597" s="57"/>
      <c r="CQ597" s="57"/>
      <c r="CR597" s="57"/>
      <c r="CS597" s="57"/>
      <c r="CT597" s="57"/>
      <c r="CU597" s="57"/>
      <c r="CV597" s="57"/>
      <c r="CW597" s="57"/>
      <c r="CX597" s="57"/>
      <c r="CY597" s="57"/>
      <c r="CZ597" s="57"/>
      <c r="DA597" s="57"/>
      <c r="DB597" s="57"/>
      <c r="DC597" s="57"/>
      <c r="DD597" s="57"/>
      <c r="DE597" s="57"/>
      <c r="DF597" s="57"/>
      <c r="DG597" s="57"/>
      <c r="DH597" s="57"/>
      <c r="DI597" s="57"/>
      <c r="DJ597" s="57"/>
      <c r="DK597" s="57"/>
      <c r="DL597" s="57"/>
      <c r="DM597" s="57"/>
      <c r="DN597" s="57"/>
      <c r="DO597" s="57"/>
      <c r="DP597" s="57"/>
      <c r="DQ597" s="57"/>
      <c r="DR597" s="57"/>
      <c r="DS597" s="57"/>
      <c r="DT597" s="57"/>
      <c r="DU597" s="57"/>
      <c r="DV597" s="103"/>
      <c r="DW597" s="57"/>
      <c r="DX597" s="57"/>
      <c r="DY597" s="57"/>
      <c r="DZ597" s="57"/>
      <c r="EA597" s="57"/>
      <c r="EB597" s="57"/>
      <c r="EC597" s="57"/>
      <c r="ED597" s="57"/>
      <c r="EE597" s="57"/>
      <c r="EF597" s="57"/>
      <c r="EG597" s="57"/>
      <c r="EH597" s="57"/>
      <c r="EI597" s="57"/>
      <c r="EJ597" s="57"/>
      <c r="EK597" s="57"/>
      <c r="EL597" s="57"/>
      <c r="EM597" s="57"/>
      <c r="EN597" s="57"/>
      <c r="EO597" s="57"/>
      <c r="EP597" s="57"/>
      <c r="EQ597" s="103"/>
      <c r="ER597" s="577"/>
    </row>
    <row r="598" spans="1:148" ht="15" customHeight="1">
      <c r="A598" s="648"/>
      <c r="B598" s="2261" t="str">
        <f t="shared" si="627"/>
        <v>Desk 70</v>
      </c>
      <c r="C598" s="2266" t="str">
        <f t="shared" ref="C598" si="633">IF(ISBLANK(C81), "", C81)</f>
        <v/>
      </c>
      <c r="D598" s="2266" t="str">
        <f t="shared" si="623"/>
        <v/>
      </c>
      <c r="E598" s="2266" t="str">
        <f t="shared" si="623"/>
        <v/>
      </c>
      <c r="F598" s="2266" t="str">
        <f t="shared" si="623"/>
        <v/>
      </c>
      <c r="G598" s="57"/>
      <c r="H598" s="57"/>
      <c r="I598" s="57"/>
      <c r="J598" s="57"/>
      <c r="K598" s="57"/>
      <c r="L598" s="57"/>
      <c r="M598" s="57"/>
      <c r="N598" s="57"/>
      <c r="O598" s="57"/>
      <c r="P598" s="57"/>
      <c r="Q598" s="57"/>
      <c r="R598" s="57"/>
      <c r="S598" s="57"/>
      <c r="T598" s="57"/>
      <c r="U598" s="57"/>
      <c r="V598" s="57"/>
      <c r="W598" s="57"/>
      <c r="X598" s="57"/>
      <c r="Y598" s="57"/>
      <c r="Z598" s="57"/>
      <c r="AA598" s="57"/>
      <c r="AB598" s="57"/>
      <c r="AC598" s="57"/>
      <c r="AD598" s="57"/>
      <c r="AE598" s="57"/>
      <c r="AF598" s="57"/>
      <c r="AG598" s="57"/>
      <c r="AH598" s="57"/>
      <c r="AI598" s="57"/>
      <c r="AJ598" s="57"/>
      <c r="AK598" s="57"/>
      <c r="AL598" s="57"/>
      <c r="AM598" s="57"/>
      <c r="AN598" s="57"/>
      <c r="AO598" s="57"/>
      <c r="AP598" s="57"/>
      <c r="AQ598" s="57"/>
      <c r="AR598" s="57"/>
      <c r="AS598" s="57"/>
      <c r="AT598" s="57"/>
      <c r="AU598" s="57"/>
      <c r="AV598" s="57"/>
      <c r="AW598" s="57"/>
      <c r="AX598" s="57"/>
      <c r="AY598" s="57"/>
      <c r="AZ598" s="57"/>
      <c r="BA598" s="57"/>
      <c r="BB598" s="57"/>
      <c r="BC598" s="57"/>
      <c r="BD598" s="57"/>
      <c r="BE598" s="57"/>
      <c r="BF598" s="57"/>
      <c r="BG598" s="57"/>
      <c r="BH598" s="57"/>
      <c r="BI598" s="57"/>
      <c r="BJ598" s="57"/>
      <c r="BK598" s="57"/>
      <c r="BL598" s="57"/>
      <c r="BM598" s="57"/>
      <c r="BN598" s="57"/>
      <c r="BO598" s="57"/>
      <c r="BP598" s="57"/>
      <c r="BQ598" s="57"/>
      <c r="BR598" s="57"/>
      <c r="BS598" s="57"/>
      <c r="BT598" s="57"/>
      <c r="BU598" s="57"/>
      <c r="BV598" s="57"/>
      <c r="BW598" s="57"/>
      <c r="BX598" s="57"/>
      <c r="BY598" s="57"/>
      <c r="BZ598" s="57"/>
      <c r="CA598" s="57"/>
      <c r="CB598" s="57"/>
      <c r="CC598" s="57"/>
      <c r="CD598" s="57"/>
      <c r="CE598" s="57"/>
      <c r="CF598" s="57"/>
      <c r="CG598" s="57"/>
      <c r="CH598" s="57"/>
      <c r="CI598" s="57"/>
      <c r="CJ598" s="57"/>
      <c r="CK598" s="57"/>
      <c r="CL598" s="57"/>
      <c r="CM598" s="57"/>
      <c r="CN598" s="57"/>
      <c r="CO598" s="57"/>
      <c r="CP598" s="57"/>
      <c r="CQ598" s="57"/>
      <c r="CR598" s="57"/>
      <c r="CS598" s="57"/>
      <c r="CT598" s="57"/>
      <c r="CU598" s="57"/>
      <c r="CV598" s="57"/>
      <c r="CW598" s="57"/>
      <c r="CX598" s="57"/>
      <c r="CY598" s="57"/>
      <c r="CZ598" s="57"/>
      <c r="DA598" s="57"/>
      <c r="DB598" s="57"/>
      <c r="DC598" s="57"/>
      <c r="DD598" s="57"/>
      <c r="DE598" s="57"/>
      <c r="DF598" s="57"/>
      <c r="DG598" s="57"/>
      <c r="DH598" s="57"/>
      <c r="DI598" s="57"/>
      <c r="DJ598" s="57"/>
      <c r="DK598" s="57"/>
      <c r="DL598" s="57"/>
      <c r="DM598" s="57"/>
      <c r="DN598" s="57"/>
      <c r="DO598" s="57"/>
      <c r="DP598" s="57"/>
      <c r="DQ598" s="57"/>
      <c r="DR598" s="57"/>
      <c r="DS598" s="57"/>
      <c r="DT598" s="57"/>
      <c r="DU598" s="57"/>
      <c r="DV598" s="103"/>
      <c r="DW598" s="57"/>
      <c r="DX598" s="57"/>
      <c r="DY598" s="57"/>
      <c r="DZ598" s="57"/>
      <c r="EA598" s="57"/>
      <c r="EB598" s="57"/>
      <c r="EC598" s="57"/>
      <c r="ED598" s="57"/>
      <c r="EE598" s="57"/>
      <c r="EF598" s="57"/>
      <c r="EG598" s="57"/>
      <c r="EH598" s="57"/>
      <c r="EI598" s="57"/>
      <c r="EJ598" s="57"/>
      <c r="EK598" s="57"/>
      <c r="EL598" s="57"/>
      <c r="EM598" s="57"/>
      <c r="EN598" s="57"/>
      <c r="EO598" s="57"/>
      <c r="EP598" s="57"/>
      <c r="EQ598" s="103"/>
      <c r="ER598" s="577"/>
    </row>
    <row r="599" spans="1:148" ht="15" customHeight="1">
      <c r="A599" s="648"/>
      <c r="B599" s="2261" t="str">
        <f t="shared" si="627"/>
        <v>Desk 71</v>
      </c>
      <c r="C599" s="2266" t="str">
        <f t="shared" ref="C599" si="634">IF(ISBLANK(C82), "", C82)</f>
        <v/>
      </c>
      <c r="D599" s="2266" t="str">
        <f t="shared" si="623"/>
        <v/>
      </c>
      <c r="E599" s="2266" t="str">
        <f t="shared" si="623"/>
        <v/>
      </c>
      <c r="F599" s="2266" t="str">
        <f t="shared" si="623"/>
        <v/>
      </c>
      <c r="G599" s="57"/>
      <c r="H599" s="57"/>
      <c r="I599" s="57"/>
      <c r="J599" s="57"/>
      <c r="K599" s="57"/>
      <c r="L599" s="57"/>
      <c r="M599" s="57"/>
      <c r="N599" s="57"/>
      <c r="O599" s="57"/>
      <c r="P599" s="57"/>
      <c r="Q599" s="57"/>
      <c r="R599" s="57"/>
      <c r="S599" s="57"/>
      <c r="T599" s="57"/>
      <c r="U599" s="57"/>
      <c r="V599" s="57"/>
      <c r="W599" s="57"/>
      <c r="X599" s="57"/>
      <c r="Y599" s="57"/>
      <c r="Z599" s="57"/>
      <c r="AA599" s="57"/>
      <c r="AB599" s="57"/>
      <c r="AC599" s="57"/>
      <c r="AD599" s="57"/>
      <c r="AE599" s="57"/>
      <c r="AF599" s="57"/>
      <c r="AG599" s="57"/>
      <c r="AH599" s="57"/>
      <c r="AI599" s="57"/>
      <c r="AJ599" s="57"/>
      <c r="AK599" s="57"/>
      <c r="AL599" s="57"/>
      <c r="AM599" s="57"/>
      <c r="AN599" s="57"/>
      <c r="AO599" s="57"/>
      <c r="AP599" s="57"/>
      <c r="AQ599" s="57"/>
      <c r="AR599" s="57"/>
      <c r="AS599" s="57"/>
      <c r="AT599" s="57"/>
      <c r="AU599" s="57"/>
      <c r="AV599" s="57"/>
      <c r="AW599" s="57"/>
      <c r="AX599" s="57"/>
      <c r="AY599" s="57"/>
      <c r="AZ599" s="57"/>
      <c r="BA599" s="57"/>
      <c r="BB599" s="57"/>
      <c r="BC599" s="57"/>
      <c r="BD599" s="57"/>
      <c r="BE599" s="57"/>
      <c r="BF599" s="57"/>
      <c r="BG599" s="57"/>
      <c r="BH599" s="57"/>
      <c r="BI599" s="57"/>
      <c r="BJ599" s="57"/>
      <c r="BK599" s="57"/>
      <c r="BL599" s="57"/>
      <c r="BM599" s="57"/>
      <c r="BN599" s="57"/>
      <c r="BO599" s="57"/>
      <c r="BP599" s="57"/>
      <c r="BQ599" s="57"/>
      <c r="BR599" s="57"/>
      <c r="BS599" s="57"/>
      <c r="BT599" s="57"/>
      <c r="BU599" s="57"/>
      <c r="BV599" s="57"/>
      <c r="BW599" s="57"/>
      <c r="BX599" s="57"/>
      <c r="BY599" s="57"/>
      <c r="BZ599" s="57"/>
      <c r="CA599" s="57"/>
      <c r="CB599" s="57"/>
      <c r="CC599" s="57"/>
      <c r="CD599" s="57"/>
      <c r="CE599" s="57"/>
      <c r="CF599" s="57"/>
      <c r="CG599" s="57"/>
      <c r="CH599" s="57"/>
      <c r="CI599" s="57"/>
      <c r="CJ599" s="57"/>
      <c r="CK599" s="57"/>
      <c r="CL599" s="57"/>
      <c r="CM599" s="57"/>
      <c r="CN599" s="57"/>
      <c r="CO599" s="57"/>
      <c r="CP599" s="57"/>
      <c r="CQ599" s="57"/>
      <c r="CR599" s="57"/>
      <c r="CS599" s="57"/>
      <c r="CT599" s="57"/>
      <c r="CU599" s="57"/>
      <c r="CV599" s="57"/>
      <c r="CW599" s="57"/>
      <c r="CX599" s="57"/>
      <c r="CY599" s="57"/>
      <c r="CZ599" s="57"/>
      <c r="DA599" s="57"/>
      <c r="DB599" s="57"/>
      <c r="DC599" s="57"/>
      <c r="DD599" s="57"/>
      <c r="DE599" s="57"/>
      <c r="DF599" s="57"/>
      <c r="DG599" s="57"/>
      <c r="DH599" s="57"/>
      <c r="DI599" s="57"/>
      <c r="DJ599" s="57"/>
      <c r="DK599" s="57"/>
      <c r="DL599" s="57"/>
      <c r="DM599" s="57"/>
      <c r="DN599" s="57"/>
      <c r="DO599" s="57"/>
      <c r="DP599" s="57"/>
      <c r="DQ599" s="57"/>
      <c r="DR599" s="57"/>
      <c r="DS599" s="57"/>
      <c r="DT599" s="57"/>
      <c r="DU599" s="57"/>
      <c r="DV599" s="103"/>
      <c r="DW599" s="57"/>
      <c r="DX599" s="57"/>
      <c r="DY599" s="57"/>
      <c r="DZ599" s="57"/>
      <c r="EA599" s="57"/>
      <c r="EB599" s="57"/>
      <c r="EC599" s="57"/>
      <c r="ED599" s="57"/>
      <c r="EE599" s="57"/>
      <c r="EF599" s="57"/>
      <c r="EG599" s="57"/>
      <c r="EH599" s="57"/>
      <c r="EI599" s="57"/>
      <c r="EJ599" s="57"/>
      <c r="EK599" s="57"/>
      <c r="EL599" s="57"/>
      <c r="EM599" s="57"/>
      <c r="EN599" s="57"/>
      <c r="EO599" s="57"/>
      <c r="EP599" s="57"/>
      <c r="EQ599" s="103"/>
      <c r="ER599" s="577"/>
    </row>
    <row r="600" spans="1:148" ht="15" customHeight="1">
      <c r="A600" s="648"/>
      <c r="B600" s="2261" t="str">
        <f t="shared" si="627"/>
        <v>Desk 72</v>
      </c>
      <c r="C600" s="2266" t="str">
        <f t="shared" ref="C600" si="635">IF(ISBLANK(C83), "", C83)</f>
        <v/>
      </c>
      <c r="D600" s="2266" t="str">
        <f t="shared" si="623"/>
        <v/>
      </c>
      <c r="E600" s="2266" t="str">
        <f t="shared" si="623"/>
        <v/>
      </c>
      <c r="F600" s="2266" t="str">
        <f t="shared" si="623"/>
        <v/>
      </c>
      <c r="G600" s="57"/>
      <c r="H600" s="57"/>
      <c r="I600" s="57"/>
      <c r="J600" s="57"/>
      <c r="K600" s="57"/>
      <c r="L600" s="57"/>
      <c r="M600" s="57"/>
      <c r="N600" s="57"/>
      <c r="O600" s="57"/>
      <c r="P600" s="57"/>
      <c r="Q600" s="57"/>
      <c r="R600" s="57"/>
      <c r="S600" s="57"/>
      <c r="T600" s="57"/>
      <c r="U600" s="57"/>
      <c r="V600" s="57"/>
      <c r="W600" s="57"/>
      <c r="X600" s="57"/>
      <c r="Y600" s="57"/>
      <c r="Z600" s="57"/>
      <c r="AA600" s="57"/>
      <c r="AB600" s="57"/>
      <c r="AC600" s="57"/>
      <c r="AD600" s="57"/>
      <c r="AE600" s="57"/>
      <c r="AF600" s="57"/>
      <c r="AG600" s="57"/>
      <c r="AH600" s="57"/>
      <c r="AI600" s="57"/>
      <c r="AJ600" s="57"/>
      <c r="AK600" s="57"/>
      <c r="AL600" s="57"/>
      <c r="AM600" s="57"/>
      <c r="AN600" s="57"/>
      <c r="AO600" s="57"/>
      <c r="AP600" s="57"/>
      <c r="AQ600" s="57"/>
      <c r="AR600" s="57"/>
      <c r="AS600" s="57"/>
      <c r="AT600" s="57"/>
      <c r="AU600" s="57"/>
      <c r="AV600" s="57"/>
      <c r="AW600" s="57"/>
      <c r="AX600" s="57"/>
      <c r="AY600" s="57"/>
      <c r="AZ600" s="57"/>
      <c r="BA600" s="57"/>
      <c r="BB600" s="57"/>
      <c r="BC600" s="57"/>
      <c r="BD600" s="57"/>
      <c r="BE600" s="57"/>
      <c r="BF600" s="57"/>
      <c r="BG600" s="57"/>
      <c r="BH600" s="57"/>
      <c r="BI600" s="57"/>
      <c r="BJ600" s="57"/>
      <c r="BK600" s="57"/>
      <c r="BL600" s="57"/>
      <c r="BM600" s="57"/>
      <c r="BN600" s="57"/>
      <c r="BO600" s="57"/>
      <c r="BP600" s="57"/>
      <c r="BQ600" s="57"/>
      <c r="BR600" s="57"/>
      <c r="BS600" s="57"/>
      <c r="BT600" s="57"/>
      <c r="BU600" s="57"/>
      <c r="BV600" s="57"/>
      <c r="BW600" s="57"/>
      <c r="BX600" s="57"/>
      <c r="BY600" s="57"/>
      <c r="BZ600" s="57"/>
      <c r="CA600" s="57"/>
      <c r="CB600" s="57"/>
      <c r="CC600" s="57"/>
      <c r="CD600" s="57"/>
      <c r="CE600" s="57"/>
      <c r="CF600" s="57"/>
      <c r="CG600" s="57"/>
      <c r="CH600" s="57"/>
      <c r="CI600" s="57"/>
      <c r="CJ600" s="57"/>
      <c r="CK600" s="57"/>
      <c r="CL600" s="57"/>
      <c r="CM600" s="57"/>
      <c r="CN600" s="57"/>
      <c r="CO600" s="57"/>
      <c r="CP600" s="57"/>
      <c r="CQ600" s="57"/>
      <c r="CR600" s="57"/>
      <c r="CS600" s="57"/>
      <c r="CT600" s="57"/>
      <c r="CU600" s="57"/>
      <c r="CV600" s="57"/>
      <c r="CW600" s="57"/>
      <c r="CX600" s="57"/>
      <c r="CY600" s="57"/>
      <c r="CZ600" s="57"/>
      <c r="DA600" s="57"/>
      <c r="DB600" s="57"/>
      <c r="DC600" s="57"/>
      <c r="DD600" s="57"/>
      <c r="DE600" s="57"/>
      <c r="DF600" s="57"/>
      <c r="DG600" s="57"/>
      <c r="DH600" s="57"/>
      <c r="DI600" s="57"/>
      <c r="DJ600" s="57"/>
      <c r="DK600" s="57"/>
      <c r="DL600" s="57"/>
      <c r="DM600" s="57"/>
      <c r="DN600" s="57"/>
      <c r="DO600" s="57"/>
      <c r="DP600" s="57"/>
      <c r="DQ600" s="57"/>
      <c r="DR600" s="57"/>
      <c r="DS600" s="57"/>
      <c r="DT600" s="57"/>
      <c r="DU600" s="57"/>
      <c r="DV600" s="103"/>
      <c r="DW600" s="57"/>
      <c r="DX600" s="57"/>
      <c r="DY600" s="57"/>
      <c r="DZ600" s="57"/>
      <c r="EA600" s="57"/>
      <c r="EB600" s="57"/>
      <c r="EC600" s="57"/>
      <c r="ED600" s="57"/>
      <c r="EE600" s="57"/>
      <c r="EF600" s="57"/>
      <c r="EG600" s="57"/>
      <c r="EH600" s="57"/>
      <c r="EI600" s="57"/>
      <c r="EJ600" s="57"/>
      <c r="EK600" s="57"/>
      <c r="EL600" s="57"/>
      <c r="EM600" s="57"/>
      <c r="EN600" s="57"/>
      <c r="EO600" s="57"/>
      <c r="EP600" s="57"/>
      <c r="EQ600" s="103"/>
      <c r="ER600" s="577"/>
    </row>
    <row r="601" spans="1:148" ht="15" customHeight="1">
      <c r="A601" s="648"/>
      <c r="B601" s="2261" t="str">
        <f t="shared" si="627"/>
        <v>Desk 73</v>
      </c>
      <c r="C601" s="2266" t="str">
        <f t="shared" ref="C601" si="636">IF(ISBLANK(C84), "", C84)</f>
        <v/>
      </c>
      <c r="D601" s="2266" t="str">
        <f t="shared" si="623"/>
        <v/>
      </c>
      <c r="E601" s="2266" t="str">
        <f t="shared" si="623"/>
        <v/>
      </c>
      <c r="F601" s="2266" t="str">
        <f t="shared" si="623"/>
        <v/>
      </c>
      <c r="G601" s="57"/>
      <c r="H601" s="57"/>
      <c r="I601" s="57"/>
      <c r="J601" s="57"/>
      <c r="K601" s="57"/>
      <c r="L601" s="57"/>
      <c r="M601" s="57"/>
      <c r="N601" s="57"/>
      <c r="O601" s="57"/>
      <c r="P601" s="57"/>
      <c r="Q601" s="57"/>
      <c r="R601" s="57"/>
      <c r="S601" s="57"/>
      <c r="T601" s="57"/>
      <c r="U601" s="57"/>
      <c r="V601" s="57"/>
      <c r="W601" s="57"/>
      <c r="X601" s="57"/>
      <c r="Y601" s="57"/>
      <c r="Z601" s="57"/>
      <c r="AA601" s="57"/>
      <c r="AB601" s="57"/>
      <c r="AC601" s="57"/>
      <c r="AD601" s="57"/>
      <c r="AE601" s="57"/>
      <c r="AF601" s="57"/>
      <c r="AG601" s="57"/>
      <c r="AH601" s="57"/>
      <c r="AI601" s="57"/>
      <c r="AJ601" s="57"/>
      <c r="AK601" s="57"/>
      <c r="AL601" s="57"/>
      <c r="AM601" s="57"/>
      <c r="AN601" s="57"/>
      <c r="AO601" s="57"/>
      <c r="AP601" s="57"/>
      <c r="AQ601" s="57"/>
      <c r="AR601" s="57"/>
      <c r="AS601" s="57"/>
      <c r="AT601" s="57"/>
      <c r="AU601" s="57"/>
      <c r="AV601" s="57"/>
      <c r="AW601" s="57"/>
      <c r="AX601" s="57"/>
      <c r="AY601" s="57"/>
      <c r="AZ601" s="57"/>
      <c r="BA601" s="57"/>
      <c r="BB601" s="57"/>
      <c r="BC601" s="57"/>
      <c r="BD601" s="57"/>
      <c r="BE601" s="57"/>
      <c r="BF601" s="57"/>
      <c r="BG601" s="57"/>
      <c r="BH601" s="57"/>
      <c r="BI601" s="57"/>
      <c r="BJ601" s="57"/>
      <c r="BK601" s="57"/>
      <c r="BL601" s="57"/>
      <c r="BM601" s="57"/>
      <c r="BN601" s="57"/>
      <c r="BO601" s="57"/>
      <c r="BP601" s="57"/>
      <c r="BQ601" s="57"/>
      <c r="BR601" s="57"/>
      <c r="BS601" s="57"/>
      <c r="BT601" s="57"/>
      <c r="BU601" s="57"/>
      <c r="BV601" s="57"/>
      <c r="BW601" s="57"/>
      <c r="BX601" s="57"/>
      <c r="BY601" s="57"/>
      <c r="BZ601" s="57"/>
      <c r="CA601" s="57"/>
      <c r="CB601" s="57"/>
      <c r="CC601" s="57"/>
      <c r="CD601" s="57"/>
      <c r="CE601" s="57"/>
      <c r="CF601" s="57"/>
      <c r="CG601" s="57"/>
      <c r="CH601" s="57"/>
      <c r="CI601" s="57"/>
      <c r="CJ601" s="57"/>
      <c r="CK601" s="57"/>
      <c r="CL601" s="57"/>
      <c r="CM601" s="57"/>
      <c r="CN601" s="57"/>
      <c r="CO601" s="57"/>
      <c r="CP601" s="57"/>
      <c r="CQ601" s="57"/>
      <c r="CR601" s="57"/>
      <c r="CS601" s="57"/>
      <c r="CT601" s="57"/>
      <c r="CU601" s="57"/>
      <c r="CV601" s="57"/>
      <c r="CW601" s="57"/>
      <c r="CX601" s="57"/>
      <c r="CY601" s="57"/>
      <c r="CZ601" s="57"/>
      <c r="DA601" s="57"/>
      <c r="DB601" s="57"/>
      <c r="DC601" s="57"/>
      <c r="DD601" s="57"/>
      <c r="DE601" s="57"/>
      <c r="DF601" s="57"/>
      <c r="DG601" s="57"/>
      <c r="DH601" s="57"/>
      <c r="DI601" s="57"/>
      <c r="DJ601" s="57"/>
      <c r="DK601" s="57"/>
      <c r="DL601" s="57"/>
      <c r="DM601" s="57"/>
      <c r="DN601" s="57"/>
      <c r="DO601" s="57"/>
      <c r="DP601" s="57"/>
      <c r="DQ601" s="57"/>
      <c r="DR601" s="57"/>
      <c r="DS601" s="57"/>
      <c r="DT601" s="57"/>
      <c r="DU601" s="57"/>
      <c r="DV601" s="103"/>
      <c r="DW601" s="57"/>
      <c r="DX601" s="57"/>
      <c r="DY601" s="57"/>
      <c r="DZ601" s="57"/>
      <c r="EA601" s="57"/>
      <c r="EB601" s="57"/>
      <c r="EC601" s="57"/>
      <c r="ED601" s="57"/>
      <c r="EE601" s="57"/>
      <c r="EF601" s="57"/>
      <c r="EG601" s="57"/>
      <c r="EH601" s="57"/>
      <c r="EI601" s="57"/>
      <c r="EJ601" s="57"/>
      <c r="EK601" s="57"/>
      <c r="EL601" s="57"/>
      <c r="EM601" s="57"/>
      <c r="EN601" s="57"/>
      <c r="EO601" s="57"/>
      <c r="EP601" s="57"/>
      <c r="EQ601" s="103"/>
      <c r="ER601" s="577"/>
    </row>
    <row r="602" spans="1:148" ht="15" customHeight="1">
      <c r="A602" s="648"/>
      <c r="B602" s="2261" t="str">
        <f t="shared" si="627"/>
        <v>Desk 74</v>
      </c>
      <c r="C602" s="2266" t="str">
        <f t="shared" ref="C602" si="637">IF(ISBLANK(C85), "", C85)</f>
        <v/>
      </c>
      <c r="D602" s="2266" t="str">
        <f t="shared" si="623"/>
        <v/>
      </c>
      <c r="E602" s="2266" t="str">
        <f t="shared" si="623"/>
        <v/>
      </c>
      <c r="F602" s="2266" t="str">
        <f t="shared" si="623"/>
        <v/>
      </c>
      <c r="G602" s="57"/>
      <c r="H602" s="57"/>
      <c r="I602" s="57"/>
      <c r="J602" s="57"/>
      <c r="K602" s="57"/>
      <c r="L602" s="57"/>
      <c r="M602" s="57"/>
      <c r="N602" s="57"/>
      <c r="O602" s="57"/>
      <c r="P602" s="57"/>
      <c r="Q602" s="57"/>
      <c r="R602" s="57"/>
      <c r="S602" s="57"/>
      <c r="T602" s="57"/>
      <c r="U602" s="57"/>
      <c r="V602" s="57"/>
      <c r="W602" s="57"/>
      <c r="X602" s="57"/>
      <c r="Y602" s="57"/>
      <c r="Z602" s="57"/>
      <c r="AA602" s="57"/>
      <c r="AB602" s="57"/>
      <c r="AC602" s="57"/>
      <c r="AD602" s="57"/>
      <c r="AE602" s="57"/>
      <c r="AF602" s="57"/>
      <c r="AG602" s="57"/>
      <c r="AH602" s="57"/>
      <c r="AI602" s="57"/>
      <c r="AJ602" s="57"/>
      <c r="AK602" s="57"/>
      <c r="AL602" s="57"/>
      <c r="AM602" s="57"/>
      <c r="AN602" s="57"/>
      <c r="AO602" s="57"/>
      <c r="AP602" s="57"/>
      <c r="AQ602" s="57"/>
      <c r="AR602" s="57"/>
      <c r="AS602" s="57"/>
      <c r="AT602" s="57"/>
      <c r="AU602" s="57"/>
      <c r="AV602" s="57"/>
      <c r="AW602" s="57"/>
      <c r="AX602" s="57"/>
      <c r="AY602" s="57"/>
      <c r="AZ602" s="57"/>
      <c r="BA602" s="57"/>
      <c r="BB602" s="57"/>
      <c r="BC602" s="57"/>
      <c r="BD602" s="57"/>
      <c r="BE602" s="57"/>
      <c r="BF602" s="57"/>
      <c r="BG602" s="57"/>
      <c r="BH602" s="57"/>
      <c r="BI602" s="57"/>
      <c r="BJ602" s="57"/>
      <c r="BK602" s="57"/>
      <c r="BL602" s="57"/>
      <c r="BM602" s="57"/>
      <c r="BN602" s="57"/>
      <c r="BO602" s="57"/>
      <c r="BP602" s="57"/>
      <c r="BQ602" s="57"/>
      <c r="BR602" s="57"/>
      <c r="BS602" s="57"/>
      <c r="BT602" s="57"/>
      <c r="BU602" s="57"/>
      <c r="BV602" s="57"/>
      <c r="BW602" s="57"/>
      <c r="BX602" s="57"/>
      <c r="BY602" s="57"/>
      <c r="BZ602" s="57"/>
      <c r="CA602" s="57"/>
      <c r="CB602" s="57"/>
      <c r="CC602" s="57"/>
      <c r="CD602" s="57"/>
      <c r="CE602" s="57"/>
      <c r="CF602" s="57"/>
      <c r="CG602" s="57"/>
      <c r="CH602" s="57"/>
      <c r="CI602" s="57"/>
      <c r="CJ602" s="57"/>
      <c r="CK602" s="57"/>
      <c r="CL602" s="57"/>
      <c r="CM602" s="57"/>
      <c r="CN602" s="57"/>
      <c r="CO602" s="57"/>
      <c r="CP602" s="57"/>
      <c r="CQ602" s="57"/>
      <c r="CR602" s="57"/>
      <c r="CS602" s="57"/>
      <c r="CT602" s="57"/>
      <c r="CU602" s="57"/>
      <c r="CV602" s="57"/>
      <c r="CW602" s="57"/>
      <c r="CX602" s="57"/>
      <c r="CY602" s="57"/>
      <c r="CZ602" s="57"/>
      <c r="DA602" s="57"/>
      <c r="DB602" s="57"/>
      <c r="DC602" s="57"/>
      <c r="DD602" s="57"/>
      <c r="DE602" s="57"/>
      <c r="DF602" s="57"/>
      <c r="DG602" s="57"/>
      <c r="DH602" s="57"/>
      <c r="DI602" s="57"/>
      <c r="DJ602" s="57"/>
      <c r="DK602" s="57"/>
      <c r="DL602" s="57"/>
      <c r="DM602" s="57"/>
      <c r="DN602" s="57"/>
      <c r="DO602" s="57"/>
      <c r="DP602" s="57"/>
      <c r="DQ602" s="57"/>
      <c r="DR602" s="57"/>
      <c r="DS602" s="57"/>
      <c r="DT602" s="57"/>
      <c r="DU602" s="57"/>
      <c r="DV602" s="103"/>
      <c r="DW602" s="57"/>
      <c r="DX602" s="57"/>
      <c r="DY602" s="57"/>
      <c r="DZ602" s="57"/>
      <c r="EA602" s="57"/>
      <c r="EB602" s="57"/>
      <c r="EC602" s="57"/>
      <c r="ED602" s="57"/>
      <c r="EE602" s="57"/>
      <c r="EF602" s="57"/>
      <c r="EG602" s="57"/>
      <c r="EH602" s="57"/>
      <c r="EI602" s="57"/>
      <c r="EJ602" s="57"/>
      <c r="EK602" s="57"/>
      <c r="EL602" s="57"/>
      <c r="EM602" s="57"/>
      <c r="EN602" s="57"/>
      <c r="EO602" s="57"/>
      <c r="EP602" s="57"/>
      <c r="EQ602" s="103"/>
      <c r="ER602" s="577"/>
    </row>
    <row r="603" spans="1:148" ht="15" customHeight="1">
      <c r="A603" s="648"/>
      <c r="B603" s="2261" t="str">
        <f t="shared" si="627"/>
        <v>Desk 75</v>
      </c>
      <c r="C603" s="2266" t="str">
        <f t="shared" ref="C603" si="638">IF(ISBLANK(C86), "", C86)</f>
        <v/>
      </c>
      <c r="D603" s="2266" t="str">
        <f t="shared" si="623"/>
        <v/>
      </c>
      <c r="E603" s="2266" t="str">
        <f t="shared" si="623"/>
        <v/>
      </c>
      <c r="F603" s="2266" t="str">
        <f t="shared" si="623"/>
        <v/>
      </c>
      <c r="G603" s="57"/>
      <c r="H603" s="57"/>
      <c r="I603" s="57"/>
      <c r="J603" s="57"/>
      <c r="K603" s="57"/>
      <c r="L603" s="57"/>
      <c r="M603" s="57"/>
      <c r="N603" s="57"/>
      <c r="O603" s="57"/>
      <c r="P603" s="57"/>
      <c r="Q603" s="57"/>
      <c r="R603" s="57"/>
      <c r="S603" s="57"/>
      <c r="T603" s="57"/>
      <c r="U603" s="57"/>
      <c r="V603" s="57"/>
      <c r="W603" s="57"/>
      <c r="X603" s="57"/>
      <c r="Y603" s="57"/>
      <c r="Z603" s="57"/>
      <c r="AA603" s="57"/>
      <c r="AB603" s="57"/>
      <c r="AC603" s="57"/>
      <c r="AD603" s="57"/>
      <c r="AE603" s="57"/>
      <c r="AF603" s="57"/>
      <c r="AG603" s="57"/>
      <c r="AH603" s="57"/>
      <c r="AI603" s="57"/>
      <c r="AJ603" s="57"/>
      <c r="AK603" s="57"/>
      <c r="AL603" s="57"/>
      <c r="AM603" s="57"/>
      <c r="AN603" s="57"/>
      <c r="AO603" s="57"/>
      <c r="AP603" s="57"/>
      <c r="AQ603" s="57"/>
      <c r="AR603" s="57"/>
      <c r="AS603" s="57"/>
      <c r="AT603" s="57"/>
      <c r="AU603" s="57"/>
      <c r="AV603" s="57"/>
      <c r="AW603" s="57"/>
      <c r="AX603" s="57"/>
      <c r="AY603" s="57"/>
      <c r="AZ603" s="57"/>
      <c r="BA603" s="57"/>
      <c r="BB603" s="57"/>
      <c r="BC603" s="57"/>
      <c r="BD603" s="57"/>
      <c r="BE603" s="57"/>
      <c r="BF603" s="57"/>
      <c r="BG603" s="57"/>
      <c r="BH603" s="57"/>
      <c r="BI603" s="57"/>
      <c r="BJ603" s="57"/>
      <c r="BK603" s="57"/>
      <c r="BL603" s="57"/>
      <c r="BM603" s="57"/>
      <c r="BN603" s="57"/>
      <c r="BO603" s="57"/>
      <c r="BP603" s="57"/>
      <c r="BQ603" s="57"/>
      <c r="BR603" s="57"/>
      <c r="BS603" s="57"/>
      <c r="BT603" s="57"/>
      <c r="BU603" s="57"/>
      <c r="BV603" s="57"/>
      <c r="BW603" s="57"/>
      <c r="BX603" s="57"/>
      <c r="BY603" s="57"/>
      <c r="BZ603" s="57"/>
      <c r="CA603" s="57"/>
      <c r="CB603" s="57"/>
      <c r="CC603" s="57"/>
      <c r="CD603" s="57"/>
      <c r="CE603" s="57"/>
      <c r="CF603" s="57"/>
      <c r="CG603" s="57"/>
      <c r="CH603" s="57"/>
      <c r="CI603" s="57"/>
      <c r="CJ603" s="57"/>
      <c r="CK603" s="57"/>
      <c r="CL603" s="57"/>
      <c r="CM603" s="57"/>
      <c r="CN603" s="57"/>
      <c r="CO603" s="57"/>
      <c r="CP603" s="57"/>
      <c r="CQ603" s="57"/>
      <c r="CR603" s="57"/>
      <c r="CS603" s="57"/>
      <c r="CT603" s="57"/>
      <c r="CU603" s="57"/>
      <c r="CV603" s="57"/>
      <c r="CW603" s="57"/>
      <c r="CX603" s="57"/>
      <c r="CY603" s="57"/>
      <c r="CZ603" s="57"/>
      <c r="DA603" s="57"/>
      <c r="DB603" s="57"/>
      <c r="DC603" s="57"/>
      <c r="DD603" s="57"/>
      <c r="DE603" s="57"/>
      <c r="DF603" s="57"/>
      <c r="DG603" s="57"/>
      <c r="DH603" s="57"/>
      <c r="DI603" s="57"/>
      <c r="DJ603" s="57"/>
      <c r="DK603" s="57"/>
      <c r="DL603" s="57"/>
      <c r="DM603" s="57"/>
      <c r="DN603" s="57"/>
      <c r="DO603" s="57"/>
      <c r="DP603" s="57"/>
      <c r="DQ603" s="57"/>
      <c r="DR603" s="57"/>
      <c r="DS603" s="57"/>
      <c r="DT603" s="57"/>
      <c r="DU603" s="57"/>
      <c r="DV603" s="103"/>
      <c r="DW603" s="57"/>
      <c r="DX603" s="57"/>
      <c r="DY603" s="57"/>
      <c r="DZ603" s="57"/>
      <c r="EA603" s="57"/>
      <c r="EB603" s="57"/>
      <c r="EC603" s="57"/>
      <c r="ED603" s="57"/>
      <c r="EE603" s="57"/>
      <c r="EF603" s="57"/>
      <c r="EG603" s="57"/>
      <c r="EH603" s="57"/>
      <c r="EI603" s="57"/>
      <c r="EJ603" s="57"/>
      <c r="EK603" s="57"/>
      <c r="EL603" s="57"/>
      <c r="EM603" s="57"/>
      <c r="EN603" s="57"/>
      <c r="EO603" s="57"/>
      <c r="EP603" s="57"/>
      <c r="EQ603" s="103"/>
      <c r="ER603" s="577"/>
    </row>
    <row r="604" spans="1:148" ht="15" customHeight="1">
      <c r="A604" s="648"/>
      <c r="B604" s="2261" t="str">
        <f t="shared" si="627"/>
        <v>Desk 76</v>
      </c>
      <c r="C604" s="2266" t="str">
        <f t="shared" ref="C604" si="639">IF(ISBLANK(C87), "", C87)</f>
        <v/>
      </c>
      <c r="D604" s="2266" t="str">
        <f t="shared" si="623"/>
        <v/>
      </c>
      <c r="E604" s="2266" t="str">
        <f t="shared" si="623"/>
        <v/>
      </c>
      <c r="F604" s="2266" t="str">
        <f t="shared" si="623"/>
        <v/>
      </c>
      <c r="G604" s="57"/>
      <c r="H604" s="57"/>
      <c r="I604" s="57"/>
      <c r="J604" s="57"/>
      <c r="K604" s="57"/>
      <c r="L604" s="57"/>
      <c r="M604" s="57"/>
      <c r="N604" s="57"/>
      <c r="O604" s="57"/>
      <c r="P604" s="57"/>
      <c r="Q604" s="57"/>
      <c r="R604" s="57"/>
      <c r="S604" s="57"/>
      <c r="T604" s="57"/>
      <c r="U604" s="57"/>
      <c r="V604" s="57"/>
      <c r="W604" s="57"/>
      <c r="X604" s="57"/>
      <c r="Y604" s="57"/>
      <c r="Z604" s="57"/>
      <c r="AA604" s="57"/>
      <c r="AB604" s="57"/>
      <c r="AC604" s="57"/>
      <c r="AD604" s="57"/>
      <c r="AE604" s="57"/>
      <c r="AF604" s="57"/>
      <c r="AG604" s="57"/>
      <c r="AH604" s="57"/>
      <c r="AI604" s="57"/>
      <c r="AJ604" s="57"/>
      <c r="AK604" s="57"/>
      <c r="AL604" s="57"/>
      <c r="AM604" s="57"/>
      <c r="AN604" s="57"/>
      <c r="AO604" s="57"/>
      <c r="AP604" s="57"/>
      <c r="AQ604" s="57"/>
      <c r="AR604" s="57"/>
      <c r="AS604" s="57"/>
      <c r="AT604" s="57"/>
      <c r="AU604" s="57"/>
      <c r="AV604" s="57"/>
      <c r="AW604" s="57"/>
      <c r="AX604" s="57"/>
      <c r="AY604" s="57"/>
      <c r="AZ604" s="57"/>
      <c r="BA604" s="57"/>
      <c r="BB604" s="57"/>
      <c r="BC604" s="57"/>
      <c r="BD604" s="57"/>
      <c r="BE604" s="57"/>
      <c r="BF604" s="57"/>
      <c r="BG604" s="57"/>
      <c r="BH604" s="57"/>
      <c r="BI604" s="57"/>
      <c r="BJ604" s="57"/>
      <c r="BK604" s="57"/>
      <c r="BL604" s="57"/>
      <c r="BM604" s="57"/>
      <c r="BN604" s="57"/>
      <c r="BO604" s="57"/>
      <c r="BP604" s="57"/>
      <c r="BQ604" s="57"/>
      <c r="BR604" s="57"/>
      <c r="BS604" s="57"/>
      <c r="BT604" s="57"/>
      <c r="BU604" s="57"/>
      <c r="BV604" s="57"/>
      <c r="BW604" s="57"/>
      <c r="BX604" s="57"/>
      <c r="BY604" s="57"/>
      <c r="BZ604" s="57"/>
      <c r="CA604" s="57"/>
      <c r="CB604" s="57"/>
      <c r="CC604" s="57"/>
      <c r="CD604" s="57"/>
      <c r="CE604" s="57"/>
      <c r="CF604" s="57"/>
      <c r="CG604" s="57"/>
      <c r="CH604" s="57"/>
      <c r="CI604" s="57"/>
      <c r="CJ604" s="57"/>
      <c r="CK604" s="57"/>
      <c r="CL604" s="57"/>
      <c r="CM604" s="57"/>
      <c r="CN604" s="57"/>
      <c r="CO604" s="57"/>
      <c r="CP604" s="57"/>
      <c r="CQ604" s="57"/>
      <c r="CR604" s="57"/>
      <c r="CS604" s="57"/>
      <c r="CT604" s="57"/>
      <c r="CU604" s="57"/>
      <c r="CV604" s="57"/>
      <c r="CW604" s="57"/>
      <c r="CX604" s="57"/>
      <c r="CY604" s="57"/>
      <c r="CZ604" s="57"/>
      <c r="DA604" s="57"/>
      <c r="DB604" s="57"/>
      <c r="DC604" s="57"/>
      <c r="DD604" s="57"/>
      <c r="DE604" s="57"/>
      <c r="DF604" s="57"/>
      <c r="DG604" s="57"/>
      <c r="DH604" s="57"/>
      <c r="DI604" s="57"/>
      <c r="DJ604" s="57"/>
      <c r="DK604" s="57"/>
      <c r="DL604" s="57"/>
      <c r="DM604" s="57"/>
      <c r="DN604" s="57"/>
      <c r="DO604" s="57"/>
      <c r="DP604" s="57"/>
      <c r="DQ604" s="57"/>
      <c r="DR604" s="57"/>
      <c r="DS604" s="57"/>
      <c r="DT604" s="57"/>
      <c r="DU604" s="57"/>
      <c r="DV604" s="103"/>
      <c r="DW604" s="57"/>
      <c r="DX604" s="57"/>
      <c r="DY604" s="57"/>
      <c r="DZ604" s="57"/>
      <c r="EA604" s="57"/>
      <c r="EB604" s="57"/>
      <c r="EC604" s="57"/>
      <c r="ED604" s="57"/>
      <c r="EE604" s="57"/>
      <c r="EF604" s="57"/>
      <c r="EG604" s="57"/>
      <c r="EH604" s="57"/>
      <c r="EI604" s="57"/>
      <c r="EJ604" s="57"/>
      <c r="EK604" s="57"/>
      <c r="EL604" s="57"/>
      <c r="EM604" s="57"/>
      <c r="EN604" s="57"/>
      <c r="EO604" s="57"/>
      <c r="EP604" s="57"/>
      <c r="EQ604" s="103"/>
      <c r="ER604" s="577"/>
    </row>
    <row r="605" spans="1:148" ht="15" customHeight="1">
      <c r="A605" s="648"/>
      <c r="B605" s="2261" t="str">
        <f t="shared" si="627"/>
        <v>Desk 77</v>
      </c>
      <c r="C605" s="2266" t="str">
        <f t="shared" ref="C605" si="640">IF(ISBLANK(C88), "", C88)</f>
        <v/>
      </c>
      <c r="D605" s="2266" t="str">
        <f t="shared" si="623"/>
        <v/>
      </c>
      <c r="E605" s="2266" t="str">
        <f t="shared" si="623"/>
        <v/>
      </c>
      <c r="F605" s="2266" t="str">
        <f t="shared" si="623"/>
        <v/>
      </c>
      <c r="G605" s="57"/>
      <c r="H605" s="57"/>
      <c r="I605" s="57"/>
      <c r="J605" s="57"/>
      <c r="K605" s="57"/>
      <c r="L605" s="57"/>
      <c r="M605" s="57"/>
      <c r="N605" s="57"/>
      <c r="O605" s="57"/>
      <c r="P605" s="57"/>
      <c r="Q605" s="57"/>
      <c r="R605" s="57"/>
      <c r="S605" s="57"/>
      <c r="T605" s="57"/>
      <c r="U605" s="57"/>
      <c r="V605" s="57"/>
      <c r="W605" s="57"/>
      <c r="X605" s="57"/>
      <c r="Y605" s="57"/>
      <c r="Z605" s="57"/>
      <c r="AA605" s="57"/>
      <c r="AB605" s="57"/>
      <c r="AC605" s="57"/>
      <c r="AD605" s="57"/>
      <c r="AE605" s="57"/>
      <c r="AF605" s="57"/>
      <c r="AG605" s="57"/>
      <c r="AH605" s="57"/>
      <c r="AI605" s="57"/>
      <c r="AJ605" s="57"/>
      <c r="AK605" s="57"/>
      <c r="AL605" s="57"/>
      <c r="AM605" s="57"/>
      <c r="AN605" s="57"/>
      <c r="AO605" s="57"/>
      <c r="AP605" s="57"/>
      <c r="AQ605" s="57"/>
      <c r="AR605" s="57"/>
      <c r="AS605" s="57"/>
      <c r="AT605" s="57"/>
      <c r="AU605" s="57"/>
      <c r="AV605" s="57"/>
      <c r="AW605" s="57"/>
      <c r="AX605" s="57"/>
      <c r="AY605" s="57"/>
      <c r="AZ605" s="57"/>
      <c r="BA605" s="57"/>
      <c r="BB605" s="57"/>
      <c r="BC605" s="57"/>
      <c r="BD605" s="57"/>
      <c r="BE605" s="57"/>
      <c r="BF605" s="57"/>
      <c r="BG605" s="57"/>
      <c r="BH605" s="57"/>
      <c r="BI605" s="57"/>
      <c r="BJ605" s="57"/>
      <c r="BK605" s="57"/>
      <c r="BL605" s="57"/>
      <c r="BM605" s="57"/>
      <c r="BN605" s="57"/>
      <c r="BO605" s="57"/>
      <c r="BP605" s="57"/>
      <c r="BQ605" s="57"/>
      <c r="BR605" s="57"/>
      <c r="BS605" s="57"/>
      <c r="BT605" s="57"/>
      <c r="BU605" s="57"/>
      <c r="BV605" s="57"/>
      <c r="BW605" s="57"/>
      <c r="BX605" s="57"/>
      <c r="BY605" s="57"/>
      <c r="BZ605" s="57"/>
      <c r="CA605" s="57"/>
      <c r="CB605" s="57"/>
      <c r="CC605" s="57"/>
      <c r="CD605" s="57"/>
      <c r="CE605" s="57"/>
      <c r="CF605" s="57"/>
      <c r="CG605" s="57"/>
      <c r="CH605" s="57"/>
      <c r="CI605" s="57"/>
      <c r="CJ605" s="57"/>
      <c r="CK605" s="57"/>
      <c r="CL605" s="57"/>
      <c r="CM605" s="57"/>
      <c r="CN605" s="57"/>
      <c r="CO605" s="57"/>
      <c r="CP605" s="57"/>
      <c r="CQ605" s="57"/>
      <c r="CR605" s="57"/>
      <c r="CS605" s="57"/>
      <c r="CT605" s="57"/>
      <c r="CU605" s="57"/>
      <c r="CV605" s="57"/>
      <c r="CW605" s="57"/>
      <c r="CX605" s="57"/>
      <c r="CY605" s="57"/>
      <c r="CZ605" s="57"/>
      <c r="DA605" s="57"/>
      <c r="DB605" s="57"/>
      <c r="DC605" s="57"/>
      <c r="DD605" s="57"/>
      <c r="DE605" s="57"/>
      <c r="DF605" s="57"/>
      <c r="DG605" s="57"/>
      <c r="DH605" s="57"/>
      <c r="DI605" s="57"/>
      <c r="DJ605" s="57"/>
      <c r="DK605" s="57"/>
      <c r="DL605" s="57"/>
      <c r="DM605" s="57"/>
      <c r="DN605" s="57"/>
      <c r="DO605" s="57"/>
      <c r="DP605" s="57"/>
      <c r="DQ605" s="57"/>
      <c r="DR605" s="57"/>
      <c r="DS605" s="57"/>
      <c r="DT605" s="57"/>
      <c r="DU605" s="57"/>
      <c r="DV605" s="103"/>
      <c r="DW605" s="57"/>
      <c r="DX605" s="57"/>
      <c r="DY605" s="57"/>
      <c r="DZ605" s="57"/>
      <c r="EA605" s="57"/>
      <c r="EB605" s="57"/>
      <c r="EC605" s="57"/>
      <c r="ED605" s="57"/>
      <c r="EE605" s="57"/>
      <c r="EF605" s="57"/>
      <c r="EG605" s="57"/>
      <c r="EH605" s="57"/>
      <c r="EI605" s="57"/>
      <c r="EJ605" s="57"/>
      <c r="EK605" s="57"/>
      <c r="EL605" s="57"/>
      <c r="EM605" s="57"/>
      <c r="EN605" s="57"/>
      <c r="EO605" s="57"/>
      <c r="EP605" s="57"/>
      <c r="EQ605" s="103"/>
      <c r="ER605" s="577"/>
    </row>
    <row r="606" spans="1:148" ht="15" customHeight="1">
      <c r="A606" s="648"/>
      <c r="B606" s="2261" t="str">
        <f t="shared" si="627"/>
        <v>Desk 78</v>
      </c>
      <c r="C606" s="2266" t="str">
        <f t="shared" ref="C606" si="641">IF(ISBLANK(C89), "", C89)</f>
        <v/>
      </c>
      <c r="D606" s="2266" t="str">
        <f t="shared" si="623"/>
        <v/>
      </c>
      <c r="E606" s="2266" t="str">
        <f t="shared" si="623"/>
        <v/>
      </c>
      <c r="F606" s="2266" t="str">
        <f t="shared" si="623"/>
        <v/>
      </c>
      <c r="G606" s="57"/>
      <c r="H606" s="57"/>
      <c r="I606" s="57"/>
      <c r="J606" s="57"/>
      <c r="K606" s="57"/>
      <c r="L606" s="57"/>
      <c r="M606" s="57"/>
      <c r="N606" s="57"/>
      <c r="O606" s="57"/>
      <c r="P606" s="57"/>
      <c r="Q606" s="57"/>
      <c r="R606" s="57"/>
      <c r="S606" s="57"/>
      <c r="T606" s="57"/>
      <c r="U606" s="57"/>
      <c r="V606" s="57"/>
      <c r="W606" s="57"/>
      <c r="X606" s="57"/>
      <c r="Y606" s="57"/>
      <c r="Z606" s="57"/>
      <c r="AA606" s="57"/>
      <c r="AB606" s="57"/>
      <c r="AC606" s="57"/>
      <c r="AD606" s="57"/>
      <c r="AE606" s="57"/>
      <c r="AF606" s="57"/>
      <c r="AG606" s="57"/>
      <c r="AH606" s="57"/>
      <c r="AI606" s="57"/>
      <c r="AJ606" s="57"/>
      <c r="AK606" s="57"/>
      <c r="AL606" s="57"/>
      <c r="AM606" s="57"/>
      <c r="AN606" s="57"/>
      <c r="AO606" s="57"/>
      <c r="AP606" s="57"/>
      <c r="AQ606" s="57"/>
      <c r="AR606" s="57"/>
      <c r="AS606" s="57"/>
      <c r="AT606" s="57"/>
      <c r="AU606" s="57"/>
      <c r="AV606" s="57"/>
      <c r="AW606" s="57"/>
      <c r="AX606" s="57"/>
      <c r="AY606" s="57"/>
      <c r="AZ606" s="57"/>
      <c r="BA606" s="57"/>
      <c r="BB606" s="57"/>
      <c r="BC606" s="57"/>
      <c r="BD606" s="57"/>
      <c r="BE606" s="57"/>
      <c r="BF606" s="57"/>
      <c r="BG606" s="57"/>
      <c r="BH606" s="57"/>
      <c r="BI606" s="57"/>
      <c r="BJ606" s="57"/>
      <c r="BK606" s="57"/>
      <c r="BL606" s="57"/>
      <c r="BM606" s="57"/>
      <c r="BN606" s="57"/>
      <c r="BO606" s="57"/>
      <c r="BP606" s="57"/>
      <c r="BQ606" s="57"/>
      <c r="BR606" s="57"/>
      <c r="BS606" s="57"/>
      <c r="BT606" s="57"/>
      <c r="BU606" s="57"/>
      <c r="BV606" s="57"/>
      <c r="BW606" s="57"/>
      <c r="BX606" s="57"/>
      <c r="BY606" s="57"/>
      <c r="BZ606" s="57"/>
      <c r="CA606" s="57"/>
      <c r="CB606" s="57"/>
      <c r="CC606" s="57"/>
      <c r="CD606" s="57"/>
      <c r="CE606" s="57"/>
      <c r="CF606" s="57"/>
      <c r="CG606" s="57"/>
      <c r="CH606" s="57"/>
      <c r="CI606" s="57"/>
      <c r="CJ606" s="57"/>
      <c r="CK606" s="57"/>
      <c r="CL606" s="57"/>
      <c r="CM606" s="57"/>
      <c r="CN606" s="57"/>
      <c r="CO606" s="57"/>
      <c r="CP606" s="57"/>
      <c r="CQ606" s="57"/>
      <c r="CR606" s="57"/>
      <c r="CS606" s="57"/>
      <c r="CT606" s="57"/>
      <c r="CU606" s="57"/>
      <c r="CV606" s="57"/>
      <c r="CW606" s="57"/>
      <c r="CX606" s="57"/>
      <c r="CY606" s="57"/>
      <c r="CZ606" s="57"/>
      <c r="DA606" s="57"/>
      <c r="DB606" s="57"/>
      <c r="DC606" s="57"/>
      <c r="DD606" s="57"/>
      <c r="DE606" s="57"/>
      <c r="DF606" s="57"/>
      <c r="DG606" s="57"/>
      <c r="DH606" s="57"/>
      <c r="DI606" s="57"/>
      <c r="DJ606" s="57"/>
      <c r="DK606" s="57"/>
      <c r="DL606" s="57"/>
      <c r="DM606" s="57"/>
      <c r="DN606" s="57"/>
      <c r="DO606" s="57"/>
      <c r="DP606" s="57"/>
      <c r="DQ606" s="57"/>
      <c r="DR606" s="57"/>
      <c r="DS606" s="57"/>
      <c r="DT606" s="57"/>
      <c r="DU606" s="57"/>
      <c r="DV606" s="103"/>
      <c r="DW606" s="57"/>
      <c r="DX606" s="57"/>
      <c r="DY606" s="57"/>
      <c r="DZ606" s="57"/>
      <c r="EA606" s="57"/>
      <c r="EB606" s="57"/>
      <c r="EC606" s="57"/>
      <c r="ED606" s="57"/>
      <c r="EE606" s="57"/>
      <c r="EF606" s="57"/>
      <c r="EG606" s="57"/>
      <c r="EH606" s="57"/>
      <c r="EI606" s="57"/>
      <c r="EJ606" s="57"/>
      <c r="EK606" s="57"/>
      <c r="EL606" s="57"/>
      <c r="EM606" s="57"/>
      <c r="EN606" s="57"/>
      <c r="EO606" s="57"/>
      <c r="EP606" s="57"/>
      <c r="EQ606" s="103"/>
      <c r="ER606" s="577"/>
    </row>
    <row r="607" spans="1:148" ht="15" customHeight="1">
      <c r="A607" s="648"/>
      <c r="B607" s="2261" t="str">
        <f t="shared" si="627"/>
        <v>Desk 79</v>
      </c>
      <c r="C607" s="2266" t="str">
        <f t="shared" ref="C607" si="642">IF(ISBLANK(C90), "", C90)</f>
        <v/>
      </c>
      <c r="D607" s="2266" t="str">
        <f t="shared" si="623"/>
        <v/>
      </c>
      <c r="E607" s="2266" t="str">
        <f t="shared" si="623"/>
        <v/>
      </c>
      <c r="F607" s="2266" t="str">
        <f t="shared" si="623"/>
        <v/>
      </c>
      <c r="G607" s="57"/>
      <c r="H607" s="57"/>
      <c r="I607" s="57"/>
      <c r="J607" s="57"/>
      <c r="K607" s="57"/>
      <c r="L607" s="57"/>
      <c r="M607" s="57"/>
      <c r="N607" s="57"/>
      <c r="O607" s="57"/>
      <c r="P607" s="57"/>
      <c r="Q607" s="57"/>
      <c r="R607" s="57"/>
      <c r="S607" s="57"/>
      <c r="T607" s="57"/>
      <c r="U607" s="57"/>
      <c r="V607" s="57"/>
      <c r="W607" s="57"/>
      <c r="X607" s="57"/>
      <c r="Y607" s="57"/>
      <c r="Z607" s="57"/>
      <c r="AA607" s="57"/>
      <c r="AB607" s="57"/>
      <c r="AC607" s="57"/>
      <c r="AD607" s="57"/>
      <c r="AE607" s="57"/>
      <c r="AF607" s="57"/>
      <c r="AG607" s="57"/>
      <c r="AH607" s="57"/>
      <c r="AI607" s="57"/>
      <c r="AJ607" s="57"/>
      <c r="AK607" s="57"/>
      <c r="AL607" s="57"/>
      <c r="AM607" s="57"/>
      <c r="AN607" s="57"/>
      <c r="AO607" s="57"/>
      <c r="AP607" s="57"/>
      <c r="AQ607" s="57"/>
      <c r="AR607" s="57"/>
      <c r="AS607" s="57"/>
      <c r="AT607" s="57"/>
      <c r="AU607" s="57"/>
      <c r="AV607" s="57"/>
      <c r="AW607" s="57"/>
      <c r="AX607" s="57"/>
      <c r="AY607" s="57"/>
      <c r="AZ607" s="57"/>
      <c r="BA607" s="57"/>
      <c r="BB607" s="57"/>
      <c r="BC607" s="57"/>
      <c r="BD607" s="57"/>
      <c r="BE607" s="57"/>
      <c r="BF607" s="57"/>
      <c r="BG607" s="57"/>
      <c r="BH607" s="57"/>
      <c r="BI607" s="57"/>
      <c r="BJ607" s="57"/>
      <c r="BK607" s="57"/>
      <c r="BL607" s="57"/>
      <c r="BM607" s="57"/>
      <c r="BN607" s="57"/>
      <c r="BO607" s="57"/>
      <c r="BP607" s="57"/>
      <c r="BQ607" s="57"/>
      <c r="BR607" s="57"/>
      <c r="BS607" s="57"/>
      <c r="BT607" s="57"/>
      <c r="BU607" s="57"/>
      <c r="BV607" s="57"/>
      <c r="BW607" s="57"/>
      <c r="BX607" s="57"/>
      <c r="BY607" s="57"/>
      <c r="BZ607" s="57"/>
      <c r="CA607" s="57"/>
      <c r="CB607" s="57"/>
      <c r="CC607" s="57"/>
      <c r="CD607" s="57"/>
      <c r="CE607" s="57"/>
      <c r="CF607" s="57"/>
      <c r="CG607" s="57"/>
      <c r="CH607" s="57"/>
      <c r="CI607" s="57"/>
      <c r="CJ607" s="57"/>
      <c r="CK607" s="57"/>
      <c r="CL607" s="57"/>
      <c r="CM607" s="57"/>
      <c r="CN607" s="57"/>
      <c r="CO607" s="57"/>
      <c r="CP607" s="57"/>
      <c r="CQ607" s="57"/>
      <c r="CR607" s="57"/>
      <c r="CS607" s="57"/>
      <c r="CT607" s="57"/>
      <c r="CU607" s="57"/>
      <c r="CV607" s="57"/>
      <c r="CW607" s="57"/>
      <c r="CX607" s="57"/>
      <c r="CY607" s="57"/>
      <c r="CZ607" s="57"/>
      <c r="DA607" s="57"/>
      <c r="DB607" s="57"/>
      <c r="DC607" s="57"/>
      <c r="DD607" s="57"/>
      <c r="DE607" s="57"/>
      <c r="DF607" s="57"/>
      <c r="DG607" s="57"/>
      <c r="DH607" s="57"/>
      <c r="DI607" s="57"/>
      <c r="DJ607" s="57"/>
      <c r="DK607" s="57"/>
      <c r="DL607" s="57"/>
      <c r="DM607" s="57"/>
      <c r="DN607" s="57"/>
      <c r="DO607" s="57"/>
      <c r="DP607" s="57"/>
      <c r="DQ607" s="57"/>
      <c r="DR607" s="57"/>
      <c r="DS607" s="57"/>
      <c r="DT607" s="57"/>
      <c r="DU607" s="57"/>
      <c r="DV607" s="103"/>
      <c r="DW607" s="57"/>
      <c r="DX607" s="57"/>
      <c r="DY607" s="57"/>
      <c r="DZ607" s="57"/>
      <c r="EA607" s="57"/>
      <c r="EB607" s="57"/>
      <c r="EC607" s="57"/>
      <c r="ED607" s="57"/>
      <c r="EE607" s="57"/>
      <c r="EF607" s="57"/>
      <c r="EG607" s="57"/>
      <c r="EH607" s="57"/>
      <c r="EI607" s="57"/>
      <c r="EJ607" s="57"/>
      <c r="EK607" s="57"/>
      <c r="EL607" s="57"/>
      <c r="EM607" s="57"/>
      <c r="EN607" s="57"/>
      <c r="EO607" s="57"/>
      <c r="EP607" s="57"/>
      <c r="EQ607" s="103"/>
      <c r="ER607" s="577"/>
    </row>
    <row r="608" spans="1:148" ht="15" customHeight="1">
      <c r="A608" s="648"/>
      <c r="B608" s="2261" t="str">
        <f t="shared" si="627"/>
        <v>Desk 80</v>
      </c>
      <c r="C608" s="2266" t="str">
        <f t="shared" ref="C608" si="643">IF(ISBLANK(C91), "", C91)</f>
        <v/>
      </c>
      <c r="D608" s="2266" t="str">
        <f t="shared" si="623"/>
        <v/>
      </c>
      <c r="E608" s="2266" t="str">
        <f t="shared" si="623"/>
        <v/>
      </c>
      <c r="F608" s="2266" t="str">
        <f t="shared" si="623"/>
        <v/>
      </c>
      <c r="G608" s="57"/>
      <c r="H608" s="57"/>
      <c r="I608" s="57"/>
      <c r="J608" s="57"/>
      <c r="K608" s="57"/>
      <c r="L608" s="57"/>
      <c r="M608" s="57"/>
      <c r="N608" s="57"/>
      <c r="O608" s="57"/>
      <c r="P608" s="57"/>
      <c r="Q608" s="57"/>
      <c r="R608" s="57"/>
      <c r="S608" s="57"/>
      <c r="T608" s="57"/>
      <c r="U608" s="57"/>
      <c r="V608" s="57"/>
      <c r="W608" s="57"/>
      <c r="X608" s="57"/>
      <c r="Y608" s="57"/>
      <c r="Z608" s="57"/>
      <c r="AA608" s="57"/>
      <c r="AB608" s="57"/>
      <c r="AC608" s="57"/>
      <c r="AD608" s="57"/>
      <c r="AE608" s="57"/>
      <c r="AF608" s="57"/>
      <c r="AG608" s="57"/>
      <c r="AH608" s="57"/>
      <c r="AI608" s="57"/>
      <c r="AJ608" s="57"/>
      <c r="AK608" s="57"/>
      <c r="AL608" s="57"/>
      <c r="AM608" s="57"/>
      <c r="AN608" s="57"/>
      <c r="AO608" s="57"/>
      <c r="AP608" s="57"/>
      <c r="AQ608" s="57"/>
      <c r="AR608" s="57"/>
      <c r="AS608" s="57"/>
      <c r="AT608" s="57"/>
      <c r="AU608" s="57"/>
      <c r="AV608" s="57"/>
      <c r="AW608" s="57"/>
      <c r="AX608" s="57"/>
      <c r="AY608" s="57"/>
      <c r="AZ608" s="57"/>
      <c r="BA608" s="57"/>
      <c r="BB608" s="57"/>
      <c r="BC608" s="57"/>
      <c r="BD608" s="57"/>
      <c r="BE608" s="57"/>
      <c r="BF608" s="57"/>
      <c r="BG608" s="57"/>
      <c r="BH608" s="57"/>
      <c r="BI608" s="57"/>
      <c r="BJ608" s="57"/>
      <c r="BK608" s="57"/>
      <c r="BL608" s="57"/>
      <c r="BM608" s="57"/>
      <c r="BN608" s="57"/>
      <c r="BO608" s="57"/>
      <c r="BP608" s="57"/>
      <c r="BQ608" s="57"/>
      <c r="BR608" s="57"/>
      <c r="BS608" s="57"/>
      <c r="BT608" s="57"/>
      <c r="BU608" s="57"/>
      <c r="BV608" s="57"/>
      <c r="BW608" s="57"/>
      <c r="BX608" s="57"/>
      <c r="BY608" s="57"/>
      <c r="BZ608" s="57"/>
      <c r="CA608" s="57"/>
      <c r="CB608" s="57"/>
      <c r="CC608" s="57"/>
      <c r="CD608" s="57"/>
      <c r="CE608" s="57"/>
      <c r="CF608" s="57"/>
      <c r="CG608" s="57"/>
      <c r="CH608" s="57"/>
      <c r="CI608" s="57"/>
      <c r="CJ608" s="57"/>
      <c r="CK608" s="57"/>
      <c r="CL608" s="57"/>
      <c r="CM608" s="57"/>
      <c r="CN608" s="57"/>
      <c r="CO608" s="57"/>
      <c r="CP608" s="57"/>
      <c r="CQ608" s="57"/>
      <c r="CR608" s="57"/>
      <c r="CS608" s="57"/>
      <c r="CT608" s="57"/>
      <c r="CU608" s="57"/>
      <c r="CV608" s="57"/>
      <c r="CW608" s="57"/>
      <c r="CX608" s="57"/>
      <c r="CY608" s="57"/>
      <c r="CZ608" s="57"/>
      <c r="DA608" s="57"/>
      <c r="DB608" s="57"/>
      <c r="DC608" s="57"/>
      <c r="DD608" s="57"/>
      <c r="DE608" s="57"/>
      <c r="DF608" s="57"/>
      <c r="DG608" s="57"/>
      <c r="DH608" s="57"/>
      <c r="DI608" s="57"/>
      <c r="DJ608" s="57"/>
      <c r="DK608" s="57"/>
      <c r="DL608" s="57"/>
      <c r="DM608" s="57"/>
      <c r="DN608" s="57"/>
      <c r="DO608" s="57"/>
      <c r="DP608" s="57"/>
      <c r="DQ608" s="57"/>
      <c r="DR608" s="57"/>
      <c r="DS608" s="57"/>
      <c r="DT608" s="57"/>
      <c r="DU608" s="57"/>
      <c r="DV608" s="103"/>
      <c r="DW608" s="57"/>
      <c r="DX608" s="57"/>
      <c r="DY608" s="57"/>
      <c r="DZ608" s="57"/>
      <c r="EA608" s="57"/>
      <c r="EB608" s="57"/>
      <c r="EC608" s="57"/>
      <c r="ED608" s="57"/>
      <c r="EE608" s="57"/>
      <c r="EF608" s="57"/>
      <c r="EG608" s="57"/>
      <c r="EH608" s="57"/>
      <c r="EI608" s="57"/>
      <c r="EJ608" s="57"/>
      <c r="EK608" s="57"/>
      <c r="EL608" s="57"/>
      <c r="EM608" s="57"/>
      <c r="EN608" s="57"/>
      <c r="EO608" s="57"/>
      <c r="EP608" s="57"/>
      <c r="EQ608" s="103"/>
      <c r="ER608" s="577"/>
    </row>
    <row r="609" spans="1:148" ht="15" customHeight="1">
      <c r="A609" s="648"/>
      <c r="B609" s="2261" t="str">
        <f t="shared" si="627"/>
        <v>Desk 81</v>
      </c>
      <c r="C609" s="2266" t="str">
        <f t="shared" ref="C609" si="644">IF(ISBLANK(C92), "", C92)</f>
        <v/>
      </c>
      <c r="D609" s="2266" t="str">
        <f t="shared" ref="D609:F628" si="645">IF(ISBLANK(D92), "", D92)</f>
        <v/>
      </c>
      <c r="E609" s="2266" t="str">
        <f t="shared" si="645"/>
        <v/>
      </c>
      <c r="F609" s="2266" t="str">
        <f t="shared" si="645"/>
        <v/>
      </c>
      <c r="G609" s="57"/>
      <c r="H609" s="57"/>
      <c r="I609" s="57"/>
      <c r="J609" s="57"/>
      <c r="K609" s="57"/>
      <c r="L609" s="57"/>
      <c r="M609" s="57"/>
      <c r="N609" s="57"/>
      <c r="O609" s="57"/>
      <c r="P609" s="57"/>
      <c r="Q609" s="57"/>
      <c r="R609" s="57"/>
      <c r="S609" s="57"/>
      <c r="T609" s="57"/>
      <c r="U609" s="57"/>
      <c r="V609" s="57"/>
      <c r="W609" s="57"/>
      <c r="X609" s="57"/>
      <c r="Y609" s="57"/>
      <c r="Z609" s="57"/>
      <c r="AA609" s="57"/>
      <c r="AB609" s="57"/>
      <c r="AC609" s="57"/>
      <c r="AD609" s="57"/>
      <c r="AE609" s="57"/>
      <c r="AF609" s="57"/>
      <c r="AG609" s="57"/>
      <c r="AH609" s="57"/>
      <c r="AI609" s="57"/>
      <c r="AJ609" s="57"/>
      <c r="AK609" s="57"/>
      <c r="AL609" s="57"/>
      <c r="AM609" s="57"/>
      <c r="AN609" s="57"/>
      <c r="AO609" s="57"/>
      <c r="AP609" s="57"/>
      <c r="AQ609" s="57"/>
      <c r="AR609" s="57"/>
      <c r="AS609" s="57"/>
      <c r="AT609" s="57"/>
      <c r="AU609" s="57"/>
      <c r="AV609" s="57"/>
      <c r="AW609" s="57"/>
      <c r="AX609" s="57"/>
      <c r="AY609" s="57"/>
      <c r="AZ609" s="57"/>
      <c r="BA609" s="57"/>
      <c r="BB609" s="57"/>
      <c r="BC609" s="57"/>
      <c r="BD609" s="57"/>
      <c r="BE609" s="57"/>
      <c r="BF609" s="57"/>
      <c r="BG609" s="57"/>
      <c r="BH609" s="57"/>
      <c r="BI609" s="57"/>
      <c r="BJ609" s="57"/>
      <c r="BK609" s="57"/>
      <c r="BL609" s="57"/>
      <c r="BM609" s="57"/>
      <c r="BN609" s="57"/>
      <c r="BO609" s="57"/>
      <c r="BP609" s="57"/>
      <c r="BQ609" s="57"/>
      <c r="BR609" s="57"/>
      <c r="BS609" s="57"/>
      <c r="BT609" s="57"/>
      <c r="BU609" s="57"/>
      <c r="BV609" s="57"/>
      <c r="BW609" s="57"/>
      <c r="BX609" s="57"/>
      <c r="BY609" s="57"/>
      <c r="BZ609" s="57"/>
      <c r="CA609" s="57"/>
      <c r="CB609" s="57"/>
      <c r="CC609" s="57"/>
      <c r="CD609" s="57"/>
      <c r="CE609" s="57"/>
      <c r="CF609" s="57"/>
      <c r="CG609" s="57"/>
      <c r="CH609" s="57"/>
      <c r="CI609" s="57"/>
      <c r="CJ609" s="57"/>
      <c r="CK609" s="57"/>
      <c r="CL609" s="57"/>
      <c r="CM609" s="57"/>
      <c r="CN609" s="57"/>
      <c r="CO609" s="57"/>
      <c r="CP609" s="57"/>
      <c r="CQ609" s="57"/>
      <c r="CR609" s="57"/>
      <c r="CS609" s="57"/>
      <c r="CT609" s="57"/>
      <c r="CU609" s="57"/>
      <c r="CV609" s="57"/>
      <c r="CW609" s="57"/>
      <c r="CX609" s="57"/>
      <c r="CY609" s="57"/>
      <c r="CZ609" s="57"/>
      <c r="DA609" s="57"/>
      <c r="DB609" s="57"/>
      <c r="DC609" s="57"/>
      <c r="DD609" s="57"/>
      <c r="DE609" s="57"/>
      <c r="DF609" s="57"/>
      <c r="DG609" s="57"/>
      <c r="DH609" s="57"/>
      <c r="DI609" s="57"/>
      <c r="DJ609" s="57"/>
      <c r="DK609" s="57"/>
      <c r="DL609" s="57"/>
      <c r="DM609" s="57"/>
      <c r="DN609" s="57"/>
      <c r="DO609" s="57"/>
      <c r="DP609" s="57"/>
      <c r="DQ609" s="57"/>
      <c r="DR609" s="57"/>
      <c r="DS609" s="57"/>
      <c r="DT609" s="57"/>
      <c r="DU609" s="57"/>
      <c r="DV609" s="103"/>
      <c r="DW609" s="57"/>
      <c r="DX609" s="57"/>
      <c r="DY609" s="57"/>
      <c r="DZ609" s="57"/>
      <c r="EA609" s="57"/>
      <c r="EB609" s="57"/>
      <c r="EC609" s="57"/>
      <c r="ED609" s="57"/>
      <c r="EE609" s="57"/>
      <c r="EF609" s="57"/>
      <c r="EG609" s="57"/>
      <c r="EH609" s="57"/>
      <c r="EI609" s="57"/>
      <c r="EJ609" s="57"/>
      <c r="EK609" s="57"/>
      <c r="EL609" s="57"/>
      <c r="EM609" s="57"/>
      <c r="EN609" s="57"/>
      <c r="EO609" s="57"/>
      <c r="EP609" s="57"/>
      <c r="EQ609" s="103"/>
      <c r="ER609" s="577"/>
    </row>
    <row r="610" spans="1:148" ht="15" customHeight="1">
      <c r="A610" s="648"/>
      <c r="B610" s="2261" t="str">
        <f t="shared" si="627"/>
        <v>Desk 82</v>
      </c>
      <c r="C610" s="2266" t="str">
        <f t="shared" ref="C610" si="646">IF(ISBLANK(C93), "", C93)</f>
        <v/>
      </c>
      <c r="D610" s="2266" t="str">
        <f t="shared" si="645"/>
        <v/>
      </c>
      <c r="E610" s="2266" t="str">
        <f t="shared" si="645"/>
        <v/>
      </c>
      <c r="F610" s="2266" t="str">
        <f t="shared" si="645"/>
        <v/>
      </c>
      <c r="G610" s="57"/>
      <c r="H610" s="57"/>
      <c r="I610" s="57"/>
      <c r="J610" s="57"/>
      <c r="K610" s="57"/>
      <c r="L610" s="57"/>
      <c r="M610" s="57"/>
      <c r="N610" s="57"/>
      <c r="O610" s="57"/>
      <c r="P610" s="57"/>
      <c r="Q610" s="57"/>
      <c r="R610" s="57"/>
      <c r="S610" s="57"/>
      <c r="T610" s="57"/>
      <c r="U610" s="57"/>
      <c r="V610" s="57"/>
      <c r="W610" s="57"/>
      <c r="X610" s="57"/>
      <c r="Y610" s="57"/>
      <c r="Z610" s="57"/>
      <c r="AA610" s="57"/>
      <c r="AB610" s="57"/>
      <c r="AC610" s="57"/>
      <c r="AD610" s="57"/>
      <c r="AE610" s="57"/>
      <c r="AF610" s="57"/>
      <c r="AG610" s="57"/>
      <c r="AH610" s="57"/>
      <c r="AI610" s="57"/>
      <c r="AJ610" s="57"/>
      <c r="AK610" s="57"/>
      <c r="AL610" s="57"/>
      <c r="AM610" s="57"/>
      <c r="AN610" s="57"/>
      <c r="AO610" s="57"/>
      <c r="AP610" s="57"/>
      <c r="AQ610" s="57"/>
      <c r="AR610" s="57"/>
      <c r="AS610" s="57"/>
      <c r="AT610" s="57"/>
      <c r="AU610" s="57"/>
      <c r="AV610" s="57"/>
      <c r="AW610" s="57"/>
      <c r="AX610" s="57"/>
      <c r="AY610" s="57"/>
      <c r="AZ610" s="57"/>
      <c r="BA610" s="57"/>
      <c r="BB610" s="57"/>
      <c r="BC610" s="57"/>
      <c r="BD610" s="57"/>
      <c r="BE610" s="57"/>
      <c r="BF610" s="57"/>
      <c r="BG610" s="57"/>
      <c r="BH610" s="57"/>
      <c r="BI610" s="57"/>
      <c r="BJ610" s="57"/>
      <c r="BK610" s="57"/>
      <c r="BL610" s="57"/>
      <c r="BM610" s="57"/>
      <c r="BN610" s="57"/>
      <c r="BO610" s="57"/>
      <c r="BP610" s="57"/>
      <c r="BQ610" s="57"/>
      <c r="BR610" s="57"/>
      <c r="BS610" s="57"/>
      <c r="BT610" s="57"/>
      <c r="BU610" s="57"/>
      <c r="BV610" s="57"/>
      <c r="BW610" s="57"/>
      <c r="BX610" s="57"/>
      <c r="BY610" s="57"/>
      <c r="BZ610" s="57"/>
      <c r="CA610" s="57"/>
      <c r="CB610" s="57"/>
      <c r="CC610" s="57"/>
      <c r="CD610" s="57"/>
      <c r="CE610" s="57"/>
      <c r="CF610" s="57"/>
      <c r="CG610" s="57"/>
      <c r="CH610" s="57"/>
      <c r="CI610" s="57"/>
      <c r="CJ610" s="57"/>
      <c r="CK610" s="57"/>
      <c r="CL610" s="57"/>
      <c r="CM610" s="57"/>
      <c r="CN610" s="57"/>
      <c r="CO610" s="57"/>
      <c r="CP610" s="57"/>
      <c r="CQ610" s="57"/>
      <c r="CR610" s="57"/>
      <c r="CS610" s="57"/>
      <c r="CT610" s="57"/>
      <c r="CU610" s="57"/>
      <c r="CV610" s="57"/>
      <c r="CW610" s="57"/>
      <c r="CX610" s="57"/>
      <c r="CY610" s="57"/>
      <c r="CZ610" s="57"/>
      <c r="DA610" s="57"/>
      <c r="DB610" s="57"/>
      <c r="DC610" s="57"/>
      <c r="DD610" s="57"/>
      <c r="DE610" s="57"/>
      <c r="DF610" s="57"/>
      <c r="DG610" s="57"/>
      <c r="DH610" s="57"/>
      <c r="DI610" s="57"/>
      <c r="DJ610" s="57"/>
      <c r="DK610" s="57"/>
      <c r="DL610" s="57"/>
      <c r="DM610" s="57"/>
      <c r="DN610" s="57"/>
      <c r="DO610" s="57"/>
      <c r="DP610" s="57"/>
      <c r="DQ610" s="57"/>
      <c r="DR610" s="57"/>
      <c r="DS610" s="57"/>
      <c r="DT610" s="57"/>
      <c r="DU610" s="57"/>
      <c r="DV610" s="103"/>
      <c r="DW610" s="57"/>
      <c r="DX610" s="57"/>
      <c r="DY610" s="57"/>
      <c r="DZ610" s="57"/>
      <c r="EA610" s="57"/>
      <c r="EB610" s="57"/>
      <c r="EC610" s="57"/>
      <c r="ED610" s="57"/>
      <c r="EE610" s="57"/>
      <c r="EF610" s="57"/>
      <c r="EG610" s="57"/>
      <c r="EH610" s="57"/>
      <c r="EI610" s="57"/>
      <c r="EJ610" s="57"/>
      <c r="EK610" s="57"/>
      <c r="EL610" s="57"/>
      <c r="EM610" s="57"/>
      <c r="EN610" s="57"/>
      <c r="EO610" s="57"/>
      <c r="EP610" s="57"/>
      <c r="EQ610" s="103"/>
      <c r="ER610" s="577"/>
    </row>
    <row r="611" spans="1:148" ht="15" customHeight="1">
      <c r="A611" s="648"/>
      <c r="B611" s="2261" t="str">
        <f t="shared" si="627"/>
        <v>Desk 83</v>
      </c>
      <c r="C611" s="2266" t="str">
        <f t="shared" ref="C611" si="647">IF(ISBLANK(C94), "", C94)</f>
        <v/>
      </c>
      <c r="D611" s="2266" t="str">
        <f t="shared" si="645"/>
        <v/>
      </c>
      <c r="E611" s="2266" t="str">
        <f t="shared" si="645"/>
        <v/>
      </c>
      <c r="F611" s="2266" t="str">
        <f t="shared" si="645"/>
        <v/>
      </c>
      <c r="G611" s="57"/>
      <c r="H611" s="57"/>
      <c r="I611" s="57"/>
      <c r="J611" s="57"/>
      <c r="K611" s="57"/>
      <c r="L611" s="57"/>
      <c r="M611" s="57"/>
      <c r="N611" s="57"/>
      <c r="O611" s="57"/>
      <c r="P611" s="57"/>
      <c r="Q611" s="57"/>
      <c r="R611" s="57"/>
      <c r="S611" s="57"/>
      <c r="T611" s="57"/>
      <c r="U611" s="57"/>
      <c r="V611" s="57"/>
      <c r="W611" s="57"/>
      <c r="X611" s="57"/>
      <c r="Y611" s="57"/>
      <c r="Z611" s="57"/>
      <c r="AA611" s="57"/>
      <c r="AB611" s="57"/>
      <c r="AC611" s="57"/>
      <c r="AD611" s="57"/>
      <c r="AE611" s="57"/>
      <c r="AF611" s="57"/>
      <c r="AG611" s="57"/>
      <c r="AH611" s="57"/>
      <c r="AI611" s="57"/>
      <c r="AJ611" s="57"/>
      <c r="AK611" s="57"/>
      <c r="AL611" s="57"/>
      <c r="AM611" s="57"/>
      <c r="AN611" s="57"/>
      <c r="AO611" s="57"/>
      <c r="AP611" s="57"/>
      <c r="AQ611" s="57"/>
      <c r="AR611" s="57"/>
      <c r="AS611" s="57"/>
      <c r="AT611" s="57"/>
      <c r="AU611" s="57"/>
      <c r="AV611" s="57"/>
      <c r="AW611" s="57"/>
      <c r="AX611" s="57"/>
      <c r="AY611" s="57"/>
      <c r="AZ611" s="57"/>
      <c r="BA611" s="57"/>
      <c r="BB611" s="57"/>
      <c r="BC611" s="57"/>
      <c r="BD611" s="57"/>
      <c r="BE611" s="57"/>
      <c r="BF611" s="57"/>
      <c r="BG611" s="57"/>
      <c r="BH611" s="57"/>
      <c r="BI611" s="57"/>
      <c r="BJ611" s="57"/>
      <c r="BK611" s="57"/>
      <c r="BL611" s="57"/>
      <c r="BM611" s="57"/>
      <c r="BN611" s="57"/>
      <c r="BO611" s="57"/>
      <c r="BP611" s="57"/>
      <c r="BQ611" s="57"/>
      <c r="BR611" s="57"/>
      <c r="BS611" s="57"/>
      <c r="BT611" s="57"/>
      <c r="BU611" s="57"/>
      <c r="BV611" s="57"/>
      <c r="BW611" s="57"/>
      <c r="BX611" s="57"/>
      <c r="BY611" s="57"/>
      <c r="BZ611" s="57"/>
      <c r="CA611" s="57"/>
      <c r="CB611" s="57"/>
      <c r="CC611" s="57"/>
      <c r="CD611" s="57"/>
      <c r="CE611" s="57"/>
      <c r="CF611" s="57"/>
      <c r="CG611" s="57"/>
      <c r="CH611" s="57"/>
      <c r="CI611" s="57"/>
      <c r="CJ611" s="57"/>
      <c r="CK611" s="57"/>
      <c r="CL611" s="57"/>
      <c r="CM611" s="57"/>
      <c r="CN611" s="57"/>
      <c r="CO611" s="57"/>
      <c r="CP611" s="57"/>
      <c r="CQ611" s="57"/>
      <c r="CR611" s="57"/>
      <c r="CS611" s="57"/>
      <c r="CT611" s="57"/>
      <c r="CU611" s="57"/>
      <c r="CV611" s="57"/>
      <c r="CW611" s="57"/>
      <c r="CX611" s="57"/>
      <c r="CY611" s="57"/>
      <c r="CZ611" s="57"/>
      <c r="DA611" s="57"/>
      <c r="DB611" s="57"/>
      <c r="DC611" s="57"/>
      <c r="DD611" s="57"/>
      <c r="DE611" s="57"/>
      <c r="DF611" s="57"/>
      <c r="DG611" s="57"/>
      <c r="DH611" s="57"/>
      <c r="DI611" s="57"/>
      <c r="DJ611" s="57"/>
      <c r="DK611" s="57"/>
      <c r="DL611" s="57"/>
      <c r="DM611" s="57"/>
      <c r="DN611" s="57"/>
      <c r="DO611" s="57"/>
      <c r="DP611" s="57"/>
      <c r="DQ611" s="57"/>
      <c r="DR611" s="57"/>
      <c r="DS611" s="57"/>
      <c r="DT611" s="57"/>
      <c r="DU611" s="57"/>
      <c r="DV611" s="103"/>
      <c r="DW611" s="57"/>
      <c r="DX611" s="57"/>
      <c r="DY611" s="57"/>
      <c r="DZ611" s="57"/>
      <c r="EA611" s="57"/>
      <c r="EB611" s="57"/>
      <c r="EC611" s="57"/>
      <c r="ED611" s="57"/>
      <c r="EE611" s="57"/>
      <c r="EF611" s="57"/>
      <c r="EG611" s="57"/>
      <c r="EH611" s="57"/>
      <c r="EI611" s="57"/>
      <c r="EJ611" s="57"/>
      <c r="EK611" s="57"/>
      <c r="EL611" s="57"/>
      <c r="EM611" s="57"/>
      <c r="EN611" s="57"/>
      <c r="EO611" s="57"/>
      <c r="EP611" s="57"/>
      <c r="EQ611" s="103"/>
      <c r="ER611" s="577"/>
    </row>
    <row r="612" spans="1:148" ht="15" customHeight="1">
      <c r="A612" s="648"/>
      <c r="B612" s="2261" t="str">
        <f t="shared" si="627"/>
        <v>Desk 84</v>
      </c>
      <c r="C612" s="2266" t="str">
        <f t="shared" ref="C612" si="648">IF(ISBLANK(C95), "", C95)</f>
        <v/>
      </c>
      <c r="D612" s="2266" t="str">
        <f t="shared" si="645"/>
        <v/>
      </c>
      <c r="E612" s="2266" t="str">
        <f t="shared" si="645"/>
        <v/>
      </c>
      <c r="F612" s="2266" t="str">
        <f t="shared" si="645"/>
        <v/>
      </c>
      <c r="G612" s="57"/>
      <c r="H612" s="57"/>
      <c r="I612" s="57"/>
      <c r="J612" s="57"/>
      <c r="K612" s="57"/>
      <c r="L612" s="57"/>
      <c r="M612" s="57"/>
      <c r="N612" s="57"/>
      <c r="O612" s="57"/>
      <c r="P612" s="57"/>
      <c r="Q612" s="57"/>
      <c r="R612" s="57"/>
      <c r="S612" s="57"/>
      <c r="T612" s="57"/>
      <c r="U612" s="57"/>
      <c r="V612" s="57"/>
      <c r="W612" s="57"/>
      <c r="X612" s="57"/>
      <c r="Y612" s="57"/>
      <c r="Z612" s="57"/>
      <c r="AA612" s="57"/>
      <c r="AB612" s="57"/>
      <c r="AC612" s="57"/>
      <c r="AD612" s="57"/>
      <c r="AE612" s="57"/>
      <c r="AF612" s="57"/>
      <c r="AG612" s="57"/>
      <c r="AH612" s="57"/>
      <c r="AI612" s="57"/>
      <c r="AJ612" s="57"/>
      <c r="AK612" s="57"/>
      <c r="AL612" s="57"/>
      <c r="AM612" s="57"/>
      <c r="AN612" s="57"/>
      <c r="AO612" s="57"/>
      <c r="AP612" s="57"/>
      <c r="AQ612" s="57"/>
      <c r="AR612" s="57"/>
      <c r="AS612" s="57"/>
      <c r="AT612" s="57"/>
      <c r="AU612" s="57"/>
      <c r="AV612" s="57"/>
      <c r="AW612" s="57"/>
      <c r="AX612" s="57"/>
      <c r="AY612" s="57"/>
      <c r="AZ612" s="57"/>
      <c r="BA612" s="57"/>
      <c r="BB612" s="57"/>
      <c r="BC612" s="57"/>
      <c r="BD612" s="57"/>
      <c r="BE612" s="57"/>
      <c r="BF612" s="57"/>
      <c r="BG612" s="57"/>
      <c r="BH612" s="57"/>
      <c r="BI612" s="57"/>
      <c r="BJ612" s="57"/>
      <c r="BK612" s="57"/>
      <c r="BL612" s="57"/>
      <c r="BM612" s="57"/>
      <c r="BN612" s="57"/>
      <c r="BO612" s="57"/>
      <c r="BP612" s="57"/>
      <c r="BQ612" s="57"/>
      <c r="BR612" s="57"/>
      <c r="BS612" s="57"/>
      <c r="BT612" s="57"/>
      <c r="BU612" s="57"/>
      <c r="BV612" s="57"/>
      <c r="BW612" s="57"/>
      <c r="BX612" s="57"/>
      <c r="BY612" s="57"/>
      <c r="BZ612" s="57"/>
      <c r="CA612" s="57"/>
      <c r="CB612" s="57"/>
      <c r="CC612" s="57"/>
      <c r="CD612" s="57"/>
      <c r="CE612" s="57"/>
      <c r="CF612" s="57"/>
      <c r="CG612" s="57"/>
      <c r="CH612" s="57"/>
      <c r="CI612" s="57"/>
      <c r="CJ612" s="57"/>
      <c r="CK612" s="57"/>
      <c r="CL612" s="57"/>
      <c r="CM612" s="57"/>
      <c r="CN612" s="57"/>
      <c r="CO612" s="57"/>
      <c r="CP612" s="57"/>
      <c r="CQ612" s="57"/>
      <c r="CR612" s="57"/>
      <c r="CS612" s="57"/>
      <c r="CT612" s="57"/>
      <c r="CU612" s="57"/>
      <c r="CV612" s="57"/>
      <c r="CW612" s="57"/>
      <c r="CX612" s="57"/>
      <c r="CY612" s="57"/>
      <c r="CZ612" s="57"/>
      <c r="DA612" s="57"/>
      <c r="DB612" s="57"/>
      <c r="DC612" s="57"/>
      <c r="DD612" s="57"/>
      <c r="DE612" s="57"/>
      <c r="DF612" s="57"/>
      <c r="DG612" s="57"/>
      <c r="DH612" s="57"/>
      <c r="DI612" s="57"/>
      <c r="DJ612" s="57"/>
      <c r="DK612" s="57"/>
      <c r="DL612" s="57"/>
      <c r="DM612" s="57"/>
      <c r="DN612" s="57"/>
      <c r="DO612" s="57"/>
      <c r="DP612" s="57"/>
      <c r="DQ612" s="57"/>
      <c r="DR612" s="57"/>
      <c r="DS612" s="57"/>
      <c r="DT612" s="57"/>
      <c r="DU612" s="57"/>
      <c r="DV612" s="103"/>
      <c r="DW612" s="57"/>
      <c r="DX612" s="57"/>
      <c r="DY612" s="57"/>
      <c r="DZ612" s="57"/>
      <c r="EA612" s="57"/>
      <c r="EB612" s="57"/>
      <c r="EC612" s="57"/>
      <c r="ED612" s="57"/>
      <c r="EE612" s="57"/>
      <c r="EF612" s="57"/>
      <c r="EG612" s="57"/>
      <c r="EH612" s="57"/>
      <c r="EI612" s="57"/>
      <c r="EJ612" s="57"/>
      <c r="EK612" s="57"/>
      <c r="EL612" s="57"/>
      <c r="EM612" s="57"/>
      <c r="EN612" s="57"/>
      <c r="EO612" s="57"/>
      <c r="EP612" s="57"/>
      <c r="EQ612" s="103"/>
      <c r="ER612" s="577"/>
    </row>
    <row r="613" spans="1:148" ht="15" customHeight="1">
      <c r="A613" s="648"/>
      <c r="B613" s="2261" t="str">
        <f t="shared" si="627"/>
        <v>Desk 85</v>
      </c>
      <c r="C613" s="2266" t="str">
        <f t="shared" ref="C613" si="649">IF(ISBLANK(C96), "", C96)</f>
        <v/>
      </c>
      <c r="D613" s="2266" t="str">
        <f t="shared" si="645"/>
        <v/>
      </c>
      <c r="E613" s="2266" t="str">
        <f t="shared" si="645"/>
        <v/>
      </c>
      <c r="F613" s="2266" t="str">
        <f t="shared" si="645"/>
        <v/>
      </c>
      <c r="G613" s="57"/>
      <c r="H613" s="57"/>
      <c r="I613" s="57"/>
      <c r="J613" s="57"/>
      <c r="K613" s="57"/>
      <c r="L613" s="57"/>
      <c r="M613" s="57"/>
      <c r="N613" s="57"/>
      <c r="O613" s="57"/>
      <c r="P613" s="57"/>
      <c r="Q613" s="57"/>
      <c r="R613" s="57"/>
      <c r="S613" s="57"/>
      <c r="T613" s="57"/>
      <c r="U613" s="57"/>
      <c r="V613" s="57"/>
      <c r="W613" s="57"/>
      <c r="X613" s="57"/>
      <c r="Y613" s="57"/>
      <c r="Z613" s="57"/>
      <c r="AA613" s="57"/>
      <c r="AB613" s="57"/>
      <c r="AC613" s="57"/>
      <c r="AD613" s="57"/>
      <c r="AE613" s="57"/>
      <c r="AF613" s="57"/>
      <c r="AG613" s="57"/>
      <c r="AH613" s="57"/>
      <c r="AI613" s="57"/>
      <c r="AJ613" s="57"/>
      <c r="AK613" s="57"/>
      <c r="AL613" s="57"/>
      <c r="AM613" s="57"/>
      <c r="AN613" s="57"/>
      <c r="AO613" s="57"/>
      <c r="AP613" s="57"/>
      <c r="AQ613" s="57"/>
      <c r="AR613" s="57"/>
      <c r="AS613" s="57"/>
      <c r="AT613" s="57"/>
      <c r="AU613" s="57"/>
      <c r="AV613" s="57"/>
      <c r="AW613" s="57"/>
      <c r="AX613" s="57"/>
      <c r="AY613" s="57"/>
      <c r="AZ613" s="57"/>
      <c r="BA613" s="57"/>
      <c r="BB613" s="57"/>
      <c r="BC613" s="57"/>
      <c r="BD613" s="57"/>
      <c r="BE613" s="57"/>
      <c r="BF613" s="57"/>
      <c r="BG613" s="57"/>
      <c r="BH613" s="57"/>
      <c r="BI613" s="57"/>
      <c r="BJ613" s="57"/>
      <c r="BK613" s="57"/>
      <c r="BL613" s="57"/>
      <c r="BM613" s="57"/>
      <c r="BN613" s="57"/>
      <c r="BO613" s="57"/>
      <c r="BP613" s="57"/>
      <c r="BQ613" s="57"/>
      <c r="BR613" s="57"/>
      <c r="BS613" s="57"/>
      <c r="BT613" s="57"/>
      <c r="BU613" s="57"/>
      <c r="BV613" s="57"/>
      <c r="BW613" s="57"/>
      <c r="BX613" s="57"/>
      <c r="BY613" s="57"/>
      <c r="BZ613" s="57"/>
      <c r="CA613" s="57"/>
      <c r="CB613" s="57"/>
      <c r="CC613" s="57"/>
      <c r="CD613" s="57"/>
      <c r="CE613" s="57"/>
      <c r="CF613" s="57"/>
      <c r="CG613" s="57"/>
      <c r="CH613" s="57"/>
      <c r="CI613" s="57"/>
      <c r="CJ613" s="57"/>
      <c r="CK613" s="57"/>
      <c r="CL613" s="57"/>
      <c r="CM613" s="57"/>
      <c r="CN613" s="57"/>
      <c r="CO613" s="57"/>
      <c r="CP613" s="57"/>
      <c r="CQ613" s="57"/>
      <c r="CR613" s="57"/>
      <c r="CS613" s="57"/>
      <c r="CT613" s="57"/>
      <c r="CU613" s="57"/>
      <c r="CV613" s="57"/>
      <c r="CW613" s="57"/>
      <c r="CX613" s="57"/>
      <c r="CY613" s="57"/>
      <c r="CZ613" s="57"/>
      <c r="DA613" s="57"/>
      <c r="DB613" s="57"/>
      <c r="DC613" s="57"/>
      <c r="DD613" s="57"/>
      <c r="DE613" s="57"/>
      <c r="DF613" s="57"/>
      <c r="DG613" s="57"/>
      <c r="DH613" s="57"/>
      <c r="DI613" s="57"/>
      <c r="DJ613" s="57"/>
      <c r="DK613" s="57"/>
      <c r="DL613" s="57"/>
      <c r="DM613" s="57"/>
      <c r="DN613" s="57"/>
      <c r="DO613" s="57"/>
      <c r="DP613" s="57"/>
      <c r="DQ613" s="57"/>
      <c r="DR613" s="57"/>
      <c r="DS613" s="57"/>
      <c r="DT613" s="57"/>
      <c r="DU613" s="57"/>
      <c r="DV613" s="103"/>
      <c r="DW613" s="57"/>
      <c r="DX613" s="57"/>
      <c r="DY613" s="57"/>
      <c r="DZ613" s="57"/>
      <c r="EA613" s="57"/>
      <c r="EB613" s="57"/>
      <c r="EC613" s="57"/>
      <c r="ED613" s="57"/>
      <c r="EE613" s="57"/>
      <c r="EF613" s="57"/>
      <c r="EG613" s="57"/>
      <c r="EH613" s="57"/>
      <c r="EI613" s="57"/>
      <c r="EJ613" s="57"/>
      <c r="EK613" s="57"/>
      <c r="EL613" s="57"/>
      <c r="EM613" s="57"/>
      <c r="EN613" s="57"/>
      <c r="EO613" s="57"/>
      <c r="EP613" s="57"/>
      <c r="EQ613" s="103"/>
      <c r="ER613" s="577"/>
    </row>
    <row r="614" spans="1:148" ht="15" customHeight="1">
      <c r="A614" s="648"/>
      <c r="B614" s="2261" t="str">
        <f t="shared" si="627"/>
        <v>Desk 86</v>
      </c>
      <c r="C614" s="2266" t="str">
        <f t="shared" ref="C614" si="650">IF(ISBLANK(C97), "", C97)</f>
        <v/>
      </c>
      <c r="D614" s="2266" t="str">
        <f t="shared" si="645"/>
        <v/>
      </c>
      <c r="E614" s="2266" t="str">
        <f t="shared" si="645"/>
        <v/>
      </c>
      <c r="F614" s="2266" t="str">
        <f t="shared" si="645"/>
        <v/>
      </c>
      <c r="G614" s="57"/>
      <c r="H614" s="57"/>
      <c r="I614" s="57"/>
      <c r="J614" s="57"/>
      <c r="K614" s="57"/>
      <c r="L614" s="57"/>
      <c r="M614" s="57"/>
      <c r="N614" s="57"/>
      <c r="O614" s="57"/>
      <c r="P614" s="57"/>
      <c r="Q614" s="57"/>
      <c r="R614" s="57"/>
      <c r="S614" s="57"/>
      <c r="T614" s="57"/>
      <c r="U614" s="57"/>
      <c r="V614" s="57"/>
      <c r="W614" s="57"/>
      <c r="X614" s="57"/>
      <c r="Y614" s="57"/>
      <c r="Z614" s="57"/>
      <c r="AA614" s="57"/>
      <c r="AB614" s="57"/>
      <c r="AC614" s="57"/>
      <c r="AD614" s="57"/>
      <c r="AE614" s="57"/>
      <c r="AF614" s="57"/>
      <c r="AG614" s="57"/>
      <c r="AH614" s="57"/>
      <c r="AI614" s="57"/>
      <c r="AJ614" s="57"/>
      <c r="AK614" s="57"/>
      <c r="AL614" s="57"/>
      <c r="AM614" s="57"/>
      <c r="AN614" s="57"/>
      <c r="AO614" s="57"/>
      <c r="AP614" s="57"/>
      <c r="AQ614" s="57"/>
      <c r="AR614" s="57"/>
      <c r="AS614" s="57"/>
      <c r="AT614" s="57"/>
      <c r="AU614" s="57"/>
      <c r="AV614" s="57"/>
      <c r="AW614" s="57"/>
      <c r="AX614" s="57"/>
      <c r="AY614" s="57"/>
      <c r="AZ614" s="57"/>
      <c r="BA614" s="57"/>
      <c r="BB614" s="57"/>
      <c r="BC614" s="57"/>
      <c r="BD614" s="57"/>
      <c r="BE614" s="57"/>
      <c r="BF614" s="57"/>
      <c r="BG614" s="57"/>
      <c r="BH614" s="57"/>
      <c r="BI614" s="57"/>
      <c r="BJ614" s="57"/>
      <c r="BK614" s="57"/>
      <c r="BL614" s="57"/>
      <c r="BM614" s="57"/>
      <c r="BN614" s="57"/>
      <c r="BO614" s="57"/>
      <c r="BP614" s="57"/>
      <c r="BQ614" s="57"/>
      <c r="BR614" s="57"/>
      <c r="BS614" s="57"/>
      <c r="BT614" s="57"/>
      <c r="BU614" s="57"/>
      <c r="BV614" s="57"/>
      <c r="BW614" s="57"/>
      <c r="BX614" s="57"/>
      <c r="BY614" s="57"/>
      <c r="BZ614" s="57"/>
      <c r="CA614" s="57"/>
      <c r="CB614" s="57"/>
      <c r="CC614" s="57"/>
      <c r="CD614" s="57"/>
      <c r="CE614" s="57"/>
      <c r="CF614" s="57"/>
      <c r="CG614" s="57"/>
      <c r="CH614" s="57"/>
      <c r="CI614" s="57"/>
      <c r="CJ614" s="57"/>
      <c r="CK614" s="57"/>
      <c r="CL614" s="57"/>
      <c r="CM614" s="57"/>
      <c r="CN614" s="57"/>
      <c r="CO614" s="57"/>
      <c r="CP614" s="57"/>
      <c r="CQ614" s="57"/>
      <c r="CR614" s="57"/>
      <c r="CS614" s="57"/>
      <c r="CT614" s="57"/>
      <c r="CU614" s="57"/>
      <c r="CV614" s="57"/>
      <c r="CW614" s="57"/>
      <c r="CX614" s="57"/>
      <c r="CY614" s="57"/>
      <c r="CZ614" s="57"/>
      <c r="DA614" s="57"/>
      <c r="DB614" s="57"/>
      <c r="DC614" s="57"/>
      <c r="DD614" s="57"/>
      <c r="DE614" s="57"/>
      <c r="DF614" s="57"/>
      <c r="DG614" s="57"/>
      <c r="DH614" s="57"/>
      <c r="DI614" s="57"/>
      <c r="DJ614" s="57"/>
      <c r="DK614" s="57"/>
      <c r="DL614" s="57"/>
      <c r="DM614" s="57"/>
      <c r="DN614" s="57"/>
      <c r="DO614" s="57"/>
      <c r="DP614" s="57"/>
      <c r="DQ614" s="57"/>
      <c r="DR614" s="57"/>
      <c r="DS614" s="57"/>
      <c r="DT614" s="57"/>
      <c r="DU614" s="57"/>
      <c r="DV614" s="103"/>
      <c r="DW614" s="57"/>
      <c r="DX614" s="57"/>
      <c r="DY614" s="57"/>
      <c r="DZ614" s="57"/>
      <c r="EA614" s="57"/>
      <c r="EB614" s="57"/>
      <c r="EC614" s="57"/>
      <c r="ED614" s="57"/>
      <c r="EE614" s="57"/>
      <c r="EF614" s="57"/>
      <c r="EG614" s="57"/>
      <c r="EH614" s="57"/>
      <c r="EI614" s="57"/>
      <c r="EJ614" s="57"/>
      <c r="EK614" s="57"/>
      <c r="EL614" s="57"/>
      <c r="EM614" s="57"/>
      <c r="EN614" s="57"/>
      <c r="EO614" s="57"/>
      <c r="EP614" s="57"/>
      <c r="EQ614" s="103"/>
      <c r="ER614" s="577"/>
    </row>
    <row r="615" spans="1:148" ht="15" customHeight="1">
      <c r="A615" s="648"/>
      <c r="B615" s="2261" t="str">
        <f t="shared" si="627"/>
        <v>Desk 87</v>
      </c>
      <c r="C615" s="2266" t="str">
        <f t="shared" ref="C615" si="651">IF(ISBLANK(C98), "", C98)</f>
        <v/>
      </c>
      <c r="D615" s="2266" t="str">
        <f t="shared" si="645"/>
        <v/>
      </c>
      <c r="E615" s="2266" t="str">
        <f t="shared" si="645"/>
        <v/>
      </c>
      <c r="F615" s="2266" t="str">
        <f t="shared" si="645"/>
        <v/>
      </c>
      <c r="G615" s="57"/>
      <c r="H615" s="57"/>
      <c r="I615" s="57"/>
      <c r="J615" s="57"/>
      <c r="K615" s="57"/>
      <c r="L615" s="57"/>
      <c r="M615" s="57"/>
      <c r="N615" s="57"/>
      <c r="O615" s="57"/>
      <c r="P615" s="57"/>
      <c r="Q615" s="57"/>
      <c r="R615" s="57"/>
      <c r="S615" s="57"/>
      <c r="T615" s="57"/>
      <c r="U615" s="57"/>
      <c r="V615" s="57"/>
      <c r="W615" s="57"/>
      <c r="X615" s="57"/>
      <c r="Y615" s="57"/>
      <c r="Z615" s="57"/>
      <c r="AA615" s="57"/>
      <c r="AB615" s="57"/>
      <c r="AC615" s="57"/>
      <c r="AD615" s="57"/>
      <c r="AE615" s="57"/>
      <c r="AF615" s="57"/>
      <c r="AG615" s="57"/>
      <c r="AH615" s="57"/>
      <c r="AI615" s="57"/>
      <c r="AJ615" s="57"/>
      <c r="AK615" s="57"/>
      <c r="AL615" s="57"/>
      <c r="AM615" s="57"/>
      <c r="AN615" s="57"/>
      <c r="AO615" s="57"/>
      <c r="AP615" s="57"/>
      <c r="AQ615" s="57"/>
      <c r="AR615" s="57"/>
      <c r="AS615" s="57"/>
      <c r="AT615" s="57"/>
      <c r="AU615" s="57"/>
      <c r="AV615" s="57"/>
      <c r="AW615" s="57"/>
      <c r="AX615" s="57"/>
      <c r="AY615" s="57"/>
      <c r="AZ615" s="57"/>
      <c r="BA615" s="57"/>
      <c r="BB615" s="57"/>
      <c r="BC615" s="57"/>
      <c r="BD615" s="57"/>
      <c r="BE615" s="57"/>
      <c r="BF615" s="57"/>
      <c r="BG615" s="57"/>
      <c r="BH615" s="57"/>
      <c r="BI615" s="57"/>
      <c r="BJ615" s="57"/>
      <c r="BK615" s="57"/>
      <c r="BL615" s="57"/>
      <c r="BM615" s="57"/>
      <c r="BN615" s="57"/>
      <c r="BO615" s="57"/>
      <c r="BP615" s="57"/>
      <c r="BQ615" s="57"/>
      <c r="BR615" s="57"/>
      <c r="BS615" s="57"/>
      <c r="BT615" s="57"/>
      <c r="BU615" s="57"/>
      <c r="BV615" s="57"/>
      <c r="BW615" s="57"/>
      <c r="BX615" s="57"/>
      <c r="BY615" s="57"/>
      <c r="BZ615" s="57"/>
      <c r="CA615" s="57"/>
      <c r="CB615" s="57"/>
      <c r="CC615" s="57"/>
      <c r="CD615" s="57"/>
      <c r="CE615" s="57"/>
      <c r="CF615" s="57"/>
      <c r="CG615" s="57"/>
      <c r="CH615" s="57"/>
      <c r="CI615" s="57"/>
      <c r="CJ615" s="57"/>
      <c r="CK615" s="57"/>
      <c r="CL615" s="57"/>
      <c r="CM615" s="57"/>
      <c r="CN615" s="57"/>
      <c r="CO615" s="57"/>
      <c r="CP615" s="57"/>
      <c r="CQ615" s="57"/>
      <c r="CR615" s="57"/>
      <c r="CS615" s="57"/>
      <c r="CT615" s="57"/>
      <c r="CU615" s="57"/>
      <c r="CV615" s="57"/>
      <c r="CW615" s="57"/>
      <c r="CX615" s="57"/>
      <c r="CY615" s="57"/>
      <c r="CZ615" s="57"/>
      <c r="DA615" s="57"/>
      <c r="DB615" s="57"/>
      <c r="DC615" s="57"/>
      <c r="DD615" s="57"/>
      <c r="DE615" s="57"/>
      <c r="DF615" s="57"/>
      <c r="DG615" s="57"/>
      <c r="DH615" s="57"/>
      <c r="DI615" s="57"/>
      <c r="DJ615" s="57"/>
      <c r="DK615" s="57"/>
      <c r="DL615" s="57"/>
      <c r="DM615" s="57"/>
      <c r="DN615" s="57"/>
      <c r="DO615" s="57"/>
      <c r="DP615" s="57"/>
      <c r="DQ615" s="57"/>
      <c r="DR615" s="57"/>
      <c r="DS615" s="57"/>
      <c r="DT615" s="57"/>
      <c r="DU615" s="57"/>
      <c r="DV615" s="103"/>
      <c r="DW615" s="57"/>
      <c r="DX615" s="57"/>
      <c r="DY615" s="57"/>
      <c r="DZ615" s="57"/>
      <c r="EA615" s="57"/>
      <c r="EB615" s="57"/>
      <c r="EC615" s="57"/>
      <c r="ED615" s="57"/>
      <c r="EE615" s="57"/>
      <c r="EF615" s="57"/>
      <c r="EG615" s="57"/>
      <c r="EH615" s="57"/>
      <c r="EI615" s="57"/>
      <c r="EJ615" s="57"/>
      <c r="EK615" s="57"/>
      <c r="EL615" s="57"/>
      <c r="EM615" s="57"/>
      <c r="EN615" s="57"/>
      <c r="EO615" s="57"/>
      <c r="EP615" s="57"/>
      <c r="EQ615" s="103"/>
      <c r="ER615" s="577"/>
    </row>
    <row r="616" spans="1:148" ht="15" customHeight="1">
      <c r="A616" s="648"/>
      <c r="B616" s="2261" t="str">
        <f t="shared" si="627"/>
        <v>Desk 88</v>
      </c>
      <c r="C616" s="2266" t="str">
        <f t="shared" ref="C616" si="652">IF(ISBLANK(C99), "", C99)</f>
        <v/>
      </c>
      <c r="D616" s="2266" t="str">
        <f t="shared" si="645"/>
        <v/>
      </c>
      <c r="E616" s="2266" t="str">
        <f t="shared" si="645"/>
        <v/>
      </c>
      <c r="F616" s="2266" t="str">
        <f t="shared" si="645"/>
        <v/>
      </c>
      <c r="G616" s="57"/>
      <c r="H616" s="57"/>
      <c r="I616" s="57"/>
      <c r="J616" s="57"/>
      <c r="K616" s="57"/>
      <c r="L616" s="57"/>
      <c r="M616" s="57"/>
      <c r="N616" s="57"/>
      <c r="O616" s="57"/>
      <c r="P616" s="57"/>
      <c r="Q616" s="57"/>
      <c r="R616" s="57"/>
      <c r="S616" s="57"/>
      <c r="T616" s="57"/>
      <c r="U616" s="57"/>
      <c r="V616" s="57"/>
      <c r="W616" s="57"/>
      <c r="X616" s="57"/>
      <c r="Y616" s="57"/>
      <c r="Z616" s="57"/>
      <c r="AA616" s="57"/>
      <c r="AB616" s="57"/>
      <c r="AC616" s="57"/>
      <c r="AD616" s="57"/>
      <c r="AE616" s="57"/>
      <c r="AF616" s="57"/>
      <c r="AG616" s="57"/>
      <c r="AH616" s="57"/>
      <c r="AI616" s="57"/>
      <c r="AJ616" s="57"/>
      <c r="AK616" s="57"/>
      <c r="AL616" s="57"/>
      <c r="AM616" s="57"/>
      <c r="AN616" s="57"/>
      <c r="AO616" s="57"/>
      <c r="AP616" s="57"/>
      <c r="AQ616" s="57"/>
      <c r="AR616" s="57"/>
      <c r="AS616" s="57"/>
      <c r="AT616" s="57"/>
      <c r="AU616" s="57"/>
      <c r="AV616" s="57"/>
      <c r="AW616" s="57"/>
      <c r="AX616" s="57"/>
      <c r="AY616" s="57"/>
      <c r="AZ616" s="57"/>
      <c r="BA616" s="57"/>
      <c r="BB616" s="57"/>
      <c r="BC616" s="57"/>
      <c r="BD616" s="57"/>
      <c r="BE616" s="57"/>
      <c r="BF616" s="57"/>
      <c r="BG616" s="57"/>
      <c r="BH616" s="57"/>
      <c r="BI616" s="57"/>
      <c r="BJ616" s="57"/>
      <c r="BK616" s="57"/>
      <c r="BL616" s="57"/>
      <c r="BM616" s="57"/>
      <c r="BN616" s="57"/>
      <c r="BO616" s="57"/>
      <c r="BP616" s="57"/>
      <c r="BQ616" s="57"/>
      <c r="BR616" s="57"/>
      <c r="BS616" s="57"/>
      <c r="BT616" s="57"/>
      <c r="BU616" s="57"/>
      <c r="BV616" s="57"/>
      <c r="BW616" s="57"/>
      <c r="BX616" s="57"/>
      <c r="BY616" s="57"/>
      <c r="BZ616" s="57"/>
      <c r="CA616" s="57"/>
      <c r="CB616" s="57"/>
      <c r="CC616" s="57"/>
      <c r="CD616" s="57"/>
      <c r="CE616" s="57"/>
      <c r="CF616" s="57"/>
      <c r="CG616" s="57"/>
      <c r="CH616" s="57"/>
      <c r="CI616" s="57"/>
      <c r="CJ616" s="57"/>
      <c r="CK616" s="57"/>
      <c r="CL616" s="57"/>
      <c r="CM616" s="57"/>
      <c r="CN616" s="57"/>
      <c r="CO616" s="57"/>
      <c r="CP616" s="57"/>
      <c r="CQ616" s="57"/>
      <c r="CR616" s="57"/>
      <c r="CS616" s="57"/>
      <c r="CT616" s="57"/>
      <c r="CU616" s="57"/>
      <c r="CV616" s="57"/>
      <c r="CW616" s="57"/>
      <c r="CX616" s="57"/>
      <c r="CY616" s="57"/>
      <c r="CZ616" s="57"/>
      <c r="DA616" s="57"/>
      <c r="DB616" s="57"/>
      <c r="DC616" s="57"/>
      <c r="DD616" s="57"/>
      <c r="DE616" s="57"/>
      <c r="DF616" s="57"/>
      <c r="DG616" s="57"/>
      <c r="DH616" s="57"/>
      <c r="DI616" s="57"/>
      <c r="DJ616" s="57"/>
      <c r="DK616" s="57"/>
      <c r="DL616" s="57"/>
      <c r="DM616" s="57"/>
      <c r="DN616" s="57"/>
      <c r="DO616" s="57"/>
      <c r="DP616" s="57"/>
      <c r="DQ616" s="57"/>
      <c r="DR616" s="57"/>
      <c r="DS616" s="57"/>
      <c r="DT616" s="57"/>
      <c r="DU616" s="57"/>
      <c r="DV616" s="103"/>
      <c r="DW616" s="57"/>
      <c r="DX616" s="57"/>
      <c r="DY616" s="57"/>
      <c r="DZ616" s="57"/>
      <c r="EA616" s="57"/>
      <c r="EB616" s="57"/>
      <c r="EC616" s="57"/>
      <c r="ED616" s="57"/>
      <c r="EE616" s="57"/>
      <c r="EF616" s="57"/>
      <c r="EG616" s="57"/>
      <c r="EH616" s="57"/>
      <c r="EI616" s="57"/>
      <c r="EJ616" s="57"/>
      <c r="EK616" s="57"/>
      <c r="EL616" s="57"/>
      <c r="EM616" s="57"/>
      <c r="EN616" s="57"/>
      <c r="EO616" s="57"/>
      <c r="EP616" s="57"/>
      <c r="EQ616" s="103"/>
      <c r="ER616" s="577"/>
    </row>
    <row r="617" spans="1:148" ht="15" customHeight="1">
      <c r="A617" s="648"/>
      <c r="B617" s="2261" t="str">
        <f t="shared" si="627"/>
        <v>Desk 89</v>
      </c>
      <c r="C617" s="2266" t="str">
        <f t="shared" ref="C617" si="653">IF(ISBLANK(C100), "", C100)</f>
        <v/>
      </c>
      <c r="D617" s="2266" t="str">
        <f t="shared" si="645"/>
        <v/>
      </c>
      <c r="E617" s="2266" t="str">
        <f t="shared" si="645"/>
        <v/>
      </c>
      <c r="F617" s="2266" t="str">
        <f t="shared" si="645"/>
        <v/>
      </c>
      <c r="G617" s="57"/>
      <c r="H617" s="57"/>
      <c r="I617" s="57"/>
      <c r="J617" s="57"/>
      <c r="K617" s="57"/>
      <c r="L617" s="57"/>
      <c r="M617" s="57"/>
      <c r="N617" s="57"/>
      <c r="O617" s="57"/>
      <c r="P617" s="57"/>
      <c r="Q617" s="57"/>
      <c r="R617" s="57"/>
      <c r="S617" s="57"/>
      <c r="T617" s="57"/>
      <c r="U617" s="57"/>
      <c r="V617" s="57"/>
      <c r="W617" s="57"/>
      <c r="X617" s="57"/>
      <c r="Y617" s="57"/>
      <c r="Z617" s="57"/>
      <c r="AA617" s="57"/>
      <c r="AB617" s="57"/>
      <c r="AC617" s="57"/>
      <c r="AD617" s="57"/>
      <c r="AE617" s="57"/>
      <c r="AF617" s="57"/>
      <c r="AG617" s="57"/>
      <c r="AH617" s="57"/>
      <c r="AI617" s="57"/>
      <c r="AJ617" s="57"/>
      <c r="AK617" s="57"/>
      <c r="AL617" s="57"/>
      <c r="AM617" s="57"/>
      <c r="AN617" s="57"/>
      <c r="AO617" s="57"/>
      <c r="AP617" s="57"/>
      <c r="AQ617" s="57"/>
      <c r="AR617" s="57"/>
      <c r="AS617" s="57"/>
      <c r="AT617" s="57"/>
      <c r="AU617" s="57"/>
      <c r="AV617" s="57"/>
      <c r="AW617" s="57"/>
      <c r="AX617" s="57"/>
      <c r="AY617" s="57"/>
      <c r="AZ617" s="57"/>
      <c r="BA617" s="57"/>
      <c r="BB617" s="57"/>
      <c r="BC617" s="57"/>
      <c r="BD617" s="57"/>
      <c r="BE617" s="57"/>
      <c r="BF617" s="57"/>
      <c r="BG617" s="57"/>
      <c r="BH617" s="57"/>
      <c r="BI617" s="57"/>
      <c r="BJ617" s="57"/>
      <c r="BK617" s="57"/>
      <c r="BL617" s="57"/>
      <c r="BM617" s="57"/>
      <c r="BN617" s="57"/>
      <c r="BO617" s="57"/>
      <c r="BP617" s="57"/>
      <c r="BQ617" s="57"/>
      <c r="BR617" s="57"/>
      <c r="BS617" s="57"/>
      <c r="BT617" s="57"/>
      <c r="BU617" s="57"/>
      <c r="BV617" s="57"/>
      <c r="BW617" s="57"/>
      <c r="BX617" s="57"/>
      <c r="BY617" s="57"/>
      <c r="BZ617" s="57"/>
      <c r="CA617" s="57"/>
      <c r="CB617" s="57"/>
      <c r="CC617" s="57"/>
      <c r="CD617" s="57"/>
      <c r="CE617" s="57"/>
      <c r="CF617" s="57"/>
      <c r="CG617" s="57"/>
      <c r="CH617" s="57"/>
      <c r="CI617" s="57"/>
      <c r="CJ617" s="57"/>
      <c r="CK617" s="57"/>
      <c r="CL617" s="57"/>
      <c r="CM617" s="57"/>
      <c r="CN617" s="57"/>
      <c r="CO617" s="57"/>
      <c r="CP617" s="57"/>
      <c r="CQ617" s="57"/>
      <c r="CR617" s="57"/>
      <c r="CS617" s="57"/>
      <c r="CT617" s="57"/>
      <c r="CU617" s="57"/>
      <c r="CV617" s="57"/>
      <c r="CW617" s="57"/>
      <c r="CX617" s="57"/>
      <c r="CY617" s="57"/>
      <c r="CZ617" s="57"/>
      <c r="DA617" s="57"/>
      <c r="DB617" s="57"/>
      <c r="DC617" s="57"/>
      <c r="DD617" s="57"/>
      <c r="DE617" s="57"/>
      <c r="DF617" s="57"/>
      <c r="DG617" s="57"/>
      <c r="DH617" s="57"/>
      <c r="DI617" s="57"/>
      <c r="DJ617" s="57"/>
      <c r="DK617" s="57"/>
      <c r="DL617" s="57"/>
      <c r="DM617" s="57"/>
      <c r="DN617" s="57"/>
      <c r="DO617" s="57"/>
      <c r="DP617" s="57"/>
      <c r="DQ617" s="57"/>
      <c r="DR617" s="57"/>
      <c r="DS617" s="57"/>
      <c r="DT617" s="57"/>
      <c r="DU617" s="57"/>
      <c r="DV617" s="103"/>
      <c r="DW617" s="57"/>
      <c r="DX617" s="57"/>
      <c r="DY617" s="57"/>
      <c r="DZ617" s="57"/>
      <c r="EA617" s="57"/>
      <c r="EB617" s="57"/>
      <c r="EC617" s="57"/>
      <c r="ED617" s="57"/>
      <c r="EE617" s="57"/>
      <c r="EF617" s="57"/>
      <c r="EG617" s="57"/>
      <c r="EH617" s="57"/>
      <c r="EI617" s="57"/>
      <c r="EJ617" s="57"/>
      <c r="EK617" s="57"/>
      <c r="EL617" s="57"/>
      <c r="EM617" s="57"/>
      <c r="EN617" s="57"/>
      <c r="EO617" s="57"/>
      <c r="EP617" s="57"/>
      <c r="EQ617" s="103"/>
      <c r="ER617" s="577"/>
    </row>
    <row r="618" spans="1:148" ht="15" customHeight="1">
      <c r="A618" s="648"/>
      <c r="B618" s="2261" t="str">
        <f t="shared" si="627"/>
        <v>Desk 90</v>
      </c>
      <c r="C618" s="2266" t="str">
        <f t="shared" ref="C618" si="654">IF(ISBLANK(C101), "", C101)</f>
        <v/>
      </c>
      <c r="D618" s="2266" t="str">
        <f t="shared" si="645"/>
        <v/>
      </c>
      <c r="E618" s="2266" t="str">
        <f t="shared" si="645"/>
        <v/>
      </c>
      <c r="F618" s="2266" t="str">
        <f t="shared" si="645"/>
        <v/>
      </c>
      <c r="G618" s="57"/>
      <c r="H618" s="57"/>
      <c r="I618" s="57"/>
      <c r="J618" s="57"/>
      <c r="K618" s="57"/>
      <c r="L618" s="57"/>
      <c r="M618" s="57"/>
      <c r="N618" s="57"/>
      <c r="O618" s="57"/>
      <c r="P618" s="57"/>
      <c r="Q618" s="57"/>
      <c r="R618" s="57"/>
      <c r="S618" s="57"/>
      <c r="T618" s="57"/>
      <c r="U618" s="57"/>
      <c r="V618" s="57"/>
      <c r="W618" s="57"/>
      <c r="X618" s="57"/>
      <c r="Y618" s="57"/>
      <c r="Z618" s="57"/>
      <c r="AA618" s="57"/>
      <c r="AB618" s="57"/>
      <c r="AC618" s="57"/>
      <c r="AD618" s="57"/>
      <c r="AE618" s="57"/>
      <c r="AF618" s="57"/>
      <c r="AG618" s="57"/>
      <c r="AH618" s="57"/>
      <c r="AI618" s="57"/>
      <c r="AJ618" s="57"/>
      <c r="AK618" s="57"/>
      <c r="AL618" s="57"/>
      <c r="AM618" s="57"/>
      <c r="AN618" s="57"/>
      <c r="AO618" s="57"/>
      <c r="AP618" s="57"/>
      <c r="AQ618" s="57"/>
      <c r="AR618" s="57"/>
      <c r="AS618" s="57"/>
      <c r="AT618" s="57"/>
      <c r="AU618" s="57"/>
      <c r="AV618" s="57"/>
      <c r="AW618" s="57"/>
      <c r="AX618" s="57"/>
      <c r="AY618" s="57"/>
      <c r="AZ618" s="57"/>
      <c r="BA618" s="57"/>
      <c r="BB618" s="57"/>
      <c r="BC618" s="57"/>
      <c r="BD618" s="57"/>
      <c r="BE618" s="57"/>
      <c r="BF618" s="57"/>
      <c r="BG618" s="57"/>
      <c r="BH618" s="57"/>
      <c r="BI618" s="57"/>
      <c r="BJ618" s="57"/>
      <c r="BK618" s="57"/>
      <c r="BL618" s="57"/>
      <c r="BM618" s="57"/>
      <c r="BN618" s="57"/>
      <c r="BO618" s="57"/>
      <c r="BP618" s="57"/>
      <c r="BQ618" s="57"/>
      <c r="BR618" s="57"/>
      <c r="BS618" s="57"/>
      <c r="BT618" s="57"/>
      <c r="BU618" s="57"/>
      <c r="BV618" s="57"/>
      <c r="BW618" s="57"/>
      <c r="BX618" s="57"/>
      <c r="BY618" s="57"/>
      <c r="BZ618" s="57"/>
      <c r="CA618" s="57"/>
      <c r="CB618" s="57"/>
      <c r="CC618" s="57"/>
      <c r="CD618" s="57"/>
      <c r="CE618" s="57"/>
      <c r="CF618" s="57"/>
      <c r="CG618" s="57"/>
      <c r="CH618" s="57"/>
      <c r="CI618" s="57"/>
      <c r="CJ618" s="57"/>
      <c r="CK618" s="57"/>
      <c r="CL618" s="57"/>
      <c r="CM618" s="57"/>
      <c r="CN618" s="57"/>
      <c r="CO618" s="57"/>
      <c r="CP618" s="57"/>
      <c r="CQ618" s="57"/>
      <c r="CR618" s="57"/>
      <c r="CS618" s="57"/>
      <c r="CT618" s="57"/>
      <c r="CU618" s="57"/>
      <c r="CV618" s="57"/>
      <c r="CW618" s="57"/>
      <c r="CX618" s="57"/>
      <c r="CY618" s="57"/>
      <c r="CZ618" s="57"/>
      <c r="DA618" s="57"/>
      <c r="DB618" s="57"/>
      <c r="DC618" s="57"/>
      <c r="DD618" s="57"/>
      <c r="DE618" s="57"/>
      <c r="DF618" s="57"/>
      <c r="DG618" s="57"/>
      <c r="DH618" s="57"/>
      <c r="DI618" s="57"/>
      <c r="DJ618" s="57"/>
      <c r="DK618" s="57"/>
      <c r="DL618" s="57"/>
      <c r="DM618" s="57"/>
      <c r="DN618" s="57"/>
      <c r="DO618" s="57"/>
      <c r="DP618" s="57"/>
      <c r="DQ618" s="57"/>
      <c r="DR618" s="57"/>
      <c r="DS618" s="57"/>
      <c r="DT618" s="57"/>
      <c r="DU618" s="57"/>
      <c r="DV618" s="103"/>
      <c r="DW618" s="57"/>
      <c r="DX618" s="57"/>
      <c r="DY618" s="57"/>
      <c r="DZ618" s="57"/>
      <c r="EA618" s="57"/>
      <c r="EB618" s="57"/>
      <c r="EC618" s="57"/>
      <c r="ED618" s="57"/>
      <c r="EE618" s="57"/>
      <c r="EF618" s="57"/>
      <c r="EG618" s="57"/>
      <c r="EH618" s="57"/>
      <c r="EI618" s="57"/>
      <c r="EJ618" s="57"/>
      <c r="EK618" s="57"/>
      <c r="EL618" s="57"/>
      <c r="EM618" s="57"/>
      <c r="EN618" s="57"/>
      <c r="EO618" s="57"/>
      <c r="EP618" s="57"/>
      <c r="EQ618" s="103"/>
      <c r="ER618" s="577"/>
    </row>
    <row r="619" spans="1:148" ht="15" customHeight="1">
      <c r="A619" s="648"/>
      <c r="B619" s="2261" t="str">
        <f t="shared" si="627"/>
        <v>Desk 91</v>
      </c>
      <c r="C619" s="2266" t="str">
        <f t="shared" ref="C619" si="655">IF(ISBLANK(C102), "", C102)</f>
        <v/>
      </c>
      <c r="D619" s="2266" t="str">
        <f t="shared" si="645"/>
        <v/>
      </c>
      <c r="E619" s="2266" t="str">
        <f t="shared" si="645"/>
        <v/>
      </c>
      <c r="F619" s="2266" t="str">
        <f t="shared" si="645"/>
        <v/>
      </c>
      <c r="G619" s="57"/>
      <c r="H619" s="57"/>
      <c r="I619" s="57"/>
      <c r="J619" s="57"/>
      <c r="K619" s="57"/>
      <c r="L619" s="57"/>
      <c r="M619" s="57"/>
      <c r="N619" s="57"/>
      <c r="O619" s="57"/>
      <c r="P619" s="57"/>
      <c r="Q619" s="57"/>
      <c r="R619" s="57"/>
      <c r="S619" s="57"/>
      <c r="T619" s="57"/>
      <c r="U619" s="57"/>
      <c r="V619" s="57"/>
      <c r="W619" s="57"/>
      <c r="X619" s="57"/>
      <c r="Y619" s="57"/>
      <c r="Z619" s="57"/>
      <c r="AA619" s="57"/>
      <c r="AB619" s="57"/>
      <c r="AC619" s="57"/>
      <c r="AD619" s="57"/>
      <c r="AE619" s="57"/>
      <c r="AF619" s="57"/>
      <c r="AG619" s="57"/>
      <c r="AH619" s="57"/>
      <c r="AI619" s="57"/>
      <c r="AJ619" s="57"/>
      <c r="AK619" s="57"/>
      <c r="AL619" s="57"/>
      <c r="AM619" s="57"/>
      <c r="AN619" s="57"/>
      <c r="AO619" s="57"/>
      <c r="AP619" s="57"/>
      <c r="AQ619" s="57"/>
      <c r="AR619" s="57"/>
      <c r="AS619" s="57"/>
      <c r="AT619" s="57"/>
      <c r="AU619" s="57"/>
      <c r="AV619" s="57"/>
      <c r="AW619" s="57"/>
      <c r="AX619" s="57"/>
      <c r="AY619" s="57"/>
      <c r="AZ619" s="57"/>
      <c r="BA619" s="57"/>
      <c r="BB619" s="57"/>
      <c r="BC619" s="57"/>
      <c r="BD619" s="57"/>
      <c r="BE619" s="57"/>
      <c r="BF619" s="57"/>
      <c r="BG619" s="57"/>
      <c r="BH619" s="57"/>
      <c r="BI619" s="57"/>
      <c r="BJ619" s="57"/>
      <c r="BK619" s="57"/>
      <c r="BL619" s="57"/>
      <c r="BM619" s="57"/>
      <c r="BN619" s="57"/>
      <c r="BO619" s="57"/>
      <c r="BP619" s="57"/>
      <c r="BQ619" s="57"/>
      <c r="BR619" s="57"/>
      <c r="BS619" s="57"/>
      <c r="BT619" s="57"/>
      <c r="BU619" s="57"/>
      <c r="BV619" s="57"/>
      <c r="BW619" s="57"/>
      <c r="BX619" s="57"/>
      <c r="BY619" s="57"/>
      <c r="BZ619" s="57"/>
      <c r="CA619" s="57"/>
      <c r="CB619" s="57"/>
      <c r="CC619" s="57"/>
      <c r="CD619" s="57"/>
      <c r="CE619" s="57"/>
      <c r="CF619" s="57"/>
      <c r="CG619" s="57"/>
      <c r="CH619" s="57"/>
      <c r="CI619" s="57"/>
      <c r="CJ619" s="57"/>
      <c r="CK619" s="57"/>
      <c r="CL619" s="57"/>
      <c r="CM619" s="57"/>
      <c r="CN619" s="57"/>
      <c r="CO619" s="57"/>
      <c r="CP619" s="57"/>
      <c r="CQ619" s="57"/>
      <c r="CR619" s="57"/>
      <c r="CS619" s="57"/>
      <c r="CT619" s="57"/>
      <c r="CU619" s="57"/>
      <c r="CV619" s="57"/>
      <c r="CW619" s="57"/>
      <c r="CX619" s="57"/>
      <c r="CY619" s="57"/>
      <c r="CZ619" s="57"/>
      <c r="DA619" s="57"/>
      <c r="DB619" s="57"/>
      <c r="DC619" s="57"/>
      <c r="DD619" s="57"/>
      <c r="DE619" s="57"/>
      <c r="DF619" s="57"/>
      <c r="DG619" s="57"/>
      <c r="DH619" s="57"/>
      <c r="DI619" s="57"/>
      <c r="DJ619" s="57"/>
      <c r="DK619" s="57"/>
      <c r="DL619" s="57"/>
      <c r="DM619" s="57"/>
      <c r="DN619" s="57"/>
      <c r="DO619" s="57"/>
      <c r="DP619" s="57"/>
      <c r="DQ619" s="57"/>
      <c r="DR619" s="57"/>
      <c r="DS619" s="57"/>
      <c r="DT619" s="57"/>
      <c r="DU619" s="57"/>
      <c r="DV619" s="103"/>
      <c r="DW619" s="57"/>
      <c r="DX619" s="57"/>
      <c r="DY619" s="57"/>
      <c r="DZ619" s="57"/>
      <c r="EA619" s="57"/>
      <c r="EB619" s="57"/>
      <c r="EC619" s="57"/>
      <c r="ED619" s="57"/>
      <c r="EE619" s="57"/>
      <c r="EF619" s="57"/>
      <c r="EG619" s="57"/>
      <c r="EH619" s="57"/>
      <c r="EI619" s="57"/>
      <c r="EJ619" s="57"/>
      <c r="EK619" s="57"/>
      <c r="EL619" s="57"/>
      <c r="EM619" s="57"/>
      <c r="EN619" s="57"/>
      <c r="EO619" s="57"/>
      <c r="EP619" s="57"/>
      <c r="EQ619" s="103"/>
      <c r="ER619" s="577"/>
    </row>
    <row r="620" spans="1:148" ht="15" customHeight="1">
      <c r="A620" s="648"/>
      <c r="B620" s="2261" t="str">
        <f t="shared" si="627"/>
        <v>Desk 92</v>
      </c>
      <c r="C620" s="2266" t="str">
        <f t="shared" ref="C620" si="656">IF(ISBLANK(C103), "", C103)</f>
        <v/>
      </c>
      <c r="D620" s="2266" t="str">
        <f t="shared" si="645"/>
        <v/>
      </c>
      <c r="E620" s="2266" t="str">
        <f t="shared" si="645"/>
        <v/>
      </c>
      <c r="F620" s="2266" t="str">
        <f t="shared" si="645"/>
        <v/>
      </c>
      <c r="G620" s="57"/>
      <c r="H620" s="57"/>
      <c r="I620" s="57"/>
      <c r="J620" s="57"/>
      <c r="K620" s="57"/>
      <c r="L620" s="57"/>
      <c r="M620" s="57"/>
      <c r="N620" s="57"/>
      <c r="O620" s="57"/>
      <c r="P620" s="57"/>
      <c r="Q620" s="57"/>
      <c r="R620" s="57"/>
      <c r="S620" s="57"/>
      <c r="T620" s="57"/>
      <c r="U620" s="57"/>
      <c r="V620" s="57"/>
      <c r="W620" s="57"/>
      <c r="X620" s="57"/>
      <c r="Y620" s="57"/>
      <c r="Z620" s="57"/>
      <c r="AA620" s="57"/>
      <c r="AB620" s="57"/>
      <c r="AC620" s="57"/>
      <c r="AD620" s="57"/>
      <c r="AE620" s="57"/>
      <c r="AF620" s="57"/>
      <c r="AG620" s="57"/>
      <c r="AH620" s="57"/>
      <c r="AI620" s="57"/>
      <c r="AJ620" s="57"/>
      <c r="AK620" s="57"/>
      <c r="AL620" s="57"/>
      <c r="AM620" s="57"/>
      <c r="AN620" s="57"/>
      <c r="AO620" s="57"/>
      <c r="AP620" s="57"/>
      <c r="AQ620" s="57"/>
      <c r="AR620" s="57"/>
      <c r="AS620" s="57"/>
      <c r="AT620" s="57"/>
      <c r="AU620" s="57"/>
      <c r="AV620" s="57"/>
      <c r="AW620" s="57"/>
      <c r="AX620" s="57"/>
      <c r="AY620" s="57"/>
      <c r="AZ620" s="57"/>
      <c r="BA620" s="57"/>
      <c r="BB620" s="57"/>
      <c r="BC620" s="57"/>
      <c r="BD620" s="57"/>
      <c r="BE620" s="57"/>
      <c r="BF620" s="57"/>
      <c r="BG620" s="57"/>
      <c r="BH620" s="57"/>
      <c r="BI620" s="57"/>
      <c r="BJ620" s="57"/>
      <c r="BK620" s="57"/>
      <c r="BL620" s="57"/>
      <c r="BM620" s="57"/>
      <c r="BN620" s="57"/>
      <c r="BO620" s="57"/>
      <c r="BP620" s="57"/>
      <c r="BQ620" s="57"/>
      <c r="BR620" s="57"/>
      <c r="BS620" s="57"/>
      <c r="BT620" s="57"/>
      <c r="BU620" s="57"/>
      <c r="BV620" s="57"/>
      <c r="BW620" s="57"/>
      <c r="BX620" s="57"/>
      <c r="BY620" s="57"/>
      <c r="BZ620" s="57"/>
      <c r="CA620" s="57"/>
      <c r="CB620" s="57"/>
      <c r="CC620" s="57"/>
      <c r="CD620" s="57"/>
      <c r="CE620" s="57"/>
      <c r="CF620" s="57"/>
      <c r="CG620" s="57"/>
      <c r="CH620" s="57"/>
      <c r="CI620" s="57"/>
      <c r="CJ620" s="57"/>
      <c r="CK620" s="57"/>
      <c r="CL620" s="57"/>
      <c r="CM620" s="57"/>
      <c r="CN620" s="57"/>
      <c r="CO620" s="57"/>
      <c r="CP620" s="57"/>
      <c r="CQ620" s="57"/>
      <c r="CR620" s="57"/>
      <c r="CS620" s="57"/>
      <c r="CT620" s="57"/>
      <c r="CU620" s="57"/>
      <c r="CV620" s="57"/>
      <c r="CW620" s="57"/>
      <c r="CX620" s="57"/>
      <c r="CY620" s="57"/>
      <c r="CZ620" s="57"/>
      <c r="DA620" s="57"/>
      <c r="DB620" s="57"/>
      <c r="DC620" s="57"/>
      <c r="DD620" s="57"/>
      <c r="DE620" s="57"/>
      <c r="DF620" s="57"/>
      <c r="DG620" s="57"/>
      <c r="DH620" s="57"/>
      <c r="DI620" s="57"/>
      <c r="DJ620" s="57"/>
      <c r="DK620" s="57"/>
      <c r="DL620" s="57"/>
      <c r="DM620" s="57"/>
      <c r="DN620" s="57"/>
      <c r="DO620" s="57"/>
      <c r="DP620" s="57"/>
      <c r="DQ620" s="57"/>
      <c r="DR620" s="57"/>
      <c r="DS620" s="57"/>
      <c r="DT620" s="57"/>
      <c r="DU620" s="57"/>
      <c r="DV620" s="103"/>
      <c r="DW620" s="57"/>
      <c r="DX620" s="57"/>
      <c r="DY620" s="57"/>
      <c r="DZ620" s="57"/>
      <c r="EA620" s="57"/>
      <c r="EB620" s="57"/>
      <c r="EC620" s="57"/>
      <c r="ED620" s="57"/>
      <c r="EE620" s="57"/>
      <c r="EF620" s="57"/>
      <c r="EG620" s="57"/>
      <c r="EH620" s="57"/>
      <c r="EI620" s="57"/>
      <c r="EJ620" s="57"/>
      <c r="EK620" s="57"/>
      <c r="EL620" s="57"/>
      <c r="EM620" s="57"/>
      <c r="EN620" s="57"/>
      <c r="EO620" s="57"/>
      <c r="EP620" s="57"/>
      <c r="EQ620" s="103"/>
      <c r="ER620" s="577"/>
    </row>
    <row r="621" spans="1:148" ht="15" customHeight="1">
      <c r="A621" s="648"/>
      <c r="B621" s="2261" t="str">
        <f t="shared" si="627"/>
        <v>Desk 93</v>
      </c>
      <c r="C621" s="2266" t="str">
        <f t="shared" ref="C621" si="657">IF(ISBLANK(C104), "", C104)</f>
        <v/>
      </c>
      <c r="D621" s="2266" t="str">
        <f t="shared" si="645"/>
        <v/>
      </c>
      <c r="E621" s="2266" t="str">
        <f t="shared" si="645"/>
        <v/>
      </c>
      <c r="F621" s="2266" t="str">
        <f t="shared" si="645"/>
        <v/>
      </c>
      <c r="G621" s="57"/>
      <c r="H621" s="57"/>
      <c r="I621" s="57"/>
      <c r="J621" s="57"/>
      <c r="K621" s="57"/>
      <c r="L621" s="57"/>
      <c r="M621" s="57"/>
      <c r="N621" s="57"/>
      <c r="O621" s="57"/>
      <c r="P621" s="57"/>
      <c r="Q621" s="57"/>
      <c r="R621" s="57"/>
      <c r="S621" s="57"/>
      <c r="T621" s="57"/>
      <c r="U621" s="57"/>
      <c r="V621" s="57"/>
      <c r="W621" s="57"/>
      <c r="X621" s="57"/>
      <c r="Y621" s="57"/>
      <c r="Z621" s="57"/>
      <c r="AA621" s="57"/>
      <c r="AB621" s="57"/>
      <c r="AC621" s="57"/>
      <c r="AD621" s="57"/>
      <c r="AE621" s="57"/>
      <c r="AF621" s="57"/>
      <c r="AG621" s="57"/>
      <c r="AH621" s="57"/>
      <c r="AI621" s="57"/>
      <c r="AJ621" s="57"/>
      <c r="AK621" s="57"/>
      <c r="AL621" s="57"/>
      <c r="AM621" s="57"/>
      <c r="AN621" s="57"/>
      <c r="AO621" s="57"/>
      <c r="AP621" s="57"/>
      <c r="AQ621" s="57"/>
      <c r="AR621" s="57"/>
      <c r="AS621" s="57"/>
      <c r="AT621" s="57"/>
      <c r="AU621" s="57"/>
      <c r="AV621" s="57"/>
      <c r="AW621" s="57"/>
      <c r="AX621" s="57"/>
      <c r="AY621" s="57"/>
      <c r="AZ621" s="57"/>
      <c r="BA621" s="57"/>
      <c r="BB621" s="57"/>
      <c r="BC621" s="57"/>
      <c r="BD621" s="57"/>
      <c r="BE621" s="57"/>
      <c r="BF621" s="57"/>
      <c r="BG621" s="57"/>
      <c r="BH621" s="57"/>
      <c r="BI621" s="57"/>
      <c r="BJ621" s="57"/>
      <c r="BK621" s="57"/>
      <c r="BL621" s="57"/>
      <c r="BM621" s="57"/>
      <c r="BN621" s="57"/>
      <c r="BO621" s="57"/>
      <c r="BP621" s="57"/>
      <c r="BQ621" s="57"/>
      <c r="BR621" s="57"/>
      <c r="BS621" s="57"/>
      <c r="BT621" s="57"/>
      <c r="BU621" s="57"/>
      <c r="BV621" s="57"/>
      <c r="BW621" s="57"/>
      <c r="BX621" s="57"/>
      <c r="BY621" s="57"/>
      <c r="BZ621" s="57"/>
      <c r="CA621" s="57"/>
      <c r="CB621" s="57"/>
      <c r="CC621" s="57"/>
      <c r="CD621" s="57"/>
      <c r="CE621" s="57"/>
      <c r="CF621" s="57"/>
      <c r="CG621" s="57"/>
      <c r="CH621" s="57"/>
      <c r="CI621" s="57"/>
      <c r="CJ621" s="57"/>
      <c r="CK621" s="57"/>
      <c r="CL621" s="57"/>
      <c r="CM621" s="57"/>
      <c r="CN621" s="57"/>
      <c r="CO621" s="57"/>
      <c r="CP621" s="57"/>
      <c r="CQ621" s="57"/>
      <c r="CR621" s="57"/>
      <c r="CS621" s="57"/>
      <c r="CT621" s="57"/>
      <c r="CU621" s="57"/>
      <c r="CV621" s="57"/>
      <c r="CW621" s="57"/>
      <c r="CX621" s="57"/>
      <c r="CY621" s="57"/>
      <c r="CZ621" s="57"/>
      <c r="DA621" s="57"/>
      <c r="DB621" s="57"/>
      <c r="DC621" s="57"/>
      <c r="DD621" s="57"/>
      <c r="DE621" s="57"/>
      <c r="DF621" s="57"/>
      <c r="DG621" s="57"/>
      <c r="DH621" s="57"/>
      <c r="DI621" s="57"/>
      <c r="DJ621" s="57"/>
      <c r="DK621" s="57"/>
      <c r="DL621" s="57"/>
      <c r="DM621" s="57"/>
      <c r="DN621" s="57"/>
      <c r="DO621" s="57"/>
      <c r="DP621" s="57"/>
      <c r="DQ621" s="57"/>
      <c r="DR621" s="57"/>
      <c r="DS621" s="57"/>
      <c r="DT621" s="57"/>
      <c r="DU621" s="57"/>
      <c r="DV621" s="103"/>
      <c r="DW621" s="57"/>
      <c r="DX621" s="57"/>
      <c r="DY621" s="57"/>
      <c r="DZ621" s="57"/>
      <c r="EA621" s="57"/>
      <c r="EB621" s="57"/>
      <c r="EC621" s="57"/>
      <c r="ED621" s="57"/>
      <c r="EE621" s="57"/>
      <c r="EF621" s="57"/>
      <c r="EG621" s="57"/>
      <c r="EH621" s="57"/>
      <c r="EI621" s="57"/>
      <c r="EJ621" s="57"/>
      <c r="EK621" s="57"/>
      <c r="EL621" s="57"/>
      <c r="EM621" s="57"/>
      <c r="EN621" s="57"/>
      <c r="EO621" s="57"/>
      <c r="EP621" s="57"/>
      <c r="EQ621" s="103"/>
      <c r="ER621" s="577"/>
    </row>
    <row r="622" spans="1:148" ht="15" customHeight="1">
      <c r="A622" s="648"/>
      <c r="B622" s="2261" t="str">
        <f t="shared" si="627"/>
        <v>Desk 94</v>
      </c>
      <c r="C622" s="2266" t="str">
        <f t="shared" ref="C622" si="658">IF(ISBLANK(C105), "", C105)</f>
        <v/>
      </c>
      <c r="D622" s="2266" t="str">
        <f t="shared" si="645"/>
        <v/>
      </c>
      <c r="E622" s="2266" t="str">
        <f t="shared" si="645"/>
        <v/>
      </c>
      <c r="F622" s="2266" t="str">
        <f t="shared" si="645"/>
        <v/>
      </c>
      <c r="G622" s="57"/>
      <c r="H622" s="57"/>
      <c r="I622" s="57"/>
      <c r="J622" s="57"/>
      <c r="K622" s="57"/>
      <c r="L622" s="57"/>
      <c r="M622" s="57"/>
      <c r="N622" s="57"/>
      <c r="O622" s="57"/>
      <c r="P622" s="57"/>
      <c r="Q622" s="57"/>
      <c r="R622" s="57"/>
      <c r="S622" s="57"/>
      <c r="T622" s="57"/>
      <c r="U622" s="57"/>
      <c r="V622" s="57"/>
      <c r="W622" s="57"/>
      <c r="X622" s="57"/>
      <c r="Y622" s="57"/>
      <c r="Z622" s="57"/>
      <c r="AA622" s="57"/>
      <c r="AB622" s="57"/>
      <c r="AC622" s="57"/>
      <c r="AD622" s="57"/>
      <c r="AE622" s="57"/>
      <c r="AF622" s="57"/>
      <c r="AG622" s="57"/>
      <c r="AH622" s="57"/>
      <c r="AI622" s="57"/>
      <c r="AJ622" s="57"/>
      <c r="AK622" s="57"/>
      <c r="AL622" s="57"/>
      <c r="AM622" s="57"/>
      <c r="AN622" s="57"/>
      <c r="AO622" s="57"/>
      <c r="AP622" s="57"/>
      <c r="AQ622" s="57"/>
      <c r="AR622" s="57"/>
      <c r="AS622" s="57"/>
      <c r="AT622" s="57"/>
      <c r="AU622" s="57"/>
      <c r="AV622" s="57"/>
      <c r="AW622" s="57"/>
      <c r="AX622" s="57"/>
      <c r="AY622" s="57"/>
      <c r="AZ622" s="57"/>
      <c r="BA622" s="57"/>
      <c r="BB622" s="57"/>
      <c r="BC622" s="57"/>
      <c r="BD622" s="57"/>
      <c r="BE622" s="57"/>
      <c r="BF622" s="57"/>
      <c r="BG622" s="57"/>
      <c r="BH622" s="57"/>
      <c r="BI622" s="57"/>
      <c r="BJ622" s="57"/>
      <c r="BK622" s="57"/>
      <c r="BL622" s="57"/>
      <c r="BM622" s="57"/>
      <c r="BN622" s="57"/>
      <c r="BO622" s="57"/>
      <c r="BP622" s="57"/>
      <c r="BQ622" s="57"/>
      <c r="BR622" s="57"/>
      <c r="BS622" s="57"/>
      <c r="BT622" s="57"/>
      <c r="BU622" s="57"/>
      <c r="BV622" s="57"/>
      <c r="BW622" s="57"/>
      <c r="BX622" s="57"/>
      <c r="BY622" s="57"/>
      <c r="BZ622" s="57"/>
      <c r="CA622" s="57"/>
      <c r="CB622" s="57"/>
      <c r="CC622" s="57"/>
      <c r="CD622" s="57"/>
      <c r="CE622" s="57"/>
      <c r="CF622" s="57"/>
      <c r="CG622" s="57"/>
      <c r="CH622" s="57"/>
      <c r="CI622" s="57"/>
      <c r="CJ622" s="57"/>
      <c r="CK622" s="57"/>
      <c r="CL622" s="57"/>
      <c r="CM622" s="57"/>
      <c r="CN622" s="57"/>
      <c r="CO622" s="57"/>
      <c r="CP622" s="57"/>
      <c r="CQ622" s="57"/>
      <c r="CR622" s="57"/>
      <c r="CS622" s="57"/>
      <c r="CT622" s="57"/>
      <c r="CU622" s="57"/>
      <c r="CV622" s="57"/>
      <c r="CW622" s="57"/>
      <c r="CX622" s="57"/>
      <c r="CY622" s="57"/>
      <c r="CZ622" s="57"/>
      <c r="DA622" s="57"/>
      <c r="DB622" s="57"/>
      <c r="DC622" s="57"/>
      <c r="DD622" s="57"/>
      <c r="DE622" s="57"/>
      <c r="DF622" s="57"/>
      <c r="DG622" s="57"/>
      <c r="DH622" s="57"/>
      <c r="DI622" s="57"/>
      <c r="DJ622" s="57"/>
      <c r="DK622" s="57"/>
      <c r="DL622" s="57"/>
      <c r="DM622" s="57"/>
      <c r="DN622" s="57"/>
      <c r="DO622" s="57"/>
      <c r="DP622" s="57"/>
      <c r="DQ622" s="57"/>
      <c r="DR622" s="57"/>
      <c r="DS622" s="57"/>
      <c r="DT622" s="57"/>
      <c r="DU622" s="57"/>
      <c r="DV622" s="103"/>
      <c r="DW622" s="57"/>
      <c r="DX622" s="57"/>
      <c r="DY622" s="57"/>
      <c r="DZ622" s="57"/>
      <c r="EA622" s="57"/>
      <c r="EB622" s="57"/>
      <c r="EC622" s="57"/>
      <c r="ED622" s="57"/>
      <c r="EE622" s="57"/>
      <c r="EF622" s="57"/>
      <c r="EG622" s="57"/>
      <c r="EH622" s="57"/>
      <c r="EI622" s="57"/>
      <c r="EJ622" s="57"/>
      <c r="EK622" s="57"/>
      <c r="EL622" s="57"/>
      <c r="EM622" s="57"/>
      <c r="EN622" s="57"/>
      <c r="EO622" s="57"/>
      <c r="EP622" s="57"/>
      <c r="EQ622" s="103"/>
      <c r="ER622" s="577"/>
    </row>
    <row r="623" spans="1:148" ht="15" customHeight="1">
      <c r="A623" s="648"/>
      <c r="B623" s="2261" t="str">
        <f t="shared" si="627"/>
        <v>Desk 95</v>
      </c>
      <c r="C623" s="2266" t="str">
        <f t="shared" ref="C623" si="659">IF(ISBLANK(C106), "", C106)</f>
        <v/>
      </c>
      <c r="D623" s="2266" t="str">
        <f t="shared" si="645"/>
        <v/>
      </c>
      <c r="E623" s="2266" t="str">
        <f t="shared" si="645"/>
        <v/>
      </c>
      <c r="F623" s="2266" t="str">
        <f t="shared" si="645"/>
        <v/>
      </c>
      <c r="G623" s="57"/>
      <c r="H623" s="57"/>
      <c r="I623" s="57"/>
      <c r="J623" s="57"/>
      <c r="K623" s="57"/>
      <c r="L623" s="57"/>
      <c r="M623" s="57"/>
      <c r="N623" s="57"/>
      <c r="O623" s="57"/>
      <c r="P623" s="57"/>
      <c r="Q623" s="57"/>
      <c r="R623" s="57"/>
      <c r="S623" s="57"/>
      <c r="T623" s="57"/>
      <c r="U623" s="57"/>
      <c r="V623" s="57"/>
      <c r="W623" s="57"/>
      <c r="X623" s="57"/>
      <c r="Y623" s="57"/>
      <c r="Z623" s="57"/>
      <c r="AA623" s="57"/>
      <c r="AB623" s="57"/>
      <c r="AC623" s="57"/>
      <c r="AD623" s="57"/>
      <c r="AE623" s="57"/>
      <c r="AF623" s="57"/>
      <c r="AG623" s="57"/>
      <c r="AH623" s="57"/>
      <c r="AI623" s="57"/>
      <c r="AJ623" s="57"/>
      <c r="AK623" s="57"/>
      <c r="AL623" s="57"/>
      <c r="AM623" s="57"/>
      <c r="AN623" s="57"/>
      <c r="AO623" s="57"/>
      <c r="AP623" s="57"/>
      <c r="AQ623" s="57"/>
      <c r="AR623" s="57"/>
      <c r="AS623" s="57"/>
      <c r="AT623" s="57"/>
      <c r="AU623" s="57"/>
      <c r="AV623" s="57"/>
      <c r="AW623" s="57"/>
      <c r="AX623" s="57"/>
      <c r="AY623" s="57"/>
      <c r="AZ623" s="57"/>
      <c r="BA623" s="57"/>
      <c r="BB623" s="57"/>
      <c r="BC623" s="57"/>
      <c r="BD623" s="57"/>
      <c r="BE623" s="57"/>
      <c r="BF623" s="57"/>
      <c r="BG623" s="57"/>
      <c r="BH623" s="57"/>
      <c r="BI623" s="57"/>
      <c r="BJ623" s="57"/>
      <c r="BK623" s="57"/>
      <c r="BL623" s="57"/>
      <c r="BM623" s="57"/>
      <c r="BN623" s="57"/>
      <c r="BO623" s="57"/>
      <c r="BP623" s="57"/>
      <c r="BQ623" s="57"/>
      <c r="BR623" s="57"/>
      <c r="BS623" s="57"/>
      <c r="BT623" s="57"/>
      <c r="BU623" s="57"/>
      <c r="BV623" s="57"/>
      <c r="BW623" s="57"/>
      <c r="BX623" s="57"/>
      <c r="BY623" s="57"/>
      <c r="BZ623" s="57"/>
      <c r="CA623" s="57"/>
      <c r="CB623" s="57"/>
      <c r="CC623" s="57"/>
      <c r="CD623" s="57"/>
      <c r="CE623" s="57"/>
      <c r="CF623" s="57"/>
      <c r="CG623" s="57"/>
      <c r="CH623" s="57"/>
      <c r="CI623" s="57"/>
      <c r="CJ623" s="57"/>
      <c r="CK623" s="57"/>
      <c r="CL623" s="57"/>
      <c r="CM623" s="57"/>
      <c r="CN623" s="57"/>
      <c r="CO623" s="57"/>
      <c r="CP623" s="57"/>
      <c r="CQ623" s="57"/>
      <c r="CR623" s="57"/>
      <c r="CS623" s="57"/>
      <c r="CT623" s="57"/>
      <c r="CU623" s="57"/>
      <c r="CV623" s="57"/>
      <c r="CW623" s="57"/>
      <c r="CX623" s="57"/>
      <c r="CY623" s="57"/>
      <c r="CZ623" s="57"/>
      <c r="DA623" s="57"/>
      <c r="DB623" s="57"/>
      <c r="DC623" s="57"/>
      <c r="DD623" s="57"/>
      <c r="DE623" s="57"/>
      <c r="DF623" s="57"/>
      <c r="DG623" s="57"/>
      <c r="DH623" s="57"/>
      <c r="DI623" s="57"/>
      <c r="DJ623" s="57"/>
      <c r="DK623" s="57"/>
      <c r="DL623" s="57"/>
      <c r="DM623" s="57"/>
      <c r="DN623" s="57"/>
      <c r="DO623" s="57"/>
      <c r="DP623" s="57"/>
      <c r="DQ623" s="57"/>
      <c r="DR623" s="57"/>
      <c r="DS623" s="57"/>
      <c r="DT623" s="57"/>
      <c r="DU623" s="57"/>
      <c r="DV623" s="103"/>
      <c r="DW623" s="57"/>
      <c r="DX623" s="57"/>
      <c r="DY623" s="57"/>
      <c r="DZ623" s="57"/>
      <c r="EA623" s="57"/>
      <c r="EB623" s="57"/>
      <c r="EC623" s="57"/>
      <c r="ED623" s="57"/>
      <c r="EE623" s="57"/>
      <c r="EF623" s="57"/>
      <c r="EG623" s="57"/>
      <c r="EH623" s="57"/>
      <c r="EI623" s="57"/>
      <c r="EJ623" s="57"/>
      <c r="EK623" s="57"/>
      <c r="EL623" s="57"/>
      <c r="EM623" s="57"/>
      <c r="EN623" s="57"/>
      <c r="EO623" s="57"/>
      <c r="EP623" s="57"/>
      <c r="EQ623" s="103"/>
      <c r="ER623" s="577"/>
    </row>
    <row r="624" spans="1:148" ht="15" customHeight="1">
      <c r="A624" s="648"/>
      <c r="B624" s="2261" t="str">
        <f t="shared" si="627"/>
        <v>Desk 96</v>
      </c>
      <c r="C624" s="2266" t="str">
        <f t="shared" ref="C624" si="660">IF(ISBLANK(C107), "", C107)</f>
        <v/>
      </c>
      <c r="D624" s="2266" t="str">
        <f t="shared" si="645"/>
        <v/>
      </c>
      <c r="E624" s="2266" t="str">
        <f t="shared" si="645"/>
        <v/>
      </c>
      <c r="F624" s="2266" t="str">
        <f t="shared" si="645"/>
        <v/>
      </c>
      <c r="G624" s="57"/>
      <c r="H624" s="57"/>
      <c r="I624" s="57"/>
      <c r="J624" s="57"/>
      <c r="K624" s="57"/>
      <c r="L624" s="57"/>
      <c r="M624" s="57"/>
      <c r="N624" s="57"/>
      <c r="O624" s="57"/>
      <c r="P624" s="57"/>
      <c r="Q624" s="57"/>
      <c r="R624" s="57"/>
      <c r="S624" s="57"/>
      <c r="T624" s="57"/>
      <c r="U624" s="57"/>
      <c r="V624" s="57"/>
      <c r="W624" s="57"/>
      <c r="X624" s="57"/>
      <c r="Y624" s="57"/>
      <c r="Z624" s="57"/>
      <c r="AA624" s="57"/>
      <c r="AB624" s="57"/>
      <c r="AC624" s="57"/>
      <c r="AD624" s="57"/>
      <c r="AE624" s="57"/>
      <c r="AF624" s="57"/>
      <c r="AG624" s="57"/>
      <c r="AH624" s="57"/>
      <c r="AI624" s="57"/>
      <c r="AJ624" s="57"/>
      <c r="AK624" s="57"/>
      <c r="AL624" s="57"/>
      <c r="AM624" s="57"/>
      <c r="AN624" s="57"/>
      <c r="AO624" s="57"/>
      <c r="AP624" s="57"/>
      <c r="AQ624" s="57"/>
      <c r="AR624" s="57"/>
      <c r="AS624" s="57"/>
      <c r="AT624" s="57"/>
      <c r="AU624" s="57"/>
      <c r="AV624" s="57"/>
      <c r="AW624" s="57"/>
      <c r="AX624" s="57"/>
      <c r="AY624" s="57"/>
      <c r="AZ624" s="57"/>
      <c r="BA624" s="57"/>
      <c r="BB624" s="57"/>
      <c r="BC624" s="57"/>
      <c r="BD624" s="57"/>
      <c r="BE624" s="57"/>
      <c r="BF624" s="57"/>
      <c r="BG624" s="57"/>
      <c r="BH624" s="57"/>
      <c r="BI624" s="57"/>
      <c r="BJ624" s="57"/>
      <c r="BK624" s="57"/>
      <c r="BL624" s="57"/>
      <c r="BM624" s="57"/>
      <c r="BN624" s="57"/>
      <c r="BO624" s="57"/>
      <c r="BP624" s="57"/>
      <c r="BQ624" s="57"/>
      <c r="BR624" s="57"/>
      <c r="BS624" s="57"/>
      <c r="BT624" s="57"/>
      <c r="BU624" s="57"/>
      <c r="BV624" s="57"/>
      <c r="BW624" s="57"/>
      <c r="BX624" s="57"/>
      <c r="BY624" s="57"/>
      <c r="BZ624" s="57"/>
      <c r="CA624" s="57"/>
      <c r="CB624" s="57"/>
      <c r="CC624" s="57"/>
      <c r="CD624" s="57"/>
      <c r="CE624" s="57"/>
      <c r="CF624" s="57"/>
      <c r="CG624" s="57"/>
      <c r="CH624" s="57"/>
      <c r="CI624" s="57"/>
      <c r="CJ624" s="57"/>
      <c r="CK624" s="57"/>
      <c r="CL624" s="57"/>
      <c r="CM624" s="57"/>
      <c r="CN624" s="57"/>
      <c r="CO624" s="57"/>
      <c r="CP624" s="57"/>
      <c r="CQ624" s="57"/>
      <c r="CR624" s="57"/>
      <c r="CS624" s="57"/>
      <c r="CT624" s="57"/>
      <c r="CU624" s="57"/>
      <c r="CV624" s="57"/>
      <c r="CW624" s="57"/>
      <c r="CX624" s="57"/>
      <c r="CY624" s="57"/>
      <c r="CZ624" s="57"/>
      <c r="DA624" s="57"/>
      <c r="DB624" s="57"/>
      <c r="DC624" s="57"/>
      <c r="DD624" s="57"/>
      <c r="DE624" s="57"/>
      <c r="DF624" s="57"/>
      <c r="DG624" s="57"/>
      <c r="DH624" s="57"/>
      <c r="DI624" s="57"/>
      <c r="DJ624" s="57"/>
      <c r="DK624" s="57"/>
      <c r="DL624" s="57"/>
      <c r="DM624" s="57"/>
      <c r="DN624" s="57"/>
      <c r="DO624" s="57"/>
      <c r="DP624" s="57"/>
      <c r="DQ624" s="57"/>
      <c r="DR624" s="57"/>
      <c r="DS624" s="57"/>
      <c r="DT624" s="57"/>
      <c r="DU624" s="57"/>
      <c r="DV624" s="103"/>
      <c r="DW624" s="57"/>
      <c r="DX624" s="57"/>
      <c r="DY624" s="57"/>
      <c r="DZ624" s="57"/>
      <c r="EA624" s="57"/>
      <c r="EB624" s="57"/>
      <c r="EC624" s="57"/>
      <c r="ED624" s="57"/>
      <c r="EE624" s="57"/>
      <c r="EF624" s="57"/>
      <c r="EG624" s="57"/>
      <c r="EH624" s="57"/>
      <c r="EI624" s="57"/>
      <c r="EJ624" s="57"/>
      <c r="EK624" s="57"/>
      <c r="EL624" s="57"/>
      <c r="EM624" s="57"/>
      <c r="EN624" s="57"/>
      <c r="EO624" s="57"/>
      <c r="EP624" s="57"/>
      <c r="EQ624" s="103"/>
      <c r="ER624" s="577"/>
    </row>
    <row r="625" spans="1:148" ht="15" customHeight="1">
      <c r="A625" s="648"/>
      <c r="B625" s="2261" t="str">
        <f t="shared" ref="B625:B628" si="661">B108</f>
        <v>Desk 97</v>
      </c>
      <c r="C625" s="2266" t="str">
        <f t="shared" ref="C625" si="662">IF(ISBLANK(C108), "", C108)</f>
        <v/>
      </c>
      <c r="D625" s="2266" t="str">
        <f t="shared" si="645"/>
        <v/>
      </c>
      <c r="E625" s="2266" t="str">
        <f t="shared" si="645"/>
        <v/>
      </c>
      <c r="F625" s="2266" t="str">
        <f t="shared" si="645"/>
        <v/>
      </c>
      <c r="G625" s="57"/>
      <c r="H625" s="57"/>
      <c r="I625" s="57"/>
      <c r="J625" s="57"/>
      <c r="K625" s="57"/>
      <c r="L625" s="57"/>
      <c r="M625" s="57"/>
      <c r="N625" s="57"/>
      <c r="O625" s="57"/>
      <c r="P625" s="57"/>
      <c r="Q625" s="57"/>
      <c r="R625" s="57"/>
      <c r="S625" s="57"/>
      <c r="T625" s="57"/>
      <c r="U625" s="57"/>
      <c r="V625" s="57"/>
      <c r="W625" s="57"/>
      <c r="X625" s="57"/>
      <c r="Y625" s="57"/>
      <c r="Z625" s="57"/>
      <c r="AA625" s="57"/>
      <c r="AB625" s="57"/>
      <c r="AC625" s="57"/>
      <c r="AD625" s="57"/>
      <c r="AE625" s="57"/>
      <c r="AF625" s="57"/>
      <c r="AG625" s="57"/>
      <c r="AH625" s="57"/>
      <c r="AI625" s="57"/>
      <c r="AJ625" s="57"/>
      <c r="AK625" s="57"/>
      <c r="AL625" s="57"/>
      <c r="AM625" s="57"/>
      <c r="AN625" s="57"/>
      <c r="AO625" s="57"/>
      <c r="AP625" s="57"/>
      <c r="AQ625" s="57"/>
      <c r="AR625" s="57"/>
      <c r="AS625" s="57"/>
      <c r="AT625" s="57"/>
      <c r="AU625" s="57"/>
      <c r="AV625" s="57"/>
      <c r="AW625" s="57"/>
      <c r="AX625" s="57"/>
      <c r="AY625" s="57"/>
      <c r="AZ625" s="57"/>
      <c r="BA625" s="57"/>
      <c r="BB625" s="57"/>
      <c r="BC625" s="57"/>
      <c r="BD625" s="57"/>
      <c r="BE625" s="57"/>
      <c r="BF625" s="57"/>
      <c r="BG625" s="57"/>
      <c r="BH625" s="57"/>
      <c r="BI625" s="57"/>
      <c r="BJ625" s="57"/>
      <c r="BK625" s="57"/>
      <c r="BL625" s="57"/>
      <c r="BM625" s="57"/>
      <c r="BN625" s="57"/>
      <c r="BO625" s="57"/>
      <c r="BP625" s="57"/>
      <c r="BQ625" s="57"/>
      <c r="BR625" s="57"/>
      <c r="BS625" s="57"/>
      <c r="BT625" s="57"/>
      <c r="BU625" s="57"/>
      <c r="BV625" s="57"/>
      <c r="BW625" s="57"/>
      <c r="BX625" s="57"/>
      <c r="BY625" s="57"/>
      <c r="BZ625" s="57"/>
      <c r="CA625" s="57"/>
      <c r="CB625" s="57"/>
      <c r="CC625" s="57"/>
      <c r="CD625" s="57"/>
      <c r="CE625" s="57"/>
      <c r="CF625" s="57"/>
      <c r="CG625" s="57"/>
      <c r="CH625" s="57"/>
      <c r="CI625" s="57"/>
      <c r="CJ625" s="57"/>
      <c r="CK625" s="57"/>
      <c r="CL625" s="57"/>
      <c r="CM625" s="57"/>
      <c r="CN625" s="57"/>
      <c r="CO625" s="57"/>
      <c r="CP625" s="57"/>
      <c r="CQ625" s="57"/>
      <c r="CR625" s="57"/>
      <c r="CS625" s="57"/>
      <c r="CT625" s="57"/>
      <c r="CU625" s="57"/>
      <c r="CV625" s="57"/>
      <c r="CW625" s="57"/>
      <c r="CX625" s="57"/>
      <c r="CY625" s="57"/>
      <c r="CZ625" s="57"/>
      <c r="DA625" s="57"/>
      <c r="DB625" s="57"/>
      <c r="DC625" s="57"/>
      <c r="DD625" s="57"/>
      <c r="DE625" s="57"/>
      <c r="DF625" s="57"/>
      <c r="DG625" s="57"/>
      <c r="DH625" s="57"/>
      <c r="DI625" s="57"/>
      <c r="DJ625" s="57"/>
      <c r="DK625" s="57"/>
      <c r="DL625" s="57"/>
      <c r="DM625" s="57"/>
      <c r="DN625" s="57"/>
      <c r="DO625" s="57"/>
      <c r="DP625" s="57"/>
      <c r="DQ625" s="57"/>
      <c r="DR625" s="57"/>
      <c r="DS625" s="57"/>
      <c r="DT625" s="57"/>
      <c r="DU625" s="57"/>
      <c r="DV625" s="103"/>
      <c r="DW625" s="57"/>
      <c r="DX625" s="57"/>
      <c r="DY625" s="57"/>
      <c r="DZ625" s="57"/>
      <c r="EA625" s="57"/>
      <c r="EB625" s="57"/>
      <c r="EC625" s="57"/>
      <c r="ED625" s="57"/>
      <c r="EE625" s="57"/>
      <c r="EF625" s="57"/>
      <c r="EG625" s="57"/>
      <c r="EH625" s="57"/>
      <c r="EI625" s="57"/>
      <c r="EJ625" s="57"/>
      <c r="EK625" s="57"/>
      <c r="EL625" s="57"/>
      <c r="EM625" s="57"/>
      <c r="EN625" s="57"/>
      <c r="EO625" s="57"/>
      <c r="EP625" s="57"/>
      <c r="EQ625" s="103"/>
      <c r="ER625" s="577"/>
    </row>
    <row r="626" spans="1:148" ht="15" customHeight="1">
      <c r="A626" s="648"/>
      <c r="B626" s="2261" t="str">
        <f t="shared" si="661"/>
        <v>Desk 98</v>
      </c>
      <c r="C626" s="2266" t="str">
        <f t="shared" ref="C626" si="663">IF(ISBLANK(C109), "", C109)</f>
        <v/>
      </c>
      <c r="D626" s="2266" t="str">
        <f t="shared" si="645"/>
        <v/>
      </c>
      <c r="E626" s="2266" t="str">
        <f t="shared" si="645"/>
        <v/>
      </c>
      <c r="F626" s="2266" t="str">
        <f t="shared" si="645"/>
        <v/>
      </c>
      <c r="G626" s="57"/>
      <c r="H626" s="57"/>
      <c r="I626" s="57"/>
      <c r="J626" s="57"/>
      <c r="K626" s="57"/>
      <c r="L626" s="57"/>
      <c r="M626" s="57"/>
      <c r="N626" s="57"/>
      <c r="O626" s="57"/>
      <c r="P626" s="57"/>
      <c r="Q626" s="57"/>
      <c r="R626" s="57"/>
      <c r="S626" s="57"/>
      <c r="T626" s="57"/>
      <c r="U626" s="57"/>
      <c r="V626" s="57"/>
      <c r="W626" s="57"/>
      <c r="X626" s="57"/>
      <c r="Y626" s="57"/>
      <c r="Z626" s="57"/>
      <c r="AA626" s="57"/>
      <c r="AB626" s="57"/>
      <c r="AC626" s="57"/>
      <c r="AD626" s="57"/>
      <c r="AE626" s="57"/>
      <c r="AF626" s="57"/>
      <c r="AG626" s="57"/>
      <c r="AH626" s="57"/>
      <c r="AI626" s="57"/>
      <c r="AJ626" s="57"/>
      <c r="AK626" s="57"/>
      <c r="AL626" s="57"/>
      <c r="AM626" s="57"/>
      <c r="AN626" s="57"/>
      <c r="AO626" s="57"/>
      <c r="AP626" s="57"/>
      <c r="AQ626" s="57"/>
      <c r="AR626" s="57"/>
      <c r="AS626" s="57"/>
      <c r="AT626" s="57"/>
      <c r="AU626" s="57"/>
      <c r="AV626" s="57"/>
      <c r="AW626" s="57"/>
      <c r="AX626" s="57"/>
      <c r="AY626" s="57"/>
      <c r="AZ626" s="57"/>
      <c r="BA626" s="57"/>
      <c r="BB626" s="57"/>
      <c r="BC626" s="57"/>
      <c r="BD626" s="57"/>
      <c r="BE626" s="57"/>
      <c r="BF626" s="57"/>
      <c r="BG626" s="57"/>
      <c r="BH626" s="57"/>
      <c r="BI626" s="57"/>
      <c r="BJ626" s="57"/>
      <c r="BK626" s="57"/>
      <c r="BL626" s="57"/>
      <c r="BM626" s="57"/>
      <c r="BN626" s="57"/>
      <c r="BO626" s="57"/>
      <c r="BP626" s="57"/>
      <c r="BQ626" s="57"/>
      <c r="BR626" s="57"/>
      <c r="BS626" s="57"/>
      <c r="BT626" s="57"/>
      <c r="BU626" s="57"/>
      <c r="BV626" s="57"/>
      <c r="BW626" s="57"/>
      <c r="BX626" s="57"/>
      <c r="BY626" s="57"/>
      <c r="BZ626" s="57"/>
      <c r="CA626" s="57"/>
      <c r="CB626" s="57"/>
      <c r="CC626" s="57"/>
      <c r="CD626" s="57"/>
      <c r="CE626" s="57"/>
      <c r="CF626" s="57"/>
      <c r="CG626" s="57"/>
      <c r="CH626" s="57"/>
      <c r="CI626" s="57"/>
      <c r="CJ626" s="57"/>
      <c r="CK626" s="57"/>
      <c r="CL626" s="57"/>
      <c r="CM626" s="57"/>
      <c r="CN626" s="57"/>
      <c r="CO626" s="57"/>
      <c r="CP626" s="57"/>
      <c r="CQ626" s="57"/>
      <c r="CR626" s="57"/>
      <c r="CS626" s="57"/>
      <c r="CT626" s="57"/>
      <c r="CU626" s="57"/>
      <c r="CV626" s="57"/>
      <c r="CW626" s="57"/>
      <c r="CX626" s="57"/>
      <c r="CY626" s="57"/>
      <c r="CZ626" s="57"/>
      <c r="DA626" s="57"/>
      <c r="DB626" s="57"/>
      <c r="DC626" s="57"/>
      <c r="DD626" s="57"/>
      <c r="DE626" s="57"/>
      <c r="DF626" s="57"/>
      <c r="DG626" s="57"/>
      <c r="DH626" s="57"/>
      <c r="DI626" s="57"/>
      <c r="DJ626" s="57"/>
      <c r="DK626" s="57"/>
      <c r="DL626" s="57"/>
      <c r="DM626" s="57"/>
      <c r="DN626" s="57"/>
      <c r="DO626" s="57"/>
      <c r="DP626" s="57"/>
      <c r="DQ626" s="57"/>
      <c r="DR626" s="57"/>
      <c r="DS626" s="57"/>
      <c r="DT626" s="57"/>
      <c r="DU626" s="57"/>
      <c r="DV626" s="103"/>
      <c r="DW626" s="57"/>
      <c r="DX626" s="57"/>
      <c r="DY626" s="57"/>
      <c r="DZ626" s="57"/>
      <c r="EA626" s="57"/>
      <c r="EB626" s="57"/>
      <c r="EC626" s="57"/>
      <c r="ED626" s="57"/>
      <c r="EE626" s="57"/>
      <c r="EF626" s="57"/>
      <c r="EG626" s="57"/>
      <c r="EH626" s="57"/>
      <c r="EI626" s="57"/>
      <c r="EJ626" s="57"/>
      <c r="EK626" s="57"/>
      <c r="EL626" s="57"/>
      <c r="EM626" s="57"/>
      <c r="EN626" s="57"/>
      <c r="EO626" s="57"/>
      <c r="EP626" s="57"/>
      <c r="EQ626" s="103"/>
      <c r="ER626" s="577"/>
    </row>
    <row r="627" spans="1:148" ht="15" customHeight="1">
      <c r="A627" s="648"/>
      <c r="B627" s="2261" t="str">
        <f t="shared" si="661"/>
        <v>Desk 99</v>
      </c>
      <c r="C627" s="2266" t="str">
        <f t="shared" ref="C627" si="664">IF(ISBLANK(C110), "", C110)</f>
        <v/>
      </c>
      <c r="D627" s="2266" t="str">
        <f t="shared" si="645"/>
        <v/>
      </c>
      <c r="E627" s="2266" t="str">
        <f t="shared" si="645"/>
        <v/>
      </c>
      <c r="F627" s="2266" t="str">
        <f t="shared" si="645"/>
        <v/>
      </c>
      <c r="G627" s="57"/>
      <c r="H627" s="57"/>
      <c r="I627" s="57"/>
      <c r="J627" s="57"/>
      <c r="K627" s="57"/>
      <c r="L627" s="57"/>
      <c r="M627" s="57"/>
      <c r="N627" s="57"/>
      <c r="O627" s="57"/>
      <c r="P627" s="57"/>
      <c r="Q627" s="57"/>
      <c r="R627" s="57"/>
      <c r="S627" s="57"/>
      <c r="T627" s="57"/>
      <c r="U627" s="57"/>
      <c r="V627" s="57"/>
      <c r="W627" s="57"/>
      <c r="X627" s="57"/>
      <c r="Y627" s="57"/>
      <c r="Z627" s="57"/>
      <c r="AA627" s="57"/>
      <c r="AB627" s="57"/>
      <c r="AC627" s="57"/>
      <c r="AD627" s="57"/>
      <c r="AE627" s="57"/>
      <c r="AF627" s="57"/>
      <c r="AG627" s="57"/>
      <c r="AH627" s="57"/>
      <c r="AI627" s="57"/>
      <c r="AJ627" s="57"/>
      <c r="AK627" s="57"/>
      <c r="AL627" s="57"/>
      <c r="AM627" s="57"/>
      <c r="AN627" s="57"/>
      <c r="AO627" s="57"/>
      <c r="AP627" s="57"/>
      <c r="AQ627" s="57"/>
      <c r="AR627" s="57"/>
      <c r="AS627" s="57"/>
      <c r="AT627" s="57"/>
      <c r="AU627" s="57"/>
      <c r="AV627" s="57"/>
      <c r="AW627" s="57"/>
      <c r="AX627" s="57"/>
      <c r="AY627" s="57"/>
      <c r="AZ627" s="57"/>
      <c r="BA627" s="57"/>
      <c r="BB627" s="57"/>
      <c r="BC627" s="57"/>
      <c r="BD627" s="57"/>
      <c r="BE627" s="57"/>
      <c r="BF627" s="57"/>
      <c r="BG627" s="57"/>
      <c r="BH627" s="57"/>
      <c r="BI627" s="57"/>
      <c r="BJ627" s="57"/>
      <c r="BK627" s="57"/>
      <c r="BL627" s="57"/>
      <c r="BM627" s="57"/>
      <c r="BN627" s="57"/>
      <c r="BO627" s="57"/>
      <c r="BP627" s="57"/>
      <c r="BQ627" s="57"/>
      <c r="BR627" s="57"/>
      <c r="BS627" s="57"/>
      <c r="BT627" s="57"/>
      <c r="BU627" s="57"/>
      <c r="BV627" s="57"/>
      <c r="BW627" s="57"/>
      <c r="BX627" s="57"/>
      <c r="BY627" s="57"/>
      <c r="BZ627" s="57"/>
      <c r="CA627" s="57"/>
      <c r="CB627" s="57"/>
      <c r="CC627" s="57"/>
      <c r="CD627" s="57"/>
      <c r="CE627" s="57"/>
      <c r="CF627" s="57"/>
      <c r="CG627" s="57"/>
      <c r="CH627" s="57"/>
      <c r="CI627" s="57"/>
      <c r="CJ627" s="57"/>
      <c r="CK627" s="57"/>
      <c r="CL627" s="57"/>
      <c r="CM627" s="57"/>
      <c r="CN627" s="57"/>
      <c r="CO627" s="57"/>
      <c r="CP627" s="57"/>
      <c r="CQ627" s="57"/>
      <c r="CR627" s="57"/>
      <c r="CS627" s="57"/>
      <c r="CT627" s="57"/>
      <c r="CU627" s="57"/>
      <c r="CV627" s="57"/>
      <c r="CW627" s="57"/>
      <c r="CX627" s="57"/>
      <c r="CY627" s="57"/>
      <c r="CZ627" s="57"/>
      <c r="DA627" s="57"/>
      <c r="DB627" s="57"/>
      <c r="DC627" s="57"/>
      <c r="DD627" s="57"/>
      <c r="DE627" s="57"/>
      <c r="DF627" s="57"/>
      <c r="DG627" s="57"/>
      <c r="DH627" s="57"/>
      <c r="DI627" s="57"/>
      <c r="DJ627" s="57"/>
      <c r="DK627" s="57"/>
      <c r="DL627" s="57"/>
      <c r="DM627" s="57"/>
      <c r="DN627" s="57"/>
      <c r="DO627" s="57"/>
      <c r="DP627" s="57"/>
      <c r="DQ627" s="57"/>
      <c r="DR627" s="57"/>
      <c r="DS627" s="57"/>
      <c r="DT627" s="57"/>
      <c r="DU627" s="57"/>
      <c r="DV627" s="103"/>
      <c r="DW627" s="57"/>
      <c r="DX627" s="57"/>
      <c r="DY627" s="57"/>
      <c r="DZ627" s="57"/>
      <c r="EA627" s="57"/>
      <c r="EB627" s="57"/>
      <c r="EC627" s="57"/>
      <c r="ED627" s="57"/>
      <c r="EE627" s="57"/>
      <c r="EF627" s="57"/>
      <c r="EG627" s="57"/>
      <c r="EH627" s="57"/>
      <c r="EI627" s="57"/>
      <c r="EJ627" s="57"/>
      <c r="EK627" s="57"/>
      <c r="EL627" s="57"/>
      <c r="EM627" s="57"/>
      <c r="EN627" s="57"/>
      <c r="EO627" s="57"/>
      <c r="EP627" s="57"/>
      <c r="EQ627" s="103"/>
      <c r="ER627" s="577"/>
    </row>
    <row r="628" spans="1:148" ht="15" customHeight="1">
      <c r="A628" s="648"/>
      <c r="B628" s="2268" t="str">
        <f t="shared" si="661"/>
        <v>Desk 100</v>
      </c>
      <c r="C628" s="2269" t="str">
        <f t="shared" ref="C628" si="665">IF(ISBLANK(C111), "", C111)</f>
        <v/>
      </c>
      <c r="D628" s="2269" t="str">
        <f t="shared" si="645"/>
        <v/>
      </c>
      <c r="E628" s="2269" t="str">
        <f t="shared" si="645"/>
        <v/>
      </c>
      <c r="F628" s="2269" t="str">
        <f t="shared" si="645"/>
        <v/>
      </c>
      <c r="G628" s="68"/>
      <c r="H628" s="68"/>
      <c r="I628" s="68"/>
      <c r="J628" s="68"/>
      <c r="K628" s="68"/>
      <c r="L628" s="68"/>
      <c r="M628" s="68"/>
      <c r="N628" s="68"/>
      <c r="O628" s="68"/>
      <c r="P628" s="68"/>
      <c r="Q628" s="68"/>
      <c r="R628" s="68"/>
      <c r="S628" s="68"/>
      <c r="T628" s="68"/>
      <c r="U628" s="68"/>
      <c r="V628" s="68"/>
      <c r="W628" s="68"/>
      <c r="X628" s="68"/>
      <c r="Y628" s="68"/>
      <c r="Z628" s="68"/>
      <c r="AA628" s="68"/>
      <c r="AB628" s="68"/>
      <c r="AC628" s="68"/>
      <c r="AD628" s="68"/>
      <c r="AE628" s="68"/>
      <c r="AF628" s="68"/>
      <c r="AG628" s="68"/>
      <c r="AH628" s="68"/>
      <c r="AI628" s="68"/>
      <c r="AJ628" s="68"/>
      <c r="AK628" s="68"/>
      <c r="AL628" s="68"/>
      <c r="AM628" s="68"/>
      <c r="AN628" s="68"/>
      <c r="AO628" s="68"/>
      <c r="AP628" s="68"/>
      <c r="AQ628" s="68"/>
      <c r="AR628" s="68"/>
      <c r="AS628" s="68"/>
      <c r="AT628" s="68"/>
      <c r="AU628" s="68"/>
      <c r="AV628" s="68"/>
      <c r="AW628" s="68"/>
      <c r="AX628" s="68"/>
      <c r="AY628" s="68"/>
      <c r="AZ628" s="68"/>
      <c r="BA628" s="68"/>
      <c r="BB628" s="68"/>
      <c r="BC628" s="68"/>
      <c r="BD628" s="68"/>
      <c r="BE628" s="68"/>
      <c r="BF628" s="68"/>
      <c r="BG628" s="68"/>
      <c r="BH628" s="68"/>
      <c r="BI628" s="68"/>
      <c r="BJ628" s="68"/>
      <c r="BK628" s="68"/>
      <c r="BL628" s="68"/>
      <c r="BM628" s="68"/>
      <c r="BN628" s="68"/>
      <c r="BO628" s="68"/>
      <c r="BP628" s="68"/>
      <c r="BQ628" s="68"/>
      <c r="BR628" s="68"/>
      <c r="BS628" s="68"/>
      <c r="BT628" s="68"/>
      <c r="BU628" s="68"/>
      <c r="BV628" s="68"/>
      <c r="BW628" s="68"/>
      <c r="BX628" s="68"/>
      <c r="BY628" s="68"/>
      <c r="BZ628" s="68"/>
      <c r="CA628" s="68"/>
      <c r="CB628" s="68"/>
      <c r="CC628" s="68"/>
      <c r="CD628" s="68"/>
      <c r="CE628" s="68"/>
      <c r="CF628" s="68"/>
      <c r="CG628" s="68"/>
      <c r="CH628" s="68"/>
      <c r="CI628" s="68"/>
      <c r="CJ628" s="68"/>
      <c r="CK628" s="68"/>
      <c r="CL628" s="68"/>
      <c r="CM628" s="68"/>
      <c r="CN628" s="68"/>
      <c r="CO628" s="68"/>
      <c r="CP628" s="68"/>
      <c r="CQ628" s="68"/>
      <c r="CR628" s="68"/>
      <c r="CS628" s="68"/>
      <c r="CT628" s="68"/>
      <c r="CU628" s="68"/>
      <c r="CV628" s="68"/>
      <c r="CW628" s="68"/>
      <c r="CX628" s="68"/>
      <c r="CY628" s="68"/>
      <c r="CZ628" s="68"/>
      <c r="DA628" s="68"/>
      <c r="DB628" s="68"/>
      <c r="DC628" s="68"/>
      <c r="DD628" s="68"/>
      <c r="DE628" s="68"/>
      <c r="DF628" s="68"/>
      <c r="DG628" s="68"/>
      <c r="DH628" s="68"/>
      <c r="DI628" s="68"/>
      <c r="DJ628" s="68"/>
      <c r="DK628" s="68"/>
      <c r="DL628" s="68"/>
      <c r="DM628" s="68"/>
      <c r="DN628" s="68"/>
      <c r="DO628" s="68"/>
      <c r="DP628" s="68"/>
      <c r="DQ628" s="68"/>
      <c r="DR628" s="68"/>
      <c r="DS628" s="68"/>
      <c r="DT628" s="68"/>
      <c r="DU628" s="68"/>
      <c r="DV628" s="396"/>
      <c r="DW628" s="68"/>
      <c r="DX628" s="68"/>
      <c r="DY628" s="68"/>
      <c r="DZ628" s="68"/>
      <c r="EA628" s="68"/>
      <c r="EB628" s="68"/>
      <c r="EC628" s="68"/>
      <c r="ED628" s="68"/>
      <c r="EE628" s="68"/>
      <c r="EF628" s="68"/>
      <c r="EG628" s="68"/>
      <c r="EH628" s="68"/>
      <c r="EI628" s="68"/>
      <c r="EJ628" s="68"/>
      <c r="EK628" s="68"/>
      <c r="EL628" s="68"/>
      <c r="EM628" s="68"/>
      <c r="EN628" s="68"/>
      <c r="EO628" s="68"/>
      <c r="EP628" s="68"/>
      <c r="EQ628" s="396"/>
      <c r="ER628" s="577"/>
    </row>
    <row r="629" spans="1:148" ht="15" customHeight="1">
      <c r="A629" s="648"/>
      <c r="B629" s="2279" t="s">
        <v>1419</v>
      </c>
      <c r="C629" s="2264"/>
      <c r="D629" s="2264"/>
      <c r="E629" s="2264"/>
      <c r="F629" s="2264"/>
      <c r="G629" s="1326"/>
      <c r="H629" s="1326"/>
      <c r="I629" s="1326"/>
      <c r="J629" s="1326"/>
      <c r="K629" s="1326"/>
      <c r="L629" s="1326"/>
      <c r="M629" s="1326"/>
      <c r="N629" s="1326"/>
      <c r="O629" s="1326"/>
      <c r="P629" s="1326"/>
      <c r="Q629" s="1326"/>
      <c r="R629" s="1326"/>
      <c r="S629" s="1326"/>
      <c r="T629" s="1326"/>
      <c r="U629" s="1326"/>
      <c r="V629" s="1326"/>
      <c r="W629" s="1326"/>
      <c r="X629" s="1326"/>
      <c r="Y629" s="1326"/>
      <c r="Z629" s="1326"/>
      <c r="AA629" s="1326"/>
      <c r="AB629" s="1326"/>
      <c r="AC629" s="1326"/>
      <c r="AD629" s="1326"/>
      <c r="AE629" s="1326"/>
      <c r="AF629" s="1326"/>
      <c r="AG629" s="1326"/>
      <c r="AH629" s="1326"/>
      <c r="AI629" s="1326"/>
      <c r="AJ629" s="1326"/>
      <c r="AK629" s="1326"/>
      <c r="AL629" s="1326"/>
      <c r="AM629" s="1326"/>
      <c r="AN629" s="1326"/>
      <c r="AO629" s="1326"/>
      <c r="AP629" s="1326"/>
      <c r="AQ629" s="1326"/>
      <c r="AR629" s="1326"/>
      <c r="AS629" s="1326"/>
      <c r="AT629" s="1326"/>
      <c r="AU629" s="1326"/>
      <c r="AV629" s="1326"/>
      <c r="AW629" s="1326"/>
      <c r="AX629" s="1326"/>
      <c r="AY629" s="1326"/>
      <c r="AZ629" s="1326"/>
      <c r="BA629" s="1326"/>
      <c r="BB629" s="1326"/>
      <c r="BC629" s="1326"/>
      <c r="BD629" s="1326"/>
      <c r="BE629" s="1326"/>
      <c r="BF629" s="1326"/>
      <c r="BG629" s="1326"/>
      <c r="BH629" s="1326"/>
      <c r="BI629" s="1326"/>
      <c r="BJ629" s="1326"/>
      <c r="BK629" s="1326"/>
      <c r="BL629" s="1326"/>
      <c r="BM629" s="1326"/>
      <c r="BN629" s="1326"/>
      <c r="BO629" s="1326"/>
      <c r="BP629" s="1326"/>
      <c r="BQ629" s="1326"/>
      <c r="BR629" s="1326"/>
      <c r="BS629" s="1326"/>
      <c r="BT629" s="1326"/>
      <c r="BU629" s="1326"/>
      <c r="BV629" s="1326"/>
      <c r="BW629" s="1326"/>
      <c r="BX629" s="1326"/>
      <c r="BY629" s="1326"/>
      <c r="BZ629" s="1326"/>
      <c r="CA629" s="1326"/>
      <c r="CB629" s="1326"/>
      <c r="CC629" s="1326"/>
      <c r="CD629" s="1326"/>
      <c r="CE629" s="1326"/>
      <c r="CF629" s="1326"/>
      <c r="CG629" s="1326"/>
      <c r="CH629" s="1326"/>
      <c r="CI629" s="1326"/>
      <c r="CJ629" s="1326"/>
      <c r="CK629" s="1326"/>
      <c r="CL629" s="1326"/>
      <c r="CM629" s="1326"/>
      <c r="CN629" s="1326"/>
      <c r="CO629" s="1326"/>
      <c r="CP629" s="1326"/>
      <c r="CQ629" s="1326"/>
      <c r="CR629" s="1326"/>
      <c r="CS629" s="1326"/>
      <c r="CT629" s="1326"/>
      <c r="CU629" s="1326"/>
      <c r="CV629" s="1326"/>
      <c r="CW629" s="1326"/>
      <c r="CX629" s="1326"/>
      <c r="CY629" s="1326"/>
      <c r="CZ629" s="1326"/>
      <c r="DA629" s="1326"/>
      <c r="DB629" s="1326"/>
      <c r="DC629" s="1326"/>
      <c r="DD629" s="1326"/>
      <c r="DE629" s="1326"/>
      <c r="DF629" s="1326"/>
      <c r="DG629" s="1326"/>
      <c r="DH629" s="1326"/>
      <c r="DI629" s="1326"/>
      <c r="DJ629" s="1326"/>
      <c r="DK629" s="1326"/>
      <c r="DL629" s="1326"/>
      <c r="DM629" s="1326"/>
      <c r="DN629" s="1326"/>
      <c r="DO629" s="1326"/>
      <c r="DP629" s="1326"/>
      <c r="DQ629" s="1326"/>
      <c r="DR629" s="1326"/>
      <c r="DS629" s="1326"/>
      <c r="DT629" s="1326"/>
      <c r="DU629" s="1326"/>
      <c r="DV629" s="2041"/>
      <c r="DW629" s="1326"/>
      <c r="DX629" s="1326"/>
      <c r="DY629" s="1326"/>
      <c r="DZ629" s="1326"/>
      <c r="EA629" s="1326"/>
      <c r="EB629" s="1326"/>
      <c r="EC629" s="1326"/>
      <c r="ED629" s="1326"/>
      <c r="EE629" s="1326"/>
      <c r="EF629" s="1326"/>
      <c r="EG629" s="1326"/>
      <c r="EH629" s="1326"/>
      <c r="EI629" s="1326"/>
      <c r="EJ629" s="1326"/>
      <c r="EK629" s="1326"/>
      <c r="EL629" s="1326"/>
      <c r="EM629" s="1326"/>
      <c r="EN629" s="1326"/>
      <c r="EO629" s="1326"/>
      <c r="EP629" s="1326"/>
      <c r="EQ629" s="2041"/>
      <c r="ER629" s="577"/>
    </row>
    <row r="630" spans="1:148" s="584" customFormat="1" ht="60" customHeight="1">
      <c r="A630" s="582" t="s">
        <v>1484</v>
      </c>
      <c r="B630" s="574"/>
      <c r="C630" s="574"/>
      <c r="D630" s="777"/>
      <c r="E630" s="777"/>
      <c r="F630" s="777"/>
      <c r="ER630" s="403"/>
    </row>
    <row r="631" spans="1:148" ht="45" customHeight="1">
      <c r="A631" s="648"/>
      <c r="B631" s="2276" t="s">
        <v>1318</v>
      </c>
      <c r="C631" s="2255" t="s">
        <v>1821</v>
      </c>
      <c r="D631" s="624" t="s">
        <v>1474</v>
      </c>
      <c r="E631" s="2255" t="s">
        <v>1475</v>
      </c>
      <c r="F631" s="2255" t="s">
        <v>1822</v>
      </c>
      <c r="G631" s="2255" t="s">
        <v>1316</v>
      </c>
      <c r="H631" s="2255" t="str">
        <f t="shared" ref="H631:BS631" si="666">"T+" &amp; (COLUMN(H631)-COLUMN($G631))</f>
        <v>T+1</v>
      </c>
      <c r="I631" s="2255" t="str">
        <f t="shared" si="666"/>
        <v>T+2</v>
      </c>
      <c r="J631" s="2255" t="str">
        <f t="shared" si="666"/>
        <v>T+3</v>
      </c>
      <c r="K631" s="2255" t="str">
        <f t="shared" si="666"/>
        <v>T+4</v>
      </c>
      <c r="L631" s="2255" t="str">
        <f t="shared" si="666"/>
        <v>T+5</v>
      </c>
      <c r="M631" s="2255" t="str">
        <f t="shared" si="666"/>
        <v>T+6</v>
      </c>
      <c r="N631" s="2255" t="str">
        <f t="shared" si="666"/>
        <v>T+7</v>
      </c>
      <c r="O631" s="2255" t="str">
        <f t="shared" si="666"/>
        <v>T+8</v>
      </c>
      <c r="P631" s="2255" t="str">
        <f t="shared" si="666"/>
        <v>T+9</v>
      </c>
      <c r="Q631" s="2255" t="str">
        <f t="shared" si="666"/>
        <v>T+10</v>
      </c>
      <c r="R631" s="2255" t="str">
        <f t="shared" si="666"/>
        <v>T+11</v>
      </c>
      <c r="S631" s="2255" t="str">
        <f t="shared" si="666"/>
        <v>T+12</v>
      </c>
      <c r="T631" s="2255" t="str">
        <f t="shared" si="666"/>
        <v>T+13</v>
      </c>
      <c r="U631" s="2255" t="str">
        <f t="shared" si="666"/>
        <v>T+14</v>
      </c>
      <c r="V631" s="2255" t="str">
        <f t="shared" si="666"/>
        <v>T+15</v>
      </c>
      <c r="W631" s="2255" t="str">
        <f t="shared" si="666"/>
        <v>T+16</v>
      </c>
      <c r="X631" s="2255" t="str">
        <f t="shared" si="666"/>
        <v>T+17</v>
      </c>
      <c r="Y631" s="2255" t="str">
        <f t="shared" si="666"/>
        <v>T+18</v>
      </c>
      <c r="Z631" s="2255" t="str">
        <f t="shared" si="666"/>
        <v>T+19</v>
      </c>
      <c r="AA631" s="2255" t="str">
        <f t="shared" si="666"/>
        <v>T+20</v>
      </c>
      <c r="AB631" s="2255" t="str">
        <f t="shared" si="666"/>
        <v>T+21</v>
      </c>
      <c r="AC631" s="2255" t="str">
        <f t="shared" si="666"/>
        <v>T+22</v>
      </c>
      <c r="AD631" s="2255" t="str">
        <f t="shared" si="666"/>
        <v>T+23</v>
      </c>
      <c r="AE631" s="2255" t="str">
        <f t="shared" si="666"/>
        <v>T+24</v>
      </c>
      <c r="AF631" s="2255" t="str">
        <f t="shared" si="666"/>
        <v>T+25</v>
      </c>
      <c r="AG631" s="2255" t="str">
        <f t="shared" si="666"/>
        <v>T+26</v>
      </c>
      <c r="AH631" s="2255" t="str">
        <f t="shared" si="666"/>
        <v>T+27</v>
      </c>
      <c r="AI631" s="2255" t="str">
        <f t="shared" si="666"/>
        <v>T+28</v>
      </c>
      <c r="AJ631" s="2255" t="str">
        <f t="shared" si="666"/>
        <v>T+29</v>
      </c>
      <c r="AK631" s="2255" t="str">
        <f t="shared" si="666"/>
        <v>T+30</v>
      </c>
      <c r="AL631" s="2255" t="str">
        <f t="shared" si="666"/>
        <v>T+31</v>
      </c>
      <c r="AM631" s="2255" t="str">
        <f t="shared" si="666"/>
        <v>T+32</v>
      </c>
      <c r="AN631" s="2255" t="str">
        <f t="shared" si="666"/>
        <v>T+33</v>
      </c>
      <c r="AO631" s="2255" t="str">
        <f t="shared" si="666"/>
        <v>T+34</v>
      </c>
      <c r="AP631" s="2255" t="str">
        <f t="shared" si="666"/>
        <v>T+35</v>
      </c>
      <c r="AQ631" s="2255" t="str">
        <f t="shared" si="666"/>
        <v>T+36</v>
      </c>
      <c r="AR631" s="2255" t="str">
        <f t="shared" si="666"/>
        <v>T+37</v>
      </c>
      <c r="AS631" s="2255" t="str">
        <f t="shared" si="666"/>
        <v>T+38</v>
      </c>
      <c r="AT631" s="2255" t="str">
        <f t="shared" si="666"/>
        <v>T+39</v>
      </c>
      <c r="AU631" s="2255" t="str">
        <f t="shared" si="666"/>
        <v>T+40</v>
      </c>
      <c r="AV631" s="2255" t="str">
        <f t="shared" si="666"/>
        <v>T+41</v>
      </c>
      <c r="AW631" s="2255" t="str">
        <f t="shared" si="666"/>
        <v>T+42</v>
      </c>
      <c r="AX631" s="2255" t="str">
        <f t="shared" si="666"/>
        <v>T+43</v>
      </c>
      <c r="AY631" s="2255" t="str">
        <f t="shared" si="666"/>
        <v>T+44</v>
      </c>
      <c r="AZ631" s="2255" t="str">
        <f t="shared" si="666"/>
        <v>T+45</v>
      </c>
      <c r="BA631" s="2255" t="str">
        <f t="shared" si="666"/>
        <v>T+46</v>
      </c>
      <c r="BB631" s="2255" t="str">
        <f t="shared" si="666"/>
        <v>T+47</v>
      </c>
      <c r="BC631" s="2255" t="str">
        <f t="shared" si="666"/>
        <v>T+48</v>
      </c>
      <c r="BD631" s="2255" t="str">
        <f t="shared" si="666"/>
        <v>T+49</v>
      </c>
      <c r="BE631" s="2255" t="str">
        <f t="shared" si="666"/>
        <v>T+50</v>
      </c>
      <c r="BF631" s="2255" t="str">
        <f t="shared" si="666"/>
        <v>T+51</v>
      </c>
      <c r="BG631" s="2255" t="str">
        <f t="shared" si="666"/>
        <v>T+52</v>
      </c>
      <c r="BH631" s="2255" t="str">
        <f t="shared" si="666"/>
        <v>T+53</v>
      </c>
      <c r="BI631" s="2255" t="str">
        <f t="shared" si="666"/>
        <v>T+54</v>
      </c>
      <c r="BJ631" s="2255" t="str">
        <f t="shared" si="666"/>
        <v>T+55</v>
      </c>
      <c r="BK631" s="2255" t="str">
        <f t="shared" si="666"/>
        <v>T+56</v>
      </c>
      <c r="BL631" s="2255" t="str">
        <f t="shared" si="666"/>
        <v>T+57</v>
      </c>
      <c r="BM631" s="2255" t="str">
        <f t="shared" si="666"/>
        <v>T+58</v>
      </c>
      <c r="BN631" s="2255" t="str">
        <f t="shared" si="666"/>
        <v>T+59</v>
      </c>
      <c r="BO631" s="2255" t="str">
        <f t="shared" si="666"/>
        <v>T+60</v>
      </c>
      <c r="BP631" s="2255" t="str">
        <f t="shared" si="666"/>
        <v>T+61</v>
      </c>
      <c r="BQ631" s="2255" t="str">
        <f t="shared" si="666"/>
        <v>T+62</v>
      </c>
      <c r="BR631" s="2255" t="str">
        <f t="shared" si="666"/>
        <v>T+63</v>
      </c>
      <c r="BS631" s="2255" t="str">
        <f t="shared" si="666"/>
        <v>T+64</v>
      </c>
      <c r="BT631" s="2255" t="str">
        <f t="shared" ref="BT631:EE631" si="667">"T+" &amp; (COLUMN(BT631)-COLUMN($G631))</f>
        <v>T+65</v>
      </c>
      <c r="BU631" s="2255" t="str">
        <f t="shared" si="667"/>
        <v>T+66</v>
      </c>
      <c r="BV631" s="2255" t="str">
        <f t="shared" si="667"/>
        <v>T+67</v>
      </c>
      <c r="BW631" s="2255" t="str">
        <f t="shared" si="667"/>
        <v>T+68</v>
      </c>
      <c r="BX631" s="2255" t="str">
        <f t="shared" si="667"/>
        <v>T+69</v>
      </c>
      <c r="BY631" s="2255" t="str">
        <f t="shared" si="667"/>
        <v>T+70</v>
      </c>
      <c r="BZ631" s="2255" t="str">
        <f t="shared" si="667"/>
        <v>T+71</v>
      </c>
      <c r="CA631" s="2255" t="str">
        <f t="shared" si="667"/>
        <v>T+72</v>
      </c>
      <c r="CB631" s="2255" t="str">
        <f t="shared" si="667"/>
        <v>T+73</v>
      </c>
      <c r="CC631" s="2255" t="str">
        <f t="shared" si="667"/>
        <v>T+74</v>
      </c>
      <c r="CD631" s="2255" t="str">
        <f t="shared" si="667"/>
        <v>T+75</v>
      </c>
      <c r="CE631" s="2255" t="str">
        <f t="shared" si="667"/>
        <v>T+76</v>
      </c>
      <c r="CF631" s="2255" t="str">
        <f t="shared" si="667"/>
        <v>T+77</v>
      </c>
      <c r="CG631" s="2255" t="str">
        <f t="shared" si="667"/>
        <v>T+78</v>
      </c>
      <c r="CH631" s="2255" t="str">
        <f t="shared" si="667"/>
        <v>T+79</v>
      </c>
      <c r="CI631" s="2255" t="str">
        <f t="shared" si="667"/>
        <v>T+80</v>
      </c>
      <c r="CJ631" s="2255" t="str">
        <f t="shared" si="667"/>
        <v>T+81</v>
      </c>
      <c r="CK631" s="2255" t="str">
        <f t="shared" si="667"/>
        <v>T+82</v>
      </c>
      <c r="CL631" s="2255" t="str">
        <f t="shared" si="667"/>
        <v>T+83</v>
      </c>
      <c r="CM631" s="2255" t="str">
        <f t="shared" si="667"/>
        <v>T+84</v>
      </c>
      <c r="CN631" s="2255" t="str">
        <f t="shared" si="667"/>
        <v>T+85</v>
      </c>
      <c r="CO631" s="2255" t="str">
        <f t="shared" si="667"/>
        <v>T+86</v>
      </c>
      <c r="CP631" s="2255" t="str">
        <f t="shared" si="667"/>
        <v>T+87</v>
      </c>
      <c r="CQ631" s="2255" t="str">
        <f t="shared" si="667"/>
        <v>T+88</v>
      </c>
      <c r="CR631" s="2255" t="str">
        <f t="shared" si="667"/>
        <v>T+89</v>
      </c>
      <c r="CS631" s="2255" t="str">
        <f t="shared" si="667"/>
        <v>T+90</v>
      </c>
      <c r="CT631" s="2255" t="str">
        <f t="shared" si="667"/>
        <v>T+91</v>
      </c>
      <c r="CU631" s="2255" t="str">
        <f t="shared" si="667"/>
        <v>T+92</v>
      </c>
      <c r="CV631" s="2255" t="str">
        <f t="shared" si="667"/>
        <v>T+93</v>
      </c>
      <c r="CW631" s="2255" t="str">
        <f t="shared" si="667"/>
        <v>T+94</v>
      </c>
      <c r="CX631" s="2255" t="str">
        <f t="shared" si="667"/>
        <v>T+95</v>
      </c>
      <c r="CY631" s="2255" t="str">
        <f t="shared" si="667"/>
        <v>T+96</v>
      </c>
      <c r="CZ631" s="2255" t="str">
        <f t="shared" si="667"/>
        <v>T+97</v>
      </c>
      <c r="DA631" s="2255" t="str">
        <f t="shared" si="667"/>
        <v>T+98</v>
      </c>
      <c r="DB631" s="2255" t="str">
        <f t="shared" si="667"/>
        <v>T+99</v>
      </c>
      <c r="DC631" s="2255" t="str">
        <f t="shared" si="667"/>
        <v>T+100</v>
      </c>
      <c r="DD631" s="2255" t="str">
        <f t="shared" si="667"/>
        <v>T+101</v>
      </c>
      <c r="DE631" s="2255" t="str">
        <f t="shared" si="667"/>
        <v>T+102</v>
      </c>
      <c r="DF631" s="2255" t="str">
        <f t="shared" si="667"/>
        <v>T+103</v>
      </c>
      <c r="DG631" s="2255" t="str">
        <f t="shared" si="667"/>
        <v>T+104</v>
      </c>
      <c r="DH631" s="2255" t="str">
        <f t="shared" si="667"/>
        <v>T+105</v>
      </c>
      <c r="DI631" s="2255" t="str">
        <f t="shared" si="667"/>
        <v>T+106</v>
      </c>
      <c r="DJ631" s="2255" t="str">
        <f t="shared" si="667"/>
        <v>T+107</v>
      </c>
      <c r="DK631" s="2255" t="str">
        <f t="shared" si="667"/>
        <v>T+108</v>
      </c>
      <c r="DL631" s="2255" t="str">
        <f t="shared" si="667"/>
        <v>T+109</v>
      </c>
      <c r="DM631" s="2255" t="str">
        <f t="shared" si="667"/>
        <v>T+110</v>
      </c>
      <c r="DN631" s="2255" t="str">
        <f t="shared" si="667"/>
        <v>T+111</v>
      </c>
      <c r="DO631" s="2255" t="str">
        <f t="shared" si="667"/>
        <v>T+112</v>
      </c>
      <c r="DP631" s="2255" t="str">
        <f t="shared" si="667"/>
        <v>T+113</v>
      </c>
      <c r="DQ631" s="2255" t="str">
        <f t="shared" si="667"/>
        <v>T+114</v>
      </c>
      <c r="DR631" s="2255" t="str">
        <f t="shared" si="667"/>
        <v>T+115</v>
      </c>
      <c r="DS631" s="2255" t="str">
        <f t="shared" si="667"/>
        <v>T+116</v>
      </c>
      <c r="DT631" s="2255" t="str">
        <f t="shared" si="667"/>
        <v>T+117</v>
      </c>
      <c r="DU631" s="2255" t="str">
        <f t="shared" si="667"/>
        <v>T+118</v>
      </c>
      <c r="DV631" s="2255" t="str">
        <f t="shared" si="667"/>
        <v>T+119</v>
      </c>
      <c r="DW631" s="2255" t="str">
        <f t="shared" si="667"/>
        <v>T+120</v>
      </c>
      <c r="DX631" s="2255" t="str">
        <f t="shared" si="667"/>
        <v>T+121</v>
      </c>
      <c r="DY631" s="2255" t="str">
        <f t="shared" si="667"/>
        <v>T+122</v>
      </c>
      <c r="DZ631" s="2255" t="str">
        <f t="shared" si="667"/>
        <v>T+123</v>
      </c>
      <c r="EA631" s="2255" t="str">
        <f t="shared" si="667"/>
        <v>T+124</v>
      </c>
      <c r="EB631" s="2255" t="str">
        <f t="shared" si="667"/>
        <v>T+125</v>
      </c>
      <c r="EC631" s="2255" t="str">
        <f t="shared" si="667"/>
        <v>T+126</v>
      </c>
      <c r="ED631" s="2255" t="str">
        <f t="shared" si="667"/>
        <v>T+127</v>
      </c>
      <c r="EE631" s="2255" t="str">
        <f t="shared" si="667"/>
        <v>T+128</v>
      </c>
      <c r="EF631" s="2255" t="str">
        <f t="shared" ref="EF631:EQ631" si="668">"T+" &amp; (COLUMN(EF631)-COLUMN($G631))</f>
        <v>T+129</v>
      </c>
      <c r="EG631" s="2255" t="str">
        <f t="shared" si="668"/>
        <v>T+130</v>
      </c>
      <c r="EH631" s="2255" t="str">
        <f t="shared" si="668"/>
        <v>T+131</v>
      </c>
      <c r="EI631" s="2255" t="str">
        <f t="shared" si="668"/>
        <v>T+132</v>
      </c>
      <c r="EJ631" s="2255" t="str">
        <f t="shared" si="668"/>
        <v>T+133</v>
      </c>
      <c r="EK631" s="2255" t="str">
        <f t="shared" si="668"/>
        <v>T+134</v>
      </c>
      <c r="EL631" s="2255" t="str">
        <f t="shared" si="668"/>
        <v>T+135</v>
      </c>
      <c r="EM631" s="2255" t="str">
        <f t="shared" si="668"/>
        <v>T+136</v>
      </c>
      <c r="EN631" s="2255" t="str">
        <f t="shared" si="668"/>
        <v>T+137</v>
      </c>
      <c r="EO631" s="2255" t="str">
        <f t="shared" si="668"/>
        <v>T+138</v>
      </c>
      <c r="EP631" s="2255" t="str">
        <f t="shared" si="668"/>
        <v>T+139</v>
      </c>
      <c r="EQ631" s="2255" t="str">
        <f t="shared" si="668"/>
        <v>T+140</v>
      </c>
      <c r="ER631" s="577"/>
    </row>
    <row r="632" spans="1:148" ht="15" customHeight="1">
      <c r="A632" s="648"/>
      <c r="B632" s="2260" t="str">
        <f t="shared" ref="B632:B663" si="669">B12</f>
        <v>Desk 1</v>
      </c>
      <c r="C632" s="2265" t="str">
        <f t="shared" ref="C632" si="670">IF(ISBLANK(C12), "", C12)</f>
        <v/>
      </c>
      <c r="D632" s="2265" t="str">
        <f t="shared" ref="D632:F651" si="671">IF(ISBLANK(D12), "", D12)</f>
        <v/>
      </c>
      <c r="E632" s="2265" t="str">
        <f t="shared" si="671"/>
        <v/>
      </c>
      <c r="F632" s="2265" t="str">
        <f>IF(ISBLANK(F12), "", F12)</f>
        <v/>
      </c>
      <c r="G632" s="57"/>
      <c r="H632" s="57"/>
      <c r="I632" s="57"/>
      <c r="J632" s="57"/>
      <c r="K632" s="57"/>
      <c r="L632" s="57"/>
      <c r="M632" s="57"/>
      <c r="N632" s="57"/>
      <c r="O632" s="57"/>
      <c r="P632" s="57"/>
      <c r="Q632" s="57"/>
      <c r="R632" s="57"/>
      <c r="S632" s="57"/>
      <c r="T632" s="57"/>
      <c r="U632" s="57"/>
      <c r="V632" s="57"/>
      <c r="W632" s="57"/>
      <c r="X632" s="57"/>
      <c r="Y632" s="57"/>
      <c r="Z632" s="57"/>
      <c r="AA632" s="57"/>
      <c r="AB632" s="57"/>
      <c r="AC632" s="57"/>
      <c r="AD632" s="57"/>
      <c r="AE632" s="57"/>
      <c r="AF632" s="57"/>
      <c r="AG632" s="57"/>
      <c r="AH632" s="57"/>
      <c r="AI632" s="57"/>
      <c r="AJ632" s="57"/>
      <c r="AK632" s="57"/>
      <c r="AL632" s="57"/>
      <c r="AM632" s="57"/>
      <c r="AN632" s="57"/>
      <c r="AO632" s="57"/>
      <c r="AP632" s="57"/>
      <c r="AQ632" s="57"/>
      <c r="AR632" s="57"/>
      <c r="AS632" s="57"/>
      <c r="AT632" s="57"/>
      <c r="AU632" s="57"/>
      <c r="AV632" s="57"/>
      <c r="AW632" s="57"/>
      <c r="AX632" s="57"/>
      <c r="AY632" s="57"/>
      <c r="AZ632" s="57"/>
      <c r="BA632" s="57"/>
      <c r="BB632" s="57"/>
      <c r="BC632" s="57"/>
      <c r="BD632" s="57"/>
      <c r="BE632" s="57"/>
      <c r="BF632" s="57"/>
      <c r="BG632" s="57"/>
      <c r="BH632" s="57"/>
      <c r="BI632" s="57"/>
      <c r="BJ632" s="57"/>
      <c r="BK632" s="57"/>
      <c r="BL632" s="57"/>
      <c r="BM632" s="57"/>
      <c r="BN632" s="57"/>
      <c r="BO632" s="57"/>
      <c r="BP632" s="57"/>
      <c r="BQ632" s="57"/>
      <c r="BR632" s="57"/>
      <c r="BS632" s="57"/>
      <c r="BT632" s="57"/>
      <c r="BU632" s="57"/>
      <c r="BV632" s="57"/>
      <c r="BW632" s="57"/>
      <c r="BX632" s="57"/>
      <c r="BY632" s="57"/>
      <c r="BZ632" s="57"/>
      <c r="CA632" s="57"/>
      <c r="CB632" s="57"/>
      <c r="CC632" s="57"/>
      <c r="CD632" s="57"/>
      <c r="CE632" s="57"/>
      <c r="CF632" s="57"/>
      <c r="CG632" s="57"/>
      <c r="CH632" s="57"/>
      <c r="CI632" s="57"/>
      <c r="CJ632" s="57"/>
      <c r="CK632" s="57"/>
      <c r="CL632" s="57"/>
      <c r="CM632" s="57"/>
      <c r="CN632" s="57"/>
      <c r="CO632" s="57"/>
      <c r="CP632" s="57"/>
      <c r="CQ632" s="57"/>
      <c r="CR632" s="57"/>
      <c r="CS632" s="57"/>
      <c r="CT632" s="57"/>
      <c r="CU632" s="57"/>
      <c r="CV632" s="57"/>
      <c r="CW632" s="57"/>
      <c r="CX632" s="57"/>
      <c r="CY632" s="57"/>
      <c r="CZ632" s="57"/>
      <c r="DA632" s="57"/>
      <c r="DB632" s="57"/>
      <c r="DC632" s="57"/>
      <c r="DD632" s="57"/>
      <c r="DE632" s="57"/>
      <c r="DF632" s="57"/>
      <c r="DG632" s="57"/>
      <c r="DH632" s="57"/>
      <c r="DI632" s="57"/>
      <c r="DJ632" s="57"/>
      <c r="DK632" s="57"/>
      <c r="DL632" s="57"/>
      <c r="DM632" s="57"/>
      <c r="DN632" s="57"/>
      <c r="DO632" s="57"/>
      <c r="DP632" s="57"/>
      <c r="DQ632" s="57"/>
      <c r="DR632" s="57"/>
      <c r="DS632" s="57"/>
      <c r="DT632" s="57"/>
      <c r="DU632" s="57"/>
      <c r="DV632" s="103"/>
      <c r="DW632" s="57"/>
      <c r="DX632" s="57"/>
      <c r="DY632" s="57"/>
      <c r="DZ632" s="57"/>
      <c r="EA632" s="57"/>
      <c r="EB632" s="57"/>
      <c r="EC632" s="57"/>
      <c r="ED632" s="57"/>
      <c r="EE632" s="57"/>
      <c r="EF632" s="57"/>
      <c r="EG632" s="57"/>
      <c r="EH632" s="57"/>
      <c r="EI632" s="57"/>
      <c r="EJ632" s="57"/>
      <c r="EK632" s="57"/>
      <c r="EL632" s="57"/>
      <c r="EM632" s="57"/>
      <c r="EN632" s="57"/>
      <c r="EO632" s="57"/>
      <c r="EP632" s="57"/>
      <c r="EQ632" s="103"/>
      <c r="ER632" s="577"/>
    </row>
    <row r="633" spans="1:148" ht="15" customHeight="1">
      <c r="A633" s="648"/>
      <c r="B633" s="2261" t="str">
        <f t="shared" si="669"/>
        <v>Desk 2</v>
      </c>
      <c r="C633" s="2266" t="str">
        <f t="shared" ref="C633" si="672">IF(ISBLANK(C13), "", C13)</f>
        <v/>
      </c>
      <c r="D633" s="2266" t="str">
        <f t="shared" si="671"/>
        <v/>
      </c>
      <c r="E633" s="2266" t="str">
        <f t="shared" si="671"/>
        <v/>
      </c>
      <c r="F633" s="2266" t="str">
        <f t="shared" si="671"/>
        <v/>
      </c>
      <c r="G633" s="57"/>
      <c r="H633" s="57"/>
      <c r="I633" s="57"/>
      <c r="J633" s="57"/>
      <c r="K633" s="57"/>
      <c r="L633" s="57"/>
      <c r="M633" s="57"/>
      <c r="N633" s="57"/>
      <c r="O633" s="57"/>
      <c r="P633" s="57"/>
      <c r="Q633" s="57"/>
      <c r="R633" s="57"/>
      <c r="S633" s="57"/>
      <c r="T633" s="57"/>
      <c r="U633" s="57"/>
      <c r="V633" s="57"/>
      <c r="W633" s="57"/>
      <c r="X633" s="57"/>
      <c r="Y633" s="57"/>
      <c r="Z633" s="57"/>
      <c r="AA633" s="57"/>
      <c r="AB633" s="57"/>
      <c r="AC633" s="57"/>
      <c r="AD633" s="57"/>
      <c r="AE633" s="57"/>
      <c r="AF633" s="57"/>
      <c r="AG633" s="57"/>
      <c r="AH633" s="57"/>
      <c r="AI633" s="57"/>
      <c r="AJ633" s="57"/>
      <c r="AK633" s="57"/>
      <c r="AL633" s="57"/>
      <c r="AM633" s="57"/>
      <c r="AN633" s="57"/>
      <c r="AO633" s="57"/>
      <c r="AP633" s="57"/>
      <c r="AQ633" s="57"/>
      <c r="AR633" s="57"/>
      <c r="AS633" s="57"/>
      <c r="AT633" s="57"/>
      <c r="AU633" s="57"/>
      <c r="AV633" s="57"/>
      <c r="AW633" s="57"/>
      <c r="AX633" s="57"/>
      <c r="AY633" s="57"/>
      <c r="AZ633" s="57"/>
      <c r="BA633" s="57"/>
      <c r="BB633" s="57"/>
      <c r="BC633" s="57"/>
      <c r="BD633" s="57"/>
      <c r="BE633" s="57"/>
      <c r="BF633" s="57"/>
      <c r="BG633" s="57"/>
      <c r="BH633" s="57"/>
      <c r="BI633" s="57"/>
      <c r="BJ633" s="57"/>
      <c r="BK633" s="57"/>
      <c r="BL633" s="57"/>
      <c r="BM633" s="57"/>
      <c r="BN633" s="57"/>
      <c r="BO633" s="57"/>
      <c r="BP633" s="57"/>
      <c r="BQ633" s="57"/>
      <c r="BR633" s="57"/>
      <c r="BS633" s="57"/>
      <c r="BT633" s="57"/>
      <c r="BU633" s="57"/>
      <c r="BV633" s="57"/>
      <c r="BW633" s="57"/>
      <c r="BX633" s="57"/>
      <c r="BY633" s="57"/>
      <c r="BZ633" s="57"/>
      <c r="CA633" s="57"/>
      <c r="CB633" s="57"/>
      <c r="CC633" s="57"/>
      <c r="CD633" s="57"/>
      <c r="CE633" s="57"/>
      <c r="CF633" s="57"/>
      <c r="CG633" s="57"/>
      <c r="CH633" s="57"/>
      <c r="CI633" s="57"/>
      <c r="CJ633" s="57"/>
      <c r="CK633" s="57"/>
      <c r="CL633" s="57"/>
      <c r="CM633" s="57"/>
      <c r="CN633" s="57"/>
      <c r="CO633" s="57"/>
      <c r="CP633" s="57"/>
      <c r="CQ633" s="57"/>
      <c r="CR633" s="57"/>
      <c r="CS633" s="57"/>
      <c r="CT633" s="57"/>
      <c r="CU633" s="57"/>
      <c r="CV633" s="57"/>
      <c r="CW633" s="57"/>
      <c r="CX633" s="57"/>
      <c r="CY633" s="57"/>
      <c r="CZ633" s="57"/>
      <c r="DA633" s="57"/>
      <c r="DB633" s="57"/>
      <c r="DC633" s="57"/>
      <c r="DD633" s="57"/>
      <c r="DE633" s="57"/>
      <c r="DF633" s="57"/>
      <c r="DG633" s="57"/>
      <c r="DH633" s="57"/>
      <c r="DI633" s="57"/>
      <c r="DJ633" s="57"/>
      <c r="DK633" s="57"/>
      <c r="DL633" s="57"/>
      <c r="DM633" s="57"/>
      <c r="DN633" s="57"/>
      <c r="DO633" s="57"/>
      <c r="DP633" s="57"/>
      <c r="DQ633" s="57"/>
      <c r="DR633" s="57"/>
      <c r="DS633" s="57"/>
      <c r="DT633" s="57"/>
      <c r="DU633" s="57"/>
      <c r="DV633" s="103"/>
      <c r="DW633" s="57"/>
      <c r="DX633" s="57"/>
      <c r="DY633" s="57"/>
      <c r="DZ633" s="57"/>
      <c r="EA633" s="57"/>
      <c r="EB633" s="57"/>
      <c r="EC633" s="57"/>
      <c r="ED633" s="57"/>
      <c r="EE633" s="57"/>
      <c r="EF633" s="57"/>
      <c r="EG633" s="57"/>
      <c r="EH633" s="57"/>
      <c r="EI633" s="57"/>
      <c r="EJ633" s="57"/>
      <c r="EK633" s="57"/>
      <c r="EL633" s="57"/>
      <c r="EM633" s="57"/>
      <c r="EN633" s="57"/>
      <c r="EO633" s="57"/>
      <c r="EP633" s="57"/>
      <c r="EQ633" s="103"/>
      <c r="ER633" s="577"/>
    </row>
    <row r="634" spans="1:148" ht="15" customHeight="1">
      <c r="A634" s="648"/>
      <c r="B634" s="2261" t="str">
        <f t="shared" si="669"/>
        <v>Desk 3</v>
      </c>
      <c r="C634" s="2266" t="str">
        <f t="shared" ref="C634" si="673">IF(ISBLANK(C14), "", C14)</f>
        <v/>
      </c>
      <c r="D634" s="2266" t="str">
        <f t="shared" si="671"/>
        <v/>
      </c>
      <c r="E634" s="2266" t="str">
        <f t="shared" si="671"/>
        <v/>
      </c>
      <c r="F634" s="2266" t="str">
        <f t="shared" si="671"/>
        <v/>
      </c>
      <c r="G634" s="57"/>
      <c r="H634" s="57"/>
      <c r="I634" s="57"/>
      <c r="J634" s="57"/>
      <c r="K634" s="57"/>
      <c r="L634" s="57"/>
      <c r="M634" s="57"/>
      <c r="N634" s="57"/>
      <c r="O634" s="57"/>
      <c r="P634" s="57"/>
      <c r="Q634" s="57"/>
      <c r="R634" s="57"/>
      <c r="S634" s="57"/>
      <c r="T634" s="57"/>
      <c r="U634" s="57"/>
      <c r="V634" s="57"/>
      <c r="W634" s="57"/>
      <c r="X634" s="57"/>
      <c r="Y634" s="57"/>
      <c r="Z634" s="57"/>
      <c r="AA634" s="57"/>
      <c r="AB634" s="57"/>
      <c r="AC634" s="57"/>
      <c r="AD634" s="57"/>
      <c r="AE634" s="57"/>
      <c r="AF634" s="57"/>
      <c r="AG634" s="57"/>
      <c r="AH634" s="57"/>
      <c r="AI634" s="57"/>
      <c r="AJ634" s="57"/>
      <c r="AK634" s="57"/>
      <c r="AL634" s="57"/>
      <c r="AM634" s="57"/>
      <c r="AN634" s="57"/>
      <c r="AO634" s="57"/>
      <c r="AP634" s="57"/>
      <c r="AQ634" s="57"/>
      <c r="AR634" s="57"/>
      <c r="AS634" s="57"/>
      <c r="AT634" s="57"/>
      <c r="AU634" s="57"/>
      <c r="AV634" s="57"/>
      <c r="AW634" s="57"/>
      <c r="AX634" s="57"/>
      <c r="AY634" s="57"/>
      <c r="AZ634" s="57"/>
      <c r="BA634" s="57"/>
      <c r="BB634" s="57"/>
      <c r="BC634" s="57"/>
      <c r="BD634" s="57"/>
      <c r="BE634" s="57"/>
      <c r="BF634" s="57"/>
      <c r="BG634" s="57"/>
      <c r="BH634" s="57"/>
      <c r="BI634" s="57"/>
      <c r="BJ634" s="57"/>
      <c r="BK634" s="57"/>
      <c r="BL634" s="57"/>
      <c r="BM634" s="57"/>
      <c r="BN634" s="57"/>
      <c r="BO634" s="57"/>
      <c r="BP634" s="57"/>
      <c r="BQ634" s="57"/>
      <c r="BR634" s="57"/>
      <c r="BS634" s="57"/>
      <c r="BT634" s="57"/>
      <c r="BU634" s="57"/>
      <c r="BV634" s="57"/>
      <c r="BW634" s="57"/>
      <c r="BX634" s="57"/>
      <c r="BY634" s="57"/>
      <c r="BZ634" s="57"/>
      <c r="CA634" s="57"/>
      <c r="CB634" s="57"/>
      <c r="CC634" s="57"/>
      <c r="CD634" s="57"/>
      <c r="CE634" s="57"/>
      <c r="CF634" s="57"/>
      <c r="CG634" s="57"/>
      <c r="CH634" s="57"/>
      <c r="CI634" s="57"/>
      <c r="CJ634" s="57"/>
      <c r="CK634" s="57"/>
      <c r="CL634" s="57"/>
      <c r="CM634" s="57"/>
      <c r="CN634" s="57"/>
      <c r="CO634" s="57"/>
      <c r="CP634" s="57"/>
      <c r="CQ634" s="57"/>
      <c r="CR634" s="57"/>
      <c r="CS634" s="57"/>
      <c r="CT634" s="57"/>
      <c r="CU634" s="57"/>
      <c r="CV634" s="57"/>
      <c r="CW634" s="57"/>
      <c r="CX634" s="57"/>
      <c r="CY634" s="57"/>
      <c r="CZ634" s="57"/>
      <c r="DA634" s="57"/>
      <c r="DB634" s="57"/>
      <c r="DC634" s="57"/>
      <c r="DD634" s="57"/>
      <c r="DE634" s="57"/>
      <c r="DF634" s="57"/>
      <c r="DG634" s="57"/>
      <c r="DH634" s="57"/>
      <c r="DI634" s="57"/>
      <c r="DJ634" s="57"/>
      <c r="DK634" s="57"/>
      <c r="DL634" s="57"/>
      <c r="DM634" s="57"/>
      <c r="DN634" s="57"/>
      <c r="DO634" s="57"/>
      <c r="DP634" s="57"/>
      <c r="DQ634" s="57"/>
      <c r="DR634" s="57"/>
      <c r="DS634" s="57"/>
      <c r="DT634" s="57"/>
      <c r="DU634" s="57"/>
      <c r="DV634" s="103"/>
      <c r="DW634" s="57"/>
      <c r="DX634" s="57"/>
      <c r="DY634" s="57"/>
      <c r="DZ634" s="57"/>
      <c r="EA634" s="57"/>
      <c r="EB634" s="57"/>
      <c r="EC634" s="57"/>
      <c r="ED634" s="57"/>
      <c r="EE634" s="57"/>
      <c r="EF634" s="57"/>
      <c r="EG634" s="57"/>
      <c r="EH634" s="57"/>
      <c r="EI634" s="57"/>
      <c r="EJ634" s="57"/>
      <c r="EK634" s="57"/>
      <c r="EL634" s="57"/>
      <c r="EM634" s="57"/>
      <c r="EN634" s="57"/>
      <c r="EO634" s="57"/>
      <c r="EP634" s="57"/>
      <c r="EQ634" s="103"/>
      <c r="ER634" s="577"/>
    </row>
    <row r="635" spans="1:148" ht="15" customHeight="1">
      <c r="A635" s="648"/>
      <c r="B635" s="2261" t="str">
        <f t="shared" si="669"/>
        <v>Desk 4</v>
      </c>
      <c r="C635" s="2266" t="str">
        <f t="shared" ref="C635" si="674">IF(ISBLANK(C15), "", C15)</f>
        <v/>
      </c>
      <c r="D635" s="2266" t="str">
        <f t="shared" si="671"/>
        <v/>
      </c>
      <c r="E635" s="2266" t="str">
        <f t="shared" si="671"/>
        <v/>
      </c>
      <c r="F635" s="2266" t="str">
        <f t="shared" si="671"/>
        <v/>
      </c>
      <c r="G635" s="57"/>
      <c r="H635" s="57"/>
      <c r="I635" s="57"/>
      <c r="J635" s="57"/>
      <c r="K635" s="57"/>
      <c r="L635" s="57"/>
      <c r="M635" s="57"/>
      <c r="N635" s="57"/>
      <c r="O635" s="57"/>
      <c r="P635" s="57"/>
      <c r="Q635" s="57"/>
      <c r="R635" s="57"/>
      <c r="S635" s="57"/>
      <c r="T635" s="57"/>
      <c r="U635" s="57"/>
      <c r="V635" s="57"/>
      <c r="W635" s="57"/>
      <c r="X635" s="57"/>
      <c r="Y635" s="57"/>
      <c r="Z635" s="57"/>
      <c r="AA635" s="57"/>
      <c r="AB635" s="57"/>
      <c r="AC635" s="57"/>
      <c r="AD635" s="57"/>
      <c r="AE635" s="57"/>
      <c r="AF635" s="57"/>
      <c r="AG635" s="57"/>
      <c r="AH635" s="57"/>
      <c r="AI635" s="57"/>
      <c r="AJ635" s="57"/>
      <c r="AK635" s="57"/>
      <c r="AL635" s="57"/>
      <c r="AM635" s="57"/>
      <c r="AN635" s="57"/>
      <c r="AO635" s="57"/>
      <c r="AP635" s="57"/>
      <c r="AQ635" s="57"/>
      <c r="AR635" s="57"/>
      <c r="AS635" s="57"/>
      <c r="AT635" s="57"/>
      <c r="AU635" s="57"/>
      <c r="AV635" s="57"/>
      <c r="AW635" s="57"/>
      <c r="AX635" s="57"/>
      <c r="AY635" s="57"/>
      <c r="AZ635" s="57"/>
      <c r="BA635" s="57"/>
      <c r="BB635" s="57"/>
      <c r="BC635" s="57"/>
      <c r="BD635" s="57"/>
      <c r="BE635" s="57"/>
      <c r="BF635" s="57"/>
      <c r="BG635" s="57"/>
      <c r="BH635" s="57"/>
      <c r="BI635" s="57"/>
      <c r="BJ635" s="57"/>
      <c r="BK635" s="57"/>
      <c r="BL635" s="57"/>
      <c r="BM635" s="57"/>
      <c r="BN635" s="57"/>
      <c r="BO635" s="57"/>
      <c r="BP635" s="57"/>
      <c r="BQ635" s="57"/>
      <c r="BR635" s="57"/>
      <c r="BS635" s="57"/>
      <c r="BT635" s="57"/>
      <c r="BU635" s="57"/>
      <c r="BV635" s="57"/>
      <c r="BW635" s="57"/>
      <c r="BX635" s="57"/>
      <c r="BY635" s="57"/>
      <c r="BZ635" s="57"/>
      <c r="CA635" s="57"/>
      <c r="CB635" s="57"/>
      <c r="CC635" s="57"/>
      <c r="CD635" s="57"/>
      <c r="CE635" s="57"/>
      <c r="CF635" s="57"/>
      <c r="CG635" s="57"/>
      <c r="CH635" s="57"/>
      <c r="CI635" s="57"/>
      <c r="CJ635" s="57"/>
      <c r="CK635" s="57"/>
      <c r="CL635" s="57"/>
      <c r="CM635" s="57"/>
      <c r="CN635" s="57"/>
      <c r="CO635" s="57"/>
      <c r="CP635" s="57"/>
      <c r="CQ635" s="57"/>
      <c r="CR635" s="57"/>
      <c r="CS635" s="57"/>
      <c r="CT635" s="57"/>
      <c r="CU635" s="57"/>
      <c r="CV635" s="57"/>
      <c r="CW635" s="57"/>
      <c r="CX635" s="57"/>
      <c r="CY635" s="57"/>
      <c r="CZ635" s="57"/>
      <c r="DA635" s="57"/>
      <c r="DB635" s="57"/>
      <c r="DC635" s="57"/>
      <c r="DD635" s="57"/>
      <c r="DE635" s="57"/>
      <c r="DF635" s="57"/>
      <c r="DG635" s="57"/>
      <c r="DH635" s="57"/>
      <c r="DI635" s="57"/>
      <c r="DJ635" s="57"/>
      <c r="DK635" s="57"/>
      <c r="DL635" s="57"/>
      <c r="DM635" s="57"/>
      <c r="DN635" s="57"/>
      <c r="DO635" s="57"/>
      <c r="DP635" s="57"/>
      <c r="DQ635" s="57"/>
      <c r="DR635" s="57"/>
      <c r="DS635" s="57"/>
      <c r="DT635" s="57"/>
      <c r="DU635" s="57"/>
      <c r="DV635" s="103"/>
      <c r="DW635" s="57"/>
      <c r="DX635" s="57"/>
      <c r="DY635" s="57"/>
      <c r="DZ635" s="57"/>
      <c r="EA635" s="57"/>
      <c r="EB635" s="57"/>
      <c r="EC635" s="57"/>
      <c r="ED635" s="57"/>
      <c r="EE635" s="57"/>
      <c r="EF635" s="57"/>
      <c r="EG635" s="57"/>
      <c r="EH635" s="57"/>
      <c r="EI635" s="57"/>
      <c r="EJ635" s="57"/>
      <c r="EK635" s="57"/>
      <c r="EL635" s="57"/>
      <c r="EM635" s="57"/>
      <c r="EN635" s="57"/>
      <c r="EO635" s="57"/>
      <c r="EP635" s="57"/>
      <c r="EQ635" s="103"/>
      <c r="ER635" s="577"/>
    </row>
    <row r="636" spans="1:148" ht="15" customHeight="1">
      <c r="A636" s="648"/>
      <c r="B636" s="2261" t="str">
        <f t="shared" si="669"/>
        <v>Desk 5</v>
      </c>
      <c r="C636" s="2266" t="str">
        <f t="shared" ref="C636" si="675">IF(ISBLANK(C16), "", C16)</f>
        <v/>
      </c>
      <c r="D636" s="2266" t="str">
        <f t="shared" si="671"/>
        <v/>
      </c>
      <c r="E636" s="2266" t="str">
        <f t="shared" si="671"/>
        <v/>
      </c>
      <c r="F636" s="2266" t="str">
        <f t="shared" si="671"/>
        <v/>
      </c>
      <c r="G636" s="57"/>
      <c r="H636" s="57"/>
      <c r="I636" s="57"/>
      <c r="J636" s="57"/>
      <c r="K636" s="57"/>
      <c r="L636" s="57"/>
      <c r="M636" s="57"/>
      <c r="N636" s="57"/>
      <c r="O636" s="57"/>
      <c r="P636" s="57"/>
      <c r="Q636" s="57"/>
      <c r="R636" s="57"/>
      <c r="S636" s="57"/>
      <c r="T636" s="57"/>
      <c r="U636" s="57"/>
      <c r="V636" s="57"/>
      <c r="W636" s="57"/>
      <c r="X636" s="57"/>
      <c r="Y636" s="57"/>
      <c r="Z636" s="57"/>
      <c r="AA636" s="57"/>
      <c r="AB636" s="57"/>
      <c r="AC636" s="57"/>
      <c r="AD636" s="57"/>
      <c r="AE636" s="57"/>
      <c r="AF636" s="57"/>
      <c r="AG636" s="57"/>
      <c r="AH636" s="57"/>
      <c r="AI636" s="57"/>
      <c r="AJ636" s="57"/>
      <c r="AK636" s="57"/>
      <c r="AL636" s="57"/>
      <c r="AM636" s="57"/>
      <c r="AN636" s="57"/>
      <c r="AO636" s="57"/>
      <c r="AP636" s="57"/>
      <c r="AQ636" s="57"/>
      <c r="AR636" s="57"/>
      <c r="AS636" s="57"/>
      <c r="AT636" s="57"/>
      <c r="AU636" s="57"/>
      <c r="AV636" s="57"/>
      <c r="AW636" s="57"/>
      <c r="AX636" s="57"/>
      <c r="AY636" s="57"/>
      <c r="AZ636" s="57"/>
      <c r="BA636" s="57"/>
      <c r="BB636" s="57"/>
      <c r="BC636" s="57"/>
      <c r="BD636" s="57"/>
      <c r="BE636" s="57"/>
      <c r="BF636" s="57"/>
      <c r="BG636" s="57"/>
      <c r="BH636" s="57"/>
      <c r="BI636" s="57"/>
      <c r="BJ636" s="57"/>
      <c r="BK636" s="57"/>
      <c r="BL636" s="57"/>
      <c r="BM636" s="57"/>
      <c r="BN636" s="57"/>
      <c r="BO636" s="57"/>
      <c r="BP636" s="57"/>
      <c r="BQ636" s="57"/>
      <c r="BR636" s="57"/>
      <c r="BS636" s="57"/>
      <c r="BT636" s="57"/>
      <c r="BU636" s="57"/>
      <c r="BV636" s="57"/>
      <c r="BW636" s="57"/>
      <c r="BX636" s="57"/>
      <c r="BY636" s="57"/>
      <c r="BZ636" s="57"/>
      <c r="CA636" s="57"/>
      <c r="CB636" s="57"/>
      <c r="CC636" s="57"/>
      <c r="CD636" s="57"/>
      <c r="CE636" s="57"/>
      <c r="CF636" s="57"/>
      <c r="CG636" s="57"/>
      <c r="CH636" s="57"/>
      <c r="CI636" s="57"/>
      <c r="CJ636" s="57"/>
      <c r="CK636" s="57"/>
      <c r="CL636" s="57"/>
      <c r="CM636" s="57"/>
      <c r="CN636" s="57"/>
      <c r="CO636" s="57"/>
      <c r="CP636" s="57"/>
      <c r="CQ636" s="57"/>
      <c r="CR636" s="57"/>
      <c r="CS636" s="57"/>
      <c r="CT636" s="57"/>
      <c r="CU636" s="57"/>
      <c r="CV636" s="57"/>
      <c r="CW636" s="57"/>
      <c r="CX636" s="57"/>
      <c r="CY636" s="57"/>
      <c r="CZ636" s="57"/>
      <c r="DA636" s="57"/>
      <c r="DB636" s="57"/>
      <c r="DC636" s="57"/>
      <c r="DD636" s="57"/>
      <c r="DE636" s="57"/>
      <c r="DF636" s="57"/>
      <c r="DG636" s="57"/>
      <c r="DH636" s="57"/>
      <c r="DI636" s="57"/>
      <c r="DJ636" s="57"/>
      <c r="DK636" s="57"/>
      <c r="DL636" s="57"/>
      <c r="DM636" s="57"/>
      <c r="DN636" s="57"/>
      <c r="DO636" s="57"/>
      <c r="DP636" s="57"/>
      <c r="DQ636" s="57"/>
      <c r="DR636" s="57"/>
      <c r="DS636" s="57"/>
      <c r="DT636" s="57"/>
      <c r="DU636" s="57"/>
      <c r="DV636" s="103"/>
      <c r="DW636" s="57"/>
      <c r="DX636" s="57"/>
      <c r="DY636" s="57"/>
      <c r="DZ636" s="57"/>
      <c r="EA636" s="57"/>
      <c r="EB636" s="57"/>
      <c r="EC636" s="57"/>
      <c r="ED636" s="57"/>
      <c r="EE636" s="57"/>
      <c r="EF636" s="57"/>
      <c r="EG636" s="57"/>
      <c r="EH636" s="57"/>
      <c r="EI636" s="57"/>
      <c r="EJ636" s="57"/>
      <c r="EK636" s="57"/>
      <c r="EL636" s="57"/>
      <c r="EM636" s="57"/>
      <c r="EN636" s="57"/>
      <c r="EO636" s="57"/>
      <c r="EP636" s="57"/>
      <c r="EQ636" s="103"/>
      <c r="ER636" s="577"/>
    </row>
    <row r="637" spans="1:148" ht="15" customHeight="1">
      <c r="A637" s="648"/>
      <c r="B637" s="2261" t="str">
        <f t="shared" si="669"/>
        <v>Desk 6</v>
      </c>
      <c r="C637" s="2266" t="str">
        <f t="shared" ref="C637" si="676">IF(ISBLANK(C17), "", C17)</f>
        <v/>
      </c>
      <c r="D637" s="2266" t="str">
        <f t="shared" si="671"/>
        <v/>
      </c>
      <c r="E637" s="2266" t="str">
        <f t="shared" si="671"/>
        <v/>
      </c>
      <c r="F637" s="2266" t="str">
        <f t="shared" si="671"/>
        <v/>
      </c>
      <c r="G637" s="57"/>
      <c r="H637" s="57"/>
      <c r="I637" s="57"/>
      <c r="J637" s="57"/>
      <c r="K637" s="57"/>
      <c r="L637" s="57"/>
      <c r="M637" s="57"/>
      <c r="N637" s="57"/>
      <c r="O637" s="57"/>
      <c r="P637" s="57"/>
      <c r="Q637" s="57"/>
      <c r="R637" s="57"/>
      <c r="S637" s="57"/>
      <c r="T637" s="57"/>
      <c r="U637" s="57"/>
      <c r="V637" s="57"/>
      <c r="W637" s="57"/>
      <c r="X637" s="57"/>
      <c r="Y637" s="57"/>
      <c r="Z637" s="57"/>
      <c r="AA637" s="57"/>
      <c r="AB637" s="57"/>
      <c r="AC637" s="57"/>
      <c r="AD637" s="57"/>
      <c r="AE637" s="57"/>
      <c r="AF637" s="57"/>
      <c r="AG637" s="57"/>
      <c r="AH637" s="57"/>
      <c r="AI637" s="57"/>
      <c r="AJ637" s="57"/>
      <c r="AK637" s="57"/>
      <c r="AL637" s="57"/>
      <c r="AM637" s="57"/>
      <c r="AN637" s="57"/>
      <c r="AO637" s="57"/>
      <c r="AP637" s="57"/>
      <c r="AQ637" s="57"/>
      <c r="AR637" s="57"/>
      <c r="AS637" s="57"/>
      <c r="AT637" s="57"/>
      <c r="AU637" s="57"/>
      <c r="AV637" s="57"/>
      <c r="AW637" s="57"/>
      <c r="AX637" s="57"/>
      <c r="AY637" s="57"/>
      <c r="AZ637" s="57"/>
      <c r="BA637" s="57"/>
      <c r="BB637" s="57"/>
      <c r="BC637" s="57"/>
      <c r="BD637" s="57"/>
      <c r="BE637" s="57"/>
      <c r="BF637" s="57"/>
      <c r="BG637" s="57"/>
      <c r="BH637" s="57"/>
      <c r="BI637" s="57"/>
      <c r="BJ637" s="57"/>
      <c r="BK637" s="57"/>
      <c r="BL637" s="57"/>
      <c r="BM637" s="57"/>
      <c r="BN637" s="57"/>
      <c r="BO637" s="57"/>
      <c r="BP637" s="57"/>
      <c r="BQ637" s="57"/>
      <c r="BR637" s="57"/>
      <c r="BS637" s="57"/>
      <c r="BT637" s="57"/>
      <c r="BU637" s="57"/>
      <c r="BV637" s="57"/>
      <c r="BW637" s="57"/>
      <c r="BX637" s="57"/>
      <c r="BY637" s="57"/>
      <c r="BZ637" s="57"/>
      <c r="CA637" s="57"/>
      <c r="CB637" s="57"/>
      <c r="CC637" s="57"/>
      <c r="CD637" s="57"/>
      <c r="CE637" s="57"/>
      <c r="CF637" s="57"/>
      <c r="CG637" s="57"/>
      <c r="CH637" s="57"/>
      <c r="CI637" s="57"/>
      <c r="CJ637" s="57"/>
      <c r="CK637" s="57"/>
      <c r="CL637" s="57"/>
      <c r="CM637" s="57"/>
      <c r="CN637" s="57"/>
      <c r="CO637" s="57"/>
      <c r="CP637" s="57"/>
      <c r="CQ637" s="57"/>
      <c r="CR637" s="57"/>
      <c r="CS637" s="57"/>
      <c r="CT637" s="57"/>
      <c r="CU637" s="57"/>
      <c r="CV637" s="57"/>
      <c r="CW637" s="57"/>
      <c r="CX637" s="57"/>
      <c r="CY637" s="57"/>
      <c r="CZ637" s="57"/>
      <c r="DA637" s="57"/>
      <c r="DB637" s="57"/>
      <c r="DC637" s="57"/>
      <c r="DD637" s="57"/>
      <c r="DE637" s="57"/>
      <c r="DF637" s="57"/>
      <c r="DG637" s="57"/>
      <c r="DH637" s="57"/>
      <c r="DI637" s="57"/>
      <c r="DJ637" s="57"/>
      <c r="DK637" s="57"/>
      <c r="DL637" s="57"/>
      <c r="DM637" s="57"/>
      <c r="DN637" s="57"/>
      <c r="DO637" s="57"/>
      <c r="DP637" s="57"/>
      <c r="DQ637" s="57"/>
      <c r="DR637" s="57"/>
      <c r="DS637" s="57"/>
      <c r="DT637" s="57"/>
      <c r="DU637" s="57"/>
      <c r="DV637" s="103"/>
      <c r="DW637" s="57"/>
      <c r="DX637" s="57"/>
      <c r="DY637" s="57"/>
      <c r="DZ637" s="57"/>
      <c r="EA637" s="57"/>
      <c r="EB637" s="57"/>
      <c r="EC637" s="57"/>
      <c r="ED637" s="57"/>
      <c r="EE637" s="57"/>
      <c r="EF637" s="57"/>
      <c r="EG637" s="57"/>
      <c r="EH637" s="57"/>
      <c r="EI637" s="57"/>
      <c r="EJ637" s="57"/>
      <c r="EK637" s="57"/>
      <c r="EL637" s="57"/>
      <c r="EM637" s="57"/>
      <c r="EN637" s="57"/>
      <c r="EO637" s="57"/>
      <c r="EP637" s="57"/>
      <c r="EQ637" s="103"/>
      <c r="ER637" s="577"/>
    </row>
    <row r="638" spans="1:148" ht="15" customHeight="1">
      <c r="A638" s="648"/>
      <c r="B638" s="2261" t="str">
        <f t="shared" si="669"/>
        <v>Desk 7</v>
      </c>
      <c r="C638" s="2266" t="str">
        <f t="shared" ref="C638" si="677">IF(ISBLANK(C18), "", C18)</f>
        <v/>
      </c>
      <c r="D638" s="2266" t="str">
        <f t="shared" si="671"/>
        <v/>
      </c>
      <c r="E638" s="2266" t="str">
        <f t="shared" si="671"/>
        <v/>
      </c>
      <c r="F638" s="2266" t="str">
        <f t="shared" si="671"/>
        <v/>
      </c>
      <c r="G638" s="57"/>
      <c r="H638" s="57"/>
      <c r="I638" s="57"/>
      <c r="J638" s="57"/>
      <c r="K638" s="57"/>
      <c r="L638" s="57"/>
      <c r="M638" s="57"/>
      <c r="N638" s="57"/>
      <c r="O638" s="57"/>
      <c r="P638" s="57"/>
      <c r="Q638" s="57"/>
      <c r="R638" s="57"/>
      <c r="S638" s="57"/>
      <c r="T638" s="57"/>
      <c r="U638" s="57"/>
      <c r="V638" s="57"/>
      <c r="W638" s="57"/>
      <c r="X638" s="57"/>
      <c r="Y638" s="57"/>
      <c r="Z638" s="57"/>
      <c r="AA638" s="57"/>
      <c r="AB638" s="57"/>
      <c r="AC638" s="57"/>
      <c r="AD638" s="57"/>
      <c r="AE638" s="57"/>
      <c r="AF638" s="57"/>
      <c r="AG638" s="57"/>
      <c r="AH638" s="57"/>
      <c r="AI638" s="57"/>
      <c r="AJ638" s="57"/>
      <c r="AK638" s="57"/>
      <c r="AL638" s="57"/>
      <c r="AM638" s="57"/>
      <c r="AN638" s="57"/>
      <c r="AO638" s="57"/>
      <c r="AP638" s="57"/>
      <c r="AQ638" s="57"/>
      <c r="AR638" s="57"/>
      <c r="AS638" s="57"/>
      <c r="AT638" s="57"/>
      <c r="AU638" s="57"/>
      <c r="AV638" s="57"/>
      <c r="AW638" s="57"/>
      <c r="AX638" s="57"/>
      <c r="AY638" s="57"/>
      <c r="AZ638" s="57"/>
      <c r="BA638" s="57"/>
      <c r="BB638" s="57"/>
      <c r="BC638" s="57"/>
      <c r="BD638" s="57"/>
      <c r="BE638" s="57"/>
      <c r="BF638" s="57"/>
      <c r="BG638" s="57"/>
      <c r="BH638" s="57"/>
      <c r="BI638" s="57"/>
      <c r="BJ638" s="57"/>
      <c r="BK638" s="57"/>
      <c r="BL638" s="57"/>
      <c r="BM638" s="57"/>
      <c r="BN638" s="57"/>
      <c r="BO638" s="57"/>
      <c r="BP638" s="57"/>
      <c r="BQ638" s="57"/>
      <c r="BR638" s="57"/>
      <c r="BS638" s="57"/>
      <c r="BT638" s="57"/>
      <c r="BU638" s="57"/>
      <c r="BV638" s="57"/>
      <c r="BW638" s="57"/>
      <c r="BX638" s="57"/>
      <c r="BY638" s="57"/>
      <c r="BZ638" s="57"/>
      <c r="CA638" s="57"/>
      <c r="CB638" s="57"/>
      <c r="CC638" s="57"/>
      <c r="CD638" s="57"/>
      <c r="CE638" s="57"/>
      <c r="CF638" s="57"/>
      <c r="CG638" s="57"/>
      <c r="CH638" s="57"/>
      <c r="CI638" s="57"/>
      <c r="CJ638" s="57"/>
      <c r="CK638" s="57"/>
      <c r="CL638" s="57"/>
      <c r="CM638" s="57"/>
      <c r="CN638" s="57"/>
      <c r="CO638" s="57"/>
      <c r="CP638" s="57"/>
      <c r="CQ638" s="57"/>
      <c r="CR638" s="57"/>
      <c r="CS638" s="57"/>
      <c r="CT638" s="57"/>
      <c r="CU638" s="57"/>
      <c r="CV638" s="57"/>
      <c r="CW638" s="57"/>
      <c r="CX638" s="57"/>
      <c r="CY638" s="57"/>
      <c r="CZ638" s="57"/>
      <c r="DA638" s="57"/>
      <c r="DB638" s="57"/>
      <c r="DC638" s="57"/>
      <c r="DD638" s="57"/>
      <c r="DE638" s="57"/>
      <c r="DF638" s="57"/>
      <c r="DG638" s="57"/>
      <c r="DH638" s="57"/>
      <c r="DI638" s="57"/>
      <c r="DJ638" s="57"/>
      <c r="DK638" s="57"/>
      <c r="DL638" s="57"/>
      <c r="DM638" s="57"/>
      <c r="DN638" s="57"/>
      <c r="DO638" s="57"/>
      <c r="DP638" s="57"/>
      <c r="DQ638" s="57"/>
      <c r="DR638" s="57"/>
      <c r="DS638" s="57"/>
      <c r="DT638" s="57"/>
      <c r="DU638" s="57"/>
      <c r="DV638" s="103"/>
      <c r="DW638" s="57"/>
      <c r="DX638" s="57"/>
      <c r="DY638" s="57"/>
      <c r="DZ638" s="57"/>
      <c r="EA638" s="57"/>
      <c r="EB638" s="57"/>
      <c r="EC638" s="57"/>
      <c r="ED638" s="57"/>
      <c r="EE638" s="57"/>
      <c r="EF638" s="57"/>
      <c r="EG638" s="57"/>
      <c r="EH638" s="57"/>
      <c r="EI638" s="57"/>
      <c r="EJ638" s="57"/>
      <c r="EK638" s="57"/>
      <c r="EL638" s="57"/>
      <c r="EM638" s="57"/>
      <c r="EN638" s="57"/>
      <c r="EO638" s="57"/>
      <c r="EP638" s="57"/>
      <c r="EQ638" s="103"/>
      <c r="ER638" s="577"/>
    </row>
    <row r="639" spans="1:148" ht="15" customHeight="1">
      <c r="A639" s="648"/>
      <c r="B639" s="2261" t="str">
        <f t="shared" si="669"/>
        <v>Desk 8</v>
      </c>
      <c r="C639" s="2266" t="str">
        <f t="shared" ref="C639" si="678">IF(ISBLANK(C19), "", C19)</f>
        <v/>
      </c>
      <c r="D639" s="2266" t="str">
        <f t="shared" si="671"/>
        <v/>
      </c>
      <c r="E639" s="2266" t="str">
        <f t="shared" si="671"/>
        <v/>
      </c>
      <c r="F639" s="2266" t="str">
        <f t="shared" si="671"/>
        <v/>
      </c>
      <c r="G639" s="57"/>
      <c r="H639" s="57"/>
      <c r="I639" s="57"/>
      <c r="J639" s="57"/>
      <c r="K639" s="57"/>
      <c r="L639" s="57"/>
      <c r="M639" s="57"/>
      <c r="N639" s="57"/>
      <c r="O639" s="57"/>
      <c r="P639" s="57"/>
      <c r="Q639" s="57"/>
      <c r="R639" s="57"/>
      <c r="S639" s="57"/>
      <c r="T639" s="57"/>
      <c r="U639" s="57"/>
      <c r="V639" s="57"/>
      <c r="W639" s="57"/>
      <c r="X639" s="57"/>
      <c r="Y639" s="57"/>
      <c r="Z639" s="57"/>
      <c r="AA639" s="57"/>
      <c r="AB639" s="57"/>
      <c r="AC639" s="57"/>
      <c r="AD639" s="57"/>
      <c r="AE639" s="57"/>
      <c r="AF639" s="57"/>
      <c r="AG639" s="57"/>
      <c r="AH639" s="57"/>
      <c r="AI639" s="57"/>
      <c r="AJ639" s="57"/>
      <c r="AK639" s="57"/>
      <c r="AL639" s="57"/>
      <c r="AM639" s="57"/>
      <c r="AN639" s="57"/>
      <c r="AO639" s="57"/>
      <c r="AP639" s="57"/>
      <c r="AQ639" s="57"/>
      <c r="AR639" s="57"/>
      <c r="AS639" s="57"/>
      <c r="AT639" s="57"/>
      <c r="AU639" s="57"/>
      <c r="AV639" s="57"/>
      <c r="AW639" s="57"/>
      <c r="AX639" s="57"/>
      <c r="AY639" s="57"/>
      <c r="AZ639" s="57"/>
      <c r="BA639" s="57"/>
      <c r="BB639" s="57"/>
      <c r="BC639" s="57"/>
      <c r="BD639" s="57"/>
      <c r="BE639" s="57"/>
      <c r="BF639" s="57"/>
      <c r="BG639" s="57"/>
      <c r="BH639" s="57"/>
      <c r="BI639" s="57"/>
      <c r="BJ639" s="57"/>
      <c r="BK639" s="57"/>
      <c r="BL639" s="57"/>
      <c r="BM639" s="57"/>
      <c r="BN639" s="57"/>
      <c r="BO639" s="57"/>
      <c r="BP639" s="57"/>
      <c r="BQ639" s="57"/>
      <c r="BR639" s="57"/>
      <c r="BS639" s="57"/>
      <c r="BT639" s="57"/>
      <c r="BU639" s="57"/>
      <c r="BV639" s="57"/>
      <c r="BW639" s="57"/>
      <c r="BX639" s="57"/>
      <c r="BY639" s="57"/>
      <c r="BZ639" s="57"/>
      <c r="CA639" s="57"/>
      <c r="CB639" s="57"/>
      <c r="CC639" s="57"/>
      <c r="CD639" s="57"/>
      <c r="CE639" s="57"/>
      <c r="CF639" s="57"/>
      <c r="CG639" s="57"/>
      <c r="CH639" s="57"/>
      <c r="CI639" s="57"/>
      <c r="CJ639" s="57"/>
      <c r="CK639" s="57"/>
      <c r="CL639" s="57"/>
      <c r="CM639" s="57"/>
      <c r="CN639" s="57"/>
      <c r="CO639" s="57"/>
      <c r="CP639" s="57"/>
      <c r="CQ639" s="57"/>
      <c r="CR639" s="57"/>
      <c r="CS639" s="57"/>
      <c r="CT639" s="57"/>
      <c r="CU639" s="57"/>
      <c r="CV639" s="57"/>
      <c r="CW639" s="57"/>
      <c r="CX639" s="57"/>
      <c r="CY639" s="57"/>
      <c r="CZ639" s="57"/>
      <c r="DA639" s="57"/>
      <c r="DB639" s="57"/>
      <c r="DC639" s="57"/>
      <c r="DD639" s="57"/>
      <c r="DE639" s="57"/>
      <c r="DF639" s="57"/>
      <c r="DG639" s="57"/>
      <c r="DH639" s="57"/>
      <c r="DI639" s="57"/>
      <c r="DJ639" s="57"/>
      <c r="DK639" s="57"/>
      <c r="DL639" s="57"/>
      <c r="DM639" s="57"/>
      <c r="DN639" s="57"/>
      <c r="DO639" s="57"/>
      <c r="DP639" s="57"/>
      <c r="DQ639" s="57"/>
      <c r="DR639" s="57"/>
      <c r="DS639" s="57"/>
      <c r="DT639" s="57"/>
      <c r="DU639" s="57"/>
      <c r="DV639" s="103"/>
      <c r="DW639" s="57"/>
      <c r="DX639" s="57"/>
      <c r="DY639" s="57"/>
      <c r="DZ639" s="57"/>
      <c r="EA639" s="57"/>
      <c r="EB639" s="57"/>
      <c r="EC639" s="57"/>
      <c r="ED639" s="57"/>
      <c r="EE639" s="57"/>
      <c r="EF639" s="57"/>
      <c r="EG639" s="57"/>
      <c r="EH639" s="57"/>
      <c r="EI639" s="57"/>
      <c r="EJ639" s="57"/>
      <c r="EK639" s="57"/>
      <c r="EL639" s="57"/>
      <c r="EM639" s="57"/>
      <c r="EN639" s="57"/>
      <c r="EO639" s="57"/>
      <c r="EP639" s="57"/>
      <c r="EQ639" s="103"/>
      <c r="ER639" s="577"/>
    </row>
    <row r="640" spans="1:148" ht="15" customHeight="1">
      <c r="A640" s="648"/>
      <c r="B640" s="2261" t="str">
        <f t="shared" si="669"/>
        <v>Desk 9</v>
      </c>
      <c r="C640" s="2266" t="str">
        <f t="shared" ref="C640" si="679">IF(ISBLANK(C20), "", C20)</f>
        <v/>
      </c>
      <c r="D640" s="2266" t="str">
        <f t="shared" si="671"/>
        <v/>
      </c>
      <c r="E640" s="2266" t="str">
        <f t="shared" si="671"/>
        <v/>
      </c>
      <c r="F640" s="2266" t="str">
        <f t="shared" si="671"/>
        <v/>
      </c>
      <c r="G640" s="57"/>
      <c r="H640" s="57"/>
      <c r="I640" s="57"/>
      <c r="J640" s="57"/>
      <c r="K640" s="57"/>
      <c r="L640" s="57"/>
      <c r="M640" s="57"/>
      <c r="N640" s="57"/>
      <c r="O640" s="57"/>
      <c r="P640" s="57"/>
      <c r="Q640" s="57"/>
      <c r="R640" s="57"/>
      <c r="S640" s="57"/>
      <c r="T640" s="57"/>
      <c r="U640" s="57"/>
      <c r="V640" s="57"/>
      <c r="W640" s="57"/>
      <c r="X640" s="57"/>
      <c r="Y640" s="57"/>
      <c r="Z640" s="57"/>
      <c r="AA640" s="57"/>
      <c r="AB640" s="57"/>
      <c r="AC640" s="57"/>
      <c r="AD640" s="57"/>
      <c r="AE640" s="57"/>
      <c r="AF640" s="57"/>
      <c r="AG640" s="57"/>
      <c r="AH640" s="57"/>
      <c r="AI640" s="57"/>
      <c r="AJ640" s="57"/>
      <c r="AK640" s="57"/>
      <c r="AL640" s="57"/>
      <c r="AM640" s="57"/>
      <c r="AN640" s="57"/>
      <c r="AO640" s="57"/>
      <c r="AP640" s="57"/>
      <c r="AQ640" s="57"/>
      <c r="AR640" s="57"/>
      <c r="AS640" s="57"/>
      <c r="AT640" s="57"/>
      <c r="AU640" s="57"/>
      <c r="AV640" s="57"/>
      <c r="AW640" s="57"/>
      <c r="AX640" s="57"/>
      <c r="AY640" s="57"/>
      <c r="AZ640" s="57"/>
      <c r="BA640" s="57"/>
      <c r="BB640" s="57"/>
      <c r="BC640" s="57"/>
      <c r="BD640" s="57"/>
      <c r="BE640" s="57"/>
      <c r="BF640" s="57"/>
      <c r="BG640" s="57"/>
      <c r="BH640" s="57"/>
      <c r="BI640" s="57"/>
      <c r="BJ640" s="57"/>
      <c r="BK640" s="57"/>
      <c r="BL640" s="57"/>
      <c r="BM640" s="57"/>
      <c r="BN640" s="57"/>
      <c r="BO640" s="57"/>
      <c r="BP640" s="57"/>
      <c r="BQ640" s="57"/>
      <c r="BR640" s="57"/>
      <c r="BS640" s="57"/>
      <c r="BT640" s="57"/>
      <c r="BU640" s="57"/>
      <c r="BV640" s="57"/>
      <c r="BW640" s="57"/>
      <c r="BX640" s="57"/>
      <c r="BY640" s="57"/>
      <c r="BZ640" s="57"/>
      <c r="CA640" s="57"/>
      <c r="CB640" s="57"/>
      <c r="CC640" s="57"/>
      <c r="CD640" s="57"/>
      <c r="CE640" s="57"/>
      <c r="CF640" s="57"/>
      <c r="CG640" s="57"/>
      <c r="CH640" s="57"/>
      <c r="CI640" s="57"/>
      <c r="CJ640" s="57"/>
      <c r="CK640" s="57"/>
      <c r="CL640" s="57"/>
      <c r="CM640" s="57"/>
      <c r="CN640" s="57"/>
      <c r="CO640" s="57"/>
      <c r="CP640" s="57"/>
      <c r="CQ640" s="57"/>
      <c r="CR640" s="57"/>
      <c r="CS640" s="57"/>
      <c r="CT640" s="57"/>
      <c r="CU640" s="57"/>
      <c r="CV640" s="57"/>
      <c r="CW640" s="57"/>
      <c r="CX640" s="57"/>
      <c r="CY640" s="57"/>
      <c r="CZ640" s="57"/>
      <c r="DA640" s="57"/>
      <c r="DB640" s="57"/>
      <c r="DC640" s="57"/>
      <c r="DD640" s="57"/>
      <c r="DE640" s="57"/>
      <c r="DF640" s="57"/>
      <c r="DG640" s="57"/>
      <c r="DH640" s="57"/>
      <c r="DI640" s="57"/>
      <c r="DJ640" s="57"/>
      <c r="DK640" s="57"/>
      <c r="DL640" s="57"/>
      <c r="DM640" s="57"/>
      <c r="DN640" s="57"/>
      <c r="DO640" s="57"/>
      <c r="DP640" s="57"/>
      <c r="DQ640" s="57"/>
      <c r="DR640" s="57"/>
      <c r="DS640" s="57"/>
      <c r="DT640" s="57"/>
      <c r="DU640" s="57"/>
      <c r="DV640" s="103"/>
      <c r="DW640" s="57"/>
      <c r="DX640" s="57"/>
      <c r="DY640" s="57"/>
      <c r="DZ640" s="57"/>
      <c r="EA640" s="57"/>
      <c r="EB640" s="57"/>
      <c r="EC640" s="57"/>
      <c r="ED640" s="57"/>
      <c r="EE640" s="57"/>
      <c r="EF640" s="57"/>
      <c r="EG640" s="57"/>
      <c r="EH640" s="57"/>
      <c r="EI640" s="57"/>
      <c r="EJ640" s="57"/>
      <c r="EK640" s="57"/>
      <c r="EL640" s="57"/>
      <c r="EM640" s="57"/>
      <c r="EN640" s="57"/>
      <c r="EO640" s="57"/>
      <c r="EP640" s="57"/>
      <c r="EQ640" s="103"/>
      <c r="ER640" s="577"/>
    </row>
    <row r="641" spans="1:148" ht="15" customHeight="1">
      <c r="A641" s="648"/>
      <c r="B641" s="2261" t="str">
        <f t="shared" si="669"/>
        <v>Desk 10</v>
      </c>
      <c r="C641" s="2266" t="str">
        <f t="shared" ref="C641" si="680">IF(ISBLANK(C21), "", C21)</f>
        <v/>
      </c>
      <c r="D641" s="2266" t="str">
        <f t="shared" si="671"/>
        <v/>
      </c>
      <c r="E641" s="2266" t="str">
        <f t="shared" si="671"/>
        <v/>
      </c>
      <c r="F641" s="2266" t="str">
        <f t="shared" si="671"/>
        <v/>
      </c>
      <c r="G641" s="57"/>
      <c r="H641" s="57"/>
      <c r="I641" s="57"/>
      <c r="J641" s="57"/>
      <c r="K641" s="57"/>
      <c r="L641" s="57"/>
      <c r="M641" s="57"/>
      <c r="N641" s="57"/>
      <c r="O641" s="57"/>
      <c r="P641" s="57"/>
      <c r="Q641" s="57"/>
      <c r="R641" s="57"/>
      <c r="S641" s="57"/>
      <c r="T641" s="57"/>
      <c r="U641" s="57"/>
      <c r="V641" s="57"/>
      <c r="W641" s="57"/>
      <c r="X641" s="57"/>
      <c r="Y641" s="57"/>
      <c r="Z641" s="57"/>
      <c r="AA641" s="57"/>
      <c r="AB641" s="57"/>
      <c r="AC641" s="57"/>
      <c r="AD641" s="57"/>
      <c r="AE641" s="57"/>
      <c r="AF641" s="57"/>
      <c r="AG641" s="57"/>
      <c r="AH641" s="57"/>
      <c r="AI641" s="57"/>
      <c r="AJ641" s="57"/>
      <c r="AK641" s="57"/>
      <c r="AL641" s="57"/>
      <c r="AM641" s="57"/>
      <c r="AN641" s="57"/>
      <c r="AO641" s="57"/>
      <c r="AP641" s="57"/>
      <c r="AQ641" s="57"/>
      <c r="AR641" s="57"/>
      <c r="AS641" s="57"/>
      <c r="AT641" s="57"/>
      <c r="AU641" s="57"/>
      <c r="AV641" s="57"/>
      <c r="AW641" s="57"/>
      <c r="AX641" s="57"/>
      <c r="AY641" s="57"/>
      <c r="AZ641" s="57"/>
      <c r="BA641" s="57"/>
      <c r="BB641" s="57"/>
      <c r="BC641" s="57"/>
      <c r="BD641" s="57"/>
      <c r="BE641" s="57"/>
      <c r="BF641" s="57"/>
      <c r="BG641" s="57"/>
      <c r="BH641" s="57"/>
      <c r="BI641" s="57"/>
      <c r="BJ641" s="57"/>
      <c r="BK641" s="57"/>
      <c r="BL641" s="57"/>
      <c r="BM641" s="57"/>
      <c r="BN641" s="57"/>
      <c r="BO641" s="57"/>
      <c r="BP641" s="57"/>
      <c r="BQ641" s="57"/>
      <c r="BR641" s="57"/>
      <c r="BS641" s="57"/>
      <c r="BT641" s="57"/>
      <c r="BU641" s="57"/>
      <c r="BV641" s="57"/>
      <c r="BW641" s="57"/>
      <c r="BX641" s="57"/>
      <c r="BY641" s="57"/>
      <c r="BZ641" s="57"/>
      <c r="CA641" s="57"/>
      <c r="CB641" s="57"/>
      <c r="CC641" s="57"/>
      <c r="CD641" s="57"/>
      <c r="CE641" s="57"/>
      <c r="CF641" s="57"/>
      <c r="CG641" s="57"/>
      <c r="CH641" s="57"/>
      <c r="CI641" s="57"/>
      <c r="CJ641" s="57"/>
      <c r="CK641" s="57"/>
      <c r="CL641" s="57"/>
      <c r="CM641" s="57"/>
      <c r="CN641" s="57"/>
      <c r="CO641" s="57"/>
      <c r="CP641" s="57"/>
      <c r="CQ641" s="57"/>
      <c r="CR641" s="57"/>
      <c r="CS641" s="57"/>
      <c r="CT641" s="57"/>
      <c r="CU641" s="57"/>
      <c r="CV641" s="57"/>
      <c r="CW641" s="57"/>
      <c r="CX641" s="57"/>
      <c r="CY641" s="57"/>
      <c r="CZ641" s="57"/>
      <c r="DA641" s="57"/>
      <c r="DB641" s="57"/>
      <c r="DC641" s="57"/>
      <c r="DD641" s="57"/>
      <c r="DE641" s="57"/>
      <c r="DF641" s="57"/>
      <c r="DG641" s="57"/>
      <c r="DH641" s="57"/>
      <c r="DI641" s="57"/>
      <c r="DJ641" s="57"/>
      <c r="DK641" s="57"/>
      <c r="DL641" s="57"/>
      <c r="DM641" s="57"/>
      <c r="DN641" s="57"/>
      <c r="DO641" s="57"/>
      <c r="DP641" s="57"/>
      <c r="DQ641" s="57"/>
      <c r="DR641" s="57"/>
      <c r="DS641" s="57"/>
      <c r="DT641" s="57"/>
      <c r="DU641" s="57"/>
      <c r="DV641" s="103"/>
      <c r="DW641" s="57"/>
      <c r="DX641" s="57"/>
      <c r="DY641" s="57"/>
      <c r="DZ641" s="57"/>
      <c r="EA641" s="57"/>
      <c r="EB641" s="57"/>
      <c r="EC641" s="57"/>
      <c r="ED641" s="57"/>
      <c r="EE641" s="57"/>
      <c r="EF641" s="57"/>
      <c r="EG641" s="57"/>
      <c r="EH641" s="57"/>
      <c r="EI641" s="57"/>
      <c r="EJ641" s="57"/>
      <c r="EK641" s="57"/>
      <c r="EL641" s="57"/>
      <c r="EM641" s="57"/>
      <c r="EN641" s="57"/>
      <c r="EO641" s="57"/>
      <c r="EP641" s="57"/>
      <c r="EQ641" s="103"/>
      <c r="ER641" s="577"/>
    </row>
    <row r="642" spans="1:148" ht="15" customHeight="1">
      <c r="A642" s="648"/>
      <c r="B642" s="2261" t="str">
        <f t="shared" si="669"/>
        <v>Desk 11</v>
      </c>
      <c r="C642" s="2266" t="str">
        <f t="shared" ref="C642" si="681">IF(ISBLANK(C22), "", C22)</f>
        <v/>
      </c>
      <c r="D642" s="2266" t="str">
        <f t="shared" si="671"/>
        <v/>
      </c>
      <c r="E642" s="2266" t="str">
        <f t="shared" si="671"/>
        <v/>
      </c>
      <c r="F642" s="2266" t="str">
        <f t="shared" si="671"/>
        <v/>
      </c>
      <c r="G642" s="57"/>
      <c r="H642" s="57"/>
      <c r="I642" s="57"/>
      <c r="J642" s="57"/>
      <c r="K642" s="57"/>
      <c r="L642" s="57"/>
      <c r="M642" s="57"/>
      <c r="N642" s="57"/>
      <c r="O642" s="57"/>
      <c r="P642" s="57"/>
      <c r="Q642" s="57"/>
      <c r="R642" s="57"/>
      <c r="S642" s="57"/>
      <c r="T642" s="57"/>
      <c r="U642" s="57"/>
      <c r="V642" s="57"/>
      <c r="W642" s="57"/>
      <c r="X642" s="57"/>
      <c r="Y642" s="57"/>
      <c r="Z642" s="57"/>
      <c r="AA642" s="57"/>
      <c r="AB642" s="57"/>
      <c r="AC642" s="57"/>
      <c r="AD642" s="57"/>
      <c r="AE642" s="57"/>
      <c r="AF642" s="57"/>
      <c r="AG642" s="57"/>
      <c r="AH642" s="57"/>
      <c r="AI642" s="57"/>
      <c r="AJ642" s="57"/>
      <c r="AK642" s="57"/>
      <c r="AL642" s="57"/>
      <c r="AM642" s="57"/>
      <c r="AN642" s="57"/>
      <c r="AO642" s="57"/>
      <c r="AP642" s="57"/>
      <c r="AQ642" s="57"/>
      <c r="AR642" s="57"/>
      <c r="AS642" s="57"/>
      <c r="AT642" s="57"/>
      <c r="AU642" s="57"/>
      <c r="AV642" s="57"/>
      <c r="AW642" s="57"/>
      <c r="AX642" s="57"/>
      <c r="AY642" s="57"/>
      <c r="AZ642" s="57"/>
      <c r="BA642" s="57"/>
      <c r="BB642" s="57"/>
      <c r="BC642" s="57"/>
      <c r="BD642" s="57"/>
      <c r="BE642" s="57"/>
      <c r="BF642" s="57"/>
      <c r="BG642" s="57"/>
      <c r="BH642" s="57"/>
      <c r="BI642" s="57"/>
      <c r="BJ642" s="57"/>
      <c r="BK642" s="57"/>
      <c r="BL642" s="57"/>
      <c r="BM642" s="57"/>
      <c r="BN642" s="57"/>
      <c r="BO642" s="57"/>
      <c r="BP642" s="57"/>
      <c r="BQ642" s="57"/>
      <c r="BR642" s="57"/>
      <c r="BS642" s="57"/>
      <c r="BT642" s="57"/>
      <c r="BU642" s="57"/>
      <c r="BV642" s="57"/>
      <c r="BW642" s="57"/>
      <c r="BX642" s="57"/>
      <c r="BY642" s="57"/>
      <c r="BZ642" s="57"/>
      <c r="CA642" s="57"/>
      <c r="CB642" s="57"/>
      <c r="CC642" s="57"/>
      <c r="CD642" s="57"/>
      <c r="CE642" s="57"/>
      <c r="CF642" s="57"/>
      <c r="CG642" s="57"/>
      <c r="CH642" s="57"/>
      <c r="CI642" s="57"/>
      <c r="CJ642" s="57"/>
      <c r="CK642" s="57"/>
      <c r="CL642" s="57"/>
      <c r="CM642" s="57"/>
      <c r="CN642" s="57"/>
      <c r="CO642" s="57"/>
      <c r="CP642" s="57"/>
      <c r="CQ642" s="57"/>
      <c r="CR642" s="57"/>
      <c r="CS642" s="57"/>
      <c r="CT642" s="57"/>
      <c r="CU642" s="57"/>
      <c r="CV642" s="57"/>
      <c r="CW642" s="57"/>
      <c r="CX642" s="57"/>
      <c r="CY642" s="57"/>
      <c r="CZ642" s="57"/>
      <c r="DA642" s="57"/>
      <c r="DB642" s="57"/>
      <c r="DC642" s="57"/>
      <c r="DD642" s="57"/>
      <c r="DE642" s="57"/>
      <c r="DF642" s="57"/>
      <c r="DG642" s="57"/>
      <c r="DH642" s="57"/>
      <c r="DI642" s="57"/>
      <c r="DJ642" s="57"/>
      <c r="DK642" s="57"/>
      <c r="DL642" s="57"/>
      <c r="DM642" s="57"/>
      <c r="DN642" s="57"/>
      <c r="DO642" s="57"/>
      <c r="DP642" s="57"/>
      <c r="DQ642" s="57"/>
      <c r="DR642" s="57"/>
      <c r="DS642" s="57"/>
      <c r="DT642" s="57"/>
      <c r="DU642" s="57"/>
      <c r="DV642" s="103"/>
      <c r="DW642" s="57"/>
      <c r="DX642" s="57"/>
      <c r="DY642" s="57"/>
      <c r="DZ642" s="57"/>
      <c r="EA642" s="57"/>
      <c r="EB642" s="57"/>
      <c r="EC642" s="57"/>
      <c r="ED642" s="57"/>
      <c r="EE642" s="57"/>
      <c r="EF642" s="57"/>
      <c r="EG642" s="57"/>
      <c r="EH642" s="57"/>
      <c r="EI642" s="57"/>
      <c r="EJ642" s="57"/>
      <c r="EK642" s="57"/>
      <c r="EL642" s="57"/>
      <c r="EM642" s="57"/>
      <c r="EN642" s="57"/>
      <c r="EO642" s="57"/>
      <c r="EP642" s="57"/>
      <c r="EQ642" s="103"/>
      <c r="ER642" s="577"/>
    </row>
    <row r="643" spans="1:148" ht="15" customHeight="1">
      <c r="A643" s="648"/>
      <c r="B643" s="2261" t="str">
        <f t="shared" si="669"/>
        <v>Desk 12</v>
      </c>
      <c r="C643" s="2266" t="str">
        <f t="shared" ref="C643" si="682">IF(ISBLANK(C23), "", C23)</f>
        <v/>
      </c>
      <c r="D643" s="2266" t="str">
        <f t="shared" si="671"/>
        <v/>
      </c>
      <c r="E643" s="2266" t="str">
        <f t="shared" si="671"/>
        <v/>
      </c>
      <c r="F643" s="2266" t="str">
        <f t="shared" si="671"/>
        <v/>
      </c>
      <c r="G643" s="57"/>
      <c r="H643" s="57"/>
      <c r="I643" s="57"/>
      <c r="J643" s="57"/>
      <c r="K643" s="57"/>
      <c r="L643" s="57"/>
      <c r="M643" s="57"/>
      <c r="N643" s="57"/>
      <c r="O643" s="57"/>
      <c r="P643" s="57"/>
      <c r="Q643" s="57"/>
      <c r="R643" s="57"/>
      <c r="S643" s="57"/>
      <c r="T643" s="57"/>
      <c r="U643" s="57"/>
      <c r="V643" s="57"/>
      <c r="W643" s="57"/>
      <c r="X643" s="57"/>
      <c r="Y643" s="57"/>
      <c r="Z643" s="57"/>
      <c r="AA643" s="57"/>
      <c r="AB643" s="57"/>
      <c r="AC643" s="57"/>
      <c r="AD643" s="57"/>
      <c r="AE643" s="57"/>
      <c r="AF643" s="57"/>
      <c r="AG643" s="57"/>
      <c r="AH643" s="57"/>
      <c r="AI643" s="57"/>
      <c r="AJ643" s="57"/>
      <c r="AK643" s="57"/>
      <c r="AL643" s="57"/>
      <c r="AM643" s="57"/>
      <c r="AN643" s="57"/>
      <c r="AO643" s="57"/>
      <c r="AP643" s="57"/>
      <c r="AQ643" s="57"/>
      <c r="AR643" s="57"/>
      <c r="AS643" s="57"/>
      <c r="AT643" s="57"/>
      <c r="AU643" s="57"/>
      <c r="AV643" s="57"/>
      <c r="AW643" s="57"/>
      <c r="AX643" s="57"/>
      <c r="AY643" s="57"/>
      <c r="AZ643" s="57"/>
      <c r="BA643" s="57"/>
      <c r="BB643" s="57"/>
      <c r="BC643" s="57"/>
      <c r="BD643" s="57"/>
      <c r="BE643" s="57"/>
      <c r="BF643" s="57"/>
      <c r="BG643" s="57"/>
      <c r="BH643" s="57"/>
      <c r="BI643" s="57"/>
      <c r="BJ643" s="57"/>
      <c r="BK643" s="57"/>
      <c r="BL643" s="57"/>
      <c r="BM643" s="57"/>
      <c r="BN643" s="57"/>
      <c r="BO643" s="57"/>
      <c r="BP643" s="57"/>
      <c r="BQ643" s="57"/>
      <c r="BR643" s="57"/>
      <c r="BS643" s="57"/>
      <c r="BT643" s="57"/>
      <c r="BU643" s="57"/>
      <c r="BV643" s="57"/>
      <c r="BW643" s="57"/>
      <c r="BX643" s="57"/>
      <c r="BY643" s="57"/>
      <c r="BZ643" s="57"/>
      <c r="CA643" s="57"/>
      <c r="CB643" s="57"/>
      <c r="CC643" s="57"/>
      <c r="CD643" s="57"/>
      <c r="CE643" s="57"/>
      <c r="CF643" s="57"/>
      <c r="CG643" s="57"/>
      <c r="CH643" s="57"/>
      <c r="CI643" s="57"/>
      <c r="CJ643" s="57"/>
      <c r="CK643" s="57"/>
      <c r="CL643" s="57"/>
      <c r="CM643" s="57"/>
      <c r="CN643" s="57"/>
      <c r="CO643" s="57"/>
      <c r="CP643" s="57"/>
      <c r="CQ643" s="57"/>
      <c r="CR643" s="57"/>
      <c r="CS643" s="57"/>
      <c r="CT643" s="57"/>
      <c r="CU643" s="57"/>
      <c r="CV643" s="57"/>
      <c r="CW643" s="57"/>
      <c r="CX643" s="57"/>
      <c r="CY643" s="57"/>
      <c r="CZ643" s="57"/>
      <c r="DA643" s="57"/>
      <c r="DB643" s="57"/>
      <c r="DC643" s="57"/>
      <c r="DD643" s="57"/>
      <c r="DE643" s="57"/>
      <c r="DF643" s="57"/>
      <c r="DG643" s="57"/>
      <c r="DH643" s="57"/>
      <c r="DI643" s="57"/>
      <c r="DJ643" s="57"/>
      <c r="DK643" s="57"/>
      <c r="DL643" s="57"/>
      <c r="DM643" s="57"/>
      <c r="DN643" s="57"/>
      <c r="DO643" s="57"/>
      <c r="DP643" s="57"/>
      <c r="DQ643" s="57"/>
      <c r="DR643" s="57"/>
      <c r="DS643" s="57"/>
      <c r="DT643" s="57"/>
      <c r="DU643" s="57"/>
      <c r="DV643" s="103"/>
      <c r="DW643" s="57"/>
      <c r="DX643" s="57"/>
      <c r="DY643" s="57"/>
      <c r="DZ643" s="57"/>
      <c r="EA643" s="57"/>
      <c r="EB643" s="57"/>
      <c r="EC643" s="57"/>
      <c r="ED643" s="57"/>
      <c r="EE643" s="57"/>
      <c r="EF643" s="57"/>
      <c r="EG643" s="57"/>
      <c r="EH643" s="57"/>
      <c r="EI643" s="57"/>
      <c r="EJ643" s="57"/>
      <c r="EK643" s="57"/>
      <c r="EL643" s="57"/>
      <c r="EM643" s="57"/>
      <c r="EN643" s="57"/>
      <c r="EO643" s="57"/>
      <c r="EP643" s="57"/>
      <c r="EQ643" s="103"/>
      <c r="ER643" s="577"/>
    </row>
    <row r="644" spans="1:148" ht="15" customHeight="1">
      <c r="A644" s="648"/>
      <c r="B644" s="2261" t="str">
        <f t="shared" si="669"/>
        <v>Desk 13</v>
      </c>
      <c r="C644" s="2266" t="str">
        <f t="shared" ref="C644" si="683">IF(ISBLANK(C24), "", C24)</f>
        <v/>
      </c>
      <c r="D644" s="2266" t="str">
        <f t="shared" si="671"/>
        <v/>
      </c>
      <c r="E644" s="2266" t="str">
        <f t="shared" si="671"/>
        <v/>
      </c>
      <c r="F644" s="2266" t="str">
        <f t="shared" si="671"/>
        <v/>
      </c>
      <c r="G644" s="57"/>
      <c r="H644" s="57"/>
      <c r="I644" s="57"/>
      <c r="J644" s="57"/>
      <c r="K644" s="57"/>
      <c r="L644" s="57"/>
      <c r="M644" s="57"/>
      <c r="N644" s="57"/>
      <c r="O644" s="57"/>
      <c r="P644" s="57"/>
      <c r="Q644" s="57"/>
      <c r="R644" s="57"/>
      <c r="S644" s="57"/>
      <c r="T644" s="57"/>
      <c r="U644" s="57"/>
      <c r="V644" s="57"/>
      <c r="W644" s="57"/>
      <c r="X644" s="57"/>
      <c r="Y644" s="57"/>
      <c r="Z644" s="57"/>
      <c r="AA644" s="57"/>
      <c r="AB644" s="57"/>
      <c r="AC644" s="57"/>
      <c r="AD644" s="57"/>
      <c r="AE644" s="57"/>
      <c r="AF644" s="57"/>
      <c r="AG644" s="57"/>
      <c r="AH644" s="57"/>
      <c r="AI644" s="57"/>
      <c r="AJ644" s="57"/>
      <c r="AK644" s="57"/>
      <c r="AL644" s="57"/>
      <c r="AM644" s="57"/>
      <c r="AN644" s="57"/>
      <c r="AO644" s="57"/>
      <c r="AP644" s="57"/>
      <c r="AQ644" s="57"/>
      <c r="AR644" s="57"/>
      <c r="AS644" s="57"/>
      <c r="AT644" s="57"/>
      <c r="AU644" s="57"/>
      <c r="AV644" s="57"/>
      <c r="AW644" s="57"/>
      <c r="AX644" s="57"/>
      <c r="AY644" s="57"/>
      <c r="AZ644" s="57"/>
      <c r="BA644" s="57"/>
      <c r="BB644" s="57"/>
      <c r="BC644" s="57"/>
      <c r="BD644" s="57"/>
      <c r="BE644" s="57"/>
      <c r="BF644" s="57"/>
      <c r="BG644" s="57"/>
      <c r="BH644" s="57"/>
      <c r="BI644" s="57"/>
      <c r="BJ644" s="57"/>
      <c r="BK644" s="57"/>
      <c r="BL644" s="57"/>
      <c r="BM644" s="57"/>
      <c r="BN644" s="57"/>
      <c r="BO644" s="57"/>
      <c r="BP644" s="57"/>
      <c r="BQ644" s="57"/>
      <c r="BR644" s="57"/>
      <c r="BS644" s="57"/>
      <c r="BT644" s="57"/>
      <c r="BU644" s="57"/>
      <c r="BV644" s="57"/>
      <c r="BW644" s="57"/>
      <c r="BX644" s="57"/>
      <c r="BY644" s="57"/>
      <c r="BZ644" s="57"/>
      <c r="CA644" s="57"/>
      <c r="CB644" s="57"/>
      <c r="CC644" s="57"/>
      <c r="CD644" s="57"/>
      <c r="CE644" s="57"/>
      <c r="CF644" s="57"/>
      <c r="CG644" s="57"/>
      <c r="CH644" s="57"/>
      <c r="CI644" s="57"/>
      <c r="CJ644" s="57"/>
      <c r="CK644" s="57"/>
      <c r="CL644" s="57"/>
      <c r="CM644" s="57"/>
      <c r="CN644" s="57"/>
      <c r="CO644" s="57"/>
      <c r="CP644" s="57"/>
      <c r="CQ644" s="57"/>
      <c r="CR644" s="57"/>
      <c r="CS644" s="57"/>
      <c r="CT644" s="57"/>
      <c r="CU644" s="57"/>
      <c r="CV644" s="57"/>
      <c r="CW644" s="57"/>
      <c r="CX644" s="57"/>
      <c r="CY644" s="57"/>
      <c r="CZ644" s="57"/>
      <c r="DA644" s="57"/>
      <c r="DB644" s="57"/>
      <c r="DC644" s="57"/>
      <c r="DD644" s="57"/>
      <c r="DE644" s="57"/>
      <c r="DF644" s="57"/>
      <c r="DG644" s="57"/>
      <c r="DH644" s="57"/>
      <c r="DI644" s="57"/>
      <c r="DJ644" s="57"/>
      <c r="DK644" s="57"/>
      <c r="DL644" s="57"/>
      <c r="DM644" s="57"/>
      <c r="DN644" s="57"/>
      <c r="DO644" s="57"/>
      <c r="DP644" s="57"/>
      <c r="DQ644" s="57"/>
      <c r="DR644" s="57"/>
      <c r="DS644" s="57"/>
      <c r="DT644" s="57"/>
      <c r="DU644" s="57"/>
      <c r="DV644" s="103"/>
      <c r="DW644" s="57"/>
      <c r="DX644" s="57"/>
      <c r="DY644" s="57"/>
      <c r="DZ644" s="57"/>
      <c r="EA644" s="57"/>
      <c r="EB644" s="57"/>
      <c r="EC644" s="57"/>
      <c r="ED644" s="57"/>
      <c r="EE644" s="57"/>
      <c r="EF644" s="57"/>
      <c r="EG644" s="57"/>
      <c r="EH644" s="57"/>
      <c r="EI644" s="57"/>
      <c r="EJ644" s="57"/>
      <c r="EK644" s="57"/>
      <c r="EL644" s="57"/>
      <c r="EM644" s="57"/>
      <c r="EN644" s="57"/>
      <c r="EO644" s="57"/>
      <c r="EP644" s="57"/>
      <c r="EQ644" s="103"/>
      <c r="ER644" s="577"/>
    </row>
    <row r="645" spans="1:148" ht="15" customHeight="1">
      <c r="A645" s="648"/>
      <c r="B645" s="2261" t="str">
        <f t="shared" si="669"/>
        <v>Desk 14</v>
      </c>
      <c r="C645" s="2266" t="str">
        <f t="shared" ref="C645" si="684">IF(ISBLANK(C25), "", C25)</f>
        <v/>
      </c>
      <c r="D645" s="2266" t="str">
        <f t="shared" si="671"/>
        <v/>
      </c>
      <c r="E645" s="2266" t="str">
        <f t="shared" si="671"/>
        <v/>
      </c>
      <c r="F645" s="2266" t="str">
        <f t="shared" si="671"/>
        <v/>
      </c>
      <c r="G645" s="57"/>
      <c r="H645" s="57"/>
      <c r="I645" s="57"/>
      <c r="J645" s="57"/>
      <c r="K645" s="57"/>
      <c r="L645" s="57"/>
      <c r="M645" s="57"/>
      <c r="N645" s="57"/>
      <c r="O645" s="57"/>
      <c r="P645" s="57"/>
      <c r="Q645" s="57"/>
      <c r="R645" s="57"/>
      <c r="S645" s="57"/>
      <c r="T645" s="57"/>
      <c r="U645" s="57"/>
      <c r="V645" s="57"/>
      <c r="W645" s="57"/>
      <c r="X645" s="57"/>
      <c r="Y645" s="57"/>
      <c r="Z645" s="57"/>
      <c r="AA645" s="57"/>
      <c r="AB645" s="57"/>
      <c r="AC645" s="57"/>
      <c r="AD645" s="57"/>
      <c r="AE645" s="57"/>
      <c r="AF645" s="57"/>
      <c r="AG645" s="57"/>
      <c r="AH645" s="57"/>
      <c r="AI645" s="57"/>
      <c r="AJ645" s="57"/>
      <c r="AK645" s="57"/>
      <c r="AL645" s="57"/>
      <c r="AM645" s="57"/>
      <c r="AN645" s="57"/>
      <c r="AO645" s="57"/>
      <c r="AP645" s="57"/>
      <c r="AQ645" s="57"/>
      <c r="AR645" s="57"/>
      <c r="AS645" s="57"/>
      <c r="AT645" s="57"/>
      <c r="AU645" s="57"/>
      <c r="AV645" s="57"/>
      <c r="AW645" s="57"/>
      <c r="AX645" s="57"/>
      <c r="AY645" s="57"/>
      <c r="AZ645" s="57"/>
      <c r="BA645" s="57"/>
      <c r="BB645" s="57"/>
      <c r="BC645" s="57"/>
      <c r="BD645" s="57"/>
      <c r="BE645" s="57"/>
      <c r="BF645" s="57"/>
      <c r="BG645" s="57"/>
      <c r="BH645" s="57"/>
      <c r="BI645" s="57"/>
      <c r="BJ645" s="57"/>
      <c r="BK645" s="57"/>
      <c r="BL645" s="57"/>
      <c r="BM645" s="57"/>
      <c r="BN645" s="57"/>
      <c r="BO645" s="57"/>
      <c r="BP645" s="57"/>
      <c r="BQ645" s="57"/>
      <c r="BR645" s="57"/>
      <c r="BS645" s="57"/>
      <c r="BT645" s="57"/>
      <c r="BU645" s="57"/>
      <c r="BV645" s="57"/>
      <c r="BW645" s="57"/>
      <c r="BX645" s="57"/>
      <c r="BY645" s="57"/>
      <c r="BZ645" s="57"/>
      <c r="CA645" s="57"/>
      <c r="CB645" s="57"/>
      <c r="CC645" s="57"/>
      <c r="CD645" s="57"/>
      <c r="CE645" s="57"/>
      <c r="CF645" s="57"/>
      <c r="CG645" s="57"/>
      <c r="CH645" s="57"/>
      <c r="CI645" s="57"/>
      <c r="CJ645" s="57"/>
      <c r="CK645" s="57"/>
      <c r="CL645" s="57"/>
      <c r="CM645" s="57"/>
      <c r="CN645" s="57"/>
      <c r="CO645" s="57"/>
      <c r="CP645" s="57"/>
      <c r="CQ645" s="57"/>
      <c r="CR645" s="57"/>
      <c r="CS645" s="57"/>
      <c r="CT645" s="57"/>
      <c r="CU645" s="57"/>
      <c r="CV645" s="57"/>
      <c r="CW645" s="57"/>
      <c r="CX645" s="57"/>
      <c r="CY645" s="57"/>
      <c r="CZ645" s="57"/>
      <c r="DA645" s="57"/>
      <c r="DB645" s="57"/>
      <c r="DC645" s="57"/>
      <c r="DD645" s="57"/>
      <c r="DE645" s="57"/>
      <c r="DF645" s="57"/>
      <c r="DG645" s="57"/>
      <c r="DH645" s="57"/>
      <c r="DI645" s="57"/>
      <c r="DJ645" s="57"/>
      <c r="DK645" s="57"/>
      <c r="DL645" s="57"/>
      <c r="DM645" s="57"/>
      <c r="DN645" s="57"/>
      <c r="DO645" s="57"/>
      <c r="DP645" s="57"/>
      <c r="DQ645" s="57"/>
      <c r="DR645" s="57"/>
      <c r="DS645" s="57"/>
      <c r="DT645" s="57"/>
      <c r="DU645" s="57"/>
      <c r="DV645" s="103"/>
      <c r="DW645" s="57"/>
      <c r="DX645" s="57"/>
      <c r="DY645" s="57"/>
      <c r="DZ645" s="57"/>
      <c r="EA645" s="57"/>
      <c r="EB645" s="57"/>
      <c r="EC645" s="57"/>
      <c r="ED645" s="57"/>
      <c r="EE645" s="57"/>
      <c r="EF645" s="57"/>
      <c r="EG645" s="57"/>
      <c r="EH645" s="57"/>
      <c r="EI645" s="57"/>
      <c r="EJ645" s="57"/>
      <c r="EK645" s="57"/>
      <c r="EL645" s="57"/>
      <c r="EM645" s="57"/>
      <c r="EN645" s="57"/>
      <c r="EO645" s="57"/>
      <c r="EP645" s="57"/>
      <c r="EQ645" s="103"/>
      <c r="ER645" s="577"/>
    </row>
    <row r="646" spans="1:148" ht="15" customHeight="1">
      <c r="A646" s="648"/>
      <c r="B646" s="2261" t="str">
        <f t="shared" si="669"/>
        <v>Desk 15</v>
      </c>
      <c r="C646" s="2266" t="str">
        <f t="shared" ref="C646" si="685">IF(ISBLANK(C26), "", C26)</f>
        <v/>
      </c>
      <c r="D646" s="2266" t="str">
        <f t="shared" si="671"/>
        <v/>
      </c>
      <c r="E646" s="2266" t="str">
        <f t="shared" si="671"/>
        <v/>
      </c>
      <c r="F646" s="2266" t="str">
        <f t="shared" si="671"/>
        <v/>
      </c>
      <c r="G646" s="57"/>
      <c r="H646" s="57"/>
      <c r="I646" s="57"/>
      <c r="J646" s="57"/>
      <c r="K646" s="57"/>
      <c r="L646" s="57"/>
      <c r="M646" s="57"/>
      <c r="N646" s="57"/>
      <c r="O646" s="57"/>
      <c r="P646" s="57"/>
      <c r="Q646" s="57"/>
      <c r="R646" s="57"/>
      <c r="S646" s="57"/>
      <c r="T646" s="57"/>
      <c r="U646" s="57"/>
      <c r="V646" s="57"/>
      <c r="W646" s="57"/>
      <c r="X646" s="57"/>
      <c r="Y646" s="57"/>
      <c r="Z646" s="57"/>
      <c r="AA646" s="57"/>
      <c r="AB646" s="57"/>
      <c r="AC646" s="57"/>
      <c r="AD646" s="57"/>
      <c r="AE646" s="57"/>
      <c r="AF646" s="57"/>
      <c r="AG646" s="57"/>
      <c r="AH646" s="57"/>
      <c r="AI646" s="57"/>
      <c r="AJ646" s="57"/>
      <c r="AK646" s="57"/>
      <c r="AL646" s="57"/>
      <c r="AM646" s="57"/>
      <c r="AN646" s="57"/>
      <c r="AO646" s="57"/>
      <c r="AP646" s="57"/>
      <c r="AQ646" s="57"/>
      <c r="AR646" s="57"/>
      <c r="AS646" s="57"/>
      <c r="AT646" s="57"/>
      <c r="AU646" s="57"/>
      <c r="AV646" s="57"/>
      <c r="AW646" s="57"/>
      <c r="AX646" s="57"/>
      <c r="AY646" s="57"/>
      <c r="AZ646" s="57"/>
      <c r="BA646" s="57"/>
      <c r="BB646" s="57"/>
      <c r="BC646" s="57"/>
      <c r="BD646" s="57"/>
      <c r="BE646" s="57"/>
      <c r="BF646" s="57"/>
      <c r="BG646" s="57"/>
      <c r="BH646" s="57"/>
      <c r="BI646" s="57"/>
      <c r="BJ646" s="57"/>
      <c r="BK646" s="57"/>
      <c r="BL646" s="57"/>
      <c r="BM646" s="57"/>
      <c r="BN646" s="57"/>
      <c r="BO646" s="57"/>
      <c r="BP646" s="57"/>
      <c r="BQ646" s="57"/>
      <c r="BR646" s="57"/>
      <c r="BS646" s="57"/>
      <c r="BT646" s="57"/>
      <c r="BU646" s="57"/>
      <c r="BV646" s="57"/>
      <c r="BW646" s="57"/>
      <c r="BX646" s="57"/>
      <c r="BY646" s="57"/>
      <c r="BZ646" s="57"/>
      <c r="CA646" s="57"/>
      <c r="CB646" s="57"/>
      <c r="CC646" s="57"/>
      <c r="CD646" s="57"/>
      <c r="CE646" s="57"/>
      <c r="CF646" s="57"/>
      <c r="CG646" s="57"/>
      <c r="CH646" s="57"/>
      <c r="CI646" s="57"/>
      <c r="CJ646" s="57"/>
      <c r="CK646" s="57"/>
      <c r="CL646" s="57"/>
      <c r="CM646" s="57"/>
      <c r="CN646" s="57"/>
      <c r="CO646" s="57"/>
      <c r="CP646" s="57"/>
      <c r="CQ646" s="57"/>
      <c r="CR646" s="57"/>
      <c r="CS646" s="57"/>
      <c r="CT646" s="57"/>
      <c r="CU646" s="57"/>
      <c r="CV646" s="57"/>
      <c r="CW646" s="57"/>
      <c r="CX646" s="57"/>
      <c r="CY646" s="57"/>
      <c r="CZ646" s="57"/>
      <c r="DA646" s="57"/>
      <c r="DB646" s="57"/>
      <c r="DC646" s="57"/>
      <c r="DD646" s="57"/>
      <c r="DE646" s="57"/>
      <c r="DF646" s="57"/>
      <c r="DG646" s="57"/>
      <c r="DH646" s="57"/>
      <c r="DI646" s="57"/>
      <c r="DJ646" s="57"/>
      <c r="DK646" s="57"/>
      <c r="DL646" s="57"/>
      <c r="DM646" s="57"/>
      <c r="DN646" s="57"/>
      <c r="DO646" s="57"/>
      <c r="DP646" s="57"/>
      <c r="DQ646" s="57"/>
      <c r="DR646" s="57"/>
      <c r="DS646" s="57"/>
      <c r="DT646" s="57"/>
      <c r="DU646" s="57"/>
      <c r="DV646" s="103"/>
      <c r="DW646" s="57"/>
      <c r="DX646" s="57"/>
      <c r="DY646" s="57"/>
      <c r="DZ646" s="57"/>
      <c r="EA646" s="57"/>
      <c r="EB646" s="57"/>
      <c r="EC646" s="57"/>
      <c r="ED646" s="57"/>
      <c r="EE646" s="57"/>
      <c r="EF646" s="57"/>
      <c r="EG646" s="57"/>
      <c r="EH646" s="57"/>
      <c r="EI646" s="57"/>
      <c r="EJ646" s="57"/>
      <c r="EK646" s="57"/>
      <c r="EL646" s="57"/>
      <c r="EM646" s="57"/>
      <c r="EN646" s="57"/>
      <c r="EO646" s="57"/>
      <c r="EP646" s="57"/>
      <c r="EQ646" s="103"/>
      <c r="ER646" s="577"/>
    </row>
    <row r="647" spans="1:148" ht="15" customHeight="1">
      <c r="A647" s="648"/>
      <c r="B647" s="2261" t="str">
        <f t="shared" si="669"/>
        <v>Desk 16</v>
      </c>
      <c r="C647" s="2266" t="str">
        <f t="shared" ref="C647" si="686">IF(ISBLANK(C27), "", C27)</f>
        <v/>
      </c>
      <c r="D647" s="2266" t="str">
        <f t="shared" si="671"/>
        <v/>
      </c>
      <c r="E647" s="2266" t="str">
        <f t="shared" si="671"/>
        <v/>
      </c>
      <c r="F647" s="2266" t="str">
        <f t="shared" si="671"/>
        <v/>
      </c>
      <c r="G647" s="57"/>
      <c r="H647" s="57"/>
      <c r="I647" s="57"/>
      <c r="J647" s="57"/>
      <c r="K647" s="57"/>
      <c r="L647" s="57"/>
      <c r="M647" s="57"/>
      <c r="N647" s="57"/>
      <c r="O647" s="57"/>
      <c r="P647" s="57"/>
      <c r="Q647" s="57"/>
      <c r="R647" s="57"/>
      <c r="S647" s="57"/>
      <c r="T647" s="57"/>
      <c r="U647" s="57"/>
      <c r="V647" s="57"/>
      <c r="W647" s="57"/>
      <c r="X647" s="57"/>
      <c r="Y647" s="57"/>
      <c r="Z647" s="57"/>
      <c r="AA647" s="57"/>
      <c r="AB647" s="57"/>
      <c r="AC647" s="57"/>
      <c r="AD647" s="57"/>
      <c r="AE647" s="57"/>
      <c r="AF647" s="57"/>
      <c r="AG647" s="57"/>
      <c r="AH647" s="57"/>
      <c r="AI647" s="57"/>
      <c r="AJ647" s="57"/>
      <c r="AK647" s="57"/>
      <c r="AL647" s="57"/>
      <c r="AM647" s="57"/>
      <c r="AN647" s="57"/>
      <c r="AO647" s="57"/>
      <c r="AP647" s="57"/>
      <c r="AQ647" s="57"/>
      <c r="AR647" s="57"/>
      <c r="AS647" s="57"/>
      <c r="AT647" s="57"/>
      <c r="AU647" s="57"/>
      <c r="AV647" s="57"/>
      <c r="AW647" s="57"/>
      <c r="AX647" s="57"/>
      <c r="AY647" s="57"/>
      <c r="AZ647" s="57"/>
      <c r="BA647" s="57"/>
      <c r="BB647" s="57"/>
      <c r="BC647" s="57"/>
      <c r="BD647" s="57"/>
      <c r="BE647" s="57"/>
      <c r="BF647" s="57"/>
      <c r="BG647" s="57"/>
      <c r="BH647" s="57"/>
      <c r="BI647" s="57"/>
      <c r="BJ647" s="57"/>
      <c r="BK647" s="57"/>
      <c r="BL647" s="57"/>
      <c r="BM647" s="57"/>
      <c r="BN647" s="57"/>
      <c r="BO647" s="57"/>
      <c r="BP647" s="57"/>
      <c r="BQ647" s="57"/>
      <c r="BR647" s="57"/>
      <c r="BS647" s="57"/>
      <c r="BT647" s="57"/>
      <c r="BU647" s="57"/>
      <c r="BV647" s="57"/>
      <c r="BW647" s="57"/>
      <c r="BX647" s="57"/>
      <c r="BY647" s="57"/>
      <c r="BZ647" s="57"/>
      <c r="CA647" s="57"/>
      <c r="CB647" s="57"/>
      <c r="CC647" s="57"/>
      <c r="CD647" s="57"/>
      <c r="CE647" s="57"/>
      <c r="CF647" s="57"/>
      <c r="CG647" s="57"/>
      <c r="CH647" s="57"/>
      <c r="CI647" s="57"/>
      <c r="CJ647" s="57"/>
      <c r="CK647" s="57"/>
      <c r="CL647" s="57"/>
      <c r="CM647" s="57"/>
      <c r="CN647" s="57"/>
      <c r="CO647" s="57"/>
      <c r="CP647" s="57"/>
      <c r="CQ647" s="57"/>
      <c r="CR647" s="57"/>
      <c r="CS647" s="57"/>
      <c r="CT647" s="57"/>
      <c r="CU647" s="57"/>
      <c r="CV647" s="57"/>
      <c r="CW647" s="57"/>
      <c r="CX647" s="57"/>
      <c r="CY647" s="57"/>
      <c r="CZ647" s="57"/>
      <c r="DA647" s="57"/>
      <c r="DB647" s="57"/>
      <c r="DC647" s="57"/>
      <c r="DD647" s="57"/>
      <c r="DE647" s="57"/>
      <c r="DF647" s="57"/>
      <c r="DG647" s="57"/>
      <c r="DH647" s="57"/>
      <c r="DI647" s="57"/>
      <c r="DJ647" s="57"/>
      <c r="DK647" s="57"/>
      <c r="DL647" s="57"/>
      <c r="DM647" s="57"/>
      <c r="DN647" s="57"/>
      <c r="DO647" s="57"/>
      <c r="DP647" s="57"/>
      <c r="DQ647" s="57"/>
      <c r="DR647" s="57"/>
      <c r="DS647" s="57"/>
      <c r="DT647" s="57"/>
      <c r="DU647" s="57"/>
      <c r="DV647" s="103"/>
      <c r="DW647" s="57"/>
      <c r="DX647" s="57"/>
      <c r="DY647" s="57"/>
      <c r="DZ647" s="57"/>
      <c r="EA647" s="57"/>
      <c r="EB647" s="57"/>
      <c r="EC647" s="57"/>
      <c r="ED647" s="57"/>
      <c r="EE647" s="57"/>
      <c r="EF647" s="57"/>
      <c r="EG647" s="57"/>
      <c r="EH647" s="57"/>
      <c r="EI647" s="57"/>
      <c r="EJ647" s="57"/>
      <c r="EK647" s="57"/>
      <c r="EL647" s="57"/>
      <c r="EM647" s="57"/>
      <c r="EN647" s="57"/>
      <c r="EO647" s="57"/>
      <c r="EP647" s="57"/>
      <c r="EQ647" s="103"/>
      <c r="ER647" s="577"/>
    </row>
    <row r="648" spans="1:148" ht="15" customHeight="1">
      <c r="A648" s="648"/>
      <c r="B648" s="2261" t="str">
        <f t="shared" si="669"/>
        <v>Desk 17</v>
      </c>
      <c r="C648" s="2266" t="str">
        <f t="shared" ref="C648" si="687">IF(ISBLANK(C28), "", C28)</f>
        <v/>
      </c>
      <c r="D648" s="2266" t="str">
        <f t="shared" si="671"/>
        <v/>
      </c>
      <c r="E648" s="2266" t="str">
        <f t="shared" si="671"/>
        <v/>
      </c>
      <c r="F648" s="2266" t="str">
        <f t="shared" si="671"/>
        <v/>
      </c>
      <c r="G648" s="57"/>
      <c r="H648" s="57"/>
      <c r="I648" s="57"/>
      <c r="J648" s="57"/>
      <c r="K648" s="57"/>
      <c r="L648" s="57"/>
      <c r="M648" s="57"/>
      <c r="N648" s="57"/>
      <c r="O648" s="57"/>
      <c r="P648" s="57"/>
      <c r="Q648" s="57"/>
      <c r="R648" s="57"/>
      <c r="S648" s="57"/>
      <c r="T648" s="57"/>
      <c r="U648" s="57"/>
      <c r="V648" s="57"/>
      <c r="W648" s="57"/>
      <c r="X648" s="57"/>
      <c r="Y648" s="57"/>
      <c r="Z648" s="57"/>
      <c r="AA648" s="57"/>
      <c r="AB648" s="57"/>
      <c r="AC648" s="57"/>
      <c r="AD648" s="57"/>
      <c r="AE648" s="57"/>
      <c r="AF648" s="57"/>
      <c r="AG648" s="57"/>
      <c r="AH648" s="57"/>
      <c r="AI648" s="57"/>
      <c r="AJ648" s="57"/>
      <c r="AK648" s="57"/>
      <c r="AL648" s="57"/>
      <c r="AM648" s="57"/>
      <c r="AN648" s="57"/>
      <c r="AO648" s="57"/>
      <c r="AP648" s="57"/>
      <c r="AQ648" s="57"/>
      <c r="AR648" s="57"/>
      <c r="AS648" s="57"/>
      <c r="AT648" s="57"/>
      <c r="AU648" s="57"/>
      <c r="AV648" s="57"/>
      <c r="AW648" s="57"/>
      <c r="AX648" s="57"/>
      <c r="AY648" s="57"/>
      <c r="AZ648" s="57"/>
      <c r="BA648" s="57"/>
      <c r="BB648" s="57"/>
      <c r="BC648" s="57"/>
      <c r="BD648" s="57"/>
      <c r="BE648" s="57"/>
      <c r="BF648" s="57"/>
      <c r="BG648" s="57"/>
      <c r="BH648" s="57"/>
      <c r="BI648" s="57"/>
      <c r="BJ648" s="57"/>
      <c r="BK648" s="57"/>
      <c r="BL648" s="57"/>
      <c r="BM648" s="57"/>
      <c r="BN648" s="57"/>
      <c r="BO648" s="57"/>
      <c r="BP648" s="57"/>
      <c r="BQ648" s="57"/>
      <c r="BR648" s="57"/>
      <c r="BS648" s="57"/>
      <c r="BT648" s="57"/>
      <c r="BU648" s="57"/>
      <c r="BV648" s="57"/>
      <c r="BW648" s="57"/>
      <c r="BX648" s="57"/>
      <c r="BY648" s="57"/>
      <c r="BZ648" s="57"/>
      <c r="CA648" s="57"/>
      <c r="CB648" s="57"/>
      <c r="CC648" s="57"/>
      <c r="CD648" s="57"/>
      <c r="CE648" s="57"/>
      <c r="CF648" s="57"/>
      <c r="CG648" s="57"/>
      <c r="CH648" s="57"/>
      <c r="CI648" s="57"/>
      <c r="CJ648" s="57"/>
      <c r="CK648" s="57"/>
      <c r="CL648" s="57"/>
      <c r="CM648" s="57"/>
      <c r="CN648" s="57"/>
      <c r="CO648" s="57"/>
      <c r="CP648" s="57"/>
      <c r="CQ648" s="57"/>
      <c r="CR648" s="57"/>
      <c r="CS648" s="57"/>
      <c r="CT648" s="57"/>
      <c r="CU648" s="57"/>
      <c r="CV648" s="57"/>
      <c r="CW648" s="57"/>
      <c r="CX648" s="57"/>
      <c r="CY648" s="57"/>
      <c r="CZ648" s="57"/>
      <c r="DA648" s="57"/>
      <c r="DB648" s="57"/>
      <c r="DC648" s="57"/>
      <c r="DD648" s="57"/>
      <c r="DE648" s="57"/>
      <c r="DF648" s="57"/>
      <c r="DG648" s="57"/>
      <c r="DH648" s="57"/>
      <c r="DI648" s="57"/>
      <c r="DJ648" s="57"/>
      <c r="DK648" s="57"/>
      <c r="DL648" s="57"/>
      <c r="DM648" s="57"/>
      <c r="DN648" s="57"/>
      <c r="DO648" s="57"/>
      <c r="DP648" s="57"/>
      <c r="DQ648" s="57"/>
      <c r="DR648" s="57"/>
      <c r="DS648" s="57"/>
      <c r="DT648" s="57"/>
      <c r="DU648" s="57"/>
      <c r="DV648" s="103"/>
      <c r="DW648" s="57"/>
      <c r="DX648" s="57"/>
      <c r="DY648" s="57"/>
      <c r="DZ648" s="57"/>
      <c r="EA648" s="57"/>
      <c r="EB648" s="57"/>
      <c r="EC648" s="57"/>
      <c r="ED648" s="57"/>
      <c r="EE648" s="57"/>
      <c r="EF648" s="57"/>
      <c r="EG648" s="57"/>
      <c r="EH648" s="57"/>
      <c r="EI648" s="57"/>
      <c r="EJ648" s="57"/>
      <c r="EK648" s="57"/>
      <c r="EL648" s="57"/>
      <c r="EM648" s="57"/>
      <c r="EN648" s="57"/>
      <c r="EO648" s="57"/>
      <c r="EP648" s="57"/>
      <c r="EQ648" s="103"/>
      <c r="ER648" s="577"/>
    </row>
    <row r="649" spans="1:148" ht="15" customHeight="1">
      <c r="A649" s="648"/>
      <c r="B649" s="2261" t="str">
        <f t="shared" si="669"/>
        <v>Desk 18</v>
      </c>
      <c r="C649" s="2266" t="str">
        <f t="shared" ref="C649" si="688">IF(ISBLANK(C29), "", C29)</f>
        <v/>
      </c>
      <c r="D649" s="2266" t="str">
        <f t="shared" si="671"/>
        <v/>
      </c>
      <c r="E649" s="2266" t="str">
        <f t="shared" si="671"/>
        <v/>
      </c>
      <c r="F649" s="2266" t="str">
        <f t="shared" si="671"/>
        <v/>
      </c>
      <c r="G649" s="57"/>
      <c r="H649" s="57"/>
      <c r="I649" s="57"/>
      <c r="J649" s="57"/>
      <c r="K649" s="57"/>
      <c r="L649" s="57"/>
      <c r="M649" s="57"/>
      <c r="N649" s="57"/>
      <c r="O649" s="57"/>
      <c r="P649" s="57"/>
      <c r="Q649" s="57"/>
      <c r="R649" s="57"/>
      <c r="S649" s="57"/>
      <c r="T649" s="57"/>
      <c r="U649" s="57"/>
      <c r="V649" s="57"/>
      <c r="W649" s="57"/>
      <c r="X649" s="57"/>
      <c r="Y649" s="57"/>
      <c r="Z649" s="57"/>
      <c r="AA649" s="57"/>
      <c r="AB649" s="57"/>
      <c r="AC649" s="57"/>
      <c r="AD649" s="57"/>
      <c r="AE649" s="57"/>
      <c r="AF649" s="57"/>
      <c r="AG649" s="57"/>
      <c r="AH649" s="57"/>
      <c r="AI649" s="57"/>
      <c r="AJ649" s="57"/>
      <c r="AK649" s="57"/>
      <c r="AL649" s="57"/>
      <c r="AM649" s="57"/>
      <c r="AN649" s="57"/>
      <c r="AO649" s="57"/>
      <c r="AP649" s="57"/>
      <c r="AQ649" s="57"/>
      <c r="AR649" s="57"/>
      <c r="AS649" s="57"/>
      <c r="AT649" s="57"/>
      <c r="AU649" s="57"/>
      <c r="AV649" s="57"/>
      <c r="AW649" s="57"/>
      <c r="AX649" s="57"/>
      <c r="AY649" s="57"/>
      <c r="AZ649" s="57"/>
      <c r="BA649" s="57"/>
      <c r="BB649" s="57"/>
      <c r="BC649" s="57"/>
      <c r="BD649" s="57"/>
      <c r="BE649" s="57"/>
      <c r="BF649" s="57"/>
      <c r="BG649" s="57"/>
      <c r="BH649" s="57"/>
      <c r="BI649" s="57"/>
      <c r="BJ649" s="57"/>
      <c r="BK649" s="57"/>
      <c r="BL649" s="57"/>
      <c r="BM649" s="57"/>
      <c r="BN649" s="57"/>
      <c r="BO649" s="57"/>
      <c r="BP649" s="57"/>
      <c r="BQ649" s="57"/>
      <c r="BR649" s="57"/>
      <c r="BS649" s="57"/>
      <c r="BT649" s="57"/>
      <c r="BU649" s="57"/>
      <c r="BV649" s="57"/>
      <c r="BW649" s="57"/>
      <c r="BX649" s="57"/>
      <c r="BY649" s="57"/>
      <c r="BZ649" s="57"/>
      <c r="CA649" s="57"/>
      <c r="CB649" s="57"/>
      <c r="CC649" s="57"/>
      <c r="CD649" s="57"/>
      <c r="CE649" s="57"/>
      <c r="CF649" s="57"/>
      <c r="CG649" s="57"/>
      <c r="CH649" s="57"/>
      <c r="CI649" s="57"/>
      <c r="CJ649" s="57"/>
      <c r="CK649" s="57"/>
      <c r="CL649" s="57"/>
      <c r="CM649" s="57"/>
      <c r="CN649" s="57"/>
      <c r="CO649" s="57"/>
      <c r="CP649" s="57"/>
      <c r="CQ649" s="57"/>
      <c r="CR649" s="57"/>
      <c r="CS649" s="57"/>
      <c r="CT649" s="57"/>
      <c r="CU649" s="57"/>
      <c r="CV649" s="57"/>
      <c r="CW649" s="57"/>
      <c r="CX649" s="57"/>
      <c r="CY649" s="57"/>
      <c r="CZ649" s="57"/>
      <c r="DA649" s="57"/>
      <c r="DB649" s="57"/>
      <c r="DC649" s="57"/>
      <c r="DD649" s="57"/>
      <c r="DE649" s="57"/>
      <c r="DF649" s="57"/>
      <c r="DG649" s="57"/>
      <c r="DH649" s="57"/>
      <c r="DI649" s="57"/>
      <c r="DJ649" s="57"/>
      <c r="DK649" s="57"/>
      <c r="DL649" s="57"/>
      <c r="DM649" s="57"/>
      <c r="DN649" s="57"/>
      <c r="DO649" s="57"/>
      <c r="DP649" s="57"/>
      <c r="DQ649" s="57"/>
      <c r="DR649" s="57"/>
      <c r="DS649" s="57"/>
      <c r="DT649" s="57"/>
      <c r="DU649" s="57"/>
      <c r="DV649" s="103"/>
      <c r="DW649" s="57"/>
      <c r="DX649" s="57"/>
      <c r="DY649" s="57"/>
      <c r="DZ649" s="57"/>
      <c r="EA649" s="57"/>
      <c r="EB649" s="57"/>
      <c r="EC649" s="57"/>
      <c r="ED649" s="57"/>
      <c r="EE649" s="57"/>
      <c r="EF649" s="57"/>
      <c r="EG649" s="57"/>
      <c r="EH649" s="57"/>
      <c r="EI649" s="57"/>
      <c r="EJ649" s="57"/>
      <c r="EK649" s="57"/>
      <c r="EL649" s="57"/>
      <c r="EM649" s="57"/>
      <c r="EN649" s="57"/>
      <c r="EO649" s="57"/>
      <c r="EP649" s="57"/>
      <c r="EQ649" s="103"/>
      <c r="ER649" s="577"/>
    </row>
    <row r="650" spans="1:148" ht="15" customHeight="1">
      <c r="A650" s="648"/>
      <c r="B650" s="2261" t="str">
        <f t="shared" si="669"/>
        <v>Desk 19</v>
      </c>
      <c r="C650" s="2266" t="str">
        <f t="shared" ref="C650" si="689">IF(ISBLANK(C30), "", C30)</f>
        <v/>
      </c>
      <c r="D650" s="2266" t="str">
        <f t="shared" si="671"/>
        <v/>
      </c>
      <c r="E650" s="2266" t="str">
        <f t="shared" si="671"/>
        <v/>
      </c>
      <c r="F650" s="2266" t="str">
        <f t="shared" si="671"/>
        <v/>
      </c>
      <c r="G650" s="57"/>
      <c r="H650" s="57"/>
      <c r="I650" s="57"/>
      <c r="J650" s="57"/>
      <c r="K650" s="57"/>
      <c r="L650" s="57"/>
      <c r="M650" s="57"/>
      <c r="N650" s="57"/>
      <c r="O650" s="57"/>
      <c r="P650" s="57"/>
      <c r="Q650" s="57"/>
      <c r="R650" s="57"/>
      <c r="S650" s="57"/>
      <c r="T650" s="57"/>
      <c r="U650" s="57"/>
      <c r="V650" s="57"/>
      <c r="W650" s="57"/>
      <c r="X650" s="57"/>
      <c r="Y650" s="57"/>
      <c r="Z650" s="57"/>
      <c r="AA650" s="57"/>
      <c r="AB650" s="57"/>
      <c r="AC650" s="57"/>
      <c r="AD650" s="57"/>
      <c r="AE650" s="57"/>
      <c r="AF650" s="57"/>
      <c r="AG650" s="57"/>
      <c r="AH650" s="57"/>
      <c r="AI650" s="57"/>
      <c r="AJ650" s="57"/>
      <c r="AK650" s="57"/>
      <c r="AL650" s="57"/>
      <c r="AM650" s="57"/>
      <c r="AN650" s="57"/>
      <c r="AO650" s="57"/>
      <c r="AP650" s="57"/>
      <c r="AQ650" s="57"/>
      <c r="AR650" s="57"/>
      <c r="AS650" s="57"/>
      <c r="AT650" s="57"/>
      <c r="AU650" s="57"/>
      <c r="AV650" s="57"/>
      <c r="AW650" s="57"/>
      <c r="AX650" s="57"/>
      <c r="AY650" s="57"/>
      <c r="AZ650" s="57"/>
      <c r="BA650" s="57"/>
      <c r="BB650" s="57"/>
      <c r="BC650" s="57"/>
      <c r="BD650" s="57"/>
      <c r="BE650" s="57"/>
      <c r="BF650" s="57"/>
      <c r="BG650" s="57"/>
      <c r="BH650" s="57"/>
      <c r="BI650" s="57"/>
      <c r="BJ650" s="57"/>
      <c r="BK650" s="57"/>
      <c r="BL650" s="57"/>
      <c r="BM650" s="57"/>
      <c r="BN650" s="57"/>
      <c r="BO650" s="57"/>
      <c r="BP650" s="57"/>
      <c r="BQ650" s="57"/>
      <c r="BR650" s="57"/>
      <c r="BS650" s="57"/>
      <c r="BT650" s="57"/>
      <c r="BU650" s="57"/>
      <c r="BV650" s="57"/>
      <c r="BW650" s="57"/>
      <c r="BX650" s="57"/>
      <c r="BY650" s="57"/>
      <c r="BZ650" s="57"/>
      <c r="CA650" s="57"/>
      <c r="CB650" s="57"/>
      <c r="CC650" s="57"/>
      <c r="CD650" s="57"/>
      <c r="CE650" s="57"/>
      <c r="CF650" s="57"/>
      <c r="CG650" s="57"/>
      <c r="CH650" s="57"/>
      <c r="CI650" s="57"/>
      <c r="CJ650" s="57"/>
      <c r="CK650" s="57"/>
      <c r="CL650" s="57"/>
      <c r="CM650" s="57"/>
      <c r="CN650" s="57"/>
      <c r="CO650" s="57"/>
      <c r="CP650" s="57"/>
      <c r="CQ650" s="57"/>
      <c r="CR650" s="57"/>
      <c r="CS650" s="57"/>
      <c r="CT650" s="57"/>
      <c r="CU650" s="57"/>
      <c r="CV650" s="57"/>
      <c r="CW650" s="57"/>
      <c r="CX650" s="57"/>
      <c r="CY650" s="57"/>
      <c r="CZ650" s="57"/>
      <c r="DA650" s="57"/>
      <c r="DB650" s="57"/>
      <c r="DC650" s="57"/>
      <c r="DD650" s="57"/>
      <c r="DE650" s="57"/>
      <c r="DF650" s="57"/>
      <c r="DG650" s="57"/>
      <c r="DH650" s="57"/>
      <c r="DI650" s="57"/>
      <c r="DJ650" s="57"/>
      <c r="DK650" s="57"/>
      <c r="DL650" s="57"/>
      <c r="DM650" s="57"/>
      <c r="DN650" s="57"/>
      <c r="DO650" s="57"/>
      <c r="DP650" s="57"/>
      <c r="DQ650" s="57"/>
      <c r="DR650" s="57"/>
      <c r="DS650" s="57"/>
      <c r="DT650" s="57"/>
      <c r="DU650" s="57"/>
      <c r="DV650" s="103"/>
      <c r="DW650" s="57"/>
      <c r="DX650" s="57"/>
      <c r="DY650" s="57"/>
      <c r="DZ650" s="57"/>
      <c r="EA650" s="57"/>
      <c r="EB650" s="57"/>
      <c r="EC650" s="57"/>
      <c r="ED650" s="57"/>
      <c r="EE650" s="57"/>
      <c r="EF650" s="57"/>
      <c r="EG650" s="57"/>
      <c r="EH650" s="57"/>
      <c r="EI650" s="57"/>
      <c r="EJ650" s="57"/>
      <c r="EK650" s="57"/>
      <c r="EL650" s="57"/>
      <c r="EM650" s="57"/>
      <c r="EN650" s="57"/>
      <c r="EO650" s="57"/>
      <c r="EP650" s="57"/>
      <c r="EQ650" s="103"/>
      <c r="ER650" s="577"/>
    </row>
    <row r="651" spans="1:148" ht="15" customHeight="1">
      <c r="A651" s="648"/>
      <c r="B651" s="2261" t="str">
        <f t="shared" si="669"/>
        <v>Desk 20</v>
      </c>
      <c r="C651" s="2266" t="str">
        <f t="shared" ref="C651" si="690">IF(ISBLANK(C31), "", C31)</f>
        <v/>
      </c>
      <c r="D651" s="2266" t="str">
        <f t="shared" si="671"/>
        <v/>
      </c>
      <c r="E651" s="2266" t="str">
        <f t="shared" si="671"/>
        <v/>
      </c>
      <c r="F651" s="2266" t="str">
        <f t="shared" si="671"/>
        <v/>
      </c>
      <c r="G651" s="57"/>
      <c r="H651" s="57"/>
      <c r="I651" s="57"/>
      <c r="J651" s="57"/>
      <c r="K651" s="57"/>
      <c r="L651" s="57"/>
      <c r="M651" s="57"/>
      <c r="N651" s="57"/>
      <c r="O651" s="57"/>
      <c r="P651" s="57"/>
      <c r="Q651" s="57"/>
      <c r="R651" s="57"/>
      <c r="S651" s="57"/>
      <c r="T651" s="57"/>
      <c r="U651" s="57"/>
      <c r="V651" s="57"/>
      <c r="W651" s="57"/>
      <c r="X651" s="57"/>
      <c r="Y651" s="57"/>
      <c r="Z651" s="57"/>
      <c r="AA651" s="57"/>
      <c r="AB651" s="57"/>
      <c r="AC651" s="57"/>
      <c r="AD651" s="57"/>
      <c r="AE651" s="57"/>
      <c r="AF651" s="57"/>
      <c r="AG651" s="57"/>
      <c r="AH651" s="57"/>
      <c r="AI651" s="57"/>
      <c r="AJ651" s="57"/>
      <c r="AK651" s="57"/>
      <c r="AL651" s="57"/>
      <c r="AM651" s="57"/>
      <c r="AN651" s="57"/>
      <c r="AO651" s="57"/>
      <c r="AP651" s="57"/>
      <c r="AQ651" s="57"/>
      <c r="AR651" s="57"/>
      <c r="AS651" s="57"/>
      <c r="AT651" s="57"/>
      <c r="AU651" s="57"/>
      <c r="AV651" s="57"/>
      <c r="AW651" s="57"/>
      <c r="AX651" s="57"/>
      <c r="AY651" s="57"/>
      <c r="AZ651" s="57"/>
      <c r="BA651" s="57"/>
      <c r="BB651" s="57"/>
      <c r="BC651" s="57"/>
      <c r="BD651" s="57"/>
      <c r="BE651" s="57"/>
      <c r="BF651" s="57"/>
      <c r="BG651" s="57"/>
      <c r="BH651" s="57"/>
      <c r="BI651" s="57"/>
      <c r="BJ651" s="57"/>
      <c r="BK651" s="57"/>
      <c r="BL651" s="57"/>
      <c r="BM651" s="57"/>
      <c r="BN651" s="57"/>
      <c r="BO651" s="57"/>
      <c r="BP651" s="57"/>
      <c r="BQ651" s="57"/>
      <c r="BR651" s="57"/>
      <c r="BS651" s="57"/>
      <c r="BT651" s="57"/>
      <c r="BU651" s="57"/>
      <c r="BV651" s="57"/>
      <c r="BW651" s="57"/>
      <c r="BX651" s="57"/>
      <c r="BY651" s="57"/>
      <c r="BZ651" s="57"/>
      <c r="CA651" s="57"/>
      <c r="CB651" s="57"/>
      <c r="CC651" s="57"/>
      <c r="CD651" s="57"/>
      <c r="CE651" s="57"/>
      <c r="CF651" s="57"/>
      <c r="CG651" s="57"/>
      <c r="CH651" s="57"/>
      <c r="CI651" s="57"/>
      <c r="CJ651" s="57"/>
      <c r="CK651" s="57"/>
      <c r="CL651" s="57"/>
      <c r="CM651" s="57"/>
      <c r="CN651" s="57"/>
      <c r="CO651" s="57"/>
      <c r="CP651" s="57"/>
      <c r="CQ651" s="57"/>
      <c r="CR651" s="57"/>
      <c r="CS651" s="57"/>
      <c r="CT651" s="57"/>
      <c r="CU651" s="57"/>
      <c r="CV651" s="57"/>
      <c r="CW651" s="57"/>
      <c r="CX651" s="57"/>
      <c r="CY651" s="57"/>
      <c r="CZ651" s="57"/>
      <c r="DA651" s="57"/>
      <c r="DB651" s="57"/>
      <c r="DC651" s="57"/>
      <c r="DD651" s="57"/>
      <c r="DE651" s="57"/>
      <c r="DF651" s="57"/>
      <c r="DG651" s="57"/>
      <c r="DH651" s="57"/>
      <c r="DI651" s="57"/>
      <c r="DJ651" s="57"/>
      <c r="DK651" s="57"/>
      <c r="DL651" s="57"/>
      <c r="DM651" s="57"/>
      <c r="DN651" s="57"/>
      <c r="DO651" s="57"/>
      <c r="DP651" s="57"/>
      <c r="DQ651" s="57"/>
      <c r="DR651" s="57"/>
      <c r="DS651" s="57"/>
      <c r="DT651" s="57"/>
      <c r="DU651" s="57"/>
      <c r="DV651" s="103"/>
      <c r="DW651" s="57"/>
      <c r="DX651" s="57"/>
      <c r="DY651" s="57"/>
      <c r="DZ651" s="57"/>
      <c r="EA651" s="57"/>
      <c r="EB651" s="57"/>
      <c r="EC651" s="57"/>
      <c r="ED651" s="57"/>
      <c r="EE651" s="57"/>
      <c r="EF651" s="57"/>
      <c r="EG651" s="57"/>
      <c r="EH651" s="57"/>
      <c r="EI651" s="57"/>
      <c r="EJ651" s="57"/>
      <c r="EK651" s="57"/>
      <c r="EL651" s="57"/>
      <c r="EM651" s="57"/>
      <c r="EN651" s="57"/>
      <c r="EO651" s="57"/>
      <c r="EP651" s="57"/>
      <c r="EQ651" s="103"/>
      <c r="ER651" s="577"/>
    </row>
    <row r="652" spans="1:148" ht="15" customHeight="1">
      <c r="A652" s="648"/>
      <c r="B652" s="2261" t="str">
        <f t="shared" si="669"/>
        <v>Desk 21</v>
      </c>
      <c r="C652" s="2266" t="str">
        <f t="shared" ref="C652" si="691">IF(ISBLANK(C32), "", C32)</f>
        <v/>
      </c>
      <c r="D652" s="2266" t="str">
        <f t="shared" ref="D652:F671" si="692">IF(ISBLANK(D32), "", D32)</f>
        <v/>
      </c>
      <c r="E652" s="2266" t="str">
        <f t="shared" si="692"/>
        <v/>
      </c>
      <c r="F652" s="2266" t="str">
        <f t="shared" si="692"/>
        <v/>
      </c>
      <c r="G652" s="57"/>
      <c r="H652" s="57"/>
      <c r="I652" s="57"/>
      <c r="J652" s="57"/>
      <c r="K652" s="57"/>
      <c r="L652" s="57"/>
      <c r="M652" s="57"/>
      <c r="N652" s="57"/>
      <c r="O652" s="57"/>
      <c r="P652" s="57"/>
      <c r="Q652" s="57"/>
      <c r="R652" s="57"/>
      <c r="S652" s="57"/>
      <c r="T652" s="57"/>
      <c r="U652" s="57"/>
      <c r="V652" s="57"/>
      <c r="W652" s="57"/>
      <c r="X652" s="57"/>
      <c r="Y652" s="57"/>
      <c r="Z652" s="57"/>
      <c r="AA652" s="57"/>
      <c r="AB652" s="57"/>
      <c r="AC652" s="57"/>
      <c r="AD652" s="57"/>
      <c r="AE652" s="57"/>
      <c r="AF652" s="57"/>
      <c r="AG652" s="57"/>
      <c r="AH652" s="57"/>
      <c r="AI652" s="57"/>
      <c r="AJ652" s="57"/>
      <c r="AK652" s="57"/>
      <c r="AL652" s="57"/>
      <c r="AM652" s="57"/>
      <c r="AN652" s="57"/>
      <c r="AO652" s="57"/>
      <c r="AP652" s="57"/>
      <c r="AQ652" s="57"/>
      <c r="AR652" s="57"/>
      <c r="AS652" s="57"/>
      <c r="AT652" s="57"/>
      <c r="AU652" s="57"/>
      <c r="AV652" s="57"/>
      <c r="AW652" s="57"/>
      <c r="AX652" s="57"/>
      <c r="AY652" s="57"/>
      <c r="AZ652" s="57"/>
      <c r="BA652" s="57"/>
      <c r="BB652" s="57"/>
      <c r="BC652" s="57"/>
      <c r="BD652" s="57"/>
      <c r="BE652" s="57"/>
      <c r="BF652" s="57"/>
      <c r="BG652" s="57"/>
      <c r="BH652" s="57"/>
      <c r="BI652" s="57"/>
      <c r="BJ652" s="57"/>
      <c r="BK652" s="57"/>
      <c r="BL652" s="57"/>
      <c r="BM652" s="57"/>
      <c r="BN652" s="57"/>
      <c r="BO652" s="57"/>
      <c r="BP652" s="57"/>
      <c r="BQ652" s="57"/>
      <c r="BR652" s="57"/>
      <c r="BS652" s="57"/>
      <c r="BT652" s="57"/>
      <c r="BU652" s="57"/>
      <c r="BV652" s="57"/>
      <c r="BW652" s="57"/>
      <c r="BX652" s="57"/>
      <c r="BY652" s="57"/>
      <c r="BZ652" s="57"/>
      <c r="CA652" s="57"/>
      <c r="CB652" s="57"/>
      <c r="CC652" s="57"/>
      <c r="CD652" s="57"/>
      <c r="CE652" s="57"/>
      <c r="CF652" s="57"/>
      <c r="CG652" s="57"/>
      <c r="CH652" s="57"/>
      <c r="CI652" s="57"/>
      <c r="CJ652" s="57"/>
      <c r="CK652" s="57"/>
      <c r="CL652" s="57"/>
      <c r="CM652" s="57"/>
      <c r="CN652" s="57"/>
      <c r="CO652" s="57"/>
      <c r="CP652" s="57"/>
      <c r="CQ652" s="57"/>
      <c r="CR652" s="57"/>
      <c r="CS652" s="57"/>
      <c r="CT652" s="57"/>
      <c r="CU652" s="57"/>
      <c r="CV652" s="57"/>
      <c r="CW652" s="57"/>
      <c r="CX652" s="57"/>
      <c r="CY652" s="57"/>
      <c r="CZ652" s="57"/>
      <c r="DA652" s="57"/>
      <c r="DB652" s="57"/>
      <c r="DC652" s="57"/>
      <c r="DD652" s="57"/>
      <c r="DE652" s="57"/>
      <c r="DF652" s="57"/>
      <c r="DG652" s="57"/>
      <c r="DH652" s="57"/>
      <c r="DI652" s="57"/>
      <c r="DJ652" s="57"/>
      <c r="DK652" s="57"/>
      <c r="DL652" s="57"/>
      <c r="DM652" s="57"/>
      <c r="DN652" s="57"/>
      <c r="DO652" s="57"/>
      <c r="DP652" s="57"/>
      <c r="DQ652" s="57"/>
      <c r="DR652" s="57"/>
      <c r="DS652" s="57"/>
      <c r="DT652" s="57"/>
      <c r="DU652" s="57"/>
      <c r="DV652" s="103"/>
      <c r="DW652" s="57"/>
      <c r="DX652" s="57"/>
      <c r="DY652" s="57"/>
      <c r="DZ652" s="57"/>
      <c r="EA652" s="57"/>
      <c r="EB652" s="57"/>
      <c r="EC652" s="57"/>
      <c r="ED652" s="57"/>
      <c r="EE652" s="57"/>
      <c r="EF652" s="57"/>
      <c r="EG652" s="57"/>
      <c r="EH652" s="57"/>
      <c r="EI652" s="57"/>
      <c r="EJ652" s="57"/>
      <c r="EK652" s="57"/>
      <c r="EL652" s="57"/>
      <c r="EM652" s="57"/>
      <c r="EN652" s="57"/>
      <c r="EO652" s="57"/>
      <c r="EP652" s="57"/>
      <c r="EQ652" s="103"/>
      <c r="ER652" s="577"/>
    </row>
    <row r="653" spans="1:148" ht="15" customHeight="1">
      <c r="A653" s="648"/>
      <c r="B653" s="2261" t="str">
        <f t="shared" si="669"/>
        <v>Desk 22</v>
      </c>
      <c r="C653" s="2266" t="str">
        <f t="shared" ref="C653" si="693">IF(ISBLANK(C33), "", C33)</f>
        <v/>
      </c>
      <c r="D653" s="2266" t="str">
        <f t="shared" si="692"/>
        <v/>
      </c>
      <c r="E653" s="2266" t="str">
        <f t="shared" si="692"/>
        <v/>
      </c>
      <c r="F653" s="2266" t="str">
        <f t="shared" si="692"/>
        <v/>
      </c>
      <c r="G653" s="57"/>
      <c r="H653" s="57"/>
      <c r="I653" s="57"/>
      <c r="J653" s="57"/>
      <c r="K653" s="57"/>
      <c r="L653" s="57"/>
      <c r="M653" s="57"/>
      <c r="N653" s="57"/>
      <c r="O653" s="57"/>
      <c r="P653" s="57"/>
      <c r="Q653" s="57"/>
      <c r="R653" s="57"/>
      <c r="S653" s="57"/>
      <c r="T653" s="57"/>
      <c r="U653" s="57"/>
      <c r="V653" s="57"/>
      <c r="W653" s="57"/>
      <c r="X653" s="57"/>
      <c r="Y653" s="57"/>
      <c r="Z653" s="57"/>
      <c r="AA653" s="57"/>
      <c r="AB653" s="57"/>
      <c r="AC653" s="57"/>
      <c r="AD653" s="57"/>
      <c r="AE653" s="57"/>
      <c r="AF653" s="57"/>
      <c r="AG653" s="57"/>
      <c r="AH653" s="57"/>
      <c r="AI653" s="57"/>
      <c r="AJ653" s="57"/>
      <c r="AK653" s="57"/>
      <c r="AL653" s="57"/>
      <c r="AM653" s="57"/>
      <c r="AN653" s="57"/>
      <c r="AO653" s="57"/>
      <c r="AP653" s="57"/>
      <c r="AQ653" s="57"/>
      <c r="AR653" s="57"/>
      <c r="AS653" s="57"/>
      <c r="AT653" s="57"/>
      <c r="AU653" s="57"/>
      <c r="AV653" s="57"/>
      <c r="AW653" s="57"/>
      <c r="AX653" s="57"/>
      <c r="AY653" s="57"/>
      <c r="AZ653" s="57"/>
      <c r="BA653" s="57"/>
      <c r="BB653" s="57"/>
      <c r="BC653" s="57"/>
      <c r="BD653" s="57"/>
      <c r="BE653" s="57"/>
      <c r="BF653" s="57"/>
      <c r="BG653" s="57"/>
      <c r="BH653" s="57"/>
      <c r="BI653" s="57"/>
      <c r="BJ653" s="57"/>
      <c r="BK653" s="57"/>
      <c r="BL653" s="57"/>
      <c r="BM653" s="57"/>
      <c r="BN653" s="57"/>
      <c r="BO653" s="57"/>
      <c r="BP653" s="57"/>
      <c r="BQ653" s="57"/>
      <c r="BR653" s="57"/>
      <c r="BS653" s="57"/>
      <c r="BT653" s="57"/>
      <c r="BU653" s="57"/>
      <c r="BV653" s="57"/>
      <c r="BW653" s="57"/>
      <c r="BX653" s="57"/>
      <c r="BY653" s="57"/>
      <c r="BZ653" s="57"/>
      <c r="CA653" s="57"/>
      <c r="CB653" s="57"/>
      <c r="CC653" s="57"/>
      <c r="CD653" s="57"/>
      <c r="CE653" s="57"/>
      <c r="CF653" s="57"/>
      <c r="CG653" s="57"/>
      <c r="CH653" s="57"/>
      <c r="CI653" s="57"/>
      <c r="CJ653" s="57"/>
      <c r="CK653" s="57"/>
      <c r="CL653" s="57"/>
      <c r="CM653" s="57"/>
      <c r="CN653" s="57"/>
      <c r="CO653" s="57"/>
      <c r="CP653" s="57"/>
      <c r="CQ653" s="57"/>
      <c r="CR653" s="57"/>
      <c r="CS653" s="57"/>
      <c r="CT653" s="57"/>
      <c r="CU653" s="57"/>
      <c r="CV653" s="57"/>
      <c r="CW653" s="57"/>
      <c r="CX653" s="57"/>
      <c r="CY653" s="57"/>
      <c r="CZ653" s="57"/>
      <c r="DA653" s="57"/>
      <c r="DB653" s="57"/>
      <c r="DC653" s="57"/>
      <c r="DD653" s="57"/>
      <c r="DE653" s="57"/>
      <c r="DF653" s="57"/>
      <c r="DG653" s="57"/>
      <c r="DH653" s="57"/>
      <c r="DI653" s="57"/>
      <c r="DJ653" s="57"/>
      <c r="DK653" s="57"/>
      <c r="DL653" s="57"/>
      <c r="DM653" s="57"/>
      <c r="DN653" s="57"/>
      <c r="DO653" s="57"/>
      <c r="DP653" s="57"/>
      <c r="DQ653" s="57"/>
      <c r="DR653" s="57"/>
      <c r="DS653" s="57"/>
      <c r="DT653" s="57"/>
      <c r="DU653" s="57"/>
      <c r="DV653" s="103"/>
      <c r="DW653" s="57"/>
      <c r="DX653" s="57"/>
      <c r="DY653" s="57"/>
      <c r="DZ653" s="57"/>
      <c r="EA653" s="57"/>
      <c r="EB653" s="57"/>
      <c r="EC653" s="57"/>
      <c r="ED653" s="57"/>
      <c r="EE653" s="57"/>
      <c r="EF653" s="57"/>
      <c r="EG653" s="57"/>
      <c r="EH653" s="57"/>
      <c r="EI653" s="57"/>
      <c r="EJ653" s="57"/>
      <c r="EK653" s="57"/>
      <c r="EL653" s="57"/>
      <c r="EM653" s="57"/>
      <c r="EN653" s="57"/>
      <c r="EO653" s="57"/>
      <c r="EP653" s="57"/>
      <c r="EQ653" s="103"/>
      <c r="ER653" s="577"/>
    </row>
    <row r="654" spans="1:148" ht="15" customHeight="1">
      <c r="A654" s="648"/>
      <c r="B654" s="2261" t="str">
        <f t="shared" si="669"/>
        <v>Desk 23</v>
      </c>
      <c r="C654" s="2266" t="str">
        <f t="shared" ref="C654" si="694">IF(ISBLANK(C34), "", C34)</f>
        <v/>
      </c>
      <c r="D654" s="2266" t="str">
        <f t="shared" si="692"/>
        <v/>
      </c>
      <c r="E654" s="2266" t="str">
        <f t="shared" si="692"/>
        <v/>
      </c>
      <c r="F654" s="2266" t="str">
        <f t="shared" si="692"/>
        <v/>
      </c>
      <c r="G654" s="57"/>
      <c r="H654" s="57"/>
      <c r="I654" s="57"/>
      <c r="J654" s="57"/>
      <c r="K654" s="57"/>
      <c r="L654" s="57"/>
      <c r="M654" s="57"/>
      <c r="N654" s="57"/>
      <c r="O654" s="57"/>
      <c r="P654" s="57"/>
      <c r="Q654" s="57"/>
      <c r="R654" s="57"/>
      <c r="S654" s="57"/>
      <c r="T654" s="57"/>
      <c r="U654" s="57"/>
      <c r="V654" s="57"/>
      <c r="W654" s="57"/>
      <c r="X654" s="57"/>
      <c r="Y654" s="57"/>
      <c r="Z654" s="57"/>
      <c r="AA654" s="57"/>
      <c r="AB654" s="57"/>
      <c r="AC654" s="57"/>
      <c r="AD654" s="57"/>
      <c r="AE654" s="57"/>
      <c r="AF654" s="57"/>
      <c r="AG654" s="57"/>
      <c r="AH654" s="57"/>
      <c r="AI654" s="57"/>
      <c r="AJ654" s="57"/>
      <c r="AK654" s="57"/>
      <c r="AL654" s="57"/>
      <c r="AM654" s="57"/>
      <c r="AN654" s="57"/>
      <c r="AO654" s="57"/>
      <c r="AP654" s="57"/>
      <c r="AQ654" s="57"/>
      <c r="AR654" s="57"/>
      <c r="AS654" s="57"/>
      <c r="AT654" s="57"/>
      <c r="AU654" s="57"/>
      <c r="AV654" s="57"/>
      <c r="AW654" s="57"/>
      <c r="AX654" s="57"/>
      <c r="AY654" s="57"/>
      <c r="AZ654" s="57"/>
      <c r="BA654" s="57"/>
      <c r="BB654" s="57"/>
      <c r="BC654" s="57"/>
      <c r="BD654" s="57"/>
      <c r="BE654" s="57"/>
      <c r="BF654" s="57"/>
      <c r="BG654" s="57"/>
      <c r="BH654" s="57"/>
      <c r="BI654" s="57"/>
      <c r="BJ654" s="57"/>
      <c r="BK654" s="57"/>
      <c r="BL654" s="57"/>
      <c r="BM654" s="57"/>
      <c r="BN654" s="57"/>
      <c r="BO654" s="57"/>
      <c r="BP654" s="57"/>
      <c r="BQ654" s="57"/>
      <c r="BR654" s="57"/>
      <c r="BS654" s="57"/>
      <c r="BT654" s="57"/>
      <c r="BU654" s="57"/>
      <c r="BV654" s="57"/>
      <c r="BW654" s="57"/>
      <c r="BX654" s="57"/>
      <c r="BY654" s="57"/>
      <c r="BZ654" s="57"/>
      <c r="CA654" s="57"/>
      <c r="CB654" s="57"/>
      <c r="CC654" s="57"/>
      <c r="CD654" s="57"/>
      <c r="CE654" s="57"/>
      <c r="CF654" s="57"/>
      <c r="CG654" s="57"/>
      <c r="CH654" s="57"/>
      <c r="CI654" s="57"/>
      <c r="CJ654" s="57"/>
      <c r="CK654" s="57"/>
      <c r="CL654" s="57"/>
      <c r="CM654" s="57"/>
      <c r="CN654" s="57"/>
      <c r="CO654" s="57"/>
      <c r="CP654" s="57"/>
      <c r="CQ654" s="57"/>
      <c r="CR654" s="57"/>
      <c r="CS654" s="57"/>
      <c r="CT654" s="57"/>
      <c r="CU654" s="57"/>
      <c r="CV654" s="57"/>
      <c r="CW654" s="57"/>
      <c r="CX654" s="57"/>
      <c r="CY654" s="57"/>
      <c r="CZ654" s="57"/>
      <c r="DA654" s="57"/>
      <c r="DB654" s="57"/>
      <c r="DC654" s="57"/>
      <c r="DD654" s="57"/>
      <c r="DE654" s="57"/>
      <c r="DF654" s="57"/>
      <c r="DG654" s="57"/>
      <c r="DH654" s="57"/>
      <c r="DI654" s="57"/>
      <c r="DJ654" s="57"/>
      <c r="DK654" s="57"/>
      <c r="DL654" s="57"/>
      <c r="DM654" s="57"/>
      <c r="DN654" s="57"/>
      <c r="DO654" s="57"/>
      <c r="DP654" s="57"/>
      <c r="DQ654" s="57"/>
      <c r="DR654" s="57"/>
      <c r="DS654" s="57"/>
      <c r="DT654" s="57"/>
      <c r="DU654" s="57"/>
      <c r="DV654" s="103"/>
      <c r="DW654" s="57"/>
      <c r="DX654" s="57"/>
      <c r="DY654" s="57"/>
      <c r="DZ654" s="57"/>
      <c r="EA654" s="57"/>
      <c r="EB654" s="57"/>
      <c r="EC654" s="57"/>
      <c r="ED654" s="57"/>
      <c r="EE654" s="57"/>
      <c r="EF654" s="57"/>
      <c r="EG654" s="57"/>
      <c r="EH654" s="57"/>
      <c r="EI654" s="57"/>
      <c r="EJ654" s="57"/>
      <c r="EK654" s="57"/>
      <c r="EL654" s="57"/>
      <c r="EM654" s="57"/>
      <c r="EN654" s="57"/>
      <c r="EO654" s="57"/>
      <c r="EP654" s="57"/>
      <c r="EQ654" s="103"/>
      <c r="ER654" s="577"/>
    </row>
    <row r="655" spans="1:148" ht="15" customHeight="1">
      <c r="A655" s="648"/>
      <c r="B655" s="2261" t="str">
        <f t="shared" si="669"/>
        <v>Desk 24</v>
      </c>
      <c r="C655" s="2266" t="str">
        <f t="shared" ref="C655" si="695">IF(ISBLANK(C35), "", C35)</f>
        <v/>
      </c>
      <c r="D655" s="2266" t="str">
        <f t="shared" si="692"/>
        <v/>
      </c>
      <c r="E655" s="2266" t="str">
        <f t="shared" si="692"/>
        <v/>
      </c>
      <c r="F655" s="2266" t="str">
        <f t="shared" si="692"/>
        <v/>
      </c>
      <c r="G655" s="57"/>
      <c r="H655" s="57"/>
      <c r="I655" s="57"/>
      <c r="J655" s="57"/>
      <c r="K655" s="57"/>
      <c r="L655" s="57"/>
      <c r="M655" s="57"/>
      <c r="N655" s="57"/>
      <c r="O655" s="57"/>
      <c r="P655" s="57"/>
      <c r="Q655" s="57"/>
      <c r="R655" s="57"/>
      <c r="S655" s="57"/>
      <c r="T655" s="57"/>
      <c r="U655" s="57"/>
      <c r="V655" s="57"/>
      <c r="W655" s="57"/>
      <c r="X655" s="57"/>
      <c r="Y655" s="57"/>
      <c r="Z655" s="57"/>
      <c r="AA655" s="57"/>
      <c r="AB655" s="57"/>
      <c r="AC655" s="57"/>
      <c r="AD655" s="57"/>
      <c r="AE655" s="57"/>
      <c r="AF655" s="57"/>
      <c r="AG655" s="57"/>
      <c r="AH655" s="57"/>
      <c r="AI655" s="57"/>
      <c r="AJ655" s="57"/>
      <c r="AK655" s="57"/>
      <c r="AL655" s="57"/>
      <c r="AM655" s="57"/>
      <c r="AN655" s="57"/>
      <c r="AO655" s="57"/>
      <c r="AP655" s="57"/>
      <c r="AQ655" s="57"/>
      <c r="AR655" s="57"/>
      <c r="AS655" s="57"/>
      <c r="AT655" s="57"/>
      <c r="AU655" s="57"/>
      <c r="AV655" s="57"/>
      <c r="AW655" s="57"/>
      <c r="AX655" s="57"/>
      <c r="AY655" s="57"/>
      <c r="AZ655" s="57"/>
      <c r="BA655" s="57"/>
      <c r="BB655" s="57"/>
      <c r="BC655" s="57"/>
      <c r="BD655" s="57"/>
      <c r="BE655" s="57"/>
      <c r="BF655" s="57"/>
      <c r="BG655" s="57"/>
      <c r="BH655" s="57"/>
      <c r="BI655" s="57"/>
      <c r="BJ655" s="57"/>
      <c r="BK655" s="57"/>
      <c r="BL655" s="57"/>
      <c r="BM655" s="57"/>
      <c r="BN655" s="57"/>
      <c r="BO655" s="57"/>
      <c r="BP655" s="57"/>
      <c r="BQ655" s="57"/>
      <c r="BR655" s="57"/>
      <c r="BS655" s="57"/>
      <c r="BT655" s="57"/>
      <c r="BU655" s="57"/>
      <c r="BV655" s="57"/>
      <c r="BW655" s="57"/>
      <c r="BX655" s="57"/>
      <c r="BY655" s="57"/>
      <c r="BZ655" s="57"/>
      <c r="CA655" s="57"/>
      <c r="CB655" s="57"/>
      <c r="CC655" s="57"/>
      <c r="CD655" s="57"/>
      <c r="CE655" s="57"/>
      <c r="CF655" s="57"/>
      <c r="CG655" s="57"/>
      <c r="CH655" s="57"/>
      <c r="CI655" s="57"/>
      <c r="CJ655" s="57"/>
      <c r="CK655" s="57"/>
      <c r="CL655" s="57"/>
      <c r="CM655" s="57"/>
      <c r="CN655" s="57"/>
      <c r="CO655" s="57"/>
      <c r="CP655" s="57"/>
      <c r="CQ655" s="57"/>
      <c r="CR655" s="57"/>
      <c r="CS655" s="57"/>
      <c r="CT655" s="57"/>
      <c r="CU655" s="57"/>
      <c r="CV655" s="57"/>
      <c r="CW655" s="57"/>
      <c r="CX655" s="57"/>
      <c r="CY655" s="57"/>
      <c r="CZ655" s="57"/>
      <c r="DA655" s="57"/>
      <c r="DB655" s="57"/>
      <c r="DC655" s="57"/>
      <c r="DD655" s="57"/>
      <c r="DE655" s="57"/>
      <c r="DF655" s="57"/>
      <c r="DG655" s="57"/>
      <c r="DH655" s="57"/>
      <c r="DI655" s="57"/>
      <c r="DJ655" s="57"/>
      <c r="DK655" s="57"/>
      <c r="DL655" s="57"/>
      <c r="DM655" s="57"/>
      <c r="DN655" s="57"/>
      <c r="DO655" s="57"/>
      <c r="DP655" s="57"/>
      <c r="DQ655" s="57"/>
      <c r="DR655" s="57"/>
      <c r="DS655" s="57"/>
      <c r="DT655" s="57"/>
      <c r="DU655" s="57"/>
      <c r="DV655" s="103"/>
      <c r="DW655" s="57"/>
      <c r="DX655" s="57"/>
      <c r="DY655" s="57"/>
      <c r="DZ655" s="57"/>
      <c r="EA655" s="57"/>
      <c r="EB655" s="57"/>
      <c r="EC655" s="57"/>
      <c r="ED655" s="57"/>
      <c r="EE655" s="57"/>
      <c r="EF655" s="57"/>
      <c r="EG655" s="57"/>
      <c r="EH655" s="57"/>
      <c r="EI655" s="57"/>
      <c r="EJ655" s="57"/>
      <c r="EK655" s="57"/>
      <c r="EL655" s="57"/>
      <c r="EM655" s="57"/>
      <c r="EN655" s="57"/>
      <c r="EO655" s="57"/>
      <c r="EP655" s="57"/>
      <c r="EQ655" s="103"/>
      <c r="ER655" s="577"/>
    </row>
    <row r="656" spans="1:148" ht="15" customHeight="1">
      <c r="A656" s="648"/>
      <c r="B656" s="2261" t="str">
        <f t="shared" si="669"/>
        <v>Desk 25</v>
      </c>
      <c r="C656" s="2266" t="str">
        <f t="shared" ref="C656" si="696">IF(ISBLANK(C36), "", C36)</f>
        <v/>
      </c>
      <c r="D656" s="2266" t="str">
        <f t="shared" si="692"/>
        <v/>
      </c>
      <c r="E656" s="2266" t="str">
        <f t="shared" si="692"/>
        <v/>
      </c>
      <c r="F656" s="2266" t="str">
        <f t="shared" si="692"/>
        <v/>
      </c>
      <c r="G656" s="57"/>
      <c r="H656" s="57"/>
      <c r="I656" s="57"/>
      <c r="J656" s="57"/>
      <c r="K656" s="57"/>
      <c r="L656" s="57"/>
      <c r="M656" s="57"/>
      <c r="N656" s="57"/>
      <c r="O656" s="57"/>
      <c r="P656" s="57"/>
      <c r="Q656" s="57"/>
      <c r="R656" s="57"/>
      <c r="S656" s="57"/>
      <c r="T656" s="57"/>
      <c r="U656" s="57"/>
      <c r="V656" s="57"/>
      <c r="W656" s="57"/>
      <c r="X656" s="57"/>
      <c r="Y656" s="57"/>
      <c r="Z656" s="57"/>
      <c r="AA656" s="57"/>
      <c r="AB656" s="57"/>
      <c r="AC656" s="57"/>
      <c r="AD656" s="57"/>
      <c r="AE656" s="57"/>
      <c r="AF656" s="57"/>
      <c r="AG656" s="57"/>
      <c r="AH656" s="57"/>
      <c r="AI656" s="57"/>
      <c r="AJ656" s="57"/>
      <c r="AK656" s="57"/>
      <c r="AL656" s="57"/>
      <c r="AM656" s="57"/>
      <c r="AN656" s="57"/>
      <c r="AO656" s="57"/>
      <c r="AP656" s="57"/>
      <c r="AQ656" s="57"/>
      <c r="AR656" s="57"/>
      <c r="AS656" s="57"/>
      <c r="AT656" s="57"/>
      <c r="AU656" s="57"/>
      <c r="AV656" s="57"/>
      <c r="AW656" s="57"/>
      <c r="AX656" s="57"/>
      <c r="AY656" s="57"/>
      <c r="AZ656" s="57"/>
      <c r="BA656" s="57"/>
      <c r="BB656" s="57"/>
      <c r="BC656" s="57"/>
      <c r="BD656" s="57"/>
      <c r="BE656" s="57"/>
      <c r="BF656" s="57"/>
      <c r="BG656" s="57"/>
      <c r="BH656" s="57"/>
      <c r="BI656" s="57"/>
      <c r="BJ656" s="57"/>
      <c r="BK656" s="57"/>
      <c r="BL656" s="57"/>
      <c r="BM656" s="57"/>
      <c r="BN656" s="57"/>
      <c r="BO656" s="57"/>
      <c r="BP656" s="57"/>
      <c r="BQ656" s="57"/>
      <c r="BR656" s="57"/>
      <c r="BS656" s="57"/>
      <c r="BT656" s="57"/>
      <c r="BU656" s="57"/>
      <c r="BV656" s="57"/>
      <c r="BW656" s="57"/>
      <c r="BX656" s="57"/>
      <c r="BY656" s="57"/>
      <c r="BZ656" s="57"/>
      <c r="CA656" s="57"/>
      <c r="CB656" s="57"/>
      <c r="CC656" s="57"/>
      <c r="CD656" s="57"/>
      <c r="CE656" s="57"/>
      <c r="CF656" s="57"/>
      <c r="CG656" s="57"/>
      <c r="CH656" s="57"/>
      <c r="CI656" s="57"/>
      <c r="CJ656" s="57"/>
      <c r="CK656" s="57"/>
      <c r="CL656" s="57"/>
      <c r="CM656" s="57"/>
      <c r="CN656" s="57"/>
      <c r="CO656" s="57"/>
      <c r="CP656" s="57"/>
      <c r="CQ656" s="57"/>
      <c r="CR656" s="57"/>
      <c r="CS656" s="57"/>
      <c r="CT656" s="57"/>
      <c r="CU656" s="57"/>
      <c r="CV656" s="57"/>
      <c r="CW656" s="57"/>
      <c r="CX656" s="57"/>
      <c r="CY656" s="57"/>
      <c r="CZ656" s="57"/>
      <c r="DA656" s="57"/>
      <c r="DB656" s="57"/>
      <c r="DC656" s="57"/>
      <c r="DD656" s="57"/>
      <c r="DE656" s="57"/>
      <c r="DF656" s="57"/>
      <c r="DG656" s="57"/>
      <c r="DH656" s="57"/>
      <c r="DI656" s="57"/>
      <c r="DJ656" s="57"/>
      <c r="DK656" s="57"/>
      <c r="DL656" s="57"/>
      <c r="DM656" s="57"/>
      <c r="DN656" s="57"/>
      <c r="DO656" s="57"/>
      <c r="DP656" s="57"/>
      <c r="DQ656" s="57"/>
      <c r="DR656" s="57"/>
      <c r="DS656" s="57"/>
      <c r="DT656" s="57"/>
      <c r="DU656" s="57"/>
      <c r="DV656" s="103"/>
      <c r="DW656" s="57"/>
      <c r="DX656" s="57"/>
      <c r="DY656" s="57"/>
      <c r="DZ656" s="57"/>
      <c r="EA656" s="57"/>
      <c r="EB656" s="57"/>
      <c r="EC656" s="57"/>
      <c r="ED656" s="57"/>
      <c r="EE656" s="57"/>
      <c r="EF656" s="57"/>
      <c r="EG656" s="57"/>
      <c r="EH656" s="57"/>
      <c r="EI656" s="57"/>
      <c r="EJ656" s="57"/>
      <c r="EK656" s="57"/>
      <c r="EL656" s="57"/>
      <c r="EM656" s="57"/>
      <c r="EN656" s="57"/>
      <c r="EO656" s="57"/>
      <c r="EP656" s="57"/>
      <c r="EQ656" s="103"/>
      <c r="ER656" s="577"/>
    </row>
    <row r="657" spans="1:148" ht="15" customHeight="1">
      <c r="A657" s="648"/>
      <c r="B657" s="2261" t="str">
        <f t="shared" si="669"/>
        <v>Desk 26</v>
      </c>
      <c r="C657" s="2266" t="str">
        <f t="shared" ref="C657" si="697">IF(ISBLANK(C37), "", C37)</f>
        <v/>
      </c>
      <c r="D657" s="2266" t="str">
        <f t="shared" si="692"/>
        <v/>
      </c>
      <c r="E657" s="2266" t="str">
        <f t="shared" si="692"/>
        <v/>
      </c>
      <c r="F657" s="2266" t="str">
        <f t="shared" si="692"/>
        <v/>
      </c>
      <c r="G657" s="57"/>
      <c r="H657" s="57"/>
      <c r="I657" s="57"/>
      <c r="J657" s="57"/>
      <c r="K657" s="57"/>
      <c r="L657" s="57"/>
      <c r="M657" s="57"/>
      <c r="N657" s="57"/>
      <c r="O657" s="57"/>
      <c r="P657" s="57"/>
      <c r="Q657" s="57"/>
      <c r="R657" s="57"/>
      <c r="S657" s="57"/>
      <c r="T657" s="57"/>
      <c r="U657" s="57"/>
      <c r="V657" s="57"/>
      <c r="W657" s="57"/>
      <c r="X657" s="57"/>
      <c r="Y657" s="57"/>
      <c r="Z657" s="57"/>
      <c r="AA657" s="57"/>
      <c r="AB657" s="57"/>
      <c r="AC657" s="57"/>
      <c r="AD657" s="57"/>
      <c r="AE657" s="57"/>
      <c r="AF657" s="57"/>
      <c r="AG657" s="57"/>
      <c r="AH657" s="57"/>
      <c r="AI657" s="57"/>
      <c r="AJ657" s="57"/>
      <c r="AK657" s="57"/>
      <c r="AL657" s="57"/>
      <c r="AM657" s="57"/>
      <c r="AN657" s="57"/>
      <c r="AO657" s="57"/>
      <c r="AP657" s="57"/>
      <c r="AQ657" s="57"/>
      <c r="AR657" s="57"/>
      <c r="AS657" s="57"/>
      <c r="AT657" s="57"/>
      <c r="AU657" s="57"/>
      <c r="AV657" s="57"/>
      <c r="AW657" s="57"/>
      <c r="AX657" s="57"/>
      <c r="AY657" s="57"/>
      <c r="AZ657" s="57"/>
      <c r="BA657" s="57"/>
      <c r="BB657" s="57"/>
      <c r="BC657" s="57"/>
      <c r="BD657" s="57"/>
      <c r="BE657" s="57"/>
      <c r="BF657" s="57"/>
      <c r="BG657" s="57"/>
      <c r="BH657" s="57"/>
      <c r="BI657" s="57"/>
      <c r="BJ657" s="57"/>
      <c r="BK657" s="57"/>
      <c r="BL657" s="57"/>
      <c r="BM657" s="57"/>
      <c r="BN657" s="57"/>
      <c r="BO657" s="57"/>
      <c r="BP657" s="57"/>
      <c r="BQ657" s="57"/>
      <c r="BR657" s="57"/>
      <c r="BS657" s="57"/>
      <c r="BT657" s="57"/>
      <c r="BU657" s="57"/>
      <c r="BV657" s="57"/>
      <c r="BW657" s="57"/>
      <c r="BX657" s="57"/>
      <c r="BY657" s="57"/>
      <c r="BZ657" s="57"/>
      <c r="CA657" s="57"/>
      <c r="CB657" s="57"/>
      <c r="CC657" s="57"/>
      <c r="CD657" s="57"/>
      <c r="CE657" s="57"/>
      <c r="CF657" s="57"/>
      <c r="CG657" s="57"/>
      <c r="CH657" s="57"/>
      <c r="CI657" s="57"/>
      <c r="CJ657" s="57"/>
      <c r="CK657" s="57"/>
      <c r="CL657" s="57"/>
      <c r="CM657" s="57"/>
      <c r="CN657" s="57"/>
      <c r="CO657" s="57"/>
      <c r="CP657" s="57"/>
      <c r="CQ657" s="57"/>
      <c r="CR657" s="57"/>
      <c r="CS657" s="57"/>
      <c r="CT657" s="57"/>
      <c r="CU657" s="57"/>
      <c r="CV657" s="57"/>
      <c r="CW657" s="57"/>
      <c r="CX657" s="57"/>
      <c r="CY657" s="57"/>
      <c r="CZ657" s="57"/>
      <c r="DA657" s="57"/>
      <c r="DB657" s="57"/>
      <c r="DC657" s="57"/>
      <c r="DD657" s="57"/>
      <c r="DE657" s="57"/>
      <c r="DF657" s="57"/>
      <c r="DG657" s="57"/>
      <c r="DH657" s="57"/>
      <c r="DI657" s="57"/>
      <c r="DJ657" s="57"/>
      <c r="DK657" s="57"/>
      <c r="DL657" s="57"/>
      <c r="DM657" s="57"/>
      <c r="DN657" s="57"/>
      <c r="DO657" s="57"/>
      <c r="DP657" s="57"/>
      <c r="DQ657" s="57"/>
      <c r="DR657" s="57"/>
      <c r="DS657" s="57"/>
      <c r="DT657" s="57"/>
      <c r="DU657" s="57"/>
      <c r="DV657" s="103"/>
      <c r="DW657" s="57"/>
      <c r="DX657" s="57"/>
      <c r="DY657" s="57"/>
      <c r="DZ657" s="57"/>
      <c r="EA657" s="57"/>
      <c r="EB657" s="57"/>
      <c r="EC657" s="57"/>
      <c r="ED657" s="57"/>
      <c r="EE657" s="57"/>
      <c r="EF657" s="57"/>
      <c r="EG657" s="57"/>
      <c r="EH657" s="57"/>
      <c r="EI657" s="57"/>
      <c r="EJ657" s="57"/>
      <c r="EK657" s="57"/>
      <c r="EL657" s="57"/>
      <c r="EM657" s="57"/>
      <c r="EN657" s="57"/>
      <c r="EO657" s="57"/>
      <c r="EP657" s="57"/>
      <c r="EQ657" s="103"/>
      <c r="ER657" s="577"/>
    </row>
    <row r="658" spans="1:148" ht="15" customHeight="1">
      <c r="A658" s="648"/>
      <c r="B658" s="2261" t="str">
        <f t="shared" si="669"/>
        <v>Desk 27</v>
      </c>
      <c r="C658" s="2266" t="str">
        <f t="shared" ref="C658" si="698">IF(ISBLANK(C38), "", C38)</f>
        <v/>
      </c>
      <c r="D658" s="2266" t="str">
        <f t="shared" si="692"/>
        <v/>
      </c>
      <c r="E658" s="2266" t="str">
        <f t="shared" si="692"/>
        <v/>
      </c>
      <c r="F658" s="2266" t="str">
        <f t="shared" si="692"/>
        <v/>
      </c>
      <c r="G658" s="57"/>
      <c r="H658" s="57"/>
      <c r="I658" s="57"/>
      <c r="J658" s="57"/>
      <c r="K658" s="57"/>
      <c r="L658" s="57"/>
      <c r="M658" s="57"/>
      <c r="N658" s="57"/>
      <c r="O658" s="57"/>
      <c r="P658" s="57"/>
      <c r="Q658" s="57"/>
      <c r="R658" s="57"/>
      <c r="S658" s="57"/>
      <c r="T658" s="57"/>
      <c r="U658" s="57"/>
      <c r="V658" s="57"/>
      <c r="W658" s="57"/>
      <c r="X658" s="57"/>
      <c r="Y658" s="57"/>
      <c r="Z658" s="57"/>
      <c r="AA658" s="57"/>
      <c r="AB658" s="57"/>
      <c r="AC658" s="57"/>
      <c r="AD658" s="57"/>
      <c r="AE658" s="57"/>
      <c r="AF658" s="57"/>
      <c r="AG658" s="57"/>
      <c r="AH658" s="57"/>
      <c r="AI658" s="57"/>
      <c r="AJ658" s="57"/>
      <c r="AK658" s="57"/>
      <c r="AL658" s="57"/>
      <c r="AM658" s="57"/>
      <c r="AN658" s="57"/>
      <c r="AO658" s="57"/>
      <c r="AP658" s="57"/>
      <c r="AQ658" s="57"/>
      <c r="AR658" s="57"/>
      <c r="AS658" s="57"/>
      <c r="AT658" s="57"/>
      <c r="AU658" s="57"/>
      <c r="AV658" s="57"/>
      <c r="AW658" s="57"/>
      <c r="AX658" s="57"/>
      <c r="AY658" s="57"/>
      <c r="AZ658" s="57"/>
      <c r="BA658" s="57"/>
      <c r="BB658" s="57"/>
      <c r="BC658" s="57"/>
      <c r="BD658" s="57"/>
      <c r="BE658" s="57"/>
      <c r="BF658" s="57"/>
      <c r="BG658" s="57"/>
      <c r="BH658" s="57"/>
      <c r="BI658" s="57"/>
      <c r="BJ658" s="57"/>
      <c r="BK658" s="57"/>
      <c r="BL658" s="57"/>
      <c r="BM658" s="57"/>
      <c r="BN658" s="57"/>
      <c r="BO658" s="57"/>
      <c r="BP658" s="57"/>
      <c r="BQ658" s="57"/>
      <c r="BR658" s="57"/>
      <c r="BS658" s="57"/>
      <c r="BT658" s="57"/>
      <c r="BU658" s="57"/>
      <c r="BV658" s="57"/>
      <c r="BW658" s="57"/>
      <c r="BX658" s="57"/>
      <c r="BY658" s="57"/>
      <c r="BZ658" s="57"/>
      <c r="CA658" s="57"/>
      <c r="CB658" s="57"/>
      <c r="CC658" s="57"/>
      <c r="CD658" s="57"/>
      <c r="CE658" s="57"/>
      <c r="CF658" s="57"/>
      <c r="CG658" s="57"/>
      <c r="CH658" s="57"/>
      <c r="CI658" s="57"/>
      <c r="CJ658" s="57"/>
      <c r="CK658" s="57"/>
      <c r="CL658" s="57"/>
      <c r="CM658" s="57"/>
      <c r="CN658" s="57"/>
      <c r="CO658" s="57"/>
      <c r="CP658" s="57"/>
      <c r="CQ658" s="57"/>
      <c r="CR658" s="57"/>
      <c r="CS658" s="57"/>
      <c r="CT658" s="57"/>
      <c r="CU658" s="57"/>
      <c r="CV658" s="57"/>
      <c r="CW658" s="57"/>
      <c r="CX658" s="57"/>
      <c r="CY658" s="57"/>
      <c r="CZ658" s="57"/>
      <c r="DA658" s="57"/>
      <c r="DB658" s="57"/>
      <c r="DC658" s="57"/>
      <c r="DD658" s="57"/>
      <c r="DE658" s="57"/>
      <c r="DF658" s="57"/>
      <c r="DG658" s="57"/>
      <c r="DH658" s="57"/>
      <c r="DI658" s="57"/>
      <c r="DJ658" s="57"/>
      <c r="DK658" s="57"/>
      <c r="DL658" s="57"/>
      <c r="DM658" s="57"/>
      <c r="DN658" s="57"/>
      <c r="DO658" s="57"/>
      <c r="DP658" s="57"/>
      <c r="DQ658" s="57"/>
      <c r="DR658" s="57"/>
      <c r="DS658" s="57"/>
      <c r="DT658" s="57"/>
      <c r="DU658" s="57"/>
      <c r="DV658" s="103"/>
      <c r="DW658" s="57"/>
      <c r="DX658" s="57"/>
      <c r="DY658" s="57"/>
      <c r="DZ658" s="57"/>
      <c r="EA658" s="57"/>
      <c r="EB658" s="57"/>
      <c r="EC658" s="57"/>
      <c r="ED658" s="57"/>
      <c r="EE658" s="57"/>
      <c r="EF658" s="57"/>
      <c r="EG658" s="57"/>
      <c r="EH658" s="57"/>
      <c r="EI658" s="57"/>
      <c r="EJ658" s="57"/>
      <c r="EK658" s="57"/>
      <c r="EL658" s="57"/>
      <c r="EM658" s="57"/>
      <c r="EN658" s="57"/>
      <c r="EO658" s="57"/>
      <c r="EP658" s="57"/>
      <c r="EQ658" s="103"/>
      <c r="ER658" s="577"/>
    </row>
    <row r="659" spans="1:148" ht="15" customHeight="1">
      <c r="A659" s="648"/>
      <c r="B659" s="2261" t="str">
        <f t="shared" si="669"/>
        <v>Desk 28</v>
      </c>
      <c r="C659" s="2266" t="str">
        <f t="shared" ref="C659" si="699">IF(ISBLANK(C39), "", C39)</f>
        <v/>
      </c>
      <c r="D659" s="2266" t="str">
        <f t="shared" si="692"/>
        <v/>
      </c>
      <c r="E659" s="2266" t="str">
        <f t="shared" si="692"/>
        <v/>
      </c>
      <c r="F659" s="2266" t="str">
        <f t="shared" si="692"/>
        <v/>
      </c>
      <c r="G659" s="57"/>
      <c r="H659" s="57"/>
      <c r="I659" s="57"/>
      <c r="J659" s="57"/>
      <c r="K659" s="57"/>
      <c r="L659" s="57"/>
      <c r="M659" s="57"/>
      <c r="N659" s="57"/>
      <c r="O659" s="57"/>
      <c r="P659" s="57"/>
      <c r="Q659" s="57"/>
      <c r="R659" s="57"/>
      <c r="S659" s="57"/>
      <c r="T659" s="57"/>
      <c r="U659" s="57"/>
      <c r="V659" s="57"/>
      <c r="W659" s="57"/>
      <c r="X659" s="57"/>
      <c r="Y659" s="57"/>
      <c r="Z659" s="57"/>
      <c r="AA659" s="57"/>
      <c r="AB659" s="57"/>
      <c r="AC659" s="57"/>
      <c r="AD659" s="57"/>
      <c r="AE659" s="57"/>
      <c r="AF659" s="57"/>
      <c r="AG659" s="57"/>
      <c r="AH659" s="57"/>
      <c r="AI659" s="57"/>
      <c r="AJ659" s="57"/>
      <c r="AK659" s="57"/>
      <c r="AL659" s="57"/>
      <c r="AM659" s="57"/>
      <c r="AN659" s="57"/>
      <c r="AO659" s="57"/>
      <c r="AP659" s="57"/>
      <c r="AQ659" s="57"/>
      <c r="AR659" s="57"/>
      <c r="AS659" s="57"/>
      <c r="AT659" s="57"/>
      <c r="AU659" s="57"/>
      <c r="AV659" s="57"/>
      <c r="AW659" s="57"/>
      <c r="AX659" s="57"/>
      <c r="AY659" s="57"/>
      <c r="AZ659" s="57"/>
      <c r="BA659" s="57"/>
      <c r="BB659" s="57"/>
      <c r="BC659" s="57"/>
      <c r="BD659" s="57"/>
      <c r="BE659" s="57"/>
      <c r="BF659" s="57"/>
      <c r="BG659" s="57"/>
      <c r="BH659" s="57"/>
      <c r="BI659" s="57"/>
      <c r="BJ659" s="57"/>
      <c r="BK659" s="57"/>
      <c r="BL659" s="57"/>
      <c r="BM659" s="57"/>
      <c r="BN659" s="57"/>
      <c r="BO659" s="57"/>
      <c r="BP659" s="57"/>
      <c r="BQ659" s="57"/>
      <c r="BR659" s="57"/>
      <c r="BS659" s="57"/>
      <c r="BT659" s="57"/>
      <c r="BU659" s="57"/>
      <c r="BV659" s="57"/>
      <c r="BW659" s="57"/>
      <c r="BX659" s="57"/>
      <c r="BY659" s="57"/>
      <c r="BZ659" s="57"/>
      <c r="CA659" s="57"/>
      <c r="CB659" s="57"/>
      <c r="CC659" s="57"/>
      <c r="CD659" s="57"/>
      <c r="CE659" s="57"/>
      <c r="CF659" s="57"/>
      <c r="CG659" s="57"/>
      <c r="CH659" s="57"/>
      <c r="CI659" s="57"/>
      <c r="CJ659" s="57"/>
      <c r="CK659" s="57"/>
      <c r="CL659" s="57"/>
      <c r="CM659" s="57"/>
      <c r="CN659" s="57"/>
      <c r="CO659" s="57"/>
      <c r="CP659" s="57"/>
      <c r="CQ659" s="57"/>
      <c r="CR659" s="57"/>
      <c r="CS659" s="57"/>
      <c r="CT659" s="57"/>
      <c r="CU659" s="57"/>
      <c r="CV659" s="57"/>
      <c r="CW659" s="57"/>
      <c r="CX659" s="57"/>
      <c r="CY659" s="57"/>
      <c r="CZ659" s="57"/>
      <c r="DA659" s="57"/>
      <c r="DB659" s="57"/>
      <c r="DC659" s="57"/>
      <c r="DD659" s="57"/>
      <c r="DE659" s="57"/>
      <c r="DF659" s="57"/>
      <c r="DG659" s="57"/>
      <c r="DH659" s="57"/>
      <c r="DI659" s="57"/>
      <c r="DJ659" s="57"/>
      <c r="DK659" s="57"/>
      <c r="DL659" s="57"/>
      <c r="DM659" s="57"/>
      <c r="DN659" s="57"/>
      <c r="DO659" s="57"/>
      <c r="DP659" s="57"/>
      <c r="DQ659" s="57"/>
      <c r="DR659" s="57"/>
      <c r="DS659" s="57"/>
      <c r="DT659" s="57"/>
      <c r="DU659" s="57"/>
      <c r="DV659" s="103"/>
      <c r="DW659" s="57"/>
      <c r="DX659" s="57"/>
      <c r="DY659" s="57"/>
      <c r="DZ659" s="57"/>
      <c r="EA659" s="57"/>
      <c r="EB659" s="57"/>
      <c r="EC659" s="57"/>
      <c r="ED659" s="57"/>
      <c r="EE659" s="57"/>
      <c r="EF659" s="57"/>
      <c r="EG659" s="57"/>
      <c r="EH659" s="57"/>
      <c r="EI659" s="57"/>
      <c r="EJ659" s="57"/>
      <c r="EK659" s="57"/>
      <c r="EL659" s="57"/>
      <c r="EM659" s="57"/>
      <c r="EN659" s="57"/>
      <c r="EO659" s="57"/>
      <c r="EP659" s="57"/>
      <c r="EQ659" s="103"/>
      <c r="ER659" s="577"/>
    </row>
    <row r="660" spans="1:148" ht="15" customHeight="1">
      <c r="A660" s="648"/>
      <c r="B660" s="2261" t="str">
        <f t="shared" si="669"/>
        <v>Desk 29</v>
      </c>
      <c r="C660" s="2266" t="str">
        <f t="shared" ref="C660" si="700">IF(ISBLANK(C40), "", C40)</f>
        <v/>
      </c>
      <c r="D660" s="2266" t="str">
        <f t="shared" si="692"/>
        <v/>
      </c>
      <c r="E660" s="2266" t="str">
        <f t="shared" si="692"/>
        <v/>
      </c>
      <c r="F660" s="2266" t="str">
        <f t="shared" si="692"/>
        <v/>
      </c>
      <c r="G660" s="57"/>
      <c r="H660" s="57"/>
      <c r="I660" s="57"/>
      <c r="J660" s="57"/>
      <c r="K660" s="57"/>
      <c r="L660" s="57"/>
      <c r="M660" s="57"/>
      <c r="N660" s="57"/>
      <c r="O660" s="57"/>
      <c r="P660" s="57"/>
      <c r="Q660" s="57"/>
      <c r="R660" s="57"/>
      <c r="S660" s="57"/>
      <c r="T660" s="57"/>
      <c r="U660" s="57"/>
      <c r="V660" s="57"/>
      <c r="W660" s="57"/>
      <c r="X660" s="57"/>
      <c r="Y660" s="57"/>
      <c r="Z660" s="57"/>
      <c r="AA660" s="57"/>
      <c r="AB660" s="57"/>
      <c r="AC660" s="57"/>
      <c r="AD660" s="57"/>
      <c r="AE660" s="57"/>
      <c r="AF660" s="57"/>
      <c r="AG660" s="57"/>
      <c r="AH660" s="57"/>
      <c r="AI660" s="57"/>
      <c r="AJ660" s="57"/>
      <c r="AK660" s="57"/>
      <c r="AL660" s="57"/>
      <c r="AM660" s="57"/>
      <c r="AN660" s="57"/>
      <c r="AO660" s="57"/>
      <c r="AP660" s="57"/>
      <c r="AQ660" s="57"/>
      <c r="AR660" s="57"/>
      <c r="AS660" s="57"/>
      <c r="AT660" s="57"/>
      <c r="AU660" s="57"/>
      <c r="AV660" s="57"/>
      <c r="AW660" s="57"/>
      <c r="AX660" s="57"/>
      <c r="AY660" s="57"/>
      <c r="AZ660" s="57"/>
      <c r="BA660" s="57"/>
      <c r="BB660" s="57"/>
      <c r="BC660" s="57"/>
      <c r="BD660" s="57"/>
      <c r="BE660" s="57"/>
      <c r="BF660" s="57"/>
      <c r="BG660" s="57"/>
      <c r="BH660" s="57"/>
      <c r="BI660" s="57"/>
      <c r="BJ660" s="57"/>
      <c r="BK660" s="57"/>
      <c r="BL660" s="57"/>
      <c r="BM660" s="57"/>
      <c r="BN660" s="57"/>
      <c r="BO660" s="57"/>
      <c r="BP660" s="57"/>
      <c r="BQ660" s="57"/>
      <c r="BR660" s="57"/>
      <c r="BS660" s="57"/>
      <c r="BT660" s="57"/>
      <c r="BU660" s="57"/>
      <c r="BV660" s="57"/>
      <c r="BW660" s="57"/>
      <c r="BX660" s="57"/>
      <c r="BY660" s="57"/>
      <c r="BZ660" s="57"/>
      <c r="CA660" s="57"/>
      <c r="CB660" s="57"/>
      <c r="CC660" s="57"/>
      <c r="CD660" s="57"/>
      <c r="CE660" s="57"/>
      <c r="CF660" s="57"/>
      <c r="CG660" s="57"/>
      <c r="CH660" s="57"/>
      <c r="CI660" s="57"/>
      <c r="CJ660" s="57"/>
      <c r="CK660" s="57"/>
      <c r="CL660" s="57"/>
      <c r="CM660" s="57"/>
      <c r="CN660" s="57"/>
      <c r="CO660" s="57"/>
      <c r="CP660" s="57"/>
      <c r="CQ660" s="57"/>
      <c r="CR660" s="57"/>
      <c r="CS660" s="57"/>
      <c r="CT660" s="57"/>
      <c r="CU660" s="57"/>
      <c r="CV660" s="57"/>
      <c r="CW660" s="57"/>
      <c r="CX660" s="57"/>
      <c r="CY660" s="57"/>
      <c r="CZ660" s="57"/>
      <c r="DA660" s="57"/>
      <c r="DB660" s="57"/>
      <c r="DC660" s="57"/>
      <c r="DD660" s="57"/>
      <c r="DE660" s="57"/>
      <c r="DF660" s="57"/>
      <c r="DG660" s="57"/>
      <c r="DH660" s="57"/>
      <c r="DI660" s="57"/>
      <c r="DJ660" s="57"/>
      <c r="DK660" s="57"/>
      <c r="DL660" s="57"/>
      <c r="DM660" s="57"/>
      <c r="DN660" s="57"/>
      <c r="DO660" s="57"/>
      <c r="DP660" s="57"/>
      <c r="DQ660" s="57"/>
      <c r="DR660" s="57"/>
      <c r="DS660" s="57"/>
      <c r="DT660" s="57"/>
      <c r="DU660" s="57"/>
      <c r="DV660" s="103"/>
      <c r="DW660" s="57"/>
      <c r="DX660" s="57"/>
      <c r="DY660" s="57"/>
      <c r="DZ660" s="57"/>
      <c r="EA660" s="57"/>
      <c r="EB660" s="57"/>
      <c r="EC660" s="57"/>
      <c r="ED660" s="57"/>
      <c r="EE660" s="57"/>
      <c r="EF660" s="57"/>
      <c r="EG660" s="57"/>
      <c r="EH660" s="57"/>
      <c r="EI660" s="57"/>
      <c r="EJ660" s="57"/>
      <c r="EK660" s="57"/>
      <c r="EL660" s="57"/>
      <c r="EM660" s="57"/>
      <c r="EN660" s="57"/>
      <c r="EO660" s="57"/>
      <c r="EP660" s="57"/>
      <c r="EQ660" s="103"/>
      <c r="ER660" s="577"/>
    </row>
    <row r="661" spans="1:148" ht="15" customHeight="1">
      <c r="A661" s="648"/>
      <c r="B661" s="2261" t="str">
        <f t="shared" si="669"/>
        <v>Desk 30</v>
      </c>
      <c r="C661" s="2266" t="str">
        <f t="shared" ref="C661" si="701">IF(ISBLANK(C41), "", C41)</f>
        <v/>
      </c>
      <c r="D661" s="2266" t="str">
        <f t="shared" si="692"/>
        <v/>
      </c>
      <c r="E661" s="2266" t="str">
        <f t="shared" si="692"/>
        <v/>
      </c>
      <c r="F661" s="2266" t="str">
        <f t="shared" si="692"/>
        <v/>
      </c>
      <c r="G661" s="57"/>
      <c r="H661" s="57"/>
      <c r="I661" s="57"/>
      <c r="J661" s="57"/>
      <c r="K661" s="57"/>
      <c r="L661" s="57"/>
      <c r="M661" s="57"/>
      <c r="N661" s="57"/>
      <c r="O661" s="57"/>
      <c r="P661" s="57"/>
      <c r="Q661" s="57"/>
      <c r="R661" s="57"/>
      <c r="S661" s="57"/>
      <c r="T661" s="57"/>
      <c r="U661" s="57"/>
      <c r="V661" s="57"/>
      <c r="W661" s="57"/>
      <c r="X661" s="57"/>
      <c r="Y661" s="57"/>
      <c r="Z661" s="57"/>
      <c r="AA661" s="57"/>
      <c r="AB661" s="57"/>
      <c r="AC661" s="57"/>
      <c r="AD661" s="57"/>
      <c r="AE661" s="57"/>
      <c r="AF661" s="57"/>
      <c r="AG661" s="57"/>
      <c r="AH661" s="57"/>
      <c r="AI661" s="57"/>
      <c r="AJ661" s="57"/>
      <c r="AK661" s="57"/>
      <c r="AL661" s="57"/>
      <c r="AM661" s="57"/>
      <c r="AN661" s="57"/>
      <c r="AO661" s="57"/>
      <c r="AP661" s="57"/>
      <c r="AQ661" s="57"/>
      <c r="AR661" s="57"/>
      <c r="AS661" s="57"/>
      <c r="AT661" s="57"/>
      <c r="AU661" s="57"/>
      <c r="AV661" s="57"/>
      <c r="AW661" s="57"/>
      <c r="AX661" s="57"/>
      <c r="AY661" s="57"/>
      <c r="AZ661" s="57"/>
      <c r="BA661" s="57"/>
      <c r="BB661" s="57"/>
      <c r="BC661" s="57"/>
      <c r="BD661" s="57"/>
      <c r="BE661" s="57"/>
      <c r="BF661" s="57"/>
      <c r="BG661" s="57"/>
      <c r="BH661" s="57"/>
      <c r="BI661" s="57"/>
      <c r="BJ661" s="57"/>
      <c r="BK661" s="57"/>
      <c r="BL661" s="57"/>
      <c r="BM661" s="57"/>
      <c r="BN661" s="57"/>
      <c r="BO661" s="57"/>
      <c r="BP661" s="57"/>
      <c r="BQ661" s="57"/>
      <c r="BR661" s="57"/>
      <c r="BS661" s="57"/>
      <c r="BT661" s="57"/>
      <c r="BU661" s="57"/>
      <c r="BV661" s="57"/>
      <c r="BW661" s="57"/>
      <c r="BX661" s="57"/>
      <c r="BY661" s="57"/>
      <c r="BZ661" s="57"/>
      <c r="CA661" s="57"/>
      <c r="CB661" s="57"/>
      <c r="CC661" s="57"/>
      <c r="CD661" s="57"/>
      <c r="CE661" s="57"/>
      <c r="CF661" s="57"/>
      <c r="CG661" s="57"/>
      <c r="CH661" s="57"/>
      <c r="CI661" s="57"/>
      <c r="CJ661" s="57"/>
      <c r="CK661" s="57"/>
      <c r="CL661" s="57"/>
      <c r="CM661" s="57"/>
      <c r="CN661" s="57"/>
      <c r="CO661" s="57"/>
      <c r="CP661" s="57"/>
      <c r="CQ661" s="57"/>
      <c r="CR661" s="57"/>
      <c r="CS661" s="57"/>
      <c r="CT661" s="57"/>
      <c r="CU661" s="57"/>
      <c r="CV661" s="57"/>
      <c r="CW661" s="57"/>
      <c r="CX661" s="57"/>
      <c r="CY661" s="57"/>
      <c r="CZ661" s="57"/>
      <c r="DA661" s="57"/>
      <c r="DB661" s="57"/>
      <c r="DC661" s="57"/>
      <c r="DD661" s="57"/>
      <c r="DE661" s="57"/>
      <c r="DF661" s="57"/>
      <c r="DG661" s="57"/>
      <c r="DH661" s="57"/>
      <c r="DI661" s="57"/>
      <c r="DJ661" s="57"/>
      <c r="DK661" s="57"/>
      <c r="DL661" s="57"/>
      <c r="DM661" s="57"/>
      <c r="DN661" s="57"/>
      <c r="DO661" s="57"/>
      <c r="DP661" s="57"/>
      <c r="DQ661" s="57"/>
      <c r="DR661" s="57"/>
      <c r="DS661" s="57"/>
      <c r="DT661" s="57"/>
      <c r="DU661" s="57"/>
      <c r="DV661" s="103"/>
      <c r="DW661" s="57"/>
      <c r="DX661" s="57"/>
      <c r="DY661" s="57"/>
      <c r="DZ661" s="57"/>
      <c r="EA661" s="57"/>
      <c r="EB661" s="57"/>
      <c r="EC661" s="57"/>
      <c r="ED661" s="57"/>
      <c r="EE661" s="57"/>
      <c r="EF661" s="57"/>
      <c r="EG661" s="57"/>
      <c r="EH661" s="57"/>
      <c r="EI661" s="57"/>
      <c r="EJ661" s="57"/>
      <c r="EK661" s="57"/>
      <c r="EL661" s="57"/>
      <c r="EM661" s="57"/>
      <c r="EN661" s="57"/>
      <c r="EO661" s="57"/>
      <c r="EP661" s="57"/>
      <c r="EQ661" s="103"/>
      <c r="ER661" s="577"/>
    </row>
    <row r="662" spans="1:148" ht="15" customHeight="1">
      <c r="A662" s="648"/>
      <c r="B662" s="2261" t="str">
        <f t="shared" si="669"/>
        <v>Desk 31</v>
      </c>
      <c r="C662" s="2266" t="str">
        <f t="shared" ref="C662" si="702">IF(ISBLANK(C42), "", C42)</f>
        <v/>
      </c>
      <c r="D662" s="2266" t="str">
        <f t="shared" si="692"/>
        <v/>
      </c>
      <c r="E662" s="2266" t="str">
        <f t="shared" si="692"/>
        <v/>
      </c>
      <c r="F662" s="2266" t="str">
        <f t="shared" si="692"/>
        <v/>
      </c>
      <c r="G662" s="57"/>
      <c r="H662" s="57"/>
      <c r="I662" s="57"/>
      <c r="J662" s="57"/>
      <c r="K662" s="57"/>
      <c r="L662" s="57"/>
      <c r="M662" s="57"/>
      <c r="N662" s="57"/>
      <c r="O662" s="57"/>
      <c r="P662" s="57"/>
      <c r="Q662" s="57"/>
      <c r="R662" s="57"/>
      <c r="S662" s="57"/>
      <c r="T662" s="57"/>
      <c r="U662" s="57"/>
      <c r="V662" s="57"/>
      <c r="W662" s="57"/>
      <c r="X662" s="57"/>
      <c r="Y662" s="57"/>
      <c r="Z662" s="57"/>
      <c r="AA662" s="57"/>
      <c r="AB662" s="57"/>
      <c r="AC662" s="57"/>
      <c r="AD662" s="57"/>
      <c r="AE662" s="57"/>
      <c r="AF662" s="57"/>
      <c r="AG662" s="57"/>
      <c r="AH662" s="57"/>
      <c r="AI662" s="57"/>
      <c r="AJ662" s="57"/>
      <c r="AK662" s="57"/>
      <c r="AL662" s="57"/>
      <c r="AM662" s="57"/>
      <c r="AN662" s="57"/>
      <c r="AO662" s="57"/>
      <c r="AP662" s="57"/>
      <c r="AQ662" s="57"/>
      <c r="AR662" s="57"/>
      <c r="AS662" s="57"/>
      <c r="AT662" s="57"/>
      <c r="AU662" s="57"/>
      <c r="AV662" s="57"/>
      <c r="AW662" s="57"/>
      <c r="AX662" s="57"/>
      <c r="AY662" s="57"/>
      <c r="AZ662" s="57"/>
      <c r="BA662" s="57"/>
      <c r="BB662" s="57"/>
      <c r="BC662" s="57"/>
      <c r="BD662" s="57"/>
      <c r="BE662" s="57"/>
      <c r="BF662" s="57"/>
      <c r="BG662" s="57"/>
      <c r="BH662" s="57"/>
      <c r="BI662" s="57"/>
      <c r="BJ662" s="57"/>
      <c r="BK662" s="57"/>
      <c r="BL662" s="57"/>
      <c r="BM662" s="57"/>
      <c r="BN662" s="57"/>
      <c r="BO662" s="57"/>
      <c r="BP662" s="57"/>
      <c r="BQ662" s="57"/>
      <c r="BR662" s="57"/>
      <c r="BS662" s="57"/>
      <c r="BT662" s="57"/>
      <c r="BU662" s="57"/>
      <c r="BV662" s="57"/>
      <c r="BW662" s="57"/>
      <c r="BX662" s="57"/>
      <c r="BY662" s="57"/>
      <c r="BZ662" s="57"/>
      <c r="CA662" s="57"/>
      <c r="CB662" s="57"/>
      <c r="CC662" s="57"/>
      <c r="CD662" s="57"/>
      <c r="CE662" s="57"/>
      <c r="CF662" s="57"/>
      <c r="CG662" s="57"/>
      <c r="CH662" s="57"/>
      <c r="CI662" s="57"/>
      <c r="CJ662" s="57"/>
      <c r="CK662" s="57"/>
      <c r="CL662" s="57"/>
      <c r="CM662" s="57"/>
      <c r="CN662" s="57"/>
      <c r="CO662" s="57"/>
      <c r="CP662" s="57"/>
      <c r="CQ662" s="57"/>
      <c r="CR662" s="57"/>
      <c r="CS662" s="57"/>
      <c r="CT662" s="57"/>
      <c r="CU662" s="57"/>
      <c r="CV662" s="57"/>
      <c r="CW662" s="57"/>
      <c r="CX662" s="57"/>
      <c r="CY662" s="57"/>
      <c r="CZ662" s="57"/>
      <c r="DA662" s="57"/>
      <c r="DB662" s="57"/>
      <c r="DC662" s="57"/>
      <c r="DD662" s="57"/>
      <c r="DE662" s="57"/>
      <c r="DF662" s="57"/>
      <c r="DG662" s="57"/>
      <c r="DH662" s="57"/>
      <c r="DI662" s="57"/>
      <c r="DJ662" s="57"/>
      <c r="DK662" s="57"/>
      <c r="DL662" s="57"/>
      <c r="DM662" s="57"/>
      <c r="DN662" s="57"/>
      <c r="DO662" s="57"/>
      <c r="DP662" s="57"/>
      <c r="DQ662" s="57"/>
      <c r="DR662" s="57"/>
      <c r="DS662" s="57"/>
      <c r="DT662" s="57"/>
      <c r="DU662" s="57"/>
      <c r="DV662" s="103"/>
      <c r="DW662" s="57"/>
      <c r="DX662" s="57"/>
      <c r="DY662" s="57"/>
      <c r="DZ662" s="57"/>
      <c r="EA662" s="57"/>
      <c r="EB662" s="57"/>
      <c r="EC662" s="57"/>
      <c r="ED662" s="57"/>
      <c r="EE662" s="57"/>
      <c r="EF662" s="57"/>
      <c r="EG662" s="57"/>
      <c r="EH662" s="57"/>
      <c r="EI662" s="57"/>
      <c r="EJ662" s="57"/>
      <c r="EK662" s="57"/>
      <c r="EL662" s="57"/>
      <c r="EM662" s="57"/>
      <c r="EN662" s="57"/>
      <c r="EO662" s="57"/>
      <c r="EP662" s="57"/>
      <c r="EQ662" s="103"/>
      <c r="ER662" s="577"/>
    </row>
    <row r="663" spans="1:148" ht="15" customHeight="1">
      <c r="A663" s="648"/>
      <c r="B663" s="2261" t="str">
        <f t="shared" si="669"/>
        <v>Desk 32</v>
      </c>
      <c r="C663" s="2266" t="str">
        <f t="shared" ref="C663" si="703">IF(ISBLANK(C43), "", C43)</f>
        <v/>
      </c>
      <c r="D663" s="2266" t="str">
        <f t="shared" si="692"/>
        <v/>
      </c>
      <c r="E663" s="2266" t="str">
        <f t="shared" si="692"/>
        <v/>
      </c>
      <c r="F663" s="2266" t="str">
        <f t="shared" si="692"/>
        <v/>
      </c>
      <c r="G663" s="57"/>
      <c r="H663" s="57"/>
      <c r="I663" s="57"/>
      <c r="J663" s="57"/>
      <c r="K663" s="57"/>
      <c r="L663" s="57"/>
      <c r="M663" s="57"/>
      <c r="N663" s="57"/>
      <c r="O663" s="57"/>
      <c r="P663" s="57"/>
      <c r="Q663" s="57"/>
      <c r="R663" s="57"/>
      <c r="S663" s="57"/>
      <c r="T663" s="57"/>
      <c r="U663" s="57"/>
      <c r="V663" s="57"/>
      <c r="W663" s="57"/>
      <c r="X663" s="57"/>
      <c r="Y663" s="57"/>
      <c r="Z663" s="57"/>
      <c r="AA663" s="57"/>
      <c r="AB663" s="57"/>
      <c r="AC663" s="57"/>
      <c r="AD663" s="57"/>
      <c r="AE663" s="57"/>
      <c r="AF663" s="57"/>
      <c r="AG663" s="57"/>
      <c r="AH663" s="57"/>
      <c r="AI663" s="57"/>
      <c r="AJ663" s="57"/>
      <c r="AK663" s="57"/>
      <c r="AL663" s="57"/>
      <c r="AM663" s="57"/>
      <c r="AN663" s="57"/>
      <c r="AO663" s="57"/>
      <c r="AP663" s="57"/>
      <c r="AQ663" s="57"/>
      <c r="AR663" s="57"/>
      <c r="AS663" s="57"/>
      <c r="AT663" s="57"/>
      <c r="AU663" s="57"/>
      <c r="AV663" s="57"/>
      <c r="AW663" s="57"/>
      <c r="AX663" s="57"/>
      <c r="AY663" s="57"/>
      <c r="AZ663" s="57"/>
      <c r="BA663" s="57"/>
      <c r="BB663" s="57"/>
      <c r="BC663" s="57"/>
      <c r="BD663" s="57"/>
      <c r="BE663" s="57"/>
      <c r="BF663" s="57"/>
      <c r="BG663" s="57"/>
      <c r="BH663" s="57"/>
      <c r="BI663" s="57"/>
      <c r="BJ663" s="57"/>
      <c r="BK663" s="57"/>
      <c r="BL663" s="57"/>
      <c r="BM663" s="57"/>
      <c r="BN663" s="57"/>
      <c r="BO663" s="57"/>
      <c r="BP663" s="57"/>
      <c r="BQ663" s="57"/>
      <c r="BR663" s="57"/>
      <c r="BS663" s="57"/>
      <c r="BT663" s="57"/>
      <c r="BU663" s="57"/>
      <c r="BV663" s="57"/>
      <c r="BW663" s="57"/>
      <c r="BX663" s="57"/>
      <c r="BY663" s="57"/>
      <c r="BZ663" s="57"/>
      <c r="CA663" s="57"/>
      <c r="CB663" s="57"/>
      <c r="CC663" s="57"/>
      <c r="CD663" s="57"/>
      <c r="CE663" s="57"/>
      <c r="CF663" s="57"/>
      <c r="CG663" s="57"/>
      <c r="CH663" s="57"/>
      <c r="CI663" s="57"/>
      <c r="CJ663" s="57"/>
      <c r="CK663" s="57"/>
      <c r="CL663" s="57"/>
      <c r="CM663" s="57"/>
      <c r="CN663" s="57"/>
      <c r="CO663" s="57"/>
      <c r="CP663" s="57"/>
      <c r="CQ663" s="57"/>
      <c r="CR663" s="57"/>
      <c r="CS663" s="57"/>
      <c r="CT663" s="57"/>
      <c r="CU663" s="57"/>
      <c r="CV663" s="57"/>
      <c r="CW663" s="57"/>
      <c r="CX663" s="57"/>
      <c r="CY663" s="57"/>
      <c r="CZ663" s="57"/>
      <c r="DA663" s="57"/>
      <c r="DB663" s="57"/>
      <c r="DC663" s="57"/>
      <c r="DD663" s="57"/>
      <c r="DE663" s="57"/>
      <c r="DF663" s="57"/>
      <c r="DG663" s="57"/>
      <c r="DH663" s="57"/>
      <c r="DI663" s="57"/>
      <c r="DJ663" s="57"/>
      <c r="DK663" s="57"/>
      <c r="DL663" s="57"/>
      <c r="DM663" s="57"/>
      <c r="DN663" s="57"/>
      <c r="DO663" s="57"/>
      <c r="DP663" s="57"/>
      <c r="DQ663" s="57"/>
      <c r="DR663" s="57"/>
      <c r="DS663" s="57"/>
      <c r="DT663" s="57"/>
      <c r="DU663" s="57"/>
      <c r="DV663" s="103"/>
      <c r="DW663" s="57"/>
      <c r="DX663" s="57"/>
      <c r="DY663" s="57"/>
      <c r="DZ663" s="57"/>
      <c r="EA663" s="57"/>
      <c r="EB663" s="57"/>
      <c r="EC663" s="57"/>
      <c r="ED663" s="57"/>
      <c r="EE663" s="57"/>
      <c r="EF663" s="57"/>
      <c r="EG663" s="57"/>
      <c r="EH663" s="57"/>
      <c r="EI663" s="57"/>
      <c r="EJ663" s="57"/>
      <c r="EK663" s="57"/>
      <c r="EL663" s="57"/>
      <c r="EM663" s="57"/>
      <c r="EN663" s="57"/>
      <c r="EO663" s="57"/>
      <c r="EP663" s="57"/>
      <c r="EQ663" s="103"/>
      <c r="ER663" s="577"/>
    </row>
    <row r="664" spans="1:148" ht="15" customHeight="1">
      <c r="A664" s="648"/>
      <c r="B664" s="2261" t="str">
        <f t="shared" ref="B664:B695" si="704">B44</f>
        <v>Desk 33</v>
      </c>
      <c r="C664" s="2266" t="str">
        <f t="shared" ref="C664" si="705">IF(ISBLANK(C44), "", C44)</f>
        <v/>
      </c>
      <c r="D664" s="2266" t="str">
        <f t="shared" si="692"/>
        <v/>
      </c>
      <c r="E664" s="2266" t="str">
        <f t="shared" si="692"/>
        <v/>
      </c>
      <c r="F664" s="2266" t="str">
        <f t="shared" si="692"/>
        <v/>
      </c>
      <c r="G664" s="57"/>
      <c r="H664" s="57"/>
      <c r="I664" s="57"/>
      <c r="J664" s="57"/>
      <c r="K664" s="57"/>
      <c r="L664" s="57"/>
      <c r="M664" s="57"/>
      <c r="N664" s="57"/>
      <c r="O664" s="57"/>
      <c r="P664" s="57"/>
      <c r="Q664" s="57"/>
      <c r="R664" s="57"/>
      <c r="S664" s="57"/>
      <c r="T664" s="57"/>
      <c r="U664" s="57"/>
      <c r="V664" s="57"/>
      <c r="W664" s="57"/>
      <c r="X664" s="57"/>
      <c r="Y664" s="57"/>
      <c r="Z664" s="57"/>
      <c r="AA664" s="57"/>
      <c r="AB664" s="57"/>
      <c r="AC664" s="57"/>
      <c r="AD664" s="57"/>
      <c r="AE664" s="57"/>
      <c r="AF664" s="57"/>
      <c r="AG664" s="57"/>
      <c r="AH664" s="57"/>
      <c r="AI664" s="57"/>
      <c r="AJ664" s="57"/>
      <c r="AK664" s="57"/>
      <c r="AL664" s="57"/>
      <c r="AM664" s="57"/>
      <c r="AN664" s="57"/>
      <c r="AO664" s="57"/>
      <c r="AP664" s="57"/>
      <c r="AQ664" s="57"/>
      <c r="AR664" s="57"/>
      <c r="AS664" s="57"/>
      <c r="AT664" s="57"/>
      <c r="AU664" s="57"/>
      <c r="AV664" s="57"/>
      <c r="AW664" s="57"/>
      <c r="AX664" s="57"/>
      <c r="AY664" s="57"/>
      <c r="AZ664" s="57"/>
      <c r="BA664" s="57"/>
      <c r="BB664" s="57"/>
      <c r="BC664" s="57"/>
      <c r="BD664" s="57"/>
      <c r="BE664" s="57"/>
      <c r="BF664" s="57"/>
      <c r="BG664" s="57"/>
      <c r="BH664" s="57"/>
      <c r="BI664" s="57"/>
      <c r="BJ664" s="57"/>
      <c r="BK664" s="57"/>
      <c r="BL664" s="57"/>
      <c r="BM664" s="57"/>
      <c r="BN664" s="57"/>
      <c r="BO664" s="57"/>
      <c r="BP664" s="57"/>
      <c r="BQ664" s="57"/>
      <c r="BR664" s="57"/>
      <c r="BS664" s="57"/>
      <c r="BT664" s="57"/>
      <c r="BU664" s="57"/>
      <c r="BV664" s="57"/>
      <c r="BW664" s="57"/>
      <c r="BX664" s="57"/>
      <c r="BY664" s="57"/>
      <c r="BZ664" s="57"/>
      <c r="CA664" s="57"/>
      <c r="CB664" s="57"/>
      <c r="CC664" s="57"/>
      <c r="CD664" s="57"/>
      <c r="CE664" s="57"/>
      <c r="CF664" s="57"/>
      <c r="CG664" s="57"/>
      <c r="CH664" s="57"/>
      <c r="CI664" s="57"/>
      <c r="CJ664" s="57"/>
      <c r="CK664" s="57"/>
      <c r="CL664" s="57"/>
      <c r="CM664" s="57"/>
      <c r="CN664" s="57"/>
      <c r="CO664" s="57"/>
      <c r="CP664" s="57"/>
      <c r="CQ664" s="57"/>
      <c r="CR664" s="57"/>
      <c r="CS664" s="57"/>
      <c r="CT664" s="57"/>
      <c r="CU664" s="57"/>
      <c r="CV664" s="57"/>
      <c r="CW664" s="57"/>
      <c r="CX664" s="57"/>
      <c r="CY664" s="57"/>
      <c r="CZ664" s="57"/>
      <c r="DA664" s="57"/>
      <c r="DB664" s="57"/>
      <c r="DC664" s="57"/>
      <c r="DD664" s="57"/>
      <c r="DE664" s="57"/>
      <c r="DF664" s="57"/>
      <c r="DG664" s="57"/>
      <c r="DH664" s="57"/>
      <c r="DI664" s="57"/>
      <c r="DJ664" s="57"/>
      <c r="DK664" s="57"/>
      <c r="DL664" s="57"/>
      <c r="DM664" s="57"/>
      <c r="DN664" s="57"/>
      <c r="DO664" s="57"/>
      <c r="DP664" s="57"/>
      <c r="DQ664" s="57"/>
      <c r="DR664" s="57"/>
      <c r="DS664" s="57"/>
      <c r="DT664" s="57"/>
      <c r="DU664" s="57"/>
      <c r="DV664" s="103"/>
      <c r="DW664" s="57"/>
      <c r="DX664" s="57"/>
      <c r="DY664" s="57"/>
      <c r="DZ664" s="57"/>
      <c r="EA664" s="57"/>
      <c r="EB664" s="57"/>
      <c r="EC664" s="57"/>
      <c r="ED664" s="57"/>
      <c r="EE664" s="57"/>
      <c r="EF664" s="57"/>
      <c r="EG664" s="57"/>
      <c r="EH664" s="57"/>
      <c r="EI664" s="57"/>
      <c r="EJ664" s="57"/>
      <c r="EK664" s="57"/>
      <c r="EL664" s="57"/>
      <c r="EM664" s="57"/>
      <c r="EN664" s="57"/>
      <c r="EO664" s="57"/>
      <c r="EP664" s="57"/>
      <c r="EQ664" s="103"/>
      <c r="ER664" s="577"/>
    </row>
    <row r="665" spans="1:148" ht="15" customHeight="1">
      <c r="A665" s="648"/>
      <c r="B665" s="2261" t="str">
        <f t="shared" si="704"/>
        <v>Desk 34</v>
      </c>
      <c r="C665" s="2266" t="str">
        <f t="shared" ref="C665" si="706">IF(ISBLANK(C45), "", C45)</f>
        <v/>
      </c>
      <c r="D665" s="2266" t="str">
        <f t="shared" si="692"/>
        <v/>
      </c>
      <c r="E665" s="2266" t="str">
        <f t="shared" si="692"/>
        <v/>
      </c>
      <c r="F665" s="2266" t="str">
        <f t="shared" si="692"/>
        <v/>
      </c>
      <c r="G665" s="57"/>
      <c r="H665" s="57"/>
      <c r="I665" s="57"/>
      <c r="J665" s="57"/>
      <c r="K665" s="57"/>
      <c r="L665" s="57"/>
      <c r="M665" s="57"/>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c r="AM665" s="57"/>
      <c r="AN665" s="57"/>
      <c r="AO665" s="57"/>
      <c r="AP665" s="57"/>
      <c r="AQ665" s="57"/>
      <c r="AR665" s="57"/>
      <c r="AS665" s="57"/>
      <c r="AT665" s="57"/>
      <c r="AU665" s="57"/>
      <c r="AV665" s="57"/>
      <c r="AW665" s="57"/>
      <c r="AX665" s="57"/>
      <c r="AY665" s="57"/>
      <c r="AZ665" s="57"/>
      <c r="BA665" s="57"/>
      <c r="BB665" s="57"/>
      <c r="BC665" s="57"/>
      <c r="BD665" s="57"/>
      <c r="BE665" s="57"/>
      <c r="BF665" s="57"/>
      <c r="BG665" s="57"/>
      <c r="BH665" s="57"/>
      <c r="BI665" s="57"/>
      <c r="BJ665" s="57"/>
      <c r="BK665" s="57"/>
      <c r="BL665" s="57"/>
      <c r="BM665" s="57"/>
      <c r="BN665" s="57"/>
      <c r="BO665" s="57"/>
      <c r="BP665" s="57"/>
      <c r="BQ665" s="57"/>
      <c r="BR665" s="57"/>
      <c r="BS665" s="57"/>
      <c r="BT665" s="57"/>
      <c r="BU665" s="57"/>
      <c r="BV665" s="57"/>
      <c r="BW665" s="57"/>
      <c r="BX665" s="57"/>
      <c r="BY665" s="57"/>
      <c r="BZ665" s="57"/>
      <c r="CA665" s="57"/>
      <c r="CB665" s="57"/>
      <c r="CC665" s="57"/>
      <c r="CD665" s="57"/>
      <c r="CE665" s="57"/>
      <c r="CF665" s="57"/>
      <c r="CG665" s="57"/>
      <c r="CH665" s="57"/>
      <c r="CI665" s="57"/>
      <c r="CJ665" s="57"/>
      <c r="CK665" s="57"/>
      <c r="CL665" s="57"/>
      <c r="CM665" s="57"/>
      <c r="CN665" s="57"/>
      <c r="CO665" s="57"/>
      <c r="CP665" s="57"/>
      <c r="CQ665" s="57"/>
      <c r="CR665" s="57"/>
      <c r="CS665" s="57"/>
      <c r="CT665" s="57"/>
      <c r="CU665" s="57"/>
      <c r="CV665" s="57"/>
      <c r="CW665" s="57"/>
      <c r="CX665" s="57"/>
      <c r="CY665" s="57"/>
      <c r="CZ665" s="57"/>
      <c r="DA665" s="57"/>
      <c r="DB665" s="57"/>
      <c r="DC665" s="57"/>
      <c r="DD665" s="57"/>
      <c r="DE665" s="57"/>
      <c r="DF665" s="57"/>
      <c r="DG665" s="57"/>
      <c r="DH665" s="57"/>
      <c r="DI665" s="57"/>
      <c r="DJ665" s="57"/>
      <c r="DK665" s="57"/>
      <c r="DL665" s="57"/>
      <c r="DM665" s="57"/>
      <c r="DN665" s="57"/>
      <c r="DO665" s="57"/>
      <c r="DP665" s="57"/>
      <c r="DQ665" s="57"/>
      <c r="DR665" s="57"/>
      <c r="DS665" s="57"/>
      <c r="DT665" s="57"/>
      <c r="DU665" s="57"/>
      <c r="DV665" s="103"/>
      <c r="DW665" s="57"/>
      <c r="DX665" s="57"/>
      <c r="DY665" s="57"/>
      <c r="DZ665" s="57"/>
      <c r="EA665" s="57"/>
      <c r="EB665" s="57"/>
      <c r="EC665" s="57"/>
      <c r="ED665" s="57"/>
      <c r="EE665" s="57"/>
      <c r="EF665" s="57"/>
      <c r="EG665" s="57"/>
      <c r="EH665" s="57"/>
      <c r="EI665" s="57"/>
      <c r="EJ665" s="57"/>
      <c r="EK665" s="57"/>
      <c r="EL665" s="57"/>
      <c r="EM665" s="57"/>
      <c r="EN665" s="57"/>
      <c r="EO665" s="57"/>
      <c r="EP665" s="57"/>
      <c r="EQ665" s="103"/>
      <c r="ER665" s="577"/>
    </row>
    <row r="666" spans="1:148" ht="15" customHeight="1">
      <c r="A666" s="648"/>
      <c r="B666" s="2261" t="str">
        <f t="shared" si="704"/>
        <v>Desk 35</v>
      </c>
      <c r="C666" s="2266" t="str">
        <f t="shared" ref="C666" si="707">IF(ISBLANK(C46), "", C46)</f>
        <v/>
      </c>
      <c r="D666" s="2266" t="str">
        <f t="shared" si="692"/>
        <v/>
      </c>
      <c r="E666" s="2266" t="str">
        <f t="shared" si="692"/>
        <v/>
      </c>
      <c r="F666" s="2266" t="str">
        <f t="shared" si="692"/>
        <v/>
      </c>
      <c r="G666" s="57"/>
      <c r="H666" s="57"/>
      <c r="I666" s="57"/>
      <c r="J666" s="57"/>
      <c r="K666" s="57"/>
      <c r="L666" s="57"/>
      <c r="M666" s="57"/>
      <c r="N666" s="57"/>
      <c r="O666" s="57"/>
      <c r="P666" s="57"/>
      <c r="Q666" s="57"/>
      <c r="R666" s="57"/>
      <c r="S666" s="57"/>
      <c r="T666" s="57"/>
      <c r="U666" s="57"/>
      <c r="V666" s="57"/>
      <c r="W666" s="57"/>
      <c r="X666" s="57"/>
      <c r="Y666" s="57"/>
      <c r="Z666" s="57"/>
      <c r="AA666" s="57"/>
      <c r="AB666" s="57"/>
      <c r="AC666" s="57"/>
      <c r="AD666" s="57"/>
      <c r="AE666" s="57"/>
      <c r="AF666" s="57"/>
      <c r="AG666" s="57"/>
      <c r="AH666" s="57"/>
      <c r="AI666" s="57"/>
      <c r="AJ666" s="57"/>
      <c r="AK666" s="57"/>
      <c r="AL666" s="57"/>
      <c r="AM666" s="57"/>
      <c r="AN666" s="57"/>
      <c r="AO666" s="57"/>
      <c r="AP666" s="57"/>
      <c r="AQ666" s="57"/>
      <c r="AR666" s="57"/>
      <c r="AS666" s="57"/>
      <c r="AT666" s="57"/>
      <c r="AU666" s="57"/>
      <c r="AV666" s="57"/>
      <c r="AW666" s="57"/>
      <c r="AX666" s="57"/>
      <c r="AY666" s="57"/>
      <c r="AZ666" s="57"/>
      <c r="BA666" s="57"/>
      <c r="BB666" s="57"/>
      <c r="BC666" s="57"/>
      <c r="BD666" s="57"/>
      <c r="BE666" s="57"/>
      <c r="BF666" s="57"/>
      <c r="BG666" s="57"/>
      <c r="BH666" s="57"/>
      <c r="BI666" s="57"/>
      <c r="BJ666" s="57"/>
      <c r="BK666" s="57"/>
      <c r="BL666" s="57"/>
      <c r="BM666" s="57"/>
      <c r="BN666" s="57"/>
      <c r="BO666" s="57"/>
      <c r="BP666" s="57"/>
      <c r="BQ666" s="57"/>
      <c r="BR666" s="57"/>
      <c r="BS666" s="57"/>
      <c r="BT666" s="57"/>
      <c r="BU666" s="57"/>
      <c r="BV666" s="57"/>
      <c r="BW666" s="57"/>
      <c r="BX666" s="57"/>
      <c r="BY666" s="57"/>
      <c r="BZ666" s="57"/>
      <c r="CA666" s="57"/>
      <c r="CB666" s="57"/>
      <c r="CC666" s="57"/>
      <c r="CD666" s="57"/>
      <c r="CE666" s="57"/>
      <c r="CF666" s="57"/>
      <c r="CG666" s="57"/>
      <c r="CH666" s="57"/>
      <c r="CI666" s="57"/>
      <c r="CJ666" s="57"/>
      <c r="CK666" s="57"/>
      <c r="CL666" s="57"/>
      <c r="CM666" s="57"/>
      <c r="CN666" s="57"/>
      <c r="CO666" s="57"/>
      <c r="CP666" s="57"/>
      <c r="CQ666" s="57"/>
      <c r="CR666" s="57"/>
      <c r="CS666" s="57"/>
      <c r="CT666" s="57"/>
      <c r="CU666" s="57"/>
      <c r="CV666" s="57"/>
      <c r="CW666" s="57"/>
      <c r="CX666" s="57"/>
      <c r="CY666" s="57"/>
      <c r="CZ666" s="57"/>
      <c r="DA666" s="57"/>
      <c r="DB666" s="57"/>
      <c r="DC666" s="57"/>
      <c r="DD666" s="57"/>
      <c r="DE666" s="57"/>
      <c r="DF666" s="57"/>
      <c r="DG666" s="57"/>
      <c r="DH666" s="57"/>
      <c r="DI666" s="57"/>
      <c r="DJ666" s="57"/>
      <c r="DK666" s="57"/>
      <c r="DL666" s="57"/>
      <c r="DM666" s="57"/>
      <c r="DN666" s="57"/>
      <c r="DO666" s="57"/>
      <c r="DP666" s="57"/>
      <c r="DQ666" s="57"/>
      <c r="DR666" s="57"/>
      <c r="DS666" s="57"/>
      <c r="DT666" s="57"/>
      <c r="DU666" s="57"/>
      <c r="DV666" s="103"/>
      <c r="DW666" s="57"/>
      <c r="DX666" s="57"/>
      <c r="DY666" s="57"/>
      <c r="DZ666" s="57"/>
      <c r="EA666" s="57"/>
      <c r="EB666" s="57"/>
      <c r="EC666" s="57"/>
      <c r="ED666" s="57"/>
      <c r="EE666" s="57"/>
      <c r="EF666" s="57"/>
      <c r="EG666" s="57"/>
      <c r="EH666" s="57"/>
      <c r="EI666" s="57"/>
      <c r="EJ666" s="57"/>
      <c r="EK666" s="57"/>
      <c r="EL666" s="57"/>
      <c r="EM666" s="57"/>
      <c r="EN666" s="57"/>
      <c r="EO666" s="57"/>
      <c r="EP666" s="57"/>
      <c r="EQ666" s="103"/>
      <c r="ER666" s="577"/>
    </row>
    <row r="667" spans="1:148" ht="15" customHeight="1">
      <c r="A667" s="648"/>
      <c r="B667" s="2261" t="str">
        <f t="shared" si="704"/>
        <v>Desk 36</v>
      </c>
      <c r="C667" s="2266" t="str">
        <f t="shared" ref="C667" si="708">IF(ISBLANK(C47), "", C47)</f>
        <v/>
      </c>
      <c r="D667" s="2266" t="str">
        <f t="shared" si="692"/>
        <v/>
      </c>
      <c r="E667" s="2266" t="str">
        <f t="shared" si="692"/>
        <v/>
      </c>
      <c r="F667" s="2266" t="str">
        <f t="shared" si="692"/>
        <v/>
      </c>
      <c r="G667" s="57"/>
      <c r="H667" s="57"/>
      <c r="I667" s="57"/>
      <c r="J667" s="57"/>
      <c r="K667" s="57"/>
      <c r="L667" s="57"/>
      <c r="M667" s="57"/>
      <c r="N667" s="57"/>
      <c r="O667" s="57"/>
      <c r="P667" s="57"/>
      <c r="Q667" s="57"/>
      <c r="R667" s="57"/>
      <c r="S667" s="57"/>
      <c r="T667" s="57"/>
      <c r="U667" s="57"/>
      <c r="V667" s="57"/>
      <c r="W667" s="57"/>
      <c r="X667" s="57"/>
      <c r="Y667" s="57"/>
      <c r="Z667" s="57"/>
      <c r="AA667" s="57"/>
      <c r="AB667" s="57"/>
      <c r="AC667" s="57"/>
      <c r="AD667" s="57"/>
      <c r="AE667" s="57"/>
      <c r="AF667" s="57"/>
      <c r="AG667" s="57"/>
      <c r="AH667" s="57"/>
      <c r="AI667" s="57"/>
      <c r="AJ667" s="57"/>
      <c r="AK667" s="57"/>
      <c r="AL667" s="57"/>
      <c r="AM667" s="57"/>
      <c r="AN667" s="57"/>
      <c r="AO667" s="57"/>
      <c r="AP667" s="57"/>
      <c r="AQ667" s="57"/>
      <c r="AR667" s="57"/>
      <c r="AS667" s="57"/>
      <c r="AT667" s="57"/>
      <c r="AU667" s="57"/>
      <c r="AV667" s="57"/>
      <c r="AW667" s="57"/>
      <c r="AX667" s="57"/>
      <c r="AY667" s="57"/>
      <c r="AZ667" s="57"/>
      <c r="BA667" s="57"/>
      <c r="BB667" s="57"/>
      <c r="BC667" s="57"/>
      <c r="BD667" s="57"/>
      <c r="BE667" s="57"/>
      <c r="BF667" s="57"/>
      <c r="BG667" s="57"/>
      <c r="BH667" s="57"/>
      <c r="BI667" s="57"/>
      <c r="BJ667" s="57"/>
      <c r="BK667" s="57"/>
      <c r="BL667" s="57"/>
      <c r="BM667" s="57"/>
      <c r="BN667" s="57"/>
      <c r="BO667" s="57"/>
      <c r="BP667" s="57"/>
      <c r="BQ667" s="57"/>
      <c r="BR667" s="57"/>
      <c r="BS667" s="57"/>
      <c r="BT667" s="57"/>
      <c r="BU667" s="57"/>
      <c r="BV667" s="57"/>
      <c r="BW667" s="57"/>
      <c r="BX667" s="57"/>
      <c r="BY667" s="57"/>
      <c r="BZ667" s="57"/>
      <c r="CA667" s="57"/>
      <c r="CB667" s="57"/>
      <c r="CC667" s="57"/>
      <c r="CD667" s="57"/>
      <c r="CE667" s="57"/>
      <c r="CF667" s="57"/>
      <c r="CG667" s="57"/>
      <c r="CH667" s="57"/>
      <c r="CI667" s="57"/>
      <c r="CJ667" s="57"/>
      <c r="CK667" s="57"/>
      <c r="CL667" s="57"/>
      <c r="CM667" s="57"/>
      <c r="CN667" s="57"/>
      <c r="CO667" s="57"/>
      <c r="CP667" s="57"/>
      <c r="CQ667" s="57"/>
      <c r="CR667" s="57"/>
      <c r="CS667" s="57"/>
      <c r="CT667" s="57"/>
      <c r="CU667" s="57"/>
      <c r="CV667" s="57"/>
      <c r="CW667" s="57"/>
      <c r="CX667" s="57"/>
      <c r="CY667" s="57"/>
      <c r="CZ667" s="57"/>
      <c r="DA667" s="57"/>
      <c r="DB667" s="57"/>
      <c r="DC667" s="57"/>
      <c r="DD667" s="57"/>
      <c r="DE667" s="57"/>
      <c r="DF667" s="57"/>
      <c r="DG667" s="57"/>
      <c r="DH667" s="57"/>
      <c r="DI667" s="57"/>
      <c r="DJ667" s="57"/>
      <c r="DK667" s="57"/>
      <c r="DL667" s="57"/>
      <c r="DM667" s="57"/>
      <c r="DN667" s="57"/>
      <c r="DO667" s="57"/>
      <c r="DP667" s="57"/>
      <c r="DQ667" s="57"/>
      <c r="DR667" s="57"/>
      <c r="DS667" s="57"/>
      <c r="DT667" s="57"/>
      <c r="DU667" s="57"/>
      <c r="DV667" s="103"/>
      <c r="DW667" s="57"/>
      <c r="DX667" s="57"/>
      <c r="DY667" s="57"/>
      <c r="DZ667" s="57"/>
      <c r="EA667" s="57"/>
      <c r="EB667" s="57"/>
      <c r="EC667" s="57"/>
      <c r="ED667" s="57"/>
      <c r="EE667" s="57"/>
      <c r="EF667" s="57"/>
      <c r="EG667" s="57"/>
      <c r="EH667" s="57"/>
      <c r="EI667" s="57"/>
      <c r="EJ667" s="57"/>
      <c r="EK667" s="57"/>
      <c r="EL667" s="57"/>
      <c r="EM667" s="57"/>
      <c r="EN667" s="57"/>
      <c r="EO667" s="57"/>
      <c r="EP667" s="57"/>
      <c r="EQ667" s="103"/>
      <c r="ER667" s="577"/>
    </row>
    <row r="668" spans="1:148" ht="15" customHeight="1">
      <c r="A668" s="648"/>
      <c r="B668" s="2261" t="str">
        <f t="shared" si="704"/>
        <v>Desk 37</v>
      </c>
      <c r="C668" s="2266" t="str">
        <f t="shared" ref="C668" si="709">IF(ISBLANK(C48), "", C48)</f>
        <v/>
      </c>
      <c r="D668" s="2266" t="str">
        <f t="shared" si="692"/>
        <v/>
      </c>
      <c r="E668" s="2266" t="str">
        <f t="shared" si="692"/>
        <v/>
      </c>
      <c r="F668" s="2266" t="str">
        <f t="shared" si="692"/>
        <v/>
      </c>
      <c r="G668" s="57"/>
      <c r="H668" s="57"/>
      <c r="I668" s="57"/>
      <c r="J668" s="57"/>
      <c r="K668" s="57"/>
      <c r="L668" s="57"/>
      <c r="M668" s="57"/>
      <c r="N668" s="57"/>
      <c r="O668" s="57"/>
      <c r="P668" s="57"/>
      <c r="Q668" s="57"/>
      <c r="R668" s="57"/>
      <c r="S668" s="57"/>
      <c r="T668" s="57"/>
      <c r="U668" s="57"/>
      <c r="V668" s="57"/>
      <c r="W668" s="57"/>
      <c r="X668" s="57"/>
      <c r="Y668" s="57"/>
      <c r="Z668" s="57"/>
      <c r="AA668" s="57"/>
      <c r="AB668" s="57"/>
      <c r="AC668" s="57"/>
      <c r="AD668" s="57"/>
      <c r="AE668" s="57"/>
      <c r="AF668" s="57"/>
      <c r="AG668" s="57"/>
      <c r="AH668" s="57"/>
      <c r="AI668" s="57"/>
      <c r="AJ668" s="57"/>
      <c r="AK668" s="57"/>
      <c r="AL668" s="57"/>
      <c r="AM668" s="57"/>
      <c r="AN668" s="57"/>
      <c r="AO668" s="57"/>
      <c r="AP668" s="57"/>
      <c r="AQ668" s="57"/>
      <c r="AR668" s="57"/>
      <c r="AS668" s="57"/>
      <c r="AT668" s="57"/>
      <c r="AU668" s="57"/>
      <c r="AV668" s="57"/>
      <c r="AW668" s="57"/>
      <c r="AX668" s="57"/>
      <c r="AY668" s="57"/>
      <c r="AZ668" s="57"/>
      <c r="BA668" s="57"/>
      <c r="BB668" s="57"/>
      <c r="BC668" s="57"/>
      <c r="BD668" s="57"/>
      <c r="BE668" s="57"/>
      <c r="BF668" s="57"/>
      <c r="BG668" s="57"/>
      <c r="BH668" s="57"/>
      <c r="BI668" s="57"/>
      <c r="BJ668" s="57"/>
      <c r="BK668" s="57"/>
      <c r="BL668" s="57"/>
      <c r="BM668" s="57"/>
      <c r="BN668" s="57"/>
      <c r="BO668" s="57"/>
      <c r="BP668" s="57"/>
      <c r="BQ668" s="57"/>
      <c r="BR668" s="57"/>
      <c r="BS668" s="57"/>
      <c r="BT668" s="57"/>
      <c r="BU668" s="57"/>
      <c r="BV668" s="57"/>
      <c r="BW668" s="57"/>
      <c r="BX668" s="57"/>
      <c r="BY668" s="57"/>
      <c r="BZ668" s="57"/>
      <c r="CA668" s="57"/>
      <c r="CB668" s="57"/>
      <c r="CC668" s="57"/>
      <c r="CD668" s="57"/>
      <c r="CE668" s="57"/>
      <c r="CF668" s="57"/>
      <c r="CG668" s="57"/>
      <c r="CH668" s="57"/>
      <c r="CI668" s="57"/>
      <c r="CJ668" s="57"/>
      <c r="CK668" s="57"/>
      <c r="CL668" s="57"/>
      <c r="CM668" s="57"/>
      <c r="CN668" s="57"/>
      <c r="CO668" s="57"/>
      <c r="CP668" s="57"/>
      <c r="CQ668" s="57"/>
      <c r="CR668" s="57"/>
      <c r="CS668" s="57"/>
      <c r="CT668" s="57"/>
      <c r="CU668" s="57"/>
      <c r="CV668" s="57"/>
      <c r="CW668" s="57"/>
      <c r="CX668" s="57"/>
      <c r="CY668" s="57"/>
      <c r="CZ668" s="57"/>
      <c r="DA668" s="57"/>
      <c r="DB668" s="57"/>
      <c r="DC668" s="57"/>
      <c r="DD668" s="57"/>
      <c r="DE668" s="57"/>
      <c r="DF668" s="57"/>
      <c r="DG668" s="57"/>
      <c r="DH668" s="57"/>
      <c r="DI668" s="57"/>
      <c r="DJ668" s="57"/>
      <c r="DK668" s="57"/>
      <c r="DL668" s="57"/>
      <c r="DM668" s="57"/>
      <c r="DN668" s="57"/>
      <c r="DO668" s="57"/>
      <c r="DP668" s="57"/>
      <c r="DQ668" s="57"/>
      <c r="DR668" s="57"/>
      <c r="DS668" s="57"/>
      <c r="DT668" s="57"/>
      <c r="DU668" s="57"/>
      <c r="DV668" s="103"/>
      <c r="DW668" s="57"/>
      <c r="DX668" s="57"/>
      <c r="DY668" s="57"/>
      <c r="DZ668" s="57"/>
      <c r="EA668" s="57"/>
      <c r="EB668" s="57"/>
      <c r="EC668" s="57"/>
      <c r="ED668" s="57"/>
      <c r="EE668" s="57"/>
      <c r="EF668" s="57"/>
      <c r="EG668" s="57"/>
      <c r="EH668" s="57"/>
      <c r="EI668" s="57"/>
      <c r="EJ668" s="57"/>
      <c r="EK668" s="57"/>
      <c r="EL668" s="57"/>
      <c r="EM668" s="57"/>
      <c r="EN668" s="57"/>
      <c r="EO668" s="57"/>
      <c r="EP668" s="57"/>
      <c r="EQ668" s="103"/>
      <c r="ER668" s="577"/>
    </row>
    <row r="669" spans="1:148" ht="15" customHeight="1">
      <c r="A669" s="648"/>
      <c r="B669" s="2261" t="str">
        <f t="shared" si="704"/>
        <v>Desk 38</v>
      </c>
      <c r="C669" s="2266" t="str">
        <f t="shared" ref="C669" si="710">IF(ISBLANK(C49), "", C49)</f>
        <v/>
      </c>
      <c r="D669" s="2266" t="str">
        <f t="shared" si="692"/>
        <v/>
      </c>
      <c r="E669" s="2266" t="str">
        <f t="shared" si="692"/>
        <v/>
      </c>
      <c r="F669" s="2266" t="str">
        <f t="shared" si="692"/>
        <v/>
      </c>
      <c r="G669" s="57"/>
      <c r="H669" s="57"/>
      <c r="I669" s="57"/>
      <c r="J669" s="57"/>
      <c r="K669" s="57"/>
      <c r="L669" s="57"/>
      <c r="M669" s="57"/>
      <c r="N669" s="57"/>
      <c r="O669" s="57"/>
      <c r="P669" s="57"/>
      <c r="Q669" s="57"/>
      <c r="R669" s="57"/>
      <c r="S669" s="57"/>
      <c r="T669" s="57"/>
      <c r="U669" s="57"/>
      <c r="V669" s="57"/>
      <c r="W669" s="57"/>
      <c r="X669" s="57"/>
      <c r="Y669" s="57"/>
      <c r="Z669" s="57"/>
      <c r="AA669" s="57"/>
      <c r="AB669" s="57"/>
      <c r="AC669" s="57"/>
      <c r="AD669" s="57"/>
      <c r="AE669" s="57"/>
      <c r="AF669" s="57"/>
      <c r="AG669" s="57"/>
      <c r="AH669" s="57"/>
      <c r="AI669" s="57"/>
      <c r="AJ669" s="57"/>
      <c r="AK669" s="57"/>
      <c r="AL669" s="57"/>
      <c r="AM669" s="57"/>
      <c r="AN669" s="57"/>
      <c r="AO669" s="57"/>
      <c r="AP669" s="57"/>
      <c r="AQ669" s="57"/>
      <c r="AR669" s="57"/>
      <c r="AS669" s="57"/>
      <c r="AT669" s="57"/>
      <c r="AU669" s="57"/>
      <c r="AV669" s="57"/>
      <c r="AW669" s="57"/>
      <c r="AX669" s="57"/>
      <c r="AY669" s="57"/>
      <c r="AZ669" s="57"/>
      <c r="BA669" s="57"/>
      <c r="BB669" s="57"/>
      <c r="BC669" s="57"/>
      <c r="BD669" s="57"/>
      <c r="BE669" s="57"/>
      <c r="BF669" s="57"/>
      <c r="BG669" s="57"/>
      <c r="BH669" s="57"/>
      <c r="BI669" s="57"/>
      <c r="BJ669" s="57"/>
      <c r="BK669" s="57"/>
      <c r="BL669" s="57"/>
      <c r="BM669" s="57"/>
      <c r="BN669" s="57"/>
      <c r="BO669" s="57"/>
      <c r="BP669" s="57"/>
      <c r="BQ669" s="57"/>
      <c r="BR669" s="57"/>
      <c r="BS669" s="57"/>
      <c r="BT669" s="57"/>
      <c r="BU669" s="57"/>
      <c r="BV669" s="57"/>
      <c r="BW669" s="57"/>
      <c r="BX669" s="57"/>
      <c r="BY669" s="57"/>
      <c r="BZ669" s="57"/>
      <c r="CA669" s="57"/>
      <c r="CB669" s="57"/>
      <c r="CC669" s="57"/>
      <c r="CD669" s="57"/>
      <c r="CE669" s="57"/>
      <c r="CF669" s="57"/>
      <c r="CG669" s="57"/>
      <c r="CH669" s="57"/>
      <c r="CI669" s="57"/>
      <c r="CJ669" s="57"/>
      <c r="CK669" s="57"/>
      <c r="CL669" s="57"/>
      <c r="CM669" s="57"/>
      <c r="CN669" s="57"/>
      <c r="CO669" s="57"/>
      <c r="CP669" s="57"/>
      <c r="CQ669" s="57"/>
      <c r="CR669" s="57"/>
      <c r="CS669" s="57"/>
      <c r="CT669" s="57"/>
      <c r="CU669" s="57"/>
      <c r="CV669" s="57"/>
      <c r="CW669" s="57"/>
      <c r="CX669" s="57"/>
      <c r="CY669" s="57"/>
      <c r="CZ669" s="57"/>
      <c r="DA669" s="57"/>
      <c r="DB669" s="57"/>
      <c r="DC669" s="57"/>
      <c r="DD669" s="57"/>
      <c r="DE669" s="57"/>
      <c r="DF669" s="57"/>
      <c r="DG669" s="57"/>
      <c r="DH669" s="57"/>
      <c r="DI669" s="57"/>
      <c r="DJ669" s="57"/>
      <c r="DK669" s="57"/>
      <c r="DL669" s="57"/>
      <c r="DM669" s="57"/>
      <c r="DN669" s="57"/>
      <c r="DO669" s="57"/>
      <c r="DP669" s="57"/>
      <c r="DQ669" s="57"/>
      <c r="DR669" s="57"/>
      <c r="DS669" s="57"/>
      <c r="DT669" s="57"/>
      <c r="DU669" s="57"/>
      <c r="DV669" s="103"/>
      <c r="DW669" s="57"/>
      <c r="DX669" s="57"/>
      <c r="DY669" s="57"/>
      <c r="DZ669" s="57"/>
      <c r="EA669" s="57"/>
      <c r="EB669" s="57"/>
      <c r="EC669" s="57"/>
      <c r="ED669" s="57"/>
      <c r="EE669" s="57"/>
      <c r="EF669" s="57"/>
      <c r="EG669" s="57"/>
      <c r="EH669" s="57"/>
      <c r="EI669" s="57"/>
      <c r="EJ669" s="57"/>
      <c r="EK669" s="57"/>
      <c r="EL669" s="57"/>
      <c r="EM669" s="57"/>
      <c r="EN669" s="57"/>
      <c r="EO669" s="57"/>
      <c r="EP669" s="57"/>
      <c r="EQ669" s="103"/>
      <c r="ER669" s="577"/>
    </row>
    <row r="670" spans="1:148" ht="15" customHeight="1">
      <c r="A670" s="648"/>
      <c r="B670" s="2261" t="str">
        <f t="shared" si="704"/>
        <v>Desk 39</v>
      </c>
      <c r="C670" s="2266" t="str">
        <f t="shared" ref="C670" si="711">IF(ISBLANK(C50), "", C50)</f>
        <v/>
      </c>
      <c r="D670" s="2266" t="str">
        <f t="shared" si="692"/>
        <v/>
      </c>
      <c r="E670" s="2266" t="str">
        <f t="shared" si="692"/>
        <v/>
      </c>
      <c r="F670" s="2266" t="str">
        <f t="shared" si="692"/>
        <v/>
      </c>
      <c r="G670" s="57"/>
      <c r="H670" s="57"/>
      <c r="I670" s="57"/>
      <c r="J670" s="57"/>
      <c r="K670" s="57"/>
      <c r="L670" s="57"/>
      <c r="M670" s="57"/>
      <c r="N670" s="57"/>
      <c r="O670" s="57"/>
      <c r="P670" s="57"/>
      <c r="Q670" s="57"/>
      <c r="R670" s="57"/>
      <c r="S670" s="57"/>
      <c r="T670" s="57"/>
      <c r="U670" s="57"/>
      <c r="V670" s="57"/>
      <c r="W670" s="57"/>
      <c r="X670" s="57"/>
      <c r="Y670" s="57"/>
      <c r="Z670" s="57"/>
      <c r="AA670" s="57"/>
      <c r="AB670" s="57"/>
      <c r="AC670" s="57"/>
      <c r="AD670" s="57"/>
      <c r="AE670" s="57"/>
      <c r="AF670" s="57"/>
      <c r="AG670" s="57"/>
      <c r="AH670" s="57"/>
      <c r="AI670" s="57"/>
      <c r="AJ670" s="57"/>
      <c r="AK670" s="57"/>
      <c r="AL670" s="57"/>
      <c r="AM670" s="57"/>
      <c r="AN670" s="57"/>
      <c r="AO670" s="57"/>
      <c r="AP670" s="57"/>
      <c r="AQ670" s="57"/>
      <c r="AR670" s="57"/>
      <c r="AS670" s="57"/>
      <c r="AT670" s="57"/>
      <c r="AU670" s="57"/>
      <c r="AV670" s="57"/>
      <c r="AW670" s="57"/>
      <c r="AX670" s="57"/>
      <c r="AY670" s="57"/>
      <c r="AZ670" s="57"/>
      <c r="BA670" s="57"/>
      <c r="BB670" s="57"/>
      <c r="BC670" s="57"/>
      <c r="BD670" s="57"/>
      <c r="BE670" s="57"/>
      <c r="BF670" s="57"/>
      <c r="BG670" s="57"/>
      <c r="BH670" s="57"/>
      <c r="BI670" s="57"/>
      <c r="BJ670" s="57"/>
      <c r="BK670" s="57"/>
      <c r="BL670" s="57"/>
      <c r="BM670" s="57"/>
      <c r="BN670" s="57"/>
      <c r="BO670" s="57"/>
      <c r="BP670" s="57"/>
      <c r="BQ670" s="57"/>
      <c r="BR670" s="57"/>
      <c r="BS670" s="57"/>
      <c r="BT670" s="57"/>
      <c r="BU670" s="57"/>
      <c r="BV670" s="57"/>
      <c r="BW670" s="57"/>
      <c r="BX670" s="57"/>
      <c r="BY670" s="57"/>
      <c r="BZ670" s="57"/>
      <c r="CA670" s="57"/>
      <c r="CB670" s="57"/>
      <c r="CC670" s="57"/>
      <c r="CD670" s="57"/>
      <c r="CE670" s="57"/>
      <c r="CF670" s="57"/>
      <c r="CG670" s="57"/>
      <c r="CH670" s="57"/>
      <c r="CI670" s="57"/>
      <c r="CJ670" s="57"/>
      <c r="CK670" s="57"/>
      <c r="CL670" s="57"/>
      <c r="CM670" s="57"/>
      <c r="CN670" s="57"/>
      <c r="CO670" s="57"/>
      <c r="CP670" s="57"/>
      <c r="CQ670" s="57"/>
      <c r="CR670" s="57"/>
      <c r="CS670" s="57"/>
      <c r="CT670" s="57"/>
      <c r="CU670" s="57"/>
      <c r="CV670" s="57"/>
      <c r="CW670" s="57"/>
      <c r="CX670" s="57"/>
      <c r="CY670" s="57"/>
      <c r="CZ670" s="57"/>
      <c r="DA670" s="57"/>
      <c r="DB670" s="57"/>
      <c r="DC670" s="57"/>
      <c r="DD670" s="57"/>
      <c r="DE670" s="57"/>
      <c r="DF670" s="57"/>
      <c r="DG670" s="57"/>
      <c r="DH670" s="57"/>
      <c r="DI670" s="57"/>
      <c r="DJ670" s="57"/>
      <c r="DK670" s="57"/>
      <c r="DL670" s="57"/>
      <c r="DM670" s="57"/>
      <c r="DN670" s="57"/>
      <c r="DO670" s="57"/>
      <c r="DP670" s="57"/>
      <c r="DQ670" s="57"/>
      <c r="DR670" s="57"/>
      <c r="DS670" s="57"/>
      <c r="DT670" s="57"/>
      <c r="DU670" s="57"/>
      <c r="DV670" s="103"/>
      <c r="DW670" s="57"/>
      <c r="DX670" s="57"/>
      <c r="DY670" s="57"/>
      <c r="DZ670" s="57"/>
      <c r="EA670" s="57"/>
      <c r="EB670" s="57"/>
      <c r="EC670" s="57"/>
      <c r="ED670" s="57"/>
      <c r="EE670" s="57"/>
      <c r="EF670" s="57"/>
      <c r="EG670" s="57"/>
      <c r="EH670" s="57"/>
      <c r="EI670" s="57"/>
      <c r="EJ670" s="57"/>
      <c r="EK670" s="57"/>
      <c r="EL670" s="57"/>
      <c r="EM670" s="57"/>
      <c r="EN670" s="57"/>
      <c r="EO670" s="57"/>
      <c r="EP670" s="57"/>
      <c r="EQ670" s="103"/>
      <c r="ER670" s="577"/>
    </row>
    <row r="671" spans="1:148" ht="15" customHeight="1">
      <c r="A671" s="648"/>
      <c r="B671" s="2261" t="str">
        <f t="shared" si="704"/>
        <v>Desk 40</v>
      </c>
      <c r="C671" s="2266" t="str">
        <f t="shared" ref="C671" si="712">IF(ISBLANK(C51), "", C51)</f>
        <v/>
      </c>
      <c r="D671" s="2266" t="str">
        <f t="shared" si="692"/>
        <v/>
      </c>
      <c r="E671" s="2266" t="str">
        <f t="shared" si="692"/>
        <v/>
      </c>
      <c r="F671" s="2266" t="str">
        <f t="shared" si="692"/>
        <v/>
      </c>
      <c r="G671" s="57"/>
      <c r="H671" s="57"/>
      <c r="I671" s="57"/>
      <c r="J671" s="57"/>
      <c r="K671" s="57"/>
      <c r="L671" s="57"/>
      <c r="M671" s="57"/>
      <c r="N671" s="57"/>
      <c r="O671" s="57"/>
      <c r="P671" s="57"/>
      <c r="Q671" s="57"/>
      <c r="R671" s="57"/>
      <c r="S671" s="57"/>
      <c r="T671" s="57"/>
      <c r="U671" s="57"/>
      <c r="V671" s="57"/>
      <c r="W671" s="57"/>
      <c r="X671" s="57"/>
      <c r="Y671" s="57"/>
      <c r="Z671" s="57"/>
      <c r="AA671" s="57"/>
      <c r="AB671" s="57"/>
      <c r="AC671" s="57"/>
      <c r="AD671" s="57"/>
      <c r="AE671" s="57"/>
      <c r="AF671" s="57"/>
      <c r="AG671" s="57"/>
      <c r="AH671" s="57"/>
      <c r="AI671" s="57"/>
      <c r="AJ671" s="57"/>
      <c r="AK671" s="57"/>
      <c r="AL671" s="57"/>
      <c r="AM671" s="57"/>
      <c r="AN671" s="57"/>
      <c r="AO671" s="57"/>
      <c r="AP671" s="57"/>
      <c r="AQ671" s="57"/>
      <c r="AR671" s="57"/>
      <c r="AS671" s="57"/>
      <c r="AT671" s="57"/>
      <c r="AU671" s="57"/>
      <c r="AV671" s="57"/>
      <c r="AW671" s="57"/>
      <c r="AX671" s="57"/>
      <c r="AY671" s="57"/>
      <c r="AZ671" s="57"/>
      <c r="BA671" s="57"/>
      <c r="BB671" s="57"/>
      <c r="BC671" s="57"/>
      <c r="BD671" s="57"/>
      <c r="BE671" s="57"/>
      <c r="BF671" s="57"/>
      <c r="BG671" s="57"/>
      <c r="BH671" s="57"/>
      <c r="BI671" s="57"/>
      <c r="BJ671" s="57"/>
      <c r="BK671" s="57"/>
      <c r="BL671" s="57"/>
      <c r="BM671" s="57"/>
      <c r="BN671" s="57"/>
      <c r="BO671" s="57"/>
      <c r="BP671" s="57"/>
      <c r="BQ671" s="57"/>
      <c r="BR671" s="57"/>
      <c r="BS671" s="57"/>
      <c r="BT671" s="57"/>
      <c r="BU671" s="57"/>
      <c r="BV671" s="57"/>
      <c r="BW671" s="57"/>
      <c r="BX671" s="57"/>
      <c r="BY671" s="57"/>
      <c r="BZ671" s="57"/>
      <c r="CA671" s="57"/>
      <c r="CB671" s="57"/>
      <c r="CC671" s="57"/>
      <c r="CD671" s="57"/>
      <c r="CE671" s="57"/>
      <c r="CF671" s="57"/>
      <c r="CG671" s="57"/>
      <c r="CH671" s="57"/>
      <c r="CI671" s="57"/>
      <c r="CJ671" s="57"/>
      <c r="CK671" s="57"/>
      <c r="CL671" s="57"/>
      <c r="CM671" s="57"/>
      <c r="CN671" s="57"/>
      <c r="CO671" s="57"/>
      <c r="CP671" s="57"/>
      <c r="CQ671" s="57"/>
      <c r="CR671" s="57"/>
      <c r="CS671" s="57"/>
      <c r="CT671" s="57"/>
      <c r="CU671" s="57"/>
      <c r="CV671" s="57"/>
      <c r="CW671" s="57"/>
      <c r="CX671" s="57"/>
      <c r="CY671" s="57"/>
      <c r="CZ671" s="57"/>
      <c r="DA671" s="57"/>
      <c r="DB671" s="57"/>
      <c r="DC671" s="57"/>
      <c r="DD671" s="57"/>
      <c r="DE671" s="57"/>
      <c r="DF671" s="57"/>
      <c r="DG671" s="57"/>
      <c r="DH671" s="57"/>
      <c r="DI671" s="57"/>
      <c r="DJ671" s="57"/>
      <c r="DK671" s="57"/>
      <c r="DL671" s="57"/>
      <c r="DM671" s="57"/>
      <c r="DN671" s="57"/>
      <c r="DO671" s="57"/>
      <c r="DP671" s="57"/>
      <c r="DQ671" s="57"/>
      <c r="DR671" s="57"/>
      <c r="DS671" s="57"/>
      <c r="DT671" s="57"/>
      <c r="DU671" s="57"/>
      <c r="DV671" s="103"/>
      <c r="DW671" s="57"/>
      <c r="DX671" s="57"/>
      <c r="DY671" s="57"/>
      <c r="DZ671" s="57"/>
      <c r="EA671" s="57"/>
      <c r="EB671" s="57"/>
      <c r="EC671" s="57"/>
      <c r="ED671" s="57"/>
      <c r="EE671" s="57"/>
      <c r="EF671" s="57"/>
      <c r="EG671" s="57"/>
      <c r="EH671" s="57"/>
      <c r="EI671" s="57"/>
      <c r="EJ671" s="57"/>
      <c r="EK671" s="57"/>
      <c r="EL671" s="57"/>
      <c r="EM671" s="57"/>
      <c r="EN671" s="57"/>
      <c r="EO671" s="57"/>
      <c r="EP671" s="57"/>
      <c r="EQ671" s="103"/>
      <c r="ER671" s="577"/>
    </row>
    <row r="672" spans="1:148" ht="15" customHeight="1">
      <c r="A672" s="648"/>
      <c r="B672" s="2261" t="str">
        <f t="shared" si="704"/>
        <v>Desk 41</v>
      </c>
      <c r="C672" s="2266" t="str">
        <f t="shared" ref="C672" si="713">IF(ISBLANK(C52), "", C52)</f>
        <v/>
      </c>
      <c r="D672" s="2266" t="str">
        <f t="shared" ref="D672:F691" si="714">IF(ISBLANK(D52), "", D52)</f>
        <v/>
      </c>
      <c r="E672" s="2266" t="str">
        <f t="shared" si="714"/>
        <v/>
      </c>
      <c r="F672" s="2266" t="str">
        <f t="shared" si="714"/>
        <v/>
      </c>
      <c r="G672" s="57"/>
      <c r="H672" s="57"/>
      <c r="I672" s="57"/>
      <c r="J672" s="57"/>
      <c r="K672" s="57"/>
      <c r="L672" s="57"/>
      <c r="M672" s="57"/>
      <c r="N672" s="57"/>
      <c r="O672" s="57"/>
      <c r="P672" s="57"/>
      <c r="Q672" s="57"/>
      <c r="R672" s="57"/>
      <c r="S672" s="57"/>
      <c r="T672" s="57"/>
      <c r="U672" s="57"/>
      <c r="V672" s="57"/>
      <c r="W672" s="57"/>
      <c r="X672" s="57"/>
      <c r="Y672" s="57"/>
      <c r="Z672" s="57"/>
      <c r="AA672" s="57"/>
      <c r="AB672" s="57"/>
      <c r="AC672" s="57"/>
      <c r="AD672" s="57"/>
      <c r="AE672" s="57"/>
      <c r="AF672" s="57"/>
      <c r="AG672" s="57"/>
      <c r="AH672" s="57"/>
      <c r="AI672" s="57"/>
      <c r="AJ672" s="57"/>
      <c r="AK672" s="57"/>
      <c r="AL672" s="57"/>
      <c r="AM672" s="57"/>
      <c r="AN672" s="57"/>
      <c r="AO672" s="57"/>
      <c r="AP672" s="57"/>
      <c r="AQ672" s="57"/>
      <c r="AR672" s="57"/>
      <c r="AS672" s="57"/>
      <c r="AT672" s="57"/>
      <c r="AU672" s="57"/>
      <c r="AV672" s="57"/>
      <c r="AW672" s="57"/>
      <c r="AX672" s="57"/>
      <c r="AY672" s="57"/>
      <c r="AZ672" s="57"/>
      <c r="BA672" s="57"/>
      <c r="BB672" s="57"/>
      <c r="BC672" s="57"/>
      <c r="BD672" s="57"/>
      <c r="BE672" s="57"/>
      <c r="BF672" s="57"/>
      <c r="BG672" s="57"/>
      <c r="BH672" s="57"/>
      <c r="BI672" s="57"/>
      <c r="BJ672" s="57"/>
      <c r="BK672" s="57"/>
      <c r="BL672" s="57"/>
      <c r="BM672" s="57"/>
      <c r="BN672" s="57"/>
      <c r="BO672" s="57"/>
      <c r="BP672" s="57"/>
      <c r="BQ672" s="57"/>
      <c r="BR672" s="57"/>
      <c r="BS672" s="57"/>
      <c r="BT672" s="57"/>
      <c r="BU672" s="57"/>
      <c r="BV672" s="57"/>
      <c r="BW672" s="57"/>
      <c r="BX672" s="57"/>
      <c r="BY672" s="57"/>
      <c r="BZ672" s="57"/>
      <c r="CA672" s="57"/>
      <c r="CB672" s="57"/>
      <c r="CC672" s="57"/>
      <c r="CD672" s="57"/>
      <c r="CE672" s="57"/>
      <c r="CF672" s="57"/>
      <c r="CG672" s="57"/>
      <c r="CH672" s="57"/>
      <c r="CI672" s="57"/>
      <c r="CJ672" s="57"/>
      <c r="CK672" s="57"/>
      <c r="CL672" s="57"/>
      <c r="CM672" s="57"/>
      <c r="CN672" s="57"/>
      <c r="CO672" s="57"/>
      <c r="CP672" s="57"/>
      <c r="CQ672" s="57"/>
      <c r="CR672" s="57"/>
      <c r="CS672" s="57"/>
      <c r="CT672" s="57"/>
      <c r="CU672" s="57"/>
      <c r="CV672" s="57"/>
      <c r="CW672" s="57"/>
      <c r="CX672" s="57"/>
      <c r="CY672" s="57"/>
      <c r="CZ672" s="57"/>
      <c r="DA672" s="57"/>
      <c r="DB672" s="57"/>
      <c r="DC672" s="57"/>
      <c r="DD672" s="57"/>
      <c r="DE672" s="57"/>
      <c r="DF672" s="57"/>
      <c r="DG672" s="57"/>
      <c r="DH672" s="57"/>
      <c r="DI672" s="57"/>
      <c r="DJ672" s="57"/>
      <c r="DK672" s="57"/>
      <c r="DL672" s="57"/>
      <c r="DM672" s="57"/>
      <c r="DN672" s="57"/>
      <c r="DO672" s="57"/>
      <c r="DP672" s="57"/>
      <c r="DQ672" s="57"/>
      <c r="DR672" s="57"/>
      <c r="DS672" s="57"/>
      <c r="DT672" s="57"/>
      <c r="DU672" s="57"/>
      <c r="DV672" s="103"/>
      <c r="DW672" s="57"/>
      <c r="DX672" s="57"/>
      <c r="DY672" s="57"/>
      <c r="DZ672" s="57"/>
      <c r="EA672" s="57"/>
      <c r="EB672" s="57"/>
      <c r="EC672" s="57"/>
      <c r="ED672" s="57"/>
      <c r="EE672" s="57"/>
      <c r="EF672" s="57"/>
      <c r="EG672" s="57"/>
      <c r="EH672" s="57"/>
      <c r="EI672" s="57"/>
      <c r="EJ672" s="57"/>
      <c r="EK672" s="57"/>
      <c r="EL672" s="57"/>
      <c r="EM672" s="57"/>
      <c r="EN672" s="57"/>
      <c r="EO672" s="57"/>
      <c r="EP672" s="57"/>
      <c r="EQ672" s="103"/>
      <c r="ER672" s="577"/>
    </row>
    <row r="673" spans="1:148" ht="15" customHeight="1">
      <c r="A673" s="648"/>
      <c r="B673" s="2261" t="str">
        <f t="shared" si="704"/>
        <v>Desk 42</v>
      </c>
      <c r="C673" s="2266" t="str">
        <f t="shared" ref="C673" si="715">IF(ISBLANK(C53), "", C53)</f>
        <v/>
      </c>
      <c r="D673" s="2266" t="str">
        <f t="shared" si="714"/>
        <v/>
      </c>
      <c r="E673" s="2266" t="str">
        <f t="shared" si="714"/>
        <v/>
      </c>
      <c r="F673" s="2266" t="str">
        <f t="shared" si="714"/>
        <v/>
      </c>
      <c r="G673" s="57"/>
      <c r="H673" s="57"/>
      <c r="I673" s="57"/>
      <c r="J673" s="57"/>
      <c r="K673" s="57"/>
      <c r="L673" s="57"/>
      <c r="M673" s="57"/>
      <c r="N673" s="57"/>
      <c r="O673" s="57"/>
      <c r="P673" s="57"/>
      <c r="Q673" s="57"/>
      <c r="R673" s="57"/>
      <c r="S673" s="57"/>
      <c r="T673" s="57"/>
      <c r="U673" s="57"/>
      <c r="V673" s="57"/>
      <c r="W673" s="57"/>
      <c r="X673" s="57"/>
      <c r="Y673" s="57"/>
      <c r="Z673" s="57"/>
      <c r="AA673" s="57"/>
      <c r="AB673" s="57"/>
      <c r="AC673" s="57"/>
      <c r="AD673" s="57"/>
      <c r="AE673" s="57"/>
      <c r="AF673" s="57"/>
      <c r="AG673" s="57"/>
      <c r="AH673" s="57"/>
      <c r="AI673" s="57"/>
      <c r="AJ673" s="57"/>
      <c r="AK673" s="57"/>
      <c r="AL673" s="57"/>
      <c r="AM673" s="57"/>
      <c r="AN673" s="57"/>
      <c r="AO673" s="57"/>
      <c r="AP673" s="57"/>
      <c r="AQ673" s="57"/>
      <c r="AR673" s="57"/>
      <c r="AS673" s="57"/>
      <c r="AT673" s="57"/>
      <c r="AU673" s="57"/>
      <c r="AV673" s="57"/>
      <c r="AW673" s="57"/>
      <c r="AX673" s="57"/>
      <c r="AY673" s="57"/>
      <c r="AZ673" s="57"/>
      <c r="BA673" s="57"/>
      <c r="BB673" s="57"/>
      <c r="BC673" s="57"/>
      <c r="BD673" s="57"/>
      <c r="BE673" s="57"/>
      <c r="BF673" s="57"/>
      <c r="BG673" s="57"/>
      <c r="BH673" s="57"/>
      <c r="BI673" s="57"/>
      <c r="BJ673" s="57"/>
      <c r="BK673" s="57"/>
      <c r="BL673" s="57"/>
      <c r="BM673" s="57"/>
      <c r="BN673" s="57"/>
      <c r="BO673" s="57"/>
      <c r="BP673" s="57"/>
      <c r="BQ673" s="57"/>
      <c r="BR673" s="57"/>
      <c r="BS673" s="57"/>
      <c r="BT673" s="57"/>
      <c r="BU673" s="57"/>
      <c r="BV673" s="57"/>
      <c r="BW673" s="57"/>
      <c r="BX673" s="57"/>
      <c r="BY673" s="57"/>
      <c r="BZ673" s="57"/>
      <c r="CA673" s="57"/>
      <c r="CB673" s="57"/>
      <c r="CC673" s="57"/>
      <c r="CD673" s="57"/>
      <c r="CE673" s="57"/>
      <c r="CF673" s="57"/>
      <c r="CG673" s="57"/>
      <c r="CH673" s="57"/>
      <c r="CI673" s="57"/>
      <c r="CJ673" s="57"/>
      <c r="CK673" s="57"/>
      <c r="CL673" s="57"/>
      <c r="CM673" s="57"/>
      <c r="CN673" s="57"/>
      <c r="CO673" s="57"/>
      <c r="CP673" s="57"/>
      <c r="CQ673" s="57"/>
      <c r="CR673" s="57"/>
      <c r="CS673" s="57"/>
      <c r="CT673" s="57"/>
      <c r="CU673" s="57"/>
      <c r="CV673" s="57"/>
      <c r="CW673" s="57"/>
      <c r="CX673" s="57"/>
      <c r="CY673" s="57"/>
      <c r="CZ673" s="57"/>
      <c r="DA673" s="57"/>
      <c r="DB673" s="57"/>
      <c r="DC673" s="57"/>
      <c r="DD673" s="57"/>
      <c r="DE673" s="57"/>
      <c r="DF673" s="57"/>
      <c r="DG673" s="57"/>
      <c r="DH673" s="57"/>
      <c r="DI673" s="57"/>
      <c r="DJ673" s="57"/>
      <c r="DK673" s="57"/>
      <c r="DL673" s="57"/>
      <c r="DM673" s="57"/>
      <c r="DN673" s="57"/>
      <c r="DO673" s="57"/>
      <c r="DP673" s="57"/>
      <c r="DQ673" s="57"/>
      <c r="DR673" s="57"/>
      <c r="DS673" s="57"/>
      <c r="DT673" s="57"/>
      <c r="DU673" s="57"/>
      <c r="DV673" s="103"/>
      <c r="DW673" s="57"/>
      <c r="DX673" s="57"/>
      <c r="DY673" s="57"/>
      <c r="DZ673" s="57"/>
      <c r="EA673" s="57"/>
      <c r="EB673" s="57"/>
      <c r="EC673" s="57"/>
      <c r="ED673" s="57"/>
      <c r="EE673" s="57"/>
      <c r="EF673" s="57"/>
      <c r="EG673" s="57"/>
      <c r="EH673" s="57"/>
      <c r="EI673" s="57"/>
      <c r="EJ673" s="57"/>
      <c r="EK673" s="57"/>
      <c r="EL673" s="57"/>
      <c r="EM673" s="57"/>
      <c r="EN673" s="57"/>
      <c r="EO673" s="57"/>
      <c r="EP673" s="57"/>
      <c r="EQ673" s="103"/>
      <c r="ER673" s="577"/>
    </row>
    <row r="674" spans="1:148" ht="15" customHeight="1">
      <c r="A674" s="648"/>
      <c r="B674" s="2261" t="str">
        <f t="shared" si="704"/>
        <v>Desk 43</v>
      </c>
      <c r="C674" s="2266" t="str">
        <f t="shared" ref="C674" si="716">IF(ISBLANK(C54), "", C54)</f>
        <v/>
      </c>
      <c r="D674" s="2266" t="str">
        <f t="shared" si="714"/>
        <v/>
      </c>
      <c r="E674" s="2266" t="str">
        <f t="shared" si="714"/>
        <v/>
      </c>
      <c r="F674" s="2266" t="str">
        <f t="shared" si="714"/>
        <v/>
      </c>
      <c r="G674" s="57"/>
      <c r="H674" s="57"/>
      <c r="I674" s="57"/>
      <c r="J674" s="57"/>
      <c r="K674" s="57"/>
      <c r="L674" s="57"/>
      <c r="M674" s="57"/>
      <c r="N674" s="57"/>
      <c r="O674" s="57"/>
      <c r="P674" s="57"/>
      <c r="Q674" s="57"/>
      <c r="R674" s="57"/>
      <c r="S674" s="57"/>
      <c r="T674" s="57"/>
      <c r="U674" s="57"/>
      <c r="V674" s="57"/>
      <c r="W674" s="57"/>
      <c r="X674" s="57"/>
      <c r="Y674" s="57"/>
      <c r="Z674" s="57"/>
      <c r="AA674" s="57"/>
      <c r="AB674" s="57"/>
      <c r="AC674" s="57"/>
      <c r="AD674" s="57"/>
      <c r="AE674" s="57"/>
      <c r="AF674" s="57"/>
      <c r="AG674" s="57"/>
      <c r="AH674" s="57"/>
      <c r="AI674" s="57"/>
      <c r="AJ674" s="57"/>
      <c r="AK674" s="57"/>
      <c r="AL674" s="57"/>
      <c r="AM674" s="57"/>
      <c r="AN674" s="57"/>
      <c r="AO674" s="57"/>
      <c r="AP674" s="57"/>
      <c r="AQ674" s="57"/>
      <c r="AR674" s="57"/>
      <c r="AS674" s="57"/>
      <c r="AT674" s="57"/>
      <c r="AU674" s="57"/>
      <c r="AV674" s="57"/>
      <c r="AW674" s="57"/>
      <c r="AX674" s="57"/>
      <c r="AY674" s="57"/>
      <c r="AZ674" s="57"/>
      <c r="BA674" s="57"/>
      <c r="BB674" s="57"/>
      <c r="BC674" s="57"/>
      <c r="BD674" s="57"/>
      <c r="BE674" s="57"/>
      <c r="BF674" s="57"/>
      <c r="BG674" s="57"/>
      <c r="BH674" s="57"/>
      <c r="BI674" s="57"/>
      <c r="BJ674" s="57"/>
      <c r="BK674" s="57"/>
      <c r="BL674" s="57"/>
      <c r="BM674" s="57"/>
      <c r="BN674" s="57"/>
      <c r="BO674" s="57"/>
      <c r="BP674" s="57"/>
      <c r="BQ674" s="57"/>
      <c r="BR674" s="57"/>
      <c r="BS674" s="57"/>
      <c r="BT674" s="57"/>
      <c r="BU674" s="57"/>
      <c r="BV674" s="57"/>
      <c r="BW674" s="57"/>
      <c r="BX674" s="57"/>
      <c r="BY674" s="57"/>
      <c r="BZ674" s="57"/>
      <c r="CA674" s="57"/>
      <c r="CB674" s="57"/>
      <c r="CC674" s="57"/>
      <c r="CD674" s="57"/>
      <c r="CE674" s="57"/>
      <c r="CF674" s="57"/>
      <c r="CG674" s="57"/>
      <c r="CH674" s="57"/>
      <c r="CI674" s="57"/>
      <c r="CJ674" s="57"/>
      <c r="CK674" s="57"/>
      <c r="CL674" s="57"/>
      <c r="CM674" s="57"/>
      <c r="CN674" s="57"/>
      <c r="CO674" s="57"/>
      <c r="CP674" s="57"/>
      <c r="CQ674" s="57"/>
      <c r="CR674" s="57"/>
      <c r="CS674" s="57"/>
      <c r="CT674" s="57"/>
      <c r="CU674" s="57"/>
      <c r="CV674" s="57"/>
      <c r="CW674" s="57"/>
      <c r="CX674" s="57"/>
      <c r="CY674" s="57"/>
      <c r="CZ674" s="57"/>
      <c r="DA674" s="57"/>
      <c r="DB674" s="57"/>
      <c r="DC674" s="57"/>
      <c r="DD674" s="57"/>
      <c r="DE674" s="57"/>
      <c r="DF674" s="57"/>
      <c r="DG674" s="57"/>
      <c r="DH674" s="57"/>
      <c r="DI674" s="57"/>
      <c r="DJ674" s="57"/>
      <c r="DK674" s="57"/>
      <c r="DL674" s="57"/>
      <c r="DM674" s="57"/>
      <c r="DN674" s="57"/>
      <c r="DO674" s="57"/>
      <c r="DP674" s="57"/>
      <c r="DQ674" s="57"/>
      <c r="DR674" s="57"/>
      <c r="DS674" s="57"/>
      <c r="DT674" s="57"/>
      <c r="DU674" s="57"/>
      <c r="DV674" s="103"/>
      <c r="DW674" s="57"/>
      <c r="DX674" s="57"/>
      <c r="DY674" s="57"/>
      <c r="DZ674" s="57"/>
      <c r="EA674" s="57"/>
      <c r="EB674" s="57"/>
      <c r="EC674" s="57"/>
      <c r="ED674" s="57"/>
      <c r="EE674" s="57"/>
      <c r="EF674" s="57"/>
      <c r="EG674" s="57"/>
      <c r="EH674" s="57"/>
      <c r="EI674" s="57"/>
      <c r="EJ674" s="57"/>
      <c r="EK674" s="57"/>
      <c r="EL674" s="57"/>
      <c r="EM674" s="57"/>
      <c r="EN674" s="57"/>
      <c r="EO674" s="57"/>
      <c r="EP674" s="57"/>
      <c r="EQ674" s="103"/>
      <c r="ER674" s="577"/>
    </row>
    <row r="675" spans="1:148" ht="15" customHeight="1">
      <c r="A675" s="648"/>
      <c r="B675" s="2261" t="str">
        <f t="shared" si="704"/>
        <v>Desk 44</v>
      </c>
      <c r="C675" s="2266" t="str">
        <f t="shared" ref="C675" si="717">IF(ISBLANK(C55), "", C55)</f>
        <v/>
      </c>
      <c r="D675" s="2266" t="str">
        <f t="shared" si="714"/>
        <v/>
      </c>
      <c r="E675" s="2266" t="str">
        <f t="shared" si="714"/>
        <v/>
      </c>
      <c r="F675" s="2266" t="str">
        <f t="shared" si="714"/>
        <v/>
      </c>
      <c r="G675" s="57"/>
      <c r="H675" s="57"/>
      <c r="I675" s="57"/>
      <c r="J675" s="57"/>
      <c r="K675" s="57"/>
      <c r="L675" s="57"/>
      <c r="M675" s="57"/>
      <c r="N675" s="57"/>
      <c r="O675" s="57"/>
      <c r="P675" s="57"/>
      <c r="Q675" s="57"/>
      <c r="R675" s="57"/>
      <c r="S675" s="57"/>
      <c r="T675" s="57"/>
      <c r="U675" s="57"/>
      <c r="V675" s="57"/>
      <c r="W675" s="57"/>
      <c r="X675" s="57"/>
      <c r="Y675" s="57"/>
      <c r="Z675" s="57"/>
      <c r="AA675" s="57"/>
      <c r="AB675" s="57"/>
      <c r="AC675" s="57"/>
      <c r="AD675" s="57"/>
      <c r="AE675" s="57"/>
      <c r="AF675" s="57"/>
      <c r="AG675" s="57"/>
      <c r="AH675" s="57"/>
      <c r="AI675" s="57"/>
      <c r="AJ675" s="57"/>
      <c r="AK675" s="57"/>
      <c r="AL675" s="57"/>
      <c r="AM675" s="57"/>
      <c r="AN675" s="57"/>
      <c r="AO675" s="57"/>
      <c r="AP675" s="57"/>
      <c r="AQ675" s="57"/>
      <c r="AR675" s="57"/>
      <c r="AS675" s="57"/>
      <c r="AT675" s="57"/>
      <c r="AU675" s="57"/>
      <c r="AV675" s="57"/>
      <c r="AW675" s="57"/>
      <c r="AX675" s="57"/>
      <c r="AY675" s="57"/>
      <c r="AZ675" s="57"/>
      <c r="BA675" s="57"/>
      <c r="BB675" s="57"/>
      <c r="BC675" s="57"/>
      <c r="BD675" s="57"/>
      <c r="BE675" s="57"/>
      <c r="BF675" s="57"/>
      <c r="BG675" s="57"/>
      <c r="BH675" s="57"/>
      <c r="BI675" s="57"/>
      <c r="BJ675" s="57"/>
      <c r="BK675" s="57"/>
      <c r="BL675" s="57"/>
      <c r="BM675" s="57"/>
      <c r="BN675" s="57"/>
      <c r="BO675" s="57"/>
      <c r="BP675" s="57"/>
      <c r="BQ675" s="57"/>
      <c r="BR675" s="57"/>
      <c r="BS675" s="57"/>
      <c r="BT675" s="57"/>
      <c r="BU675" s="57"/>
      <c r="BV675" s="57"/>
      <c r="BW675" s="57"/>
      <c r="BX675" s="57"/>
      <c r="BY675" s="57"/>
      <c r="BZ675" s="57"/>
      <c r="CA675" s="57"/>
      <c r="CB675" s="57"/>
      <c r="CC675" s="57"/>
      <c r="CD675" s="57"/>
      <c r="CE675" s="57"/>
      <c r="CF675" s="57"/>
      <c r="CG675" s="57"/>
      <c r="CH675" s="57"/>
      <c r="CI675" s="57"/>
      <c r="CJ675" s="57"/>
      <c r="CK675" s="57"/>
      <c r="CL675" s="57"/>
      <c r="CM675" s="57"/>
      <c r="CN675" s="57"/>
      <c r="CO675" s="57"/>
      <c r="CP675" s="57"/>
      <c r="CQ675" s="57"/>
      <c r="CR675" s="57"/>
      <c r="CS675" s="57"/>
      <c r="CT675" s="57"/>
      <c r="CU675" s="57"/>
      <c r="CV675" s="57"/>
      <c r="CW675" s="57"/>
      <c r="CX675" s="57"/>
      <c r="CY675" s="57"/>
      <c r="CZ675" s="57"/>
      <c r="DA675" s="57"/>
      <c r="DB675" s="57"/>
      <c r="DC675" s="57"/>
      <c r="DD675" s="57"/>
      <c r="DE675" s="57"/>
      <c r="DF675" s="57"/>
      <c r="DG675" s="57"/>
      <c r="DH675" s="57"/>
      <c r="DI675" s="57"/>
      <c r="DJ675" s="57"/>
      <c r="DK675" s="57"/>
      <c r="DL675" s="57"/>
      <c r="DM675" s="57"/>
      <c r="DN675" s="57"/>
      <c r="DO675" s="57"/>
      <c r="DP675" s="57"/>
      <c r="DQ675" s="57"/>
      <c r="DR675" s="57"/>
      <c r="DS675" s="57"/>
      <c r="DT675" s="57"/>
      <c r="DU675" s="57"/>
      <c r="DV675" s="103"/>
      <c r="DW675" s="57"/>
      <c r="DX675" s="57"/>
      <c r="DY675" s="57"/>
      <c r="DZ675" s="57"/>
      <c r="EA675" s="57"/>
      <c r="EB675" s="57"/>
      <c r="EC675" s="57"/>
      <c r="ED675" s="57"/>
      <c r="EE675" s="57"/>
      <c r="EF675" s="57"/>
      <c r="EG675" s="57"/>
      <c r="EH675" s="57"/>
      <c r="EI675" s="57"/>
      <c r="EJ675" s="57"/>
      <c r="EK675" s="57"/>
      <c r="EL675" s="57"/>
      <c r="EM675" s="57"/>
      <c r="EN675" s="57"/>
      <c r="EO675" s="57"/>
      <c r="EP675" s="57"/>
      <c r="EQ675" s="103"/>
      <c r="ER675" s="577"/>
    </row>
    <row r="676" spans="1:148" ht="15" customHeight="1">
      <c r="A676" s="648"/>
      <c r="B676" s="2261" t="str">
        <f t="shared" si="704"/>
        <v>Desk 45</v>
      </c>
      <c r="C676" s="2266" t="str">
        <f t="shared" ref="C676" si="718">IF(ISBLANK(C56), "", C56)</f>
        <v/>
      </c>
      <c r="D676" s="2266" t="str">
        <f t="shared" si="714"/>
        <v/>
      </c>
      <c r="E676" s="2266" t="str">
        <f t="shared" si="714"/>
        <v/>
      </c>
      <c r="F676" s="2266" t="str">
        <f t="shared" si="714"/>
        <v/>
      </c>
      <c r="G676" s="57"/>
      <c r="H676" s="57"/>
      <c r="I676" s="57"/>
      <c r="J676" s="57"/>
      <c r="K676" s="57"/>
      <c r="L676" s="57"/>
      <c r="M676" s="57"/>
      <c r="N676" s="57"/>
      <c r="O676" s="57"/>
      <c r="P676" s="57"/>
      <c r="Q676" s="57"/>
      <c r="R676" s="57"/>
      <c r="S676" s="57"/>
      <c r="T676" s="57"/>
      <c r="U676" s="57"/>
      <c r="V676" s="57"/>
      <c r="W676" s="57"/>
      <c r="X676" s="57"/>
      <c r="Y676" s="57"/>
      <c r="Z676" s="57"/>
      <c r="AA676" s="57"/>
      <c r="AB676" s="57"/>
      <c r="AC676" s="57"/>
      <c r="AD676" s="57"/>
      <c r="AE676" s="57"/>
      <c r="AF676" s="57"/>
      <c r="AG676" s="57"/>
      <c r="AH676" s="57"/>
      <c r="AI676" s="57"/>
      <c r="AJ676" s="57"/>
      <c r="AK676" s="57"/>
      <c r="AL676" s="57"/>
      <c r="AM676" s="57"/>
      <c r="AN676" s="57"/>
      <c r="AO676" s="57"/>
      <c r="AP676" s="57"/>
      <c r="AQ676" s="57"/>
      <c r="AR676" s="57"/>
      <c r="AS676" s="57"/>
      <c r="AT676" s="57"/>
      <c r="AU676" s="57"/>
      <c r="AV676" s="57"/>
      <c r="AW676" s="57"/>
      <c r="AX676" s="57"/>
      <c r="AY676" s="57"/>
      <c r="AZ676" s="57"/>
      <c r="BA676" s="57"/>
      <c r="BB676" s="57"/>
      <c r="BC676" s="57"/>
      <c r="BD676" s="57"/>
      <c r="BE676" s="57"/>
      <c r="BF676" s="57"/>
      <c r="BG676" s="57"/>
      <c r="BH676" s="57"/>
      <c r="BI676" s="57"/>
      <c r="BJ676" s="57"/>
      <c r="BK676" s="57"/>
      <c r="BL676" s="57"/>
      <c r="BM676" s="57"/>
      <c r="BN676" s="57"/>
      <c r="BO676" s="57"/>
      <c r="BP676" s="57"/>
      <c r="BQ676" s="57"/>
      <c r="BR676" s="57"/>
      <c r="BS676" s="57"/>
      <c r="BT676" s="57"/>
      <c r="BU676" s="57"/>
      <c r="BV676" s="57"/>
      <c r="BW676" s="57"/>
      <c r="BX676" s="57"/>
      <c r="BY676" s="57"/>
      <c r="BZ676" s="57"/>
      <c r="CA676" s="57"/>
      <c r="CB676" s="57"/>
      <c r="CC676" s="57"/>
      <c r="CD676" s="57"/>
      <c r="CE676" s="57"/>
      <c r="CF676" s="57"/>
      <c r="CG676" s="57"/>
      <c r="CH676" s="57"/>
      <c r="CI676" s="57"/>
      <c r="CJ676" s="57"/>
      <c r="CK676" s="57"/>
      <c r="CL676" s="57"/>
      <c r="CM676" s="57"/>
      <c r="CN676" s="57"/>
      <c r="CO676" s="57"/>
      <c r="CP676" s="57"/>
      <c r="CQ676" s="57"/>
      <c r="CR676" s="57"/>
      <c r="CS676" s="57"/>
      <c r="CT676" s="57"/>
      <c r="CU676" s="57"/>
      <c r="CV676" s="57"/>
      <c r="CW676" s="57"/>
      <c r="CX676" s="57"/>
      <c r="CY676" s="57"/>
      <c r="CZ676" s="57"/>
      <c r="DA676" s="57"/>
      <c r="DB676" s="57"/>
      <c r="DC676" s="57"/>
      <c r="DD676" s="57"/>
      <c r="DE676" s="57"/>
      <c r="DF676" s="57"/>
      <c r="DG676" s="57"/>
      <c r="DH676" s="57"/>
      <c r="DI676" s="57"/>
      <c r="DJ676" s="57"/>
      <c r="DK676" s="57"/>
      <c r="DL676" s="57"/>
      <c r="DM676" s="57"/>
      <c r="DN676" s="57"/>
      <c r="DO676" s="57"/>
      <c r="DP676" s="57"/>
      <c r="DQ676" s="57"/>
      <c r="DR676" s="57"/>
      <c r="DS676" s="57"/>
      <c r="DT676" s="57"/>
      <c r="DU676" s="57"/>
      <c r="DV676" s="103"/>
      <c r="DW676" s="57"/>
      <c r="DX676" s="57"/>
      <c r="DY676" s="57"/>
      <c r="DZ676" s="57"/>
      <c r="EA676" s="57"/>
      <c r="EB676" s="57"/>
      <c r="EC676" s="57"/>
      <c r="ED676" s="57"/>
      <c r="EE676" s="57"/>
      <c r="EF676" s="57"/>
      <c r="EG676" s="57"/>
      <c r="EH676" s="57"/>
      <c r="EI676" s="57"/>
      <c r="EJ676" s="57"/>
      <c r="EK676" s="57"/>
      <c r="EL676" s="57"/>
      <c r="EM676" s="57"/>
      <c r="EN676" s="57"/>
      <c r="EO676" s="57"/>
      <c r="EP676" s="57"/>
      <c r="EQ676" s="103"/>
      <c r="ER676" s="577"/>
    </row>
    <row r="677" spans="1:148" ht="15" customHeight="1">
      <c r="A677" s="648"/>
      <c r="B677" s="2261" t="str">
        <f t="shared" si="704"/>
        <v>Desk 46</v>
      </c>
      <c r="C677" s="2266" t="str">
        <f t="shared" ref="C677" si="719">IF(ISBLANK(C57), "", C57)</f>
        <v/>
      </c>
      <c r="D677" s="2266" t="str">
        <f t="shared" si="714"/>
        <v/>
      </c>
      <c r="E677" s="2266" t="str">
        <f t="shared" si="714"/>
        <v/>
      </c>
      <c r="F677" s="2266" t="str">
        <f t="shared" si="714"/>
        <v/>
      </c>
      <c r="G677" s="57"/>
      <c r="H677" s="57"/>
      <c r="I677" s="57"/>
      <c r="J677" s="57"/>
      <c r="K677" s="57"/>
      <c r="L677" s="57"/>
      <c r="M677" s="57"/>
      <c r="N677" s="57"/>
      <c r="O677" s="57"/>
      <c r="P677" s="57"/>
      <c r="Q677" s="57"/>
      <c r="R677" s="57"/>
      <c r="S677" s="57"/>
      <c r="T677" s="57"/>
      <c r="U677" s="57"/>
      <c r="V677" s="57"/>
      <c r="W677" s="57"/>
      <c r="X677" s="57"/>
      <c r="Y677" s="57"/>
      <c r="Z677" s="57"/>
      <c r="AA677" s="57"/>
      <c r="AB677" s="57"/>
      <c r="AC677" s="57"/>
      <c r="AD677" s="57"/>
      <c r="AE677" s="57"/>
      <c r="AF677" s="57"/>
      <c r="AG677" s="57"/>
      <c r="AH677" s="57"/>
      <c r="AI677" s="57"/>
      <c r="AJ677" s="57"/>
      <c r="AK677" s="57"/>
      <c r="AL677" s="57"/>
      <c r="AM677" s="57"/>
      <c r="AN677" s="57"/>
      <c r="AO677" s="57"/>
      <c r="AP677" s="57"/>
      <c r="AQ677" s="57"/>
      <c r="AR677" s="57"/>
      <c r="AS677" s="57"/>
      <c r="AT677" s="57"/>
      <c r="AU677" s="57"/>
      <c r="AV677" s="57"/>
      <c r="AW677" s="57"/>
      <c r="AX677" s="57"/>
      <c r="AY677" s="57"/>
      <c r="AZ677" s="57"/>
      <c r="BA677" s="57"/>
      <c r="BB677" s="57"/>
      <c r="BC677" s="57"/>
      <c r="BD677" s="57"/>
      <c r="BE677" s="57"/>
      <c r="BF677" s="57"/>
      <c r="BG677" s="57"/>
      <c r="BH677" s="57"/>
      <c r="BI677" s="57"/>
      <c r="BJ677" s="57"/>
      <c r="BK677" s="57"/>
      <c r="BL677" s="57"/>
      <c r="BM677" s="57"/>
      <c r="BN677" s="57"/>
      <c r="BO677" s="57"/>
      <c r="BP677" s="57"/>
      <c r="BQ677" s="57"/>
      <c r="BR677" s="57"/>
      <c r="BS677" s="57"/>
      <c r="BT677" s="57"/>
      <c r="BU677" s="57"/>
      <c r="BV677" s="57"/>
      <c r="BW677" s="57"/>
      <c r="BX677" s="57"/>
      <c r="BY677" s="57"/>
      <c r="BZ677" s="57"/>
      <c r="CA677" s="57"/>
      <c r="CB677" s="57"/>
      <c r="CC677" s="57"/>
      <c r="CD677" s="57"/>
      <c r="CE677" s="57"/>
      <c r="CF677" s="57"/>
      <c r="CG677" s="57"/>
      <c r="CH677" s="57"/>
      <c r="CI677" s="57"/>
      <c r="CJ677" s="57"/>
      <c r="CK677" s="57"/>
      <c r="CL677" s="57"/>
      <c r="CM677" s="57"/>
      <c r="CN677" s="57"/>
      <c r="CO677" s="57"/>
      <c r="CP677" s="57"/>
      <c r="CQ677" s="57"/>
      <c r="CR677" s="57"/>
      <c r="CS677" s="57"/>
      <c r="CT677" s="57"/>
      <c r="CU677" s="57"/>
      <c r="CV677" s="57"/>
      <c r="CW677" s="57"/>
      <c r="CX677" s="57"/>
      <c r="CY677" s="57"/>
      <c r="CZ677" s="57"/>
      <c r="DA677" s="57"/>
      <c r="DB677" s="57"/>
      <c r="DC677" s="57"/>
      <c r="DD677" s="57"/>
      <c r="DE677" s="57"/>
      <c r="DF677" s="57"/>
      <c r="DG677" s="57"/>
      <c r="DH677" s="57"/>
      <c r="DI677" s="57"/>
      <c r="DJ677" s="57"/>
      <c r="DK677" s="57"/>
      <c r="DL677" s="57"/>
      <c r="DM677" s="57"/>
      <c r="DN677" s="57"/>
      <c r="DO677" s="57"/>
      <c r="DP677" s="57"/>
      <c r="DQ677" s="57"/>
      <c r="DR677" s="57"/>
      <c r="DS677" s="57"/>
      <c r="DT677" s="57"/>
      <c r="DU677" s="57"/>
      <c r="DV677" s="103"/>
      <c r="DW677" s="57"/>
      <c r="DX677" s="57"/>
      <c r="DY677" s="57"/>
      <c r="DZ677" s="57"/>
      <c r="EA677" s="57"/>
      <c r="EB677" s="57"/>
      <c r="EC677" s="57"/>
      <c r="ED677" s="57"/>
      <c r="EE677" s="57"/>
      <c r="EF677" s="57"/>
      <c r="EG677" s="57"/>
      <c r="EH677" s="57"/>
      <c r="EI677" s="57"/>
      <c r="EJ677" s="57"/>
      <c r="EK677" s="57"/>
      <c r="EL677" s="57"/>
      <c r="EM677" s="57"/>
      <c r="EN677" s="57"/>
      <c r="EO677" s="57"/>
      <c r="EP677" s="57"/>
      <c r="EQ677" s="103"/>
      <c r="ER677" s="577"/>
    </row>
    <row r="678" spans="1:148" ht="15" customHeight="1">
      <c r="A678" s="648"/>
      <c r="B678" s="2261" t="str">
        <f t="shared" si="704"/>
        <v>Desk 47</v>
      </c>
      <c r="C678" s="2266" t="str">
        <f t="shared" ref="C678" si="720">IF(ISBLANK(C58), "", C58)</f>
        <v/>
      </c>
      <c r="D678" s="2266" t="str">
        <f t="shared" si="714"/>
        <v/>
      </c>
      <c r="E678" s="2266" t="str">
        <f t="shared" si="714"/>
        <v/>
      </c>
      <c r="F678" s="2266" t="str">
        <f t="shared" si="714"/>
        <v/>
      </c>
      <c r="G678" s="57"/>
      <c r="H678" s="57"/>
      <c r="I678" s="57"/>
      <c r="J678" s="57"/>
      <c r="K678" s="57"/>
      <c r="L678" s="57"/>
      <c r="M678" s="57"/>
      <c r="N678" s="57"/>
      <c r="O678" s="57"/>
      <c r="P678" s="57"/>
      <c r="Q678" s="57"/>
      <c r="R678" s="57"/>
      <c r="S678" s="57"/>
      <c r="T678" s="57"/>
      <c r="U678" s="57"/>
      <c r="V678" s="57"/>
      <c r="W678" s="57"/>
      <c r="X678" s="57"/>
      <c r="Y678" s="57"/>
      <c r="Z678" s="57"/>
      <c r="AA678" s="57"/>
      <c r="AB678" s="57"/>
      <c r="AC678" s="57"/>
      <c r="AD678" s="57"/>
      <c r="AE678" s="57"/>
      <c r="AF678" s="57"/>
      <c r="AG678" s="57"/>
      <c r="AH678" s="57"/>
      <c r="AI678" s="57"/>
      <c r="AJ678" s="57"/>
      <c r="AK678" s="57"/>
      <c r="AL678" s="57"/>
      <c r="AM678" s="57"/>
      <c r="AN678" s="57"/>
      <c r="AO678" s="57"/>
      <c r="AP678" s="57"/>
      <c r="AQ678" s="57"/>
      <c r="AR678" s="57"/>
      <c r="AS678" s="57"/>
      <c r="AT678" s="57"/>
      <c r="AU678" s="57"/>
      <c r="AV678" s="57"/>
      <c r="AW678" s="57"/>
      <c r="AX678" s="57"/>
      <c r="AY678" s="57"/>
      <c r="AZ678" s="57"/>
      <c r="BA678" s="57"/>
      <c r="BB678" s="57"/>
      <c r="BC678" s="57"/>
      <c r="BD678" s="57"/>
      <c r="BE678" s="57"/>
      <c r="BF678" s="57"/>
      <c r="BG678" s="57"/>
      <c r="BH678" s="57"/>
      <c r="BI678" s="57"/>
      <c r="BJ678" s="57"/>
      <c r="BK678" s="57"/>
      <c r="BL678" s="57"/>
      <c r="BM678" s="57"/>
      <c r="BN678" s="57"/>
      <c r="BO678" s="57"/>
      <c r="BP678" s="57"/>
      <c r="BQ678" s="57"/>
      <c r="BR678" s="57"/>
      <c r="BS678" s="57"/>
      <c r="BT678" s="57"/>
      <c r="BU678" s="57"/>
      <c r="BV678" s="57"/>
      <c r="BW678" s="57"/>
      <c r="BX678" s="57"/>
      <c r="BY678" s="57"/>
      <c r="BZ678" s="57"/>
      <c r="CA678" s="57"/>
      <c r="CB678" s="57"/>
      <c r="CC678" s="57"/>
      <c r="CD678" s="57"/>
      <c r="CE678" s="57"/>
      <c r="CF678" s="57"/>
      <c r="CG678" s="57"/>
      <c r="CH678" s="57"/>
      <c r="CI678" s="57"/>
      <c r="CJ678" s="57"/>
      <c r="CK678" s="57"/>
      <c r="CL678" s="57"/>
      <c r="CM678" s="57"/>
      <c r="CN678" s="57"/>
      <c r="CO678" s="57"/>
      <c r="CP678" s="57"/>
      <c r="CQ678" s="57"/>
      <c r="CR678" s="57"/>
      <c r="CS678" s="57"/>
      <c r="CT678" s="57"/>
      <c r="CU678" s="57"/>
      <c r="CV678" s="57"/>
      <c r="CW678" s="57"/>
      <c r="CX678" s="57"/>
      <c r="CY678" s="57"/>
      <c r="CZ678" s="57"/>
      <c r="DA678" s="57"/>
      <c r="DB678" s="57"/>
      <c r="DC678" s="57"/>
      <c r="DD678" s="57"/>
      <c r="DE678" s="57"/>
      <c r="DF678" s="57"/>
      <c r="DG678" s="57"/>
      <c r="DH678" s="57"/>
      <c r="DI678" s="57"/>
      <c r="DJ678" s="57"/>
      <c r="DK678" s="57"/>
      <c r="DL678" s="57"/>
      <c r="DM678" s="57"/>
      <c r="DN678" s="57"/>
      <c r="DO678" s="57"/>
      <c r="DP678" s="57"/>
      <c r="DQ678" s="57"/>
      <c r="DR678" s="57"/>
      <c r="DS678" s="57"/>
      <c r="DT678" s="57"/>
      <c r="DU678" s="57"/>
      <c r="DV678" s="103"/>
      <c r="DW678" s="57"/>
      <c r="DX678" s="57"/>
      <c r="DY678" s="57"/>
      <c r="DZ678" s="57"/>
      <c r="EA678" s="57"/>
      <c r="EB678" s="57"/>
      <c r="EC678" s="57"/>
      <c r="ED678" s="57"/>
      <c r="EE678" s="57"/>
      <c r="EF678" s="57"/>
      <c r="EG678" s="57"/>
      <c r="EH678" s="57"/>
      <c r="EI678" s="57"/>
      <c r="EJ678" s="57"/>
      <c r="EK678" s="57"/>
      <c r="EL678" s="57"/>
      <c r="EM678" s="57"/>
      <c r="EN678" s="57"/>
      <c r="EO678" s="57"/>
      <c r="EP678" s="57"/>
      <c r="EQ678" s="103"/>
      <c r="ER678" s="577"/>
    </row>
    <row r="679" spans="1:148" ht="15" customHeight="1">
      <c r="A679" s="648"/>
      <c r="B679" s="2261" t="str">
        <f t="shared" si="704"/>
        <v>Desk 48</v>
      </c>
      <c r="C679" s="2266" t="str">
        <f t="shared" ref="C679" si="721">IF(ISBLANK(C59), "", C59)</f>
        <v/>
      </c>
      <c r="D679" s="2266" t="str">
        <f t="shared" si="714"/>
        <v/>
      </c>
      <c r="E679" s="2266" t="str">
        <f t="shared" si="714"/>
        <v/>
      </c>
      <c r="F679" s="2266" t="str">
        <f t="shared" si="714"/>
        <v/>
      </c>
      <c r="G679" s="57"/>
      <c r="H679" s="57"/>
      <c r="I679" s="57"/>
      <c r="J679" s="57"/>
      <c r="K679" s="57"/>
      <c r="L679" s="57"/>
      <c r="M679" s="57"/>
      <c r="N679" s="57"/>
      <c r="O679" s="57"/>
      <c r="P679" s="57"/>
      <c r="Q679" s="57"/>
      <c r="R679" s="57"/>
      <c r="S679" s="57"/>
      <c r="T679" s="57"/>
      <c r="U679" s="57"/>
      <c r="V679" s="57"/>
      <c r="W679" s="57"/>
      <c r="X679" s="57"/>
      <c r="Y679" s="57"/>
      <c r="Z679" s="57"/>
      <c r="AA679" s="57"/>
      <c r="AB679" s="57"/>
      <c r="AC679" s="57"/>
      <c r="AD679" s="57"/>
      <c r="AE679" s="57"/>
      <c r="AF679" s="57"/>
      <c r="AG679" s="57"/>
      <c r="AH679" s="57"/>
      <c r="AI679" s="57"/>
      <c r="AJ679" s="57"/>
      <c r="AK679" s="57"/>
      <c r="AL679" s="57"/>
      <c r="AM679" s="57"/>
      <c r="AN679" s="57"/>
      <c r="AO679" s="57"/>
      <c r="AP679" s="57"/>
      <c r="AQ679" s="57"/>
      <c r="AR679" s="57"/>
      <c r="AS679" s="57"/>
      <c r="AT679" s="57"/>
      <c r="AU679" s="57"/>
      <c r="AV679" s="57"/>
      <c r="AW679" s="57"/>
      <c r="AX679" s="57"/>
      <c r="AY679" s="57"/>
      <c r="AZ679" s="57"/>
      <c r="BA679" s="57"/>
      <c r="BB679" s="57"/>
      <c r="BC679" s="57"/>
      <c r="BD679" s="57"/>
      <c r="BE679" s="57"/>
      <c r="BF679" s="57"/>
      <c r="BG679" s="57"/>
      <c r="BH679" s="57"/>
      <c r="BI679" s="57"/>
      <c r="BJ679" s="57"/>
      <c r="BK679" s="57"/>
      <c r="BL679" s="57"/>
      <c r="BM679" s="57"/>
      <c r="BN679" s="57"/>
      <c r="BO679" s="57"/>
      <c r="BP679" s="57"/>
      <c r="BQ679" s="57"/>
      <c r="BR679" s="57"/>
      <c r="BS679" s="57"/>
      <c r="BT679" s="57"/>
      <c r="BU679" s="57"/>
      <c r="BV679" s="57"/>
      <c r="BW679" s="57"/>
      <c r="BX679" s="57"/>
      <c r="BY679" s="57"/>
      <c r="BZ679" s="57"/>
      <c r="CA679" s="57"/>
      <c r="CB679" s="57"/>
      <c r="CC679" s="57"/>
      <c r="CD679" s="57"/>
      <c r="CE679" s="57"/>
      <c r="CF679" s="57"/>
      <c r="CG679" s="57"/>
      <c r="CH679" s="57"/>
      <c r="CI679" s="57"/>
      <c r="CJ679" s="57"/>
      <c r="CK679" s="57"/>
      <c r="CL679" s="57"/>
      <c r="CM679" s="57"/>
      <c r="CN679" s="57"/>
      <c r="CO679" s="57"/>
      <c r="CP679" s="57"/>
      <c r="CQ679" s="57"/>
      <c r="CR679" s="57"/>
      <c r="CS679" s="57"/>
      <c r="CT679" s="57"/>
      <c r="CU679" s="57"/>
      <c r="CV679" s="57"/>
      <c r="CW679" s="57"/>
      <c r="CX679" s="57"/>
      <c r="CY679" s="57"/>
      <c r="CZ679" s="57"/>
      <c r="DA679" s="57"/>
      <c r="DB679" s="57"/>
      <c r="DC679" s="57"/>
      <c r="DD679" s="57"/>
      <c r="DE679" s="57"/>
      <c r="DF679" s="57"/>
      <c r="DG679" s="57"/>
      <c r="DH679" s="57"/>
      <c r="DI679" s="57"/>
      <c r="DJ679" s="57"/>
      <c r="DK679" s="57"/>
      <c r="DL679" s="57"/>
      <c r="DM679" s="57"/>
      <c r="DN679" s="57"/>
      <c r="DO679" s="57"/>
      <c r="DP679" s="57"/>
      <c r="DQ679" s="57"/>
      <c r="DR679" s="57"/>
      <c r="DS679" s="57"/>
      <c r="DT679" s="57"/>
      <c r="DU679" s="57"/>
      <c r="DV679" s="103"/>
      <c r="DW679" s="57"/>
      <c r="DX679" s="57"/>
      <c r="DY679" s="57"/>
      <c r="DZ679" s="57"/>
      <c r="EA679" s="57"/>
      <c r="EB679" s="57"/>
      <c r="EC679" s="57"/>
      <c r="ED679" s="57"/>
      <c r="EE679" s="57"/>
      <c r="EF679" s="57"/>
      <c r="EG679" s="57"/>
      <c r="EH679" s="57"/>
      <c r="EI679" s="57"/>
      <c r="EJ679" s="57"/>
      <c r="EK679" s="57"/>
      <c r="EL679" s="57"/>
      <c r="EM679" s="57"/>
      <c r="EN679" s="57"/>
      <c r="EO679" s="57"/>
      <c r="EP679" s="57"/>
      <c r="EQ679" s="103"/>
      <c r="ER679" s="577"/>
    </row>
    <row r="680" spans="1:148" ht="15" customHeight="1">
      <c r="A680" s="648"/>
      <c r="B680" s="2261" t="str">
        <f t="shared" si="704"/>
        <v>Desk 49</v>
      </c>
      <c r="C680" s="2266" t="str">
        <f t="shared" ref="C680" si="722">IF(ISBLANK(C60), "", C60)</f>
        <v/>
      </c>
      <c r="D680" s="2266" t="str">
        <f t="shared" si="714"/>
        <v/>
      </c>
      <c r="E680" s="2266" t="str">
        <f t="shared" si="714"/>
        <v/>
      </c>
      <c r="F680" s="2266" t="str">
        <f t="shared" si="714"/>
        <v/>
      </c>
      <c r="G680" s="57"/>
      <c r="H680" s="57"/>
      <c r="I680" s="57"/>
      <c r="J680" s="57"/>
      <c r="K680" s="57"/>
      <c r="L680" s="57"/>
      <c r="M680" s="57"/>
      <c r="N680" s="57"/>
      <c r="O680" s="57"/>
      <c r="P680" s="57"/>
      <c r="Q680" s="57"/>
      <c r="R680" s="57"/>
      <c r="S680" s="57"/>
      <c r="T680" s="57"/>
      <c r="U680" s="57"/>
      <c r="V680" s="57"/>
      <c r="W680" s="57"/>
      <c r="X680" s="57"/>
      <c r="Y680" s="57"/>
      <c r="Z680" s="57"/>
      <c r="AA680" s="57"/>
      <c r="AB680" s="57"/>
      <c r="AC680" s="57"/>
      <c r="AD680" s="57"/>
      <c r="AE680" s="57"/>
      <c r="AF680" s="57"/>
      <c r="AG680" s="57"/>
      <c r="AH680" s="57"/>
      <c r="AI680" s="57"/>
      <c r="AJ680" s="57"/>
      <c r="AK680" s="57"/>
      <c r="AL680" s="57"/>
      <c r="AM680" s="57"/>
      <c r="AN680" s="57"/>
      <c r="AO680" s="57"/>
      <c r="AP680" s="57"/>
      <c r="AQ680" s="57"/>
      <c r="AR680" s="57"/>
      <c r="AS680" s="57"/>
      <c r="AT680" s="57"/>
      <c r="AU680" s="57"/>
      <c r="AV680" s="57"/>
      <c r="AW680" s="57"/>
      <c r="AX680" s="57"/>
      <c r="AY680" s="57"/>
      <c r="AZ680" s="57"/>
      <c r="BA680" s="57"/>
      <c r="BB680" s="57"/>
      <c r="BC680" s="57"/>
      <c r="BD680" s="57"/>
      <c r="BE680" s="57"/>
      <c r="BF680" s="57"/>
      <c r="BG680" s="57"/>
      <c r="BH680" s="57"/>
      <c r="BI680" s="57"/>
      <c r="BJ680" s="57"/>
      <c r="BK680" s="57"/>
      <c r="BL680" s="57"/>
      <c r="BM680" s="57"/>
      <c r="BN680" s="57"/>
      <c r="BO680" s="57"/>
      <c r="BP680" s="57"/>
      <c r="BQ680" s="57"/>
      <c r="BR680" s="57"/>
      <c r="BS680" s="57"/>
      <c r="BT680" s="57"/>
      <c r="BU680" s="57"/>
      <c r="BV680" s="57"/>
      <c r="BW680" s="57"/>
      <c r="BX680" s="57"/>
      <c r="BY680" s="57"/>
      <c r="BZ680" s="57"/>
      <c r="CA680" s="57"/>
      <c r="CB680" s="57"/>
      <c r="CC680" s="57"/>
      <c r="CD680" s="57"/>
      <c r="CE680" s="57"/>
      <c r="CF680" s="57"/>
      <c r="CG680" s="57"/>
      <c r="CH680" s="57"/>
      <c r="CI680" s="57"/>
      <c r="CJ680" s="57"/>
      <c r="CK680" s="57"/>
      <c r="CL680" s="57"/>
      <c r="CM680" s="57"/>
      <c r="CN680" s="57"/>
      <c r="CO680" s="57"/>
      <c r="CP680" s="57"/>
      <c r="CQ680" s="57"/>
      <c r="CR680" s="57"/>
      <c r="CS680" s="57"/>
      <c r="CT680" s="57"/>
      <c r="CU680" s="57"/>
      <c r="CV680" s="57"/>
      <c r="CW680" s="57"/>
      <c r="CX680" s="57"/>
      <c r="CY680" s="57"/>
      <c r="CZ680" s="57"/>
      <c r="DA680" s="57"/>
      <c r="DB680" s="57"/>
      <c r="DC680" s="57"/>
      <c r="DD680" s="57"/>
      <c r="DE680" s="57"/>
      <c r="DF680" s="57"/>
      <c r="DG680" s="57"/>
      <c r="DH680" s="57"/>
      <c r="DI680" s="57"/>
      <c r="DJ680" s="57"/>
      <c r="DK680" s="57"/>
      <c r="DL680" s="57"/>
      <c r="DM680" s="57"/>
      <c r="DN680" s="57"/>
      <c r="DO680" s="57"/>
      <c r="DP680" s="57"/>
      <c r="DQ680" s="57"/>
      <c r="DR680" s="57"/>
      <c r="DS680" s="57"/>
      <c r="DT680" s="57"/>
      <c r="DU680" s="57"/>
      <c r="DV680" s="103"/>
      <c r="DW680" s="57"/>
      <c r="DX680" s="57"/>
      <c r="DY680" s="57"/>
      <c r="DZ680" s="57"/>
      <c r="EA680" s="57"/>
      <c r="EB680" s="57"/>
      <c r="EC680" s="57"/>
      <c r="ED680" s="57"/>
      <c r="EE680" s="57"/>
      <c r="EF680" s="57"/>
      <c r="EG680" s="57"/>
      <c r="EH680" s="57"/>
      <c r="EI680" s="57"/>
      <c r="EJ680" s="57"/>
      <c r="EK680" s="57"/>
      <c r="EL680" s="57"/>
      <c r="EM680" s="57"/>
      <c r="EN680" s="57"/>
      <c r="EO680" s="57"/>
      <c r="EP680" s="57"/>
      <c r="EQ680" s="103"/>
      <c r="ER680" s="577"/>
    </row>
    <row r="681" spans="1:148" ht="15" customHeight="1">
      <c r="A681" s="648"/>
      <c r="B681" s="2261" t="str">
        <f t="shared" si="704"/>
        <v>Desk 50</v>
      </c>
      <c r="C681" s="2266" t="str">
        <f t="shared" ref="C681" si="723">IF(ISBLANK(C61), "", C61)</f>
        <v/>
      </c>
      <c r="D681" s="2266" t="str">
        <f t="shared" si="714"/>
        <v/>
      </c>
      <c r="E681" s="2266" t="str">
        <f t="shared" si="714"/>
        <v/>
      </c>
      <c r="F681" s="2266" t="str">
        <f t="shared" si="714"/>
        <v/>
      </c>
      <c r="G681" s="57"/>
      <c r="H681" s="57"/>
      <c r="I681" s="57"/>
      <c r="J681" s="57"/>
      <c r="K681" s="57"/>
      <c r="L681" s="57"/>
      <c r="M681" s="57"/>
      <c r="N681" s="57"/>
      <c r="O681" s="57"/>
      <c r="P681" s="57"/>
      <c r="Q681" s="57"/>
      <c r="R681" s="57"/>
      <c r="S681" s="57"/>
      <c r="T681" s="57"/>
      <c r="U681" s="57"/>
      <c r="V681" s="57"/>
      <c r="W681" s="57"/>
      <c r="X681" s="57"/>
      <c r="Y681" s="57"/>
      <c r="Z681" s="57"/>
      <c r="AA681" s="57"/>
      <c r="AB681" s="57"/>
      <c r="AC681" s="57"/>
      <c r="AD681" s="57"/>
      <c r="AE681" s="57"/>
      <c r="AF681" s="57"/>
      <c r="AG681" s="57"/>
      <c r="AH681" s="57"/>
      <c r="AI681" s="57"/>
      <c r="AJ681" s="57"/>
      <c r="AK681" s="57"/>
      <c r="AL681" s="57"/>
      <c r="AM681" s="57"/>
      <c r="AN681" s="57"/>
      <c r="AO681" s="57"/>
      <c r="AP681" s="57"/>
      <c r="AQ681" s="57"/>
      <c r="AR681" s="57"/>
      <c r="AS681" s="57"/>
      <c r="AT681" s="57"/>
      <c r="AU681" s="57"/>
      <c r="AV681" s="57"/>
      <c r="AW681" s="57"/>
      <c r="AX681" s="57"/>
      <c r="AY681" s="57"/>
      <c r="AZ681" s="57"/>
      <c r="BA681" s="57"/>
      <c r="BB681" s="57"/>
      <c r="BC681" s="57"/>
      <c r="BD681" s="57"/>
      <c r="BE681" s="57"/>
      <c r="BF681" s="57"/>
      <c r="BG681" s="57"/>
      <c r="BH681" s="57"/>
      <c r="BI681" s="57"/>
      <c r="BJ681" s="57"/>
      <c r="BK681" s="57"/>
      <c r="BL681" s="57"/>
      <c r="BM681" s="57"/>
      <c r="BN681" s="57"/>
      <c r="BO681" s="57"/>
      <c r="BP681" s="57"/>
      <c r="BQ681" s="57"/>
      <c r="BR681" s="57"/>
      <c r="BS681" s="57"/>
      <c r="BT681" s="57"/>
      <c r="BU681" s="57"/>
      <c r="BV681" s="57"/>
      <c r="BW681" s="57"/>
      <c r="BX681" s="57"/>
      <c r="BY681" s="57"/>
      <c r="BZ681" s="57"/>
      <c r="CA681" s="57"/>
      <c r="CB681" s="57"/>
      <c r="CC681" s="57"/>
      <c r="CD681" s="57"/>
      <c r="CE681" s="57"/>
      <c r="CF681" s="57"/>
      <c r="CG681" s="57"/>
      <c r="CH681" s="57"/>
      <c r="CI681" s="57"/>
      <c r="CJ681" s="57"/>
      <c r="CK681" s="57"/>
      <c r="CL681" s="57"/>
      <c r="CM681" s="57"/>
      <c r="CN681" s="57"/>
      <c r="CO681" s="57"/>
      <c r="CP681" s="57"/>
      <c r="CQ681" s="57"/>
      <c r="CR681" s="57"/>
      <c r="CS681" s="57"/>
      <c r="CT681" s="57"/>
      <c r="CU681" s="57"/>
      <c r="CV681" s="57"/>
      <c r="CW681" s="57"/>
      <c r="CX681" s="57"/>
      <c r="CY681" s="57"/>
      <c r="CZ681" s="57"/>
      <c r="DA681" s="57"/>
      <c r="DB681" s="57"/>
      <c r="DC681" s="57"/>
      <c r="DD681" s="57"/>
      <c r="DE681" s="57"/>
      <c r="DF681" s="57"/>
      <c r="DG681" s="57"/>
      <c r="DH681" s="57"/>
      <c r="DI681" s="57"/>
      <c r="DJ681" s="57"/>
      <c r="DK681" s="57"/>
      <c r="DL681" s="57"/>
      <c r="DM681" s="57"/>
      <c r="DN681" s="57"/>
      <c r="DO681" s="57"/>
      <c r="DP681" s="57"/>
      <c r="DQ681" s="57"/>
      <c r="DR681" s="57"/>
      <c r="DS681" s="57"/>
      <c r="DT681" s="57"/>
      <c r="DU681" s="57"/>
      <c r="DV681" s="103"/>
      <c r="DW681" s="57"/>
      <c r="DX681" s="57"/>
      <c r="DY681" s="57"/>
      <c r="DZ681" s="57"/>
      <c r="EA681" s="57"/>
      <c r="EB681" s="57"/>
      <c r="EC681" s="57"/>
      <c r="ED681" s="57"/>
      <c r="EE681" s="57"/>
      <c r="EF681" s="57"/>
      <c r="EG681" s="57"/>
      <c r="EH681" s="57"/>
      <c r="EI681" s="57"/>
      <c r="EJ681" s="57"/>
      <c r="EK681" s="57"/>
      <c r="EL681" s="57"/>
      <c r="EM681" s="57"/>
      <c r="EN681" s="57"/>
      <c r="EO681" s="57"/>
      <c r="EP681" s="57"/>
      <c r="EQ681" s="103"/>
      <c r="ER681" s="577"/>
    </row>
    <row r="682" spans="1:148" ht="15" customHeight="1">
      <c r="A682" s="648"/>
      <c r="B682" s="2261" t="str">
        <f t="shared" si="704"/>
        <v>Desk 51</v>
      </c>
      <c r="C682" s="2266" t="str">
        <f t="shared" ref="C682" si="724">IF(ISBLANK(C62), "", C62)</f>
        <v/>
      </c>
      <c r="D682" s="2266" t="str">
        <f t="shared" si="714"/>
        <v/>
      </c>
      <c r="E682" s="2266" t="str">
        <f t="shared" si="714"/>
        <v/>
      </c>
      <c r="F682" s="2266" t="str">
        <f t="shared" si="714"/>
        <v/>
      </c>
      <c r="G682" s="57"/>
      <c r="H682" s="57"/>
      <c r="I682" s="57"/>
      <c r="J682" s="57"/>
      <c r="K682" s="57"/>
      <c r="L682" s="57"/>
      <c r="M682" s="57"/>
      <c r="N682" s="57"/>
      <c r="O682" s="57"/>
      <c r="P682" s="57"/>
      <c r="Q682" s="57"/>
      <c r="R682" s="57"/>
      <c r="S682" s="57"/>
      <c r="T682" s="57"/>
      <c r="U682" s="57"/>
      <c r="V682" s="57"/>
      <c r="W682" s="57"/>
      <c r="X682" s="57"/>
      <c r="Y682" s="57"/>
      <c r="Z682" s="57"/>
      <c r="AA682" s="57"/>
      <c r="AB682" s="57"/>
      <c r="AC682" s="57"/>
      <c r="AD682" s="57"/>
      <c r="AE682" s="57"/>
      <c r="AF682" s="57"/>
      <c r="AG682" s="57"/>
      <c r="AH682" s="57"/>
      <c r="AI682" s="57"/>
      <c r="AJ682" s="57"/>
      <c r="AK682" s="57"/>
      <c r="AL682" s="57"/>
      <c r="AM682" s="57"/>
      <c r="AN682" s="57"/>
      <c r="AO682" s="57"/>
      <c r="AP682" s="57"/>
      <c r="AQ682" s="57"/>
      <c r="AR682" s="57"/>
      <c r="AS682" s="57"/>
      <c r="AT682" s="57"/>
      <c r="AU682" s="57"/>
      <c r="AV682" s="57"/>
      <c r="AW682" s="57"/>
      <c r="AX682" s="57"/>
      <c r="AY682" s="57"/>
      <c r="AZ682" s="57"/>
      <c r="BA682" s="57"/>
      <c r="BB682" s="57"/>
      <c r="BC682" s="57"/>
      <c r="BD682" s="57"/>
      <c r="BE682" s="57"/>
      <c r="BF682" s="57"/>
      <c r="BG682" s="57"/>
      <c r="BH682" s="57"/>
      <c r="BI682" s="57"/>
      <c r="BJ682" s="57"/>
      <c r="BK682" s="57"/>
      <c r="BL682" s="57"/>
      <c r="BM682" s="57"/>
      <c r="BN682" s="57"/>
      <c r="BO682" s="57"/>
      <c r="BP682" s="57"/>
      <c r="BQ682" s="57"/>
      <c r="BR682" s="57"/>
      <c r="BS682" s="57"/>
      <c r="BT682" s="57"/>
      <c r="BU682" s="57"/>
      <c r="BV682" s="57"/>
      <c r="BW682" s="57"/>
      <c r="BX682" s="57"/>
      <c r="BY682" s="57"/>
      <c r="BZ682" s="57"/>
      <c r="CA682" s="57"/>
      <c r="CB682" s="57"/>
      <c r="CC682" s="57"/>
      <c r="CD682" s="57"/>
      <c r="CE682" s="57"/>
      <c r="CF682" s="57"/>
      <c r="CG682" s="57"/>
      <c r="CH682" s="57"/>
      <c r="CI682" s="57"/>
      <c r="CJ682" s="57"/>
      <c r="CK682" s="57"/>
      <c r="CL682" s="57"/>
      <c r="CM682" s="57"/>
      <c r="CN682" s="57"/>
      <c r="CO682" s="57"/>
      <c r="CP682" s="57"/>
      <c r="CQ682" s="57"/>
      <c r="CR682" s="57"/>
      <c r="CS682" s="57"/>
      <c r="CT682" s="57"/>
      <c r="CU682" s="57"/>
      <c r="CV682" s="57"/>
      <c r="CW682" s="57"/>
      <c r="CX682" s="57"/>
      <c r="CY682" s="57"/>
      <c r="CZ682" s="57"/>
      <c r="DA682" s="57"/>
      <c r="DB682" s="57"/>
      <c r="DC682" s="57"/>
      <c r="DD682" s="57"/>
      <c r="DE682" s="57"/>
      <c r="DF682" s="57"/>
      <c r="DG682" s="57"/>
      <c r="DH682" s="57"/>
      <c r="DI682" s="57"/>
      <c r="DJ682" s="57"/>
      <c r="DK682" s="57"/>
      <c r="DL682" s="57"/>
      <c r="DM682" s="57"/>
      <c r="DN682" s="57"/>
      <c r="DO682" s="57"/>
      <c r="DP682" s="57"/>
      <c r="DQ682" s="57"/>
      <c r="DR682" s="57"/>
      <c r="DS682" s="57"/>
      <c r="DT682" s="57"/>
      <c r="DU682" s="57"/>
      <c r="DV682" s="103"/>
      <c r="DW682" s="57"/>
      <c r="DX682" s="57"/>
      <c r="DY682" s="57"/>
      <c r="DZ682" s="57"/>
      <c r="EA682" s="57"/>
      <c r="EB682" s="57"/>
      <c r="EC682" s="57"/>
      <c r="ED682" s="57"/>
      <c r="EE682" s="57"/>
      <c r="EF682" s="57"/>
      <c r="EG682" s="57"/>
      <c r="EH682" s="57"/>
      <c r="EI682" s="57"/>
      <c r="EJ682" s="57"/>
      <c r="EK682" s="57"/>
      <c r="EL682" s="57"/>
      <c r="EM682" s="57"/>
      <c r="EN682" s="57"/>
      <c r="EO682" s="57"/>
      <c r="EP682" s="57"/>
      <c r="EQ682" s="103"/>
      <c r="ER682" s="577"/>
    </row>
    <row r="683" spans="1:148" ht="15" customHeight="1">
      <c r="A683" s="648"/>
      <c r="B683" s="2261" t="str">
        <f t="shared" si="704"/>
        <v>Desk 52</v>
      </c>
      <c r="C683" s="2266" t="str">
        <f t="shared" ref="C683" si="725">IF(ISBLANK(C63), "", C63)</f>
        <v/>
      </c>
      <c r="D683" s="2266" t="str">
        <f t="shared" si="714"/>
        <v/>
      </c>
      <c r="E683" s="2266" t="str">
        <f t="shared" si="714"/>
        <v/>
      </c>
      <c r="F683" s="2266" t="str">
        <f t="shared" si="714"/>
        <v/>
      </c>
      <c r="G683" s="57"/>
      <c r="H683" s="57"/>
      <c r="I683" s="57"/>
      <c r="J683" s="57"/>
      <c r="K683" s="57"/>
      <c r="L683" s="57"/>
      <c r="M683" s="57"/>
      <c r="N683" s="57"/>
      <c r="O683" s="57"/>
      <c r="P683" s="57"/>
      <c r="Q683" s="57"/>
      <c r="R683" s="57"/>
      <c r="S683" s="57"/>
      <c r="T683" s="57"/>
      <c r="U683" s="57"/>
      <c r="V683" s="57"/>
      <c r="W683" s="57"/>
      <c r="X683" s="57"/>
      <c r="Y683" s="57"/>
      <c r="Z683" s="57"/>
      <c r="AA683" s="57"/>
      <c r="AB683" s="57"/>
      <c r="AC683" s="57"/>
      <c r="AD683" s="57"/>
      <c r="AE683" s="57"/>
      <c r="AF683" s="57"/>
      <c r="AG683" s="57"/>
      <c r="AH683" s="57"/>
      <c r="AI683" s="57"/>
      <c r="AJ683" s="57"/>
      <c r="AK683" s="57"/>
      <c r="AL683" s="57"/>
      <c r="AM683" s="57"/>
      <c r="AN683" s="57"/>
      <c r="AO683" s="57"/>
      <c r="AP683" s="57"/>
      <c r="AQ683" s="57"/>
      <c r="AR683" s="57"/>
      <c r="AS683" s="57"/>
      <c r="AT683" s="57"/>
      <c r="AU683" s="57"/>
      <c r="AV683" s="57"/>
      <c r="AW683" s="57"/>
      <c r="AX683" s="57"/>
      <c r="AY683" s="57"/>
      <c r="AZ683" s="57"/>
      <c r="BA683" s="57"/>
      <c r="BB683" s="57"/>
      <c r="BC683" s="57"/>
      <c r="BD683" s="57"/>
      <c r="BE683" s="57"/>
      <c r="BF683" s="57"/>
      <c r="BG683" s="57"/>
      <c r="BH683" s="57"/>
      <c r="BI683" s="57"/>
      <c r="BJ683" s="57"/>
      <c r="BK683" s="57"/>
      <c r="BL683" s="57"/>
      <c r="BM683" s="57"/>
      <c r="BN683" s="57"/>
      <c r="BO683" s="57"/>
      <c r="BP683" s="57"/>
      <c r="BQ683" s="57"/>
      <c r="BR683" s="57"/>
      <c r="BS683" s="57"/>
      <c r="BT683" s="57"/>
      <c r="BU683" s="57"/>
      <c r="BV683" s="57"/>
      <c r="BW683" s="57"/>
      <c r="BX683" s="57"/>
      <c r="BY683" s="57"/>
      <c r="BZ683" s="57"/>
      <c r="CA683" s="57"/>
      <c r="CB683" s="57"/>
      <c r="CC683" s="57"/>
      <c r="CD683" s="57"/>
      <c r="CE683" s="57"/>
      <c r="CF683" s="57"/>
      <c r="CG683" s="57"/>
      <c r="CH683" s="57"/>
      <c r="CI683" s="57"/>
      <c r="CJ683" s="57"/>
      <c r="CK683" s="57"/>
      <c r="CL683" s="57"/>
      <c r="CM683" s="57"/>
      <c r="CN683" s="57"/>
      <c r="CO683" s="57"/>
      <c r="CP683" s="57"/>
      <c r="CQ683" s="57"/>
      <c r="CR683" s="57"/>
      <c r="CS683" s="57"/>
      <c r="CT683" s="57"/>
      <c r="CU683" s="57"/>
      <c r="CV683" s="57"/>
      <c r="CW683" s="57"/>
      <c r="CX683" s="57"/>
      <c r="CY683" s="57"/>
      <c r="CZ683" s="57"/>
      <c r="DA683" s="57"/>
      <c r="DB683" s="57"/>
      <c r="DC683" s="57"/>
      <c r="DD683" s="57"/>
      <c r="DE683" s="57"/>
      <c r="DF683" s="57"/>
      <c r="DG683" s="57"/>
      <c r="DH683" s="57"/>
      <c r="DI683" s="57"/>
      <c r="DJ683" s="57"/>
      <c r="DK683" s="57"/>
      <c r="DL683" s="57"/>
      <c r="DM683" s="57"/>
      <c r="DN683" s="57"/>
      <c r="DO683" s="57"/>
      <c r="DP683" s="57"/>
      <c r="DQ683" s="57"/>
      <c r="DR683" s="57"/>
      <c r="DS683" s="57"/>
      <c r="DT683" s="57"/>
      <c r="DU683" s="57"/>
      <c r="DV683" s="103"/>
      <c r="DW683" s="57"/>
      <c r="DX683" s="57"/>
      <c r="DY683" s="57"/>
      <c r="DZ683" s="57"/>
      <c r="EA683" s="57"/>
      <c r="EB683" s="57"/>
      <c r="EC683" s="57"/>
      <c r="ED683" s="57"/>
      <c r="EE683" s="57"/>
      <c r="EF683" s="57"/>
      <c r="EG683" s="57"/>
      <c r="EH683" s="57"/>
      <c r="EI683" s="57"/>
      <c r="EJ683" s="57"/>
      <c r="EK683" s="57"/>
      <c r="EL683" s="57"/>
      <c r="EM683" s="57"/>
      <c r="EN683" s="57"/>
      <c r="EO683" s="57"/>
      <c r="EP683" s="57"/>
      <c r="EQ683" s="103"/>
      <c r="ER683" s="577"/>
    </row>
    <row r="684" spans="1:148" ht="15" customHeight="1">
      <c r="A684" s="648"/>
      <c r="B684" s="2261" t="str">
        <f t="shared" si="704"/>
        <v>Desk 53</v>
      </c>
      <c r="C684" s="2266" t="str">
        <f t="shared" ref="C684" si="726">IF(ISBLANK(C64), "", C64)</f>
        <v/>
      </c>
      <c r="D684" s="2266" t="str">
        <f t="shared" si="714"/>
        <v/>
      </c>
      <c r="E684" s="2266" t="str">
        <f t="shared" si="714"/>
        <v/>
      </c>
      <c r="F684" s="2266" t="str">
        <f t="shared" si="714"/>
        <v/>
      </c>
      <c r="G684" s="57"/>
      <c r="H684" s="57"/>
      <c r="I684" s="57"/>
      <c r="J684" s="57"/>
      <c r="K684" s="57"/>
      <c r="L684" s="57"/>
      <c r="M684" s="57"/>
      <c r="N684" s="57"/>
      <c r="O684" s="57"/>
      <c r="P684" s="57"/>
      <c r="Q684" s="57"/>
      <c r="R684" s="57"/>
      <c r="S684" s="57"/>
      <c r="T684" s="57"/>
      <c r="U684" s="57"/>
      <c r="V684" s="57"/>
      <c r="W684" s="57"/>
      <c r="X684" s="57"/>
      <c r="Y684" s="57"/>
      <c r="Z684" s="57"/>
      <c r="AA684" s="57"/>
      <c r="AB684" s="57"/>
      <c r="AC684" s="57"/>
      <c r="AD684" s="57"/>
      <c r="AE684" s="57"/>
      <c r="AF684" s="57"/>
      <c r="AG684" s="57"/>
      <c r="AH684" s="57"/>
      <c r="AI684" s="57"/>
      <c r="AJ684" s="57"/>
      <c r="AK684" s="57"/>
      <c r="AL684" s="57"/>
      <c r="AM684" s="57"/>
      <c r="AN684" s="57"/>
      <c r="AO684" s="57"/>
      <c r="AP684" s="57"/>
      <c r="AQ684" s="57"/>
      <c r="AR684" s="57"/>
      <c r="AS684" s="57"/>
      <c r="AT684" s="57"/>
      <c r="AU684" s="57"/>
      <c r="AV684" s="57"/>
      <c r="AW684" s="57"/>
      <c r="AX684" s="57"/>
      <c r="AY684" s="57"/>
      <c r="AZ684" s="57"/>
      <c r="BA684" s="57"/>
      <c r="BB684" s="57"/>
      <c r="BC684" s="57"/>
      <c r="BD684" s="57"/>
      <c r="BE684" s="57"/>
      <c r="BF684" s="57"/>
      <c r="BG684" s="57"/>
      <c r="BH684" s="57"/>
      <c r="BI684" s="57"/>
      <c r="BJ684" s="57"/>
      <c r="BK684" s="57"/>
      <c r="BL684" s="57"/>
      <c r="BM684" s="57"/>
      <c r="BN684" s="57"/>
      <c r="BO684" s="57"/>
      <c r="BP684" s="57"/>
      <c r="BQ684" s="57"/>
      <c r="BR684" s="57"/>
      <c r="BS684" s="57"/>
      <c r="BT684" s="57"/>
      <c r="BU684" s="57"/>
      <c r="BV684" s="57"/>
      <c r="BW684" s="57"/>
      <c r="BX684" s="57"/>
      <c r="BY684" s="57"/>
      <c r="BZ684" s="57"/>
      <c r="CA684" s="57"/>
      <c r="CB684" s="57"/>
      <c r="CC684" s="57"/>
      <c r="CD684" s="57"/>
      <c r="CE684" s="57"/>
      <c r="CF684" s="57"/>
      <c r="CG684" s="57"/>
      <c r="CH684" s="57"/>
      <c r="CI684" s="57"/>
      <c r="CJ684" s="57"/>
      <c r="CK684" s="57"/>
      <c r="CL684" s="57"/>
      <c r="CM684" s="57"/>
      <c r="CN684" s="57"/>
      <c r="CO684" s="57"/>
      <c r="CP684" s="57"/>
      <c r="CQ684" s="57"/>
      <c r="CR684" s="57"/>
      <c r="CS684" s="57"/>
      <c r="CT684" s="57"/>
      <c r="CU684" s="57"/>
      <c r="CV684" s="57"/>
      <c r="CW684" s="57"/>
      <c r="CX684" s="57"/>
      <c r="CY684" s="57"/>
      <c r="CZ684" s="57"/>
      <c r="DA684" s="57"/>
      <c r="DB684" s="57"/>
      <c r="DC684" s="57"/>
      <c r="DD684" s="57"/>
      <c r="DE684" s="57"/>
      <c r="DF684" s="57"/>
      <c r="DG684" s="57"/>
      <c r="DH684" s="57"/>
      <c r="DI684" s="57"/>
      <c r="DJ684" s="57"/>
      <c r="DK684" s="57"/>
      <c r="DL684" s="57"/>
      <c r="DM684" s="57"/>
      <c r="DN684" s="57"/>
      <c r="DO684" s="57"/>
      <c r="DP684" s="57"/>
      <c r="DQ684" s="57"/>
      <c r="DR684" s="57"/>
      <c r="DS684" s="57"/>
      <c r="DT684" s="57"/>
      <c r="DU684" s="57"/>
      <c r="DV684" s="103"/>
      <c r="DW684" s="57"/>
      <c r="DX684" s="57"/>
      <c r="DY684" s="57"/>
      <c r="DZ684" s="57"/>
      <c r="EA684" s="57"/>
      <c r="EB684" s="57"/>
      <c r="EC684" s="57"/>
      <c r="ED684" s="57"/>
      <c r="EE684" s="57"/>
      <c r="EF684" s="57"/>
      <c r="EG684" s="57"/>
      <c r="EH684" s="57"/>
      <c r="EI684" s="57"/>
      <c r="EJ684" s="57"/>
      <c r="EK684" s="57"/>
      <c r="EL684" s="57"/>
      <c r="EM684" s="57"/>
      <c r="EN684" s="57"/>
      <c r="EO684" s="57"/>
      <c r="EP684" s="57"/>
      <c r="EQ684" s="103"/>
      <c r="ER684" s="577"/>
    </row>
    <row r="685" spans="1:148" ht="15" customHeight="1">
      <c r="A685" s="648"/>
      <c r="B685" s="2261" t="str">
        <f t="shared" si="704"/>
        <v>Desk 54</v>
      </c>
      <c r="C685" s="2266" t="str">
        <f t="shared" ref="C685" si="727">IF(ISBLANK(C65), "", C65)</f>
        <v/>
      </c>
      <c r="D685" s="2266" t="str">
        <f t="shared" si="714"/>
        <v/>
      </c>
      <c r="E685" s="2266" t="str">
        <f t="shared" si="714"/>
        <v/>
      </c>
      <c r="F685" s="2266" t="str">
        <f t="shared" si="714"/>
        <v/>
      </c>
      <c r="G685" s="57"/>
      <c r="H685" s="57"/>
      <c r="I685" s="57"/>
      <c r="J685" s="57"/>
      <c r="K685" s="57"/>
      <c r="L685" s="57"/>
      <c r="M685" s="57"/>
      <c r="N685" s="57"/>
      <c r="O685" s="57"/>
      <c r="P685" s="57"/>
      <c r="Q685" s="57"/>
      <c r="R685" s="57"/>
      <c r="S685" s="57"/>
      <c r="T685" s="57"/>
      <c r="U685" s="57"/>
      <c r="V685" s="57"/>
      <c r="W685" s="57"/>
      <c r="X685" s="57"/>
      <c r="Y685" s="57"/>
      <c r="Z685" s="57"/>
      <c r="AA685" s="57"/>
      <c r="AB685" s="57"/>
      <c r="AC685" s="57"/>
      <c r="AD685" s="57"/>
      <c r="AE685" s="57"/>
      <c r="AF685" s="57"/>
      <c r="AG685" s="57"/>
      <c r="AH685" s="57"/>
      <c r="AI685" s="57"/>
      <c r="AJ685" s="57"/>
      <c r="AK685" s="57"/>
      <c r="AL685" s="57"/>
      <c r="AM685" s="57"/>
      <c r="AN685" s="57"/>
      <c r="AO685" s="57"/>
      <c r="AP685" s="57"/>
      <c r="AQ685" s="57"/>
      <c r="AR685" s="57"/>
      <c r="AS685" s="57"/>
      <c r="AT685" s="57"/>
      <c r="AU685" s="57"/>
      <c r="AV685" s="57"/>
      <c r="AW685" s="57"/>
      <c r="AX685" s="57"/>
      <c r="AY685" s="57"/>
      <c r="AZ685" s="57"/>
      <c r="BA685" s="57"/>
      <c r="BB685" s="57"/>
      <c r="BC685" s="57"/>
      <c r="BD685" s="57"/>
      <c r="BE685" s="57"/>
      <c r="BF685" s="57"/>
      <c r="BG685" s="57"/>
      <c r="BH685" s="57"/>
      <c r="BI685" s="57"/>
      <c r="BJ685" s="57"/>
      <c r="BK685" s="57"/>
      <c r="BL685" s="57"/>
      <c r="BM685" s="57"/>
      <c r="BN685" s="57"/>
      <c r="BO685" s="57"/>
      <c r="BP685" s="57"/>
      <c r="BQ685" s="57"/>
      <c r="BR685" s="57"/>
      <c r="BS685" s="57"/>
      <c r="BT685" s="57"/>
      <c r="BU685" s="57"/>
      <c r="BV685" s="57"/>
      <c r="BW685" s="57"/>
      <c r="BX685" s="57"/>
      <c r="BY685" s="57"/>
      <c r="BZ685" s="57"/>
      <c r="CA685" s="57"/>
      <c r="CB685" s="57"/>
      <c r="CC685" s="57"/>
      <c r="CD685" s="57"/>
      <c r="CE685" s="57"/>
      <c r="CF685" s="57"/>
      <c r="CG685" s="57"/>
      <c r="CH685" s="57"/>
      <c r="CI685" s="57"/>
      <c r="CJ685" s="57"/>
      <c r="CK685" s="57"/>
      <c r="CL685" s="57"/>
      <c r="CM685" s="57"/>
      <c r="CN685" s="57"/>
      <c r="CO685" s="57"/>
      <c r="CP685" s="57"/>
      <c r="CQ685" s="57"/>
      <c r="CR685" s="57"/>
      <c r="CS685" s="57"/>
      <c r="CT685" s="57"/>
      <c r="CU685" s="57"/>
      <c r="CV685" s="57"/>
      <c r="CW685" s="57"/>
      <c r="CX685" s="57"/>
      <c r="CY685" s="57"/>
      <c r="CZ685" s="57"/>
      <c r="DA685" s="57"/>
      <c r="DB685" s="57"/>
      <c r="DC685" s="57"/>
      <c r="DD685" s="57"/>
      <c r="DE685" s="57"/>
      <c r="DF685" s="57"/>
      <c r="DG685" s="57"/>
      <c r="DH685" s="57"/>
      <c r="DI685" s="57"/>
      <c r="DJ685" s="57"/>
      <c r="DK685" s="57"/>
      <c r="DL685" s="57"/>
      <c r="DM685" s="57"/>
      <c r="DN685" s="57"/>
      <c r="DO685" s="57"/>
      <c r="DP685" s="57"/>
      <c r="DQ685" s="57"/>
      <c r="DR685" s="57"/>
      <c r="DS685" s="57"/>
      <c r="DT685" s="57"/>
      <c r="DU685" s="57"/>
      <c r="DV685" s="103"/>
      <c r="DW685" s="57"/>
      <c r="DX685" s="57"/>
      <c r="DY685" s="57"/>
      <c r="DZ685" s="57"/>
      <c r="EA685" s="57"/>
      <c r="EB685" s="57"/>
      <c r="EC685" s="57"/>
      <c r="ED685" s="57"/>
      <c r="EE685" s="57"/>
      <c r="EF685" s="57"/>
      <c r="EG685" s="57"/>
      <c r="EH685" s="57"/>
      <c r="EI685" s="57"/>
      <c r="EJ685" s="57"/>
      <c r="EK685" s="57"/>
      <c r="EL685" s="57"/>
      <c r="EM685" s="57"/>
      <c r="EN685" s="57"/>
      <c r="EO685" s="57"/>
      <c r="EP685" s="57"/>
      <c r="EQ685" s="103"/>
      <c r="ER685" s="577"/>
    </row>
    <row r="686" spans="1:148" ht="15" customHeight="1">
      <c r="A686" s="648"/>
      <c r="B686" s="2261" t="str">
        <f t="shared" si="704"/>
        <v>Desk 55</v>
      </c>
      <c r="C686" s="2266" t="str">
        <f t="shared" ref="C686" si="728">IF(ISBLANK(C66), "", C66)</f>
        <v/>
      </c>
      <c r="D686" s="2266" t="str">
        <f t="shared" si="714"/>
        <v/>
      </c>
      <c r="E686" s="2266" t="str">
        <f t="shared" si="714"/>
        <v/>
      </c>
      <c r="F686" s="2266" t="str">
        <f t="shared" si="714"/>
        <v/>
      </c>
      <c r="G686" s="57"/>
      <c r="H686" s="57"/>
      <c r="I686" s="57"/>
      <c r="J686" s="57"/>
      <c r="K686" s="57"/>
      <c r="L686" s="57"/>
      <c r="M686" s="57"/>
      <c r="N686" s="57"/>
      <c r="O686" s="57"/>
      <c r="P686" s="57"/>
      <c r="Q686" s="57"/>
      <c r="R686" s="57"/>
      <c r="S686" s="57"/>
      <c r="T686" s="57"/>
      <c r="U686" s="57"/>
      <c r="V686" s="57"/>
      <c r="W686" s="57"/>
      <c r="X686" s="57"/>
      <c r="Y686" s="57"/>
      <c r="Z686" s="57"/>
      <c r="AA686" s="57"/>
      <c r="AB686" s="57"/>
      <c r="AC686" s="57"/>
      <c r="AD686" s="57"/>
      <c r="AE686" s="57"/>
      <c r="AF686" s="57"/>
      <c r="AG686" s="57"/>
      <c r="AH686" s="57"/>
      <c r="AI686" s="57"/>
      <c r="AJ686" s="57"/>
      <c r="AK686" s="57"/>
      <c r="AL686" s="57"/>
      <c r="AM686" s="57"/>
      <c r="AN686" s="57"/>
      <c r="AO686" s="57"/>
      <c r="AP686" s="57"/>
      <c r="AQ686" s="57"/>
      <c r="AR686" s="57"/>
      <c r="AS686" s="57"/>
      <c r="AT686" s="57"/>
      <c r="AU686" s="57"/>
      <c r="AV686" s="57"/>
      <c r="AW686" s="57"/>
      <c r="AX686" s="57"/>
      <c r="AY686" s="57"/>
      <c r="AZ686" s="57"/>
      <c r="BA686" s="57"/>
      <c r="BB686" s="57"/>
      <c r="BC686" s="57"/>
      <c r="BD686" s="57"/>
      <c r="BE686" s="57"/>
      <c r="BF686" s="57"/>
      <c r="BG686" s="57"/>
      <c r="BH686" s="57"/>
      <c r="BI686" s="57"/>
      <c r="BJ686" s="57"/>
      <c r="BK686" s="57"/>
      <c r="BL686" s="57"/>
      <c r="BM686" s="57"/>
      <c r="BN686" s="57"/>
      <c r="BO686" s="57"/>
      <c r="BP686" s="57"/>
      <c r="BQ686" s="57"/>
      <c r="BR686" s="57"/>
      <c r="BS686" s="57"/>
      <c r="BT686" s="57"/>
      <c r="BU686" s="57"/>
      <c r="BV686" s="57"/>
      <c r="BW686" s="57"/>
      <c r="BX686" s="57"/>
      <c r="BY686" s="57"/>
      <c r="BZ686" s="57"/>
      <c r="CA686" s="57"/>
      <c r="CB686" s="57"/>
      <c r="CC686" s="57"/>
      <c r="CD686" s="57"/>
      <c r="CE686" s="57"/>
      <c r="CF686" s="57"/>
      <c r="CG686" s="57"/>
      <c r="CH686" s="57"/>
      <c r="CI686" s="57"/>
      <c r="CJ686" s="57"/>
      <c r="CK686" s="57"/>
      <c r="CL686" s="57"/>
      <c r="CM686" s="57"/>
      <c r="CN686" s="57"/>
      <c r="CO686" s="57"/>
      <c r="CP686" s="57"/>
      <c r="CQ686" s="57"/>
      <c r="CR686" s="57"/>
      <c r="CS686" s="57"/>
      <c r="CT686" s="57"/>
      <c r="CU686" s="57"/>
      <c r="CV686" s="57"/>
      <c r="CW686" s="57"/>
      <c r="CX686" s="57"/>
      <c r="CY686" s="57"/>
      <c r="CZ686" s="57"/>
      <c r="DA686" s="57"/>
      <c r="DB686" s="57"/>
      <c r="DC686" s="57"/>
      <c r="DD686" s="57"/>
      <c r="DE686" s="57"/>
      <c r="DF686" s="57"/>
      <c r="DG686" s="57"/>
      <c r="DH686" s="57"/>
      <c r="DI686" s="57"/>
      <c r="DJ686" s="57"/>
      <c r="DK686" s="57"/>
      <c r="DL686" s="57"/>
      <c r="DM686" s="57"/>
      <c r="DN686" s="57"/>
      <c r="DO686" s="57"/>
      <c r="DP686" s="57"/>
      <c r="DQ686" s="57"/>
      <c r="DR686" s="57"/>
      <c r="DS686" s="57"/>
      <c r="DT686" s="57"/>
      <c r="DU686" s="57"/>
      <c r="DV686" s="103"/>
      <c r="DW686" s="57"/>
      <c r="DX686" s="57"/>
      <c r="DY686" s="57"/>
      <c r="DZ686" s="57"/>
      <c r="EA686" s="57"/>
      <c r="EB686" s="57"/>
      <c r="EC686" s="57"/>
      <c r="ED686" s="57"/>
      <c r="EE686" s="57"/>
      <c r="EF686" s="57"/>
      <c r="EG686" s="57"/>
      <c r="EH686" s="57"/>
      <c r="EI686" s="57"/>
      <c r="EJ686" s="57"/>
      <c r="EK686" s="57"/>
      <c r="EL686" s="57"/>
      <c r="EM686" s="57"/>
      <c r="EN686" s="57"/>
      <c r="EO686" s="57"/>
      <c r="EP686" s="57"/>
      <c r="EQ686" s="103"/>
      <c r="ER686" s="577"/>
    </row>
    <row r="687" spans="1:148" ht="15" customHeight="1">
      <c r="A687" s="648"/>
      <c r="B687" s="2261" t="str">
        <f t="shared" si="704"/>
        <v>Desk 56</v>
      </c>
      <c r="C687" s="2266" t="str">
        <f t="shared" ref="C687" si="729">IF(ISBLANK(C67), "", C67)</f>
        <v/>
      </c>
      <c r="D687" s="2266" t="str">
        <f t="shared" si="714"/>
        <v/>
      </c>
      <c r="E687" s="2266" t="str">
        <f t="shared" si="714"/>
        <v/>
      </c>
      <c r="F687" s="2266" t="str">
        <f t="shared" si="714"/>
        <v/>
      </c>
      <c r="G687" s="57"/>
      <c r="H687" s="57"/>
      <c r="I687" s="57"/>
      <c r="J687" s="57"/>
      <c r="K687" s="57"/>
      <c r="L687" s="57"/>
      <c r="M687" s="57"/>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7"/>
      <c r="AN687" s="57"/>
      <c r="AO687" s="57"/>
      <c r="AP687" s="57"/>
      <c r="AQ687" s="57"/>
      <c r="AR687" s="57"/>
      <c r="AS687" s="57"/>
      <c r="AT687" s="57"/>
      <c r="AU687" s="57"/>
      <c r="AV687" s="57"/>
      <c r="AW687" s="57"/>
      <c r="AX687" s="57"/>
      <c r="AY687" s="57"/>
      <c r="AZ687" s="57"/>
      <c r="BA687" s="57"/>
      <c r="BB687" s="57"/>
      <c r="BC687" s="57"/>
      <c r="BD687" s="57"/>
      <c r="BE687" s="57"/>
      <c r="BF687" s="57"/>
      <c r="BG687" s="57"/>
      <c r="BH687" s="57"/>
      <c r="BI687" s="57"/>
      <c r="BJ687" s="57"/>
      <c r="BK687" s="57"/>
      <c r="BL687" s="57"/>
      <c r="BM687" s="57"/>
      <c r="BN687" s="57"/>
      <c r="BO687" s="57"/>
      <c r="BP687" s="57"/>
      <c r="BQ687" s="57"/>
      <c r="BR687" s="57"/>
      <c r="BS687" s="57"/>
      <c r="BT687" s="57"/>
      <c r="BU687" s="57"/>
      <c r="BV687" s="57"/>
      <c r="BW687" s="57"/>
      <c r="BX687" s="57"/>
      <c r="BY687" s="57"/>
      <c r="BZ687" s="57"/>
      <c r="CA687" s="57"/>
      <c r="CB687" s="57"/>
      <c r="CC687" s="57"/>
      <c r="CD687" s="57"/>
      <c r="CE687" s="57"/>
      <c r="CF687" s="57"/>
      <c r="CG687" s="57"/>
      <c r="CH687" s="57"/>
      <c r="CI687" s="57"/>
      <c r="CJ687" s="57"/>
      <c r="CK687" s="57"/>
      <c r="CL687" s="57"/>
      <c r="CM687" s="57"/>
      <c r="CN687" s="57"/>
      <c r="CO687" s="57"/>
      <c r="CP687" s="57"/>
      <c r="CQ687" s="57"/>
      <c r="CR687" s="57"/>
      <c r="CS687" s="57"/>
      <c r="CT687" s="57"/>
      <c r="CU687" s="57"/>
      <c r="CV687" s="57"/>
      <c r="CW687" s="57"/>
      <c r="CX687" s="57"/>
      <c r="CY687" s="57"/>
      <c r="CZ687" s="57"/>
      <c r="DA687" s="57"/>
      <c r="DB687" s="57"/>
      <c r="DC687" s="57"/>
      <c r="DD687" s="57"/>
      <c r="DE687" s="57"/>
      <c r="DF687" s="57"/>
      <c r="DG687" s="57"/>
      <c r="DH687" s="57"/>
      <c r="DI687" s="57"/>
      <c r="DJ687" s="57"/>
      <c r="DK687" s="57"/>
      <c r="DL687" s="57"/>
      <c r="DM687" s="57"/>
      <c r="DN687" s="57"/>
      <c r="DO687" s="57"/>
      <c r="DP687" s="57"/>
      <c r="DQ687" s="57"/>
      <c r="DR687" s="57"/>
      <c r="DS687" s="57"/>
      <c r="DT687" s="57"/>
      <c r="DU687" s="57"/>
      <c r="DV687" s="103"/>
      <c r="DW687" s="57"/>
      <c r="DX687" s="57"/>
      <c r="DY687" s="57"/>
      <c r="DZ687" s="57"/>
      <c r="EA687" s="57"/>
      <c r="EB687" s="57"/>
      <c r="EC687" s="57"/>
      <c r="ED687" s="57"/>
      <c r="EE687" s="57"/>
      <c r="EF687" s="57"/>
      <c r="EG687" s="57"/>
      <c r="EH687" s="57"/>
      <c r="EI687" s="57"/>
      <c r="EJ687" s="57"/>
      <c r="EK687" s="57"/>
      <c r="EL687" s="57"/>
      <c r="EM687" s="57"/>
      <c r="EN687" s="57"/>
      <c r="EO687" s="57"/>
      <c r="EP687" s="57"/>
      <c r="EQ687" s="103"/>
      <c r="ER687" s="577"/>
    </row>
    <row r="688" spans="1:148" ht="15" customHeight="1">
      <c r="A688" s="648"/>
      <c r="B688" s="2261" t="str">
        <f t="shared" si="704"/>
        <v>Desk 57</v>
      </c>
      <c r="C688" s="2266" t="str">
        <f t="shared" ref="C688" si="730">IF(ISBLANK(C68), "", C68)</f>
        <v/>
      </c>
      <c r="D688" s="2266" t="str">
        <f t="shared" si="714"/>
        <v/>
      </c>
      <c r="E688" s="2266" t="str">
        <f t="shared" si="714"/>
        <v/>
      </c>
      <c r="F688" s="2266" t="str">
        <f t="shared" si="714"/>
        <v/>
      </c>
      <c r="G688" s="57"/>
      <c r="H688" s="57"/>
      <c r="I688" s="57"/>
      <c r="J688" s="57"/>
      <c r="K688" s="57"/>
      <c r="L688" s="57"/>
      <c r="M688" s="57"/>
      <c r="N688" s="57"/>
      <c r="O688" s="57"/>
      <c r="P688" s="57"/>
      <c r="Q688" s="57"/>
      <c r="R688" s="57"/>
      <c r="S688" s="57"/>
      <c r="T688" s="57"/>
      <c r="U688" s="57"/>
      <c r="V688" s="57"/>
      <c r="W688" s="57"/>
      <c r="X688" s="57"/>
      <c r="Y688" s="57"/>
      <c r="Z688" s="57"/>
      <c r="AA688" s="57"/>
      <c r="AB688" s="57"/>
      <c r="AC688" s="57"/>
      <c r="AD688" s="57"/>
      <c r="AE688" s="57"/>
      <c r="AF688" s="57"/>
      <c r="AG688" s="57"/>
      <c r="AH688" s="57"/>
      <c r="AI688" s="57"/>
      <c r="AJ688" s="57"/>
      <c r="AK688" s="57"/>
      <c r="AL688" s="57"/>
      <c r="AM688" s="57"/>
      <c r="AN688" s="57"/>
      <c r="AO688" s="57"/>
      <c r="AP688" s="57"/>
      <c r="AQ688" s="57"/>
      <c r="AR688" s="57"/>
      <c r="AS688" s="57"/>
      <c r="AT688" s="57"/>
      <c r="AU688" s="57"/>
      <c r="AV688" s="57"/>
      <c r="AW688" s="57"/>
      <c r="AX688" s="57"/>
      <c r="AY688" s="57"/>
      <c r="AZ688" s="57"/>
      <c r="BA688" s="57"/>
      <c r="BB688" s="57"/>
      <c r="BC688" s="57"/>
      <c r="BD688" s="57"/>
      <c r="BE688" s="57"/>
      <c r="BF688" s="57"/>
      <c r="BG688" s="57"/>
      <c r="BH688" s="57"/>
      <c r="BI688" s="57"/>
      <c r="BJ688" s="57"/>
      <c r="BK688" s="57"/>
      <c r="BL688" s="57"/>
      <c r="BM688" s="57"/>
      <c r="BN688" s="57"/>
      <c r="BO688" s="57"/>
      <c r="BP688" s="57"/>
      <c r="BQ688" s="57"/>
      <c r="BR688" s="57"/>
      <c r="BS688" s="57"/>
      <c r="BT688" s="57"/>
      <c r="BU688" s="57"/>
      <c r="BV688" s="57"/>
      <c r="BW688" s="57"/>
      <c r="BX688" s="57"/>
      <c r="BY688" s="57"/>
      <c r="BZ688" s="57"/>
      <c r="CA688" s="57"/>
      <c r="CB688" s="57"/>
      <c r="CC688" s="57"/>
      <c r="CD688" s="57"/>
      <c r="CE688" s="57"/>
      <c r="CF688" s="57"/>
      <c r="CG688" s="57"/>
      <c r="CH688" s="57"/>
      <c r="CI688" s="57"/>
      <c r="CJ688" s="57"/>
      <c r="CK688" s="57"/>
      <c r="CL688" s="57"/>
      <c r="CM688" s="57"/>
      <c r="CN688" s="57"/>
      <c r="CO688" s="57"/>
      <c r="CP688" s="57"/>
      <c r="CQ688" s="57"/>
      <c r="CR688" s="57"/>
      <c r="CS688" s="57"/>
      <c r="CT688" s="57"/>
      <c r="CU688" s="57"/>
      <c r="CV688" s="57"/>
      <c r="CW688" s="57"/>
      <c r="CX688" s="57"/>
      <c r="CY688" s="57"/>
      <c r="CZ688" s="57"/>
      <c r="DA688" s="57"/>
      <c r="DB688" s="57"/>
      <c r="DC688" s="57"/>
      <c r="DD688" s="57"/>
      <c r="DE688" s="57"/>
      <c r="DF688" s="57"/>
      <c r="DG688" s="57"/>
      <c r="DH688" s="57"/>
      <c r="DI688" s="57"/>
      <c r="DJ688" s="57"/>
      <c r="DK688" s="57"/>
      <c r="DL688" s="57"/>
      <c r="DM688" s="57"/>
      <c r="DN688" s="57"/>
      <c r="DO688" s="57"/>
      <c r="DP688" s="57"/>
      <c r="DQ688" s="57"/>
      <c r="DR688" s="57"/>
      <c r="DS688" s="57"/>
      <c r="DT688" s="57"/>
      <c r="DU688" s="57"/>
      <c r="DV688" s="103"/>
      <c r="DW688" s="57"/>
      <c r="DX688" s="57"/>
      <c r="DY688" s="57"/>
      <c r="DZ688" s="57"/>
      <c r="EA688" s="57"/>
      <c r="EB688" s="57"/>
      <c r="EC688" s="57"/>
      <c r="ED688" s="57"/>
      <c r="EE688" s="57"/>
      <c r="EF688" s="57"/>
      <c r="EG688" s="57"/>
      <c r="EH688" s="57"/>
      <c r="EI688" s="57"/>
      <c r="EJ688" s="57"/>
      <c r="EK688" s="57"/>
      <c r="EL688" s="57"/>
      <c r="EM688" s="57"/>
      <c r="EN688" s="57"/>
      <c r="EO688" s="57"/>
      <c r="EP688" s="57"/>
      <c r="EQ688" s="103"/>
      <c r="ER688" s="577"/>
    </row>
    <row r="689" spans="1:148" ht="15" customHeight="1">
      <c r="A689" s="648"/>
      <c r="B689" s="2261" t="str">
        <f t="shared" si="704"/>
        <v>Desk 58</v>
      </c>
      <c r="C689" s="2266" t="str">
        <f t="shared" ref="C689" si="731">IF(ISBLANK(C69), "", C69)</f>
        <v/>
      </c>
      <c r="D689" s="2266" t="str">
        <f t="shared" si="714"/>
        <v/>
      </c>
      <c r="E689" s="2266" t="str">
        <f t="shared" si="714"/>
        <v/>
      </c>
      <c r="F689" s="2266" t="str">
        <f t="shared" si="714"/>
        <v/>
      </c>
      <c r="G689" s="57"/>
      <c r="H689" s="57"/>
      <c r="I689" s="57"/>
      <c r="J689" s="57"/>
      <c r="K689" s="57"/>
      <c r="L689" s="57"/>
      <c r="M689" s="57"/>
      <c r="N689" s="57"/>
      <c r="O689" s="57"/>
      <c r="P689" s="57"/>
      <c r="Q689" s="57"/>
      <c r="R689" s="57"/>
      <c r="S689" s="57"/>
      <c r="T689" s="57"/>
      <c r="U689" s="57"/>
      <c r="V689" s="57"/>
      <c r="W689" s="57"/>
      <c r="X689" s="57"/>
      <c r="Y689" s="57"/>
      <c r="Z689" s="57"/>
      <c r="AA689" s="57"/>
      <c r="AB689" s="57"/>
      <c r="AC689" s="57"/>
      <c r="AD689" s="57"/>
      <c r="AE689" s="57"/>
      <c r="AF689" s="57"/>
      <c r="AG689" s="57"/>
      <c r="AH689" s="57"/>
      <c r="AI689" s="57"/>
      <c r="AJ689" s="57"/>
      <c r="AK689" s="57"/>
      <c r="AL689" s="57"/>
      <c r="AM689" s="57"/>
      <c r="AN689" s="57"/>
      <c r="AO689" s="57"/>
      <c r="AP689" s="57"/>
      <c r="AQ689" s="57"/>
      <c r="AR689" s="57"/>
      <c r="AS689" s="57"/>
      <c r="AT689" s="57"/>
      <c r="AU689" s="57"/>
      <c r="AV689" s="57"/>
      <c r="AW689" s="57"/>
      <c r="AX689" s="57"/>
      <c r="AY689" s="57"/>
      <c r="AZ689" s="57"/>
      <c r="BA689" s="57"/>
      <c r="BB689" s="57"/>
      <c r="BC689" s="57"/>
      <c r="BD689" s="57"/>
      <c r="BE689" s="57"/>
      <c r="BF689" s="57"/>
      <c r="BG689" s="57"/>
      <c r="BH689" s="57"/>
      <c r="BI689" s="57"/>
      <c r="BJ689" s="57"/>
      <c r="BK689" s="57"/>
      <c r="BL689" s="57"/>
      <c r="BM689" s="57"/>
      <c r="BN689" s="57"/>
      <c r="BO689" s="57"/>
      <c r="BP689" s="57"/>
      <c r="BQ689" s="57"/>
      <c r="BR689" s="57"/>
      <c r="BS689" s="57"/>
      <c r="BT689" s="57"/>
      <c r="BU689" s="57"/>
      <c r="BV689" s="57"/>
      <c r="BW689" s="57"/>
      <c r="BX689" s="57"/>
      <c r="BY689" s="57"/>
      <c r="BZ689" s="57"/>
      <c r="CA689" s="57"/>
      <c r="CB689" s="57"/>
      <c r="CC689" s="57"/>
      <c r="CD689" s="57"/>
      <c r="CE689" s="57"/>
      <c r="CF689" s="57"/>
      <c r="CG689" s="57"/>
      <c r="CH689" s="57"/>
      <c r="CI689" s="57"/>
      <c r="CJ689" s="57"/>
      <c r="CK689" s="57"/>
      <c r="CL689" s="57"/>
      <c r="CM689" s="57"/>
      <c r="CN689" s="57"/>
      <c r="CO689" s="57"/>
      <c r="CP689" s="57"/>
      <c r="CQ689" s="57"/>
      <c r="CR689" s="57"/>
      <c r="CS689" s="57"/>
      <c r="CT689" s="57"/>
      <c r="CU689" s="57"/>
      <c r="CV689" s="57"/>
      <c r="CW689" s="57"/>
      <c r="CX689" s="57"/>
      <c r="CY689" s="57"/>
      <c r="CZ689" s="57"/>
      <c r="DA689" s="57"/>
      <c r="DB689" s="57"/>
      <c r="DC689" s="57"/>
      <c r="DD689" s="57"/>
      <c r="DE689" s="57"/>
      <c r="DF689" s="57"/>
      <c r="DG689" s="57"/>
      <c r="DH689" s="57"/>
      <c r="DI689" s="57"/>
      <c r="DJ689" s="57"/>
      <c r="DK689" s="57"/>
      <c r="DL689" s="57"/>
      <c r="DM689" s="57"/>
      <c r="DN689" s="57"/>
      <c r="DO689" s="57"/>
      <c r="DP689" s="57"/>
      <c r="DQ689" s="57"/>
      <c r="DR689" s="57"/>
      <c r="DS689" s="57"/>
      <c r="DT689" s="57"/>
      <c r="DU689" s="57"/>
      <c r="DV689" s="103"/>
      <c r="DW689" s="57"/>
      <c r="DX689" s="57"/>
      <c r="DY689" s="57"/>
      <c r="DZ689" s="57"/>
      <c r="EA689" s="57"/>
      <c r="EB689" s="57"/>
      <c r="EC689" s="57"/>
      <c r="ED689" s="57"/>
      <c r="EE689" s="57"/>
      <c r="EF689" s="57"/>
      <c r="EG689" s="57"/>
      <c r="EH689" s="57"/>
      <c r="EI689" s="57"/>
      <c r="EJ689" s="57"/>
      <c r="EK689" s="57"/>
      <c r="EL689" s="57"/>
      <c r="EM689" s="57"/>
      <c r="EN689" s="57"/>
      <c r="EO689" s="57"/>
      <c r="EP689" s="57"/>
      <c r="EQ689" s="103"/>
      <c r="ER689" s="577"/>
    </row>
    <row r="690" spans="1:148" ht="15" customHeight="1">
      <c r="A690" s="648"/>
      <c r="B690" s="2261" t="str">
        <f t="shared" si="704"/>
        <v>Desk 59</v>
      </c>
      <c r="C690" s="2266" t="str">
        <f t="shared" ref="C690" si="732">IF(ISBLANK(C70), "", C70)</f>
        <v/>
      </c>
      <c r="D690" s="2266" t="str">
        <f t="shared" si="714"/>
        <v/>
      </c>
      <c r="E690" s="2266" t="str">
        <f t="shared" si="714"/>
        <v/>
      </c>
      <c r="F690" s="2266" t="str">
        <f t="shared" si="714"/>
        <v/>
      </c>
      <c r="G690" s="57"/>
      <c r="H690" s="57"/>
      <c r="I690" s="57"/>
      <c r="J690" s="57"/>
      <c r="K690" s="57"/>
      <c r="L690" s="57"/>
      <c r="M690" s="57"/>
      <c r="N690" s="57"/>
      <c r="O690" s="57"/>
      <c r="P690" s="57"/>
      <c r="Q690" s="57"/>
      <c r="R690" s="57"/>
      <c r="S690" s="57"/>
      <c r="T690" s="57"/>
      <c r="U690" s="57"/>
      <c r="V690" s="57"/>
      <c r="W690" s="57"/>
      <c r="X690" s="57"/>
      <c r="Y690" s="57"/>
      <c r="Z690" s="57"/>
      <c r="AA690" s="57"/>
      <c r="AB690" s="57"/>
      <c r="AC690" s="57"/>
      <c r="AD690" s="57"/>
      <c r="AE690" s="57"/>
      <c r="AF690" s="57"/>
      <c r="AG690" s="57"/>
      <c r="AH690" s="57"/>
      <c r="AI690" s="57"/>
      <c r="AJ690" s="57"/>
      <c r="AK690" s="57"/>
      <c r="AL690" s="57"/>
      <c r="AM690" s="57"/>
      <c r="AN690" s="57"/>
      <c r="AO690" s="57"/>
      <c r="AP690" s="57"/>
      <c r="AQ690" s="57"/>
      <c r="AR690" s="57"/>
      <c r="AS690" s="57"/>
      <c r="AT690" s="57"/>
      <c r="AU690" s="57"/>
      <c r="AV690" s="57"/>
      <c r="AW690" s="57"/>
      <c r="AX690" s="57"/>
      <c r="AY690" s="57"/>
      <c r="AZ690" s="57"/>
      <c r="BA690" s="57"/>
      <c r="BB690" s="57"/>
      <c r="BC690" s="57"/>
      <c r="BD690" s="57"/>
      <c r="BE690" s="57"/>
      <c r="BF690" s="57"/>
      <c r="BG690" s="57"/>
      <c r="BH690" s="57"/>
      <c r="BI690" s="57"/>
      <c r="BJ690" s="57"/>
      <c r="BK690" s="57"/>
      <c r="BL690" s="57"/>
      <c r="BM690" s="57"/>
      <c r="BN690" s="57"/>
      <c r="BO690" s="57"/>
      <c r="BP690" s="57"/>
      <c r="BQ690" s="57"/>
      <c r="BR690" s="57"/>
      <c r="BS690" s="57"/>
      <c r="BT690" s="57"/>
      <c r="BU690" s="57"/>
      <c r="BV690" s="57"/>
      <c r="BW690" s="57"/>
      <c r="BX690" s="57"/>
      <c r="BY690" s="57"/>
      <c r="BZ690" s="57"/>
      <c r="CA690" s="57"/>
      <c r="CB690" s="57"/>
      <c r="CC690" s="57"/>
      <c r="CD690" s="57"/>
      <c r="CE690" s="57"/>
      <c r="CF690" s="57"/>
      <c r="CG690" s="57"/>
      <c r="CH690" s="57"/>
      <c r="CI690" s="57"/>
      <c r="CJ690" s="57"/>
      <c r="CK690" s="57"/>
      <c r="CL690" s="57"/>
      <c r="CM690" s="57"/>
      <c r="CN690" s="57"/>
      <c r="CO690" s="57"/>
      <c r="CP690" s="57"/>
      <c r="CQ690" s="57"/>
      <c r="CR690" s="57"/>
      <c r="CS690" s="57"/>
      <c r="CT690" s="57"/>
      <c r="CU690" s="57"/>
      <c r="CV690" s="57"/>
      <c r="CW690" s="57"/>
      <c r="CX690" s="57"/>
      <c r="CY690" s="57"/>
      <c r="CZ690" s="57"/>
      <c r="DA690" s="57"/>
      <c r="DB690" s="57"/>
      <c r="DC690" s="57"/>
      <c r="DD690" s="57"/>
      <c r="DE690" s="57"/>
      <c r="DF690" s="57"/>
      <c r="DG690" s="57"/>
      <c r="DH690" s="57"/>
      <c r="DI690" s="57"/>
      <c r="DJ690" s="57"/>
      <c r="DK690" s="57"/>
      <c r="DL690" s="57"/>
      <c r="DM690" s="57"/>
      <c r="DN690" s="57"/>
      <c r="DO690" s="57"/>
      <c r="DP690" s="57"/>
      <c r="DQ690" s="57"/>
      <c r="DR690" s="57"/>
      <c r="DS690" s="57"/>
      <c r="DT690" s="57"/>
      <c r="DU690" s="57"/>
      <c r="DV690" s="103"/>
      <c r="DW690" s="57"/>
      <c r="DX690" s="57"/>
      <c r="DY690" s="57"/>
      <c r="DZ690" s="57"/>
      <c r="EA690" s="57"/>
      <c r="EB690" s="57"/>
      <c r="EC690" s="57"/>
      <c r="ED690" s="57"/>
      <c r="EE690" s="57"/>
      <c r="EF690" s="57"/>
      <c r="EG690" s="57"/>
      <c r="EH690" s="57"/>
      <c r="EI690" s="57"/>
      <c r="EJ690" s="57"/>
      <c r="EK690" s="57"/>
      <c r="EL690" s="57"/>
      <c r="EM690" s="57"/>
      <c r="EN690" s="57"/>
      <c r="EO690" s="57"/>
      <c r="EP690" s="57"/>
      <c r="EQ690" s="103"/>
      <c r="ER690" s="577"/>
    </row>
    <row r="691" spans="1:148" ht="15" customHeight="1">
      <c r="A691" s="648"/>
      <c r="B691" s="2261" t="str">
        <f t="shared" si="704"/>
        <v>Desk 60</v>
      </c>
      <c r="C691" s="2266" t="str">
        <f t="shared" ref="C691" si="733">IF(ISBLANK(C71), "", C71)</f>
        <v/>
      </c>
      <c r="D691" s="2266" t="str">
        <f t="shared" si="714"/>
        <v/>
      </c>
      <c r="E691" s="2266" t="str">
        <f t="shared" si="714"/>
        <v/>
      </c>
      <c r="F691" s="2266" t="str">
        <f t="shared" si="714"/>
        <v/>
      </c>
      <c r="G691" s="57"/>
      <c r="H691" s="57"/>
      <c r="I691" s="57"/>
      <c r="J691" s="57"/>
      <c r="K691" s="57"/>
      <c r="L691" s="57"/>
      <c r="M691" s="57"/>
      <c r="N691" s="57"/>
      <c r="O691" s="57"/>
      <c r="P691" s="57"/>
      <c r="Q691" s="57"/>
      <c r="R691" s="57"/>
      <c r="S691" s="57"/>
      <c r="T691" s="57"/>
      <c r="U691" s="57"/>
      <c r="V691" s="57"/>
      <c r="W691" s="57"/>
      <c r="X691" s="57"/>
      <c r="Y691" s="57"/>
      <c r="Z691" s="57"/>
      <c r="AA691" s="57"/>
      <c r="AB691" s="57"/>
      <c r="AC691" s="57"/>
      <c r="AD691" s="57"/>
      <c r="AE691" s="57"/>
      <c r="AF691" s="57"/>
      <c r="AG691" s="57"/>
      <c r="AH691" s="57"/>
      <c r="AI691" s="57"/>
      <c r="AJ691" s="57"/>
      <c r="AK691" s="57"/>
      <c r="AL691" s="57"/>
      <c r="AM691" s="57"/>
      <c r="AN691" s="57"/>
      <c r="AO691" s="57"/>
      <c r="AP691" s="57"/>
      <c r="AQ691" s="57"/>
      <c r="AR691" s="57"/>
      <c r="AS691" s="57"/>
      <c r="AT691" s="57"/>
      <c r="AU691" s="57"/>
      <c r="AV691" s="57"/>
      <c r="AW691" s="57"/>
      <c r="AX691" s="57"/>
      <c r="AY691" s="57"/>
      <c r="AZ691" s="57"/>
      <c r="BA691" s="57"/>
      <c r="BB691" s="57"/>
      <c r="BC691" s="57"/>
      <c r="BD691" s="57"/>
      <c r="BE691" s="57"/>
      <c r="BF691" s="57"/>
      <c r="BG691" s="57"/>
      <c r="BH691" s="57"/>
      <c r="BI691" s="57"/>
      <c r="BJ691" s="57"/>
      <c r="BK691" s="57"/>
      <c r="BL691" s="57"/>
      <c r="BM691" s="57"/>
      <c r="BN691" s="57"/>
      <c r="BO691" s="57"/>
      <c r="BP691" s="57"/>
      <c r="BQ691" s="57"/>
      <c r="BR691" s="57"/>
      <c r="BS691" s="57"/>
      <c r="BT691" s="57"/>
      <c r="BU691" s="57"/>
      <c r="BV691" s="57"/>
      <c r="BW691" s="57"/>
      <c r="BX691" s="57"/>
      <c r="BY691" s="57"/>
      <c r="BZ691" s="57"/>
      <c r="CA691" s="57"/>
      <c r="CB691" s="57"/>
      <c r="CC691" s="57"/>
      <c r="CD691" s="57"/>
      <c r="CE691" s="57"/>
      <c r="CF691" s="57"/>
      <c r="CG691" s="57"/>
      <c r="CH691" s="57"/>
      <c r="CI691" s="57"/>
      <c r="CJ691" s="57"/>
      <c r="CK691" s="57"/>
      <c r="CL691" s="57"/>
      <c r="CM691" s="57"/>
      <c r="CN691" s="57"/>
      <c r="CO691" s="57"/>
      <c r="CP691" s="57"/>
      <c r="CQ691" s="57"/>
      <c r="CR691" s="57"/>
      <c r="CS691" s="57"/>
      <c r="CT691" s="57"/>
      <c r="CU691" s="57"/>
      <c r="CV691" s="57"/>
      <c r="CW691" s="57"/>
      <c r="CX691" s="57"/>
      <c r="CY691" s="57"/>
      <c r="CZ691" s="57"/>
      <c r="DA691" s="57"/>
      <c r="DB691" s="57"/>
      <c r="DC691" s="57"/>
      <c r="DD691" s="57"/>
      <c r="DE691" s="57"/>
      <c r="DF691" s="57"/>
      <c r="DG691" s="57"/>
      <c r="DH691" s="57"/>
      <c r="DI691" s="57"/>
      <c r="DJ691" s="57"/>
      <c r="DK691" s="57"/>
      <c r="DL691" s="57"/>
      <c r="DM691" s="57"/>
      <c r="DN691" s="57"/>
      <c r="DO691" s="57"/>
      <c r="DP691" s="57"/>
      <c r="DQ691" s="57"/>
      <c r="DR691" s="57"/>
      <c r="DS691" s="57"/>
      <c r="DT691" s="57"/>
      <c r="DU691" s="57"/>
      <c r="DV691" s="103"/>
      <c r="DW691" s="57"/>
      <c r="DX691" s="57"/>
      <c r="DY691" s="57"/>
      <c r="DZ691" s="57"/>
      <c r="EA691" s="57"/>
      <c r="EB691" s="57"/>
      <c r="EC691" s="57"/>
      <c r="ED691" s="57"/>
      <c r="EE691" s="57"/>
      <c r="EF691" s="57"/>
      <c r="EG691" s="57"/>
      <c r="EH691" s="57"/>
      <c r="EI691" s="57"/>
      <c r="EJ691" s="57"/>
      <c r="EK691" s="57"/>
      <c r="EL691" s="57"/>
      <c r="EM691" s="57"/>
      <c r="EN691" s="57"/>
      <c r="EO691" s="57"/>
      <c r="EP691" s="57"/>
      <c r="EQ691" s="103"/>
      <c r="ER691" s="577"/>
    </row>
    <row r="692" spans="1:148" ht="15" customHeight="1">
      <c r="A692" s="648"/>
      <c r="B692" s="2261" t="str">
        <f t="shared" si="704"/>
        <v>Desk 61</v>
      </c>
      <c r="C692" s="2266" t="str">
        <f t="shared" ref="C692" si="734">IF(ISBLANK(C72), "", C72)</f>
        <v/>
      </c>
      <c r="D692" s="2266" t="str">
        <f t="shared" ref="D692:F711" si="735">IF(ISBLANK(D72), "", D72)</f>
        <v/>
      </c>
      <c r="E692" s="2266" t="str">
        <f t="shared" si="735"/>
        <v/>
      </c>
      <c r="F692" s="2266" t="str">
        <f t="shared" si="735"/>
        <v/>
      </c>
      <c r="G692" s="57"/>
      <c r="H692" s="57"/>
      <c r="I692" s="57"/>
      <c r="J692" s="57"/>
      <c r="K692" s="57"/>
      <c r="L692" s="57"/>
      <c r="M692" s="57"/>
      <c r="N692" s="57"/>
      <c r="O692" s="57"/>
      <c r="P692" s="57"/>
      <c r="Q692" s="57"/>
      <c r="R692" s="57"/>
      <c r="S692" s="57"/>
      <c r="T692" s="57"/>
      <c r="U692" s="57"/>
      <c r="V692" s="57"/>
      <c r="W692" s="57"/>
      <c r="X692" s="57"/>
      <c r="Y692" s="57"/>
      <c r="Z692" s="57"/>
      <c r="AA692" s="57"/>
      <c r="AB692" s="57"/>
      <c r="AC692" s="57"/>
      <c r="AD692" s="57"/>
      <c r="AE692" s="57"/>
      <c r="AF692" s="57"/>
      <c r="AG692" s="57"/>
      <c r="AH692" s="57"/>
      <c r="AI692" s="57"/>
      <c r="AJ692" s="57"/>
      <c r="AK692" s="57"/>
      <c r="AL692" s="57"/>
      <c r="AM692" s="57"/>
      <c r="AN692" s="57"/>
      <c r="AO692" s="57"/>
      <c r="AP692" s="57"/>
      <c r="AQ692" s="57"/>
      <c r="AR692" s="57"/>
      <c r="AS692" s="57"/>
      <c r="AT692" s="57"/>
      <c r="AU692" s="57"/>
      <c r="AV692" s="57"/>
      <c r="AW692" s="57"/>
      <c r="AX692" s="57"/>
      <c r="AY692" s="57"/>
      <c r="AZ692" s="57"/>
      <c r="BA692" s="57"/>
      <c r="BB692" s="57"/>
      <c r="BC692" s="57"/>
      <c r="BD692" s="57"/>
      <c r="BE692" s="57"/>
      <c r="BF692" s="57"/>
      <c r="BG692" s="57"/>
      <c r="BH692" s="57"/>
      <c r="BI692" s="57"/>
      <c r="BJ692" s="57"/>
      <c r="BK692" s="57"/>
      <c r="BL692" s="57"/>
      <c r="BM692" s="57"/>
      <c r="BN692" s="57"/>
      <c r="BO692" s="57"/>
      <c r="BP692" s="57"/>
      <c r="BQ692" s="57"/>
      <c r="BR692" s="57"/>
      <c r="BS692" s="57"/>
      <c r="BT692" s="57"/>
      <c r="BU692" s="57"/>
      <c r="BV692" s="57"/>
      <c r="BW692" s="57"/>
      <c r="BX692" s="57"/>
      <c r="BY692" s="57"/>
      <c r="BZ692" s="57"/>
      <c r="CA692" s="57"/>
      <c r="CB692" s="57"/>
      <c r="CC692" s="57"/>
      <c r="CD692" s="57"/>
      <c r="CE692" s="57"/>
      <c r="CF692" s="57"/>
      <c r="CG692" s="57"/>
      <c r="CH692" s="57"/>
      <c r="CI692" s="57"/>
      <c r="CJ692" s="57"/>
      <c r="CK692" s="57"/>
      <c r="CL692" s="57"/>
      <c r="CM692" s="57"/>
      <c r="CN692" s="57"/>
      <c r="CO692" s="57"/>
      <c r="CP692" s="57"/>
      <c r="CQ692" s="57"/>
      <c r="CR692" s="57"/>
      <c r="CS692" s="57"/>
      <c r="CT692" s="57"/>
      <c r="CU692" s="57"/>
      <c r="CV692" s="57"/>
      <c r="CW692" s="57"/>
      <c r="CX692" s="57"/>
      <c r="CY692" s="57"/>
      <c r="CZ692" s="57"/>
      <c r="DA692" s="57"/>
      <c r="DB692" s="57"/>
      <c r="DC692" s="57"/>
      <c r="DD692" s="57"/>
      <c r="DE692" s="57"/>
      <c r="DF692" s="57"/>
      <c r="DG692" s="57"/>
      <c r="DH692" s="57"/>
      <c r="DI692" s="57"/>
      <c r="DJ692" s="57"/>
      <c r="DK692" s="57"/>
      <c r="DL692" s="57"/>
      <c r="DM692" s="57"/>
      <c r="DN692" s="57"/>
      <c r="DO692" s="57"/>
      <c r="DP692" s="57"/>
      <c r="DQ692" s="57"/>
      <c r="DR692" s="57"/>
      <c r="DS692" s="57"/>
      <c r="DT692" s="57"/>
      <c r="DU692" s="57"/>
      <c r="DV692" s="103"/>
      <c r="DW692" s="57"/>
      <c r="DX692" s="57"/>
      <c r="DY692" s="57"/>
      <c r="DZ692" s="57"/>
      <c r="EA692" s="57"/>
      <c r="EB692" s="57"/>
      <c r="EC692" s="57"/>
      <c r="ED692" s="57"/>
      <c r="EE692" s="57"/>
      <c r="EF692" s="57"/>
      <c r="EG692" s="57"/>
      <c r="EH692" s="57"/>
      <c r="EI692" s="57"/>
      <c r="EJ692" s="57"/>
      <c r="EK692" s="57"/>
      <c r="EL692" s="57"/>
      <c r="EM692" s="57"/>
      <c r="EN692" s="57"/>
      <c r="EO692" s="57"/>
      <c r="EP692" s="57"/>
      <c r="EQ692" s="103"/>
      <c r="ER692" s="577"/>
    </row>
    <row r="693" spans="1:148" ht="15" customHeight="1">
      <c r="A693" s="648"/>
      <c r="B693" s="2261" t="str">
        <f t="shared" si="704"/>
        <v>Desk 62</v>
      </c>
      <c r="C693" s="2266" t="str">
        <f t="shared" ref="C693" si="736">IF(ISBLANK(C73), "", C73)</f>
        <v/>
      </c>
      <c r="D693" s="2266" t="str">
        <f t="shared" si="735"/>
        <v/>
      </c>
      <c r="E693" s="2266" t="str">
        <f t="shared" si="735"/>
        <v/>
      </c>
      <c r="F693" s="2266" t="str">
        <f t="shared" si="735"/>
        <v/>
      </c>
      <c r="G693" s="57"/>
      <c r="H693" s="57"/>
      <c r="I693" s="57"/>
      <c r="J693" s="57"/>
      <c r="K693" s="57"/>
      <c r="L693" s="57"/>
      <c r="M693" s="57"/>
      <c r="N693" s="57"/>
      <c r="O693" s="57"/>
      <c r="P693" s="57"/>
      <c r="Q693" s="57"/>
      <c r="R693" s="57"/>
      <c r="S693" s="57"/>
      <c r="T693" s="57"/>
      <c r="U693" s="57"/>
      <c r="V693" s="57"/>
      <c r="W693" s="57"/>
      <c r="X693" s="57"/>
      <c r="Y693" s="57"/>
      <c r="Z693" s="57"/>
      <c r="AA693" s="57"/>
      <c r="AB693" s="57"/>
      <c r="AC693" s="57"/>
      <c r="AD693" s="57"/>
      <c r="AE693" s="57"/>
      <c r="AF693" s="57"/>
      <c r="AG693" s="57"/>
      <c r="AH693" s="57"/>
      <c r="AI693" s="57"/>
      <c r="AJ693" s="57"/>
      <c r="AK693" s="57"/>
      <c r="AL693" s="57"/>
      <c r="AM693" s="57"/>
      <c r="AN693" s="57"/>
      <c r="AO693" s="57"/>
      <c r="AP693" s="57"/>
      <c r="AQ693" s="57"/>
      <c r="AR693" s="57"/>
      <c r="AS693" s="57"/>
      <c r="AT693" s="57"/>
      <c r="AU693" s="57"/>
      <c r="AV693" s="57"/>
      <c r="AW693" s="57"/>
      <c r="AX693" s="57"/>
      <c r="AY693" s="57"/>
      <c r="AZ693" s="57"/>
      <c r="BA693" s="57"/>
      <c r="BB693" s="57"/>
      <c r="BC693" s="57"/>
      <c r="BD693" s="57"/>
      <c r="BE693" s="57"/>
      <c r="BF693" s="57"/>
      <c r="BG693" s="57"/>
      <c r="BH693" s="57"/>
      <c r="BI693" s="57"/>
      <c r="BJ693" s="57"/>
      <c r="BK693" s="57"/>
      <c r="BL693" s="57"/>
      <c r="BM693" s="57"/>
      <c r="BN693" s="57"/>
      <c r="BO693" s="57"/>
      <c r="BP693" s="57"/>
      <c r="BQ693" s="57"/>
      <c r="BR693" s="57"/>
      <c r="BS693" s="57"/>
      <c r="BT693" s="57"/>
      <c r="BU693" s="57"/>
      <c r="BV693" s="57"/>
      <c r="BW693" s="57"/>
      <c r="BX693" s="57"/>
      <c r="BY693" s="57"/>
      <c r="BZ693" s="57"/>
      <c r="CA693" s="57"/>
      <c r="CB693" s="57"/>
      <c r="CC693" s="57"/>
      <c r="CD693" s="57"/>
      <c r="CE693" s="57"/>
      <c r="CF693" s="57"/>
      <c r="CG693" s="57"/>
      <c r="CH693" s="57"/>
      <c r="CI693" s="57"/>
      <c r="CJ693" s="57"/>
      <c r="CK693" s="57"/>
      <c r="CL693" s="57"/>
      <c r="CM693" s="57"/>
      <c r="CN693" s="57"/>
      <c r="CO693" s="57"/>
      <c r="CP693" s="57"/>
      <c r="CQ693" s="57"/>
      <c r="CR693" s="57"/>
      <c r="CS693" s="57"/>
      <c r="CT693" s="57"/>
      <c r="CU693" s="57"/>
      <c r="CV693" s="57"/>
      <c r="CW693" s="57"/>
      <c r="CX693" s="57"/>
      <c r="CY693" s="57"/>
      <c r="CZ693" s="57"/>
      <c r="DA693" s="57"/>
      <c r="DB693" s="57"/>
      <c r="DC693" s="57"/>
      <c r="DD693" s="57"/>
      <c r="DE693" s="57"/>
      <c r="DF693" s="57"/>
      <c r="DG693" s="57"/>
      <c r="DH693" s="57"/>
      <c r="DI693" s="57"/>
      <c r="DJ693" s="57"/>
      <c r="DK693" s="57"/>
      <c r="DL693" s="57"/>
      <c r="DM693" s="57"/>
      <c r="DN693" s="57"/>
      <c r="DO693" s="57"/>
      <c r="DP693" s="57"/>
      <c r="DQ693" s="57"/>
      <c r="DR693" s="57"/>
      <c r="DS693" s="57"/>
      <c r="DT693" s="57"/>
      <c r="DU693" s="57"/>
      <c r="DV693" s="103"/>
      <c r="DW693" s="57"/>
      <c r="DX693" s="57"/>
      <c r="DY693" s="57"/>
      <c r="DZ693" s="57"/>
      <c r="EA693" s="57"/>
      <c r="EB693" s="57"/>
      <c r="EC693" s="57"/>
      <c r="ED693" s="57"/>
      <c r="EE693" s="57"/>
      <c r="EF693" s="57"/>
      <c r="EG693" s="57"/>
      <c r="EH693" s="57"/>
      <c r="EI693" s="57"/>
      <c r="EJ693" s="57"/>
      <c r="EK693" s="57"/>
      <c r="EL693" s="57"/>
      <c r="EM693" s="57"/>
      <c r="EN693" s="57"/>
      <c r="EO693" s="57"/>
      <c r="EP693" s="57"/>
      <c r="EQ693" s="103"/>
      <c r="ER693" s="577"/>
    </row>
    <row r="694" spans="1:148" ht="15" customHeight="1">
      <c r="A694" s="648"/>
      <c r="B694" s="2261" t="str">
        <f t="shared" si="704"/>
        <v>Desk 63</v>
      </c>
      <c r="C694" s="2266" t="str">
        <f t="shared" ref="C694" si="737">IF(ISBLANK(C74), "", C74)</f>
        <v/>
      </c>
      <c r="D694" s="2266" t="str">
        <f t="shared" si="735"/>
        <v/>
      </c>
      <c r="E694" s="2266" t="str">
        <f t="shared" si="735"/>
        <v/>
      </c>
      <c r="F694" s="2266" t="str">
        <f t="shared" si="735"/>
        <v/>
      </c>
      <c r="G694" s="57"/>
      <c r="H694" s="57"/>
      <c r="I694" s="57"/>
      <c r="J694" s="57"/>
      <c r="K694" s="57"/>
      <c r="L694" s="57"/>
      <c r="M694" s="57"/>
      <c r="N694" s="57"/>
      <c r="O694" s="57"/>
      <c r="P694" s="57"/>
      <c r="Q694" s="57"/>
      <c r="R694" s="57"/>
      <c r="S694" s="57"/>
      <c r="T694" s="57"/>
      <c r="U694" s="57"/>
      <c r="V694" s="57"/>
      <c r="W694" s="57"/>
      <c r="X694" s="57"/>
      <c r="Y694" s="57"/>
      <c r="Z694" s="57"/>
      <c r="AA694" s="57"/>
      <c r="AB694" s="57"/>
      <c r="AC694" s="57"/>
      <c r="AD694" s="57"/>
      <c r="AE694" s="57"/>
      <c r="AF694" s="57"/>
      <c r="AG694" s="57"/>
      <c r="AH694" s="57"/>
      <c r="AI694" s="57"/>
      <c r="AJ694" s="57"/>
      <c r="AK694" s="57"/>
      <c r="AL694" s="57"/>
      <c r="AM694" s="57"/>
      <c r="AN694" s="57"/>
      <c r="AO694" s="57"/>
      <c r="AP694" s="57"/>
      <c r="AQ694" s="57"/>
      <c r="AR694" s="57"/>
      <c r="AS694" s="57"/>
      <c r="AT694" s="57"/>
      <c r="AU694" s="57"/>
      <c r="AV694" s="57"/>
      <c r="AW694" s="57"/>
      <c r="AX694" s="57"/>
      <c r="AY694" s="57"/>
      <c r="AZ694" s="57"/>
      <c r="BA694" s="57"/>
      <c r="BB694" s="57"/>
      <c r="BC694" s="57"/>
      <c r="BD694" s="57"/>
      <c r="BE694" s="57"/>
      <c r="BF694" s="57"/>
      <c r="BG694" s="57"/>
      <c r="BH694" s="57"/>
      <c r="BI694" s="57"/>
      <c r="BJ694" s="57"/>
      <c r="BK694" s="57"/>
      <c r="BL694" s="57"/>
      <c r="BM694" s="57"/>
      <c r="BN694" s="57"/>
      <c r="BO694" s="57"/>
      <c r="BP694" s="57"/>
      <c r="BQ694" s="57"/>
      <c r="BR694" s="57"/>
      <c r="BS694" s="57"/>
      <c r="BT694" s="57"/>
      <c r="BU694" s="57"/>
      <c r="BV694" s="57"/>
      <c r="BW694" s="57"/>
      <c r="BX694" s="57"/>
      <c r="BY694" s="57"/>
      <c r="BZ694" s="57"/>
      <c r="CA694" s="57"/>
      <c r="CB694" s="57"/>
      <c r="CC694" s="57"/>
      <c r="CD694" s="57"/>
      <c r="CE694" s="57"/>
      <c r="CF694" s="57"/>
      <c r="CG694" s="57"/>
      <c r="CH694" s="57"/>
      <c r="CI694" s="57"/>
      <c r="CJ694" s="57"/>
      <c r="CK694" s="57"/>
      <c r="CL694" s="57"/>
      <c r="CM694" s="57"/>
      <c r="CN694" s="57"/>
      <c r="CO694" s="57"/>
      <c r="CP694" s="57"/>
      <c r="CQ694" s="57"/>
      <c r="CR694" s="57"/>
      <c r="CS694" s="57"/>
      <c r="CT694" s="57"/>
      <c r="CU694" s="57"/>
      <c r="CV694" s="57"/>
      <c r="CW694" s="57"/>
      <c r="CX694" s="57"/>
      <c r="CY694" s="57"/>
      <c r="CZ694" s="57"/>
      <c r="DA694" s="57"/>
      <c r="DB694" s="57"/>
      <c r="DC694" s="57"/>
      <c r="DD694" s="57"/>
      <c r="DE694" s="57"/>
      <c r="DF694" s="57"/>
      <c r="DG694" s="57"/>
      <c r="DH694" s="57"/>
      <c r="DI694" s="57"/>
      <c r="DJ694" s="57"/>
      <c r="DK694" s="57"/>
      <c r="DL694" s="57"/>
      <c r="DM694" s="57"/>
      <c r="DN694" s="57"/>
      <c r="DO694" s="57"/>
      <c r="DP694" s="57"/>
      <c r="DQ694" s="57"/>
      <c r="DR694" s="57"/>
      <c r="DS694" s="57"/>
      <c r="DT694" s="57"/>
      <c r="DU694" s="57"/>
      <c r="DV694" s="103"/>
      <c r="DW694" s="57"/>
      <c r="DX694" s="57"/>
      <c r="DY694" s="57"/>
      <c r="DZ694" s="57"/>
      <c r="EA694" s="57"/>
      <c r="EB694" s="57"/>
      <c r="EC694" s="57"/>
      <c r="ED694" s="57"/>
      <c r="EE694" s="57"/>
      <c r="EF694" s="57"/>
      <c r="EG694" s="57"/>
      <c r="EH694" s="57"/>
      <c r="EI694" s="57"/>
      <c r="EJ694" s="57"/>
      <c r="EK694" s="57"/>
      <c r="EL694" s="57"/>
      <c r="EM694" s="57"/>
      <c r="EN694" s="57"/>
      <c r="EO694" s="57"/>
      <c r="EP694" s="57"/>
      <c r="EQ694" s="103"/>
      <c r="ER694" s="577"/>
    </row>
    <row r="695" spans="1:148" ht="15" customHeight="1">
      <c r="A695" s="648"/>
      <c r="B695" s="2261" t="str">
        <f t="shared" si="704"/>
        <v>Desk 64</v>
      </c>
      <c r="C695" s="2266" t="str">
        <f t="shared" ref="C695" si="738">IF(ISBLANK(C75), "", C75)</f>
        <v/>
      </c>
      <c r="D695" s="2266" t="str">
        <f t="shared" si="735"/>
        <v/>
      </c>
      <c r="E695" s="2266" t="str">
        <f t="shared" si="735"/>
        <v/>
      </c>
      <c r="F695" s="2266" t="str">
        <f t="shared" si="735"/>
        <v/>
      </c>
      <c r="G695" s="57"/>
      <c r="H695" s="57"/>
      <c r="I695" s="57"/>
      <c r="J695" s="57"/>
      <c r="K695" s="57"/>
      <c r="L695" s="57"/>
      <c r="M695" s="57"/>
      <c r="N695" s="57"/>
      <c r="O695" s="57"/>
      <c r="P695" s="57"/>
      <c r="Q695" s="57"/>
      <c r="R695" s="57"/>
      <c r="S695" s="57"/>
      <c r="T695" s="57"/>
      <c r="U695" s="57"/>
      <c r="V695" s="57"/>
      <c r="W695" s="57"/>
      <c r="X695" s="57"/>
      <c r="Y695" s="57"/>
      <c r="Z695" s="57"/>
      <c r="AA695" s="57"/>
      <c r="AB695" s="57"/>
      <c r="AC695" s="57"/>
      <c r="AD695" s="57"/>
      <c r="AE695" s="57"/>
      <c r="AF695" s="57"/>
      <c r="AG695" s="57"/>
      <c r="AH695" s="57"/>
      <c r="AI695" s="57"/>
      <c r="AJ695" s="57"/>
      <c r="AK695" s="57"/>
      <c r="AL695" s="57"/>
      <c r="AM695" s="57"/>
      <c r="AN695" s="57"/>
      <c r="AO695" s="57"/>
      <c r="AP695" s="57"/>
      <c r="AQ695" s="57"/>
      <c r="AR695" s="57"/>
      <c r="AS695" s="57"/>
      <c r="AT695" s="57"/>
      <c r="AU695" s="57"/>
      <c r="AV695" s="57"/>
      <c r="AW695" s="57"/>
      <c r="AX695" s="57"/>
      <c r="AY695" s="57"/>
      <c r="AZ695" s="57"/>
      <c r="BA695" s="57"/>
      <c r="BB695" s="57"/>
      <c r="BC695" s="57"/>
      <c r="BD695" s="57"/>
      <c r="BE695" s="57"/>
      <c r="BF695" s="57"/>
      <c r="BG695" s="57"/>
      <c r="BH695" s="57"/>
      <c r="BI695" s="57"/>
      <c r="BJ695" s="57"/>
      <c r="BK695" s="57"/>
      <c r="BL695" s="57"/>
      <c r="BM695" s="57"/>
      <c r="BN695" s="57"/>
      <c r="BO695" s="57"/>
      <c r="BP695" s="57"/>
      <c r="BQ695" s="57"/>
      <c r="BR695" s="57"/>
      <c r="BS695" s="57"/>
      <c r="BT695" s="57"/>
      <c r="BU695" s="57"/>
      <c r="BV695" s="57"/>
      <c r="BW695" s="57"/>
      <c r="BX695" s="57"/>
      <c r="BY695" s="57"/>
      <c r="BZ695" s="57"/>
      <c r="CA695" s="57"/>
      <c r="CB695" s="57"/>
      <c r="CC695" s="57"/>
      <c r="CD695" s="57"/>
      <c r="CE695" s="57"/>
      <c r="CF695" s="57"/>
      <c r="CG695" s="57"/>
      <c r="CH695" s="57"/>
      <c r="CI695" s="57"/>
      <c r="CJ695" s="57"/>
      <c r="CK695" s="57"/>
      <c r="CL695" s="57"/>
      <c r="CM695" s="57"/>
      <c r="CN695" s="57"/>
      <c r="CO695" s="57"/>
      <c r="CP695" s="57"/>
      <c r="CQ695" s="57"/>
      <c r="CR695" s="57"/>
      <c r="CS695" s="57"/>
      <c r="CT695" s="57"/>
      <c r="CU695" s="57"/>
      <c r="CV695" s="57"/>
      <c r="CW695" s="57"/>
      <c r="CX695" s="57"/>
      <c r="CY695" s="57"/>
      <c r="CZ695" s="57"/>
      <c r="DA695" s="57"/>
      <c r="DB695" s="57"/>
      <c r="DC695" s="57"/>
      <c r="DD695" s="57"/>
      <c r="DE695" s="57"/>
      <c r="DF695" s="57"/>
      <c r="DG695" s="57"/>
      <c r="DH695" s="57"/>
      <c r="DI695" s="57"/>
      <c r="DJ695" s="57"/>
      <c r="DK695" s="57"/>
      <c r="DL695" s="57"/>
      <c r="DM695" s="57"/>
      <c r="DN695" s="57"/>
      <c r="DO695" s="57"/>
      <c r="DP695" s="57"/>
      <c r="DQ695" s="57"/>
      <c r="DR695" s="57"/>
      <c r="DS695" s="57"/>
      <c r="DT695" s="57"/>
      <c r="DU695" s="57"/>
      <c r="DV695" s="103"/>
      <c r="DW695" s="57"/>
      <c r="DX695" s="57"/>
      <c r="DY695" s="57"/>
      <c r="DZ695" s="57"/>
      <c r="EA695" s="57"/>
      <c r="EB695" s="57"/>
      <c r="EC695" s="57"/>
      <c r="ED695" s="57"/>
      <c r="EE695" s="57"/>
      <c r="EF695" s="57"/>
      <c r="EG695" s="57"/>
      <c r="EH695" s="57"/>
      <c r="EI695" s="57"/>
      <c r="EJ695" s="57"/>
      <c r="EK695" s="57"/>
      <c r="EL695" s="57"/>
      <c r="EM695" s="57"/>
      <c r="EN695" s="57"/>
      <c r="EO695" s="57"/>
      <c r="EP695" s="57"/>
      <c r="EQ695" s="103"/>
      <c r="ER695" s="577"/>
    </row>
    <row r="696" spans="1:148" ht="15" customHeight="1">
      <c r="A696" s="648"/>
      <c r="B696" s="2261" t="str">
        <f t="shared" ref="B696:B727" si="739">B76</f>
        <v>Desk 65</v>
      </c>
      <c r="C696" s="2266" t="str">
        <f t="shared" ref="C696" si="740">IF(ISBLANK(C76), "", C76)</f>
        <v/>
      </c>
      <c r="D696" s="2266" t="str">
        <f t="shared" si="735"/>
        <v/>
      </c>
      <c r="E696" s="2266" t="str">
        <f t="shared" si="735"/>
        <v/>
      </c>
      <c r="F696" s="2266" t="str">
        <f t="shared" si="735"/>
        <v/>
      </c>
      <c r="G696" s="57"/>
      <c r="H696" s="57"/>
      <c r="I696" s="57"/>
      <c r="J696" s="57"/>
      <c r="K696" s="57"/>
      <c r="L696" s="57"/>
      <c r="M696" s="57"/>
      <c r="N696" s="57"/>
      <c r="O696" s="57"/>
      <c r="P696" s="57"/>
      <c r="Q696" s="57"/>
      <c r="R696" s="57"/>
      <c r="S696" s="57"/>
      <c r="T696" s="57"/>
      <c r="U696" s="57"/>
      <c r="V696" s="57"/>
      <c r="W696" s="57"/>
      <c r="X696" s="57"/>
      <c r="Y696" s="57"/>
      <c r="Z696" s="57"/>
      <c r="AA696" s="57"/>
      <c r="AB696" s="57"/>
      <c r="AC696" s="57"/>
      <c r="AD696" s="57"/>
      <c r="AE696" s="57"/>
      <c r="AF696" s="57"/>
      <c r="AG696" s="57"/>
      <c r="AH696" s="57"/>
      <c r="AI696" s="57"/>
      <c r="AJ696" s="57"/>
      <c r="AK696" s="57"/>
      <c r="AL696" s="57"/>
      <c r="AM696" s="57"/>
      <c r="AN696" s="57"/>
      <c r="AO696" s="57"/>
      <c r="AP696" s="57"/>
      <c r="AQ696" s="57"/>
      <c r="AR696" s="57"/>
      <c r="AS696" s="57"/>
      <c r="AT696" s="57"/>
      <c r="AU696" s="57"/>
      <c r="AV696" s="57"/>
      <c r="AW696" s="57"/>
      <c r="AX696" s="57"/>
      <c r="AY696" s="57"/>
      <c r="AZ696" s="57"/>
      <c r="BA696" s="57"/>
      <c r="BB696" s="57"/>
      <c r="BC696" s="57"/>
      <c r="BD696" s="57"/>
      <c r="BE696" s="57"/>
      <c r="BF696" s="57"/>
      <c r="BG696" s="57"/>
      <c r="BH696" s="57"/>
      <c r="BI696" s="57"/>
      <c r="BJ696" s="57"/>
      <c r="BK696" s="57"/>
      <c r="BL696" s="57"/>
      <c r="BM696" s="57"/>
      <c r="BN696" s="57"/>
      <c r="BO696" s="57"/>
      <c r="BP696" s="57"/>
      <c r="BQ696" s="57"/>
      <c r="BR696" s="57"/>
      <c r="BS696" s="57"/>
      <c r="BT696" s="57"/>
      <c r="BU696" s="57"/>
      <c r="BV696" s="57"/>
      <c r="BW696" s="57"/>
      <c r="BX696" s="57"/>
      <c r="BY696" s="57"/>
      <c r="BZ696" s="57"/>
      <c r="CA696" s="57"/>
      <c r="CB696" s="57"/>
      <c r="CC696" s="57"/>
      <c r="CD696" s="57"/>
      <c r="CE696" s="57"/>
      <c r="CF696" s="57"/>
      <c r="CG696" s="57"/>
      <c r="CH696" s="57"/>
      <c r="CI696" s="57"/>
      <c r="CJ696" s="57"/>
      <c r="CK696" s="57"/>
      <c r="CL696" s="57"/>
      <c r="CM696" s="57"/>
      <c r="CN696" s="57"/>
      <c r="CO696" s="57"/>
      <c r="CP696" s="57"/>
      <c r="CQ696" s="57"/>
      <c r="CR696" s="57"/>
      <c r="CS696" s="57"/>
      <c r="CT696" s="57"/>
      <c r="CU696" s="57"/>
      <c r="CV696" s="57"/>
      <c r="CW696" s="57"/>
      <c r="CX696" s="57"/>
      <c r="CY696" s="57"/>
      <c r="CZ696" s="57"/>
      <c r="DA696" s="57"/>
      <c r="DB696" s="57"/>
      <c r="DC696" s="57"/>
      <c r="DD696" s="57"/>
      <c r="DE696" s="57"/>
      <c r="DF696" s="57"/>
      <c r="DG696" s="57"/>
      <c r="DH696" s="57"/>
      <c r="DI696" s="57"/>
      <c r="DJ696" s="57"/>
      <c r="DK696" s="57"/>
      <c r="DL696" s="57"/>
      <c r="DM696" s="57"/>
      <c r="DN696" s="57"/>
      <c r="DO696" s="57"/>
      <c r="DP696" s="57"/>
      <c r="DQ696" s="57"/>
      <c r="DR696" s="57"/>
      <c r="DS696" s="57"/>
      <c r="DT696" s="57"/>
      <c r="DU696" s="57"/>
      <c r="DV696" s="103"/>
      <c r="DW696" s="57"/>
      <c r="DX696" s="57"/>
      <c r="DY696" s="57"/>
      <c r="DZ696" s="57"/>
      <c r="EA696" s="57"/>
      <c r="EB696" s="57"/>
      <c r="EC696" s="57"/>
      <c r="ED696" s="57"/>
      <c r="EE696" s="57"/>
      <c r="EF696" s="57"/>
      <c r="EG696" s="57"/>
      <c r="EH696" s="57"/>
      <c r="EI696" s="57"/>
      <c r="EJ696" s="57"/>
      <c r="EK696" s="57"/>
      <c r="EL696" s="57"/>
      <c r="EM696" s="57"/>
      <c r="EN696" s="57"/>
      <c r="EO696" s="57"/>
      <c r="EP696" s="57"/>
      <c r="EQ696" s="103"/>
      <c r="ER696" s="577"/>
    </row>
    <row r="697" spans="1:148" ht="15" customHeight="1">
      <c r="A697" s="648"/>
      <c r="B697" s="2261" t="str">
        <f t="shared" si="739"/>
        <v>Desk 66</v>
      </c>
      <c r="C697" s="2266" t="str">
        <f t="shared" ref="C697" si="741">IF(ISBLANK(C77), "", C77)</f>
        <v/>
      </c>
      <c r="D697" s="2266" t="str">
        <f t="shared" si="735"/>
        <v/>
      </c>
      <c r="E697" s="2266" t="str">
        <f t="shared" si="735"/>
        <v/>
      </c>
      <c r="F697" s="2266" t="str">
        <f t="shared" si="735"/>
        <v/>
      </c>
      <c r="G697" s="57"/>
      <c r="H697" s="57"/>
      <c r="I697" s="57"/>
      <c r="J697" s="57"/>
      <c r="K697" s="57"/>
      <c r="L697" s="57"/>
      <c r="M697" s="57"/>
      <c r="N697" s="57"/>
      <c r="O697" s="57"/>
      <c r="P697" s="57"/>
      <c r="Q697" s="57"/>
      <c r="R697" s="57"/>
      <c r="S697" s="57"/>
      <c r="T697" s="57"/>
      <c r="U697" s="57"/>
      <c r="V697" s="57"/>
      <c r="W697" s="57"/>
      <c r="X697" s="57"/>
      <c r="Y697" s="57"/>
      <c r="Z697" s="57"/>
      <c r="AA697" s="57"/>
      <c r="AB697" s="57"/>
      <c r="AC697" s="57"/>
      <c r="AD697" s="57"/>
      <c r="AE697" s="57"/>
      <c r="AF697" s="57"/>
      <c r="AG697" s="57"/>
      <c r="AH697" s="57"/>
      <c r="AI697" s="57"/>
      <c r="AJ697" s="57"/>
      <c r="AK697" s="57"/>
      <c r="AL697" s="57"/>
      <c r="AM697" s="57"/>
      <c r="AN697" s="57"/>
      <c r="AO697" s="57"/>
      <c r="AP697" s="57"/>
      <c r="AQ697" s="57"/>
      <c r="AR697" s="57"/>
      <c r="AS697" s="57"/>
      <c r="AT697" s="57"/>
      <c r="AU697" s="57"/>
      <c r="AV697" s="57"/>
      <c r="AW697" s="57"/>
      <c r="AX697" s="57"/>
      <c r="AY697" s="57"/>
      <c r="AZ697" s="57"/>
      <c r="BA697" s="57"/>
      <c r="BB697" s="57"/>
      <c r="BC697" s="57"/>
      <c r="BD697" s="57"/>
      <c r="BE697" s="57"/>
      <c r="BF697" s="57"/>
      <c r="BG697" s="57"/>
      <c r="BH697" s="57"/>
      <c r="BI697" s="57"/>
      <c r="BJ697" s="57"/>
      <c r="BK697" s="57"/>
      <c r="BL697" s="57"/>
      <c r="BM697" s="57"/>
      <c r="BN697" s="57"/>
      <c r="BO697" s="57"/>
      <c r="BP697" s="57"/>
      <c r="BQ697" s="57"/>
      <c r="BR697" s="57"/>
      <c r="BS697" s="57"/>
      <c r="BT697" s="57"/>
      <c r="BU697" s="57"/>
      <c r="BV697" s="57"/>
      <c r="BW697" s="57"/>
      <c r="BX697" s="57"/>
      <c r="BY697" s="57"/>
      <c r="BZ697" s="57"/>
      <c r="CA697" s="57"/>
      <c r="CB697" s="57"/>
      <c r="CC697" s="57"/>
      <c r="CD697" s="57"/>
      <c r="CE697" s="57"/>
      <c r="CF697" s="57"/>
      <c r="CG697" s="57"/>
      <c r="CH697" s="57"/>
      <c r="CI697" s="57"/>
      <c r="CJ697" s="57"/>
      <c r="CK697" s="57"/>
      <c r="CL697" s="57"/>
      <c r="CM697" s="57"/>
      <c r="CN697" s="57"/>
      <c r="CO697" s="57"/>
      <c r="CP697" s="57"/>
      <c r="CQ697" s="57"/>
      <c r="CR697" s="57"/>
      <c r="CS697" s="57"/>
      <c r="CT697" s="57"/>
      <c r="CU697" s="57"/>
      <c r="CV697" s="57"/>
      <c r="CW697" s="57"/>
      <c r="CX697" s="57"/>
      <c r="CY697" s="57"/>
      <c r="CZ697" s="57"/>
      <c r="DA697" s="57"/>
      <c r="DB697" s="57"/>
      <c r="DC697" s="57"/>
      <c r="DD697" s="57"/>
      <c r="DE697" s="57"/>
      <c r="DF697" s="57"/>
      <c r="DG697" s="57"/>
      <c r="DH697" s="57"/>
      <c r="DI697" s="57"/>
      <c r="DJ697" s="57"/>
      <c r="DK697" s="57"/>
      <c r="DL697" s="57"/>
      <c r="DM697" s="57"/>
      <c r="DN697" s="57"/>
      <c r="DO697" s="57"/>
      <c r="DP697" s="57"/>
      <c r="DQ697" s="57"/>
      <c r="DR697" s="57"/>
      <c r="DS697" s="57"/>
      <c r="DT697" s="57"/>
      <c r="DU697" s="57"/>
      <c r="DV697" s="103"/>
      <c r="DW697" s="57"/>
      <c r="DX697" s="57"/>
      <c r="DY697" s="57"/>
      <c r="DZ697" s="57"/>
      <c r="EA697" s="57"/>
      <c r="EB697" s="57"/>
      <c r="EC697" s="57"/>
      <c r="ED697" s="57"/>
      <c r="EE697" s="57"/>
      <c r="EF697" s="57"/>
      <c r="EG697" s="57"/>
      <c r="EH697" s="57"/>
      <c r="EI697" s="57"/>
      <c r="EJ697" s="57"/>
      <c r="EK697" s="57"/>
      <c r="EL697" s="57"/>
      <c r="EM697" s="57"/>
      <c r="EN697" s="57"/>
      <c r="EO697" s="57"/>
      <c r="EP697" s="57"/>
      <c r="EQ697" s="103"/>
      <c r="ER697" s="577"/>
    </row>
    <row r="698" spans="1:148" ht="15" customHeight="1">
      <c r="A698" s="648"/>
      <c r="B698" s="2261" t="str">
        <f t="shared" si="739"/>
        <v>Desk 67</v>
      </c>
      <c r="C698" s="2266" t="str">
        <f t="shared" ref="C698" si="742">IF(ISBLANK(C78), "", C78)</f>
        <v/>
      </c>
      <c r="D698" s="2266" t="str">
        <f t="shared" si="735"/>
        <v/>
      </c>
      <c r="E698" s="2266" t="str">
        <f t="shared" si="735"/>
        <v/>
      </c>
      <c r="F698" s="2266" t="str">
        <f t="shared" si="735"/>
        <v/>
      </c>
      <c r="G698" s="57"/>
      <c r="H698" s="57"/>
      <c r="I698" s="57"/>
      <c r="J698" s="57"/>
      <c r="K698" s="57"/>
      <c r="L698" s="57"/>
      <c r="M698" s="57"/>
      <c r="N698" s="57"/>
      <c r="O698" s="57"/>
      <c r="P698" s="57"/>
      <c r="Q698" s="57"/>
      <c r="R698" s="57"/>
      <c r="S698" s="57"/>
      <c r="T698" s="57"/>
      <c r="U698" s="57"/>
      <c r="V698" s="57"/>
      <c r="W698" s="57"/>
      <c r="X698" s="57"/>
      <c r="Y698" s="57"/>
      <c r="Z698" s="57"/>
      <c r="AA698" s="57"/>
      <c r="AB698" s="57"/>
      <c r="AC698" s="57"/>
      <c r="AD698" s="57"/>
      <c r="AE698" s="57"/>
      <c r="AF698" s="57"/>
      <c r="AG698" s="57"/>
      <c r="AH698" s="57"/>
      <c r="AI698" s="57"/>
      <c r="AJ698" s="57"/>
      <c r="AK698" s="57"/>
      <c r="AL698" s="57"/>
      <c r="AM698" s="57"/>
      <c r="AN698" s="57"/>
      <c r="AO698" s="57"/>
      <c r="AP698" s="57"/>
      <c r="AQ698" s="57"/>
      <c r="AR698" s="57"/>
      <c r="AS698" s="57"/>
      <c r="AT698" s="57"/>
      <c r="AU698" s="57"/>
      <c r="AV698" s="57"/>
      <c r="AW698" s="57"/>
      <c r="AX698" s="57"/>
      <c r="AY698" s="57"/>
      <c r="AZ698" s="57"/>
      <c r="BA698" s="57"/>
      <c r="BB698" s="57"/>
      <c r="BC698" s="57"/>
      <c r="BD698" s="57"/>
      <c r="BE698" s="57"/>
      <c r="BF698" s="57"/>
      <c r="BG698" s="57"/>
      <c r="BH698" s="57"/>
      <c r="BI698" s="57"/>
      <c r="BJ698" s="57"/>
      <c r="BK698" s="57"/>
      <c r="BL698" s="57"/>
      <c r="BM698" s="57"/>
      <c r="BN698" s="57"/>
      <c r="BO698" s="57"/>
      <c r="BP698" s="57"/>
      <c r="BQ698" s="57"/>
      <c r="BR698" s="57"/>
      <c r="BS698" s="57"/>
      <c r="BT698" s="57"/>
      <c r="BU698" s="57"/>
      <c r="BV698" s="57"/>
      <c r="BW698" s="57"/>
      <c r="BX698" s="57"/>
      <c r="BY698" s="57"/>
      <c r="BZ698" s="57"/>
      <c r="CA698" s="57"/>
      <c r="CB698" s="57"/>
      <c r="CC698" s="57"/>
      <c r="CD698" s="57"/>
      <c r="CE698" s="57"/>
      <c r="CF698" s="57"/>
      <c r="CG698" s="57"/>
      <c r="CH698" s="57"/>
      <c r="CI698" s="57"/>
      <c r="CJ698" s="57"/>
      <c r="CK698" s="57"/>
      <c r="CL698" s="57"/>
      <c r="CM698" s="57"/>
      <c r="CN698" s="57"/>
      <c r="CO698" s="57"/>
      <c r="CP698" s="57"/>
      <c r="CQ698" s="57"/>
      <c r="CR698" s="57"/>
      <c r="CS698" s="57"/>
      <c r="CT698" s="57"/>
      <c r="CU698" s="57"/>
      <c r="CV698" s="57"/>
      <c r="CW698" s="57"/>
      <c r="CX698" s="57"/>
      <c r="CY698" s="57"/>
      <c r="CZ698" s="57"/>
      <c r="DA698" s="57"/>
      <c r="DB698" s="57"/>
      <c r="DC698" s="57"/>
      <c r="DD698" s="57"/>
      <c r="DE698" s="57"/>
      <c r="DF698" s="57"/>
      <c r="DG698" s="57"/>
      <c r="DH698" s="57"/>
      <c r="DI698" s="57"/>
      <c r="DJ698" s="57"/>
      <c r="DK698" s="57"/>
      <c r="DL698" s="57"/>
      <c r="DM698" s="57"/>
      <c r="DN698" s="57"/>
      <c r="DO698" s="57"/>
      <c r="DP698" s="57"/>
      <c r="DQ698" s="57"/>
      <c r="DR698" s="57"/>
      <c r="DS698" s="57"/>
      <c r="DT698" s="57"/>
      <c r="DU698" s="57"/>
      <c r="DV698" s="103"/>
      <c r="DW698" s="57"/>
      <c r="DX698" s="57"/>
      <c r="DY698" s="57"/>
      <c r="DZ698" s="57"/>
      <c r="EA698" s="57"/>
      <c r="EB698" s="57"/>
      <c r="EC698" s="57"/>
      <c r="ED698" s="57"/>
      <c r="EE698" s="57"/>
      <c r="EF698" s="57"/>
      <c r="EG698" s="57"/>
      <c r="EH698" s="57"/>
      <c r="EI698" s="57"/>
      <c r="EJ698" s="57"/>
      <c r="EK698" s="57"/>
      <c r="EL698" s="57"/>
      <c r="EM698" s="57"/>
      <c r="EN698" s="57"/>
      <c r="EO698" s="57"/>
      <c r="EP698" s="57"/>
      <c r="EQ698" s="103"/>
      <c r="ER698" s="577"/>
    </row>
    <row r="699" spans="1:148" ht="15" customHeight="1">
      <c r="A699" s="648"/>
      <c r="B699" s="2261" t="str">
        <f t="shared" si="739"/>
        <v>Desk 68</v>
      </c>
      <c r="C699" s="2266" t="str">
        <f t="shared" ref="C699" si="743">IF(ISBLANK(C79), "", C79)</f>
        <v/>
      </c>
      <c r="D699" s="2266" t="str">
        <f t="shared" si="735"/>
        <v/>
      </c>
      <c r="E699" s="2266" t="str">
        <f t="shared" si="735"/>
        <v/>
      </c>
      <c r="F699" s="2266" t="str">
        <f t="shared" si="735"/>
        <v/>
      </c>
      <c r="G699" s="57"/>
      <c r="H699" s="57"/>
      <c r="I699" s="57"/>
      <c r="J699" s="57"/>
      <c r="K699" s="57"/>
      <c r="L699" s="57"/>
      <c r="M699" s="57"/>
      <c r="N699" s="57"/>
      <c r="O699" s="57"/>
      <c r="P699" s="57"/>
      <c r="Q699" s="57"/>
      <c r="R699" s="57"/>
      <c r="S699" s="57"/>
      <c r="T699" s="57"/>
      <c r="U699" s="57"/>
      <c r="V699" s="57"/>
      <c r="W699" s="57"/>
      <c r="X699" s="57"/>
      <c r="Y699" s="57"/>
      <c r="Z699" s="57"/>
      <c r="AA699" s="57"/>
      <c r="AB699" s="57"/>
      <c r="AC699" s="57"/>
      <c r="AD699" s="57"/>
      <c r="AE699" s="57"/>
      <c r="AF699" s="57"/>
      <c r="AG699" s="57"/>
      <c r="AH699" s="57"/>
      <c r="AI699" s="57"/>
      <c r="AJ699" s="57"/>
      <c r="AK699" s="57"/>
      <c r="AL699" s="57"/>
      <c r="AM699" s="57"/>
      <c r="AN699" s="57"/>
      <c r="AO699" s="57"/>
      <c r="AP699" s="57"/>
      <c r="AQ699" s="57"/>
      <c r="AR699" s="57"/>
      <c r="AS699" s="57"/>
      <c r="AT699" s="57"/>
      <c r="AU699" s="57"/>
      <c r="AV699" s="57"/>
      <c r="AW699" s="57"/>
      <c r="AX699" s="57"/>
      <c r="AY699" s="57"/>
      <c r="AZ699" s="57"/>
      <c r="BA699" s="57"/>
      <c r="BB699" s="57"/>
      <c r="BC699" s="57"/>
      <c r="BD699" s="57"/>
      <c r="BE699" s="57"/>
      <c r="BF699" s="57"/>
      <c r="BG699" s="57"/>
      <c r="BH699" s="57"/>
      <c r="BI699" s="57"/>
      <c r="BJ699" s="57"/>
      <c r="BK699" s="57"/>
      <c r="BL699" s="57"/>
      <c r="BM699" s="57"/>
      <c r="BN699" s="57"/>
      <c r="BO699" s="57"/>
      <c r="BP699" s="57"/>
      <c r="BQ699" s="57"/>
      <c r="BR699" s="57"/>
      <c r="BS699" s="57"/>
      <c r="BT699" s="57"/>
      <c r="BU699" s="57"/>
      <c r="BV699" s="57"/>
      <c r="BW699" s="57"/>
      <c r="BX699" s="57"/>
      <c r="BY699" s="57"/>
      <c r="BZ699" s="57"/>
      <c r="CA699" s="57"/>
      <c r="CB699" s="57"/>
      <c r="CC699" s="57"/>
      <c r="CD699" s="57"/>
      <c r="CE699" s="57"/>
      <c r="CF699" s="57"/>
      <c r="CG699" s="57"/>
      <c r="CH699" s="57"/>
      <c r="CI699" s="57"/>
      <c r="CJ699" s="57"/>
      <c r="CK699" s="57"/>
      <c r="CL699" s="57"/>
      <c r="CM699" s="57"/>
      <c r="CN699" s="57"/>
      <c r="CO699" s="57"/>
      <c r="CP699" s="57"/>
      <c r="CQ699" s="57"/>
      <c r="CR699" s="57"/>
      <c r="CS699" s="57"/>
      <c r="CT699" s="57"/>
      <c r="CU699" s="57"/>
      <c r="CV699" s="57"/>
      <c r="CW699" s="57"/>
      <c r="CX699" s="57"/>
      <c r="CY699" s="57"/>
      <c r="CZ699" s="57"/>
      <c r="DA699" s="57"/>
      <c r="DB699" s="57"/>
      <c r="DC699" s="57"/>
      <c r="DD699" s="57"/>
      <c r="DE699" s="57"/>
      <c r="DF699" s="57"/>
      <c r="DG699" s="57"/>
      <c r="DH699" s="57"/>
      <c r="DI699" s="57"/>
      <c r="DJ699" s="57"/>
      <c r="DK699" s="57"/>
      <c r="DL699" s="57"/>
      <c r="DM699" s="57"/>
      <c r="DN699" s="57"/>
      <c r="DO699" s="57"/>
      <c r="DP699" s="57"/>
      <c r="DQ699" s="57"/>
      <c r="DR699" s="57"/>
      <c r="DS699" s="57"/>
      <c r="DT699" s="57"/>
      <c r="DU699" s="57"/>
      <c r="DV699" s="103"/>
      <c r="DW699" s="57"/>
      <c r="DX699" s="57"/>
      <c r="DY699" s="57"/>
      <c r="DZ699" s="57"/>
      <c r="EA699" s="57"/>
      <c r="EB699" s="57"/>
      <c r="EC699" s="57"/>
      <c r="ED699" s="57"/>
      <c r="EE699" s="57"/>
      <c r="EF699" s="57"/>
      <c r="EG699" s="57"/>
      <c r="EH699" s="57"/>
      <c r="EI699" s="57"/>
      <c r="EJ699" s="57"/>
      <c r="EK699" s="57"/>
      <c r="EL699" s="57"/>
      <c r="EM699" s="57"/>
      <c r="EN699" s="57"/>
      <c r="EO699" s="57"/>
      <c r="EP699" s="57"/>
      <c r="EQ699" s="103"/>
      <c r="ER699" s="577"/>
    </row>
    <row r="700" spans="1:148" ht="15" customHeight="1">
      <c r="A700" s="648"/>
      <c r="B700" s="2261" t="str">
        <f t="shared" si="739"/>
        <v>Desk 69</v>
      </c>
      <c r="C700" s="2266" t="str">
        <f t="shared" ref="C700" si="744">IF(ISBLANK(C80), "", C80)</f>
        <v/>
      </c>
      <c r="D700" s="2266" t="str">
        <f t="shared" si="735"/>
        <v/>
      </c>
      <c r="E700" s="2266" t="str">
        <f t="shared" si="735"/>
        <v/>
      </c>
      <c r="F700" s="2266" t="str">
        <f t="shared" si="735"/>
        <v/>
      </c>
      <c r="G700" s="57"/>
      <c r="H700" s="57"/>
      <c r="I700" s="57"/>
      <c r="J700" s="57"/>
      <c r="K700" s="57"/>
      <c r="L700" s="57"/>
      <c r="M700" s="57"/>
      <c r="N700" s="57"/>
      <c r="O700" s="57"/>
      <c r="P700" s="57"/>
      <c r="Q700" s="57"/>
      <c r="R700" s="57"/>
      <c r="S700" s="57"/>
      <c r="T700" s="57"/>
      <c r="U700" s="57"/>
      <c r="V700" s="57"/>
      <c r="W700" s="57"/>
      <c r="X700" s="57"/>
      <c r="Y700" s="57"/>
      <c r="Z700" s="57"/>
      <c r="AA700" s="57"/>
      <c r="AB700" s="57"/>
      <c r="AC700" s="57"/>
      <c r="AD700" s="57"/>
      <c r="AE700" s="57"/>
      <c r="AF700" s="57"/>
      <c r="AG700" s="57"/>
      <c r="AH700" s="57"/>
      <c r="AI700" s="57"/>
      <c r="AJ700" s="57"/>
      <c r="AK700" s="57"/>
      <c r="AL700" s="57"/>
      <c r="AM700" s="57"/>
      <c r="AN700" s="57"/>
      <c r="AO700" s="57"/>
      <c r="AP700" s="57"/>
      <c r="AQ700" s="57"/>
      <c r="AR700" s="57"/>
      <c r="AS700" s="57"/>
      <c r="AT700" s="57"/>
      <c r="AU700" s="57"/>
      <c r="AV700" s="57"/>
      <c r="AW700" s="57"/>
      <c r="AX700" s="57"/>
      <c r="AY700" s="57"/>
      <c r="AZ700" s="57"/>
      <c r="BA700" s="57"/>
      <c r="BB700" s="57"/>
      <c r="BC700" s="57"/>
      <c r="BD700" s="57"/>
      <c r="BE700" s="57"/>
      <c r="BF700" s="57"/>
      <c r="BG700" s="57"/>
      <c r="BH700" s="57"/>
      <c r="BI700" s="57"/>
      <c r="BJ700" s="57"/>
      <c r="BK700" s="57"/>
      <c r="BL700" s="57"/>
      <c r="BM700" s="57"/>
      <c r="BN700" s="57"/>
      <c r="BO700" s="57"/>
      <c r="BP700" s="57"/>
      <c r="BQ700" s="57"/>
      <c r="BR700" s="57"/>
      <c r="BS700" s="57"/>
      <c r="BT700" s="57"/>
      <c r="BU700" s="57"/>
      <c r="BV700" s="57"/>
      <c r="BW700" s="57"/>
      <c r="BX700" s="57"/>
      <c r="BY700" s="57"/>
      <c r="BZ700" s="57"/>
      <c r="CA700" s="57"/>
      <c r="CB700" s="57"/>
      <c r="CC700" s="57"/>
      <c r="CD700" s="57"/>
      <c r="CE700" s="57"/>
      <c r="CF700" s="57"/>
      <c r="CG700" s="57"/>
      <c r="CH700" s="57"/>
      <c r="CI700" s="57"/>
      <c r="CJ700" s="57"/>
      <c r="CK700" s="57"/>
      <c r="CL700" s="57"/>
      <c r="CM700" s="57"/>
      <c r="CN700" s="57"/>
      <c r="CO700" s="57"/>
      <c r="CP700" s="57"/>
      <c r="CQ700" s="57"/>
      <c r="CR700" s="57"/>
      <c r="CS700" s="57"/>
      <c r="CT700" s="57"/>
      <c r="CU700" s="57"/>
      <c r="CV700" s="57"/>
      <c r="CW700" s="57"/>
      <c r="CX700" s="57"/>
      <c r="CY700" s="57"/>
      <c r="CZ700" s="57"/>
      <c r="DA700" s="57"/>
      <c r="DB700" s="57"/>
      <c r="DC700" s="57"/>
      <c r="DD700" s="57"/>
      <c r="DE700" s="57"/>
      <c r="DF700" s="57"/>
      <c r="DG700" s="57"/>
      <c r="DH700" s="57"/>
      <c r="DI700" s="57"/>
      <c r="DJ700" s="57"/>
      <c r="DK700" s="57"/>
      <c r="DL700" s="57"/>
      <c r="DM700" s="57"/>
      <c r="DN700" s="57"/>
      <c r="DO700" s="57"/>
      <c r="DP700" s="57"/>
      <c r="DQ700" s="57"/>
      <c r="DR700" s="57"/>
      <c r="DS700" s="57"/>
      <c r="DT700" s="57"/>
      <c r="DU700" s="57"/>
      <c r="DV700" s="103"/>
      <c r="DW700" s="57"/>
      <c r="DX700" s="57"/>
      <c r="DY700" s="57"/>
      <c r="DZ700" s="57"/>
      <c r="EA700" s="57"/>
      <c r="EB700" s="57"/>
      <c r="EC700" s="57"/>
      <c r="ED700" s="57"/>
      <c r="EE700" s="57"/>
      <c r="EF700" s="57"/>
      <c r="EG700" s="57"/>
      <c r="EH700" s="57"/>
      <c r="EI700" s="57"/>
      <c r="EJ700" s="57"/>
      <c r="EK700" s="57"/>
      <c r="EL700" s="57"/>
      <c r="EM700" s="57"/>
      <c r="EN700" s="57"/>
      <c r="EO700" s="57"/>
      <c r="EP700" s="57"/>
      <c r="EQ700" s="103"/>
      <c r="ER700" s="577"/>
    </row>
    <row r="701" spans="1:148" ht="15" customHeight="1">
      <c r="A701" s="648"/>
      <c r="B701" s="2261" t="str">
        <f t="shared" si="739"/>
        <v>Desk 70</v>
      </c>
      <c r="C701" s="2266" t="str">
        <f t="shared" ref="C701" si="745">IF(ISBLANK(C81), "", C81)</f>
        <v/>
      </c>
      <c r="D701" s="2266" t="str">
        <f t="shared" si="735"/>
        <v/>
      </c>
      <c r="E701" s="2266" t="str">
        <f t="shared" si="735"/>
        <v/>
      </c>
      <c r="F701" s="2266" t="str">
        <f t="shared" si="735"/>
        <v/>
      </c>
      <c r="G701" s="57"/>
      <c r="H701" s="57"/>
      <c r="I701" s="57"/>
      <c r="J701" s="57"/>
      <c r="K701" s="57"/>
      <c r="L701" s="57"/>
      <c r="M701" s="57"/>
      <c r="N701" s="57"/>
      <c r="O701" s="57"/>
      <c r="P701" s="57"/>
      <c r="Q701" s="57"/>
      <c r="R701" s="57"/>
      <c r="S701" s="57"/>
      <c r="T701" s="57"/>
      <c r="U701" s="57"/>
      <c r="V701" s="57"/>
      <c r="W701" s="57"/>
      <c r="X701" s="57"/>
      <c r="Y701" s="57"/>
      <c r="Z701" s="57"/>
      <c r="AA701" s="57"/>
      <c r="AB701" s="57"/>
      <c r="AC701" s="57"/>
      <c r="AD701" s="57"/>
      <c r="AE701" s="57"/>
      <c r="AF701" s="57"/>
      <c r="AG701" s="57"/>
      <c r="AH701" s="57"/>
      <c r="AI701" s="57"/>
      <c r="AJ701" s="57"/>
      <c r="AK701" s="57"/>
      <c r="AL701" s="57"/>
      <c r="AM701" s="57"/>
      <c r="AN701" s="57"/>
      <c r="AO701" s="57"/>
      <c r="AP701" s="57"/>
      <c r="AQ701" s="57"/>
      <c r="AR701" s="57"/>
      <c r="AS701" s="57"/>
      <c r="AT701" s="57"/>
      <c r="AU701" s="57"/>
      <c r="AV701" s="57"/>
      <c r="AW701" s="57"/>
      <c r="AX701" s="57"/>
      <c r="AY701" s="57"/>
      <c r="AZ701" s="57"/>
      <c r="BA701" s="57"/>
      <c r="BB701" s="57"/>
      <c r="BC701" s="57"/>
      <c r="BD701" s="57"/>
      <c r="BE701" s="57"/>
      <c r="BF701" s="57"/>
      <c r="BG701" s="57"/>
      <c r="BH701" s="57"/>
      <c r="BI701" s="57"/>
      <c r="BJ701" s="57"/>
      <c r="BK701" s="57"/>
      <c r="BL701" s="57"/>
      <c r="BM701" s="57"/>
      <c r="BN701" s="57"/>
      <c r="BO701" s="57"/>
      <c r="BP701" s="57"/>
      <c r="BQ701" s="57"/>
      <c r="BR701" s="57"/>
      <c r="BS701" s="57"/>
      <c r="BT701" s="57"/>
      <c r="BU701" s="57"/>
      <c r="BV701" s="57"/>
      <c r="BW701" s="57"/>
      <c r="BX701" s="57"/>
      <c r="BY701" s="57"/>
      <c r="BZ701" s="57"/>
      <c r="CA701" s="57"/>
      <c r="CB701" s="57"/>
      <c r="CC701" s="57"/>
      <c r="CD701" s="57"/>
      <c r="CE701" s="57"/>
      <c r="CF701" s="57"/>
      <c r="CG701" s="57"/>
      <c r="CH701" s="57"/>
      <c r="CI701" s="57"/>
      <c r="CJ701" s="57"/>
      <c r="CK701" s="57"/>
      <c r="CL701" s="57"/>
      <c r="CM701" s="57"/>
      <c r="CN701" s="57"/>
      <c r="CO701" s="57"/>
      <c r="CP701" s="57"/>
      <c r="CQ701" s="57"/>
      <c r="CR701" s="57"/>
      <c r="CS701" s="57"/>
      <c r="CT701" s="57"/>
      <c r="CU701" s="57"/>
      <c r="CV701" s="57"/>
      <c r="CW701" s="57"/>
      <c r="CX701" s="57"/>
      <c r="CY701" s="57"/>
      <c r="CZ701" s="57"/>
      <c r="DA701" s="57"/>
      <c r="DB701" s="57"/>
      <c r="DC701" s="57"/>
      <c r="DD701" s="57"/>
      <c r="DE701" s="57"/>
      <c r="DF701" s="57"/>
      <c r="DG701" s="57"/>
      <c r="DH701" s="57"/>
      <c r="DI701" s="57"/>
      <c r="DJ701" s="57"/>
      <c r="DK701" s="57"/>
      <c r="DL701" s="57"/>
      <c r="DM701" s="57"/>
      <c r="DN701" s="57"/>
      <c r="DO701" s="57"/>
      <c r="DP701" s="57"/>
      <c r="DQ701" s="57"/>
      <c r="DR701" s="57"/>
      <c r="DS701" s="57"/>
      <c r="DT701" s="57"/>
      <c r="DU701" s="57"/>
      <c r="DV701" s="103"/>
      <c r="DW701" s="57"/>
      <c r="DX701" s="57"/>
      <c r="DY701" s="57"/>
      <c r="DZ701" s="57"/>
      <c r="EA701" s="57"/>
      <c r="EB701" s="57"/>
      <c r="EC701" s="57"/>
      <c r="ED701" s="57"/>
      <c r="EE701" s="57"/>
      <c r="EF701" s="57"/>
      <c r="EG701" s="57"/>
      <c r="EH701" s="57"/>
      <c r="EI701" s="57"/>
      <c r="EJ701" s="57"/>
      <c r="EK701" s="57"/>
      <c r="EL701" s="57"/>
      <c r="EM701" s="57"/>
      <c r="EN701" s="57"/>
      <c r="EO701" s="57"/>
      <c r="EP701" s="57"/>
      <c r="EQ701" s="103"/>
      <c r="ER701" s="577"/>
    </row>
    <row r="702" spans="1:148" ht="15" customHeight="1">
      <c r="A702" s="648"/>
      <c r="B702" s="2261" t="str">
        <f t="shared" si="739"/>
        <v>Desk 71</v>
      </c>
      <c r="C702" s="2266" t="str">
        <f t="shared" ref="C702" si="746">IF(ISBLANK(C82), "", C82)</f>
        <v/>
      </c>
      <c r="D702" s="2266" t="str">
        <f t="shared" si="735"/>
        <v/>
      </c>
      <c r="E702" s="2266" t="str">
        <f t="shared" si="735"/>
        <v/>
      </c>
      <c r="F702" s="2266" t="str">
        <f t="shared" si="735"/>
        <v/>
      </c>
      <c r="G702" s="57"/>
      <c r="H702" s="57"/>
      <c r="I702" s="57"/>
      <c r="J702" s="57"/>
      <c r="K702" s="57"/>
      <c r="L702" s="57"/>
      <c r="M702" s="57"/>
      <c r="N702" s="57"/>
      <c r="O702" s="57"/>
      <c r="P702" s="57"/>
      <c r="Q702" s="57"/>
      <c r="R702" s="57"/>
      <c r="S702" s="57"/>
      <c r="T702" s="57"/>
      <c r="U702" s="57"/>
      <c r="V702" s="57"/>
      <c r="W702" s="57"/>
      <c r="X702" s="57"/>
      <c r="Y702" s="57"/>
      <c r="Z702" s="57"/>
      <c r="AA702" s="57"/>
      <c r="AB702" s="57"/>
      <c r="AC702" s="57"/>
      <c r="AD702" s="57"/>
      <c r="AE702" s="57"/>
      <c r="AF702" s="57"/>
      <c r="AG702" s="57"/>
      <c r="AH702" s="57"/>
      <c r="AI702" s="57"/>
      <c r="AJ702" s="57"/>
      <c r="AK702" s="57"/>
      <c r="AL702" s="57"/>
      <c r="AM702" s="57"/>
      <c r="AN702" s="57"/>
      <c r="AO702" s="57"/>
      <c r="AP702" s="57"/>
      <c r="AQ702" s="57"/>
      <c r="AR702" s="57"/>
      <c r="AS702" s="57"/>
      <c r="AT702" s="57"/>
      <c r="AU702" s="57"/>
      <c r="AV702" s="57"/>
      <c r="AW702" s="57"/>
      <c r="AX702" s="57"/>
      <c r="AY702" s="57"/>
      <c r="AZ702" s="57"/>
      <c r="BA702" s="57"/>
      <c r="BB702" s="57"/>
      <c r="BC702" s="57"/>
      <c r="BD702" s="57"/>
      <c r="BE702" s="57"/>
      <c r="BF702" s="57"/>
      <c r="BG702" s="57"/>
      <c r="BH702" s="57"/>
      <c r="BI702" s="57"/>
      <c r="BJ702" s="57"/>
      <c r="BK702" s="57"/>
      <c r="BL702" s="57"/>
      <c r="BM702" s="57"/>
      <c r="BN702" s="57"/>
      <c r="BO702" s="57"/>
      <c r="BP702" s="57"/>
      <c r="BQ702" s="57"/>
      <c r="BR702" s="57"/>
      <c r="BS702" s="57"/>
      <c r="BT702" s="57"/>
      <c r="BU702" s="57"/>
      <c r="BV702" s="57"/>
      <c r="BW702" s="57"/>
      <c r="BX702" s="57"/>
      <c r="BY702" s="57"/>
      <c r="BZ702" s="57"/>
      <c r="CA702" s="57"/>
      <c r="CB702" s="57"/>
      <c r="CC702" s="57"/>
      <c r="CD702" s="57"/>
      <c r="CE702" s="57"/>
      <c r="CF702" s="57"/>
      <c r="CG702" s="57"/>
      <c r="CH702" s="57"/>
      <c r="CI702" s="57"/>
      <c r="CJ702" s="57"/>
      <c r="CK702" s="57"/>
      <c r="CL702" s="57"/>
      <c r="CM702" s="57"/>
      <c r="CN702" s="57"/>
      <c r="CO702" s="57"/>
      <c r="CP702" s="57"/>
      <c r="CQ702" s="57"/>
      <c r="CR702" s="57"/>
      <c r="CS702" s="57"/>
      <c r="CT702" s="57"/>
      <c r="CU702" s="57"/>
      <c r="CV702" s="57"/>
      <c r="CW702" s="57"/>
      <c r="CX702" s="57"/>
      <c r="CY702" s="57"/>
      <c r="CZ702" s="57"/>
      <c r="DA702" s="57"/>
      <c r="DB702" s="57"/>
      <c r="DC702" s="57"/>
      <c r="DD702" s="57"/>
      <c r="DE702" s="57"/>
      <c r="DF702" s="57"/>
      <c r="DG702" s="57"/>
      <c r="DH702" s="57"/>
      <c r="DI702" s="57"/>
      <c r="DJ702" s="57"/>
      <c r="DK702" s="57"/>
      <c r="DL702" s="57"/>
      <c r="DM702" s="57"/>
      <c r="DN702" s="57"/>
      <c r="DO702" s="57"/>
      <c r="DP702" s="57"/>
      <c r="DQ702" s="57"/>
      <c r="DR702" s="57"/>
      <c r="DS702" s="57"/>
      <c r="DT702" s="57"/>
      <c r="DU702" s="57"/>
      <c r="DV702" s="103"/>
      <c r="DW702" s="57"/>
      <c r="DX702" s="57"/>
      <c r="DY702" s="57"/>
      <c r="DZ702" s="57"/>
      <c r="EA702" s="57"/>
      <c r="EB702" s="57"/>
      <c r="EC702" s="57"/>
      <c r="ED702" s="57"/>
      <c r="EE702" s="57"/>
      <c r="EF702" s="57"/>
      <c r="EG702" s="57"/>
      <c r="EH702" s="57"/>
      <c r="EI702" s="57"/>
      <c r="EJ702" s="57"/>
      <c r="EK702" s="57"/>
      <c r="EL702" s="57"/>
      <c r="EM702" s="57"/>
      <c r="EN702" s="57"/>
      <c r="EO702" s="57"/>
      <c r="EP702" s="57"/>
      <c r="EQ702" s="103"/>
      <c r="ER702" s="577"/>
    </row>
    <row r="703" spans="1:148" ht="15" customHeight="1">
      <c r="A703" s="648"/>
      <c r="B703" s="2261" t="str">
        <f t="shared" si="739"/>
        <v>Desk 72</v>
      </c>
      <c r="C703" s="2266" t="str">
        <f t="shared" ref="C703" si="747">IF(ISBLANK(C83), "", C83)</f>
        <v/>
      </c>
      <c r="D703" s="2266" t="str">
        <f t="shared" si="735"/>
        <v/>
      </c>
      <c r="E703" s="2266" t="str">
        <f t="shared" si="735"/>
        <v/>
      </c>
      <c r="F703" s="2266" t="str">
        <f t="shared" si="735"/>
        <v/>
      </c>
      <c r="G703" s="57"/>
      <c r="H703" s="57"/>
      <c r="I703" s="57"/>
      <c r="J703" s="57"/>
      <c r="K703" s="57"/>
      <c r="L703" s="57"/>
      <c r="M703" s="57"/>
      <c r="N703" s="57"/>
      <c r="O703" s="57"/>
      <c r="P703" s="57"/>
      <c r="Q703" s="57"/>
      <c r="R703" s="57"/>
      <c r="S703" s="57"/>
      <c r="T703" s="57"/>
      <c r="U703" s="57"/>
      <c r="V703" s="57"/>
      <c r="W703" s="57"/>
      <c r="X703" s="57"/>
      <c r="Y703" s="57"/>
      <c r="Z703" s="57"/>
      <c r="AA703" s="57"/>
      <c r="AB703" s="57"/>
      <c r="AC703" s="57"/>
      <c r="AD703" s="57"/>
      <c r="AE703" s="57"/>
      <c r="AF703" s="57"/>
      <c r="AG703" s="57"/>
      <c r="AH703" s="57"/>
      <c r="AI703" s="57"/>
      <c r="AJ703" s="57"/>
      <c r="AK703" s="57"/>
      <c r="AL703" s="57"/>
      <c r="AM703" s="57"/>
      <c r="AN703" s="57"/>
      <c r="AO703" s="57"/>
      <c r="AP703" s="57"/>
      <c r="AQ703" s="57"/>
      <c r="AR703" s="57"/>
      <c r="AS703" s="57"/>
      <c r="AT703" s="57"/>
      <c r="AU703" s="57"/>
      <c r="AV703" s="57"/>
      <c r="AW703" s="57"/>
      <c r="AX703" s="57"/>
      <c r="AY703" s="57"/>
      <c r="AZ703" s="57"/>
      <c r="BA703" s="57"/>
      <c r="BB703" s="57"/>
      <c r="BC703" s="57"/>
      <c r="BD703" s="57"/>
      <c r="BE703" s="57"/>
      <c r="BF703" s="57"/>
      <c r="BG703" s="57"/>
      <c r="BH703" s="57"/>
      <c r="BI703" s="57"/>
      <c r="BJ703" s="57"/>
      <c r="BK703" s="57"/>
      <c r="BL703" s="57"/>
      <c r="BM703" s="57"/>
      <c r="BN703" s="57"/>
      <c r="BO703" s="57"/>
      <c r="BP703" s="57"/>
      <c r="BQ703" s="57"/>
      <c r="BR703" s="57"/>
      <c r="BS703" s="57"/>
      <c r="BT703" s="57"/>
      <c r="BU703" s="57"/>
      <c r="BV703" s="57"/>
      <c r="BW703" s="57"/>
      <c r="BX703" s="57"/>
      <c r="BY703" s="57"/>
      <c r="BZ703" s="57"/>
      <c r="CA703" s="57"/>
      <c r="CB703" s="57"/>
      <c r="CC703" s="57"/>
      <c r="CD703" s="57"/>
      <c r="CE703" s="57"/>
      <c r="CF703" s="57"/>
      <c r="CG703" s="57"/>
      <c r="CH703" s="57"/>
      <c r="CI703" s="57"/>
      <c r="CJ703" s="57"/>
      <c r="CK703" s="57"/>
      <c r="CL703" s="57"/>
      <c r="CM703" s="57"/>
      <c r="CN703" s="57"/>
      <c r="CO703" s="57"/>
      <c r="CP703" s="57"/>
      <c r="CQ703" s="57"/>
      <c r="CR703" s="57"/>
      <c r="CS703" s="57"/>
      <c r="CT703" s="57"/>
      <c r="CU703" s="57"/>
      <c r="CV703" s="57"/>
      <c r="CW703" s="57"/>
      <c r="CX703" s="57"/>
      <c r="CY703" s="57"/>
      <c r="CZ703" s="57"/>
      <c r="DA703" s="57"/>
      <c r="DB703" s="57"/>
      <c r="DC703" s="57"/>
      <c r="DD703" s="57"/>
      <c r="DE703" s="57"/>
      <c r="DF703" s="57"/>
      <c r="DG703" s="57"/>
      <c r="DH703" s="57"/>
      <c r="DI703" s="57"/>
      <c r="DJ703" s="57"/>
      <c r="DK703" s="57"/>
      <c r="DL703" s="57"/>
      <c r="DM703" s="57"/>
      <c r="DN703" s="57"/>
      <c r="DO703" s="57"/>
      <c r="DP703" s="57"/>
      <c r="DQ703" s="57"/>
      <c r="DR703" s="57"/>
      <c r="DS703" s="57"/>
      <c r="DT703" s="57"/>
      <c r="DU703" s="57"/>
      <c r="DV703" s="103"/>
      <c r="DW703" s="57"/>
      <c r="DX703" s="57"/>
      <c r="DY703" s="57"/>
      <c r="DZ703" s="57"/>
      <c r="EA703" s="57"/>
      <c r="EB703" s="57"/>
      <c r="EC703" s="57"/>
      <c r="ED703" s="57"/>
      <c r="EE703" s="57"/>
      <c r="EF703" s="57"/>
      <c r="EG703" s="57"/>
      <c r="EH703" s="57"/>
      <c r="EI703" s="57"/>
      <c r="EJ703" s="57"/>
      <c r="EK703" s="57"/>
      <c r="EL703" s="57"/>
      <c r="EM703" s="57"/>
      <c r="EN703" s="57"/>
      <c r="EO703" s="57"/>
      <c r="EP703" s="57"/>
      <c r="EQ703" s="103"/>
      <c r="ER703" s="577"/>
    </row>
    <row r="704" spans="1:148" ht="15" customHeight="1">
      <c r="A704" s="648"/>
      <c r="B704" s="2261" t="str">
        <f t="shared" si="739"/>
        <v>Desk 73</v>
      </c>
      <c r="C704" s="2266" t="str">
        <f t="shared" ref="C704" si="748">IF(ISBLANK(C84), "", C84)</f>
        <v/>
      </c>
      <c r="D704" s="2266" t="str">
        <f t="shared" si="735"/>
        <v/>
      </c>
      <c r="E704" s="2266" t="str">
        <f t="shared" si="735"/>
        <v/>
      </c>
      <c r="F704" s="2266" t="str">
        <f t="shared" si="735"/>
        <v/>
      </c>
      <c r="G704" s="57"/>
      <c r="H704" s="57"/>
      <c r="I704" s="57"/>
      <c r="J704" s="57"/>
      <c r="K704" s="57"/>
      <c r="L704" s="57"/>
      <c r="M704" s="57"/>
      <c r="N704" s="57"/>
      <c r="O704" s="57"/>
      <c r="P704" s="57"/>
      <c r="Q704" s="57"/>
      <c r="R704" s="57"/>
      <c r="S704" s="57"/>
      <c r="T704" s="57"/>
      <c r="U704" s="57"/>
      <c r="V704" s="57"/>
      <c r="W704" s="57"/>
      <c r="X704" s="57"/>
      <c r="Y704" s="57"/>
      <c r="Z704" s="57"/>
      <c r="AA704" s="57"/>
      <c r="AB704" s="57"/>
      <c r="AC704" s="57"/>
      <c r="AD704" s="57"/>
      <c r="AE704" s="57"/>
      <c r="AF704" s="57"/>
      <c r="AG704" s="57"/>
      <c r="AH704" s="57"/>
      <c r="AI704" s="57"/>
      <c r="AJ704" s="57"/>
      <c r="AK704" s="57"/>
      <c r="AL704" s="57"/>
      <c r="AM704" s="57"/>
      <c r="AN704" s="57"/>
      <c r="AO704" s="57"/>
      <c r="AP704" s="57"/>
      <c r="AQ704" s="57"/>
      <c r="AR704" s="57"/>
      <c r="AS704" s="57"/>
      <c r="AT704" s="57"/>
      <c r="AU704" s="57"/>
      <c r="AV704" s="57"/>
      <c r="AW704" s="57"/>
      <c r="AX704" s="57"/>
      <c r="AY704" s="57"/>
      <c r="AZ704" s="57"/>
      <c r="BA704" s="57"/>
      <c r="BB704" s="57"/>
      <c r="BC704" s="57"/>
      <c r="BD704" s="57"/>
      <c r="BE704" s="57"/>
      <c r="BF704" s="57"/>
      <c r="BG704" s="57"/>
      <c r="BH704" s="57"/>
      <c r="BI704" s="57"/>
      <c r="BJ704" s="57"/>
      <c r="BK704" s="57"/>
      <c r="BL704" s="57"/>
      <c r="BM704" s="57"/>
      <c r="BN704" s="57"/>
      <c r="BO704" s="57"/>
      <c r="BP704" s="57"/>
      <c r="BQ704" s="57"/>
      <c r="BR704" s="57"/>
      <c r="BS704" s="57"/>
      <c r="BT704" s="57"/>
      <c r="BU704" s="57"/>
      <c r="BV704" s="57"/>
      <c r="BW704" s="57"/>
      <c r="BX704" s="57"/>
      <c r="BY704" s="57"/>
      <c r="BZ704" s="57"/>
      <c r="CA704" s="57"/>
      <c r="CB704" s="57"/>
      <c r="CC704" s="57"/>
      <c r="CD704" s="57"/>
      <c r="CE704" s="57"/>
      <c r="CF704" s="57"/>
      <c r="CG704" s="57"/>
      <c r="CH704" s="57"/>
      <c r="CI704" s="57"/>
      <c r="CJ704" s="57"/>
      <c r="CK704" s="57"/>
      <c r="CL704" s="57"/>
      <c r="CM704" s="57"/>
      <c r="CN704" s="57"/>
      <c r="CO704" s="57"/>
      <c r="CP704" s="57"/>
      <c r="CQ704" s="57"/>
      <c r="CR704" s="57"/>
      <c r="CS704" s="57"/>
      <c r="CT704" s="57"/>
      <c r="CU704" s="57"/>
      <c r="CV704" s="57"/>
      <c r="CW704" s="57"/>
      <c r="CX704" s="57"/>
      <c r="CY704" s="57"/>
      <c r="CZ704" s="57"/>
      <c r="DA704" s="57"/>
      <c r="DB704" s="57"/>
      <c r="DC704" s="57"/>
      <c r="DD704" s="57"/>
      <c r="DE704" s="57"/>
      <c r="DF704" s="57"/>
      <c r="DG704" s="57"/>
      <c r="DH704" s="57"/>
      <c r="DI704" s="57"/>
      <c r="DJ704" s="57"/>
      <c r="DK704" s="57"/>
      <c r="DL704" s="57"/>
      <c r="DM704" s="57"/>
      <c r="DN704" s="57"/>
      <c r="DO704" s="57"/>
      <c r="DP704" s="57"/>
      <c r="DQ704" s="57"/>
      <c r="DR704" s="57"/>
      <c r="DS704" s="57"/>
      <c r="DT704" s="57"/>
      <c r="DU704" s="57"/>
      <c r="DV704" s="103"/>
      <c r="DW704" s="57"/>
      <c r="DX704" s="57"/>
      <c r="DY704" s="57"/>
      <c r="DZ704" s="57"/>
      <c r="EA704" s="57"/>
      <c r="EB704" s="57"/>
      <c r="EC704" s="57"/>
      <c r="ED704" s="57"/>
      <c r="EE704" s="57"/>
      <c r="EF704" s="57"/>
      <c r="EG704" s="57"/>
      <c r="EH704" s="57"/>
      <c r="EI704" s="57"/>
      <c r="EJ704" s="57"/>
      <c r="EK704" s="57"/>
      <c r="EL704" s="57"/>
      <c r="EM704" s="57"/>
      <c r="EN704" s="57"/>
      <c r="EO704" s="57"/>
      <c r="EP704" s="57"/>
      <c r="EQ704" s="103"/>
      <c r="ER704" s="577"/>
    </row>
    <row r="705" spans="1:148" ht="15" customHeight="1">
      <c r="A705" s="648"/>
      <c r="B705" s="2261" t="str">
        <f t="shared" si="739"/>
        <v>Desk 74</v>
      </c>
      <c r="C705" s="2266" t="str">
        <f t="shared" ref="C705" si="749">IF(ISBLANK(C85), "", C85)</f>
        <v/>
      </c>
      <c r="D705" s="2266" t="str">
        <f t="shared" si="735"/>
        <v/>
      </c>
      <c r="E705" s="2266" t="str">
        <f t="shared" si="735"/>
        <v/>
      </c>
      <c r="F705" s="2266" t="str">
        <f t="shared" si="735"/>
        <v/>
      </c>
      <c r="G705" s="57"/>
      <c r="H705" s="57"/>
      <c r="I705" s="57"/>
      <c r="J705" s="57"/>
      <c r="K705" s="57"/>
      <c r="L705" s="57"/>
      <c r="M705" s="57"/>
      <c r="N705" s="57"/>
      <c r="O705" s="57"/>
      <c r="P705" s="57"/>
      <c r="Q705" s="57"/>
      <c r="R705" s="57"/>
      <c r="S705" s="57"/>
      <c r="T705" s="57"/>
      <c r="U705" s="57"/>
      <c r="V705" s="57"/>
      <c r="W705" s="57"/>
      <c r="X705" s="57"/>
      <c r="Y705" s="57"/>
      <c r="Z705" s="57"/>
      <c r="AA705" s="57"/>
      <c r="AB705" s="57"/>
      <c r="AC705" s="57"/>
      <c r="AD705" s="57"/>
      <c r="AE705" s="57"/>
      <c r="AF705" s="57"/>
      <c r="AG705" s="57"/>
      <c r="AH705" s="57"/>
      <c r="AI705" s="57"/>
      <c r="AJ705" s="57"/>
      <c r="AK705" s="57"/>
      <c r="AL705" s="57"/>
      <c r="AM705" s="57"/>
      <c r="AN705" s="57"/>
      <c r="AO705" s="57"/>
      <c r="AP705" s="57"/>
      <c r="AQ705" s="57"/>
      <c r="AR705" s="57"/>
      <c r="AS705" s="57"/>
      <c r="AT705" s="57"/>
      <c r="AU705" s="57"/>
      <c r="AV705" s="57"/>
      <c r="AW705" s="57"/>
      <c r="AX705" s="57"/>
      <c r="AY705" s="57"/>
      <c r="AZ705" s="57"/>
      <c r="BA705" s="57"/>
      <c r="BB705" s="57"/>
      <c r="BC705" s="57"/>
      <c r="BD705" s="57"/>
      <c r="BE705" s="57"/>
      <c r="BF705" s="57"/>
      <c r="BG705" s="57"/>
      <c r="BH705" s="57"/>
      <c r="BI705" s="57"/>
      <c r="BJ705" s="57"/>
      <c r="BK705" s="57"/>
      <c r="BL705" s="57"/>
      <c r="BM705" s="57"/>
      <c r="BN705" s="57"/>
      <c r="BO705" s="57"/>
      <c r="BP705" s="57"/>
      <c r="BQ705" s="57"/>
      <c r="BR705" s="57"/>
      <c r="BS705" s="57"/>
      <c r="BT705" s="57"/>
      <c r="BU705" s="57"/>
      <c r="BV705" s="57"/>
      <c r="BW705" s="57"/>
      <c r="BX705" s="57"/>
      <c r="BY705" s="57"/>
      <c r="BZ705" s="57"/>
      <c r="CA705" s="57"/>
      <c r="CB705" s="57"/>
      <c r="CC705" s="57"/>
      <c r="CD705" s="57"/>
      <c r="CE705" s="57"/>
      <c r="CF705" s="57"/>
      <c r="CG705" s="57"/>
      <c r="CH705" s="57"/>
      <c r="CI705" s="57"/>
      <c r="CJ705" s="57"/>
      <c r="CK705" s="57"/>
      <c r="CL705" s="57"/>
      <c r="CM705" s="57"/>
      <c r="CN705" s="57"/>
      <c r="CO705" s="57"/>
      <c r="CP705" s="57"/>
      <c r="CQ705" s="57"/>
      <c r="CR705" s="57"/>
      <c r="CS705" s="57"/>
      <c r="CT705" s="57"/>
      <c r="CU705" s="57"/>
      <c r="CV705" s="57"/>
      <c r="CW705" s="57"/>
      <c r="CX705" s="57"/>
      <c r="CY705" s="57"/>
      <c r="CZ705" s="57"/>
      <c r="DA705" s="57"/>
      <c r="DB705" s="57"/>
      <c r="DC705" s="57"/>
      <c r="DD705" s="57"/>
      <c r="DE705" s="57"/>
      <c r="DF705" s="57"/>
      <c r="DG705" s="57"/>
      <c r="DH705" s="57"/>
      <c r="DI705" s="57"/>
      <c r="DJ705" s="57"/>
      <c r="DK705" s="57"/>
      <c r="DL705" s="57"/>
      <c r="DM705" s="57"/>
      <c r="DN705" s="57"/>
      <c r="DO705" s="57"/>
      <c r="DP705" s="57"/>
      <c r="DQ705" s="57"/>
      <c r="DR705" s="57"/>
      <c r="DS705" s="57"/>
      <c r="DT705" s="57"/>
      <c r="DU705" s="57"/>
      <c r="DV705" s="103"/>
      <c r="DW705" s="57"/>
      <c r="DX705" s="57"/>
      <c r="DY705" s="57"/>
      <c r="DZ705" s="57"/>
      <c r="EA705" s="57"/>
      <c r="EB705" s="57"/>
      <c r="EC705" s="57"/>
      <c r="ED705" s="57"/>
      <c r="EE705" s="57"/>
      <c r="EF705" s="57"/>
      <c r="EG705" s="57"/>
      <c r="EH705" s="57"/>
      <c r="EI705" s="57"/>
      <c r="EJ705" s="57"/>
      <c r="EK705" s="57"/>
      <c r="EL705" s="57"/>
      <c r="EM705" s="57"/>
      <c r="EN705" s="57"/>
      <c r="EO705" s="57"/>
      <c r="EP705" s="57"/>
      <c r="EQ705" s="103"/>
      <c r="ER705" s="577"/>
    </row>
    <row r="706" spans="1:148" ht="15" customHeight="1">
      <c r="A706" s="648"/>
      <c r="B706" s="2261" t="str">
        <f t="shared" si="739"/>
        <v>Desk 75</v>
      </c>
      <c r="C706" s="2266" t="str">
        <f t="shared" ref="C706" si="750">IF(ISBLANK(C86), "", C86)</f>
        <v/>
      </c>
      <c r="D706" s="2266" t="str">
        <f t="shared" si="735"/>
        <v/>
      </c>
      <c r="E706" s="2266" t="str">
        <f t="shared" si="735"/>
        <v/>
      </c>
      <c r="F706" s="2266" t="str">
        <f t="shared" si="735"/>
        <v/>
      </c>
      <c r="G706" s="57"/>
      <c r="H706" s="57"/>
      <c r="I706" s="57"/>
      <c r="J706" s="57"/>
      <c r="K706" s="57"/>
      <c r="L706" s="57"/>
      <c r="M706" s="57"/>
      <c r="N706" s="57"/>
      <c r="O706" s="57"/>
      <c r="P706" s="57"/>
      <c r="Q706" s="57"/>
      <c r="R706" s="57"/>
      <c r="S706" s="57"/>
      <c r="T706" s="57"/>
      <c r="U706" s="57"/>
      <c r="V706" s="57"/>
      <c r="W706" s="57"/>
      <c r="X706" s="57"/>
      <c r="Y706" s="57"/>
      <c r="Z706" s="57"/>
      <c r="AA706" s="57"/>
      <c r="AB706" s="57"/>
      <c r="AC706" s="57"/>
      <c r="AD706" s="57"/>
      <c r="AE706" s="57"/>
      <c r="AF706" s="57"/>
      <c r="AG706" s="57"/>
      <c r="AH706" s="57"/>
      <c r="AI706" s="57"/>
      <c r="AJ706" s="57"/>
      <c r="AK706" s="57"/>
      <c r="AL706" s="57"/>
      <c r="AM706" s="57"/>
      <c r="AN706" s="57"/>
      <c r="AO706" s="57"/>
      <c r="AP706" s="57"/>
      <c r="AQ706" s="57"/>
      <c r="AR706" s="57"/>
      <c r="AS706" s="57"/>
      <c r="AT706" s="57"/>
      <c r="AU706" s="57"/>
      <c r="AV706" s="57"/>
      <c r="AW706" s="57"/>
      <c r="AX706" s="57"/>
      <c r="AY706" s="57"/>
      <c r="AZ706" s="57"/>
      <c r="BA706" s="57"/>
      <c r="BB706" s="57"/>
      <c r="BC706" s="57"/>
      <c r="BD706" s="57"/>
      <c r="BE706" s="57"/>
      <c r="BF706" s="57"/>
      <c r="BG706" s="57"/>
      <c r="BH706" s="57"/>
      <c r="BI706" s="57"/>
      <c r="BJ706" s="57"/>
      <c r="BK706" s="57"/>
      <c r="BL706" s="57"/>
      <c r="BM706" s="57"/>
      <c r="BN706" s="57"/>
      <c r="BO706" s="57"/>
      <c r="BP706" s="57"/>
      <c r="BQ706" s="57"/>
      <c r="BR706" s="57"/>
      <c r="BS706" s="57"/>
      <c r="BT706" s="57"/>
      <c r="BU706" s="57"/>
      <c r="BV706" s="57"/>
      <c r="BW706" s="57"/>
      <c r="BX706" s="57"/>
      <c r="BY706" s="57"/>
      <c r="BZ706" s="57"/>
      <c r="CA706" s="57"/>
      <c r="CB706" s="57"/>
      <c r="CC706" s="57"/>
      <c r="CD706" s="57"/>
      <c r="CE706" s="57"/>
      <c r="CF706" s="57"/>
      <c r="CG706" s="57"/>
      <c r="CH706" s="57"/>
      <c r="CI706" s="57"/>
      <c r="CJ706" s="57"/>
      <c r="CK706" s="57"/>
      <c r="CL706" s="57"/>
      <c r="CM706" s="57"/>
      <c r="CN706" s="57"/>
      <c r="CO706" s="57"/>
      <c r="CP706" s="57"/>
      <c r="CQ706" s="57"/>
      <c r="CR706" s="57"/>
      <c r="CS706" s="57"/>
      <c r="CT706" s="57"/>
      <c r="CU706" s="57"/>
      <c r="CV706" s="57"/>
      <c r="CW706" s="57"/>
      <c r="CX706" s="57"/>
      <c r="CY706" s="57"/>
      <c r="CZ706" s="57"/>
      <c r="DA706" s="57"/>
      <c r="DB706" s="57"/>
      <c r="DC706" s="57"/>
      <c r="DD706" s="57"/>
      <c r="DE706" s="57"/>
      <c r="DF706" s="57"/>
      <c r="DG706" s="57"/>
      <c r="DH706" s="57"/>
      <c r="DI706" s="57"/>
      <c r="DJ706" s="57"/>
      <c r="DK706" s="57"/>
      <c r="DL706" s="57"/>
      <c r="DM706" s="57"/>
      <c r="DN706" s="57"/>
      <c r="DO706" s="57"/>
      <c r="DP706" s="57"/>
      <c r="DQ706" s="57"/>
      <c r="DR706" s="57"/>
      <c r="DS706" s="57"/>
      <c r="DT706" s="57"/>
      <c r="DU706" s="57"/>
      <c r="DV706" s="103"/>
      <c r="DW706" s="57"/>
      <c r="DX706" s="57"/>
      <c r="DY706" s="57"/>
      <c r="DZ706" s="57"/>
      <c r="EA706" s="57"/>
      <c r="EB706" s="57"/>
      <c r="EC706" s="57"/>
      <c r="ED706" s="57"/>
      <c r="EE706" s="57"/>
      <c r="EF706" s="57"/>
      <c r="EG706" s="57"/>
      <c r="EH706" s="57"/>
      <c r="EI706" s="57"/>
      <c r="EJ706" s="57"/>
      <c r="EK706" s="57"/>
      <c r="EL706" s="57"/>
      <c r="EM706" s="57"/>
      <c r="EN706" s="57"/>
      <c r="EO706" s="57"/>
      <c r="EP706" s="57"/>
      <c r="EQ706" s="103"/>
      <c r="ER706" s="577"/>
    </row>
    <row r="707" spans="1:148" ht="15" customHeight="1">
      <c r="A707" s="648"/>
      <c r="B707" s="2261" t="str">
        <f t="shared" si="739"/>
        <v>Desk 76</v>
      </c>
      <c r="C707" s="2266" t="str">
        <f t="shared" ref="C707" si="751">IF(ISBLANK(C87), "", C87)</f>
        <v/>
      </c>
      <c r="D707" s="2266" t="str">
        <f t="shared" si="735"/>
        <v/>
      </c>
      <c r="E707" s="2266" t="str">
        <f t="shared" si="735"/>
        <v/>
      </c>
      <c r="F707" s="2266" t="str">
        <f t="shared" si="735"/>
        <v/>
      </c>
      <c r="G707" s="57"/>
      <c r="H707" s="57"/>
      <c r="I707" s="57"/>
      <c r="J707" s="57"/>
      <c r="K707" s="57"/>
      <c r="L707" s="57"/>
      <c r="M707" s="57"/>
      <c r="N707" s="57"/>
      <c r="O707" s="57"/>
      <c r="P707" s="57"/>
      <c r="Q707" s="57"/>
      <c r="R707" s="57"/>
      <c r="S707" s="57"/>
      <c r="T707" s="57"/>
      <c r="U707" s="57"/>
      <c r="V707" s="57"/>
      <c r="W707" s="57"/>
      <c r="X707" s="57"/>
      <c r="Y707" s="57"/>
      <c r="Z707" s="57"/>
      <c r="AA707" s="57"/>
      <c r="AB707" s="57"/>
      <c r="AC707" s="57"/>
      <c r="AD707" s="57"/>
      <c r="AE707" s="57"/>
      <c r="AF707" s="57"/>
      <c r="AG707" s="57"/>
      <c r="AH707" s="57"/>
      <c r="AI707" s="57"/>
      <c r="AJ707" s="57"/>
      <c r="AK707" s="57"/>
      <c r="AL707" s="57"/>
      <c r="AM707" s="57"/>
      <c r="AN707" s="57"/>
      <c r="AO707" s="57"/>
      <c r="AP707" s="57"/>
      <c r="AQ707" s="57"/>
      <c r="AR707" s="57"/>
      <c r="AS707" s="57"/>
      <c r="AT707" s="57"/>
      <c r="AU707" s="57"/>
      <c r="AV707" s="57"/>
      <c r="AW707" s="57"/>
      <c r="AX707" s="57"/>
      <c r="AY707" s="57"/>
      <c r="AZ707" s="57"/>
      <c r="BA707" s="57"/>
      <c r="BB707" s="57"/>
      <c r="BC707" s="57"/>
      <c r="BD707" s="57"/>
      <c r="BE707" s="57"/>
      <c r="BF707" s="57"/>
      <c r="BG707" s="57"/>
      <c r="BH707" s="57"/>
      <c r="BI707" s="57"/>
      <c r="BJ707" s="57"/>
      <c r="BK707" s="57"/>
      <c r="BL707" s="57"/>
      <c r="BM707" s="57"/>
      <c r="BN707" s="57"/>
      <c r="BO707" s="57"/>
      <c r="BP707" s="57"/>
      <c r="BQ707" s="57"/>
      <c r="BR707" s="57"/>
      <c r="BS707" s="57"/>
      <c r="BT707" s="57"/>
      <c r="BU707" s="57"/>
      <c r="BV707" s="57"/>
      <c r="BW707" s="57"/>
      <c r="BX707" s="57"/>
      <c r="BY707" s="57"/>
      <c r="BZ707" s="57"/>
      <c r="CA707" s="57"/>
      <c r="CB707" s="57"/>
      <c r="CC707" s="57"/>
      <c r="CD707" s="57"/>
      <c r="CE707" s="57"/>
      <c r="CF707" s="57"/>
      <c r="CG707" s="57"/>
      <c r="CH707" s="57"/>
      <c r="CI707" s="57"/>
      <c r="CJ707" s="57"/>
      <c r="CK707" s="57"/>
      <c r="CL707" s="57"/>
      <c r="CM707" s="57"/>
      <c r="CN707" s="57"/>
      <c r="CO707" s="57"/>
      <c r="CP707" s="57"/>
      <c r="CQ707" s="57"/>
      <c r="CR707" s="57"/>
      <c r="CS707" s="57"/>
      <c r="CT707" s="57"/>
      <c r="CU707" s="57"/>
      <c r="CV707" s="57"/>
      <c r="CW707" s="57"/>
      <c r="CX707" s="57"/>
      <c r="CY707" s="57"/>
      <c r="CZ707" s="57"/>
      <c r="DA707" s="57"/>
      <c r="DB707" s="57"/>
      <c r="DC707" s="57"/>
      <c r="DD707" s="57"/>
      <c r="DE707" s="57"/>
      <c r="DF707" s="57"/>
      <c r="DG707" s="57"/>
      <c r="DH707" s="57"/>
      <c r="DI707" s="57"/>
      <c r="DJ707" s="57"/>
      <c r="DK707" s="57"/>
      <c r="DL707" s="57"/>
      <c r="DM707" s="57"/>
      <c r="DN707" s="57"/>
      <c r="DO707" s="57"/>
      <c r="DP707" s="57"/>
      <c r="DQ707" s="57"/>
      <c r="DR707" s="57"/>
      <c r="DS707" s="57"/>
      <c r="DT707" s="57"/>
      <c r="DU707" s="57"/>
      <c r="DV707" s="103"/>
      <c r="DW707" s="57"/>
      <c r="DX707" s="57"/>
      <c r="DY707" s="57"/>
      <c r="DZ707" s="57"/>
      <c r="EA707" s="57"/>
      <c r="EB707" s="57"/>
      <c r="EC707" s="57"/>
      <c r="ED707" s="57"/>
      <c r="EE707" s="57"/>
      <c r="EF707" s="57"/>
      <c r="EG707" s="57"/>
      <c r="EH707" s="57"/>
      <c r="EI707" s="57"/>
      <c r="EJ707" s="57"/>
      <c r="EK707" s="57"/>
      <c r="EL707" s="57"/>
      <c r="EM707" s="57"/>
      <c r="EN707" s="57"/>
      <c r="EO707" s="57"/>
      <c r="EP707" s="57"/>
      <c r="EQ707" s="103"/>
      <c r="ER707" s="577"/>
    </row>
    <row r="708" spans="1:148" ht="15" customHeight="1">
      <c r="A708" s="648"/>
      <c r="B708" s="2261" t="str">
        <f t="shared" si="739"/>
        <v>Desk 77</v>
      </c>
      <c r="C708" s="2266" t="str">
        <f t="shared" ref="C708" si="752">IF(ISBLANK(C88), "", C88)</f>
        <v/>
      </c>
      <c r="D708" s="2266" t="str">
        <f t="shared" si="735"/>
        <v/>
      </c>
      <c r="E708" s="2266" t="str">
        <f t="shared" si="735"/>
        <v/>
      </c>
      <c r="F708" s="2266" t="str">
        <f t="shared" si="735"/>
        <v/>
      </c>
      <c r="G708" s="57"/>
      <c r="H708" s="57"/>
      <c r="I708" s="57"/>
      <c r="J708" s="57"/>
      <c r="K708" s="57"/>
      <c r="L708" s="57"/>
      <c r="M708" s="57"/>
      <c r="N708" s="57"/>
      <c r="O708" s="57"/>
      <c r="P708" s="57"/>
      <c r="Q708" s="57"/>
      <c r="R708" s="57"/>
      <c r="S708" s="57"/>
      <c r="T708" s="57"/>
      <c r="U708" s="57"/>
      <c r="V708" s="57"/>
      <c r="W708" s="57"/>
      <c r="X708" s="57"/>
      <c r="Y708" s="57"/>
      <c r="Z708" s="57"/>
      <c r="AA708" s="57"/>
      <c r="AB708" s="57"/>
      <c r="AC708" s="57"/>
      <c r="AD708" s="57"/>
      <c r="AE708" s="57"/>
      <c r="AF708" s="57"/>
      <c r="AG708" s="57"/>
      <c r="AH708" s="57"/>
      <c r="AI708" s="57"/>
      <c r="AJ708" s="57"/>
      <c r="AK708" s="57"/>
      <c r="AL708" s="57"/>
      <c r="AM708" s="57"/>
      <c r="AN708" s="57"/>
      <c r="AO708" s="57"/>
      <c r="AP708" s="57"/>
      <c r="AQ708" s="57"/>
      <c r="AR708" s="57"/>
      <c r="AS708" s="57"/>
      <c r="AT708" s="57"/>
      <c r="AU708" s="57"/>
      <c r="AV708" s="57"/>
      <c r="AW708" s="57"/>
      <c r="AX708" s="57"/>
      <c r="AY708" s="57"/>
      <c r="AZ708" s="57"/>
      <c r="BA708" s="57"/>
      <c r="BB708" s="57"/>
      <c r="BC708" s="57"/>
      <c r="BD708" s="57"/>
      <c r="BE708" s="57"/>
      <c r="BF708" s="57"/>
      <c r="BG708" s="57"/>
      <c r="BH708" s="57"/>
      <c r="BI708" s="57"/>
      <c r="BJ708" s="57"/>
      <c r="BK708" s="57"/>
      <c r="BL708" s="57"/>
      <c r="BM708" s="57"/>
      <c r="BN708" s="57"/>
      <c r="BO708" s="57"/>
      <c r="BP708" s="57"/>
      <c r="BQ708" s="57"/>
      <c r="BR708" s="57"/>
      <c r="BS708" s="57"/>
      <c r="BT708" s="57"/>
      <c r="BU708" s="57"/>
      <c r="BV708" s="57"/>
      <c r="BW708" s="57"/>
      <c r="BX708" s="57"/>
      <c r="BY708" s="57"/>
      <c r="BZ708" s="57"/>
      <c r="CA708" s="57"/>
      <c r="CB708" s="57"/>
      <c r="CC708" s="57"/>
      <c r="CD708" s="57"/>
      <c r="CE708" s="57"/>
      <c r="CF708" s="57"/>
      <c r="CG708" s="57"/>
      <c r="CH708" s="57"/>
      <c r="CI708" s="57"/>
      <c r="CJ708" s="57"/>
      <c r="CK708" s="57"/>
      <c r="CL708" s="57"/>
      <c r="CM708" s="57"/>
      <c r="CN708" s="57"/>
      <c r="CO708" s="57"/>
      <c r="CP708" s="57"/>
      <c r="CQ708" s="57"/>
      <c r="CR708" s="57"/>
      <c r="CS708" s="57"/>
      <c r="CT708" s="57"/>
      <c r="CU708" s="57"/>
      <c r="CV708" s="57"/>
      <c r="CW708" s="57"/>
      <c r="CX708" s="57"/>
      <c r="CY708" s="57"/>
      <c r="CZ708" s="57"/>
      <c r="DA708" s="57"/>
      <c r="DB708" s="57"/>
      <c r="DC708" s="57"/>
      <c r="DD708" s="57"/>
      <c r="DE708" s="57"/>
      <c r="DF708" s="57"/>
      <c r="DG708" s="57"/>
      <c r="DH708" s="57"/>
      <c r="DI708" s="57"/>
      <c r="DJ708" s="57"/>
      <c r="DK708" s="57"/>
      <c r="DL708" s="57"/>
      <c r="DM708" s="57"/>
      <c r="DN708" s="57"/>
      <c r="DO708" s="57"/>
      <c r="DP708" s="57"/>
      <c r="DQ708" s="57"/>
      <c r="DR708" s="57"/>
      <c r="DS708" s="57"/>
      <c r="DT708" s="57"/>
      <c r="DU708" s="57"/>
      <c r="DV708" s="103"/>
      <c r="DW708" s="57"/>
      <c r="DX708" s="57"/>
      <c r="DY708" s="57"/>
      <c r="DZ708" s="57"/>
      <c r="EA708" s="57"/>
      <c r="EB708" s="57"/>
      <c r="EC708" s="57"/>
      <c r="ED708" s="57"/>
      <c r="EE708" s="57"/>
      <c r="EF708" s="57"/>
      <c r="EG708" s="57"/>
      <c r="EH708" s="57"/>
      <c r="EI708" s="57"/>
      <c r="EJ708" s="57"/>
      <c r="EK708" s="57"/>
      <c r="EL708" s="57"/>
      <c r="EM708" s="57"/>
      <c r="EN708" s="57"/>
      <c r="EO708" s="57"/>
      <c r="EP708" s="57"/>
      <c r="EQ708" s="103"/>
      <c r="ER708" s="577"/>
    </row>
    <row r="709" spans="1:148" ht="15" customHeight="1">
      <c r="A709" s="648"/>
      <c r="B709" s="2261" t="str">
        <f t="shared" si="739"/>
        <v>Desk 78</v>
      </c>
      <c r="C709" s="2266" t="str">
        <f t="shared" ref="C709" si="753">IF(ISBLANK(C89), "", C89)</f>
        <v/>
      </c>
      <c r="D709" s="2266" t="str">
        <f t="shared" si="735"/>
        <v/>
      </c>
      <c r="E709" s="2266" t="str">
        <f t="shared" si="735"/>
        <v/>
      </c>
      <c r="F709" s="2266" t="str">
        <f t="shared" si="735"/>
        <v/>
      </c>
      <c r="G709" s="57"/>
      <c r="H709" s="57"/>
      <c r="I709" s="57"/>
      <c r="J709" s="57"/>
      <c r="K709" s="57"/>
      <c r="L709" s="57"/>
      <c r="M709" s="57"/>
      <c r="N709" s="57"/>
      <c r="O709" s="57"/>
      <c r="P709" s="57"/>
      <c r="Q709" s="57"/>
      <c r="R709" s="57"/>
      <c r="S709" s="57"/>
      <c r="T709" s="57"/>
      <c r="U709" s="57"/>
      <c r="V709" s="57"/>
      <c r="W709" s="57"/>
      <c r="X709" s="57"/>
      <c r="Y709" s="57"/>
      <c r="Z709" s="57"/>
      <c r="AA709" s="57"/>
      <c r="AB709" s="57"/>
      <c r="AC709" s="57"/>
      <c r="AD709" s="57"/>
      <c r="AE709" s="57"/>
      <c r="AF709" s="57"/>
      <c r="AG709" s="57"/>
      <c r="AH709" s="57"/>
      <c r="AI709" s="57"/>
      <c r="AJ709" s="57"/>
      <c r="AK709" s="57"/>
      <c r="AL709" s="57"/>
      <c r="AM709" s="57"/>
      <c r="AN709" s="57"/>
      <c r="AO709" s="57"/>
      <c r="AP709" s="57"/>
      <c r="AQ709" s="57"/>
      <c r="AR709" s="57"/>
      <c r="AS709" s="57"/>
      <c r="AT709" s="57"/>
      <c r="AU709" s="57"/>
      <c r="AV709" s="57"/>
      <c r="AW709" s="57"/>
      <c r="AX709" s="57"/>
      <c r="AY709" s="57"/>
      <c r="AZ709" s="57"/>
      <c r="BA709" s="57"/>
      <c r="BB709" s="57"/>
      <c r="BC709" s="57"/>
      <c r="BD709" s="57"/>
      <c r="BE709" s="57"/>
      <c r="BF709" s="57"/>
      <c r="BG709" s="57"/>
      <c r="BH709" s="57"/>
      <c r="BI709" s="57"/>
      <c r="BJ709" s="57"/>
      <c r="BK709" s="57"/>
      <c r="BL709" s="57"/>
      <c r="BM709" s="57"/>
      <c r="BN709" s="57"/>
      <c r="BO709" s="57"/>
      <c r="BP709" s="57"/>
      <c r="BQ709" s="57"/>
      <c r="BR709" s="57"/>
      <c r="BS709" s="57"/>
      <c r="BT709" s="57"/>
      <c r="BU709" s="57"/>
      <c r="BV709" s="57"/>
      <c r="BW709" s="57"/>
      <c r="BX709" s="57"/>
      <c r="BY709" s="57"/>
      <c r="BZ709" s="57"/>
      <c r="CA709" s="57"/>
      <c r="CB709" s="57"/>
      <c r="CC709" s="57"/>
      <c r="CD709" s="57"/>
      <c r="CE709" s="57"/>
      <c r="CF709" s="57"/>
      <c r="CG709" s="57"/>
      <c r="CH709" s="57"/>
      <c r="CI709" s="57"/>
      <c r="CJ709" s="57"/>
      <c r="CK709" s="57"/>
      <c r="CL709" s="57"/>
      <c r="CM709" s="57"/>
      <c r="CN709" s="57"/>
      <c r="CO709" s="57"/>
      <c r="CP709" s="57"/>
      <c r="CQ709" s="57"/>
      <c r="CR709" s="57"/>
      <c r="CS709" s="57"/>
      <c r="CT709" s="57"/>
      <c r="CU709" s="57"/>
      <c r="CV709" s="57"/>
      <c r="CW709" s="57"/>
      <c r="CX709" s="57"/>
      <c r="CY709" s="57"/>
      <c r="CZ709" s="57"/>
      <c r="DA709" s="57"/>
      <c r="DB709" s="57"/>
      <c r="DC709" s="57"/>
      <c r="DD709" s="57"/>
      <c r="DE709" s="57"/>
      <c r="DF709" s="57"/>
      <c r="DG709" s="57"/>
      <c r="DH709" s="57"/>
      <c r="DI709" s="57"/>
      <c r="DJ709" s="57"/>
      <c r="DK709" s="57"/>
      <c r="DL709" s="57"/>
      <c r="DM709" s="57"/>
      <c r="DN709" s="57"/>
      <c r="DO709" s="57"/>
      <c r="DP709" s="57"/>
      <c r="DQ709" s="57"/>
      <c r="DR709" s="57"/>
      <c r="DS709" s="57"/>
      <c r="DT709" s="57"/>
      <c r="DU709" s="57"/>
      <c r="DV709" s="103"/>
      <c r="DW709" s="57"/>
      <c r="DX709" s="57"/>
      <c r="DY709" s="57"/>
      <c r="DZ709" s="57"/>
      <c r="EA709" s="57"/>
      <c r="EB709" s="57"/>
      <c r="EC709" s="57"/>
      <c r="ED709" s="57"/>
      <c r="EE709" s="57"/>
      <c r="EF709" s="57"/>
      <c r="EG709" s="57"/>
      <c r="EH709" s="57"/>
      <c r="EI709" s="57"/>
      <c r="EJ709" s="57"/>
      <c r="EK709" s="57"/>
      <c r="EL709" s="57"/>
      <c r="EM709" s="57"/>
      <c r="EN709" s="57"/>
      <c r="EO709" s="57"/>
      <c r="EP709" s="57"/>
      <c r="EQ709" s="103"/>
      <c r="ER709" s="577"/>
    </row>
    <row r="710" spans="1:148" ht="15" customHeight="1">
      <c r="A710" s="648"/>
      <c r="B710" s="2261" t="str">
        <f t="shared" si="739"/>
        <v>Desk 79</v>
      </c>
      <c r="C710" s="2266" t="str">
        <f t="shared" ref="C710" si="754">IF(ISBLANK(C90), "", C90)</f>
        <v/>
      </c>
      <c r="D710" s="2266" t="str">
        <f t="shared" si="735"/>
        <v/>
      </c>
      <c r="E710" s="2266" t="str">
        <f t="shared" si="735"/>
        <v/>
      </c>
      <c r="F710" s="2266" t="str">
        <f t="shared" si="735"/>
        <v/>
      </c>
      <c r="G710" s="57"/>
      <c r="H710" s="57"/>
      <c r="I710" s="57"/>
      <c r="J710" s="57"/>
      <c r="K710" s="57"/>
      <c r="L710" s="57"/>
      <c r="M710" s="57"/>
      <c r="N710" s="57"/>
      <c r="O710" s="57"/>
      <c r="P710" s="57"/>
      <c r="Q710" s="57"/>
      <c r="R710" s="57"/>
      <c r="S710" s="57"/>
      <c r="T710" s="57"/>
      <c r="U710" s="57"/>
      <c r="V710" s="57"/>
      <c r="W710" s="57"/>
      <c r="X710" s="57"/>
      <c r="Y710" s="57"/>
      <c r="Z710" s="57"/>
      <c r="AA710" s="57"/>
      <c r="AB710" s="57"/>
      <c r="AC710" s="57"/>
      <c r="AD710" s="57"/>
      <c r="AE710" s="57"/>
      <c r="AF710" s="57"/>
      <c r="AG710" s="57"/>
      <c r="AH710" s="57"/>
      <c r="AI710" s="57"/>
      <c r="AJ710" s="57"/>
      <c r="AK710" s="57"/>
      <c r="AL710" s="57"/>
      <c r="AM710" s="57"/>
      <c r="AN710" s="57"/>
      <c r="AO710" s="57"/>
      <c r="AP710" s="57"/>
      <c r="AQ710" s="57"/>
      <c r="AR710" s="57"/>
      <c r="AS710" s="57"/>
      <c r="AT710" s="57"/>
      <c r="AU710" s="57"/>
      <c r="AV710" s="57"/>
      <c r="AW710" s="57"/>
      <c r="AX710" s="57"/>
      <c r="AY710" s="57"/>
      <c r="AZ710" s="57"/>
      <c r="BA710" s="57"/>
      <c r="BB710" s="57"/>
      <c r="BC710" s="57"/>
      <c r="BD710" s="57"/>
      <c r="BE710" s="57"/>
      <c r="BF710" s="57"/>
      <c r="BG710" s="57"/>
      <c r="BH710" s="57"/>
      <c r="BI710" s="57"/>
      <c r="BJ710" s="57"/>
      <c r="BK710" s="57"/>
      <c r="BL710" s="57"/>
      <c r="BM710" s="57"/>
      <c r="BN710" s="57"/>
      <c r="BO710" s="57"/>
      <c r="BP710" s="57"/>
      <c r="BQ710" s="57"/>
      <c r="BR710" s="57"/>
      <c r="BS710" s="57"/>
      <c r="BT710" s="57"/>
      <c r="BU710" s="57"/>
      <c r="BV710" s="57"/>
      <c r="BW710" s="57"/>
      <c r="BX710" s="57"/>
      <c r="BY710" s="57"/>
      <c r="BZ710" s="57"/>
      <c r="CA710" s="57"/>
      <c r="CB710" s="57"/>
      <c r="CC710" s="57"/>
      <c r="CD710" s="57"/>
      <c r="CE710" s="57"/>
      <c r="CF710" s="57"/>
      <c r="CG710" s="57"/>
      <c r="CH710" s="57"/>
      <c r="CI710" s="57"/>
      <c r="CJ710" s="57"/>
      <c r="CK710" s="57"/>
      <c r="CL710" s="57"/>
      <c r="CM710" s="57"/>
      <c r="CN710" s="57"/>
      <c r="CO710" s="57"/>
      <c r="CP710" s="57"/>
      <c r="CQ710" s="57"/>
      <c r="CR710" s="57"/>
      <c r="CS710" s="57"/>
      <c r="CT710" s="57"/>
      <c r="CU710" s="57"/>
      <c r="CV710" s="57"/>
      <c r="CW710" s="57"/>
      <c r="CX710" s="57"/>
      <c r="CY710" s="57"/>
      <c r="CZ710" s="57"/>
      <c r="DA710" s="57"/>
      <c r="DB710" s="57"/>
      <c r="DC710" s="57"/>
      <c r="DD710" s="57"/>
      <c r="DE710" s="57"/>
      <c r="DF710" s="57"/>
      <c r="DG710" s="57"/>
      <c r="DH710" s="57"/>
      <c r="DI710" s="57"/>
      <c r="DJ710" s="57"/>
      <c r="DK710" s="57"/>
      <c r="DL710" s="57"/>
      <c r="DM710" s="57"/>
      <c r="DN710" s="57"/>
      <c r="DO710" s="57"/>
      <c r="DP710" s="57"/>
      <c r="DQ710" s="57"/>
      <c r="DR710" s="57"/>
      <c r="DS710" s="57"/>
      <c r="DT710" s="57"/>
      <c r="DU710" s="57"/>
      <c r="DV710" s="103"/>
      <c r="DW710" s="57"/>
      <c r="DX710" s="57"/>
      <c r="DY710" s="57"/>
      <c r="DZ710" s="57"/>
      <c r="EA710" s="57"/>
      <c r="EB710" s="57"/>
      <c r="EC710" s="57"/>
      <c r="ED710" s="57"/>
      <c r="EE710" s="57"/>
      <c r="EF710" s="57"/>
      <c r="EG710" s="57"/>
      <c r="EH710" s="57"/>
      <c r="EI710" s="57"/>
      <c r="EJ710" s="57"/>
      <c r="EK710" s="57"/>
      <c r="EL710" s="57"/>
      <c r="EM710" s="57"/>
      <c r="EN710" s="57"/>
      <c r="EO710" s="57"/>
      <c r="EP710" s="57"/>
      <c r="EQ710" s="103"/>
      <c r="ER710" s="577"/>
    </row>
    <row r="711" spans="1:148" ht="15" customHeight="1">
      <c r="A711" s="648"/>
      <c r="B711" s="2261" t="str">
        <f t="shared" si="739"/>
        <v>Desk 80</v>
      </c>
      <c r="C711" s="2266" t="str">
        <f t="shared" ref="C711" si="755">IF(ISBLANK(C91), "", C91)</f>
        <v/>
      </c>
      <c r="D711" s="2266" t="str">
        <f t="shared" si="735"/>
        <v/>
      </c>
      <c r="E711" s="2266" t="str">
        <f t="shared" si="735"/>
        <v/>
      </c>
      <c r="F711" s="2266" t="str">
        <f t="shared" si="735"/>
        <v/>
      </c>
      <c r="G711" s="57"/>
      <c r="H711" s="57"/>
      <c r="I711" s="57"/>
      <c r="J711" s="57"/>
      <c r="K711" s="57"/>
      <c r="L711" s="57"/>
      <c r="M711" s="57"/>
      <c r="N711" s="57"/>
      <c r="O711" s="57"/>
      <c r="P711" s="57"/>
      <c r="Q711" s="57"/>
      <c r="R711" s="57"/>
      <c r="S711" s="57"/>
      <c r="T711" s="57"/>
      <c r="U711" s="57"/>
      <c r="V711" s="57"/>
      <c r="W711" s="57"/>
      <c r="X711" s="57"/>
      <c r="Y711" s="57"/>
      <c r="Z711" s="57"/>
      <c r="AA711" s="57"/>
      <c r="AB711" s="57"/>
      <c r="AC711" s="57"/>
      <c r="AD711" s="57"/>
      <c r="AE711" s="57"/>
      <c r="AF711" s="57"/>
      <c r="AG711" s="57"/>
      <c r="AH711" s="57"/>
      <c r="AI711" s="57"/>
      <c r="AJ711" s="57"/>
      <c r="AK711" s="57"/>
      <c r="AL711" s="57"/>
      <c r="AM711" s="57"/>
      <c r="AN711" s="57"/>
      <c r="AO711" s="57"/>
      <c r="AP711" s="57"/>
      <c r="AQ711" s="57"/>
      <c r="AR711" s="57"/>
      <c r="AS711" s="57"/>
      <c r="AT711" s="57"/>
      <c r="AU711" s="57"/>
      <c r="AV711" s="57"/>
      <c r="AW711" s="57"/>
      <c r="AX711" s="57"/>
      <c r="AY711" s="57"/>
      <c r="AZ711" s="57"/>
      <c r="BA711" s="57"/>
      <c r="BB711" s="57"/>
      <c r="BC711" s="57"/>
      <c r="BD711" s="57"/>
      <c r="BE711" s="57"/>
      <c r="BF711" s="57"/>
      <c r="BG711" s="57"/>
      <c r="BH711" s="57"/>
      <c r="BI711" s="57"/>
      <c r="BJ711" s="57"/>
      <c r="BK711" s="57"/>
      <c r="BL711" s="57"/>
      <c r="BM711" s="57"/>
      <c r="BN711" s="57"/>
      <c r="BO711" s="57"/>
      <c r="BP711" s="57"/>
      <c r="BQ711" s="57"/>
      <c r="BR711" s="57"/>
      <c r="BS711" s="57"/>
      <c r="BT711" s="57"/>
      <c r="BU711" s="57"/>
      <c r="BV711" s="57"/>
      <c r="BW711" s="57"/>
      <c r="BX711" s="57"/>
      <c r="BY711" s="57"/>
      <c r="BZ711" s="57"/>
      <c r="CA711" s="57"/>
      <c r="CB711" s="57"/>
      <c r="CC711" s="57"/>
      <c r="CD711" s="57"/>
      <c r="CE711" s="57"/>
      <c r="CF711" s="57"/>
      <c r="CG711" s="57"/>
      <c r="CH711" s="57"/>
      <c r="CI711" s="57"/>
      <c r="CJ711" s="57"/>
      <c r="CK711" s="57"/>
      <c r="CL711" s="57"/>
      <c r="CM711" s="57"/>
      <c r="CN711" s="57"/>
      <c r="CO711" s="57"/>
      <c r="CP711" s="57"/>
      <c r="CQ711" s="57"/>
      <c r="CR711" s="57"/>
      <c r="CS711" s="57"/>
      <c r="CT711" s="57"/>
      <c r="CU711" s="57"/>
      <c r="CV711" s="57"/>
      <c r="CW711" s="57"/>
      <c r="CX711" s="57"/>
      <c r="CY711" s="57"/>
      <c r="CZ711" s="57"/>
      <c r="DA711" s="57"/>
      <c r="DB711" s="57"/>
      <c r="DC711" s="57"/>
      <c r="DD711" s="57"/>
      <c r="DE711" s="57"/>
      <c r="DF711" s="57"/>
      <c r="DG711" s="57"/>
      <c r="DH711" s="57"/>
      <c r="DI711" s="57"/>
      <c r="DJ711" s="57"/>
      <c r="DK711" s="57"/>
      <c r="DL711" s="57"/>
      <c r="DM711" s="57"/>
      <c r="DN711" s="57"/>
      <c r="DO711" s="57"/>
      <c r="DP711" s="57"/>
      <c r="DQ711" s="57"/>
      <c r="DR711" s="57"/>
      <c r="DS711" s="57"/>
      <c r="DT711" s="57"/>
      <c r="DU711" s="57"/>
      <c r="DV711" s="103"/>
      <c r="DW711" s="57"/>
      <c r="DX711" s="57"/>
      <c r="DY711" s="57"/>
      <c r="DZ711" s="57"/>
      <c r="EA711" s="57"/>
      <c r="EB711" s="57"/>
      <c r="EC711" s="57"/>
      <c r="ED711" s="57"/>
      <c r="EE711" s="57"/>
      <c r="EF711" s="57"/>
      <c r="EG711" s="57"/>
      <c r="EH711" s="57"/>
      <c r="EI711" s="57"/>
      <c r="EJ711" s="57"/>
      <c r="EK711" s="57"/>
      <c r="EL711" s="57"/>
      <c r="EM711" s="57"/>
      <c r="EN711" s="57"/>
      <c r="EO711" s="57"/>
      <c r="EP711" s="57"/>
      <c r="EQ711" s="103"/>
      <c r="ER711" s="577"/>
    </row>
    <row r="712" spans="1:148" ht="15" customHeight="1">
      <c r="A712" s="648"/>
      <c r="B712" s="2261" t="str">
        <f t="shared" si="739"/>
        <v>Desk 81</v>
      </c>
      <c r="C712" s="2266" t="str">
        <f t="shared" ref="C712" si="756">IF(ISBLANK(C92), "", C92)</f>
        <v/>
      </c>
      <c r="D712" s="2266" t="str">
        <f t="shared" ref="D712:F731" si="757">IF(ISBLANK(D92), "", D92)</f>
        <v/>
      </c>
      <c r="E712" s="2266" t="str">
        <f t="shared" si="757"/>
        <v/>
      </c>
      <c r="F712" s="2266" t="str">
        <f t="shared" si="757"/>
        <v/>
      </c>
      <c r="G712" s="57"/>
      <c r="H712" s="57"/>
      <c r="I712" s="57"/>
      <c r="J712" s="57"/>
      <c r="K712" s="57"/>
      <c r="L712" s="57"/>
      <c r="M712" s="57"/>
      <c r="N712" s="57"/>
      <c r="O712" s="57"/>
      <c r="P712" s="57"/>
      <c r="Q712" s="57"/>
      <c r="R712" s="57"/>
      <c r="S712" s="57"/>
      <c r="T712" s="57"/>
      <c r="U712" s="57"/>
      <c r="V712" s="57"/>
      <c r="W712" s="57"/>
      <c r="X712" s="57"/>
      <c r="Y712" s="57"/>
      <c r="Z712" s="57"/>
      <c r="AA712" s="57"/>
      <c r="AB712" s="57"/>
      <c r="AC712" s="57"/>
      <c r="AD712" s="57"/>
      <c r="AE712" s="57"/>
      <c r="AF712" s="57"/>
      <c r="AG712" s="57"/>
      <c r="AH712" s="57"/>
      <c r="AI712" s="57"/>
      <c r="AJ712" s="57"/>
      <c r="AK712" s="57"/>
      <c r="AL712" s="57"/>
      <c r="AM712" s="57"/>
      <c r="AN712" s="57"/>
      <c r="AO712" s="57"/>
      <c r="AP712" s="57"/>
      <c r="AQ712" s="57"/>
      <c r="AR712" s="57"/>
      <c r="AS712" s="57"/>
      <c r="AT712" s="57"/>
      <c r="AU712" s="57"/>
      <c r="AV712" s="57"/>
      <c r="AW712" s="57"/>
      <c r="AX712" s="57"/>
      <c r="AY712" s="57"/>
      <c r="AZ712" s="57"/>
      <c r="BA712" s="57"/>
      <c r="BB712" s="57"/>
      <c r="BC712" s="57"/>
      <c r="BD712" s="57"/>
      <c r="BE712" s="57"/>
      <c r="BF712" s="57"/>
      <c r="BG712" s="57"/>
      <c r="BH712" s="57"/>
      <c r="BI712" s="57"/>
      <c r="BJ712" s="57"/>
      <c r="BK712" s="57"/>
      <c r="BL712" s="57"/>
      <c r="BM712" s="57"/>
      <c r="BN712" s="57"/>
      <c r="BO712" s="57"/>
      <c r="BP712" s="57"/>
      <c r="BQ712" s="57"/>
      <c r="BR712" s="57"/>
      <c r="BS712" s="57"/>
      <c r="BT712" s="57"/>
      <c r="BU712" s="57"/>
      <c r="BV712" s="57"/>
      <c r="BW712" s="57"/>
      <c r="BX712" s="57"/>
      <c r="BY712" s="57"/>
      <c r="BZ712" s="57"/>
      <c r="CA712" s="57"/>
      <c r="CB712" s="57"/>
      <c r="CC712" s="57"/>
      <c r="CD712" s="57"/>
      <c r="CE712" s="57"/>
      <c r="CF712" s="57"/>
      <c r="CG712" s="57"/>
      <c r="CH712" s="57"/>
      <c r="CI712" s="57"/>
      <c r="CJ712" s="57"/>
      <c r="CK712" s="57"/>
      <c r="CL712" s="57"/>
      <c r="CM712" s="57"/>
      <c r="CN712" s="57"/>
      <c r="CO712" s="57"/>
      <c r="CP712" s="57"/>
      <c r="CQ712" s="57"/>
      <c r="CR712" s="57"/>
      <c r="CS712" s="57"/>
      <c r="CT712" s="57"/>
      <c r="CU712" s="57"/>
      <c r="CV712" s="57"/>
      <c r="CW712" s="57"/>
      <c r="CX712" s="57"/>
      <c r="CY712" s="57"/>
      <c r="CZ712" s="57"/>
      <c r="DA712" s="57"/>
      <c r="DB712" s="57"/>
      <c r="DC712" s="57"/>
      <c r="DD712" s="57"/>
      <c r="DE712" s="57"/>
      <c r="DF712" s="57"/>
      <c r="DG712" s="57"/>
      <c r="DH712" s="57"/>
      <c r="DI712" s="57"/>
      <c r="DJ712" s="57"/>
      <c r="DK712" s="57"/>
      <c r="DL712" s="57"/>
      <c r="DM712" s="57"/>
      <c r="DN712" s="57"/>
      <c r="DO712" s="57"/>
      <c r="DP712" s="57"/>
      <c r="DQ712" s="57"/>
      <c r="DR712" s="57"/>
      <c r="DS712" s="57"/>
      <c r="DT712" s="57"/>
      <c r="DU712" s="57"/>
      <c r="DV712" s="103"/>
      <c r="DW712" s="57"/>
      <c r="DX712" s="57"/>
      <c r="DY712" s="57"/>
      <c r="DZ712" s="57"/>
      <c r="EA712" s="57"/>
      <c r="EB712" s="57"/>
      <c r="EC712" s="57"/>
      <c r="ED712" s="57"/>
      <c r="EE712" s="57"/>
      <c r="EF712" s="57"/>
      <c r="EG712" s="57"/>
      <c r="EH712" s="57"/>
      <c r="EI712" s="57"/>
      <c r="EJ712" s="57"/>
      <c r="EK712" s="57"/>
      <c r="EL712" s="57"/>
      <c r="EM712" s="57"/>
      <c r="EN712" s="57"/>
      <c r="EO712" s="57"/>
      <c r="EP712" s="57"/>
      <c r="EQ712" s="103"/>
      <c r="ER712" s="577"/>
    </row>
    <row r="713" spans="1:148" ht="15" customHeight="1">
      <c r="A713" s="648"/>
      <c r="B713" s="2261" t="str">
        <f t="shared" si="739"/>
        <v>Desk 82</v>
      </c>
      <c r="C713" s="2266" t="str">
        <f t="shared" ref="C713" si="758">IF(ISBLANK(C93), "", C93)</f>
        <v/>
      </c>
      <c r="D713" s="2266" t="str">
        <f t="shared" si="757"/>
        <v/>
      </c>
      <c r="E713" s="2266" t="str">
        <f t="shared" si="757"/>
        <v/>
      </c>
      <c r="F713" s="2266" t="str">
        <f t="shared" si="757"/>
        <v/>
      </c>
      <c r="G713" s="57"/>
      <c r="H713" s="57"/>
      <c r="I713" s="57"/>
      <c r="J713" s="57"/>
      <c r="K713" s="57"/>
      <c r="L713" s="57"/>
      <c r="M713" s="57"/>
      <c r="N713" s="57"/>
      <c r="O713" s="57"/>
      <c r="P713" s="57"/>
      <c r="Q713" s="57"/>
      <c r="R713" s="57"/>
      <c r="S713" s="57"/>
      <c r="T713" s="57"/>
      <c r="U713" s="57"/>
      <c r="V713" s="57"/>
      <c r="W713" s="57"/>
      <c r="X713" s="57"/>
      <c r="Y713" s="57"/>
      <c r="Z713" s="57"/>
      <c r="AA713" s="57"/>
      <c r="AB713" s="57"/>
      <c r="AC713" s="57"/>
      <c r="AD713" s="57"/>
      <c r="AE713" s="57"/>
      <c r="AF713" s="57"/>
      <c r="AG713" s="57"/>
      <c r="AH713" s="57"/>
      <c r="AI713" s="57"/>
      <c r="AJ713" s="57"/>
      <c r="AK713" s="57"/>
      <c r="AL713" s="57"/>
      <c r="AM713" s="57"/>
      <c r="AN713" s="57"/>
      <c r="AO713" s="57"/>
      <c r="AP713" s="57"/>
      <c r="AQ713" s="57"/>
      <c r="AR713" s="57"/>
      <c r="AS713" s="57"/>
      <c r="AT713" s="57"/>
      <c r="AU713" s="57"/>
      <c r="AV713" s="57"/>
      <c r="AW713" s="57"/>
      <c r="AX713" s="57"/>
      <c r="AY713" s="57"/>
      <c r="AZ713" s="57"/>
      <c r="BA713" s="57"/>
      <c r="BB713" s="57"/>
      <c r="BC713" s="57"/>
      <c r="BD713" s="57"/>
      <c r="BE713" s="57"/>
      <c r="BF713" s="57"/>
      <c r="BG713" s="57"/>
      <c r="BH713" s="57"/>
      <c r="BI713" s="57"/>
      <c r="BJ713" s="57"/>
      <c r="BK713" s="57"/>
      <c r="BL713" s="57"/>
      <c r="BM713" s="57"/>
      <c r="BN713" s="57"/>
      <c r="BO713" s="57"/>
      <c r="BP713" s="57"/>
      <c r="BQ713" s="57"/>
      <c r="BR713" s="57"/>
      <c r="BS713" s="57"/>
      <c r="BT713" s="57"/>
      <c r="BU713" s="57"/>
      <c r="BV713" s="57"/>
      <c r="BW713" s="57"/>
      <c r="BX713" s="57"/>
      <c r="BY713" s="57"/>
      <c r="BZ713" s="57"/>
      <c r="CA713" s="57"/>
      <c r="CB713" s="57"/>
      <c r="CC713" s="57"/>
      <c r="CD713" s="57"/>
      <c r="CE713" s="57"/>
      <c r="CF713" s="57"/>
      <c r="CG713" s="57"/>
      <c r="CH713" s="57"/>
      <c r="CI713" s="57"/>
      <c r="CJ713" s="57"/>
      <c r="CK713" s="57"/>
      <c r="CL713" s="57"/>
      <c r="CM713" s="57"/>
      <c r="CN713" s="57"/>
      <c r="CO713" s="57"/>
      <c r="CP713" s="57"/>
      <c r="CQ713" s="57"/>
      <c r="CR713" s="57"/>
      <c r="CS713" s="57"/>
      <c r="CT713" s="57"/>
      <c r="CU713" s="57"/>
      <c r="CV713" s="57"/>
      <c r="CW713" s="57"/>
      <c r="CX713" s="57"/>
      <c r="CY713" s="57"/>
      <c r="CZ713" s="57"/>
      <c r="DA713" s="57"/>
      <c r="DB713" s="57"/>
      <c r="DC713" s="57"/>
      <c r="DD713" s="57"/>
      <c r="DE713" s="57"/>
      <c r="DF713" s="57"/>
      <c r="DG713" s="57"/>
      <c r="DH713" s="57"/>
      <c r="DI713" s="57"/>
      <c r="DJ713" s="57"/>
      <c r="DK713" s="57"/>
      <c r="DL713" s="57"/>
      <c r="DM713" s="57"/>
      <c r="DN713" s="57"/>
      <c r="DO713" s="57"/>
      <c r="DP713" s="57"/>
      <c r="DQ713" s="57"/>
      <c r="DR713" s="57"/>
      <c r="DS713" s="57"/>
      <c r="DT713" s="57"/>
      <c r="DU713" s="57"/>
      <c r="DV713" s="103"/>
      <c r="DW713" s="57"/>
      <c r="DX713" s="57"/>
      <c r="DY713" s="57"/>
      <c r="DZ713" s="57"/>
      <c r="EA713" s="57"/>
      <c r="EB713" s="57"/>
      <c r="EC713" s="57"/>
      <c r="ED713" s="57"/>
      <c r="EE713" s="57"/>
      <c r="EF713" s="57"/>
      <c r="EG713" s="57"/>
      <c r="EH713" s="57"/>
      <c r="EI713" s="57"/>
      <c r="EJ713" s="57"/>
      <c r="EK713" s="57"/>
      <c r="EL713" s="57"/>
      <c r="EM713" s="57"/>
      <c r="EN713" s="57"/>
      <c r="EO713" s="57"/>
      <c r="EP713" s="57"/>
      <c r="EQ713" s="103"/>
      <c r="ER713" s="577"/>
    </row>
    <row r="714" spans="1:148" ht="15" customHeight="1">
      <c r="A714" s="648"/>
      <c r="B714" s="2261" t="str">
        <f t="shared" si="739"/>
        <v>Desk 83</v>
      </c>
      <c r="C714" s="2266" t="str">
        <f t="shared" ref="C714" si="759">IF(ISBLANK(C94), "", C94)</f>
        <v/>
      </c>
      <c r="D714" s="2266" t="str">
        <f t="shared" si="757"/>
        <v/>
      </c>
      <c r="E714" s="2266" t="str">
        <f t="shared" si="757"/>
        <v/>
      </c>
      <c r="F714" s="2266" t="str">
        <f t="shared" si="757"/>
        <v/>
      </c>
      <c r="G714" s="57"/>
      <c r="H714" s="57"/>
      <c r="I714" s="57"/>
      <c r="J714" s="57"/>
      <c r="K714" s="57"/>
      <c r="L714" s="57"/>
      <c r="M714" s="57"/>
      <c r="N714" s="57"/>
      <c r="O714" s="57"/>
      <c r="P714" s="57"/>
      <c r="Q714" s="57"/>
      <c r="R714" s="57"/>
      <c r="S714" s="57"/>
      <c r="T714" s="57"/>
      <c r="U714" s="57"/>
      <c r="V714" s="57"/>
      <c r="W714" s="57"/>
      <c r="X714" s="57"/>
      <c r="Y714" s="57"/>
      <c r="Z714" s="57"/>
      <c r="AA714" s="57"/>
      <c r="AB714" s="57"/>
      <c r="AC714" s="57"/>
      <c r="AD714" s="57"/>
      <c r="AE714" s="57"/>
      <c r="AF714" s="57"/>
      <c r="AG714" s="57"/>
      <c r="AH714" s="57"/>
      <c r="AI714" s="57"/>
      <c r="AJ714" s="57"/>
      <c r="AK714" s="57"/>
      <c r="AL714" s="57"/>
      <c r="AM714" s="57"/>
      <c r="AN714" s="57"/>
      <c r="AO714" s="57"/>
      <c r="AP714" s="57"/>
      <c r="AQ714" s="57"/>
      <c r="AR714" s="57"/>
      <c r="AS714" s="57"/>
      <c r="AT714" s="57"/>
      <c r="AU714" s="57"/>
      <c r="AV714" s="57"/>
      <c r="AW714" s="57"/>
      <c r="AX714" s="57"/>
      <c r="AY714" s="57"/>
      <c r="AZ714" s="57"/>
      <c r="BA714" s="57"/>
      <c r="BB714" s="57"/>
      <c r="BC714" s="57"/>
      <c r="BD714" s="57"/>
      <c r="BE714" s="57"/>
      <c r="BF714" s="57"/>
      <c r="BG714" s="57"/>
      <c r="BH714" s="57"/>
      <c r="BI714" s="57"/>
      <c r="BJ714" s="57"/>
      <c r="BK714" s="57"/>
      <c r="BL714" s="57"/>
      <c r="BM714" s="57"/>
      <c r="BN714" s="57"/>
      <c r="BO714" s="57"/>
      <c r="BP714" s="57"/>
      <c r="BQ714" s="57"/>
      <c r="BR714" s="57"/>
      <c r="BS714" s="57"/>
      <c r="BT714" s="57"/>
      <c r="BU714" s="57"/>
      <c r="BV714" s="57"/>
      <c r="BW714" s="57"/>
      <c r="BX714" s="57"/>
      <c r="BY714" s="57"/>
      <c r="BZ714" s="57"/>
      <c r="CA714" s="57"/>
      <c r="CB714" s="57"/>
      <c r="CC714" s="57"/>
      <c r="CD714" s="57"/>
      <c r="CE714" s="57"/>
      <c r="CF714" s="57"/>
      <c r="CG714" s="57"/>
      <c r="CH714" s="57"/>
      <c r="CI714" s="57"/>
      <c r="CJ714" s="57"/>
      <c r="CK714" s="57"/>
      <c r="CL714" s="57"/>
      <c r="CM714" s="57"/>
      <c r="CN714" s="57"/>
      <c r="CO714" s="57"/>
      <c r="CP714" s="57"/>
      <c r="CQ714" s="57"/>
      <c r="CR714" s="57"/>
      <c r="CS714" s="57"/>
      <c r="CT714" s="57"/>
      <c r="CU714" s="57"/>
      <c r="CV714" s="57"/>
      <c r="CW714" s="57"/>
      <c r="CX714" s="57"/>
      <c r="CY714" s="57"/>
      <c r="CZ714" s="57"/>
      <c r="DA714" s="57"/>
      <c r="DB714" s="57"/>
      <c r="DC714" s="57"/>
      <c r="DD714" s="57"/>
      <c r="DE714" s="57"/>
      <c r="DF714" s="57"/>
      <c r="DG714" s="57"/>
      <c r="DH714" s="57"/>
      <c r="DI714" s="57"/>
      <c r="DJ714" s="57"/>
      <c r="DK714" s="57"/>
      <c r="DL714" s="57"/>
      <c r="DM714" s="57"/>
      <c r="DN714" s="57"/>
      <c r="DO714" s="57"/>
      <c r="DP714" s="57"/>
      <c r="DQ714" s="57"/>
      <c r="DR714" s="57"/>
      <c r="DS714" s="57"/>
      <c r="DT714" s="57"/>
      <c r="DU714" s="57"/>
      <c r="DV714" s="103"/>
      <c r="DW714" s="57"/>
      <c r="DX714" s="57"/>
      <c r="DY714" s="57"/>
      <c r="DZ714" s="57"/>
      <c r="EA714" s="57"/>
      <c r="EB714" s="57"/>
      <c r="EC714" s="57"/>
      <c r="ED714" s="57"/>
      <c r="EE714" s="57"/>
      <c r="EF714" s="57"/>
      <c r="EG714" s="57"/>
      <c r="EH714" s="57"/>
      <c r="EI714" s="57"/>
      <c r="EJ714" s="57"/>
      <c r="EK714" s="57"/>
      <c r="EL714" s="57"/>
      <c r="EM714" s="57"/>
      <c r="EN714" s="57"/>
      <c r="EO714" s="57"/>
      <c r="EP714" s="57"/>
      <c r="EQ714" s="103"/>
      <c r="ER714" s="577"/>
    </row>
    <row r="715" spans="1:148" ht="15" customHeight="1">
      <c r="A715" s="648"/>
      <c r="B715" s="2261" t="str">
        <f t="shared" si="739"/>
        <v>Desk 84</v>
      </c>
      <c r="C715" s="2266" t="str">
        <f t="shared" ref="C715" si="760">IF(ISBLANK(C95), "", C95)</f>
        <v/>
      </c>
      <c r="D715" s="2266" t="str">
        <f t="shared" si="757"/>
        <v/>
      </c>
      <c r="E715" s="2266" t="str">
        <f t="shared" si="757"/>
        <v/>
      </c>
      <c r="F715" s="2266" t="str">
        <f t="shared" si="757"/>
        <v/>
      </c>
      <c r="G715" s="57"/>
      <c r="H715" s="57"/>
      <c r="I715" s="57"/>
      <c r="J715" s="57"/>
      <c r="K715" s="57"/>
      <c r="L715" s="57"/>
      <c r="M715" s="57"/>
      <c r="N715" s="57"/>
      <c r="O715" s="57"/>
      <c r="P715" s="57"/>
      <c r="Q715" s="57"/>
      <c r="R715" s="57"/>
      <c r="S715" s="57"/>
      <c r="T715" s="57"/>
      <c r="U715" s="57"/>
      <c r="V715" s="57"/>
      <c r="W715" s="57"/>
      <c r="X715" s="57"/>
      <c r="Y715" s="57"/>
      <c r="Z715" s="57"/>
      <c r="AA715" s="57"/>
      <c r="AB715" s="57"/>
      <c r="AC715" s="57"/>
      <c r="AD715" s="57"/>
      <c r="AE715" s="57"/>
      <c r="AF715" s="57"/>
      <c r="AG715" s="57"/>
      <c r="AH715" s="57"/>
      <c r="AI715" s="57"/>
      <c r="AJ715" s="57"/>
      <c r="AK715" s="57"/>
      <c r="AL715" s="57"/>
      <c r="AM715" s="57"/>
      <c r="AN715" s="57"/>
      <c r="AO715" s="57"/>
      <c r="AP715" s="57"/>
      <c r="AQ715" s="57"/>
      <c r="AR715" s="57"/>
      <c r="AS715" s="57"/>
      <c r="AT715" s="57"/>
      <c r="AU715" s="57"/>
      <c r="AV715" s="57"/>
      <c r="AW715" s="57"/>
      <c r="AX715" s="57"/>
      <c r="AY715" s="57"/>
      <c r="AZ715" s="57"/>
      <c r="BA715" s="57"/>
      <c r="BB715" s="57"/>
      <c r="BC715" s="57"/>
      <c r="BD715" s="57"/>
      <c r="BE715" s="57"/>
      <c r="BF715" s="57"/>
      <c r="BG715" s="57"/>
      <c r="BH715" s="57"/>
      <c r="BI715" s="57"/>
      <c r="BJ715" s="57"/>
      <c r="BK715" s="57"/>
      <c r="BL715" s="57"/>
      <c r="BM715" s="57"/>
      <c r="BN715" s="57"/>
      <c r="BO715" s="57"/>
      <c r="BP715" s="57"/>
      <c r="BQ715" s="57"/>
      <c r="BR715" s="57"/>
      <c r="BS715" s="57"/>
      <c r="BT715" s="57"/>
      <c r="BU715" s="57"/>
      <c r="BV715" s="57"/>
      <c r="BW715" s="57"/>
      <c r="BX715" s="57"/>
      <c r="BY715" s="57"/>
      <c r="BZ715" s="57"/>
      <c r="CA715" s="57"/>
      <c r="CB715" s="57"/>
      <c r="CC715" s="57"/>
      <c r="CD715" s="57"/>
      <c r="CE715" s="57"/>
      <c r="CF715" s="57"/>
      <c r="CG715" s="57"/>
      <c r="CH715" s="57"/>
      <c r="CI715" s="57"/>
      <c r="CJ715" s="57"/>
      <c r="CK715" s="57"/>
      <c r="CL715" s="57"/>
      <c r="CM715" s="57"/>
      <c r="CN715" s="57"/>
      <c r="CO715" s="57"/>
      <c r="CP715" s="57"/>
      <c r="CQ715" s="57"/>
      <c r="CR715" s="57"/>
      <c r="CS715" s="57"/>
      <c r="CT715" s="57"/>
      <c r="CU715" s="57"/>
      <c r="CV715" s="57"/>
      <c r="CW715" s="57"/>
      <c r="CX715" s="57"/>
      <c r="CY715" s="57"/>
      <c r="CZ715" s="57"/>
      <c r="DA715" s="57"/>
      <c r="DB715" s="57"/>
      <c r="DC715" s="57"/>
      <c r="DD715" s="57"/>
      <c r="DE715" s="57"/>
      <c r="DF715" s="57"/>
      <c r="DG715" s="57"/>
      <c r="DH715" s="57"/>
      <c r="DI715" s="57"/>
      <c r="DJ715" s="57"/>
      <c r="DK715" s="57"/>
      <c r="DL715" s="57"/>
      <c r="DM715" s="57"/>
      <c r="DN715" s="57"/>
      <c r="DO715" s="57"/>
      <c r="DP715" s="57"/>
      <c r="DQ715" s="57"/>
      <c r="DR715" s="57"/>
      <c r="DS715" s="57"/>
      <c r="DT715" s="57"/>
      <c r="DU715" s="57"/>
      <c r="DV715" s="103"/>
      <c r="DW715" s="57"/>
      <c r="DX715" s="57"/>
      <c r="DY715" s="57"/>
      <c r="DZ715" s="57"/>
      <c r="EA715" s="57"/>
      <c r="EB715" s="57"/>
      <c r="EC715" s="57"/>
      <c r="ED715" s="57"/>
      <c r="EE715" s="57"/>
      <c r="EF715" s="57"/>
      <c r="EG715" s="57"/>
      <c r="EH715" s="57"/>
      <c r="EI715" s="57"/>
      <c r="EJ715" s="57"/>
      <c r="EK715" s="57"/>
      <c r="EL715" s="57"/>
      <c r="EM715" s="57"/>
      <c r="EN715" s="57"/>
      <c r="EO715" s="57"/>
      <c r="EP715" s="57"/>
      <c r="EQ715" s="103"/>
      <c r="ER715" s="577"/>
    </row>
    <row r="716" spans="1:148" ht="15" customHeight="1">
      <c r="A716" s="648"/>
      <c r="B716" s="2261" t="str">
        <f t="shared" si="739"/>
        <v>Desk 85</v>
      </c>
      <c r="C716" s="2266" t="str">
        <f t="shared" ref="C716" si="761">IF(ISBLANK(C96), "", C96)</f>
        <v/>
      </c>
      <c r="D716" s="2266" t="str">
        <f t="shared" si="757"/>
        <v/>
      </c>
      <c r="E716" s="2266" t="str">
        <f t="shared" si="757"/>
        <v/>
      </c>
      <c r="F716" s="2266" t="str">
        <f t="shared" si="757"/>
        <v/>
      </c>
      <c r="G716" s="57"/>
      <c r="H716" s="57"/>
      <c r="I716" s="57"/>
      <c r="J716" s="57"/>
      <c r="K716" s="57"/>
      <c r="L716" s="57"/>
      <c r="M716" s="57"/>
      <c r="N716" s="57"/>
      <c r="O716" s="57"/>
      <c r="P716" s="57"/>
      <c r="Q716" s="57"/>
      <c r="R716" s="57"/>
      <c r="S716" s="57"/>
      <c r="T716" s="57"/>
      <c r="U716" s="57"/>
      <c r="V716" s="57"/>
      <c r="W716" s="57"/>
      <c r="X716" s="57"/>
      <c r="Y716" s="57"/>
      <c r="Z716" s="57"/>
      <c r="AA716" s="57"/>
      <c r="AB716" s="57"/>
      <c r="AC716" s="57"/>
      <c r="AD716" s="57"/>
      <c r="AE716" s="57"/>
      <c r="AF716" s="57"/>
      <c r="AG716" s="57"/>
      <c r="AH716" s="57"/>
      <c r="AI716" s="57"/>
      <c r="AJ716" s="57"/>
      <c r="AK716" s="57"/>
      <c r="AL716" s="57"/>
      <c r="AM716" s="57"/>
      <c r="AN716" s="57"/>
      <c r="AO716" s="57"/>
      <c r="AP716" s="57"/>
      <c r="AQ716" s="57"/>
      <c r="AR716" s="57"/>
      <c r="AS716" s="57"/>
      <c r="AT716" s="57"/>
      <c r="AU716" s="57"/>
      <c r="AV716" s="57"/>
      <c r="AW716" s="57"/>
      <c r="AX716" s="57"/>
      <c r="AY716" s="57"/>
      <c r="AZ716" s="57"/>
      <c r="BA716" s="57"/>
      <c r="BB716" s="57"/>
      <c r="BC716" s="57"/>
      <c r="BD716" s="57"/>
      <c r="BE716" s="57"/>
      <c r="BF716" s="57"/>
      <c r="BG716" s="57"/>
      <c r="BH716" s="57"/>
      <c r="BI716" s="57"/>
      <c r="BJ716" s="57"/>
      <c r="BK716" s="57"/>
      <c r="BL716" s="57"/>
      <c r="BM716" s="57"/>
      <c r="BN716" s="57"/>
      <c r="BO716" s="57"/>
      <c r="BP716" s="57"/>
      <c r="BQ716" s="57"/>
      <c r="BR716" s="57"/>
      <c r="BS716" s="57"/>
      <c r="BT716" s="57"/>
      <c r="BU716" s="57"/>
      <c r="BV716" s="57"/>
      <c r="BW716" s="57"/>
      <c r="BX716" s="57"/>
      <c r="BY716" s="57"/>
      <c r="BZ716" s="57"/>
      <c r="CA716" s="57"/>
      <c r="CB716" s="57"/>
      <c r="CC716" s="57"/>
      <c r="CD716" s="57"/>
      <c r="CE716" s="57"/>
      <c r="CF716" s="57"/>
      <c r="CG716" s="57"/>
      <c r="CH716" s="57"/>
      <c r="CI716" s="57"/>
      <c r="CJ716" s="57"/>
      <c r="CK716" s="57"/>
      <c r="CL716" s="57"/>
      <c r="CM716" s="57"/>
      <c r="CN716" s="57"/>
      <c r="CO716" s="57"/>
      <c r="CP716" s="57"/>
      <c r="CQ716" s="57"/>
      <c r="CR716" s="57"/>
      <c r="CS716" s="57"/>
      <c r="CT716" s="57"/>
      <c r="CU716" s="57"/>
      <c r="CV716" s="57"/>
      <c r="CW716" s="57"/>
      <c r="CX716" s="57"/>
      <c r="CY716" s="57"/>
      <c r="CZ716" s="57"/>
      <c r="DA716" s="57"/>
      <c r="DB716" s="57"/>
      <c r="DC716" s="57"/>
      <c r="DD716" s="57"/>
      <c r="DE716" s="57"/>
      <c r="DF716" s="57"/>
      <c r="DG716" s="57"/>
      <c r="DH716" s="57"/>
      <c r="DI716" s="57"/>
      <c r="DJ716" s="57"/>
      <c r="DK716" s="57"/>
      <c r="DL716" s="57"/>
      <c r="DM716" s="57"/>
      <c r="DN716" s="57"/>
      <c r="DO716" s="57"/>
      <c r="DP716" s="57"/>
      <c r="DQ716" s="57"/>
      <c r="DR716" s="57"/>
      <c r="DS716" s="57"/>
      <c r="DT716" s="57"/>
      <c r="DU716" s="57"/>
      <c r="DV716" s="103"/>
      <c r="DW716" s="57"/>
      <c r="DX716" s="57"/>
      <c r="DY716" s="57"/>
      <c r="DZ716" s="57"/>
      <c r="EA716" s="57"/>
      <c r="EB716" s="57"/>
      <c r="EC716" s="57"/>
      <c r="ED716" s="57"/>
      <c r="EE716" s="57"/>
      <c r="EF716" s="57"/>
      <c r="EG716" s="57"/>
      <c r="EH716" s="57"/>
      <c r="EI716" s="57"/>
      <c r="EJ716" s="57"/>
      <c r="EK716" s="57"/>
      <c r="EL716" s="57"/>
      <c r="EM716" s="57"/>
      <c r="EN716" s="57"/>
      <c r="EO716" s="57"/>
      <c r="EP716" s="57"/>
      <c r="EQ716" s="103"/>
      <c r="ER716" s="577"/>
    </row>
    <row r="717" spans="1:148" ht="15" customHeight="1">
      <c r="A717" s="648"/>
      <c r="B717" s="2261" t="str">
        <f t="shared" si="739"/>
        <v>Desk 86</v>
      </c>
      <c r="C717" s="2266" t="str">
        <f t="shared" ref="C717" si="762">IF(ISBLANK(C97), "", C97)</f>
        <v/>
      </c>
      <c r="D717" s="2266" t="str">
        <f t="shared" si="757"/>
        <v/>
      </c>
      <c r="E717" s="2266" t="str">
        <f t="shared" si="757"/>
        <v/>
      </c>
      <c r="F717" s="2266" t="str">
        <f t="shared" si="757"/>
        <v/>
      </c>
      <c r="G717" s="57"/>
      <c r="H717" s="57"/>
      <c r="I717" s="57"/>
      <c r="J717" s="57"/>
      <c r="K717" s="57"/>
      <c r="L717" s="57"/>
      <c r="M717" s="57"/>
      <c r="N717" s="57"/>
      <c r="O717" s="57"/>
      <c r="P717" s="57"/>
      <c r="Q717" s="57"/>
      <c r="R717" s="57"/>
      <c r="S717" s="57"/>
      <c r="T717" s="57"/>
      <c r="U717" s="57"/>
      <c r="V717" s="57"/>
      <c r="W717" s="57"/>
      <c r="X717" s="57"/>
      <c r="Y717" s="57"/>
      <c r="Z717" s="57"/>
      <c r="AA717" s="57"/>
      <c r="AB717" s="57"/>
      <c r="AC717" s="57"/>
      <c r="AD717" s="57"/>
      <c r="AE717" s="57"/>
      <c r="AF717" s="57"/>
      <c r="AG717" s="57"/>
      <c r="AH717" s="57"/>
      <c r="AI717" s="57"/>
      <c r="AJ717" s="57"/>
      <c r="AK717" s="57"/>
      <c r="AL717" s="57"/>
      <c r="AM717" s="57"/>
      <c r="AN717" s="57"/>
      <c r="AO717" s="57"/>
      <c r="AP717" s="57"/>
      <c r="AQ717" s="57"/>
      <c r="AR717" s="57"/>
      <c r="AS717" s="57"/>
      <c r="AT717" s="57"/>
      <c r="AU717" s="57"/>
      <c r="AV717" s="57"/>
      <c r="AW717" s="57"/>
      <c r="AX717" s="57"/>
      <c r="AY717" s="57"/>
      <c r="AZ717" s="57"/>
      <c r="BA717" s="57"/>
      <c r="BB717" s="57"/>
      <c r="BC717" s="57"/>
      <c r="BD717" s="57"/>
      <c r="BE717" s="57"/>
      <c r="BF717" s="57"/>
      <c r="BG717" s="57"/>
      <c r="BH717" s="57"/>
      <c r="BI717" s="57"/>
      <c r="BJ717" s="57"/>
      <c r="BK717" s="57"/>
      <c r="BL717" s="57"/>
      <c r="BM717" s="57"/>
      <c r="BN717" s="57"/>
      <c r="BO717" s="57"/>
      <c r="BP717" s="57"/>
      <c r="BQ717" s="57"/>
      <c r="BR717" s="57"/>
      <c r="BS717" s="57"/>
      <c r="BT717" s="57"/>
      <c r="BU717" s="57"/>
      <c r="BV717" s="57"/>
      <c r="BW717" s="57"/>
      <c r="BX717" s="57"/>
      <c r="BY717" s="57"/>
      <c r="BZ717" s="57"/>
      <c r="CA717" s="57"/>
      <c r="CB717" s="57"/>
      <c r="CC717" s="57"/>
      <c r="CD717" s="57"/>
      <c r="CE717" s="57"/>
      <c r="CF717" s="57"/>
      <c r="CG717" s="57"/>
      <c r="CH717" s="57"/>
      <c r="CI717" s="57"/>
      <c r="CJ717" s="57"/>
      <c r="CK717" s="57"/>
      <c r="CL717" s="57"/>
      <c r="CM717" s="57"/>
      <c r="CN717" s="57"/>
      <c r="CO717" s="57"/>
      <c r="CP717" s="57"/>
      <c r="CQ717" s="57"/>
      <c r="CR717" s="57"/>
      <c r="CS717" s="57"/>
      <c r="CT717" s="57"/>
      <c r="CU717" s="57"/>
      <c r="CV717" s="57"/>
      <c r="CW717" s="57"/>
      <c r="CX717" s="57"/>
      <c r="CY717" s="57"/>
      <c r="CZ717" s="57"/>
      <c r="DA717" s="57"/>
      <c r="DB717" s="57"/>
      <c r="DC717" s="57"/>
      <c r="DD717" s="57"/>
      <c r="DE717" s="57"/>
      <c r="DF717" s="57"/>
      <c r="DG717" s="57"/>
      <c r="DH717" s="57"/>
      <c r="DI717" s="57"/>
      <c r="DJ717" s="57"/>
      <c r="DK717" s="57"/>
      <c r="DL717" s="57"/>
      <c r="DM717" s="57"/>
      <c r="DN717" s="57"/>
      <c r="DO717" s="57"/>
      <c r="DP717" s="57"/>
      <c r="DQ717" s="57"/>
      <c r="DR717" s="57"/>
      <c r="DS717" s="57"/>
      <c r="DT717" s="57"/>
      <c r="DU717" s="57"/>
      <c r="DV717" s="103"/>
      <c r="DW717" s="57"/>
      <c r="DX717" s="57"/>
      <c r="DY717" s="57"/>
      <c r="DZ717" s="57"/>
      <c r="EA717" s="57"/>
      <c r="EB717" s="57"/>
      <c r="EC717" s="57"/>
      <c r="ED717" s="57"/>
      <c r="EE717" s="57"/>
      <c r="EF717" s="57"/>
      <c r="EG717" s="57"/>
      <c r="EH717" s="57"/>
      <c r="EI717" s="57"/>
      <c r="EJ717" s="57"/>
      <c r="EK717" s="57"/>
      <c r="EL717" s="57"/>
      <c r="EM717" s="57"/>
      <c r="EN717" s="57"/>
      <c r="EO717" s="57"/>
      <c r="EP717" s="57"/>
      <c r="EQ717" s="103"/>
      <c r="ER717" s="577"/>
    </row>
    <row r="718" spans="1:148" ht="15" customHeight="1">
      <c r="A718" s="648"/>
      <c r="B718" s="2261" t="str">
        <f t="shared" si="739"/>
        <v>Desk 87</v>
      </c>
      <c r="C718" s="2266" t="str">
        <f t="shared" ref="C718" si="763">IF(ISBLANK(C98), "", C98)</f>
        <v/>
      </c>
      <c r="D718" s="2266" t="str">
        <f t="shared" si="757"/>
        <v/>
      </c>
      <c r="E718" s="2266" t="str">
        <f t="shared" si="757"/>
        <v/>
      </c>
      <c r="F718" s="2266" t="str">
        <f t="shared" si="757"/>
        <v/>
      </c>
      <c r="G718" s="57"/>
      <c r="H718" s="57"/>
      <c r="I718" s="57"/>
      <c r="J718" s="57"/>
      <c r="K718" s="57"/>
      <c r="L718" s="57"/>
      <c r="M718" s="57"/>
      <c r="N718" s="57"/>
      <c r="O718" s="57"/>
      <c r="P718" s="57"/>
      <c r="Q718" s="57"/>
      <c r="R718" s="57"/>
      <c r="S718" s="57"/>
      <c r="T718" s="57"/>
      <c r="U718" s="57"/>
      <c r="V718" s="57"/>
      <c r="W718" s="57"/>
      <c r="X718" s="57"/>
      <c r="Y718" s="57"/>
      <c r="Z718" s="57"/>
      <c r="AA718" s="57"/>
      <c r="AB718" s="57"/>
      <c r="AC718" s="57"/>
      <c r="AD718" s="57"/>
      <c r="AE718" s="57"/>
      <c r="AF718" s="57"/>
      <c r="AG718" s="57"/>
      <c r="AH718" s="57"/>
      <c r="AI718" s="57"/>
      <c r="AJ718" s="57"/>
      <c r="AK718" s="57"/>
      <c r="AL718" s="57"/>
      <c r="AM718" s="57"/>
      <c r="AN718" s="57"/>
      <c r="AO718" s="57"/>
      <c r="AP718" s="57"/>
      <c r="AQ718" s="57"/>
      <c r="AR718" s="57"/>
      <c r="AS718" s="57"/>
      <c r="AT718" s="57"/>
      <c r="AU718" s="57"/>
      <c r="AV718" s="57"/>
      <c r="AW718" s="57"/>
      <c r="AX718" s="57"/>
      <c r="AY718" s="57"/>
      <c r="AZ718" s="57"/>
      <c r="BA718" s="57"/>
      <c r="BB718" s="57"/>
      <c r="BC718" s="57"/>
      <c r="BD718" s="57"/>
      <c r="BE718" s="57"/>
      <c r="BF718" s="57"/>
      <c r="BG718" s="57"/>
      <c r="BH718" s="57"/>
      <c r="BI718" s="57"/>
      <c r="BJ718" s="57"/>
      <c r="BK718" s="57"/>
      <c r="BL718" s="57"/>
      <c r="BM718" s="57"/>
      <c r="BN718" s="57"/>
      <c r="BO718" s="57"/>
      <c r="BP718" s="57"/>
      <c r="BQ718" s="57"/>
      <c r="BR718" s="57"/>
      <c r="BS718" s="57"/>
      <c r="BT718" s="57"/>
      <c r="BU718" s="57"/>
      <c r="BV718" s="57"/>
      <c r="BW718" s="57"/>
      <c r="BX718" s="57"/>
      <c r="BY718" s="57"/>
      <c r="BZ718" s="57"/>
      <c r="CA718" s="57"/>
      <c r="CB718" s="57"/>
      <c r="CC718" s="57"/>
      <c r="CD718" s="57"/>
      <c r="CE718" s="57"/>
      <c r="CF718" s="57"/>
      <c r="CG718" s="57"/>
      <c r="CH718" s="57"/>
      <c r="CI718" s="57"/>
      <c r="CJ718" s="57"/>
      <c r="CK718" s="57"/>
      <c r="CL718" s="57"/>
      <c r="CM718" s="57"/>
      <c r="CN718" s="57"/>
      <c r="CO718" s="57"/>
      <c r="CP718" s="57"/>
      <c r="CQ718" s="57"/>
      <c r="CR718" s="57"/>
      <c r="CS718" s="57"/>
      <c r="CT718" s="57"/>
      <c r="CU718" s="57"/>
      <c r="CV718" s="57"/>
      <c r="CW718" s="57"/>
      <c r="CX718" s="57"/>
      <c r="CY718" s="57"/>
      <c r="CZ718" s="57"/>
      <c r="DA718" s="57"/>
      <c r="DB718" s="57"/>
      <c r="DC718" s="57"/>
      <c r="DD718" s="57"/>
      <c r="DE718" s="57"/>
      <c r="DF718" s="57"/>
      <c r="DG718" s="57"/>
      <c r="DH718" s="57"/>
      <c r="DI718" s="57"/>
      <c r="DJ718" s="57"/>
      <c r="DK718" s="57"/>
      <c r="DL718" s="57"/>
      <c r="DM718" s="57"/>
      <c r="DN718" s="57"/>
      <c r="DO718" s="57"/>
      <c r="DP718" s="57"/>
      <c r="DQ718" s="57"/>
      <c r="DR718" s="57"/>
      <c r="DS718" s="57"/>
      <c r="DT718" s="57"/>
      <c r="DU718" s="57"/>
      <c r="DV718" s="103"/>
      <c r="DW718" s="57"/>
      <c r="DX718" s="57"/>
      <c r="DY718" s="57"/>
      <c r="DZ718" s="57"/>
      <c r="EA718" s="57"/>
      <c r="EB718" s="57"/>
      <c r="EC718" s="57"/>
      <c r="ED718" s="57"/>
      <c r="EE718" s="57"/>
      <c r="EF718" s="57"/>
      <c r="EG718" s="57"/>
      <c r="EH718" s="57"/>
      <c r="EI718" s="57"/>
      <c r="EJ718" s="57"/>
      <c r="EK718" s="57"/>
      <c r="EL718" s="57"/>
      <c r="EM718" s="57"/>
      <c r="EN718" s="57"/>
      <c r="EO718" s="57"/>
      <c r="EP718" s="57"/>
      <c r="EQ718" s="103"/>
      <c r="ER718" s="577"/>
    </row>
    <row r="719" spans="1:148" ht="15" customHeight="1">
      <c r="A719" s="648"/>
      <c r="B719" s="2261" t="str">
        <f t="shared" si="739"/>
        <v>Desk 88</v>
      </c>
      <c r="C719" s="2266" t="str">
        <f t="shared" ref="C719" si="764">IF(ISBLANK(C99), "", C99)</f>
        <v/>
      </c>
      <c r="D719" s="2266" t="str">
        <f t="shared" si="757"/>
        <v/>
      </c>
      <c r="E719" s="2266" t="str">
        <f t="shared" si="757"/>
        <v/>
      </c>
      <c r="F719" s="2266" t="str">
        <f t="shared" si="757"/>
        <v/>
      </c>
      <c r="G719" s="57"/>
      <c r="H719" s="57"/>
      <c r="I719" s="57"/>
      <c r="J719" s="57"/>
      <c r="K719" s="57"/>
      <c r="L719" s="57"/>
      <c r="M719" s="57"/>
      <c r="N719" s="57"/>
      <c r="O719" s="57"/>
      <c r="P719" s="57"/>
      <c r="Q719" s="57"/>
      <c r="R719" s="57"/>
      <c r="S719" s="57"/>
      <c r="T719" s="57"/>
      <c r="U719" s="57"/>
      <c r="V719" s="57"/>
      <c r="W719" s="57"/>
      <c r="X719" s="57"/>
      <c r="Y719" s="57"/>
      <c r="Z719" s="57"/>
      <c r="AA719" s="57"/>
      <c r="AB719" s="57"/>
      <c r="AC719" s="57"/>
      <c r="AD719" s="57"/>
      <c r="AE719" s="57"/>
      <c r="AF719" s="57"/>
      <c r="AG719" s="57"/>
      <c r="AH719" s="57"/>
      <c r="AI719" s="57"/>
      <c r="AJ719" s="57"/>
      <c r="AK719" s="57"/>
      <c r="AL719" s="57"/>
      <c r="AM719" s="57"/>
      <c r="AN719" s="57"/>
      <c r="AO719" s="57"/>
      <c r="AP719" s="57"/>
      <c r="AQ719" s="57"/>
      <c r="AR719" s="57"/>
      <c r="AS719" s="57"/>
      <c r="AT719" s="57"/>
      <c r="AU719" s="57"/>
      <c r="AV719" s="57"/>
      <c r="AW719" s="57"/>
      <c r="AX719" s="57"/>
      <c r="AY719" s="57"/>
      <c r="AZ719" s="57"/>
      <c r="BA719" s="57"/>
      <c r="BB719" s="57"/>
      <c r="BC719" s="57"/>
      <c r="BD719" s="57"/>
      <c r="BE719" s="57"/>
      <c r="BF719" s="57"/>
      <c r="BG719" s="57"/>
      <c r="BH719" s="57"/>
      <c r="BI719" s="57"/>
      <c r="BJ719" s="57"/>
      <c r="BK719" s="57"/>
      <c r="BL719" s="57"/>
      <c r="BM719" s="57"/>
      <c r="BN719" s="57"/>
      <c r="BO719" s="57"/>
      <c r="BP719" s="57"/>
      <c r="BQ719" s="57"/>
      <c r="BR719" s="57"/>
      <c r="BS719" s="57"/>
      <c r="BT719" s="57"/>
      <c r="BU719" s="57"/>
      <c r="BV719" s="57"/>
      <c r="BW719" s="57"/>
      <c r="BX719" s="57"/>
      <c r="BY719" s="57"/>
      <c r="BZ719" s="57"/>
      <c r="CA719" s="57"/>
      <c r="CB719" s="57"/>
      <c r="CC719" s="57"/>
      <c r="CD719" s="57"/>
      <c r="CE719" s="57"/>
      <c r="CF719" s="57"/>
      <c r="CG719" s="57"/>
      <c r="CH719" s="57"/>
      <c r="CI719" s="57"/>
      <c r="CJ719" s="57"/>
      <c r="CK719" s="57"/>
      <c r="CL719" s="57"/>
      <c r="CM719" s="57"/>
      <c r="CN719" s="57"/>
      <c r="CO719" s="57"/>
      <c r="CP719" s="57"/>
      <c r="CQ719" s="57"/>
      <c r="CR719" s="57"/>
      <c r="CS719" s="57"/>
      <c r="CT719" s="57"/>
      <c r="CU719" s="57"/>
      <c r="CV719" s="57"/>
      <c r="CW719" s="57"/>
      <c r="CX719" s="57"/>
      <c r="CY719" s="57"/>
      <c r="CZ719" s="57"/>
      <c r="DA719" s="57"/>
      <c r="DB719" s="57"/>
      <c r="DC719" s="57"/>
      <c r="DD719" s="57"/>
      <c r="DE719" s="57"/>
      <c r="DF719" s="57"/>
      <c r="DG719" s="57"/>
      <c r="DH719" s="57"/>
      <c r="DI719" s="57"/>
      <c r="DJ719" s="57"/>
      <c r="DK719" s="57"/>
      <c r="DL719" s="57"/>
      <c r="DM719" s="57"/>
      <c r="DN719" s="57"/>
      <c r="DO719" s="57"/>
      <c r="DP719" s="57"/>
      <c r="DQ719" s="57"/>
      <c r="DR719" s="57"/>
      <c r="DS719" s="57"/>
      <c r="DT719" s="57"/>
      <c r="DU719" s="57"/>
      <c r="DV719" s="103"/>
      <c r="DW719" s="57"/>
      <c r="DX719" s="57"/>
      <c r="DY719" s="57"/>
      <c r="DZ719" s="57"/>
      <c r="EA719" s="57"/>
      <c r="EB719" s="57"/>
      <c r="EC719" s="57"/>
      <c r="ED719" s="57"/>
      <c r="EE719" s="57"/>
      <c r="EF719" s="57"/>
      <c r="EG719" s="57"/>
      <c r="EH719" s="57"/>
      <c r="EI719" s="57"/>
      <c r="EJ719" s="57"/>
      <c r="EK719" s="57"/>
      <c r="EL719" s="57"/>
      <c r="EM719" s="57"/>
      <c r="EN719" s="57"/>
      <c r="EO719" s="57"/>
      <c r="EP719" s="57"/>
      <c r="EQ719" s="103"/>
      <c r="ER719" s="577"/>
    </row>
    <row r="720" spans="1:148" ht="15" customHeight="1">
      <c r="A720" s="648"/>
      <c r="B720" s="2261" t="str">
        <f t="shared" si="739"/>
        <v>Desk 89</v>
      </c>
      <c r="C720" s="2266" t="str">
        <f t="shared" ref="C720" si="765">IF(ISBLANK(C100), "", C100)</f>
        <v/>
      </c>
      <c r="D720" s="2266" t="str">
        <f t="shared" si="757"/>
        <v/>
      </c>
      <c r="E720" s="2266" t="str">
        <f t="shared" si="757"/>
        <v/>
      </c>
      <c r="F720" s="2266" t="str">
        <f t="shared" si="757"/>
        <v/>
      </c>
      <c r="G720" s="57"/>
      <c r="H720" s="57"/>
      <c r="I720" s="57"/>
      <c r="J720" s="57"/>
      <c r="K720" s="57"/>
      <c r="L720" s="57"/>
      <c r="M720" s="57"/>
      <c r="N720" s="57"/>
      <c r="O720" s="57"/>
      <c r="P720" s="57"/>
      <c r="Q720" s="57"/>
      <c r="R720" s="57"/>
      <c r="S720" s="57"/>
      <c r="T720" s="57"/>
      <c r="U720" s="57"/>
      <c r="V720" s="57"/>
      <c r="W720" s="57"/>
      <c r="X720" s="57"/>
      <c r="Y720" s="57"/>
      <c r="Z720" s="57"/>
      <c r="AA720" s="57"/>
      <c r="AB720" s="57"/>
      <c r="AC720" s="57"/>
      <c r="AD720" s="57"/>
      <c r="AE720" s="57"/>
      <c r="AF720" s="57"/>
      <c r="AG720" s="57"/>
      <c r="AH720" s="57"/>
      <c r="AI720" s="57"/>
      <c r="AJ720" s="57"/>
      <c r="AK720" s="57"/>
      <c r="AL720" s="57"/>
      <c r="AM720" s="57"/>
      <c r="AN720" s="57"/>
      <c r="AO720" s="57"/>
      <c r="AP720" s="57"/>
      <c r="AQ720" s="57"/>
      <c r="AR720" s="57"/>
      <c r="AS720" s="57"/>
      <c r="AT720" s="57"/>
      <c r="AU720" s="57"/>
      <c r="AV720" s="57"/>
      <c r="AW720" s="57"/>
      <c r="AX720" s="57"/>
      <c r="AY720" s="57"/>
      <c r="AZ720" s="57"/>
      <c r="BA720" s="57"/>
      <c r="BB720" s="57"/>
      <c r="BC720" s="57"/>
      <c r="BD720" s="57"/>
      <c r="BE720" s="57"/>
      <c r="BF720" s="57"/>
      <c r="BG720" s="57"/>
      <c r="BH720" s="57"/>
      <c r="BI720" s="57"/>
      <c r="BJ720" s="57"/>
      <c r="BK720" s="57"/>
      <c r="BL720" s="57"/>
      <c r="BM720" s="57"/>
      <c r="BN720" s="57"/>
      <c r="BO720" s="57"/>
      <c r="BP720" s="57"/>
      <c r="BQ720" s="57"/>
      <c r="BR720" s="57"/>
      <c r="BS720" s="57"/>
      <c r="BT720" s="57"/>
      <c r="BU720" s="57"/>
      <c r="BV720" s="57"/>
      <c r="BW720" s="57"/>
      <c r="BX720" s="57"/>
      <c r="BY720" s="57"/>
      <c r="BZ720" s="57"/>
      <c r="CA720" s="57"/>
      <c r="CB720" s="57"/>
      <c r="CC720" s="57"/>
      <c r="CD720" s="57"/>
      <c r="CE720" s="57"/>
      <c r="CF720" s="57"/>
      <c r="CG720" s="57"/>
      <c r="CH720" s="57"/>
      <c r="CI720" s="57"/>
      <c r="CJ720" s="57"/>
      <c r="CK720" s="57"/>
      <c r="CL720" s="57"/>
      <c r="CM720" s="57"/>
      <c r="CN720" s="57"/>
      <c r="CO720" s="57"/>
      <c r="CP720" s="57"/>
      <c r="CQ720" s="57"/>
      <c r="CR720" s="57"/>
      <c r="CS720" s="57"/>
      <c r="CT720" s="57"/>
      <c r="CU720" s="57"/>
      <c r="CV720" s="57"/>
      <c r="CW720" s="57"/>
      <c r="CX720" s="57"/>
      <c r="CY720" s="57"/>
      <c r="CZ720" s="57"/>
      <c r="DA720" s="57"/>
      <c r="DB720" s="57"/>
      <c r="DC720" s="57"/>
      <c r="DD720" s="57"/>
      <c r="DE720" s="57"/>
      <c r="DF720" s="57"/>
      <c r="DG720" s="57"/>
      <c r="DH720" s="57"/>
      <c r="DI720" s="57"/>
      <c r="DJ720" s="57"/>
      <c r="DK720" s="57"/>
      <c r="DL720" s="57"/>
      <c r="DM720" s="57"/>
      <c r="DN720" s="57"/>
      <c r="DO720" s="57"/>
      <c r="DP720" s="57"/>
      <c r="DQ720" s="57"/>
      <c r="DR720" s="57"/>
      <c r="DS720" s="57"/>
      <c r="DT720" s="57"/>
      <c r="DU720" s="57"/>
      <c r="DV720" s="103"/>
      <c r="DW720" s="57"/>
      <c r="DX720" s="57"/>
      <c r="DY720" s="57"/>
      <c r="DZ720" s="57"/>
      <c r="EA720" s="57"/>
      <c r="EB720" s="57"/>
      <c r="EC720" s="57"/>
      <c r="ED720" s="57"/>
      <c r="EE720" s="57"/>
      <c r="EF720" s="57"/>
      <c r="EG720" s="57"/>
      <c r="EH720" s="57"/>
      <c r="EI720" s="57"/>
      <c r="EJ720" s="57"/>
      <c r="EK720" s="57"/>
      <c r="EL720" s="57"/>
      <c r="EM720" s="57"/>
      <c r="EN720" s="57"/>
      <c r="EO720" s="57"/>
      <c r="EP720" s="57"/>
      <c r="EQ720" s="103"/>
      <c r="ER720" s="577"/>
    </row>
    <row r="721" spans="1:148" ht="15" customHeight="1">
      <c r="A721" s="648"/>
      <c r="B721" s="2261" t="str">
        <f t="shared" si="739"/>
        <v>Desk 90</v>
      </c>
      <c r="C721" s="2266" t="str">
        <f t="shared" ref="C721" si="766">IF(ISBLANK(C101), "", C101)</f>
        <v/>
      </c>
      <c r="D721" s="2266" t="str">
        <f t="shared" si="757"/>
        <v/>
      </c>
      <c r="E721" s="2266" t="str">
        <f t="shared" si="757"/>
        <v/>
      </c>
      <c r="F721" s="2266" t="str">
        <f t="shared" si="757"/>
        <v/>
      </c>
      <c r="G721" s="57"/>
      <c r="H721" s="57"/>
      <c r="I721" s="57"/>
      <c r="J721" s="57"/>
      <c r="K721" s="57"/>
      <c r="L721" s="57"/>
      <c r="M721" s="57"/>
      <c r="N721" s="57"/>
      <c r="O721" s="57"/>
      <c r="P721" s="57"/>
      <c r="Q721" s="57"/>
      <c r="R721" s="57"/>
      <c r="S721" s="57"/>
      <c r="T721" s="57"/>
      <c r="U721" s="57"/>
      <c r="V721" s="57"/>
      <c r="W721" s="57"/>
      <c r="X721" s="57"/>
      <c r="Y721" s="57"/>
      <c r="Z721" s="57"/>
      <c r="AA721" s="57"/>
      <c r="AB721" s="57"/>
      <c r="AC721" s="57"/>
      <c r="AD721" s="57"/>
      <c r="AE721" s="57"/>
      <c r="AF721" s="57"/>
      <c r="AG721" s="57"/>
      <c r="AH721" s="57"/>
      <c r="AI721" s="57"/>
      <c r="AJ721" s="57"/>
      <c r="AK721" s="57"/>
      <c r="AL721" s="57"/>
      <c r="AM721" s="57"/>
      <c r="AN721" s="57"/>
      <c r="AO721" s="57"/>
      <c r="AP721" s="57"/>
      <c r="AQ721" s="57"/>
      <c r="AR721" s="57"/>
      <c r="AS721" s="57"/>
      <c r="AT721" s="57"/>
      <c r="AU721" s="57"/>
      <c r="AV721" s="57"/>
      <c r="AW721" s="57"/>
      <c r="AX721" s="57"/>
      <c r="AY721" s="57"/>
      <c r="AZ721" s="57"/>
      <c r="BA721" s="57"/>
      <c r="BB721" s="57"/>
      <c r="BC721" s="57"/>
      <c r="BD721" s="57"/>
      <c r="BE721" s="57"/>
      <c r="BF721" s="57"/>
      <c r="BG721" s="57"/>
      <c r="BH721" s="57"/>
      <c r="BI721" s="57"/>
      <c r="BJ721" s="57"/>
      <c r="BK721" s="57"/>
      <c r="BL721" s="57"/>
      <c r="BM721" s="57"/>
      <c r="BN721" s="57"/>
      <c r="BO721" s="57"/>
      <c r="BP721" s="57"/>
      <c r="BQ721" s="57"/>
      <c r="BR721" s="57"/>
      <c r="BS721" s="57"/>
      <c r="BT721" s="57"/>
      <c r="BU721" s="57"/>
      <c r="BV721" s="57"/>
      <c r="BW721" s="57"/>
      <c r="BX721" s="57"/>
      <c r="BY721" s="57"/>
      <c r="BZ721" s="57"/>
      <c r="CA721" s="57"/>
      <c r="CB721" s="57"/>
      <c r="CC721" s="57"/>
      <c r="CD721" s="57"/>
      <c r="CE721" s="57"/>
      <c r="CF721" s="57"/>
      <c r="CG721" s="57"/>
      <c r="CH721" s="57"/>
      <c r="CI721" s="57"/>
      <c r="CJ721" s="57"/>
      <c r="CK721" s="57"/>
      <c r="CL721" s="57"/>
      <c r="CM721" s="57"/>
      <c r="CN721" s="57"/>
      <c r="CO721" s="57"/>
      <c r="CP721" s="57"/>
      <c r="CQ721" s="57"/>
      <c r="CR721" s="57"/>
      <c r="CS721" s="57"/>
      <c r="CT721" s="57"/>
      <c r="CU721" s="57"/>
      <c r="CV721" s="57"/>
      <c r="CW721" s="57"/>
      <c r="CX721" s="57"/>
      <c r="CY721" s="57"/>
      <c r="CZ721" s="57"/>
      <c r="DA721" s="57"/>
      <c r="DB721" s="57"/>
      <c r="DC721" s="57"/>
      <c r="DD721" s="57"/>
      <c r="DE721" s="57"/>
      <c r="DF721" s="57"/>
      <c r="DG721" s="57"/>
      <c r="DH721" s="57"/>
      <c r="DI721" s="57"/>
      <c r="DJ721" s="57"/>
      <c r="DK721" s="57"/>
      <c r="DL721" s="57"/>
      <c r="DM721" s="57"/>
      <c r="DN721" s="57"/>
      <c r="DO721" s="57"/>
      <c r="DP721" s="57"/>
      <c r="DQ721" s="57"/>
      <c r="DR721" s="57"/>
      <c r="DS721" s="57"/>
      <c r="DT721" s="57"/>
      <c r="DU721" s="57"/>
      <c r="DV721" s="103"/>
      <c r="DW721" s="57"/>
      <c r="DX721" s="57"/>
      <c r="DY721" s="57"/>
      <c r="DZ721" s="57"/>
      <c r="EA721" s="57"/>
      <c r="EB721" s="57"/>
      <c r="EC721" s="57"/>
      <c r="ED721" s="57"/>
      <c r="EE721" s="57"/>
      <c r="EF721" s="57"/>
      <c r="EG721" s="57"/>
      <c r="EH721" s="57"/>
      <c r="EI721" s="57"/>
      <c r="EJ721" s="57"/>
      <c r="EK721" s="57"/>
      <c r="EL721" s="57"/>
      <c r="EM721" s="57"/>
      <c r="EN721" s="57"/>
      <c r="EO721" s="57"/>
      <c r="EP721" s="57"/>
      <c r="EQ721" s="103"/>
      <c r="ER721" s="577"/>
    </row>
    <row r="722" spans="1:148" ht="15" customHeight="1">
      <c r="A722" s="648"/>
      <c r="B722" s="2261" t="str">
        <f t="shared" si="739"/>
        <v>Desk 91</v>
      </c>
      <c r="C722" s="2266" t="str">
        <f t="shared" ref="C722" si="767">IF(ISBLANK(C102), "", C102)</f>
        <v/>
      </c>
      <c r="D722" s="2266" t="str">
        <f t="shared" si="757"/>
        <v/>
      </c>
      <c r="E722" s="2266" t="str">
        <f t="shared" si="757"/>
        <v/>
      </c>
      <c r="F722" s="2266" t="str">
        <f t="shared" si="757"/>
        <v/>
      </c>
      <c r="G722" s="57"/>
      <c r="H722" s="57"/>
      <c r="I722" s="57"/>
      <c r="J722" s="57"/>
      <c r="K722" s="57"/>
      <c r="L722" s="57"/>
      <c r="M722" s="57"/>
      <c r="N722" s="57"/>
      <c r="O722" s="57"/>
      <c r="P722" s="57"/>
      <c r="Q722" s="57"/>
      <c r="R722" s="57"/>
      <c r="S722" s="57"/>
      <c r="T722" s="57"/>
      <c r="U722" s="57"/>
      <c r="V722" s="57"/>
      <c r="W722" s="57"/>
      <c r="X722" s="57"/>
      <c r="Y722" s="57"/>
      <c r="Z722" s="57"/>
      <c r="AA722" s="57"/>
      <c r="AB722" s="57"/>
      <c r="AC722" s="57"/>
      <c r="AD722" s="57"/>
      <c r="AE722" s="57"/>
      <c r="AF722" s="57"/>
      <c r="AG722" s="57"/>
      <c r="AH722" s="57"/>
      <c r="AI722" s="57"/>
      <c r="AJ722" s="57"/>
      <c r="AK722" s="57"/>
      <c r="AL722" s="57"/>
      <c r="AM722" s="57"/>
      <c r="AN722" s="57"/>
      <c r="AO722" s="57"/>
      <c r="AP722" s="57"/>
      <c r="AQ722" s="57"/>
      <c r="AR722" s="57"/>
      <c r="AS722" s="57"/>
      <c r="AT722" s="57"/>
      <c r="AU722" s="57"/>
      <c r="AV722" s="57"/>
      <c r="AW722" s="57"/>
      <c r="AX722" s="57"/>
      <c r="AY722" s="57"/>
      <c r="AZ722" s="57"/>
      <c r="BA722" s="57"/>
      <c r="BB722" s="57"/>
      <c r="BC722" s="57"/>
      <c r="BD722" s="57"/>
      <c r="BE722" s="57"/>
      <c r="BF722" s="57"/>
      <c r="BG722" s="57"/>
      <c r="BH722" s="57"/>
      <c r="BI722" s="57"/>
      <c r="BJ722" s="57"/>
      <c r="BK722" s="57"/>
      <c r="BL722" s="57"/>
      <c r="BM722" s="57"/>
      <c r="BN722" s="57"/>
      <c r="BO722" s="57"/>
      <c r="BP722" s="57"/>
      <c r="BQ722" s="57"/>
      <c r="BR722" s="57"/>
      <c r="BS722" s="57"/>
      <c r="BT722" s="57"/>
      <c r="BU722" s="57"/>
      <c r="BV722" s="57"/>
      <c r="BW722" s="57"/>
      <c r="BX722" s="57"/>
      <c r="BY722" s="57"/>
      <c r="BZ722" s="57"/>
      <c r="CA722" s="57"/>
      <c r="CB722" s="57"/>
      <c r="CC722" s="57"/>
      <c r="CD722" s="57"/>
      <c r="CE722" s="57"/>
      <c r="CF722" s="57"/>
      <c r="CG722" s="57"/>
      <c r="CH722" s="57"/>
      <c r="CI722" s="57"/>
      <c r="CJ722" s="57"/>
      <c r="CK722" s="57"/>
      <c r="CL722" s="57"/>
      <c r="CM722" s="57"/>
      <c r="CN722" s="57"/>
      <c r="CO722" s="57"/>
      <c r="CP722" s="57"/>
      <c r="CQ722" s="57"/>
      <c r="CR722" s="57"/>
      <c r="CS722" s="57"/>
      <c r="CT722" s="57"/>
      <c r="CU722" s="57"/>
      <c r="CV722" s="57"/>
      <c r="CW722" s="57"/>
      <c r="CX722" s="57"/>
      <c r="CY722" s="57"/>
      <c r="CZ722" s="57"/>
      <c r="DA722" s="57"/>
      <c r="DB722" s="57"/>
      <c r="DC722" s="57"/>
      <c r="DD722" s="57"/>
      <c r="DE722" s="57"/>
      <c r="DF722" s="57"/>
      <c r="DG722" s="57"/>
      <c r="DH722" s="57"/>
      <c r="DI722" s="57"/>
      <c r="DJ722" s="57"/>
      <c r="DK722" s="57"/>
      <c r="DL722" s="57"/>
      <c r="DM722" s="57"/>
      <c r="DN722" s="57"/>
      <c r="DO722" s="57"/>
      <c r="DP722" s="57"/>
      <c r="DQ722" s="57"/>
      <c r="DR722" s="57"/>
      <c r="DS722" s="57"/>
      <c r="DT722" s="57"/>
      <c r="DU722" s="57"/>
      <c r="DV722" s="103"/>
      <c r="DW722" s="57"/>
      <c r="DX722" s="57"/>
      <c r="DY722" s="57"/>
      <c r="DZ722" s="57"/>
      <c r="EA722" s="57"/>
      <c r="EB722" s="57"/>
      <c r="EC722" s="57"/>
      <c r="ED722" s="57"/>
      <c r="EE722" s="57"/>
      <c r="EF722" s="57"/>
      <c r="EG722" s="57"/>
      <c r="EH722" s="57"/>
      <c r="EI722" s="57"/>
      <c r="EJ722" s="57"/>
      <c r="EK722" s="57"/>
      <c r="EL722" s="57"/>
      <c r="EM722" s="57"/>
      <c r="EN722" s="57"/>
      <c r="EO722" s="57"/>
      <c r="EP722" s="57"/>
      <c r="EQ722" s="103"/>
      <c r="ER722" s="577"/>
    </row>
    <row r="723" spans="1:148" ht="15" customHeight="1">
      <c r="A723" s="648"/>
      <c r="B723" s="2261" t="str">
        <f t="shared" si="739"/>
        <v>Desk 92</v>
      </c>
      <c r="C723" s="2266" t="str">
        <f t="shared" ref="C723" si="768">IF(ISBLANK(C103), "", C103)</f>
        <v/>
      </c>
      <c r="D723" s="2266" t="str">
        <f t="shared" si="757"/>
        <v/>
      </c>
      <c r="E723" s="2266" t="str">
        <f t="shared" si="757"/>
        <v/>
      </c>
      <c r="F723" s="2266" t="str">
        <f t="shared" si="757"/>
        <v/>
      </c>
      <c r="G723" s="57"/>
      <c r="H723" s="57"/>
      <c r="I723" s="57"/>
      <c r="J723" s="57"/>
      <c r="K723" s="57"/>
      <c r="L723" s="57"/>
      <c r="M723" s="57"/>
      <c r="N723" s="57"/>
      <c r="O723" s="57"/>
      <c r="P723" s="57"/>
      <c r="Q723" s="57"/>
      <c r="R723" s="57"/>
      <c r="S723" s="57"/>
      <c r="T723" s="57"/>
      <c r="U723" s="57"/>
      <c r="V723" s="57"/>
      <c r="W723" s="57"/>
      <c r="X723" s="57"/>
      <c r="Y723" s="57"/>
      <c r="Z723" s="57"/>
      <c r="AA723" s="57"/>
      <c r="AB723" s="57"/>
      <c r="AC723" s="57"/>
      <c r="AD723" s="57"/>
      <c r="AE723" s="57"/>
      <c r="AF723" s="57"/>
      <c r="AG723" s="57"/>
      <c r="AH723" s="57"/>
      <c r="AI723" s="57"/>
      <c r="AJ723" s="57"/>
      <c r="AK723" s="57"/>
      <c r="AL723" s="57"/>
      <c r="AM723" s="57"/>
      <c r="AN723" s="57"/>
      <c r="AO723" s="57"/>
      <c r="AP723" s="57"/>
      <c r="AQ723" s="57"/>
      <c r="AR723" s="57"/>
      <c r="AS723" s="57"/>
      <c r="AT723" s="57"/>
      <c r="AU723" s="57"/>
      <c r="AV723" s="57"/>
      <c r="AW723" s="57"/>
      <c r="AX723" s="57"/>
      <c r="AY723" s="57"/>
      <c r="AZ723" s="57"/>
      <c r="BA723" s="57"/>
      <c r="BB723" s="57"/>
      <c r="BC723" s="57"/>
      <c r="BD723" s="57"/>
      <c r="BE723" s="57"/>
      <c r="BF723" s="57"/>
      <c r="BG723" s="57"/>
      <c r="BH723" s="57"/>
      <c r="BI723" s="57"/>
      <c r="BJ723" s="57"/>
      <c r="BK723" s="57"/>
      <c r="BL723" s="57"/>
      <c r="BM723" s="57"/>
      <c r="BN723" s="57"/>
      <c r="BO723" s="57"/>
      <c r="BP723" s="57"/>
      <c r="BQ723" s="57"/>
      <c r="BR723" s="57"/>
      <c r="BS723" s="57"/>
      <c r="BT723" s="57"/>
      <c r="BU723" s="57"/>
      <c r="BV723" s="57"/>
      <c r="BW723" s="57"/>
      <c r="BX723" s="57"/>
      <c r="BY723" s="57"/>
      <c r="BZ723" s="57"/>
      <c r="CA723" s="57"/>
      <c r="CB723" s="57"/>
      <c r="CC723" s="57"/>
      <c r="CD723" s="57"/>
      <c r="CE723" s="57"/>
      <c r="CF723" s="57"/>
      <c r="CG723" s="57"/>
      <c r="CH723" s="57"/>
      <c r="CI723" s="57"/>
      <c r="CJ723" s="57"/>
      <c r="CK723" s="57"/>
      <c r="CL723" s="57"/>
      <c r="CM723" s="57"/>
      <c r="CN723" s="57"/>
      <c r="CO723" s="57"/>
      <c r="CP723" s="57"/>
      <c r="CQ723" s="57"/>
      <c r="CR723" s="57"/>
      <c r="CS723" s="57"/>
      <c r="CT723" s="57"/>
      <c r="CU723" s="57"/>
      <c r="CV723" s="57"/>
      <c r="CW723" s="57"/>
      <c r="CX723" s="57"/>
      <c r="CY723" s="57"/>
      <c r="CZ723" s="57"/>
      <c r="DA723" s="57"/>
      <c r="DB723" s="57"/>
      <c r="DC723" s="57"/>
      <c r="DD723" s="57"/>
      <c r="DE723" s="57"/>
      <c r="DF723" s="57"/>
      <c r="DG723" s="57"/>
      <c r="DH723" s="57"/>
      <c r="DI723" s="57"/>
      <c r="DJ723" s="57"/>
      <c r="DK723" s="57"/>
      <c r="DL723" s="57"/>
      <c r="DM723" s="57"/>
      <c r="DN723" s="57"/>
      <c r="DO723" s="57"/>
      <c r="DP723" s="57"/>
      <c r="DQ723" s="57"/>
      <c r="DR723" s="57"/>
      <c r="DS723" s="57"/>
      <c r="DT723" s="57"/>
      <c r="DU723" s="57"/>
      <c r="DV723" s="103"/>
      <c r="DW723" s="57"/>
      <c r="DX723" s="57"/>
      <c r="DY723" s="57"/>
      <c r="DZ723" s="57"/>
      <c r="EA723" s="57"/>
      <c r="EB723" s="57"/>
      <c r="EC723" s="57"/>
      <c r="ED723" s="57"/>
      <c r="EE723" s="57"/>
      <c r="EF723" s="57"/>
      <c r="EG723" s="57"/>
      <c r="EH723" s="57"/>
      <c r="EI723" s="57"/>
      <c r="EJ723" s="57"/>
      <c r="EK723" s="57"/>
      <c r="EL723" s="57"/>
      <c r="EM723" s="57"/>
      <c r="EN723" s="57"/>
      <c r="EO723" s="57"/>
      <c r="EP723" s="57"/>
      <c r="EQ723" s="103"/>
      <c r="ER723" s="577"/>
    </row>
    <row r="724" spans="1:148" ht="15" customHeight="1">
      <c r="A724" s="648"/>
      <c r="B724" s="2261" t="str">
        <f t="shared" si="739"/>
        <v>Desk 93</v>
      </c>
      <c r="C724" s="2266" t="str">
        <f t="shared" ref="C724" si="769">IF(ISBLANK(C104), "", C104)</f>
        <v/>
      </c>
      <c r="D724" s="2266" t="str">
        <f t="shared" si="757"/>
        <v/>
      </c>
      <c r="E724" s="2266" t="str">
        <f t="shared" si="757"/>
        <v/>
      </c>
      <c r="F724" s="2266" t="str">
        <f t="shared" si="757"/>
        <v/>
      </c>
      <c r="G724" s="57"/>
      <c r="H724" s="57"/>
      <c r="I724" s="57"/>
      <c r="J724" s="57"/>
      <c r="K724" s="57"/>
      <c r="L724" s="57"/>
      <c r="M724" s="57"/>
      <c r="N724" s="57"/>
      <c r="O724" s="57"/>
      <c r="P724" s="57"/>
      <c r="Q724" s="57"/>
      <c r="R724" s="57"/>
      <c r="S724" s="57"/>
      <c r="T724" s="57"/>
      <c r="U724" s="57"/>
      <c r="V724" s="57"/>
      <c r="W724" s="57"/>
      <c r="X724" s="57"/>
      <c r="Y724" s="57"/>
      <c r="Z724" s="57"/>
      <c r="AA724" s="57"/>
      <c r="AB724" s="57"/>
      <c r="AC724" s="57"/>
      <c r="AD724" s="57"/>
      <c r="AE724" s="57"/>
      <c r="AF724" s="57"/>
      <c r="AG724" s="57"/>
      <c r="AH724" s="57"/>
      <c r="AI724" s="57"/>
      <c r="AJ724" s="57"/>
      <c r="AK724" s="57"/>
      <c r="AL724" s="57"/>
      <c r="AM724" s="57"/>
      <c r="AN724" s="57"/>
      <c r="AO724" s="57"/>
      <c r="AP724" s="57"/>
      <c r="AQ724" s="57"/>
      <c r="AR724" s="57"/>
      <c r="AS724" s="57"/>
      <c r="AT724" s="57"/>
      <c r="AU724" s="57"/>
      <c r="AV724" s="57"/>
      <c r="AW724" s="57"/>
      <c r="AX724" s="57"/>
      <c r="AY724" s="57"/>
      <c r="AZ724" s="57"/>
      <c r="BA724" s="57"/>
      <c r="BB724" s="57"/>
      <c r="BC724" s="57"/>
      <c r="BD724" s="57"/>
      <c r="BE724" s="57"/>
      <c r="BF724" s="57"/>
      <c r="BG724" s="57"/>
      <c r="BH724" s="57"/>
      <c r="BI724" s="57"/>
      <c r="BJ724" s="57"/>
      <c r="BK724" s="57"/>
      <c r="BL724" s="57"/>
      <c r="BM724" s="57"/>
      <c r="BN724" s="57"/>
      <c r="BO724" s="57"/>
      <c r="BP724" s="57"/>
      <c r="BQ724" s="57"/>
      <c r="BR724" s="57"/>
      <c r="BS724" s="57"/>
      <c r="BT724" s="57"/>
      <c r="BU724" s="57"/>
      <c r="BV724" s="57"/>
      <c r="BW724" s="57"/>
      <c r="BX724" s="57"/>
      <c r="BY724" s="57"/>
      <c r="BZ724" s="57"/>
      <c r="CA724" s="57"/>
      <c r="CB724" s="57"/>
      <c r="CC724" s="57"/>
      <c r="CD724" s="57"/>
      <c r="CE724" s="57"/>
      <c r="CF724" s="57"/>
      <c r="CG724" s="57"/>
      <c r="CH724" s="57"/>
      <c r="CI724" s="57"/>
      <c r="CJ724" s="57"/>
      <c r="CK724" s="57"/>
      <c r="CL724" s="57"/>
      <c r="CM724" s="57"/>
      <c r="CN724" s="57"/>
      <c r="CO724" s="57"/>
      <c r="CP724" s="57"/>
      <c r="CQ724" s="57"/>
      <c r="CR724" s="57"/>
      <c r="CS724" s="57"/>
      <c r="CT724" s="57"/>
      <c r="CU724" s="57"/>
      <c r="CV724" s="57"/>
      <c r="CW724" s="57"/>
      <c r="CX724" s="57"/>
      <c r="CY724" s="57"/>
      <c r="CZ724" s="57"/>
      <c r="DA724" s="57"/>
      <c r="DB724" s="57"/>
      <c r="DC724" s="57"/>
      <c r="DD724" s="57"/>
      <c r="DE724" s="57"/>
      <c r="DF724" s="57"/>
      <c r="DG724" s="57"/>
      <c r="DH724" s="57"/>
      <c r="DI724" s="57"/>
      <c r="DJ724" s="57"/>
      <c r="DK724" s="57"/>
      <c r="DL724" s="57"/>
      <c r="DM724" s="57"/>
      <c r="DN724" s="57"/>
      <c r="DO724" s="57"/>
      <c r="DP724" s="57"/>
      <c r="DQ724" s="57"/>
      <c r="DR724" s="57"/>
      <c r="DS724" s="57"/>
      <c r="DT724" s="57"/>
      <c r="DU724" s="57"/>
      <c r="DV724" s="103"/>
      <c r="DW724" s="57"/>
      <c r="DX724" s="57"/>
      <c r="DY724" s="57"/>
      <c r="DZ724" s="57"/>
      <c r="EA724" s="57"/>
      <c r="EB724" s="57"/>
      <c r="EC724" s="57"/>
      <c r="ED724" s="57"/>
      <c r="EE724" s="57"/>
      <c r="EF724" s="57"/>
      <c r="EG724" s="57"/>
      <c r="EH724" s="57"/>
      <c r="EI724" s="57"/>
      <c r="EJ724" s="57"/>
      <c r="EK724" s="57"/>
      <c r="EL724" s="57"/>
      <c r="EM724" s="57"/>
      <c r="EN724" s="57"/>
      <c r="EO724" s="57"/>
      <c r="EP724" s="57"/>
      <c r="EQ724" s="103"/>
      <c r="ER724" s="577"/>
    </row>
    <row r="725" spans="1:148" ht="15" customHeight="1">
      <c r="A725" s="648"/>
      <c r="B725" s="2261" t="str">
        <f t="shared" si="739"/>
        <v>Desk 94</v>
      </c>
      <c r="C725" s="2266" t="str">
        <f t="shared" ref="C725" si="770">IF(ISBLANK(C105), "", C105)</f>
        <v/>
      </c>
      <c r="D725" s="2266" t="str">
        <f t="shared" si="757"/>
        <v/>
      </c>
      <c r="E725" s="2266" t="str">
        <f t="shared" si="757"/>
        <v/>
      </c>
      <c r="F725" s="2266" t="str">
        <f t="shared" si="757"/>
        <v/>
      </c>
      <c r="G725" s="57"/>
      <c r="H725" s="57"/>
      <c r="I725" s="57"/>
      <c r="J725" s="57"/>
      <c r="K725" s="57"/>
      <c r="L725" s="57"/>
      <c r="M725" s="57"/>
      <c r="N725" s="57"/>
      <c r="O725" s="57"/>
      <c r="P725" s="57"/>
      <c r="Q725" s="57"/>
      <c r="R725" s="57"/>
      <c r="S725" s="57"/>
      <c r="T725" s="57"/>
      <c r="U725" s="57"/>
      <c r="V725" s="57"/>
      <c r="W725" s="57"/>
      <c r="X725" s="57"/>
      <c r="Y725" s="57"/>
      <c r="Z725" s="57"/>
      <c r="AA725" s="57"/>
      <c r="AB725" s="57"/>
      <c r="AC725" s="57"/>
      <c r="AD725" s="57"/>
      <c r="AE725" s="57"/>
      <c r="AF725" s="57"/>
      <c r="AG725" s="57"/>
      <c r="AH725" s="57"/>
      <c r="AI725" s="57"/>
      <c r="AJ725" s="57"/>
      <c r="AK725" s="57"/>
      <c r="AL725" s="57"/>
      <c r="AM725" s="57"/>
      <c r="AN725" s="57"/>
      <c r="AO725" s="57"/>
      <c r="AP725" s="57"/>
      <c r="AQ725" s="57"/>
      <c r="AR725" s="57"/>
      <c r="AS725" s="57"/>
      <c r="AT725" s="57"/>
      <c r="AU725" s="57"/>
      <c r="AV725" s="57"/>
      <c r="AW725" s="57"/>
      <c r="AX725" s="57"/>
      <c r="AY725" s="57"/>
      <c r="AZ725" s="57"/>
      <c r="BA725" s="57"/>
      <c r="BB725" s="57"/>
      <c r="BC725" s="57"/>
      <c r="BD725" s="57"/>
      <c r="BE725" s="57"/>
      <c r="BF725" s="57"/>
      <c r="BG725" s="57"/>
      <c r="BH725" s="57"/>
      <c r="BI725" s="57"/>
      <c r="BJ725" s="57"/>
      <c r="BK725" s="57"/>
      <c r="BL725" s="57"/>
      <c r="BM725" s="57"/>
      <c r="BN725" s="57"/>
      <c r="BO725" s="57"/>
      <c r="BP725" s="57"/>
      <c r="BQ725" s="57"/>
      <c r="BR725" s="57"/>
      <c r="BS725" s="57"/>
      <c r="BT725" s="57"/>
      <c r="BU725" s="57"/>
      <c r="BV725" s="57"/>
      <c r="BW725" s="57"/>
      <c r="BX725" s="57"/>
      <c r="BY725" s="57"/>
      <c r="BZ725" s="57"/>
      <c r="CA725" s="57"/>
      <c r="CB725" s="57"/>
      <c r="CC725" s="57"/>
      <c r="CD725" s="57"/>
      <c r="CE725" s="57"/>
      <c r="CF725" s="57"/>
      <c r="CG725" s="57"/>
      <c r="CH725" s="57"/>
      <c r="CI725" s="57"/>
      <c r="CJ725" s="57"/>
      <c r="CK725" s="57"/>
      <c r="CL725" s="57"/>
      <c r="CM725" s="57"/>
      <c r="CN725" s="57"/>
      <c r="CO725" s="57"/>
      <c r="CP725" s="57"/>
      <c r="CQ725" s="57"/>
      <c r="CR725" s="57"/>
      <c r="CS725" s="57"/>
      <c r="CT725" s="57"/>
      <c r="CU725" s="57"/>
      <c r="CV725" s="57"/>
      <c r="CW725" s="57"/>
      <c r="CX725" s="57"/>
      <c r="CY725" s="57"/>
      <c r="CZ725" s="57"/>
      <c r="DA725" s="57"/>
      <c r="DB725" s="57"/>
      <c r="DC725" s="57"/>
      <c r="DD725" s="57"/>
      <c r="DE725" s="57"/>
      <c r="DF725" s="57"/>
      <c r="DG725" s="57"/>
      <c r="DH725" s="57"/>
      <c r="DI725" s="57"/>
      <c r="DJ725" s="57"/>
      <c r="DK725" s="57"/>
      <c r="DL725" s="57"/>
      <c r="DM725" s="57"/>
      <c r="DN725" s="57"/>
      <c r="DO725" s="57"/>
      <c r="DP725" s="57"/>
      <c r="DQ725" s="57"/>
      <c r="DR725" s="57"/>
      <c r="DS725" s="57"/>
      <c r="DT725" s="57"/>
      <c r="DU725" s="57"/>
      <c r="DV725" s="103"/>
      <c r="DW725" s="57"/>
      <c r="DX725" s="57"/>
      <c r="DY725" s="57"/>
      <c r="DZ725" s="57"/>
      <c r="EA725" s="57"/>
      <c r="EB725" s="57"/>
      <c r="EC725" s="57"/>
      <c r="ED725" s="57"/>
      <c r="EE725" s="57"/>
      <c r="EF725" s="57"/>
      <c r="EG725" s="57"/>
      <c r="EH725" s="57"/>
      <c r="EI725" s="57"/>
      <c r="EJ725" s="57"/>
      <c r="EK725" s="57"/>
      <c r="EL725" s="57"/>
      <c r="EM725" s="57"/>
      <c r="EN725" s="57"/>
      <c r="EO725" s="57"/>
      <c r="EP725" s="57"/>
      <c r="EQ725" s="103"/>
      <c r="ER725" s="577"/>
    </row>
    <row r="726" spans="1:148" ht="15" customHeight="1">
      <c r="A726" s="648"/>
      <c r="B726" s="2261" t="str">
        <f t="shared" si="739"/>
        <v>Desk 95</v>
      </c>
      <c r="C726" s="2266" t="str">
        <f t="shared" ref="C726" si="771">IF(ISBLANK(C106), "", C106)</f>
        <v/>
      </c>
      <c r="D726" s="2266" t="str">
        <f t="shared" si="757"/>
        <v/>
      </c>
      <c r="E726" s="2266" t="str">
        <f t="shared" si="757"/>
        <v/>
      </c>
      <c r="F726" s="2266" t="str">
        <f t="shared" si="757"/>
        <v/>
      </c>
      <c r="G726" s="57"/>
      <c r="H726" s="57"/>
      <c r="I726" s="57"/>
      <c r="J726" s="57"/>
      <c r="K726" s="57"/>
      <c r="L726" s="57"/>
      <c r="M726" s="57"/>
      <c r="N726" s="57"/>
      <c r="O726" s="57"/>
      <c r="P726" s="57"/>
      <c r="Q726" s="57"/>
      <c r="R726" s="57"/>
      <c r="S726" s="57"/>
      <c r="T726" s="57"/>
      <c r="U726" s="57"/>
      <c r="V726" s="57"/>
      <c r="W726" s="57"/>
      <c r="X726" s="57"/>
      <c r="Y726" s="57"/>
      <c r="Z726" s="57"/>
      <c r="AA726" s="57"/>
      <c r="AB726" s="57"/>
      <c r="AC726" s="57"/>
      <c r="AD726" s="57"/>
      <c r="AE726" s="57"/>
      <c r="AF726" s="57"/>
      <c r="AG726" s="57"/>
      <c r="AH726" s="57"/>
      <c r="AI726" s="57"/>
      <c r="AJ726" s="57"/>
      <c r="AK726" s="57"/>
      <c r="AL726" s="57"/>
      <c r="AM726" s="57"/>
      <c r="AN726" s="57"/>
      <c r="AO726" s="57"/>
      <c r="AP726" s="57"/>
      <c r="AQ726" s="57"/>
      <c r="AR726" s="57"/>
      <c r="AS726" s="57"/>
      <c r="AT726" s="57"/>
      <c r="AU726" s="57"/>
      <c r="AV726" s="57"/>
      <c r="AW726" s="57"/>
      <c r="AX726" s="57"/>
      <c r="AY726" s="57"/>
      <c r="AZ726" s="57"/>
      <c r="BA726" s="57"/>
      <c r="BB726" s="57"/>
      <c r="BC726" s="57"/>
      <c r="BD726" s="57"/>
      <c r="BE726" s="57"/>
      <c r="BF726" s="57"/>
      <c r="BG726" s="57"/>
      <c r="BH726" s="57"/>
      <c r="BI726" s="57"/>
      <c r="BJ726" s="57"/>
      <c r="BK726" s="57"/>
      <c r="BL726" s="57"/>
      <c r="BM726" s="57"/>
      <c r="BN726" s="57"/>
      <c r="BO726" s="57"/>
      <c r="BP726" s="57"/>
      <c r="BQ726" s="57"/>
      <c r="BR726" s="57"/>
      <c r="BS726" s="57"/>
      <c r="BT726" s="57"/>
      <c r="BU726" s="57"/>
      <c r="BV726" s="57"/>
      <c r="BW726" s="57"/>
      <c r="BX726" s="57"/>
      <c r="BY726" s="57"/>
      <c r="BZ726" s="57"/>
      <c r="CA726" s="57"/>
      <c r="CB726" s="57"/>
      <c r="CC726" s="57"/>
      <c r="CD726" s="57"/>
      <c r="CE726" s="57"/>
      <c r="CF726" s="57"/>
      <c r="CG726" s="57"/>
      <c r="CH726" s="57"/>
      <c r="CI726" s="57"/>
      <c r="CJ726" s="57"/>
      <c r="CK726" s="57"/>
      <c r="CL726" s="57"/>
      <c r="CM726" s="57"/>
      <c r="CN726" s="57"/>
      <c r="CO726" s="57"/>
      <c r="CP726" s="57"/>
      <c r="CQ726" s="57"/>
      <c r="CR726" s="57"/>
      <c r="CS726" s="57"/>
      <c r="CT726" s="57"/>
      <c r="CU726" s="57"/>
      <c r="CV726" s="57"/>
      <c r="CW726" s="57"/>
      <c r="CX726" s="57"/>
      <c r="CY726" s="57"/>
      <c r="CZ726" s="57"/>
      <c r="DA726" s="57"/>
      <c r="DB726" s="57"/>
      <c r="DC726" s="57"/>
      <c r="DD726" s="57"/>
      <c r="DE726" s="57"/>
      <c r="DF726" s="57"/>
      <c r="DG726" s="57"/>
      <c r="DH726" s="57"/>
      <c r="DI726" s="57"/>
      <c r="DJ726" s="57"/>
      <c r="DK726" s="57"/>
      <c r="DL726" s="57"/>
      <c r="DM726" s="57"/>
      <c r="DN726" s="57"/>
      <c r="DO726" s="57"/>
      <c r="DP726" s="57"/>
      <c r="DQ726" s="57"/>
      <c r="DR726" s="57"/>
      <c r="DS726" s="57"/>
      <c r="DT726" s="57"/>
      <c r="DU726" s="57"/>
      <c r="DV726" s="103"/>
      <c r="DW726" s="57"/>
      <c r="DX726" s="57"/>
      <c r="DY726" s="57"/>
      <c r="DZ726" s="57"/>
      <c r="EA726" s="57"/>
      <c r="EB726" s="57"/>
      <c r="EC726" s="57"/>
      <c r="ED726" s="57"/>
      <c r="EE726" s="57"/>
      <c r="EF726" s="57"/>
      <c r="EG726" s="57"/>
      <c r="EH726" s="57"/>
      <c r="EI726" s="57"/>
      <c r="EJ726" s="57"/>
      <c r="EK726" s="57"/>
      <c r="EL726" s="57"/>
      <c r="EM726" s="57"/>
      <c r="EN726" s="57"/>
      <c r="EO726" s="57"/>
      <c r="EP726" s="57"/>
      <c r="EQ726" s="103"/>
      <c r="ER726" s="577"/>
    </row>
    <row r="727" spans="1:148" ht="15" customHeight="1">
      <c r="A727" s="648"/>
      <c r="B727" s="2261" t="str">
        <f t="shared" si="739"/>
        <v>Desk 96</v>
      </c>
      <c r="C727" s="2266" t="str">
        <f t="shared" ref="C727" si="772">IF(ISBLANK(C107), "", C107)</f>
        <v/>
      </c>
      <c r="D727" s="2266" t="str">
        <f t="shared" si="757"/>
        <v/>
      </c>
      <c r="E727" s="2266" t="str">
        <f t="shared" si="757"/>
        <v/>
      </c>
      <c r="F727" s="2266" t="str">
        <f t="shared" si="757"/>
        <v/>
      </c>
      <c r="G727" s="57"/>
      <c r="H727" s="57"/>
      <c r="I727" s="57"/>
      <c r="J727" s="57"/>
      <c r="K727" s="57"/>
      <c r="L727" s="57"/>
      <c r="M727" s="57"/>
      <c r="N727" s="57"/>
      <c r="O727" s="57"/>
      <c r="P727" s="57"/>
      <c r="Q727" s="57"/>
      <c r="R727" s="57"/>
      <c r="S727" s="57"/>
      <c r="T727" s="57"/>
      <c r="U727" s="57"/>
      <c r="V727" s="57"/>
      <c r="W727" s="57"/>
      <c r="X727" s="57"/>
      <c r="Y727" s="57"/>
      <c r="Z727" s="57"/>
      <c r="AA727" s="57"/>
      <c r="AB727" s="57"/>
      <c r="AC727" s="57"/>
      <c r="AD727" s="57"/>
      <c r="AE727" s="57"/>
      <c r="AF727" s="57"/>
      <c r="AG727" s="57"/>
      <c r="AH727" s="57"/>
      <c r="AI727" s="57"/>
      <c r="AJ727" s="57"/>
      <c r="AK727" s="57"/>
      <c r="AL727" s="57"/>
      <c r="AM727" s="57"/>
      <c r="AN727" s="57"/>
      <c r="AO727" s="57"/>
      <c r="AP727" s="57"/>
      <c r="AQ727" s="57"/>
      <c r="AR727" s="57"/>
      <c r="AS727" s="57"/>
      <c r="AT727" s="57"/>
      <c r="AU727" s="57"/>
      <c r="AV727" s="57"/>
      <c r="AW727" s="57"/>
      <c r="AX727" s="57"/>
      <c r="AY727" s="57"/>
      <c r="AZ727" s="57"/>
      <c r="BA727" s="57"/>
      <c r="BB727" s="57"/>
      <c r="BC727" s="57"/>
      <c r="BD727" s="57"/>
      <c r="BE727" s="57"/>
      <c r="BF727" s="57"/>
      <c r="BG727" s="57"/>
      <c r="BH727" s="57"/>
      <c r="BI727" s="57"/>
      <c r="BJ727" s="57"/>
      <c r="BK727" s="57"/>
      <c r="BL727" s="57"/>
      <c r="BM727" s="57"/>
      <c r="BN727" s="57"/>
      <c r="BO727" s="57"/>
      <c r="BP727" s="57"/>
      <c r="BQ727" s="57"/>
      <c r="BR727" s="57"/>
      <c r="BS727" s="57"/>
      <c r="BT727" s="57"/>
      <c r="BU727" s="57"/>
      <c r="BV727" s="57"/>
      <c r="BW727" s="57"/>
      <c r="BX727" s="57"/>
      <c r="BY727" s="57"/>
      <c r="BZ727" s="57"/>
      <c r="CA727" s="57"/>
      <c r="CB727" s="57"/>
      <c r="CC727" s="57"/>
      <c r="CD727" s="57"/>
      <c r="CE727" s="57"/>
      <c r="CF727" s="57"/>
      <c r="CG727" s="57"/>
      <c r="CH727" s="57"/>
      <c r="CI727" s="57"/>
      <c r="CJ727" s="57"/>
      <c r="CK727" s="57"/>
      <c r="CL727" s="57"/>
      <c r="CM727" s="57"/>
      <c r="CN727" s="57"/>
      <c r="CO727" s="57"/>
      <c r="CP727" s="57"/>
      <c r="CQ727" s="57"/>
      <c r="CR727" s="57"/>
      <c r="CS727" s="57"/>
      <c r="CT727" s="57"/>
      <c r="CU727" s="57"/>
      <c r="CV727" s="57"/>
      <c r="CW727" s="57"/>
      <c r="CX727" s="57"/>
      <c r="CY727" s="57"/>
      <c r="CZ727" s="57"/>
      <c r="DA727" s="57"/>
      <c r="DB727" s="57"/>
      <c r="DC727" s="57"/>
      <c r="DD727" s="57"/>
      <c r="DE727" s="57"/>
      <c r="DF727" s="57"/>
      <c r="DG727" s="57"/>
      <c r="DH727" s="57"/>
      <c r="DI727" s="57"/>
      <c r="DJ727" s="57"/>
      <c r="DK727" s="57"/>
      <c r="DL727" s="57"/>
      <c r="DM727" s="57"/>
      <c r="DN727" s="57"/>
      <c r="DO727" s="57"/>
      <c r="DP727" s="57"/>
      <c r="DQ727" s="57"/>
      <c r="DR727" s="57"/>
      <c r="DS727" s="57"/>
      <c r="DT727" s="57"/>
      <c r="DU727" s="57"/>
      <c r="DV727" s="103"/>
      <c r="DW727" s="57"/>
      <c r="DX727" s="57"/>
      <c r="DY727" s="57"/>
      <c r="DZ727" s="57"/>
      <c r="EA727" s="57"/>
      <c r="EB727" s="57"/>
      <c r="EC727" s="57"/>
      <c r="ED727" s="57"/>
      <c r="EE727" s="57"/>
      <c r="EF727" s="57"/>
      <c r="EG727" s="57"/>
      <c r="EH727" s="57"/>
      <c r="EI727" s="57"/>
      <c r="EJ727" s="57"/>
      <c r="EK727" s="57"/>
      <c r="EL727" s="57"/>
      <c r="EM727" s="57"/>
      <c r="EN727" s="57"/>
      <c r="EO727" s="57"/>
      <c r="EP727" s="57"/>
      <c r="EQ727" s="103"/>
      <c r="ER727" s="577"/>
    </row>
    <row r="728" spans="1:148" ht="15" customHeight="1">
      <c r="A728" s="648"/>
      <c r="B728" s="2261" t="str">
        <f t="shared" ref="B728:B731" si="773">B108</f>
        <v>Desk 97</v>
      </c>
      <c r="C728" s="2266" t="str">
        <f t="shared" ref="C728" si="774">IF(ISBLANK(C108), "", C108)</f>
        <v/>
      </c>
      <c r="D728" s="2266" t="str">
        <f t="shared" si="757"/>
        <v/>
      </c>
      <c r="E728" s="2266" t="str">
        <f t="shared" si="757"/>
        <v/>
      </c>
      <c r="F728" s="2266" t="str">
        <f t="shared" si="757"/>
        <v/>
      </c>
      <c r="G728" s="57"/>
      <c r="H728" s="57"/>
      <c r="I728" s="57"/>
      <c r="J728" s="57"/>
      <c r="K728" s="57"/>
      <c r="L728" s="57"/>
      <c r="M728" s="57"/>
      <c r="N728" s="57"/>
      <c r="O728" s="57"/>
      <c r="P728" s="57"/>
      <c r="Q728" s="57"/>
      <c r="R728" s="57"/>
      <c r="S728" s="57"/>
      <c r="T728" s="57"/>
      <c r="U728" s="57"/>
      <c r="V728" s="57"/>
      <c r="W728" s="57"/>
      <c r="X728" s="57"/>
      <c r="Y728" s="57"/>
      <c r="Z728" s="57"/>
      <c r="AA728" s="57"/>
      <c r="AB728" s="57"/>
      <c r="AC728" s="57"/>
      <c r="AD728" s="57"/>
      <c r="AE728" s="57"/>
      <c r="AF728" s="57"/>
      <c r="AG728" s="57"/>
      <c r="AH728" s="57"/>
      <c r="AI728" s="57"/>
      <c r="AJ728" s="57"/>
      <c r="AK728" s="57"/>
      <c r="AL728" s="57"/>
      <c r="AM728" s="57"/>
      <c r="AN728" s="57"/>
      <c r="AO728" s="57"/>
      <c r="AP728" s="57"/>
      <c r="AQ728" s="57"/>
      <c r="AR728" s="57"/>
      <c r="AS728" s="57"/>
      <c r="AT728" s="57"/>
      <c r="AU728" s="57"/>
      <c r="AV728" s="57"/>
      <c r="AW728" s="57"/>
      <c r="AX728" s="57"/>
      <c r="AY728" s="57"/>
      <c r="AZ728" s="57"/>
      <c r="BA728" s="57"/>
      <c r="BB728" s="57"/>
      <c r="BC728" s="57"/>
      <c r="BD728" s="57"/>
      <c r="BE728" s="57"/>
      <c r="BF728" s="57"/>
      <c r="BG728" s="57"/>
      <c r="BH728" s="57"/>
      <c r="BI728" s="57"/>
      <c r="BJ728" s="57"/>
      <c r="BK728" s="57"/>
      <c r="BL728" s="57"/>
      <c r="BM728" s="57"/>
      <c r="BN728" s="57"/>
      <c r="BO728" s="57"/>
      <c r="BP728" s="57"/>
      <c r="BQ728" s="57"/>
      <c r="BR728" s="57"/>
      <c r="BS728" s="57"/>
      <c r="BT728" s="57"/>
      <c r="BU728" s="57"/>
      <c r="BV728" s="57"/>
      <c r="BW728" s="57"/>
      <c r="BX728" s="57"/>
      <c r="BY728" s="57"/>
      <c r="BZ728" s="57"/>
      <c r="CA728" s="57"/>
      <c r="CB728" s="57"/>
      <c r="CC728" s="57"/>
      <c r="CD728" s="57"/>
      <c r="CE728" s="57"/>
      <c r="CF728" s="57"/>
      <c r="CG728" s="57"/>
      <c r="CH728" s="57"/>
      <c r="CI728" s="57"/>
      <c r="CJ728" s="57"/>
      <c r="CK728" s="57"/>
      <c r="CL728" s="57"/>
      <c r="CM728" s="57"/>
      <c r="CN728" s="57"/>
      <c r="CO728" s="57"/>
      <c r="CP728" s="57"/>
      <c r="CQ728" s="57"/>
      <c r="CR728" s="57"/>
      <c r="CS728" s="57"/>
      <c r="CT728" s="57"/>
      <c r="CU728" s="57"/>
      <c r="CV728" s="57"/>
      <c r="CW728" s="57"/>
      <c r="CX728" s="57"/>
      <c r="CY728" s="57"/>
      <c r="CZ728" s="57"/>
      <c r="DA728" s="57"/>
      <c r="DB728" s="57"/>
      <c r="DC728" s="57"/>
      <c r="DD728" s="57"/>
      <c r="DE728" s="57"/>
      <c r="DF728" s="57"/>
      <c r="DG728" s="57"/>
      <c r="DH728" s="57"/>
      <c r="DI728" s="57"/>
      <c r="DJ728" s="57"/>
      <c r="DK728" s="57"/>
      <c r="DL728" s="57"/>
      <c r="DM728" s="57"/>
      <c r="DN728" s="57"/>
      <c r="DO728" s="57"/>
      <c r="DP728" s="57"/>
      <c r="DQ728" s="57"/>
      <c r="DR728" s="57"/>
      <c r="DS728" s="57"/>
      <c r="DT728" s="57"/>
      <c r="DU728" s="57"/>
      <c r="DV728" s="103"/>
      <c r="DW728" s="57"/>
      <c r="DX728" s="57"/>
      <c r="DY728" s="57"/>
      <c r="DZ728" s="57"/>
      <c r="EA728" s="57"/>
      <c r="EB728" s="57"/>
      <c r="EC728" s="57"/>
      <c r="ED728" s="57"/>
      <c r="EE728" s="57"/>
      <c r="EF728" s="57"/>
      <c r="EG728" s="57"/>
      <c r="EH728" s="57"/>
      <c r="EI728" s="57"/>
      <c r="EJ728" s="57"/>
      <c r="EK728" s="57"/>
      <c r="EL728" s="57"/>
      <c r="EM728" s="57"/>
      <c r="EN728" s="57"/>
      <c r="EO728" s="57"/>
      <c r="EP728" s="57"/>
      <c r="EQ728" s="103"/>
      <c r="ER728" s="577"/>
    </row>
    <row r="729" spans="1:148" ht="15" customHeight="1">
      <c r="A729" s="648"/>
      <c r="B729" s="2261" t="str">
        <f t="shared" si="773"/>
        <v>Desk 98</v>
      </c>
      <c r="C729" s="2266" t="str">
        <f t="shared" ref="C729" si="775">IF(ISBLANK(C109), "", C109)</f>
        <v/>
      </c>
      <c r="D729" s="2266" t="str">
        <f t="shared" si="757"/>
        <v/>
      </c>
      <c r="E729" s="2266" t="str">
        <f t="shared" si="757"/>
        <v/>
      </c>
      <c r="F729" s="2266" t="str">
        <f t="shared" si="757"/>
        <v/>
      </c>
      <c r="G729" s="57"/>
      <c r="H729" s="57"/>
      <c r="I729" s="57"/>
      <c r="J729" s="57"/>
      <c r="K729" s="57"/>
      <c r="L729" s="57"/>
      <c r="M729" s="57"/>
      <c r="N729" s="57"/>
      <c r="O729" s="57"/>
      <c r="P729" s="57"/>
      <c r="Q729" s="57"/>
      <c r="R729" s="57"/>
      <c r="S729" s="57"/>
      <c r="T729" s="57"/>
      <c r="U729" s="57"/>
      <c r="V729" s="57"/>
      <c r="W729" s="57"/>
      <c r="X729" s="57"/>
      <c r="Y729" s="57"/>
      <c r="Z729" s="57"/>
      <c r="AA729" s="57"/>
      <c r="AB729" s="57"/>
      <c r="AC729" s="57"/>
      <c r="AD729" s="57"/>
      <c r="AE729" s="57"/>
      <c r="AF729" s="57"/>
      <c r="AG729" s="57"/>
      <c r="AH729" s="57"/>
      <c r="AI729" s="57"/>
      <c r="AJ729" s="57"/>
      <c r="AK729" s="57"/>
      <c r="AL729" s="57"/>
      <c r="AM729" s="57"/>
      <c r="AN729" s="57"/>
      <c r="AO729" s="57"/>
      <c r="AP729" s="57"/>
      <c r="AQ729" s="57"/>
      <c r="AR729" s="57"/>
      <c r="AS729" s="57"/>
      <c r="AT729" s="57"/>
      <c r="AU729" s="57"/>
      <c r="AV729" s="57"/>
      <c r="AW729" s="57"/>
      <c r="AX729" s="57"/>
      <c r="AY729" s="57"/>
      <c r="AZ729" s="57"/>
      <c r="BA729" s="57"/>
      <c r="BB729" s="57"/>
      <c r="BC729" s="57"/>
      <c r="BD729" s="57"/>
      <c r="BE729" s="57"/>
      <c r="BF729" s="57"/>
      <c r="BG729" s="57"/>
      <c r="BH729" s="57"/>
      <c r="BI729" s="57"/>
      <c r="BJ729" s="57"/>
      <c r="BK729" s="57"/>
      <c r="BL729" s="57"/>
      <c r="BM729" s="57"/>
      <c r="BN729" s="57"/>
      <c r="BO729" s="57"/>
      <c r="BP729" s="57"/>
      <c r="BQ729" s="57"/>
      <c r="BR729" s="57"/>
      <c r="BS729" s="57"/>
      <c r="BT729" s="57"/>
      <c r="BU729" s="57"/>
      <c r="BV729" s="57"/>
      <c r="BW729" s="57"/>
      <c r="BX729" s="57"/>
      <c r="BY729" s="57"/>
      <c r="BZ729" s="57"/>
      <c r="CA729" s="57"/>
      <c r="CB729" s="57"/>
      <c r="CC729" s="57"/>
      <c r="CD729" s="57"/>
      <c r="CE729" s="57"/>
      <c r="CF729" s="57"/>
      <c r="CG729" s="57"/>
      <c r="CH729" s="57"/>
      <c r="CI729" s="57"/>
      <c r="CJ729" s="57"/>
      <c r="CK729" s="57"/>
      <c r="CL729" s="57"/>
      <c r="CM729" s="57"/>
      <c r="CN729" s="57"/>
      <c r="CO729" s="57"/>
      <c r="CP729" s="57"/>
      <c r="CQ729" s="57"/>
      <c r="CR729" s="57"/>
      <c r="CS729" s="57"/>
      <c r="CT729" s="57"/>
      <c r="CU729" s="57"/>
      <c r="CV729" s="57"/>
      <c r="CW729" s="57"/>
      <c r="CX729" s="57"/>
      <c r="CY729" s="57"/>
      <c r="CZ729" s="57"/>
      <c r="DA729" s="57"/>
      <c r="DB729" s="57"/>
      <c r="DC729" s="57"/>
      <c r="DD729" s="57"/>
      <c r="DE729" s="57"/>
      <c r="DF729" s="57"/>
      <c r="DG729" s="57"/>
      <c r="DH729" s="57"/>
      <c r="DI729" s="57"/>
      <c r="DJ729" s="57"/>
      <c r="DK729" s="57"/>
      <c r="DL729" s="57"/>
      <c r="DM729" s="57"/>
      <c r="DN729" s="57"/>
      <c r="DO729" s="57"/>
      <c r="DP729" s="57"/>
      <c r="DQ729" s="57"/>
      <c r="DR729" s="57"/>
      <c r="DS729" s="57"/>
      <c r="DT729" s="57"/>
      <c r="DU729" s="57"/>
      <c r="DV729" s="103"/>
      <c r="DW729" s="57"/>
      <c r="DX729" s="57"/>
      <c r="DY729" s="57"/>
      <c r="DZ729" s="57"/>
      <c r="EA729" s="57"/>
      <c r="EB729" s="57"/>
      <c r="EC729" s="57"/>
      <c r="ED729" s="57"/>
      <c r="EE729" s="57"/>
      <c r="EF729" s="57"/>
      <c r="EG729" s="57"/>
      <c r="EH729" s="57"/>
      <c r="EI729" s="57"/>
      <c r="EJ729" s="57"/>
      <c r="EK729" s="57"/>
      <c r="EL729" s="57"/>
      <c r="EM729" s="57"/>
      <c r="EN729" s="57"/>
      <c r="EO729" s="57"/>
      <c r="EP729" s="57"/>
      <c r="EQ729" s="103"/>
      <c r="ER729" s="577"/>
    </row>
    <row r="730" spans="1:148" ht="15" customHeight="1">
      <c r="A730" s="648"/>
      <c r="B730" s="2261" t="str">
        <f t="shared" si="773"/>
        <v>Desk 99</v>
      </c>
      <c r="C730" s="2266" t="str">
        <f t="shared" ref="C730" si="776">IF(ISBLANK(C110), "", C110)</f>
        <v/>
      </c>
      <c r="D730" s="2266" t="str">
        <f t="shared" si="757"/>
        <v/>
      </c>
      <c r="E730" s="2266" t="str">
        <f t="shared" si="757"/>
        <v/>
      </c>
      <c r="F730" s="2266" t="str">
        <f t="shared" si="757"/>
        <v/>
      </c>
      <c r="G730" s="57"/>
      <c r="H730" s="57"/>
      <c r="I730" s="57"/>
      <c r="J730" s="57"/>
      <c r="K730" s="57"/>
      <c r="L730" s="57"/>
      <c r="M730" s="57"/>
      <c r="N730" s="57"/>
      <c r="O730" s="57"/>
      <c r="P730" s="57"/>
      <c r="Q730" s="57"/>
      <c r="R730" s="57"/>
      <c r="S730" s="57"/>
      <c r="T730" s="57"/>
      <c r="U730" s="57"/>
      <c r="V730" s="57"/>
      <c r="W730" s="57"/>
      <c r="X730" s="57"/>
      <c r="Y730" s="57"/>
      <c r="Z730" s="57"/>
      <c r="AA730" s="57"/>
      <c r="AB730" s="57"/>
      <c r="AC730" s="57"/>
      <c r="AD730" s="57"/>
      <c r="AE730" s="57"/>
      <c r="AF730" s="57"/>
      <c r="AG730" s="57"/>
      <c r="AH730" s="57"/>
      <c r="AI730" s="57"/>
      <c r="AJ730" s="57"/>
      <c r="AK730" s="57"/>
      <c r="AL730" s="57"/>
      <c r="AM730" s="57"/>
      <c r="AN730" s="57"/>
      <c r="AO730" s="57"/>
      <c r="AP730" s="57"/>
      <c r="AQ730" s="57"/>
      <c r="AR730" s="57"/>
      <c r="AS730" s="57"/>
      <c r="AT730" s="57"/>
      <c r="AU730" s="57"/>
      <c r="AV730" s="57"/>
      <c r="AW730" s="57"/>
      <c r="AX730" s="57"/>
      <c r="AY730" s="57"/>
      <c r="AZ730" s="57"/>
      <c r="BA730" s="57"/>
      <c r="BB730" s="57"/>
      <c r="BC730" s="57"/>
      <c r="BD730" s="57"/>
      <c r="BE730" s="57"/>
      <c r="BF730" s="57"/>
      <c r="BG730" s="57"/>
      <c r="BH730" s="57"/>
      <c r="BI730" s="57"/>
      <c r="BJ730" s="57"/>
      <c r="BK730" s="57"/>
      <c r="BL730" s="57"/>
      <c r="BM730" s="57"/>
      <c r="BN730" s="57"/>
      <c r="BO730" s="57"/>
      <c r="BP730" s="57"/>
      <c r="BQ730" s="57"/>
      <c r="BR730" s="57"/>
      <c r="BS730" s="57"/>
      <c r="BT730" s="57"/>
      <c r="BU730" s="57"/>
      <c r="BV730" s="57"/>
      <c r="BW730" s="57"/>
      <c r="BX730" s="57"/>
      <c r="BY730" s="57"/>
      <c r="BZ730" s="57"/>
      <c r="CA730" s="57"/>
      <c r="CB730" s="57"/>
      <c r="CC730" s="57"/>
      <c r="CD730" s="57"/>
      <c r="CE730" s="57"/>
      <c r="CF730" s="57"/>
      <c r="CG730" s="57"/>
      <c r="CH730" s="57"/>
      <c r="CI730" s="57"/>
      <c r="CJ730" s="57"/>
      <c r="CK730" s="57"/>
      <c r="CL730" s="57"/>
      <c r="CM730" s="57"/>
      <c r="CN730" s="57"/>
      <c r="CO730" s="57"/>
      <c r="CP730" s="57"/>
      <c r="CQ730" s="57"/>
      <c r="CR730" s="57"/>
      <c r="CS730" s="57"/>
      <c r="CT730" s="57"/>
      <c r="CU730" s="57"/>
      <c r="CV730" s="57"/>
      <c r="CW730" s="57"/>
      <c r="CX730" s="57"/>
      <c r="CY730" s="57"/>
      <c r="CZ730" s="57"/>
      <c r="DA730" s="57"/>
      <c r="DB730" s="57"/>
      <c r="DC730" s="57"/>
      <c r="DD730" s="57"/>
      <c r="DE730" s="57"/>
      <c r="DF730" s="57"/>
      <c r="DG730" s="57"/>
      <c r="DH730" s="57"/>
      <c r="DI730" s="57"/>
      <c r="DJ730" s="57"/>
      <c r="DK730" s="57"/>
      <c r="DL730" s="57"/>
      <c r="DM730" s="57"/>
      <c r="DN730" s="57"/>
      <c r="DO730" s="57"/>
      <c r="DP730" s="57"/>
      <c r="DQ730" s="57"/>
      <c r="DR730" s="57"/>
      <c r="DS730" s="57"/>
      <c r="DT730" s="57"/>
      <c r="DU730" s="57"/>
      <c r="DV730" s="103"/>
      <c r="DW730" s="57"/>
      <c r="DX730" s="57"/>
      <c r="DY730" s="57"/>
      <c r="DZ730" s="57"/>
      <c r="EA730" s="57"/>
      <c r="EB730" s="57"/>
      <c r="EC730" s="57"/>
      <c r="ED730" s="57"/>
      <c r="EE730" s="57"/>
      <c r="EF730" s="57"/>
      <c r="EG730" s="57"/>
      <c r="EH730" s="57"/>
      <c r="EI730" s="57"/>
      <c r="EJ730" s="57"/>
      <c r="EK730" s="57"/>
      <c r="EL730" s="57"/>
      <c r="EM730" s="57"/>
      <c r="EN730" s="57"/>
      <c r="EO730" s="57"/>
      <c r="EP730" s="57"/>
      <c r="EQ730" s="103"/>
      <c r="ER730" s="577"/>
    </row>
    <row r="731" spans="1:148" ht="15" customHeight="1">
      <c r="A731" s="648"/>
      <c r="B731" s="2268" t="str">
        <f t="shared" si="773"/>
        <v>Desk 100</v>
      </c>
      <c r="C731" s="2269" t="str">
        <f t="shared" ref="C731" si="777">IF(ISBLANK(C111), "", C111)</f>
        <v/>
      </c>
      <c r="D731" s="2269" t="str">
        <f t="shared" si="757"/>
        <v/>
      </c>
      <c r="E731" s="2269" t="str">
        <f t="shared" si="757"/>
        <v/>
      </c>
      <c r="F731" s="2269" t="str">
        <f t="shared" si="757"/>
        <v/>
      </c>
      <c r="G731" s="68"/>
      <c r="H731" s="68"/>
      <c r="I731" s="68"/>
      <c r="J731" s="68"/>
      <c r="K731" s="68"/>
      <c r="L731" s="68"/>
      <c r="M731" s="68"/>
      <c r="N731" s="68"/>
      <c r="O731" s="68"/>
      <c r="P731" s="68"/>
      <c r="Q731" s="68"/>
      <c r="R731" s="68"/>
      <c r="S731" s="68"/>
      <c r="T731" s="68"/>
      <c r="U731" s="68"/>
      <c r="V731" s="68"/>
      <c r="W731" s="68"/>
      <c r="X731" s="68"/>
      <c r="Y731" s="68"/>
      <c r="Z731" s="68"/>
      <c r="AA731" s="68"/>
      <c r="AB731" s="68"/>
      <c r="AC731" s="68"/>
      <c r="AD731" s="68"/>
      <c r="AE731" s="68"/>
      <c r="AF731" s="68"/>
      <c r="AG731" s="68"/>
      <c r="AH731" s="68"/>
      <c r="AI731" s="68"/>
      <c r="AJ731" s="68"/>
      <c r="AK731" s="68"/>
      <c r="AL731" s="68"/>
      <c r="AM731" s="68"/>
      <c r="AN731" s="68"/>
      <c r="AO731" s="68"/>
      <c r="AP731" s="68"/>
      <c r="AQ731" s="68"/>
      <c r="AR731" s="68"/>
      <c r="AS731" s="68"/>
      <c r="AT731" s="68"/>
      <c r="AU731" s="68"/>
      <c r="AV731" s="68"/>
      <c r="AW731" s="68"/>
      <c r="AX731" s="68"/>
      <c r="AY731" s="68"/>
      <c r="AZ731" s="68"/>
      <c r="BA731" s="68"/>
      <c r="BB731" s="68"/>
      <c r="BC731" s="68"/>
      <c r="BD731" s="68"/>
      <c r="BE731" s="68"/>
      <c r="BF731" s="68"/>
      <c r="BG731" s="68"/>
      <c r="BH731" s="68"/>
      <c r="BI731" s="68"/>
      <c r="BJ731" s="68"/>
      <c r="BK731" s="68"/>
      <c r="BL731" s="68"/>
      <c r="BM731" s="68"/>
      <c r="BN731" s="68"/>
      <c r="BO731" s="68"/>
      <c r="BP731" s="68"/>
      <c r="BQ731" s="68"/>
      <c r="BR731" s="68"/>
      <c r="BS731" s="68"/>
      <c r="BT731" s="68"/>
      <c r="BU731" s="68"/>
      <c r="BV731" s="68"/>
      <c r="BW731" s="68"/>
      <c r="BX731" s="68"/>
      <c r="BY731" s="68"/>
      <c r="BZ731" s="68"/>
      <c r="CA731" s="68"/>
      <c r="CB731" s="68"/>
      <c r="CC731" s="68"/>
      <c r="CD731" s="68"/>
      <c r="CE731" s="68"/>
      <c r="CF731" s="68"/>
      <c r="CG731" s="68"/>
      <c r="CH731" s="68"/>
      <c r="CI731" s="68"/>
      <c r="CJ731" s="68"/>
      <c r="CK731" s="68"/>
      <c r="CL731" s="68"/>
      <c r="CM731" s="68"/>
      <c r="CN731" s="68"/>
      <c r="CO731" s="68"/>
      <c r="CP731" s="68"/>
      <c r="CQ731" s="68"/>
      <c r="CR731" s="68"/>
      <c r="CS731" s="68"/>
      <c r="CT731" s="68"/>
      <c r="CU731" s="68"/>
      <c r="CV731" s="68"/>
      <c r="CW731" s="68"/>
      <c r="CX731" s="68"/>
      <c r="CY731" s="68"/>
      <c r="CZ731" s="68"/>
      <c r="DA731" s="68"/>
      <c r="DB731" s="68"/>
      <c r="DC731" s="68"/>
      <c r="DD731" s="68"/>
      <c r="DE731" s="68"/>
      <c r="DF731" s="68"/>
      <c r="DG731" s="68"/>
      <c r="DH731" s="68"/>
      <c r="DI731" s="68"/>
      <c r="DJ731" s="68"/>
      <c r="DK731" s="68"/>
      <c r="DL731" s="68"/>
      <c r="DM731" s="68"/>
      <c r="DN731" s="68"/>
      <c r="DO731" s="68"/>
      <c r="DP731" s="68"/>
      <c r="DQ731" s="68"/>
      <c r="DR731" s="68"/>
      <c r="DS731" s="68"/>
      <c r="DT731" s="68"/>
      <c r="DU731" s="68"/>
      <c r="DV731" s="396"/>
      <c r="DW731" s="68"/>
      <c r="DX731" s="68"/>
      <c r="DY731" s="68"/>
      <c r="DZ731" s="68"/>
      <c r="EA731" s="68"/>
      <c r="EB731" s="68"/>
      <c r="EC731" s="68"/>
      <c r="ED731" s="68"/>
      <c r="EE731" s="68"/>
      <c r="EF731" s="68"/>
      <c r="EG731" s="68"/>
      <c r="EH731" s="68"/>
      <c r="EI731" s="68"/>
      <c r="EJ731" s="68"/>
      <c r="EK731" s="68"/>
      <c r="EL731" s="68"/>
      <c r="EM731" s="68"/>
      <c r="EN731" s="68"/>
      <c r="EO731" s="68"/>
      <c r="EP731" s="68"/>
      <c r="EQ731" s="396"/>
      <c r="ER731" s="577"/>
    </row>
    <row r="732" spans="1:148" ht="15" customHeight="1">
      <c r="A732" s="648"/>
      <c r="B732" s="2263" t="s">
        <v>1419</v>
      </c>
      <c r="C732" s="2264"/>
      <c r="D732" s="2264"/>
      <c r="E732" s="2264"/>
      <c r="F732" s="2264"/>
      <c r="G732" s="1326"/>
      <c r="H732" s="1326"/>
      <c r="I732" s="1326"/>
      <c r="J732" s="1326"/>
      <c r="K732" s="1326"/>
      <c r="L732" s="1326"/>
      <c r="M732" s="1326"/>
      <c r="N732" s="1326"/>
      <c r="O732" s="1326"/>
      <c r="P732" s="1326"/>
      <c r="Q732" s="1326"/>
      <c r="R732" s="1326"/>
      <c r="S732" s="1326"/>
      <c r="T732" s="1326"/>
      <c r="U732" s="1326"/>
      <c r="V732" s="1326"/>
      <c r="W732" s="1326"/>
      <c r="X732" s="1326"/>
      <c r="Y732" s="1326"/>
      <c r="Z732" s="1326"/>
      <c r="AA732" s="1326"/>
      <c r="AB732" s="1326"/>
      <c r="AC732" s="1326"/>
      <c r="AD732" s="1326"/>
      <c r="AE732" s="1326"/>
      <c r="AF732" s="1326"/>
      <c r="AG732" s="1326"/>
      <c r="AH732" s="1326"/>
      <c r="AI732" s="1326"/>
      <c r="AJ732" s="1326"/>
      <c r="AK732" s="1326"/>
      <c r="AL732" s="1326"/>
      <c r="AM732" s="1326"/>
      <c r="AN732" s="1326"/>
      <c r="AO732" s="1326"/>
      <c r="AP732" s="1326"/>
      <c r="AQ732" s="1326"/>
      <c r="AR732" s="1326"/>
      <c r="AS732" s="1326"/>
      <c r="AT732" s="1326"/>
      <c r="AU732" s="1326"/>
      <c r="AV732" s="1326"/>
      <c r="AW732" s="1326"/>
      <c r="AX732" s="1326"/>
      <c r="AY732" s="1326"/>
      <c r="AZ732" s="1326"/>
      <c r="BA732" s="1326"/>
      <c r="BB732" s="1326"/>
      <c r="BC732" s="1326"/>
      <c r="BD732" s="1326"/>
      <c r="BE732" s="1326"/>
      <c r="BF732" s="1326"/>
      <c r="BG732" s="1326"/>
      <c r="BH732" s="1326"/>
      <c r="BI732" s="1326"/>
      <c r="BJ732" s="1326"/>
      <c r="BK732" s="1326"/>
      <c r="BL732" s="1326"/>
      <c r="BM732" s="1326"/>
      <c r="BN732" s="1326"/>
      <c r="BO732" s="1326"/>
      <c r="BP732" s="1326"/>
      <c r="BQ732" s="1326"/>
      <c r="BR732" s="1326"/>
      <c r="BS732" s="1326"/>
      <c r="BT732" s="1326"/>
      <c r="BU732" s="1326"/>
      <c r="BV732" s="1326"/>
      <c r="BW732" s="1326"/>
      <c r="BX732" s="1326"/>
      <c r="BY732" s="1326"/>
      <c r="BZ732" s="1326"/>
      <c r="CA732" s="1326"/>
      <c r="CB732" s="1326"/>
      <c r="CC732" s="1326"/>
      <c r="CD732" s="1326"/>
      <c r="CE732" s="1326"/>
      <c r="CF732" s="1326"/>
      <c r="CG732" s="1326"/>
      <c r="CH732" s="1326"/>
      <c r="CI732" s="1326"/>
      <c r="CJ732" s="1326"/>
      <c r="CK732" s="1326"/>
      <c r="CL732" s="1326"/>
      <c r="CM732" s="1326"/>
      <c r="CN732" s="1326"/>
      <c r="CO732" s="1326"/>
      <c r="CP732" s="1326"/>
      <c r="CQ732" s="1326"/>
      <c r="CR732" s="1326"/>
      <c r="CS732" s="1326"/>
      <c r="CT732" s="1326"/>
      <c r="CU732" s="1326"/>
      <c r="CV732" s="1326"/>
      <c r="CW732" s="1326"/>
      <c r="CX732" s="1326"/>
      <c r="CY732" s="1326"/>
      <c r="CZ732" s="1326"/>
      <c r="DA732" s="1326"/>
      <c r="DB732" s="1326"/>
      <c r="DC732" s="1326"/>
      <c r="DD732" s="1326"/>
      <c r="DE732" s="1326"/>
      <c r="DF732" s="1326"/>
      <c r="DG732" s="1326"/>
      <c r="DH732" s="1326"/>
      <c r="DI732" s="1326"/>
      <c r="DJ732" s="1326"/>
      <c r="DK732" s="1326"/>
      <c r="DL732" s="1326"/>
      <c r="DM732" s="1326"/>
      <c r="DN732" s="1326"/>
      <c r="DO732" s="1326"/>
      <c r="DP732" s="1326"/>
      <c r="DQ732" s="1326"/>
      <c r="DR732" s="1326"/>
      <c r="DS732" s="1326"/>
      <c r="DT732" s="1326"/>
      <c r="DU732" s="1326"/>
      <c r="DV732" s="2041"/>
      <c r="DW732" s="1326"/>
      <c r="DX732" s="1326"/>
      <c r="DY732" s="1326"/>
      <c r="DZ732" s="1326"/>
      <c r="EA732" s="1326"/>
      <c r="EB732" s="1326"/>
      <c r="EC732" s="1326"/>
      <c r="ED732" s="1326"/>
      <c r="EE732" s="1326"/>
      <c r="EF732" s="1326"/>
      <c r="EG732" s="1326"/>
      <c r="EH732" s="1326"/>
      <c r="EI732" s="1326"/>
      <c r="EJ732" s="1326"/>
      <c r="EK732" s="1326"/>
      <c r="EL732" s="1326"/>
      <c r="EM732" s="1326"/>
      <c r="EN732" s="1326"/>
      <c r="EO732" s="1326"/>
      <c r="EP732" s="1326"/>
      <c r="EQ732" s="2041"/>
      <c r="ER732" s="577"/>
    </row>
    <row r="733" spans="1:148" ht="15" customHeight="1">
      <c r="A733" s="648"/>
      <c r="B733" s="1185"/>
      <c r="C733" s="1185"/>
      <c r="D733" s="1579"/>
      <c r="E733" s="1579"/>
      <c r="F733" s="1579"/>
      <c r="G733" s="1185"/>
      <c r="ER733" s="577"/>
    </row>
    <row r="734" spans="1:148" s="584" customFormat="1" ht="45" customHeight="1">
      <c r="A734" s="2236" t="s">
        <v>1492</v>
      </c>
      <c r="B734" s="2274"/>
      <c r="C734" s="2274"/>
      <c r="D734" s="2238"/>
      <c r="E734" s="2238"/>
      <c r="F734" s="2238"/>
      <c r="G734" s="2275"/>
      <c r="H734" s="2275"/>
      <c r="I734" s="2275"/>
      <c r="J734" s="2275"/>
      <c r="K734" s="2275"/>
      <c r="L734" s="2275"/>
      <c r="M734" s="2275"/>
      <c r="N734" s="2275"/>
      <c r="O734" s="2275"/>
      <c r="P734" s="2275"/>
      <c r="Q734" s="2275"/>
      <c r="R734" s="2275"/>
      <c r="S734" s="2275"/>
      <c r="T734" s="2275"/>
      <c r="U734" s="2275"/>
      <c r="V734" s="2275"/>
      <c r="W734" s="2275"/>
      <c r="X734" s="2275"/>
      <c r="Y734" s="2275"/>
      <c r="Z734" s="2275"/>
      <c r="AA734" s="2275"/>
      <c r="AB734" s="2275"/>
      <c r="AC734" s="2275"/>
      <c r="AD734" s="2275"/>
      <c r="AE734" s="2275"/>
      <c r="AF734" s="2275"/>
      <c r="AG734" s="2275"/>
      <c r="AH734" s="2275"/>
      <c r="AI734" s="2275"/>
      <c r="AJ734" s="2275"/>
      <c r="AK734" s="2275"/>
      <c r="AL734" s="2275"/>
      <c r="AM734" s="2275"/>
      <c r="AN734" s="2275"/>
      <c r="AO734" s="2275"/>
      <c r="AP734" s="2275"/>
      <c r="AQ734" s="2275"/>
      <c r="AR734" s="2275"/>
      <c r="AS734" s="2275"/>
      <c r="AT734" s="2275"/>
      <c r="AU734" s="2275"/>
      <c r="AV734" s="2275"/>
      <c r="AW734" s="2275"/>
      <c r="AX734" s="2275"/>
      <c r="AY734" s="2275"/>
      <c r="AZ734" s="2275"/>
      <c r="BA734" s="2275"/>
      <c r="BB734" s="2275"/>
      <c r="BC734" s="2275"/>
      <c r="BD734" s="2275"/>
      <c r="BE734" s="2275"/>
      <c r="BF734" s="2275"/>
      <c r="BG734" s="2275"/>
      <c r="BH734" s="2275"/>
      <c r="BI734" s="2275"/>
      <c r="BJ734" s="2275"/>
      <c r="BK734" s="2275"/>
      <c r="BL734" s="2275"/>
      <c r="BM734" s="2275"/>
      <c r="BN734" s="2275"/>
      <c r="BO734" s="2275"/>
      <c r="BP734" s="2275"/>
      <c r="BQ734" s="2275"/>
      <c r="BR734" s="2275"/>
      <c r="BS734" s="2275"/>
      <c r="BT734" s="2275"/>
      <c r="BU734" s="2275"/>
      <c r="BV734" s="2275"/>
      <c r="BW734" s="2275"/>
      <c r="BX734" s="2275"/>
      <c r="BY734" s="2275"/>
      <c r="BZ734" s="2275"/>
      <c r="CA734" s="2275"/>
      <c r="CB734" s="2275"/>
      <c r="CC734" s="2275"/>
      <c r="CD734" s="2275"/>
      <c r="CE734" s="2275"/>
      <c r="CF734" s="2275"/>
      <c r="CG734" s="2275"/>
      <c r="CH734" s="2275"/>
      <c r="CI734" s="2275"/>
      <c r="CJ734" s="2275"/>
      <c r="CK734" s="2275"/>
      <c r="CL734" s="2275"/>
      <c r="CM734" s="2275"/>
      <c r="CN734" s="2275"/>
      <c r="CO734" s="2275"/>
      <c r="CP734" s="2275"/>
      <c r="CQ734" s="2275"/>
      <c r="CR734" s="2275"/>
      <c r="CS734" s="2275"/>
      <c r="CT734" s="2275"/>
      <c r="CU734" s="2275"/>
      <c r="CV734" s="2275"/>
      <c r="CW734" s="2275"/>
      <c r="CX734" s="2275"/>
      <c r="CY734" s="2275"/>
      <c r="CZ734" s="2275"/>
      <c r="DA734" s="2275"/>
      <c r="DB734" s="2275"/>
      <c r="DC734" s="2275"/>
      <c r="DD734" s="2275"/>
      <c r="DE734" s="2275"/>
      <c r="DF734" s="2275"/>
      <c r="DG734" s="2275"/>
      <c r="DH734" s="2275"/>
      <c r="DI734" s="2275"/>
      <c r="DJ734" s="2275"/>
      <c r="DK734" s="2275"/>
      <c r="DL734" s="2275"/>
      <c r="DM734" s="2275"/>
      <c r="DN734" s="2275"/>
      <c r="DO734" s="2275"/>
      <c r="DP734" s="2275"/>
      <c r="DQ734" s="2275"/>
      <c r="DR734" s="2275"/>
      <c r="DS734" s="2275"/>
      <c r="DT734" s="2275"/>
      <c r="DU734" s="2275"/>
      <c r="DV734" s="2275"/>
      <c r="DW734" s="2275"/>
      <c r="DX734" s="2275"/>
      <c r="DY734" s="2275"/>
      <c r="DZ734" s="2275"/>
      <c r="EA734" s="2275"/>
      <c r="EB734" s="2275"/>
      <c r="EC734" s="2275"/>
      <c r="ED734" s="2275"/>
      <c r="EE734" s="2275"/>
      <c r="EF734" s="2275"/>
      <c r="EG734" s="2275"/>
      <c r="EH734" s="2275"/>
      <c r="EI734" s="2275"/>
      <c r="EJ734" s="2275"/>
      <c r="EK734" s="2275"/>
      <c r="EL734" s="2275"/>
      <c r="EM734" s="2275"/>
      <c r="EN734" s="2275"/>
      <c r="EO734" s="2275"/>
      <c r="EP734" s="2275"/>
      <c r="EQ734" s="2275"/>
      <c r="ER734" s="1970"/>
    </row>
    <row r="735" spans="1:148" s="584" customFormat="1" ht="45" customHeight="1">
      <c r="A735" s="1633" t="s">
        <v>1485</v>
      </c>
      <c r="B735" s="574"/>
      <c r="C735" s="574"/>
      <c r="D735" s="777"/>
      <c r="E735" s="777"/>
      <c r="F735" s="777"/>
      <c r="ER735" s="403"/>
    </row>
    <row r="736" spans="1:148" s="584" customFormat="1" ht="45" customHeight="1">
      <c r="A736" s="1633" t="s">
        <v>1486</v>
      </c>
      <c r="B736" s="574"/>
      <c r="C736" s="574"/>
      <c r="D736" s="777"/>
      <c r="E736" s="777"/>
      <c r="F736" s="777"/>
      <c r="ER736" s="403"/>
    </row>
    <row r="737" spans="1:148" ht="45" customHeight="1">
      <c r="A737" s="648"/>
      <c r="B737" s="2276" t="s">
        <v>1318</v>
      </c>
      <c r="C737" s="2255" t="s">
        <v>1821</v>
      </c>
      <c r="D737" s="624" t="s">
        <v>1474</v>
      </c>
      <c r="E737" s="2255" t="s">
        <v>1475</v>
      </c>
      <c r="F737" s="2255" t="s">
        <v>1822</v>
      </c>
      <c r="G737" s="2255" t="s">
        <v>1316</v>
      </c>
      <c r="H737" s="2255" t="str">
        <f t="shared" ref="H737:BS737" si="778">"T+" &amp; (COLUMN(H737)-COLUMN($G737))</f>
        <v>T+1</v>
      </c>
      <c r="I737" s="2255" t="str">
        <f t="shared" si="778"/>
        <v>T+2</v>
      </c>
      <c r="J737" s="2255" t="str">
        <f t="shared" si="778"/>
        <v>T+3</v>
      </c>
      <c r="K737" s="2255" t="str">
        <f t="shared" si="778"/>
        <v>T+4</v>
      </c>
      <c r="L737" s="2255" t="str">
        <f t="shared" si="778"/>
        <v>T+5</v>
      </c>
      <c r="M737" s="2255" t="str">
        <f t="shared" si="778"/>
        <v>T+6</v>
      </c>
      <c r="N737" s="2255" t="str">
        <f t="shared" si="778"/>
        <v>T+7</v>
      </c>
      <c r="O737" s="2255" t="str">
        <f t="shared" si="778"/>
        <v>T+8</v>
      </c>
      <c r="P737" s="2255" t="str">
        <f t="shared" si="778"/>
        <v>T+9</v>
      </c>
      <c r="Q737" s="2255" t="str">
        <f t="shared" si="778"/>
        <v>T+10</v>
      </c>
      <c r="R737" s="2255" t="str">
        <f t="shared" si="778"/>
        <v>T+11</v>
      </c>
      <c r="S737" s="2255" t="str">
        <f t="shared" si="778"/>
        <v>T+12</v>
      </c>
      <c r="T737" s="2255" t="str">
        <f t="shared" si="778"/>
        <v>T+13</v>
      </c>
      <c r="U737" s="2255" t="str">
        <f t="shared" si="778"/>
        <v>T+14</v>
      </c>
      <c r="V737" s="2255" t="str">
        <f t="shared" si="778"/>
        <v>T+15</v>
      </c>
      <c r="W737" s="2255" t="str">
        <f t="shared" si="778"/>
        <v>T+16</v>
      </c>
      <c r="X737" s="2255" t="str">
        <f t="shared" si="778"/>
        <v>T+17</v>
      </c>
      <c r="Y737" s="2255" t="str">
        <f t="shared" si="778"/>
        <v>T+18</v>
      </c>
      <c r="Z737" s="2255" t="str">
        <f t="shared" si="778"/>
        <v>T+19</v>
      </c>
      <c r="AA737" s="2255" t="str">
        <f t="shared" si="778"/>
        <v>T+20</v>
      </c>
      <c r="AB737" s="2255" t="str">
        <f t="shared" si="778"/>
        <v>T+21</v>
      </c>
      <c r="AC737" s="2255" t="str">
        <f t="shared" si="778"/>
        <v>T+22</v>
      </c>
      <c r="AD737" s="2255" t="str">
        <f t="shared" si="778"/>
        <v>T+23</v>
      </c>
      <c r="AE737" s="2255" t="str">
        <f t="shared" si="778"/>
        <v>T+24</v>
      </c>
      <c r="AF737" s="2255" t="str">
        <f t="shared" si="778"/>
        <v>T+25</v>
      </c>
      <c r="AG737" s="2255" t="str">
        <f t="shared" si="778"/>
        <v>T+26</v>
      </c>
      <c r="AH737" s="2255" t="str">
        <f t="shared" si="778"/>
        <v>T+27</v>
      </c>
      <c r="AI737" s="2255" t="str">
        <f t="shared" si="778"/>
        <v>T+28</v>
      </c>
      <c r="AJ737" s="2255" t="str">
        <f t="shared" si="778"/>
        <v>T+29</v>
      </c>
      <c r="AK737" s="2255" t="str">
        <f t="shared" si="778"/>
        <v>T+30</v>
      </c>
      <c r="AL737" s="2255" t="str">
        <f t="shared" si="778"/>
        <v>T+31</v>
      </c>
      <c r="AM737" s="2255" t="str">
        <f t="shared" si="778"/>
        <v>T+32</v>
      </c>
      <c r="AN737" s="2255" t="str">
        <f t="shared" si="778"/>
        <v>T+33</v>
      </c>
      <c r="AO737" s="2255" t="str">
        <f t="shared" si="778"/>
        <v>T+34</v>
      </c>
      <c r="AP737" s="2255" t="str">
        <f t="shared" si="778"/>
        <v>T+35</v>
      </c>
      <c r="AQ737" s="2255" t="str">
        <f t="shared" si="778"/>
        <v>T+36</v>
      </c>
      <c r="AR737" s="2255" t="str">
        <f t="shared" si="778"/>
        <v>T+37</v>
      </c>
      <c r="AS737" s="2255" t="str">
        <f t="shared" si="778"/>
        <v>T+38</v>
      </c>
      <c r="AT737" s="2255" t="str">
        <f t="shared" si="778"/>
        <v>T+39</v>
      </c>
      <c r="AU737" s="2255" t="str">
        <f t="shared" si="778"/>
        <v>T+40</v>
      </c>
      <c r="AV737" s="2255" t="str">
        <f t="shared" si="778"/>
        <v>T+41</v>
      </c>
      <c r="AW737" s="2255" t="str">
        <f t="shared" si="778"/>
        <v>T+42</v>
      </c>
      <c r="AX737" s="2255" t="str">
        <f t="shared" si="778"/>
        <v>T+43</v>
      </c>
      <c r="AY737" s="2255" t="str">
        <f t="shared" si="778"/>
        <v>T+44</v>
      </c>
      <c r="AZ737" s="2255" t="str">
        <f t="shared" si="778"/>
        <v>T+45</v>
      </c>
      <c r="BA737" s="2255" t="str">
        <f t="shared" si="778"/>
        <v>T+46</v>
      </c>
      <c r="BB737" s="2255" t="str">
        <f t="shared" si="778"/>
        <v>T+47</v>
      </c>
      <c r="BC737" s="2255" t="str">
        <f t="shared" si="778"/>
        <v>T+48</v>
      </c>
      <c r="BD737" s="2255" t="str">
        <f t="shared" si="778"/>
        <v>T+49</v>
      </c>
      <c r="BE737" s="2255" t="str">
        <f t="shared" si="778"/>
        <v>T+50</v>
      </c>
      <c r="BF737" s="2255" t="str">
        <f t="shared" si="778"/>
        <v>T+51</v>
      </c>
      <c r="BG737" s="2255" t="str">
        <f t="shared" si="778"/>
        <v>T+52</v>
      </c>
      <c r="BH737" s="2255" t="str">
        <f t="shared" si="778"/>
        <v>T+53</v>
      </c>
      <c r="BI737" s="2255" t="str">
        <f t="shared" si="778"/>
        <v>T+54</v>
      </c>
      <c r="BJ737" s="2255" t="str">
        <f t="shared" si="778"/>
        <v>T+55</v>
      </c>
      <c r="BK737" s="2255" t="str">
        <f t="shared" si="778"/>
        <v>T+56</v>
      </c>
      <c r="BL737" s="2255" t="str">
        <f t="shared" si="778"/>
        <v>T+57</v>
      </c>
      <c r="BM737" s="2255" t="str">
        <f t="shared" si="778"/>
        <v>T+58</v>
      </c>
      <c r="BN737" s="2255" t="str">
        <f t="shared" si="778"/>
        <v>T+59</v>
      </c>
      <c r="BO737" s="2255" t="str">
        <f t="shared" si="778"/>
        <v>T+60</v>
      </c>
      <c r="BP737" s="2255" t="str">
        <f t="shared" si="778"/>
        <v>T+61</v>
      </c>
      <c r="BQ737" s="2255" t="str">
        <f t="shared" si="778"/>
        <v>T+62</v>
      </c>
      <c r="BR737" s="2255" t="str">
        <f t="shared" si="778"/>
        <v>T+63</v>
      </c>
      <c r="BS737" s="2255" t="str">
        <f t="shared" si="778"/>
        <v>T+64</v>
      </c>
      <c r="BT737" s="2255" t="str">
        <f t="shared" ref="BT737:EE737" si="779">"T+" &amp; (COLUMN(BT737)-COLUMN($G737))</f>
        <v>T+65</v>
      </c>
      <c r="BU737" s="2255" t="str">
        <f t="shared" si="779"/>
        <v>T+66</v>
      </c>
      <c r="BV737" s="2255" t="str">
        <f t="shared" si="779"/>
        <v>T+67</v>
      </c>
      <c r="BW737" s="2255" t="str">
        <f t="shared" si="779"/>
        <v>T+68</v>
      </c>
      <c r="BX737" s="2255" t="str">
        <f t="shared" si="779"/>
        <v>T+69</v>
      </c>
      <c r="BY737" s="2255" t="str">
        <f t="shared" si="779"/>
        <v>T+70</v>
      </c>
      <c r="BZ737" s="2255" t="str">
        <f t="shared" si="779"/>
        <v>T+71</v>
      </c>
      <c r="CA737" s="2255" t="str">
        <f t="shared" si="779"/>
        <v>T+72</v>
      </c>
      <c r="CB737" s="2255" t="str">
        <f t="shared" si="779"/>
        <v>T+73</v>
      </c>
      <c r="CC737" s="2255" t="str">
        <f t="shared" si="779"/>
        <v>T+74</v>
      </c>
      <c r="CD737" s="2255" t="str">
        <f t="shared" si="779"/>
        <v>T+75</v>
      </c>
      <c r="CE737" s="2255" t="str">
        <f t="shared" si="779"/>
        <v>T+76</v>
      </c>
      <c r="CF737" s="2255" t="str">
        <f t="shared" si="779"/>
        <v>T+77</v>
      </c>
      <c r="CG737" s="2255" t="str">
        <f t="shared" si="779"/>
        <v>T+78</v>
      </c>
      <c r="CH737" s="2255" t="str">
        <f t="shared" si="779"/>
        <v>T+79</v>
      </c>
      <c r="CI737" s="2255" t="str">
        <f t="shared" si="779"/>
        <v>T+80</v>
      </c>
      <c r="CJ737" s="2255" t="str">
        <f t="shared" si="779"/>
        <v>T+81</v>
      </c>
      <c r="CK737" s="2255" t="str">
        <f t="shared" si="779"/>
        <v>T+82</v>
      </c>
      <c r="CL737" s="2255" t="str">
        <f t="shared" si="779"/>
        <v>T+83</v>
      </c>
      <c r="CM737" s="2255" t="str">
        <f t="shared" si="779"/>
        <v>T+84</v>
      </c>
      <c r="CN737" s="2255" t="str">
        <f t="shared" si="779"/>
        <v>T+85</v>
      </c>
      <c r="CO737" s="2255" t="str">
        <f t="shared" si="779"/>
        <v>T+86</v>
      </c>
      <c r="CP737" s="2255" t="str">
        <f t="shared" si="779"/>
        <v>T+87</v>
      </c>
      <c r="CQ737" s="2255" t="str">
        <f t="shared" si="779"/>
        <v>T+88</v>
      </c>
      <c r="CR737" s="2255" t="str">
        <f t="shared" si="779"/>
        <v>T+89</v>
      </c>
      <c r="CS737" s="2255" t="str">
        <f t="shared" si="779"/>
        <v>T+90</v>
      </c>
      <c r="CT737" s="2255" t="str">
        <f t="shared" si="779"/>
        <v>T+91</v>
      </c>
      <c r="CU737" s="2255" t="str">
        <f t="shared" si="779"/>
        <v>T+92</v>
      </c>
      <c r="CV737" s="2255" t="str">
        <f t="shared" si="779"/>
        <v>T+93</v>
      </c>
      <c r="CW737" s="2255" t="str">
        <f t="shared" si="779"/>
        <v>T+94</v>
      </c>
      <c r="CX737" s="2255" t="str">
        <f t="shared" si="779"/>
        <v>T+95</v>
      </c>
      <c r="CY737" s="2255" t="str">
        <f t="shared" si="779"/>
        <v>T+96</v>
      </c>
      <c r="CZ737" s="2255" t="str">
        <f t="shared" si="779"/>
        <v>T+97</v>
      </c>
      <c r="DA737" s="2255" t="str">
        <f t="shared" si="779"/>
        <v>T+98</v>
      </c>
      <c r="DB737" s="2255" t="str">
        <f t="shared" si="779"/>
        <v>T+99</v>
      </c>
      <c r="DC737" s="2255" t="str">
        <f t="shared" si="779"/>
        <v>T+100</v>
      </c>
      <c r="DD737" s="2255" t="str">
        <f t="shared" si="779"/>
        <v>T+101</v>
      </c>
      <c r="DE737" s="2255" t="str">
        <f t="shared" si="779"/>
        <v>T+102</v>
      </c>
      <c r="DF737" s="2255" t="str">
        <f t="shared" si="779"/>
        <v>T+103</v>
      </c>
      <c r="DG737" s="2255" t="str">
        <f t="shared" si="779"/>
        <v>T+104</v>
      </c>
      <c r="DH737" s="2255" t="str">
        <f t="shared" si="779"/>
        <v>T+105</v>
      </c>
      <c r="DI737" s="2255" t="str">
        <f t="shared" si="779"/>
        <v>T+106</v>
      </c>
      <c r="DJ737" s="2255" t="str">
        <f t="shared" si="779"/>
        <v>T+107</v>
      </c>
      <c r="DK737" s="2255" t="str">
        <f t="shared" si="779"/>
        <v>T+108</v>
      </c>
      <c r="DL737" s="2255" t="str">
        <f t="shared" si="779"/>
        <v>T+109</v>
      </c>
      <c r="DM737" s="2255" t="str">
        <f t="shared" si="779"/>
        <v>T+110</v>
      </c>
      <c r="DN737" s="2255" t="str">
        <f t="shared" si="779"/>
        <v>T+111</v>
      </c>
      <c r="DO737" s="2255" t="str">
        <f t="shared" si="779"/>
        <v>T+112</v>
      </c>
      <c r="DP737" s="2255" t="str">
        <f t="shared" si="779"/>
        <v>T+113</v>
      </c>
      <c r="DQ737" s="2255" t="str">
        <f t="shared" si="779"/>
        <v>T+114</v>
      </c>
      <c r="DR737" s="2255" t="str">
        <f t="shared" si="779"/>
        <v>T+115</v>
      </c>
      <c r="DS737" s="2255" t="str">
        <f t="shared" si="779"/>
        <v>T+116</v>
      </c>
      <c r="DT737" s="2255" t="str">
        <f t="shared" si="779"/>
        <v>T+117</v>
      </c>
      <c r="DU737" s="2255" t="str">
        <f t="shared" si="779"/>
        <v>T+118</v>
      </c>
      <c r="DV737" s="2255" t="str">
        <f t="shared" si="779"/>
        <v>T+119</v>
      </c>
      <c r="DW737" s="2255" t="str">
        <f t="shared" si="779"/>
        <v>T+120</v>
      </c>
      <c r="DX737" s="2255" t="str">
        <f t="shared" si="779"/>
        <v>T+121</v>
      </c>
      <c r="DY737" s="2255" t="str">
        <f t="shared" si="779"/>
        <v>T+122</v>
      </c>
      <c r="DZ737" s="2255" t="str">
        <f t="shared" si="779"/>
        <v>T+123</v>
      </c>
      <c r="EA737" s="2255" t="str">
        <f t="shared" si="779"/>
        <v>T+124</v>
      </c>
      <c r="EB737" s="2255" t="str">
        <f t="shared" si="779"/>
        <v>T+125</v>
      </c>
      <c r="EC737" s="2255" t="str">
        <f t="shared" si="779"/>
        <v>T+126</v>
      </c>
      <c r="ED737" s="2255" t="str">
        <f t="shared" si="779"/>
        <v>T+127</v>
      </c>
      <c r="EE737" s="2255" t="str">
        <f t="shared" si="779"/>
        <v>T+128</v>
      </c>
      <c r="EF737" s="2255" t="str">
        <f t="shared" ref="EF737:EQ737" si="780">"T+" &amp; (COLUMN(EF737)-COLUMN($G737))</f>
        <v>T+129</v>
      </c>
      <c r="EG737" s="2255" t="str">
        <f t="shared" si="780"/>
        <v>T+130</v>
      </c>
      <c r="EH737" s="2255" t="str">
        <f t="shared" si="780"/>
        <v>T+131</v>
      </c>
      <c r="EI737" s="2255" t="str">
        <f t="shared" si="780"/>
        <v>T+132</v>
      </c>
      <c r="EJ737" s="2255" t="str">
        <f t="shared" si="780"/>
        <v>T+133</v>
      </c>
      <c r="EK737" s="2255" t="str">
        <f t="shared" si="780"/>
        <v>T+134</v>
      </c>
      <c r="EL737" s="2255" t="str">
        <f t="shared" si="780"/>
        <v>T+135</v>
      </c>
      <c r="EM737" s="2255" t="str">
        <f t="shared" si="780"/>
        <v>T+136</v>
      </c>
      <c r="EN737" s="2255" t="str">
        <f t="shared" si="780"/>
        <v>T+137</v>
      </c>
      <c r="EO737" s="2255" t="str">
        <f t="shared" si="780"/>
        <v>T+138</v>
      </c>
      <c r="EP737" s="2255" t="str">
        <f t="shared" si="780"/>
        <v>T+139</v>
      </c>
      <c r="EQ737" s="2255" t="str">
        <f t="shared" si="780"/>
        <v>T+140</v>
      </c>
      <c r="ER737" s="577"/>
    </row>
    <row r="738" spans="1:148" ht="15" customHeight="1">
      <c r="A738" s="648"/>
      <c r="B738" s="2260" t="str">
        <f t="shared" ref="B738:B769" si="781">B12</f>
        <v>Desk 1</v>
      </c>
      <c r="C738" s="2265" t="str">
        <f t="shared" ref="C738" si="782">IF(ISBLANK(C12), "", C12)</f>
        <v/>
      </c>
      <c r="D738" s="2265" t="str">
        <f t="shared" ref="D738:F757" si="783">IF(ISBLANK(D12), "", D12)</f>
        <v/>
      </c>
      <c r="E738" s="2265" t="str">
        <f t="shared" si="783"/>
        <v/>
      </c>
      <c r="F738" s="2265" t="str">
        <f>IF(ISBLANK(F12), "", F12)</f>
        <v/>
      </c>
      <c r="G738" s="45"/>
      <c r="H738" s="45"/>
      <c r="I738" s="45"/>
      <c r="J738" s="45"/>
      <c r="K738" s="45"/>
      <c r="L738" s="45"/>
      <c r="M738" s="45"/>
      <c r="N738" s="45"/>
      <c r="O738" s="45"/>
      <c r="P738" s="45"/>
      <c r="Q738" s="45"/>
      <c r="R738" s="45"/>
      <c r="S738" s="45"/>
      <c r="T738" s="45"/>
      <c r="U738" s="45"/>
      <c r="V738" s="45"/>
      <c r="W738" s="45"/>
      <c r="X738" s="45"/>
      <c r="Y738" s="45"/>
      <c r="Z738" s="45"/>
      <c r="AA738" s="45"/>
      <c r="AB738" s="45"/>
      <c r="AC738" s="45"/>
      <c r="AD738" s="45"/>
      <c r="AE738" s="45"/>
      <c r="AF738" s="45"/>
      <c r="AG738" s="45"/>
      <c r="AH738" s="45"/>
      <c r="AI738" s="45"/>
      <c r="AJ738" s="45"/>
      <c r="AK738" s="45"/>
      <c r="AL738" s="45"/>
      <c r="AM738" s="45"/>
      <c r="AN738" s="45"/>
      <c r="AO738" s="45"/>
      <c r="AP738" s="45"/>
      <c r="AQ738" s="45"/>
      <c r="AR738" s="45"/>
      <c r="AS738" s="45"/>
      <c r="AT738" s="45"/>
      <c r="AU738" s="45"/>
      <c r="AV738" s="45"/>
      <c r="AW738" s="45"/>
      <c r="AX738" s="45"/>
      <c r="AY738" s="45"/>
      <c r="AZ738" s="45"/>
      <c r="BA738" s="45"/>
      <c r="BB738" s="45"/>
      <c r="BC738" s="45"/>
      <c r="BD738" s="45"/>
      <c r="BE738" s="45"/>
      <c r="BF738" s="45"/>
      <c r="BG738" s="45"/>
      <c r="BH738" s="45"/>
      <c r="BI738" s="45"/>
      <c r="BJ738" s="45"/>
      <c r="BK738" s="45"/>
      <c r="BL738" s="45"/>
      <c r="BM738" s="45"/>
      <c r="BN738" s="45"/>
      <c r="BO738" s="45"/>
      <c r="BP738" s="45"/>
      <c r="BQ738" s="45"/>
      <c r="BR738" s="45"/>
      <c r="BS738" s="45"/>
      <c r="BT738" s="45"/>
      <c r="BU738" s="45"/>
      <c r="BV738" s="45"/>
      <c r="BW738" s="45"/>
      <c r="BX738" s="45"/>
      <c r="BY738" s="45"/>
      <c r="BZ738" s="45"/>
      <c r="CA738" s="45"/>
      <c r="CB738" s="45"/>
      <c r="CC738" s="45"/>
      <c r="CD738" s="45"/>
      <c r="CE738" s="45"/>
      <c r="CF738" s="45"/>
      <c r="CG738" s="45"/>
      <c r="CH738" s="45"/>
      <c r="CI738" s="45"/>
      <c r="CJ738" s="45"/>
      <c r="CK738" s="45"/>
      <c r="CL738" s="45"/>
      <c r="CM738" s="45"/>
      <c r="CN738" s="45"/>
      <c r="CO738" s="45"/>
      <c r="CP738" s="45"/>
      <c r="CQ738" s="45"/>
      <c r="CR738" s="45"/>
      <c r="CS738" s="45"/>
      <c r="CT738" s="45"/>
      <c r="CU738" s="45"/>
      <c r="CV738" s="45"/>
      <c r="CW738" s="45"/>
      <c r="CX738" s="45"/>
      <c r="CY738" s="45"/>
      <c r="CZ738" s="45"/>
      <c r="DA738" s="45"/>
      <c r="DB738" s="45"/>
      <c r="DC738" s="45"/>
      <c r="DD738" s="45"/>
      <c r="DE738" s="45"/>
      <c r="DF738" s="45"/>
      <c r="DG738" s="45"/>
      <c r="DH738" s="45"/>
      <c r="DI738" s="45"/>
      <c r="DJ738" s="45"/>
      <c r="DK738" s="45"/>
      <c r="DL738" s="45"/>
      <c r="DM738" s="45"/>
      <c r="DN738" s="45"/>
      <c r="DO738" s="45"/>
      <c r="DP738" s="45"/>
      <c r="DQ738" s="45"/>
      <c r="DR738" s="45"/>
      <c r="DS738" s="45"/>
      <c r="DT738" s="45"/>
      <c r="DU738" s="45"/>
      <c r="DV738" s="1217"/>
      <c r="DW738" s="45"/>
      <c r="DX738" s="45"/>
      <c r="DY738" s="45"/>
      <c r="DZ738" s="45"/>
      <c r="EA738" s="45"/>
      <c r="EB738" s="45"/>
      <c r="EC738" s="45"/>
      <c r="ED738" s="45"/>
      <c r="EE738" s="45"/>
      <c r="EF738" s="45"/>
      <c r="EG738" s="45"/>
      <c r="EH738" s="45"/>
      <c r="EI738" s="45"/>
      <c r="EJ738" s="45"/>
      <c r="EK738" s="45"/>
      <c r="EL738" s="45"/>
      <c r="EM738" s="45"/>
      <c r="EN738" s="45"/>
      <c r="EO738" s="45"/>
      <c r="EP738" s="45"/>
      <c r="EQ738" s="1217"/>
      <c r="ER738" s="577"/>
    </row>
    <row r="739" spans="1:148" ht="15" customHeight="1">
      <c r="A739" s="648"/>
      <c r="B739" s="2261" t="str">
        <f t="shared" si="781"/>
        <v>Desk 2</v>
      </c>
      <c r="C739" s="2266" t="str">
        <f t="shared" ref="C739" si="784">IF(ISBLANK(C13), "", C13)</f>
        <v/>
      </c>
      <c r="D739" s="2266" t="str">
        <f t="shared" si="783"/>
        <v/>
      </c>
      <c r="E739" s="2266" t="str">
        <f t="shared" si="783"/>
        <v/>
      </c>
      <c r="F739" s="2266" t="str">
        <f t="shared" si="783"/>
        <v/>
      </c>
      <c r="G739" s="45"/>
      <c r="H739" s="45"/>
      <c r="I739" s="45"/>
      <c r="J739" s="45"/>
      <c r="K739" s="45"/>
      <c r="L739" s="45"/>
      <c r="M739" s="45"/>
      <c r="N739" s="45"/>
      <c r="O739" s="45"/>
      <c r="P739" s="45"/>
      <c r="Q739" s="45"/>
      <c r="R739" s="45"/>
      <c r="S739" s="45"/>
      <c r="T739" s="45"/>
      <c r="U739" s="45"/>
      <c r="V739" s="45"/>
      <c r="W739" s="45"/>
      <c r="X739" s="45"/>
      <c r="Y739" s="45"/>
      <c r="Z739" s="45"/>
      <c r="AA739" s="45"/>
      <c r="AB739" s="45"/>
      <c r="AC739" s="45"/>
      <c r="AD739" s="45"/>
      <c r="AE739" s="45"/>
      <c r="AF739" s="45"/>
      <c r="AG739" s="45"/>
      <c r="AH739" s="45"/>
      <c r="AI739" s="45"/>
      <c r="AJ739" s="45"/>
      <c r="AK739" s="45"/>
      <c r="AL739" s="45"/>
      <c r="AM739" s="45"/>
      <c r="AN739" s="45"/>
      <c r="AO739" s="45"/>
      <c r="AP739" s="45"/>
      <c r="AQ739" s="45"/>
      <c r="AR739" s="45"/>
      <c r="AS739" s="45"/>
      <c r="AT739" s="45"/>
      <c r="AU739" s="45"/>
      <c r="AV739" s="45"/>
      <c r="AW739" s="45"/>
      <c r="AX739" s="45"/>
      <c r="AY739" s="45"/>
      <c r="AZ739" s="45"/>
      <c r="BA739" s="45"/>
      <c r="BB739" s="45"/>
      <c r="BC739" s="45"/>
      <c r="BD739" s="45"/>
      <c r="BE739" s="45"/>
      <c r="BF739" s="45"/>
      <c r="BG739" s="45"/>
      <c r="BH739" s="45"/>
      <c r="BI739" s="45"/>
      <c r="BJ739" s="45"/>
      <c r="BK739" s="45"/>
      <c r="BL739" s="45"/>
      <c r="BM739" s="45"/>
      <c r="BN739" s="45"/>
      <c r="BO739" s="45"/>
      <c r="BP739" s="45"/>
      <c r="BQ739" s="45"/>
      <c r="BR739" s="45"/>
      <c r="BS739" s="45"/>
      <c r="BT739" s="45"/>
      <c r="BU739" s="45"/>
      <c r="BV739" s="45"/>
      <c r="BW739" s="45"/>
      <c r="BX739" s="45"/>
      <c r="BY739" s="45"/>
      <c r="BZ739" s="45"/>
      <c r="CA739" s="45"/>
      <c r="CB739" s="45"/>
      <c r="CC739" s="45"/>
      <c r="CD739" s="45"/>
      <c r="CE739" s="45"/>
      <c r="CF739" s="45"/>
      <c r="CG739" s="45"/>
      <c r="CH739" s="45"/>
      <c r="CI739" s="45"/>
      <c r="CJ739" s="45"/>
      <c r="CK739" s="45"/>
      <c r="CL739" s="45"/>
      <c r="CM739" s="45"/>
      <c r="CN739" s="45"/>
      <c r="CO739" s="45"/>
      <c r="CP739" s="45"/>
      <c r="CQ739" s="45"/>
      <c r="CR739" s="45"/>
      <c r="CS739" s="45"/>
      <c r="CT739" s="45"/>
      <c r="CU739" s="45"/>
      <c r="CV739" s="45"/>
      <c r="CW739" s="45"/>
      <c r="CX739" s="45"/>
      <c r="CY739" s="45"/>
      <c r="CZ739" s="45"/>
      <c r="DA739" s="45"/>
      <c r="DB739" s="45"/>
      <c r="DC739" s="45"/>
      <c r="DD739" s="45"/>
      <c r="DE739" s="45"/>
      <c r="DF739" s="45"/>
      <c r="DG739" s="45"/>
      <c r="DH739" s="45"/>
      <c r="DI739" s="45"/>
      <c r="DJ739" s="45"/>
      <c r="DK739" s="45"/>
      <c r="DL739" s="45"/>
      <c r="DM739" s="45"/>
      <c r="DN739" s="45"/>
      <c r="DO739" s="45"/>
      <c r="DP739" s="45"/>
      <c r="DQ739" s="45"/>
      <c r="DR739" s="45"/>
      <c r="DS739" s="45"/>
      <c r="DT739" s="45"/>
      <c r="DU739" s="45"/>
      <c r="DV739" s="1217"/>
      <c r="DW739" s="45"/>
      <c r="DX739" s="45"/>
      <c r="DY739" s="45"/>
      <c r="DZ739" s="45"/>
      <c r="EA739" s="45"/>
      <c r="EB739" s="45"/>
      <c r="EC739" s="45"/>
      <c r="ED739" s="45"/>
      <c r="EE739" s="45"/>
      <c r="EF739" s="45"/>
      <c r="EG739" s="45"/>
      <c r="EH739" s="45"/>
      <c r="EI739" s="45"/>
      <c r="EJ739" s="45"/>
      <c r="EK739" s="45"/>
      <c r="EL739" s="45"/>
      <c r="EM739" s="45"/>
      <c r="EN739" s="45"/>
      <c r="EO739" s="45"/>
      <c r="EP739" s="45"/>
      <c r="EQ739" s="1217"/>
      <c r="ER739" s="577"/>
    </row>
    <row r="740" spans="1:148" ht="15" customHeight="1">
      <c r="A740" s="648"/>
      <c r="B740" s="2261" t="str">
        <f t="shared" si="781"/>
        <v>Desk 3</v>
      </c>
      <c r="C740" s="2266" t="str">
        <f t="shared" ref="C740" si="785">IF(ISBLANK(C14), "", C14)</f>
        <v/>
      </c>
      <c r="D740" s="2266" t="str">
        <f t="shared" si="783"/>
        <v/>
      </c>
      <c r="E740" s="2266" t="str">
        <f t="shared" si="783"/>
        <v/>
      </c>
      <c r="F740" s="2266" t="str">
        <f t="shared" si="783"/>
        <v/>
      </c>
      <c r="G740" s="45"/>
      <c r="H740" s="45"/>
      <c r="I740" s="45"/>
      <c r="J740" s="45"/>
      <c r="K740" s="45"/>
      <c r="L740" s="45"/>
      <c r="M740" s="45"/>
      <c r="N740" s="45"/>
      <c r="O740" s="45"/>
      <c r="P740" s="45"/>
      <c r="Q740" s="45"/>
      <c r="R740" s="45"/>
      <c r="S740" s="45"/>
      <c r="T740" s="45"/>
      <c r="U740" s="45"/>
      <c r="V740" s="45"/>
      <c r="W740" s="45"/>
      <c r="X740" s="45"/>
      <c r="Y740" s="45"/>
      <c r="Z740" s="45"/>
      <c r="AA740" s="45"/>
      <c r="AB740" s="45"/>
      <c r="AC740" s="45"/>
      <c r="AD740" s="45"/>
      <c r="AE740" s="45"/>
      <c r="AF740" s="45"/>
      <c r="AG740" s="45"/>
      <c r="AH740" s="45"/>
      <c r="AI740" s="45"/>
      <c r="AJ740" s="45"/>
      <c r="AK740" s="45"/>
      <c r="AL740" s="45"/>
      <c r="AM740" s="45"/>
      <c r="AN740" s="45"/>
      <c r="AO740" s="45"/>
      <c r="AP740" s="45"/>
      <c r="AQ740" s="45"/>
      <c r="AR740" s="45"/>
      <c r="AS740" s="45"/>
      <c r="AT740" s="45"/>
      <c r="AU740" s="45"/>
      <c r="AV740" s="45"/>
      <c r="AW740" s="45"/>
      <c r="AX740" s="45"/>
      <c r="AY740" s="45"/>
      <c r="AZ740" s="45"/>
      <c r="BA740" s="45"/>
      <c r="BB740" s="45"/>
      <c r="BC740" s="45"/>
      <c r="BD740" s="45"/>
      <c r="BE740" s="45"/>
      <c r="BF740" s="45"/>
      <c r="BG740" s="45"/>
      <c r="BH740" s="45"/>
      <c r="BI740" s="45"/>
      <c r="BJ740" s="45"/>
      <c r="BK740" s="45"/>
      <c r="BL740" s="45"/>
      <c r="BM740" s="45"/>
      <c r="BN740" s="45"/>
      <c r="BO740" s="45"/>
      <c r="BP740" s="45"/>
      <c r="BQ740" s="45"/>
      <c r="BR740" s="45"/>
      <c r="BS740" s="45"/>
      <c r="BT740" s="45"/>
      <c r="BU740" s="45"/>
      <c r="BV740" s="45"/>
      <c r="BW740" s="45"/>
      <c r="BX740" s="45"/>
      <c r="BY740" s="45"/>
      <c r="BZ740" s="45"/>
      <c r="CA740" s="45"/>
      <c r="CB740" s="45"/>
      <c r="CC740" s="45"/>
      <c r="CD740" s="45"/>
      <c r="CE740" s="45"/>
      <c r="CF740" s="45"/>
      <c r="CG740" s="45"/>
      <c r="CH740" s="45"/>
      <c r="CI740" s="45"/>
      <c r="CJ740" s="45"/>
      <c r="CK740" s="45"/>
      <c r="CL740" s="45"/>
      <c r="CM740" s="45"/>
      <c r="CN740" s="45"/>
      <c r="CO740" s="45"/>
      <c r="CP740" s="45"/>
      <c r="CQ740" s="45"/>
      <c r="CR740" s="45"/>
      <c r="CS740" s="45"/>
      <c r="CT740" s="45"/>
      <c r="CU740" s="45"/>
      <c r="CV740" s="45"/>
      <c r="CW740" s="45"/>
      <c r="CX740" s="45"/>
      <c r="CY740" s="45"/>
      <c r="CZ740" s="45"/>
      <c r="DA740" s="45"/>
      <c r="DB740" s="45"/>
      <c r="DC740" s="45"/>
      <c r="DD740" s="45"/>
      <c r="DE740" s="45"/>
      <c r="DF740" s="45"/>
      <c r="DG740" s="45"/>
      <c r="DH740" s="45"/>
      <c r="DI740" s="45"/>
      <c r="DJ740" s="45"/>
      <c r="DK740" s="45"/>
      <c r="DL740" s="45"/>
      <c r="DM740" s="45"/>
      <c r="DN740" s="45"/>
      <c r="DO740" s="45"/>
      <c r="DP740" s="45"/>
      <c r="DQ740" s="45"/>
      <c r="DR740" s="45"/>
      <c r="DS740" s="45"/>
      <c r="DT740" s="45"/>
      <c r="DU740" s="45"/>
      <c r="DV740" s="1217"/>
      <c r="DW740" s="45"/>
      <c r="DX740" s="45"/>
      <c r="DY740" s="45"/>
      <c r="DZ740" s="45"/>
      <c r="EA740" s="45"/>
      <c r="EB740" s="45"/>
      <c r="EC740" s="45"/>
      <c r="ED740" s="45"/>
      <c r="EE740" s="45"/>
      <c r="EF740" s="45"/>
      <c r="EG740" s="45"/>
      <c r="EH740" s="45"/>
      <c r="EI740" s="45"/>
      <c r="EJ740" s="45"/>
      <c r="EK740" s="45"/>
      <c r="EL740" s="45"/>
      <c r="EM740" s="45"/>
      <c r="EN740" s="45"/>
      <c r="EO740" s="45"/>
      <c r="EP740" s="45"/>
      <c r="EQ740" s="1217"/>
      <c r="ER740" s="577"/>
    </row>
    <row r="741" spans="1:148" ht="15" customHeight="1">
      <c r="A741" s="648"/>
      <c r="B741" s="2261" t="str">
        <f t="shared" si="781"/>
        <v>Desk 4</v>
      </c>
      <c r="C741" s="2266" t="str">
        <f t="shared" ref="C741" si="786">IF(ISBLANK(C15), "", C15)</f>
        <v/>
      </c>
      <c r="D741" s="2266" t="str">
        <f t="shared" si="783"/>
        <v/>
      </c>
      <c r="E741" s="2266" t="str">
        <f t="shared" si="783"/>
        <v/>
      </c>
      <c r="F741" s="2266" t="str">
        <f t="shared" si="783"/>
        <v/>
      </c>
      <c r="G741" s="45"/>
      <c r="H741" s="45"/>
      <c r="I741" s="45"/>
      <c r="J741" s="45"/>
      <c r="K741" s="45"/>
      <c r="L741" s="45"/>
      <c r="M741" s="45"/>
      <c r="N741" s="45"/>
      <c r="O741" s="45"/>
      <c r="P741" s="45"/>
      <c r="Q741" s="45"/>
      <c r="R741" s="45"/>
      <c r="S741" s="45"/>
      <c r="T741" s="45"/>
      <c r="U741" s="45"/>
      <c r="V741" s="45"/>
      <c r="W741" s="45"/>
      <c r="X741" s="45"/>
      <c r="Y741" s="45"/>
      <c r="Z741" s="45"/>
      <c r="AA741" s="45"/>
      <c r="AB741" s="45"/>
      <c r="AC741" s="45"/>
      <c r="AD741" s="45"/>
      <c r="AE741" s="45"/>
      <c r="AF741" s="45"/>
      <c r="AG741" s="45"/>
      <c r="AH741" s="45"/>
      <c r="AI741" s="45"/>
      <c r="AJ741" s="45"/>
      <c r="AK741" s="45"/>
      <c r="AL741" s="45"/>
      <c r="AM741" s="45"/>
      <c r="AN741" s="45"/>
      <c r="AO741" s="45"/>
      <c r="AP741" s="45"/>
      <c r="AQ741" s="45"/>
      <c r="AR741" s="45"/>
      <c r="AS741" s="45"/>
      <c r="AT741" s="45"/>
      <c r="AU741" s="45"/>
      <c r="AV741" s="45"/>
      <c r="AW741" s="45"/>
      <c r="AX741" s="45"/>
      <c r="AY741" s="45"/>
      <c r="AZ741" s="45"/>
      <c r="BA741" s="45"/>
      <c r="BB741" s="45"/>
      <c r="BC741" s="45"/>
      <c r="BD741" s="45"/>
      <c r="BE741" s="45"/>
      <c r="BF741" s="45"/>
      <c r="BG741" s="45"/>
      <c r="BH741" s="45"/>
      <c r="BI741" s="45"/>
      <c r="BJ741" s="45"/>
      <c r="BK741" s="45"/>
      <c r="BL741" s="45"/>
      <c r="BM741" s="45"/>
      <c r="BN741" s="45"/>
      <c r="BO741" s="45"/>
      <c r="BP741" s="45"/>
      <c r="BQ741" s="45"/>
      <c r="BR741" s="45"/>
      <c r="BS741" s="45"/>
      <c r="BT741" s="45"/>
      <c r="BU741" s="45"/>
      <c r="BV741" s="45"/>
      <c r="BW741" s="45"/>
      <c r="BX741" s="45"/>
      <c r="BY741" s="45"/>
      <c r="BZ741" s="45"/>
      <c r="CA741" s="45"/>
      <c r="CB741" s="45"/>
      <c r="CC741" s="45"/>
      <c r="CD741" s="45"/>
      <c r="CE741" s="45"/>
      <c r="CF741" s="45"/>
      <c r="CG741" s="45"/>
      <c r="CH741" s="45"/>
      <c r="CI741" s="45"/>
      <c r="CJ741" s="45"/>
      <c r="CK741" s="45"/>
      <c r="CL741" s="45"/>
      <c r="CM741" s="45"/>
      <c r="CN741" s="45"/>
      <c r="CO741" s="45"/>
      <c r="CP741" s="45"/>
      <c r="CQ741" s="45"/>
      <c r="CR741" s="45"/>
      <c r="CS741" s="45"/>
      <c r="CT741" s="45"/>
      <c r="CU741" s="45"/>
      <c r="CV741" s="45"/>
      <c r="CW741" s="45"/>
      <c r="CX741" s="45"/>
      <c r="CY741" s="45"/>
      <c r="CZ741" s="45"/>
      <c r="DA741" s="45"/>
      <c r="DB741" s="45"/>
      <c r="DC741" s="45"/>
      <c r="DD741" s="45"/>
      <c r="DE741" s="45"/>
      <c r="DF741" s="45"/>
      <c r="DG741" s="45"/>
      <c r="DH741" s="45"/>
      <c r="DI741" s="45"/>
      <c r="DJ741" s="45"/>
      <c r="DK741" s="45"/>
      <c r="DL741" s="45"/>
      <c r="DM741" s="45"/>
      <c r="DN741" s="45"/>
      <c r="DO741" s="45"/>
      <c r="DP741" s="45"/>
      <c r="DQ741" s="45"/>
      <c r="DR741" s="45"/>
      <c r="DS741" s="45"/>
      <c r="DT741" s="45"/>
      <c r="DU741" s="45"/>
      <c r="DV741" s="1217"/>
      <c r="DW741" s="45"/>
      <c r="DX741" s="45"/>
      <c r="DY741" s="45"/>
      <c r="DZ741" s="45"/>
      <c r="EA741" s="45"/>
      <c r="EB741" s="45"/>
      <c r="EC741" s="45"/>
      <c r="ED741" s="45"/>
      <c r="EE741" s="45"/>
      <c r="EF741" s="45"/>
      <c r="EG741" s="45"/>
      <c r="EH741" s="45"/>
      <c r="EI741" s="45"/>
      <c r="EJ741" s="45"/>
      <c r="EK741" s="45"/>
      <c r="EL741" s="45"/>
      <c r="EM741" s="45"/>
      <c r="EN741" s="45"/>
      <c r="EO741" s="45"/>
      <c r="EP741" s="45"/>
      <c r="EQ741" s="1217"/>
      <c r="ER741" s="577"/>
    </row>
    <row r="742" spans="1:148" ht="15" customHeight="1">
      <c r="A742" s="648"/>
      <c r="B742" s="2261" t="str">
        <f t="shared" si="781"/>
        <v>Desk 5</v>
      </c>
      <c r="C742" s="2266" t="str">
        <f t="shared" ref="C742" si="787">IF(ISBLANK(C16), "", C16)</f>
        <v/>
      </c>
      <c r="D742" s="2266" t="str">
        <f t="shared" si="783"/>
        <v/>
      </c>
      <c r="E742" s="2266" t="str">
        <f t="shared" si="783"/>
        <v/>
      </c>
      <c r="F742" s="2266" t="str">
        <f t="shared" si="783"/>
        <v/>
      </c>
      <c r="G742" s="45"/>
      <c r="H742" s="45"/>
      <c r="I742" s="45"/>
      <c r="J742" s="45"/>
      <c r="K742" s="45"/>
      <c r="L742" s="45"/>
      <c r="M742" s="45"/>
      <c r="N742" s="45"/>
      <c r="O742" s="45"/>
      <c r="P742" s="45"/>
      <c r="Q742" s="45"/>
      <c r="R742" s="45"/>
      <c r="S742" s="45"/>
      <c r="T742" s="45"/>
      <c r="U742" s="45"/>
      <c r="V742" s="45"/>
      <c r="W742" s="45"/>
      <c r="X742" s="45"/>
      <c r="Y742" s="45"/>
      <c r="Z742" s="45"/>
      <c r="AA742" s="45"/>
      <c r="AB742" s="45"/>
      <c r="AC742" s="45"/>
      <c r="AD742" s="45"/>
      <c r="AE742" s="45"/>
      <c r="AF742" s="45"/>
      <c r="AG742" s="45"/>
      <c r="AH742" s="45"/>
      <c r="AI742" s="45"/>
      <c r="AJ742" s="45"/>
      <c r="AK742" s="45"/>
      <c r="AL742" s="45"/>
      <c r="AM742" s="45"/>
      <c r="AN742" s="45"/>
      <c r="AO742" s="45"/>
      <c r="AP742" s="45"/>
      <c r="AQ742" s="45"/>
      <c r="AR742" s="45"/>
      <c r="AS742" s="45"/>
      <c r="AT742" s="45"/>
      <c r="AU742" s="45"/>
      <c r="AV742" s="45"/>
      <c r="AW742" s="45"/>
      <c r="AX742" s="45"/>
      <c r="AY742" s="45"/>
      <c r="AZ742" s="45"/>
      <c r="BA742" s="45"/>
      <c r="BB742" s="45"/>
      <c r="BC742" s="45"/>
      <c r="BD742" s="45"/>
      <c r="BE742" s="45"/>
      <c r="BF742" s="45"/>
      <c r="BG742" s="45"/>
      <c r="BH742" s="45"/>
      <c r="BI742" s="45"/>
      <c r="BJ742" s="45"/>
      <c r="BK742" s="45"/>
      <c r="BL742" s="45"/>
      <c r="BM742" s="45"/>
      <c r="BN742" s="45"/>
      <c r="BO742" s="45"/>
      <c r="BP742" s="45"/>
      <c r="BQ742" s="45"/>
      <c r="BR742" s="45"/>
      <c r="BS742" s="45"/>
      <c r="BT742" s="45"/>
      <c r="BU742" s="45"/>
      <c r="BV742" s="45"/>
      <c r="BW742" s="45"/>
      <c r="BX742" s="45"/>
      <c r="BY742" s="45"/>
      <c r="BZ742" s="45"/>
      <c r="CA742" s="45"/>
      <c r="CB742" s="45"/>
      <c r="CC742" s="45"/>
      <c r="CD742" s="45"/>
      <c r="CE742" s="45"/>
      <c r="CF742" s="45"/>
      <c r="CG742" s="45"/>
      <c r="CH742" s="45"/>
      <c r="CI742" s="45"/>
      <c r="CJ742" s="45"/>
      <c r="CK742" s="45"/>
      <c r="CL742" s="45"/>
      <c r="CM742" s="45"/>
      <c r="CN742" s="45"/>
      <c r="CO742" s="45"/>
      <c r="CP742" s="45"/>
      <c r="CQ742" s="45"/>
      <c r="CR742" s="45"/>
      <c r="CS742" s="45"/>
      <c r="CT742" s="45"/>
      <c r="CU742" s="45"/>
      <c r="CV742" s="45"/>
      <c r="CW742" s="45"/>
      <c r="CX742" s="45"/>
      <c r="CY742" s="45"/>
      <c r="CZ742" s="45"/>
      <c r="DA742" s="45"/>
      <c r="DB742" s="45"/>
      <c r="DC742" s="45"/>
      <c r="DD742" s="45"/>
      <c r="DE742" s="45"/>
      <c r="DF742" s="45"/>
      <c r="DG742" s="45"/>
      <c r="DH742" s="45"/>
      <c r="DI742" s="45"/>
      <c r="DJ742" s="45"/>
      <c r="DK742" s="45"/>
      <c r="DL742" s="45"/>
      <c r="DM742" s="45"/>
      <c r="DN742" s="45"/>
      <c r="DO742" s="45"/>
      <c r="DP742" s="45"/>
      <c r="DQ742" s="45"/>
      <c r="DR742" s="45"/>
      <c r="DS742" s="45"/>
      <c r="DT742" s="45"/>
      <c r="DU742" s="45"/>
      <c r="DV742" s="1217"/>
      <c r="DW742" s="45"/>
      <c r="DX742" s="45"/>
      <c r="DY742" s="45"/>
      <c r="DZ742" s="45"/>
      <c r="EA742" s="45"/>
      <c r="EB742" s="45"/>
      <c r="EC742" s="45"/>
      <c r="ED742" s="45"/>
      <c r="EE742" s="45"/>
      <c r="EF742" s="45"/>
      <c r="EG742" s="45"/>
      <c r="EH742" s="45"/>
      <c r="EI742" s="45"/>
      <c r="EJ742" s="45"/>
      <c r="EK742" s="45"/>
      <c r="EL742" s="45"/>
      <c r="EM742" s="45"/>
      <c r="EN742" s="45"/>
      <c r="EO742" s="45"/>
      <c r="EP742" s="45"/>
      <c r="EQ742" s="1217"/>
      <c r="ER742" s="577"/>
    </row>
    <row r="743" spans="1:148" ht="15" customHeight="1">
      <c r="A743" s="648"/>
      <c r="B743" s="2261" t="str">
        <f t="shared" si="781"/>
        <v>Desk 6</v>
      </c>
      <c r="C743" s="2266" t="str">
        <f t="shared" ref="C743" si="788">IF(ISBLANK(C17), "", C17)</f>
        <v/>
      </c>
      <c r="D743" s="2266" t="str">
        <f t="shared" si="783"/>
        <v/>
      </c>
      <c r="E743" s="2266" t="str">
        <f t="shared" si="783"/>
        <v/>
      </c>
      <c r="F743" s="2266" t="str">
        <f t="shared" si="783"/>
        <v/>
      </c>
      <c r="G743" s="45"/>
      <c r="H743" s="45"/>
      <c r="I743" s="45"/>
      <c r="J743" s="45"/>
      <c r="K743" s="45"/>
      <c r="L743" s="45"/>
      <c r="M743" s="45"/>
      <c r="N743" s="45"/>
      <c r="O743" s="45"/>
      <c r="P743" s="45"/>
      <c r="Q743" s="45"/>
      <c r="R743" s="45"/>
      <c r="S743" s="45"/>
      <c r="T743" s="45"/>
      <c r="U743" s="45"/>
      <c r="V743" s="45"/>
      <c r="W743" s="45"/>
      <c r="X743" s="45"/>
      <c r="Y743" s="45"/>
      <c r="Z743" s="45"/>
      <c r="AA743" s="45"/>
      <c r="AB743" s="45"/>
      <c r="AC743" s="45"/>
      <c r="AD743" s="45"/>
      <c r="AE743" s="45"/>
      <c r="AF743" s="45"/>
      <c r="AG743" s="45"/>
      <c r="AH743" s="45"/>
      <c r="AI743" s="45"/>
      <c r="AJ743" s="45"/>
      <c r="AK743" s="45"/>
      <c r="AL743" s="45"/>
      <c r="AM743" s="45"/>
      <c r="AN743" s="45"/>
      <c r="AO743" s="45"/>
      <c r="AP743" s="45"/>
      <c r="AQ743" s="45"/>
      <c r="AR743" s="45"/>
      <c r="AS743" s="45"/>
      <c r="AT743" s="45"/>
      <c r="AU743" s="45"/>
      <c r="AV743" s="45"/>
      <c r="AW743" s="45"/>
      <c r="AX743" s="45"/>
      <c r="AY743" s="45"/>
      <c r="AZ743" s="45"/>
      <c r="BA743" s="45"/>
      <c r="BB743" s="45"/>
      <c r="BC743" s="45"/>
      <c r="BD743" s="45"/>
      <c r="BE743" s="45"/>
      <c r="BF743" s="45"/>
      <c r="BG743" s="45"/>
      <c r="BH743" s="45"/>
      <c r="BI743" s="45"/>
      <c r="BJ743" s="45"/>
      <c r="BK743" s="45"/>
      <c r="BL743" s="45"/>
      <c r="BM743" s="45"/>
      <c r="BN743" s="45"/>
      <c r="BO743" s="45"/>
      <c r="BP743" s="45"/>
      <c r="BQ743" s="45"/>
      <c r="BR743" s="45"/>
      <c r="BS743" s="45"/>
      <c r="BT743" s="45"/>
      <c r="BU743" s="45"/>
      <c r="BV743" s="45"/>
      <c r="BW743" s="45"/>
      <c r="BX743" s="45"/>
      <c r="BY743" s="45"/>
      <c r="BZ743" s="45"/>
      <c r="CA743" s="45"/>
      <c r="CB743" s="45"/>
      <c r="CC743" s="45"/>
      <c r="CD743" s="45"/>
      <c r="CE743" s="45"/>
      <c r="CF743" s="45"/>
      <c r="CG743" s="45"/>
      <c r="CH743" s="45"/>
      <c r="CI743" s="45"/>
      <c r="CJ743" s="45"/>
      <c r="CK743" s="45"/>
      <c r="CL743" s="45"/>
      <c r="CM743" s="45"/>
      <c r="CN743" s="45"/>
      <c r="CO743" s="45"/>
      <c r="CP743" s="45"/>
      <c r="CQ743" s="45"/>
      <c r="CR743" s="45"/>
      <c r="CS743" s="45"/>
      <c r="CT743" s="45"/>
      <c r="CU743" s="45"/>
      <c r="CV743" s="45"/>
      <c r="CW743" s="45"/>
      <c r="CX743" s="45"/>
      <c r="CY743" s="45"/>
      <c r="CZ743" s="45"/>
      <c r="DA743" s="45"/>
      <c r="DB743" s="45"/>
      <c r="DC743" s="45"/>
      <c r="DD743" s="45"/>
      <c r="DE743" s="45"/>
      <c r="DF743" s="45"/>
      <c r="DG743" s="45"/>
      <c r="DH743" s="45"/>
      <c r="DI743" s="45"/>
      <c r="DJ743" s="45"/>
      <c r="DK743" s="45"/>
      <c r="DL743" s="45"/>
      <c r="DM743" s="45"/>
      <c r="DN743" s="45"/>
      <c r="DO743" s="45"/>
      <c r="DP743" s="45"/>
      <c r="DQ743" s="45"/>
      <c r="DR743" s="45"/>
      <c r="DS743" s="45"/>
      <c r="DT743" s="45"/>
      <c r="DU743" s="45"/>
      <c r="DV743" s="1217"/>
      <c r="DW743" s="45"/>
      <c r="DX743" s="45"/>
      <c r="DY743" s="45"/>
      <c r="DZ743" s="45"/>
      <c r="EA743" s="45"/>
      <c r="EB743" s="45"/>
      <c r="EC743" s="45"/>
      <c r="ED743" s="45"/>
      <c r="EE743" s="45"/>
      <c r="EF743" s="45"/>
      <c r="EG743" s="45"/>
      <c r="EH743" s="45"/>
      <c r="EI743" s="45"/>
      <c r="EJ743" s="45"/>
      <c r="EK743" s="45"/>
      <c r="EL743" s="45"/>
      <c r="EM743" s="45"/>
      <c r="EN743" s="45"/>
      <c r="EO743" s="45"/>
      <c r="EP743" s="45"/>
      <c r="EQ743" s="1217"/>
      <c r="ER743" s="577"/>
    </row>
    <row r="744" spans="1:148" ht="15" customHeight="1">
      <c r="A744" s="648"/>
      <c r="B744" s="2261" t="str">
        <f t="shared" si="781"/>
        <v>Desk 7</v>
      </c>
      <c r="C744" s="2266" t="str">
        <f t="shared" ref="C744" si="789">IF(ISBLANK(C18), "", C18)</f>
        <v/>
      </c>
      <c r="D744" s="2266" t="str">
        <f t="shared" si="783"/>
        <v/>
      </c>
      <c r="E744" s="2266" t="str">
        <f t="shared" si="783"/>
        <v/>
      </c>
      <c r="F744" s="2266" t="str">
        <f t="shared" si="783"/>
        <v/>
      </c>
      <c r="G744" s="45"/>
      <c r="H744" s="45"/>
      <c r="I744" s="45"/>
      <c r="J744" s="45"/>
      <c r="K744" s="45"/>
      <c r="L744" s="45"/>
      <c r="M744" s="45"/>
      <c r="N744" s="45"/>
      <c r="O744" s="45"/>
      <c r="P744" s="45"/>
      <c r="Q744" s="45"/>
      <c r="R744" s="45"/>
      <c r="S744" s="45"/>
      <c r="T744" s="45"/>
      <c r="U744" s="45"/>
      <c r="V744" s="45"/>
      <c r="W744" s="45"/>
      <c r="X744" s="45"/>
      <c r="Y744" s="45"/>
      <c r="Z744" s="45"/>
      <c r="AA744" s="45"/>
      <c r="AB744" s="45"/>
      <c r="AC744" s="45"/>
      <c r="AD744" s="45"/>
      <c r="AE744" s="45"/>
      <c r="AF744" s="45"/>
      <c r="AG744" s="45"/>
      <c r="AH744" s="45"/>
      <c r="AI744" s="45"/>
      <c r="AJ744" s="45"/>
      <c r="AK744" s="45"/>
      <c r="AL744" s="45"/>
      <c r="AM744" s="45"/>
      <c r="AN744" s="45"/>
      <c r="AO744" s="45"/>
      <c r="AP744" s="45"/>
      <c r="AQ744" s="45"/>
      <c r="AR744" s="45"/>
      <c r="AS744" s="45"/>
      <c r="AT744" s="45"/>
      <c r="AU744" s="45"/>
      <c r="AV744" s="45"/>
      <c r="AW744" s="45"/>
      <c r="AX744" s="45"/>
      <c r="AY744" s="45"/>
      <c r="AZ744" s="45"/>
      <c r="BA744" s="45"/>
      <c r="BB744" s="45"/>
      <c r="BC744" s="45"/>
      <c r="BD744" s="45"/>
      <c r="BE744" s="45"/>
      <c r="BF744" s="45"/>
      <c r="BG744" s="45"/>
      <c r="BH744" s="45"/>
      <c r="BI744" s="45"/>
      <c r="BJ744" s="45"/>
      <c r="BK744" s="45"/>
      <c r="BL744" s="45"/>
      <c r="BM744" s="45"/>
      <c r="BN744" s="45"/>
      <c r="BO744" s="45"/>
      <c r="BP744" s="45"/>
      <c r="BQ744" s="45"/>
      <c r="BR744" s="45"/>
      <c r="BS744" s="45"/>
      <c r="BT744" s="45"/>
      <c r="BU744" s="45"/>
      <c r="BV744" s="45"/>
      <c r="BW744" s="45"/>
      <c r="BX744" s="45"/>
      <c r="BY744" s="45"/>
      <c r="BZ744" s="45"/>
      <c r="CA744" s="45"/>
      <c r="CB744" s="45"/>
      <c r="CC744" s="45"/>
      <c r="CD744" s="45"/>
      <c r="CE744" s="45"/>
      <c r="CF744" s="45"/>
      <c r="CG744" s="45"/>
      <c r="CH744" s="45"/>
      <c r="CI744" s="45"/>
      <c r="CJ744" s="45"/>
      <c r="CK744" s="45"/>
      <c r="CL744" s="45"/>
      <c r="CM744" s="45"/>
      <c r="CN744" s="45"/>
      <c r="CO744" s="45"/>
      <c r="CP744" s="45"/>
      <c r="CQ744" s="45"/>
      <c r="CR744" s="45"/>
      <c r="CS744" s="45"/>
      <c r="CT744" s="45"/>
      <c r="CU744" s="45"/>
      <c r="CV744" s="45"/>
      <c r="CW744" s="45"/>
      <c r="CX744" s="45"/>
      <c r="CY744" s="45"/>
      <c r="CZ744" s="45"/>
      <c r="DA744" s="45"/>
      <c r="DB744" s="45"/>
      <c r="DC744" s="45"/>
      <c r="DD744" s="45"/>
      <c r="DE744" s="45"/>
      <c r="DF744" s="45"/>
      <c r="DG744" s="45"/>
      <c r="DH744" s="45"/>
      <c r="DI744" s="45"/>
      <c r="DJ744" s="45"/>
      <c r="DK744" s="45"/>
      <c r="DL744" s="45"/>
      <c r="DM744" s="45"/>
      <c r="DN744" s="45"/>
      <c r="DO744" s="45"/>
      <c r="DP744" s="45"/>
      <c r="DQ744" s="45"/>
      <c r="DR744" s="45"/>
      <c r="DS744" s="45"/>
      <c r="DT744" s="45"/>
      <c r="DU744" s="45"/>
      <c r="DV744" s="1217"/>
      <c r="DW744" s="45"/>
      <c r="DX744" s="45"/>
      <c r="DY744" s="45"/>
      <c r="DZ744" s="45"/>
      <c r="EA744" s="45"/>
      <c r="EB744" s="45"/>
      <c r="EC744" s="45"/>
      <c r="ED744" s="45"/>
      <c r="EE744" s="45"/>
      <c r="EF744" s="45"/>
      <c r="EG744" s="45"/>
      <c r="EH744" s="45"/>
      <c r="EI744" s="45"/>
      <c r="EJ744" s="45"/>
      <c r="EK744" s="45"/>
      <c r="EL744" s="45"/>
      <c r="EM744" s="45"/>
      <c r="EN744" s="45"/>
      <c r="EO744" s="45"/>
      <c r="EP744" s="45"/>
      <c r="EQ744" s="1217"/>
      <c r="ER744" s="577"/>
    </row>
    <row r="745" spans="1:148" ht="15" customHeight="1">
      <c r="A745" s="648"/>
      <c r="B745" s="2261" t="str">
        <f t="shared" si="781"/>
        <v>Desk 8</v>
      </c>
      <c r="C745" s="2266" t="str">
        <f t="shared" ref="C745" si="790">IF(ISBLANK(C19), "", C19)</f>
        <v/>
      </c>
      <c r="D745" s="2266" t="str">
        <f t="shared" si="783"/>
        <v/>
      </c>
      <c r="E745" s="2266" t="str">
        <f t="shared" si="783"/>
        <v/>
      </c>
      <c r="F745" s="2266" t="str">
        <f t="shared" si="783"/>
        <v/>
      </c>
      <c r="G745" s="45"/>
      <c r="H745" s="45"/>
      <c r="I745" s="45"/>
      <c r="J745" s="45"/>
      <c r="K745" s="45"/>
      <c r="L745" s="45"/>
      <c r="M745" s="45"/>
      <c r="N745" s="45"/>
      <c r="O745" s="45"/>
      <c r="P745" s="45"/>
      <c r="Q745" s="45"/>
      <c r="R745" s="45"/>
      <c r="S745" s="45"/>
      <c r="T745" s="45"/>
      <c r="U745" s="45"/>
      <c r="V745" s="45"/>
      <c r="W745" s="45"/>
      <c r="X745" s="45"/>
      <c r="Y745" s="45"/>
      <c r="Z745" s="45"/>
      <c r="AA745" s="45"/>
      <c r="AB745" s="45"/>
      <c r="AC745" s="45"/>
      <c r="AD745" s="45"/>
      <c r="AE745" s="45"/>
      <c r="AF745" s="45"/>
      <c r="AG745" s="45"/>
      <c r="AH745" s="45"/>
      <c r="AI745" s="45"/>
      <c r="AJ745" s="45"/>
      <c r="AK745" s="45"/>
      <c r="AL745" s="45"/>
      <c r="AM745" s="45"/>
      <c r="AN745" s="45"/>
      <c r="AO745" s="45"/>
      <c r="AP745" s="45"/>
      <c r="AQ745" s="45"/>
      <c r="AR745" s="45"/>
      <c r="AS745" s="45"/>
      <c r="AT745" s="45"/>
      <c r="AU745" s="45"/>
      <c r="AV745" s="45"/>
      <c r="AW745" s="45"/>
      <c r="AX745" s="45"/>
      <c r="AY745" s="45"/>
      <c r="AZ745" s="45"/>
      <c r="BA745" s="45"/>
      <c r="BB745" s="45"/>
      <c r="BC745" s="45"/>
      <c r="BD745" s="45"/>
      <c r="BE745" s="45"/>
      <c r="BF745" s="45"/>
      <c r="BG745" s="45"/>
      <c r="BH745" s="45"/>
      <c r="BI745" s="45"/>
      <c r="BJ745" s="45"/>
      <c r="BK745" s="45"/>
      <c r="BL745" s="45"/>
      <c r="BM745" s="45"/>
      <c r="BN745" s="45"/>
      <c r="BO745" s="45"/>
      <c r="BP745" s="45"/>
      <c r="BQ745" s="45"/>
      <c r="BR745" s="45"/>
      <c r="BS745" s="45"/>
      <c r="BT745" s="45"/>
      <c r="BU745" s="45"/>
      <c r="BV745" s="45"/>
      <c r="BW745" s="45"/>
      <c r="BX745" s="45"/>
      <c r="BY745" s="45"/>
      <c r="BZ745" s="45"/>
      <c r="CA745" s="45"/>
      <c r="CB745" s="45"/>
      <c r="CC745" s="45"/>
      <c r="CD745" s="45"/>
      <c r="CE745" s="45"/>
      <c r="CF745" s="45"/>
      <c r="CG745" s="45"/>
      <c r="CH745" s="45"/>
      <c r="CI745" s="45"/>
      <c r="CJ745" s="45"/>
      <c r="CK745" s="45"/>
      <c r="CL745" s="45"/>
      <c r="CM745" s="45"/>
      <c r="CN745" s="45"/>
      <c r="CO745" s="45"/>
      <c r="CP745" s="45"/>
      <c r="CQ745" s="45"/>
      <c r="CR745" s="45"/>
      <c r="CS745" s="45"/>
      <c r="CT745" s="45"/>
      <c r="CU745" s="45"/>
      <c r="CV745" s="45"/>
      <c r="CW745" s="45"/>
      <c r="CX745" s="45"/>
      <c r="CY745" s="45"/>
      <c r="CZ745" s="45"/>
      <c r="DA745" s="45"/>
      <c r="DB745" s="45"/>
      <c r="DC745" s="45"/>
      <c r="DD745" s="45"/>
      <c r="DE745" s="45"/>
      <c r="DF745" s="45"/>
      <c r="DG745" s="45"/>
      <c r="DH745" s="45"/>
      <c r="DI745" s="45"/>
      <c r="DJ745" s="45"/>
      <c r="DK745" s="45"/>
      <c r="DL745" s="45"/>
      <c r="DM745" s="45"/>
      <c r="DN745" s="45"/>
      <c r="DO745" s="45"/>
      <c r="DP745" s="45"/>
      <c r="DQ745" s="45"/>
      <c r="DR745" s="45"/>
      <c r="DS745" s="45"/>
      <c r="DT745" s="45"/>
      <c r="DU745" s="45"/>
      <c r="DV745" s="1217"/>
      <c r="DW745" s="45"/>
      <c r="DX745" s="45"/>
      <c r="DY745" s="45"/>
      <c r="DZ745" s="45"/>
      <c r="EA745" s="45"/>
      <c r="EB745" s="45"/>
      <c r="EC745" s="45"/>
      <c r="ED745" s="45"/>
      <c r="EE745" s="45"/>
      <c r="EF745" s="45"/>
      <c r="EG745" s="45"/>
      <c r="EH745" s="45"/>
      <c r="EI745" s="45"/>
      <c r="EJ745" s="45"/>
      <c r="EK745" s="45"/>
      <c r="EL745" s="45"/>
      <c r="EM745" s="45"/>
      <c r="EN745" s="45"/>
      <c r="EO745" s="45"/>
      <c r="EP745" s="45"/>
      <c r="EQ745" s="1217"/>
      <c r="ER745" s="577"/>
    </row>
    <row r="746" spans="1:148" ht="15" customHeight="1">
      <c r="A746" s="648"/>
      <c r="B746" s="2261" t="str">
        <f t="shared" si="781"/>
        <v>Desk 9</v>
      </c>
      <c r="C746" s="2266" t="str">
        <f t="shared" ref="C746" si="791">IF(ISBLANK(C20), "", C20)</f>
        <v/>
      </c>
      <c r="D746" s="2266" t="str">
        <f t="shared" si="783"/>
        <v/>
      </c>
      <c r="E746" s="2266" t="str">
        <f t="shared" si="783"/>
        <v/>
      </c>
      <c r="F746" s="2266" t="str">
        <f t="shared" si="783"/>
        <v/>
      </c>
      <c r="G746" s="45"/>
      <c r="H746" s="45"/>
      <c r="I746" s="45"/>
      <c r="J746" s="45"/>
      <c r="K746" s="45"/>
      <c r="L746" s="45"/>
      <c r="M746" s="45"/>
      <c r="N746" s="45"/>
      <c r="O746" s="45"/>
      <c r="P746" s="45"/>
      <c r="Q746" s="45"/>
      <c r="R746" s="45"/>
      <c r="S746" s="45"/>
      <c r="T746" s="45"/>
      <c r="U746" s="45"/>
      <c r="V746" s="45"/>
      <c r="W746" s="45"/>
      <c r="X746" s="45"/>
      <c r="Y746" s="45"/>
      <c r="Z746" s="45"/>
      <c r="AA746" s="45"/>
      <c r="AB746" s="45"/>
      <c r="AC746" s="45"/>
      <c r="AD746" s="45"/>
      <c r="AE746" s="45"/>
      <c r="AF746" s="45"/>
      <c r="AG746" s="45"/>
      <c r="AH746" s="45"/>
      <c r="AI746" s="45"/>
      <c r="AJ746" s="45"/>
      <c r="AK746" s="45"/>
      <c r="AL746" s="45"/>
      <c r="AM746" s="45"/>
      <c r="AN746" s="45"/>
      <c r="AO746" s="45"/>
      <c r="AP746" s="45"/>
      <c r="AQ746" s="45"/>
      <c r="AR746" s="45"/>
      <c r="AS746" s="45"/>
      <c r="AT746" s="45"/>
      <c r="AU746" s="45"/>
      <c r="AV746" s="45"/>
      <c r="AW746" s="45"/>
      <c r="AX746" s="45"/>
      <c r="AY746" s="45"/>
      <c r="AZ746" s="45"/>
      <c r="BA746" s="45"/>
      <c r="BB746" s="45"/>
      <c r="BC746" s="45"/>
      <c r="BD746" s="45"/>
      <c r="BE746" s="45"/>
      <c r="BF746" s="45"/>
      <c r="BG746" s="45"/>
      <c r="BH746" s="45"/>
      <c r="BI746" s="45"/>
      <c r="BJ746" s="45"/>
      <c r="BK746" s="45"/>
      <c r="BL746" s="45"/>
      <c r="BM746" s="45"/>
      <c r="BN746" s="45"/>
      <c r="BO746" s="45"/>
      <c r="BP746" s="45"/>
      <c r="BQ746" s="45"/>
      <c r="BR746" s="45"/>
      <c r="BS746" s="45"/>
      <c r="BT746" s="45"/>
      <c r="BU746" s="45"/>
      <c r="BV746" s="45"/>
      <c r="BW746" s="45"/>
      <c r="BX746" s="45"/>
      <c r="BY746" s="45"/>
      <c r="BZ746" s="45"/>
      <c r="CA746" s="45"/>
      <c r="CB746" s="45"/>
      <c r="CC746" s="45"/>
      <c r="CD746" s="45"/>
      <c r="CE746" s="45"/>
      <c r="CF746" s="45"/>
      <c r="CG746" s="45"/>
      <c r="CH746" s="45"/>
      <c r="CI746" s="45"/>
      <c r="CJ746" s="45"/>
      <c r="CK746" s="45"/>
      <c r="CL746" s="45"/>
      <c r="CM746" s="45"/>
      <c r="CN746" s="45"/>
      <c r="CO746" s="45"/>
      <c r="CP746" s="45"/>
      <c r="CQ746" s="45"/>
      <c r="CR746" s="45"/>
      <c r="CS746" s="45"/>
      <c r="CT746" s="45"/>
      <c r="CU746" s="45"/>
      <c r="CV746" s="45"/>
      <c r="CW746" s="45"/>
      <c r="CX746" s="45"/>
      <c r="CY746" s="45"/>
      <c r="CZ746" s="45"/>
      <c r="DA746" s="45"/>
      <c r="DB746" s="45"/>
      <c r="DC746" s="45"/>
      <c r="DD746" s="45"/>
      <c r="DE746" s="45"/>
      <c r="DF746" s="45"/>
      <c r="DG746" s="45"/>
      <c r="DH746" s="45"/>
      <c r="DI746" s="45"/>
      <c r="DJ746" s="45"/>
      <c r="DK746" s="45"/>
      <c r="DL746" s="45"/>
      <c r="DM746" s="45"/>
      <c r="DN746" s="45"/>
      <c r="DO746" s="45"/>
      <c r="DP746" s="45"/>
      <c r="DQ746" s="45"/>
      <c r="DR746" s="45"/>
      <c r="DS746" s="45"/>
      <c r="DT746" s="45"/>
      <c r="DU746" s="45"/>
      <c r="DV746" s="1217"/>
      <c r="DW746" s="45"/>
      <c r="DX746" s="45"/>
      <c r="DY746" s="45"/>
      <c r="DZ746" s="45"/>
      <c r="EA746" s="45"/>
      <c r="EB746" s="45"/>
      <c r="EC746" s="45"/>
      <c r="ED746" s="45"/>
      <c r="EE746" s="45"/>
      <c r="EF746" s="45"/>
      <c r="EG746" s="45"/>
      <c r="EH746" s="45"/>
      <c r="EI746" s="45"/>
      <c r="EJ746" s="45"/>
      <c r="EK746" s="45"/>
      <c r="EL746" s="45"/>
      <c r="EM746" s="45"/>
      <c r="EN746" s="45"/>
      <c r="EO746" s="45"/>
      <c r="EP746" s="45"/>
      <c r="EQ746" s="1217"/>
      <c r="ER746" s="577"/>
    </row>
    <row r="747" spans="1:148" ht="15" customHeight="1">
      <c r="A747" s="648"/>
      <c r="B747" s="2261" t="str">
        <f t="shared" si="781"/>
        <v>Desk 10</v>
      </c>
      <c r="C747" s="2266" t="str">
        <f t="shared" ref="C747" si="792">IF(ISBLANK(C21), "", C21)</f>
        <v/>
      </c>
      <c r="D747" s="2266" t="str">
        <f t="shared" si="783"/>
        <v/>
      </c>
      <c r="E747" s="2266" t="str">
        <f t="shared" si="783"/>
        <v/>
      </c>
      <c r="F747" s="2266" t="str">
        <f t="shared" si="783"/>
        <v/>
      </c>
      <c r="G747" s="45"/>
      <c r="H747" s="45"/>
      <c r="I747" s="45"/>
      <c r="J747" s="45"/>
      <c r="K747" s="45"/>
      <c r="L747" s="45"/>
      <c r="M747" s="45"/>
      <c r="N747" s="45"/>
      <c r="O747" s="45"/>
      <c r="P747" s="45"/>
      <c r="Q747" s="45"/>
      <c r="R747" s="45"/>
      <c r="S747" s="45"/>
      <c r="T747" s="45"/>
      <c r="U747" s="45"/>
      <c r="V747" s="45"/>
      <c r="W747" s="45"/>
      <c r="X747" s="45"/>
      <c r="Y747" s="45"/>
      <c r="Z747" s="45"/>
      <c r="AA747" s="45"/>
      <c r="AB747" s="45"/>
      <c r="AC747" s="45"/>
      <c r="AD747" s="45"/>
      <c r="AE747" s="45"/>
      <c r="AF747" s="45"/>
      <c r="AG747" s="45"/>
      <c r="AH747" s="45"/>
      <c r="AI747" s="45"/>
      <c r="AJ747" s="45"/>
      <c r="AK747" s="45"/>
      <c r="AL747" s="45"/>
      <c r="AM747" s="45"/>
      <c r="AN747" s="45"/>
      <c r="AO747" s="45"/>
      <c r="AP747" s="45"/>
      <c r="AQ747" s="45"/>
      <c r="AR747" s="45"/>
      <c r="AS747" s="45"/>
      <c r="AT747" s="45"/>
      <c r="AU747" s="45"/>
      <c r="AV747" s="45"/>
      <c r="AW747" s="45"/>
      <c r="AX747" s="45"/>
      <c r="AY747" s="45"/>
      <c r="AZ747" s="45"/>
      <c r="BA747" s="45"/>
      <c r="BB747" s="45"/>
      <c r="BC747" s="45"/>
      <c r="BD747" s="45"/>
      <c r="BE747" s="45"/>
      <c r="BF747" s="45"/>
      <c r="BG747" s="45"/>
      <c r="BH747" s="45"/>
      <c r="BI747" s="45"/>
      <c r="BJ747" s="45"/>
      <c r="BK747" s="45"/>
      <c r="BL747" s="45"/>
      <c r="BM747" s="45"/>
      <c r="BN747" s="45"/>
      <c r="BO747" s="45"/>
      <c r="BP747" s="45"/>
      <c r="BQ747" s="45"/>
      <c r="BR747" s="45"/>
      <c r="BS747" s="45"/>
      <c r="BT747" s="45"/>
      <c r="BU747" s="45"/>
      <c r="BV747" s="45"/>
      <c r="BW747" s="45"/>
      <c r="BX747" s="45"/>
      <c r="BY747" s="45"/>
      <c r="BZ747" s="45"/>
      <c r="CA747" s="45"/>
      <c r="CB747" s="45"/>
      <c r="CC747" s="45"/>
      <c r="CD747" s="45"/>
      <c r="CE747" s="45"/>
      <c r="CF747" s="45"/>
      <c r="CG747" s="45"/>
      <c r="CH747" s="45"/>
      <c r="CI747" s="45"/>
      <c r="CJ747" s="45"/>
      <c r="CK747" s="45"/>
      <c r="CL747" s="45"/>
      <c r="CM747" s="45"/>
      <c r="CN747" s="45"/>
      <c r="CO747" s="45"/>
      <c r="CP747" s="45"/>
      <c r="CQ747" s="45"/>
      <c r="CR747" s="45"/>
      <c r="CS747" s="45"/>
      <c r="CT747" s="45"/>
      <c r="CU747" s="45"/>
      <c r="CV747" s="45"/>
      <c r="CW747" s="45"/>
      <c r="CX747" s="45"/>
      <c r="CY747" s="45"/>
      <c r="CZ747" s="45"/>
      <c r="DA747" s="45"/>
      <c r="DB747" s="45"/>
      <c r="DC747" s="45"/>
      <c r="DD747" s="45"/>
      <c r="DE747" s="45"/>
      <c r="DF747" s="45"/>
      <c r="DG747" s="45"/>
      <c r="DH747" s="45"/>
      <c r="DI747" s="45"/>
      <c r="DJ747" s="45"/>
      <c r="DK747" s="45"/>
      <c r="DL747" s="45"/>
      <c r="DM747" s="45"/>
      <c r="DN747" s="45"/>
      <c r="DO747" s="45"/>
      <c r="DP747" s="45"/>
      <c r="DQ747" s="45"/>
      <c r="DR747" s="45"/>
      <c r="DS747" s="45"/>
      <c r="DT747" s="45"/>
      <c r="DU747" s="45"/>
      <c r="DV747" s="1217"/>
      <c r="DW747" s="45"/>
      <c r="DX747" s="45"/>
      <c r="DY747" s="45"/>
      <c r="DZ747" s="45"/>
      <c r="EA747" s="45"/>
      <c r="EB747" s="45"/>
      <c r="EC747" s="45"/>
      <c r="ED747" s="45"/>
      <c r="EE747" s="45"/>
      <c r="EF747" s="45"/>
      <c r="EG747" s="45"/>
      <c r="EH747" s="45"/>
      <c r="EI747" s="45"/>
      <c r="EJ747" s="45"/>
      <c r="EK747" s="45"/>
      <c r="EL747" s="45"/>
      <c r="EM747" s="45"/>
      <c r="EN747" s="45"/>
      <c r="EO747" s="45"/>
      <c r="EP747" s="45"/>
      <c r="EQ747" s="1217"/>
      <c r="ER747" s="577"/>
    </row>
    <row r="748" spans="1:148" ht="15" customHeight="1">
      <c r="A748" s="648"/>
      <c r="B748" s="2261" t="str">
        <f t="shared" si="781"/>
        <v>Desk 11</v>
      </c>
      <c r="C748" s="2266" t="str">
        <f t="shared" ref="C748" si="793">IF(ISBLANK(C22), "", C22)</f>
        <v/>
      </c>
      <c r="D748" s="2266" t="str">
        <f t="shared" si="783"/>
        <v/>
      </c>
      <c r="E748" s="2266" t="str">
        <f t="shared" si="783"/>
        <v/>
      </c>
      <c r="F748" s="2266" t="str">
        <f t="shared" si="783"/>
        <v/>
      </c>
      <c r="G748" s="45"/>
      <c r="H748" s="45"/>
      <c r="I748" s="45"/>
      <c r="J748" s="45"/>
      <c r="K748" s="45"/>
      <c r="L748" s="45"/>
      <c r="M748" s="45"/>
      <c r="N748" s="45"/>
      <c r="O748" s="45"/>
      <c r="P748" s="45"/>
      <c r="Q748" s="45"/>
      <c r="R748" s="45"/>
      <c r="S748" s="45"/>
      <c r="T748" s="45"/>
      <c r="U748" s="45"/>
      <c r="V748" s="45"/>
      <c r="W748" s="45"/>
      <c r="X748" s="45"/>
      <c r="Y748" s="45"/>
      <c r="Z748" s="45"/>
      <c r="AA748" s="45"/>
      <c r="AB748" s="45"/>
      <c r="AC748" s="45"/>
      <c r="AD748" s="45"/>
      <c r="AE748" s="45"/>
      <c r="AF748" s="45"/>
      <c r="AG748" s="45"/>
      <c r="AH748" s="45"/>
      <c r="AI748" s="45"/>
      <c r="AJ748" s="45"/>
      <c r="AK748" s="45"/>
      <c r="AL748" s="45"/>
      <c r="AM748" s="45"/>
      <c r="AN748" s="45"/>
      <c r="AO748" s="45"/>
      <c r="AP748" s="45"/>
      <c r="AQ748" s="45"/>
      <c r="AR748" s="45"/>
      <c r="AS748" s="45"/>
      <c r="AT748" s="45"/>
      <c r="AU748" s="45"/>
      <c r="AV748" s="45"/>
      <c r="AW748" s="45"/>
      <c r="AX748" s="45"/>
      <c r="AY748" s="45"/>
      <c r="AZ748" s="45"/>
      <c r="BA748" s="45"/>
      <c r="BB748" s="45"/>
      <c r="BC748" s="45"/>
      <c r="BD748" s="45"/>
      <c r="BE748" s="45"/>
      <c r="BF748" s="45"/>
      <c r="BG748" s="45"/>
      <c r="BH748" s="45"/>
      <c r="BI748" s="45"/>
      <c r="BJ748" s="45"/>
      <c r="BK748" s="45"/>
      <c r="BL748" s="45"/>
      <c r="BM748" s="45"/>
      <c r="BN748" s="45"/>
      <c r="BO748" s="45"/>
      <c r="BP748" s="45"/>
      <c r="BQ748" s="45"/>
      <c r="BR748" s="45"/>
      <c r="BS748" s="45"/>
      <c r="BT748" s="45"/>
      <c r="BU748" s="45"/>
      <c r="BV748" s="45"/>
      <c r="BW748" s="45"/>
      <c r="BX748" s="45"/>
      <c r="BY748" s="45"/>
      <c r="BZ748" s="45"/>
      <c r="CA748" s="45"/>
      <c r="CB748" s="45"/>
      <c r="CC748" s="45"/>
      <c r="CD748" s="45"/>
      <c r="CE748" s="45"/>
      <c r="CF748" s="45"/>
      <c r="CG748" s="45"/>
      <c r="CH748" s="45"/>
      <c r="CI748" s="45"/>
      <c r="CJ748" s="45"/>
      <c r="CK748" s="45"/>
      <c r="CL748" s="45"/>
      <c r="CM748" s="45"/>
      <c r="CN748" s="45"/>
      <c r="CO748" s="45"/>
      <c r="CP748" s="45"/>
      <c r="CQ748" s="45"/>
      <c r="CR748" s="45"/>
      <c r="CS748" s="45"/>
      <c r="CT748" s="45"/>
      <c r="CU748" s="45"/>
      <c r="CV748" s="45"/>
      <c r="CW748" s="45"/>
      <c r="CX748" s="45"/>
      <c r="CY748" s="45"/>
      <c r="CZ748" s="45"/>
      <c r="DA748" s="45"/>
      <c r="DB748" s="45"/>
      <c r="DC748" s="45"/>
      <c r="DD748" s="45"/>
      <c r="DE748" s="45"/>
      <c r="DF748" s="45"/>
      <c r="DG748" s="45"/>
      <c r="DH748" s="45"/>
      <c r="DI748" s="45"/>
      <c r="DJ748" s="45"/>
      <c r="DK748" s="45"/>
      <c r="DL748" s="45"/>
      <c r="DM748" s="45"/>
      <c r="DN748" s="45"/>
      <c r="DO748" s="45"/>
      <c r="DP748" s="45"/>
      <c r="DQ748" s="45"/>
      <c r="DR748" s="45"/>
      <c r="DS748" s="45"/>
      <c r="DT748" s="45"/>
      <c r="DU748" s="45"/>
      <c r="DV748" s="1217"/>
      <c r="DW748" s="45"/>
      <c r="DX748" s="45"/>
      <c r="DY748" s="45"/>
      <c r="DZ748" s="45"/>
      <c r="EA748" s="45"/>
      <c r="EB748" s="45"/>
      <c r="EC748" s="45"/>
      <c r="ED748" s="45"/>
      <c r="EE748" s="45"/>
      <c r="EF748" s="45"/>
      <c r="EG748" s="45"/>
      <c r="EH748" s="45"/>
      <c r="EI748" s="45"/>
      <c r="EJ748" s="45"/>
      <c r="EK748" s="45"/>
      <c r="EL748" s="45"/>
      <c r="EM748" s="45"/>
      <c r="EN748" s="45"/>
      <c r="EO748" s="45"/>
      <c r="EP748" s="45"/>
      <c r="EQ748" s="1217"/>
      <c r="ER748" s="577"/>
    </row>
    <row r="749" spans="1:148" ht="15" customHeight="1">
      <c r="A749" s="648"/>
      <c r="B749" s="2261" t="str">
        <f t="shared" si="781"/>
        <v>Desk 12</v>
      </c>
      <c r="C749" s="2266" t="str">
        <f t="shared" ref="C749" si="794">IF(ISBLANK(C23), "", C23)</f>
        <v/>
      </c>
      <c r="D749" s="2266" t="str">
        <f t="shared" si="783"/>
        <v/>
      </c>
      <c r="E749" s="2266" t="str">
        <f t="shared" si="783"/>
        <v/>
      </c>
      <c r="F749" s="2266" t="str">
        <f t="shared" si="783"/>
        <v/>
      </c>
      <c r="G749" s="45"/>
      <c r="H749" s="45"/>
      <c r="I749" s="45"/>
      <c r="J749" s="45"/>
      <c r="K749" s="45"/>
      <c r="L749" s="45"/>
      <c r="M749" s="45"/>
      <c r="N749" s="45"/>
      <c r="O749" s="45"/>
      <c r="P749" s="45"/>
      <c r="Q749" s="45"/>
      <c r="R749" s="45"/>
      <c r="S749" s="45"/>
      <c r="T749" s="45"/>
      <c r="U749" s="45"/>
      <c r="V749" s="45"/>
      <c r="W749" s="45"/>
      <c r="X749" s="45"/>
      <c r="Y749" s="45"/>
      <c r="Z749" s="45"/>
      <c r="AA749" s="45"/>
      <c r="AB749" s="45"/>
      <c r="AC749" s="45"/>
      <c r="AD749" s="45"/>
      <c r="AE749" s="45"/>
      <c r="AF749" s="45"/>
      <c r="AG749" s="45"/>
      <c r="AH749" s="45"/>
      <c r="AI749" s="45"/>
      <c r="AJ749" s="45"/>
      <c r="AK749" s="45"/>
      <c r="AL749" s="45"/>
      <c r="AM749" s="45"/>
      <c r="AN749" s="45"/>
      <c r="AO749" s="45"/>
      <c r="AP749" s="45"/>
      <c r="AQ749" s="45"/>
      <c r="AR749" s="45"/>
      <c r="AS749" s="45"/>
      <c r="AT749" s="45"/>
      <c r="AU749" s="45"/>
      <c r="AV749" s="45"/>
      <c r="AW749" s="45"/>
      <c r="AX749" s="45"/>
      <c r="AY749" s="45"/>
      <c r="AZ749" s="45"/>
      <c r="BA749" s="45"/>
      <c r="BB749" s="45"/>
      <c r="BC749" s="45"/>
      <c r="BD749" s="45"/>
      <c r="BE749" s="45"/>
      <c r="BF749" s="45"/>
      <c r="BG749" s="45"/>
      <c r="BH749" s="45"/>
      <c r="BI749" s="45"/>
      <c r="BJ749" s="45"/>
      <c r="BK749" s="45"/>
      <c r="BL749" s="45"/>
      <c r="BM749" s="45"/>
      <c r="BN749" s="45"/>
      <c r="BO749" s="45"/>
      <c r="BP749" s="45"/>
      <c r="BQ749" s="45"/>
      <c r="BR749" s="45"/>
      <c r="BS749" s="45"/>
      <c r="BT749" s="45"/>
      <c r="BU749" s="45"/>
      <c r="BV749" s="45"/>
      <c r="BW749" s="45"/>
      <c r="BX749" s="45"/>
      <c r="BY749" s="45"/>
      <c r="BZ749" s="45"/>
      <c r="CA749" s="45"/>
      <c r="CB749" s="45"/>
      <c r="CC749" s="45"/>
      <c r="CD749" s="45"/>
      <c r="CE749" s="45"/>
      <c r="CF749" s="45"/>
      <c r="CG749" s="45"/>
      <c r="CH749" s="45"/>
      <c r="CI749" s="45"/>
      <c r="CJ749" s="45"/>
      <c r="CK749" s="45"/>
      <c r="CL749" s="45"/>
      <c r="CM749" s="45"/>
      <c r="CN749" s="45"/>
      <c r="CO749" s="45"/>
      <c r="CP749" s="45"/>
      <c r="CQ749" s="45"/>
      <c r="CR749" s="45"/>
      <c r="CS749" s="45"/>
      <c r="CT749" s="45"/>
      <c r="CU749" s="45"/>
      <c r="CV749" s="45"/>
      <c r="CW749" s="45"/>
      <c r="CX749" s="45"/>
      <c r="CY749" s="45"/>
      <c r="CZ749" s="45"/>
      <c r="DA749" s="45"/>
      <c r="DB749" s="45"/>
      <c r="DC749" s="45"/>
      <c r="DD749" s="45"/>
      <c r="DE749" s="45"/>
      <c r="DF749" s="45"/>
      <c r="DG749" s="45"/>
      <c r="DH749" s="45"/>
      <c r="DI749" s="45"/>
      <c r="DJ749" s="45"/>
      <c r="DK749" s="45"/>
      <c r="DL749" s="45"/>
      <c r="DM749" s="45"/>
      <c r="DN749" s="45"/>
      <c r="DO749" s="45"/>
      <c r="DP749" s="45"/>
      <c r="DQ749" s="45"/>
      <c r="DR749" s="45"/>
      <c r="DS749" s="45"/>
      <c r="DT749" s="45"/>
      <c r="DU749" s="45"/>
      <c r="DV749" s="1217"/>
      <c r="DW749" s="45"/>
      <c r="DX749" s="45"/>
      <c r="DY749" s="45"/>
      <c r="DZ749" s="45"/>
      <c r="EA749" s="45"/>
      <c r="EB749" s="45"/>
      <c r="EC749" s="45"/>
      <c r="ED749" s="45"/>
      <c r="EE749" s="45"/>
      <c r="EF749" s="45"/>
      <c r="EG749" s="45"/>
      <c r="EH749" s="45"/>
      <c r="EI749" s="45"/>
      <c r="EJ749" s="45"/>
      <c r="EK749" s="45"/>
      <c r="EL749" s="45"/>
      <c r="EM749" s="45"/>
      <c r="EN749" s="45"/>
      <c r="EO749" s="45"/>
      <c r="EP749" s="45"/>
      <c r="EQ749" s="1217"/>
      <c r="ER749" s="577"/>
    </row>
    <row r="750" spans="1:148" ht="15" customHeight="1">
      <c r="A750" s="648"/>
      <c r="B750" s="2261" t="str">
        <f t="shared" si="781"/>
        <v>Desk 13</v>
      </c>
      <c r="C750" s="2266" t="str">
        <f t="shared" ref="C750" si="795">IF(ISBLANK(C24), "", C24)</f>
        <v/>
      </c>
      <c r="D750" s="2266" t="str">
        <f t="shared" si="783"/>
        <v/>
      </c>
      <c r="E750" s="2266" t="str">
        <f t="shared" si="783"/>
        <v/>
      </c>
      <c r="F750" s="2266" t="str">
        <f t="shared" si="783"/>
        <v/>
      </c>
      <c r="G750" s="45"/>
      <c r="H750" s="45"/>
      <c r="I750" s="45"/>
      <c r="J750" s="45"/>
      <c r="K750" s="45"/>
      <c r="L750" s="45"/>
      <c r="M750" s="45"/>
      <c r="N750" s="45"/>
      <c r="O750" s="45"/>
      <c r="P750" s="45"/>
      <c r="Q750" s="45"/>
      <c r="R750" s="45"/>
      <c r="S750" s="45"/>
      <c r="T750" s="45"/>
      <c r="U750" s="45"/>
      <c r="V750" s="45"/>
      <c r="W750" s="45"/>
      <c r="X750" s="45"/>
      <c r="Y750" s="45"/>
      <c r="Z750" s="45"/>
      <c r="AA750" s="45"/>
      <c r="AB750" s="45"/>
      <c r="AC750" s="45"/>
      <c r="AD750" s="45"/>
      <c r="AE750" s="45"/>
      <c r="AF750" s="45"/>
      <c r="AG750" s="45"/>
      <c r="AH750" s="45"/>
      <c r="AI750" s="45"/>
      <c r="AJ750" s="45"/>
      <c r="AK750" s="45"/>
      <c r="AL750" s="45"/>
      <c r="AM750" s="45"/>
      <c r="AN750" s="45"/>
      <c r="AO750" s="45"/>
      <c r="AP750" s="45"/>
      <c r="AQ750" s="45"/>
      <c r="AR750" s="45"/>
      <c r="AS750" s="45"/>
      <c r="AT750" s="45"/>
      <c r="AU750" s="45"/>
      <c r="AV750" s="45"/>
      <c r="AW750" s="45"/>
      <c r="AX750" s="45"/>
      <c r="AY750" s="45"/>
      <c r="AZ750" s="45"/>
      <c r="BA750" s="45"/>
      <c r="BB750" s="45"/>
      <c r="BC750" s="45"/>
      <c r="BD750" s="45"/>
      <c r="BE750" s="45"/>
      <c r="BF750" s="45"/>
      <c r="BG750" s="45"/>
      <c r="BH750" s="45"/>
      <c r="BI750" s="45"/>
      <c r="BJ750" s="45"/>
      <c r="BK750" s="45"/>
      <c r="BL750" s="45"/>
      <c r="BM750" s="45"/>
      <c r="BN750" s="45"/>
      <c r="BO750" s="45"/>
      <c r="BP750" s="45"/>
      <c r="BQ750" s="45"/>
      <c r="BR750" s="45"/>
      <c r="BS750" s="45"/>
      <c r="BT750" s="45"/>
      <c r="BU750" s="45"/>
      <c r="BV750" s="45"/>
      <c r="BW750" s="45"/>
      <c r="BX750" s="45"/>
      <c r="BY750" s="45"/>
      <c r="BZ750" s="45"/>
      <c r="CA750" s="45"/>
      <c r="CB750" s="45"/>
      <c r="CC750" s="45"/>
      <c r="CD750" s="45"/>
      <c r="CE750" s="45"/>
      <c r="CF750" s="45"/>
      <c r="CG750" s="45"/>
      <c r="CH750" s="45"/>
      <c r="CI750" s="45"/>
      <c r="CJ750" s="45"/>
      <c r="CK750" s="45"/>
      <c r="CL750" s="45"/>
      <c r="CM750" s="45"/>
      <c r="CN750" s="45"/>
      <c r="CO750" s="45"/>
      <c r="CP750" s="45"/>
      <c r="CQ750" s="45"/>
      <c r="CR750" s="45"/>
      <c r="CS750" s="45"/>
      <c r="CT750" s="45"/>
      <c r="CU750" s="45"/>
      <c r="CV750" s="45"/>
      <c r="CW750" s="45"/>
      <c r="CX750" s="45"/>
      <c r="CY750" s="45"/>
      <c r="CZ750" s="45"/>
      <c r="DA750" s="45"/>
      <c r="DB750" s="45"/>
      <c r="DC750" s="45"/>
      <c r="DD750" s="45"/>
      <c r="DE750" s="45"/>
      <c r="DF750" s="45"/>
      <c r="DG750" s="45"/>
      <c r="DH750" s="45"/>
      <c r="DI750" s="45"/>
      <c r="DJ750" s="45"/>
      <c r="DK750" s="45"/>
      <c r="DL750" s="45"/>
      <c r="DM750" s="45"/>
      <c r="DN750" s="45"/>
      <c r="DO750" s="45"/>
      <c r="DP750" s="45"/>
      <c r="DQ750" s="45"/>
      <c r="DR750" s="45"/>
      <c r="DS750" s="45"/>
      <c r="DT750" s="45"/>
      <c r="DU750" s="45"/>
      <c r="DV750" s="1217"/>
      <c r="DW750" s="45"/>
      <c r="DX750" s="45"/>
      <c r="DY750" s="45"/>
      <c r="DZ750" s="45"/>
      <c r="EA750" s="45"/>
      <c r="EB750" s="45"/>
      <c r="EC750" s="45"/>
      <c r="ED750" s="45"/>
      <c r="EE750" s="45"/>
      <c r="EF750" s="45"/>
      <c r="EG750" s="45"/>
      <c r="EH750" s="45"/>
      <c r="EI750" s="45"/>
      <c r="EJ750" s="45"/>
      <c r="EK750" s="45"/>
      <c r="EL750" s="45"/>
      <c r="EM750" s="45"/>
      <c r="EN750" s="45"/>
      <c r="EO750" s="45"/>
      <c r="EP750" s="45"/>
      <c r="EQ750" s="1217"/>
      <c r="ER750" s="577"/>
    </row>
    <row r="751" spans="1:148" ht="15" customHeight="1">
      <c r="A751" s="648"/>
      <c r="B751" s="2261" t="str">
        <f t="shared" si="781"/>
        <v>Desk 14</v>
      </c>
      <c r="C751" s="2266" t="str">
        <f t="shared" ref="C751" si="796">IF(ISBLANK(C25), "", C25)</f>
        <v/>
      </c>
      <c r="D751" s="2266" t="str">
        <f t="shared" si="783"/>
        <v/>
      </c>
      <c r="E751" s="2266" t="str">
        <f t="shared" si="783"/>
        <v/>
      </c>
      <c r="F751" s="2266" t="str">
        <f t="shared" si="783"/>
        <v/>
      </c>
      <c r="G751" s="45"/>
      <c r="H751" s="45"/>
      <c r="I751" s="45"/>
      <c r="J751" s="45"/>
      <c r="K751" s="45"/>
      <c r="L751" s="45"/>
      <c r="M751" s="45"/>
      <c r="N751" s="45"/>
      <c r="O751" s="45"/>
      <c r="P751" s="45"/>
      <c r="Q751" s="45"/>
      <c r="R751" s="45"/>
      <c r="S751" s="45"/>
      <c r="T751" s="45"/>
      <c r="U751" s="45"/>
      <c r="V751" s="45"/>
      <c r="W751" s="45"/>
      <c r="X751" s="45"/>
      <c r="Y751" s="45"/>
      <c r="Z751" s="45"/>
      <c r="AA751" s="45"/>
      <c r="AB751" s="45"/>
      <c r="AC751" s="45"/>
      <c r="AD751" s="45"/>
      <c r="AE751" s="45"/>
      <c r="AF751" s="45"/>
      <c r="AG751" s="45"/>
      <c r="AH751" s="45"/>
      <c r="AI751" s="45"/>
      <c r="AJ751" s="45"/>
      <c r="AK751" s="45"/>
      <c r="AL751" s="45"/>
      <c r="AM751" s="45"/>
      <c r="AN751" s="45"/>
      <c r="AO751" s="45"/>
      <c r="AP751" s="45"/>
      <c r="AQ751" s="45"/>
      <c r="AR751" s="45"/>
      <c r="AS751" s="45"/>
      <c r="AT751" s="45"/>
      <c r="AU751" s="45"/>
      <c r="AV751" s="45"/>
      <c r="AW751" s="45"/>
      <c r="AX751" s="45"/>
      <c r="AY751" s="45"/>
      <c r="AZ751" s="45"/>
      <c r="BA751" s="45"/>
      <c r="BB751" s="45"/>
      <c r="BC751" s="45"/>
      <c r="BD751" s="45"/>
      <c r="BE751" s="45"/>
      <c r="BF751" s="45"/>
      <c r="BG751" s="45"/>
      <c r="BH751" s="45"/>
      <c r="BI751" s="45"/>
      <c r="BJ751" s="45"/>
      <c r="BK751" s="45"/>
      <c r="BL751" s="45"/>
      <c r="BM751" s="45"/>
      <c r="BN751" s="45"/>
      <c r="BO751" s="45"/>
      <c r="BP751" s="45"/>
      <c r="BQ751" s="45"/>
      <c r="BR751" s="45"/>
      <c r="BS751" s="45"/>
      <c r="BT751" s="45"/>
      <c r="BU751" s="45"/>
      <c r="BV751" s="45"/>
      <c r="BW751" s="45"/>
      <c r="BX751" s="45"/>
      <c r="BY751" s="45"/>
      <c r="BZ751" s="45"/>
      <c r="CA751" s="45"/>
      <c r="CB751" s="45"/>
      <c r="CC751" s="45"/>
      <c r="CD751" s="45"/>
      <c r="CE751" s="45"/>
      <c r="CF751" s="45"/>
      <c r="CG751" s="45"/>
      <c r="CH751" s="45"/>
      <c r="CI751" s="45"/>
      <c r="CJ751" s="45"/>
      <c r="CK751" s="45"/>
      <c r="CL751" s="45"/>
      <c r="CM751" s="45"/>
      <c r="CN751" s="45"/>
      <c r="CO751" s="45"/>
      <c r="CP751" s="45"/>
      <c r="CQ751" s="45"/>
      <c r="CR751" s="45"/>
      <c r="CS751" s="45"/>
      <c r="CT751" s="45"/>
      <c r="CU751" s="45"/>
      <c r="CV751" s="45"/>
      <c r="CW751" s="45"/>
      <c r="CX751" s="45"/>
      <c r="CY751" s="45"/>
      <c r="CZ751" s="45"/>
      <c r="DA751" s="45"/>
      <c r="DB751" s="45"/>
      <c r="DC751" s="45"/>
      <c r="DD751" s="45"/>
      <c r="DE751" s="45"/>
      <c r="DF751" s="45"/>
      <c r="DG751" s="45"/>
      <c r="DH751" s="45"/>
      <c r="DI751" s="45"/>
      <c r="DJ751" s="45"/>
      <c r="DK751" s="45"/>
      <c r="DL751" s="45"/>
      <c r="DM751" s="45"/>
      <c r="DN751" s="45"/>
      <c r="DO751" s="45"/>
      <c r="DP751" s="45"/>
      <c r="DQ751" s="45"/>
      <c r="DR751" s="45"/>
      <c r="DS751" s="45"/>
      <c r="DT751" s="45"/>
      <c r="DU751" s="45"/>
      <c r="DV751" s="1217"/>
      <c r="DW751" s="45"/>
      <c r="DX751" s="45"/>
      <c r="DY751" s="45"/>
      <c r="DZ751" s="45"/>
      <c r="EA751" s="45"/>
      <c r="EB751" s="45"/>
      <c r="EC751" s="45"/>
      <c r="ED751" s="45"/>
      <c r="EE751" s="45"/>
      <c r="EF751" s="45"/>
      <c r="EG751" s="45"/>
      <c r="EH751" s="45"/>
      <c r="EI751" s="45"/>
      <c r="EJ751" s="45"/>
      <c r="EK751" s="45"/>
      <c r="EL751" s="45"/>
      <c r="EM751" s="45"/>
      <c r="EN751" s="45"/>
      <c r="EO751" s="45"/>
      <c r="EP751" s="45"/>
      <c r="EQ751" s="1217"/>
      <c r="ER751" s="577"/>
    </row>
    <row r="752" spans="1:148" ht="15" customHeight="1">
      <c r="A752" s="648"/>
      <c r="B752" s="2261" t="str">
        <f t="shared" si="781"/>
        <v>Desk 15</v>
      </c>
      <c r="C752" s="2266" t="str">
        <f t="shared" ref="C752" si="797">IF(ISBLANK(C26), "", C26)</f>
        <v/>
      </c>
      <c r="D752" s="2266" t="str">
        <f t="shared" si="783"/>
        <v/>
      </c>
      <c r="E752" s="2266" t="str">
        <f t="shared" si="783"/>
        <v/>
      </c>
      <c r="F752" s="2266" t="str">
        <f t="shared" si="783"/>
        <v/>
      </c>
      <c r="G752" s="45"/>
      <c r="H752" s="45"/>
      <c r="I752" s="45"/>
      <c r="J752" s="45"/>
      <c r="K752" s="45"/>
      <c r="L752" s="45"/>
      <c r="M752" s="45"/>
      <c r="N752" s="45"/>
      <c r="O752" s="45"/>
      <c r="P752" s="45"/>
      <c r="Q752" s="45"/>
      <c r="R752" s="45"/>
      <c r="S752" s="45"/>
      <c r="T752" s="45"/>
      <c r="U752" s="45"/>
      <c r="V752" s="45"/>
      <c r="W752" s="45"/>
      <c r="X752" s="45"/>
      <c r="Y752" s="45"/>
      <c r="Z752" s="45"/>
      <c r="AA752" s="45"/>
      <c r="AB752" s="45"/>
      <c r="AC752" s="45"/>
      <c r="AD752" s="45"/>
      <c r="AE752" s="45"/>
      <c r="AF752" s="45"/>
      <c r="AG752" s="45"/>
      <c r="AH752" s="45"/>
      <c r="AI752" s="45"/>
      <c r="AJ752" s="45"/>
      <c r="AK752" s="45"/>
      <c r="AL752" s="45"/>
      <c r="AM752" s="45"/>
      <c r="AN752" s="45"/>
      <c r="AO752" s="45"/>
      <c r="AP752" s="45"/>
      <c r="AQ752" s="45"/>
      <c r="AR752" s="45"/>
      <c r="AS752" s="45"/>
      <c r="AT752" s="45"/>
      <c r="AU752" s="45"/>
      <c r="AV752" s="45"/>
      <c r="AW752" s="45"/>
      <c r="AX752" s="45"/>
      <c r="AY752" s="45"/>
      <c r="AZ752" s="45"/>
      <c r="BA752" s="45"/>
      <c r="BB752" s="45"/>
      <c r="BC752" s="45"/>
      <c r="BD752" s="45"/>
      <c r="BE752" s="45"/>
      <c r="BF752" s="45"/>
      <c r="BG752" s="45"/>
      <c r="BH752" s="45"/>
      <c r="BI752" s="45"/>
      <c r="BJ752" s="45"/>
      <c r="BK752" s="45"/>
      <c r="BL752" s="45"/>
      <c r="BM752" s="45"/>
      <c r="BN752" s="45"/>
      <c r="BO752" s="45"/>
      <c r="BP752" s="45"/>
      <c r="BQ752" s="45"/>
      <c r="BR752" s="45"/>
      <c r="BS752" s="45"/>
      <c r="BT752" s="45"/>
      <c r="BU752" s="45"/>
      <c r="BV752" s="45"/>
      <c r="BW752" s="45"/>
      <c r="BX752" s="45"/>
      <c r="BY752" s="45"/>
      <c r="BZ752" s="45"/>
      <c r="CA752" s="45"/>
      <c r="CB752" s="45"/>
      <c r="CC752" s="45"/>
      <c r="CD752" s="45"/>
      <c r="CE752" s="45"/>
      <c r="CF752" s="45"/>
      <c r="CG752" s="45"/>
      <c r="CH752" s="45"/>
      <c r="CI752" s="45"/>
      <c r="CJ752" s="45"/>
      <c r="CK752" s="45"/>
      <c r="CL752" s="45"/>
      <c r="CM752" s="45"/>
      <c r="CN752" s="45"/>
      <c r="CO752" s="45"/>
      <c r="CP752" s="45"/>
      <c r="CQ752" s="45"/>
      <c r="CR752" s="45"/>
      <c r="CS752" s="45"/>
      <c r="CT752" s="45"/>
      <c r="CU752" s="45"/>
      <c r="CV752" s="45"/>
      <c r="CW752" s="45"/>
      <c r="CX752" s="45"/>
      <c r="CY752" s="45"/>
      <c r="CZ752" s="45"/>
      <c r="DA752" s="45"/>
      <c r="DB752" s="45"/>
      <c r="DC752" s="45"/>
      <c r="DD752" s="45"/>
      <c r="DE752" s="45"/>
      <c r="DF752" s="45"/>
      <c r="DG752" s="45"/>
      <c r="DH752" s="45"/>
      <c r="DI752" s="45"/>
      <c r="DJ752" s="45"/>
      <c r="DK752" s="45"/>
      <c r="DL752" s="45"/>
      <c r="DM752" s="45"/>
      <c r="DN752" s="45"/>
      <c r="DO752" s="45"/>
      <c r="DP752" s="45"/>
      <c r="DQ752" s="45"/>
      <c r="DR752" s="45"/>
      <c r="DS752" s="45"/>
      <c r="DT752" s="45"/>
      <c r="DU752" s="45"/>
      <c r="DV752" s="1217"/>
      <c r="DW752" s="45"/>
      <c r="DX752" s="45"/>
      <c r="DY752" s="45"/>
      <c r="DZ752" s="45"/>
      <c r="EA752" s="45"/>
      <c r="EB752" s="45"/>
      <c r="EC752" s="45"/>
      <c r="ED752" s="45"/>
      <c r="EE752" s="45"/>
      <c r="EF752" s="45"/>
      <c r="EG752" s="45"/>
      <c r="EH752" s="45"/>
      <c r="EI752" s="45"/>
      <c r="EJ752" s="45"/>
      <c r="EK752" s="45"/>
      <c r="EL752" s="45"/>
      <c r="EM752" s="45"/>
      <c r="EN752" s="45"/>
      <c r="EO752" s="45"/>
      <c r="EP752" s="45"/>
      <c r="EQ752" s="1217"/>
      <c r="ER752" s="577"/>
    </row>
    <row r="753" spans="1:148" ht="15" customHeight="1">
      <c r="A753" s="648"/>
      <c r="B753" s="2261" t="str">
        <f t="shared" si="781"/>
        <v>Desk 16</v>
      </c>
      <c r="C753" s="2266" t="str">
        <f t="shared" ref="C753" si="798">IF(ISBLANK(C27), "", C27)</f>
        <v/>
      </c>
      <c r="D753" s="2266" t="str">
        <f t="shared" si="783"/>
        <v/>
      </c>
      <c r="E753" s="2266" t="str">
        <f t="shared" si="783"/>
        <v/>
      </c>
      <c r="F753" s="2266" t="str">
        <f t="shared" si="783"/>
        <v/>
      </c>
      <c r="G753" s="45"/>
      <c r="H753" s="45"/>
      <c r="I753" s="45"/>
      <c r="J753" s="45"/>
      <c r="K753" s="45"/>
      <c r="L753" s="45"/>
      <c r="M753" s="45"/>
      <c r="N753" s="45"/>
      <c r="O753" s="45"/>
      <c r="P753" s="45"/>
      <c r="Q753" s="45"/>
      <c r="R753" s="45"/>
      <c r="S753" s="45"/>
      <c r="T753" s="45"/>
      <c r="U753" s="45"/>
      <c r="V753" s="45"/>
      <c r="W753" s="45"/>
      <c r="X753" s="45"/>
      <c r="Y753" s="45"/>
      <c r="Z753" s="45"/>
      <c r="AA753" s="45"/>
      <c r="AB753" s="45"/>
      <c r="AC753" s="45"/>
      <c r="AD753" s="45"/>
      <c r="AE753" s="45"/>
      <c r="AF753" s="45"/>
      <c r="AG753" s="45"/>
      <c r="AH753" s="45"/>
      <c r="AI753" s="45"/>
      <c r="AJ753" s="45"/>
      <c r="AK753" s="45"/>
      <c r="AL753" s="45"/>
      <c r="AM753" s="45"/>
      <c r="AN753" s="45"/>
      <c r="AO753" s="45"/>
      <c r="AP753" s="45"/>
      <c r="AQ753" s="45"/>
      <c r="AR753" s="45"/>
      <c r="AS753" s="45"/>
      <c r="AT753" s="45"/>
      <c r="AU753" s="45"/>
      <c r="AV753" s="45"/>
      <c r="AW753" s="45"/>
      <c r="AX753" s="45"/>
      <c r="AY753" s="45"/>
      <c r="AZ753" s="45"/>
      <c r="BA753" s="45"/>
      <c r="BB753" s="45"/>
      <c r="BC753" s="45"/>
      <c r="BD753" s="45"/>
      <c r="BE753" s="45"/>
      <c r="BF753" s="45"/>
      <c r="BG753" s="45"/>
      <c r="BH753" s="45"/>
      <c r="BI753" s="45"/>
      <c r="BJ753" s="45"/>
      <c r="BK753" s="45"/>
      <c r="BL753" s="45"/>
      <c r="BM753" s="45"/>
      <c r="BN753" s="45"/>
      <c r="BO753" s="45"/>
      <c r="BP753" s="45"/>
      <c r="BQ753" s="45"/>
      <c r="BR753" s="45"/>
      <c r="BS753" s="45"/>
      <c r="BT753" s="45"/>
      <c r="BU753" s="45"/>
      <c r="BV753" s="45"/>
      <c r="BW753" s="45"/>
      <c r="BX753" s="45"/>
      <c r="BY753" s="45"/>
      <c r="BZ753" s="45"/>
      <c r="CA753" s="45"/>
      <c r="CB753" s="45"/>
      <c r="CC753" s="45"/>
      <c r="CD753" s="45"/>
      <c r="CE753" s="45"/>
      <c r="CF753" s="45"/>
      <c r="CG753" s="45"/>
      <c r="CH753" s="45"/>
      <c r="CI753" s="45"/>
      <c r="CJ753" s="45"/>
      <c r="CK753" s="45"/>
      <c r="CL753" s="45"/>
      <c r="CM753" s="45"/>
      <c r="CN753" s="45"/>
      <c r="CO753" s="45"/>
      <c r="CP753" s="45"/>
      <c r="CQ753" s="45"/>
      <c r="CR753" s="45"/>
      <c r="CS753" s="45"/>
      <c r="CT753" s="45"/>
      <c r="CU753" s="45"/>
      <c r="CV753" s="45"/>
      <c r="CW753" s="45"/>
      <c r="CX753" s="45"/>
      <c r="CY753" s="45"/>
      <c r="CZ753" s="45"/>
      <c r="DA753" s="45"/>
      <c r="DB753" s="45"/>
      <c r="DC753" s="45"/>
      <c r="DD753" s="45"/>
      <c r="DE753" s="45"/>
      <c r="DF753" s="45"/>
      <c r="DG753" s="45"/>
      <c r="DH753" s="45"/>
      <c r="DI753" s="45"/>
      <c r="DJ753" s="45"/>
      <c r="DK753" s="45"/>
      <c r="DL753" s="45"/>
      <c r="DM753" s="45"/>
      <c r="DN753" s="45"/>
      <c r="DO753" s="45"/>
      <c r="DP753" s="45"/>
      <c r="DQ753" s="45"/>
      <c r="DR753" s="45"/>
      <c r="DS753" s="45"/>
      <c r="DT753" s="45"/>
      <c r="DU753" s="45"/>
      <c r="DV753" s="1217"/>
      <c r="DW753" s="45"/>
      <c r="DX753" s="45"/>
      <c r="DY753" s="45"/>
      <c r="DZ753" s="45"/>
      <c r="EA753" s="45"/>
      <c r="EB753" s="45"/>
      <c r="EC753" s="45"/>
      <c r="ED753" s="45"/>
      <c r="EE753" s="45"/>
      <c r="EF753" s="45"/>
      <c r="EG753" s="45"/>
      <c r="EH753" s="45"/>
      <c r="EI753" s="45"/>
      <c r="EJ753" s="45"/>
      <c r="EK753" s="45"/>
      <c r="EL753" s="45"/>
      <c r="EM753" s="45"/>
      <c r="EN753" s="45"/>
      <c r="EO753" s="45"/>
      <c r="EP753" s="45"/>
      <c r="EQ753" s="1217"/>
      <c r="ER753" s="577"/>
    </row>
    <row r="754" spans="1:148" ht="15" customHeight="1">
      <c r="A754" s="648"/>
      <c r="B754" s="2261" t="str">
        <f t="shared" si="781"/>
        <v>Desk 17</v>
      </c>
      <c r="C754" s="2266" t="str">
        <f t="shared" ref="C754" si="799">IF(ISBLANK(C28), "", C28)</f>
        <v/>
      </c>
      <c r="D754" s="2266" t="str">
        <f t="shared" si="783"/>
        <v/>
      </c>
      <c r="E754" s="2266" t="str">
        <f t="shared" si="783"/>
        <v/>
      </c>
      <c r="F754" s="2266" t="str">
        <f t="shared" si="783"/>
        <v/>
      </c>
      <c r="G754" s="45"/>
      <c r="H754" s="45"/>
      <c r="I754" s="45"/>
      <c r="J754" s="45"/>
      <c r="K754" s="45"/>
      <c r="L754" s="45"/>
      <c r="M754" s="45"/>
      <c r="N754" s="45"/>
      <c r="O754" s="45"/>
      <c r="P754" s="45"/>
      <c r="Q754" s="45"/>
      <c r="R754" s="45"/>
      <c r="S754" s="45"/>
      <c r="T754" s="45"/>
      <c r="U754" s="45"/>
      <c r="V754" s="45"/>
      <c r="W754" s="45"/>
      <c r="X754" s="45"/>
      <c r="Y754" s="45"/>
      <c r="Z754" s="45"/>
      <c r="AA754" s="45"/>
      <c r="AB754" s="45"/>
      <c r="AC754" s="45"/>
      <c r="AD754" s="45"/>
      <c r="AE754" s="45"/>
      <c r="AF754" s="45"/>
      <c r="AG754" s="45"/>
      <c r="AH754" s="45"/>
      <c r="AI754" s="45"/>
      <c r="AJ754" s="45"/>
      <c r="AK754" s="45"/>
      <c r="AL754" s="45"/>
      <c r="AM754" s="45"/>
      <c r="AN754" s="45"/>
      <c r="AO754" s="45"/>
      <c r="AP754" s="45"/>
      <c r="AQ754" s="45"/>
      <c r="AR754" s="45"/>
      <c r="AS754" s="45"/>
      <c r="AT754" s="45"/>
      <c r="AU754" s="45"/>
      <c r="AV754" s="45"/>
      <c r="AW754" s="45"/>
      <c r="AX754" s="45"/>
      <c r="AY754" s="45"/>
      <c r="AZ754" s="45"/>
      <c r="BA754" s="45"/>
      <c r="BB754" s="45"/>
      <c r="BC754" s="45"/>
      <c r="BD754" s="45"/>
      <c r="BE754" s="45"/>
      <c r="BF754" s="45"/>
      <c r="BG754" s="45"/>
      <c r="BH754" s="45"/>
      <c r="BI754" s="45"/>
      <c r="BJ754" s="45"/>
      <c r="BK754" s="45"/>
      <c r="BL754" s="45"/>
      <c r="BM754" s="45"/>
      <c r="BN754" s="45"/>
      <c r="BO754" s="45"/>
      <c r="BP754" s="45"/>
      <c r="BQ754" s="45"/>
      <c r="BR754" s="45"/>
      <c r="BS754" s="45"/>
      <c r="BT754" s="45"/>
      <c r="BU754" s="45"/>
      <c r="BV754" s="45"/>
      <c r="BW754" s="45"/>
      <c r="BX754" s="45"/>
      <c r="BY754" s="45"/>
      <c r="BZ754" s="45"/>
      <c r="CA754" s="45"/>
      <c r="CB754" s="45"/>
      <c r="CC754" s="45"/>
      <c r="CD754" s="45"/>
      <c r="CE754" s="45"/>
      <c r="CF754" s="45"/>
      <c r="CG754" s="45"/>
      <c r="CH754" s="45"/>
      <c r="CI754" s="45"/>
      <c r="CJ754" s="45"/>
      <c r="CK754" s="45"/>
      <c r="CL754" s="45"/>
      <c r="CM754" s="45"/>
      <c r="CN754" s="45"/>
      <c r="CO754" s="45"/>
      <c r="CP754" s="45"/>
      <c r="CQ754" s="45"/>
      <c r="CR754" s="45"/>
      <c r="CS754" s="45"/>
      <c r="CT754" s="45"/>
      <c r="CU754" s="45"/>
      <c r="CV754" s="45"/>
      <c r="CW754" s="45"/>
      <c r="CX754" s="45"/>
      <c r="CY754" s="45"/>
      <c r="CZ754" s="45"/>
      <c r="DA754" s="45"/>
      <c r="DB754" s="45"/>
      <c r="DC754" s="45"/>
      <c r="DD754" s="45"/>
      <c r="DE754" s="45"/>
      <c r="DF754" s="45"/>
      <c r="DG754" s="45"/>
      <c r="DH754" s="45"/>
      <c r="DI754" s="45"/>
      <c r="DJ754" s="45"/>
      <c r="DK754" s="45"/>
      <c r="DL754" s="45"/>
      <c r="DM754" s="45"/>
      <c r="DN754" s="45"/>
      <c r="DO754" s="45"/>
      <c r="DP754" s="45"/>
      <c r="DQ754" s="45"/>
      <c r="DR754" s="45"/>
      <c r="DS754" s="45"/>
      <c r="DT754" s="45"/>
      <c r="DU754" s="45"/>
      <c r="DV754" s="1217"/>
      <c r="DW754" s="45"/>
      <c r="DX754" s="45"/>
      <c r="DY754" s="45"/>
      <c r="DZ754" s="45"/>
      <c r="EA754" s="45"/>
      <c r="EB754" s="45"/>
      <c r="EC754" s="45"/>
      <c r="ED754" s="45"/>
      <c r="EE754" s="45"/>
      <c r="EF754" s="45"/>
      <c r="EG754" s="45"/>
      <c r="EH754" s="45"/>
      <c r="EI754" s="45"/>
      <c r="EJ754" s="45"/>
      <c r="EK754" s="45"/>
      <c r="EL754" s="45"/>
      <c r="EM754" s="45"/>
      <c r="EN754" s="45"/>
      <c r="EO754" s="45"/>
      <c r="EP754" s="45"/>
      <c r="EQ754" s="1217"/>
      <c r="ER754" s="577"/>
    </row>
    <row r="755" spans="1:148" ht="15" customHeight="1">
      <c r="A755" s="648"/>
      <c r="B755" s="2261" t="str">
        <f t="shared" si="781"/>
        <v>Desk 18</v>
      </c>
      <c r="C755" s="2266" t="str">
        <f t="shared" ref="C755" si="800">IF(ISBLANK(C29), "", C29)</f>
        <v/>
      </c>
      <c r="D755" s="2266" t="str">
        <f t="shared" si="783"/>
        <v/>
      </c>
      <c r="E755" s="2266" t="str">
        <f t="shared" si="783"/>
        <v/>
      </c>
      <c r="F755" s="2266" t="str">
        <f t="shared" si="783"/>
        <v/>
      </c>
      <c r="G755" s="45"/>
      <c r="H755" s="45"/>
      <c r="I755" s="45"/>
      <c r="J755" s="45"/>
      <c r="K755" s="45"/>
      <c r="L755" s="45"/>
      <c r="M755" s="45"/>
      <c r="N755" s="45"/>
      <c r="O755" s="45"/>
      <c r="P755" s="45"/>
      <c r="Q755" s="45"/>
      <c r="R755" s="45"/>
      <c r="S755" s="45"/>
      <c r="T755" s="45"/>
      <c r="U755" s="45"/>
      <c r="V755" s="45"/>
      <c r="W755" s="45"/>
      <c r="X755" s="45"/>
      <c r="Y755" s="45"/>
      <c r="Z755" s="45"/>
      <c r="AA755" s="45"/>
      <c r="AB755" s="45"/>
      <c r="AC755" s="45"/>
      <c r="AD755" s="45"/>
      <c r="AE755" s="45"/>
      <c r="AF755" s="45"/>
      <c r="AG755" s="45"/>
      <c r="AH755" s="45"/>
      <c r="AI755" s="45"/>
      <c r="AJ755" s="45"/>
      <c r="AK755" s="45"/>
      <c r="AL755" s="45"/>
      <c r="AM755" s="45"/>
      <c r="AN755" s="45"/>
      <c r="AO755" s="45"/>
      <c r="AP755" s="45"/>
      <c r="AQ755" s="45"/>
      <c r="AR755" s="45"/>
      <c r="AS755" s="45"/>
      <c r="AT755" s="45"/>
      <c r="AU755" s="45"/>
      <c r="AV755" s="45"/>
      <c r="AW755" s="45"/>
      <c r="AX755" s="45"/>
      <c r="AY755" s="45"/>
      <c r="AZ755" s="45"/>
      <c r="BA755" s="45"/>
      <c r="BB755" s="45"/>
      <c r="BC755" s="45"/>
      <c r="BD755" s="45"/>
      <c r="BE755" s="45"/>
      <c r="BF755" s="45"/>
      <c r="BG755" s="45"/>
      <c r="BH755" s="45"/>
      <c r="BI755" s="45"/>
      <c r="BJ755" s="45"/>
      <c r="BK755" s="45"/>
      <c r="BL755" s="45"/>
      <c r="BM755" s="45"/>
      <c r="BN755" s="45"/>
      <c r="BO755" s="45"/>
      <c r="BP755" s="45"/>
      <c r="BQ755" s="45"/>
      <c r="BR755" s="45"/>
      <c r="BS755" s="45"/>
      <c r="BT755" s="45"/>
      <c r="BU755" s="45"/>
      <c r="BV755" s="45"/>
      <c r="BW755" s="45"/>
      <c r="BX755" s="45"/>
      <c r="BY755" s="45"/>
      <c r="BZ755" s="45"/>
      <c r="CA755" s="45"/>
      <c r="CB755" s="45"/>
      <c r="CC755" s="45"/>
      <c r="CD755" s="45"/>
      <c r="CE755" s="45"/>
      <c r="CF755" s="45"/>
      <c r="CG755" s="45"/>
      <c r="CH755" s="45"/>
      <c r="CI755" s="45"/>
      <c r="CJ755" s="45"/>
      <c r="CK755" s="45"/>
      <c r="CL755" s="45"/>
      <c r="CM755" s="45"/>
      <c r="CN755" s="45"/>
      <c r="CO755" s="45"/>
      <c r="CP755" s="45"/>
      <c r="CQ755" s="45"/>
      <c r="CR755" s="45"/>
      <c r="CS755" s="45"/>
      <c r="CT755" s="45"/>
      <c r="CU755" s="45"/>
      <c r="CV755" s="45"/>
      <c r="CW755" s="45"/>
      <c r="CX755" s="45"/>
      <c r="CY755" s="45"/>
      <c r="CZ755" s="45"/>
      <c r="DA755" s="45"/>
      <c r="DB755" s="45"/>
      <c r="DC755" s="45"/>
      <c r="DD755" s="45"/>
      <c r="DE755" s="45"/>
      <c r="DF755" s="45"/>
      <c r="DG755" s="45"/>
      <c r="DH755" s="45"/>
      <c r="DI755" s="45"/>
      <c r="DJ755" s="45"/>
      <c r="DK755" s="45"/>
      <c r="DL755" s="45"/>
      <c r="DM755" s="45"/>
      <c r="DN755" s="45"/>
      <c r="DO755" s="45"/>
      <c r="DP755" s="45"/>
      <c r="DQ755" s="45"/>
      <c r="DR755" s="45"/>
      <c r="DS755" s="45"/>
      <c r="DT755" s="45"/>
      <c r="DU755" s="45"/>
      <c r="DV755" s="1217"/>
      <c r="DW755" s="45"/>
      <c r="DX755" s="45"/>
      <c r="DY755" s="45"/>
      <c r="DZ755" s="45"/>
      <c r="EA755" s="45"/>
      <c r="EB755" s="45"/>
      <c r="EC755" s="45"/>
      <c r="ED755" s="45"/>
      <c r="EE755" s="45"/>
      <c r="EF755" s="45"/>
      <c r="EG755" s="45"/>
      <c r="EH755" s="45"/>
      <c r="EI755" s="45"/>
      <c r="EJ755" s="45"/>
      <c r="EK755" s="45"/>
      <c r="EL755" s="45"/>
      <c r="EM755" s="45"/>
      <c r="EN755" s="45"/>
      <c r="EO755" s="45"/>
      <c r="EP755" s="45"/>
      <c r="EQ755" s="1217"/>
      <c r="ER755" s="577"/>
    </row>
    <row r="756" spans="1:148" ht="15" customHeight="1">
      <c r="A756" s="648"/>
      <c r="B756" s="2261" t="str">
        <f t="shared" si="781"/>
        <v>Desk 19</v>
      </c>
      <c r="C756" s="2266" t="str">
        <f t="shared" ref="C756" si="801">IF(ISBLANK(C30), "", C30)</f>
        <v/>
      </c>
      <c r="D756" s="2266" t="str">
        <f t="shared" si="783"/>
        <v/>
      </c>
      <c r="E756" s="2266" t="str">
        <f t="shared" si="783"/>
        <v/>
      </c>
      <c r="F756" s="2266" t="str">
        <f t="shared" si="783"/>
        <v/>
      </c>
      <c r="G756" s="45"/>
      <c r="H756" s="45"/>
      <c r="I756" s="45"/>
      <c r="J756" s="45"/>
      <c r="K756" s="45"/>
      <c r="L756" s="45"/>
      <c r="M756" s="45"/>
      <c r="N756" s="45"/>
      <c r="O756" s="45"/>
      <c r="P756" s="45"/>
      <c r="Q756" s="45"/>
      <c r="R756" s="45"/>
      <c r="S756" s="45"/>
      <c r="T756" s="45"/>
      <c r="U756" s="45"/>
      <c r="V756" s="45"/>
      <c r="W756" s="45"/>
      <c r="X756" s="45"/>
      <c r="Y756" s="45"/>
      <c r="Z756" s="45"/>
      <c r="AA756" s="45"/>
      <c r="AB756" s="45"/>
      <c r="AC756" s="45"/>
      <c r="AD756" s="45"/>
      <c r="AE756" s="45"/>
      <c r="AF756" s="45"/>
      <c r="AG756" s="45"/>
      <c r="AH756" s="45"/>
      <c r="AI756" s="45"/>
      <c r="AJ756" s="45"/>
      <c r="AK756" s="45"/>
      <c r="AL756" s="45"/>
      <c r="AM756" s="45"/>
      <c r="AN756" s="45"/>
      <c r="AO756" s="45"/>
      <c r="AP756" s="45"/>
      <c r="AQ756" s="45"/>
      <c r="AR756" s="45"/>
      <c r="AS756" s="45"/>
      <c r="AT756" s="45"/>
      <c r="AU756" s="45"/>
      <c r="AV756" s="45"/>
      <c r="AW756" s="45"/>
      <c r="AX756" s="45"/>
      <c r="AY756" s="45"/>
      <c r="AZ756" s="45"/>
      <c r="BA756" s="45"/>
      <c r="BB756" s="45"/>
      <c r="BC756" s="45"/>
      <c r="BD756" s="45"/>
      <c r="BE756" s="45"/>
      <c r="BF756" s="45"/>
      <c r="BG756" s="45"/>
      <c r="BH756" s="45"/>
      <c r="BI756" s="45"/>
      <c r="BJ756" s="45"/>
      <c r="BK756" s="45"/>
      <c r="BL756" s="45"/>
      <c r="BM756" s="45"/>
      <c r="BN756" s="45"/>
      <c r="BO756" s="45"/>
      <c r="BP756" s="45"/>
      <c r="BQ756" s="45"/>
      <c r="BR756" s="45"/>
      <c r="BS756" s="45"/>
      <c r="BT756" s="45"/>
      <c r="BU756" s="45"/>
      <c r="BV756" s="45"/>
      <c r="BW756" s="45"/>
      <c r="BX756" s="45"/>
      <c r="BY756" s="45"/>
      <c r="BZ756" s="45"/>
      <c r="CA756" s="45"/>
      <c r="CB756" s="45"/>
      <c r="CC756" s="45"/>
      <c r="CD756" s="45"/>
      <c r="CE756" s="45"/>
      <c r="CF756" s="45"/>
      <c r="CG756" s="45"/>
      <c r="CH756" s="45"/>
      <c r="CI756" s="45"/>
      <c r="CJ756" s="45"/>
      <c r="CK756" s="45"/>
      <c r="CL756" s="45"/>
      <c r="CM756" s="45"/>
      <c r="CN756" s="45"/>
      <c r="CO756" s="45"/>
      <c r="CP756" s="45"/>
      <c r="CQ756" s="45"/>
      <c r="CR756" s="45"/>
      <c r="CS756" s="45"/>
      <c r="CT756" s="45"/>
      <c r="CU756" s="45"/>
      <c r="CV756" s="45"/>
      <c r="CW756" s="45"/>
      <c r="CX756" s="45"/>
      <c r="CY756" s="45"/>
      <c r="CZ756" s="45"/>
      <c r="DA756" s="45"/>
      <c r="DB756" s="45"/>
      <c r="DC756" s="45"/>
      <c r="DD756" s="45"/>
      <c r="DE756" s="45"/>
      <c r="DF756" s="45"/>
      <c r="DG756" s="45"/>
      <c r="DH756" s="45"/>
      <c r="DI756" s="45"/>
      <c r="DJ756" s="45"/>
      <c r="DK756" s="45"/>
      <c r="DL756" s="45"/>
      <c r="DM756" s="45"/>
      <c r="DN756" s="45"/>
      <c r="DO756" s="45"/>
      <c r="DP756" s="45"/>
      <c r="DQ756" s="45"/>
      <c r="DR756" s="45"/>
      <c r="DS756" s="45"/>
      <c r="DT756" s="45"/>
      <c r="DU756" s="45"/>
      <c r="DV756" s="1217"/>
      <c r="DW756" s="45"/>
      <c r="DX756" s="45"/>
      <c r="DY756" s="45"/>
      <c r="DZ756" s="45"/>
      <c r="EA756" s="45"/>
      <c r="EB756" s="45"/>
      <c r="EC756" s="45"/>
      <c r="ED756" s="45"/>
      <c r="EE756" s="45"/>
      <c r="EF756" s="45"/>
      <c r="EG756" s="45"/>
      <c r="EH756" s="45"/>
      <c r="EI756" s="45"/>
      <c r="EJ756" s="45"/>
      <c r="EK756" s="45"/>
      <c r="EL756" s="45"/>
      <c r="EM756" s="45"/>
      <c r="EN756" s="45"/>
      <c r="EO756" s="45"/>
      <c r="EP756" s="45"/>
      <c r="EQ756" s="1217"/>
      <c r="ER756" s="577"/>
    </row>
    <row r="757" spans="1:148" ht="15" customHeight="1">
      <c r="A757" s="648"/>
      <c r="B757" s="2261" t="str">
        <f t="shared" si="781"/>
        <v>Desk 20</v>
      </c>
      <c r="C757" s="2266" t="str">
        <f t="shared" ref="C757" si="802">IF(ISBLANK(C31), "", C31)</f>
        <v/>
      </c>
      <c r="D757" s="2266" t="str">
        <f t="shared" si="783"/>
        <v/>
      </c>
      <c r="E757" s="2266" t="str">
        <f t="shared" si="783"/>
        <v/>
      </c>
      <c r="F757" s="2266" t="str">
        <f t="shared" si="783"/>
        <v/>
      </c>
      <c r="G757" s="45"/>
      <c r="H757" s="45"/>
      <c r="I757" s="45"/>
      <c r="J757" s="45"/>
      <c r="K757" s="45"/>
      <c r="L757" s="45"/>
      <c r="M757" s="45"/>
      <c r="N757" s="45"/>
      <c r="O757" s="45"/>
      <c r="P757" s="45"/>
      <c r="Q757" s="45"/>
      <c r="R757" s="45"/>
      <c r="S757" s="45"/>
      <c r="T757" s="45"/>
      <c r="U757" s="45"/>
      <c r="V757" s="45"/>
      <c r="W757" s="45"/>
      <c r="X757" s="45"/>
      <c r="Y757" s="45"/>
      <c r="Z757" s="45"/>
      <c r="AA757" s="45"/>
      <c r="AB757" s="45"/>
      <c r="AC757" s="45"/>
      <c r="AD757" s="45"/>
      <c r="AE757" s="45"/>
      <c r="AF757" s="45"/>
      <c r="AG757" s="45"/>
      <c r="AH757" s="45"/>
      <c r="AI757" s="45"/>
      <c r="AJ757" s="45"/>
      <c r="AK757" s="45"/>
      <c r="AL757" s="45"/>
      <c r="AM757" s="45"/>
      <c r="AN757" s="45"/>
      <c r="AO757" s="45"/>
      <c r="AP757" s="45"/>
      <c r="AQ757" s="45"/>
      <c r="AR757" s="45"/>
      <c r="AS757" s="45"/>
      <c r="AT757" s="45"/>
      <c r="AU757" s="45"/>
      <c r="AV757" s="45"/>
      <c r="AW757" s="45"/>
      <c r="AX757" s="45"/>
      <c r="AY757" s="45"/>
      <c r="AZ757" s="45"/>
      <c r="BA757" s="45"/>
      <c r="BB757" s="45"/>
      <c r="BC757" s="45"/>
      <c r="BD757" s="45"/>
      <c r="BE757" s="45"/>
      <c r="BF757" s="45"/>
      <c r="BG757" s="45"/>
      <c r="BH757" s="45"/>
      <c r="BI757" s="45"/>
      <c r="BJ757" s="45"/>
      <c r="BK757" s="45"/>
      <c r="BL757" s="45"/>
      <c r="BM757" s="45"/>
      <c r="BN757" s="45"/>
      <c r="BO757" s="45"/>
      <c r="BP757" s="45"/>
      <c r="BQ757" s="45"/>
      <c r="BR757" s="45"/>
      <c r="BS757" s="45"/>
      <c r="BT757" s="45"/>
      <c r="BU757" s="45"/>
      <c r="BV757" s="45"/>
      <c r="BW757" s="45"/>
      <c r="BX757" s="45"/>
      <c r="BY757" s="45"/>
      <c r="BZ757" s="45"/>
      <c r="CA757" s="45"/>
      <c r="CB757" s="45"/>
      <c r="CC757" s="45"/>
      <c r="CD757" s="45"/>
      <c r="CE757" s="45"/>
      <c r="CF757" s="45"/>
      <c r="CG757" s="45"/>
      <c r="CH757" s="45"/>
      <c r="CI757" s="45"/>
      <c r="CJ757" s="45"/>
      <c r="CK757" s="45"/>
      <c r="CL757" s="45"/>
      <c r="CM757" s="45"/>
      <c r="CN757" s="45"/>
      <c r="CO757" s="45"/>
      <c r="CP757" s="45"/>
      <c r="CQ757" s="45"/>
      <c r="CR757" s="45"/>
      <c r="CS757" s="45"/>
      <c r="CT757" s="45"/>
      <c r="CU757" s="45"/>
      <c r="CV757" s="45"/>
      <c r="CW757" s="45"/>
      <c r="CX757" s="45"/>
      <c r="CY757" s="45"/>
      <c r="CZ757" s="45"/>
      <c r="DA757" s="45"/>
      <c r="DB757" s="45"/>
      <c r="DC757" s="45"/>
      <c r="DD757" s="45"/>
      <c r="DE757" s="45"/>
      <c r="DF757" s="45"/>
      <c r="DG757" s="45"/>
      <c r="DH757" s="45"/>
      <c r="DI757" s="45"/>
      <c r="DJ757" s="45"/>
      <c r="DK757" s="45"/>
      <c r="DL757" s="45"/>
      <c r="DM757" s="45"/>
      <c r="DN757" s="45"/>
      <c r="DO757" s="45"/>
      <c r="DP757" s="45"/>
      <c r="DQ757" s="45"/>
      <c r="DR757" s="45"/>
      <c r="DS757" s="45"/>
      <c r="DT757" s="45"/>
      <c r="DU757" s="45"/>
      <c r="DV757" s="1217"/>
      <c r="DW757" s="45"/>
      <c r="DX757" s="45"/>
      <c r="DY757" s="45"/>
      <c r="DZ757" s="45"/>
      <c r="EA757" s="45"/>
      <c r="EB757" s="45"/>
      <c r="EC757" s="45"/>
      <c r="ED757" s="45"/>
      <c r="EE757" s="45"/>
      <c r="EF757" s="45"/>
      <c r="EG757" s="45"/>
      <c r="EH757" s="45"/>
      <c r="EI757" s="45"/>
      <c r="EJ757" s="45"/>
      <c r="EK757" s="45"/>
      <c r="EL757" s="45"/>
      <c r="EM757" s="45"/>
      <c r="EN757" s="45"/>
      <c r="EO757" s="45"/>
      <c r="EP757" s="45"/>
      <c r="EQ757" s="1217"/>
      <c r="ER757" s="577"/>
    </row>
    <row r="758" spans="1:148" ht="15" customHeight="1">
      <c r="A758" s="648"/>
      <c r="B758" s="2261" t="str">
        <f t="shared" si="781"/>
        <v>Desk 21</v>
      </c>
      <c r="C758" s="2266" t="str">
        <f t="shared" ref="C758" si="803">IF(ISBLANK(C32), "", C32)</f>
        <v/>
      </c>
      <c r="D758" s="2266" t="str">
        <f t="shared" ref="D758:F777" si="804">IF(ISBLANK(D32), "", D32)</f>
        <v/>
      </c>
      <c r="E758" s="2266" t="str">
        <f t="shared" si="804"/>
        <v/>
      </c>
      <c r="F758" s="2266" t="str">
        <f t="shared" si="804"/>
        <v/>
      </c>
      <c r="G758" s="45"/>
      <c r="H758" s="45"/>
      <c r="I758" s="45"/>
      <c r="J758" s="45"/>
      <c r="K758" s="45"/>
      <c r="L758" s="45"/>
      <c r="M758" s="45"/>
      <c r="N758" s="45"/>
      <c r="O758" s="45"/>
      <c r="P758" s="45"/>
      <c r="Q758" s="45"/>
      <c r="R758" s="45"/>
      <c r="S758" s="45"/>
      <c r="T758" s="45"/>
      <c r="U758" s="45"/>
      <c r="V758" s="45"/>
      <c r="W758" s="45"/>
      <c r="X758" s="45"/>
      <c r="Y758" s="45"/>
      <c r="Z758" s="45"/>
      <c r="AA758" s="45"/>
      <c r="AB758" s="45"/>
      <c r="AC758" s="45"/>
      <c r="AD758" s="45"/>
      <c r="AE758" s="45"/>
      <c r="AF758" s="45"/>
      <c r="AG758" s="45"/>
      <c r="AH758" s="45"/>
      <c r="AI758" s="45"/>
      <c r="AJ758" s="45"/>
      <c r="AK758" s="45"/>
      <c r="AL758" s="45"/>
      <c r="AM758" s="45"/>
      <c r="AN758" s="45"/>
      <c r="AO758" s="45"/>
      <c r="AP758" s="45"/>
      <c r="AQ758" s="45"/>
      <c r="AR758" s="45"/>
      <c r="AS758" s="45"/>
      <c r="AT758" s="45"/>
      <c r="AU758" s="45"/>
      <c r="AV758" s="45"/>
      <c r="AW758" s="45"/>
      <c r="AX758" s="45"/>
      <c r="AY758" s="45"/>
      <c r="AZ758" s="45"/>
      <c r="BA758" s="45"/>
      <c r="BB758" s="45"/>
      <c r="BC758" s="45"/>
      <c r="BD758" s="45"/>
      <c r="BE758" s="45"/>
      <c r="BF758" s="45"/>
      <c r="BG758" s="45"/>
      <c r="BH758" s="45"/>
      <c r="BI758" s="45"/>
      <c r="BJ758" s="45"/>
      <c r="BK758" s="45"/>
      <c r="BL758" s="45"/>
      <c r="BM758" s="45"/>
      <c r="BN758" s="45"/>
      <c r="BO758" s="45"/>
      <c r="BP758" s="45"/>
      <c r="BQ758" s="45"/>
      <c r="BR758" s="45"/>
      <c r="BS758" s="45"/>
      <c r="BT758" s="45"/>
      <c r="BU758" s="45"/>
      <c r="BV758" s="45"/>
      <c r="BW758" s="45"/>
      <c r="BX758" s="45"/>
      <c r="BY758" s="45"/>
      <c r="BZ758" s="45"/>
      <c r="CA758" s="45"/>
      <c r="CB758" s="45"/>
      <c r="CC758" s="45"/>
      <c r="CD758" s="45"/>
      <c r="CE758" s="45"/>
      <c r="CF758" s="45"/>
      <c r="CG758" s="45"/>
      <c r="CH758" s="45"/>
      <c r="CI758" s="45"/>
      <c r="CJ758" s="45"/>
      <c r="CK758" s="45"/>
      <c r="CL758" s="45"/>
      <c r="CM758" s="45"/>
      <c r="CN758" s="45"/>
      <c r="CO758" s="45"/>
      <c r="CP758" s="45"/>
      <c r="CQ758" s="45"/>
      <c r="CR758" s="45"/>
      <c r="CS758" s="45"/>
      <c r="CT758" s="45"/>
      <c r="CU758" s="45"/>
      <c r="CV758" s="45"/>
      <c r="CW758" s="45"/>
      <c r="CX758" s="45"/>
      <c r="CY758" s="45"/>
      <c r="CZ758" s="45"/>
      <c r="DA758" s="45"/>
      <c r="DB758" s="45"/>
      <c r="DC758" s="45"/>
      <c r="DD758" s="45"/>
      <c r="DE758" s="45"/>
      <c r="DF758" s="45"/>
      <c r="DG758" s="45"/>
      <c r="DH758" s="45"/>
      <c r="DI758" s="45"/>
      <c r="DJ758" s="45"/>
      <c r="DK758" s="45"/>
      <c r="DL758" s="45"/>
      <c r="DM758" s="45"/>
      <c r="DN758" s="45"/>
      <c r="DO758" s="45"/>
      <c r="DP758" s="45"/>
      <c r="DQ758" s="45"/>
      <c r="DR758" s="45"/>
      <c r="DS758" s="45"/>
      <c r="DT758" s="45"/>
      <c r="DU758" s="45"/>
      <c r="DV758" s="1217"/>
      <c r="DW758" s="45"/>
      <c r="DX758" s="45"/>
      <c r="DY758" s="45"/>
      <c r="DZ758" s="45"/>
      <c r="EA758" s="45"/>
      <c r="EB758" s="45"/>
      <c r="EC758" s="45"/>
      <c r="ED758" s="45"/>
      <c r="EE758" s="45"/>
      <c r="EF758" s="45"/>
      <c r="EG758" s="45"/>
      <c r="EH758" s="45"/>
      <c r="EI758" s="45"/>
      <c r="EJ758" s="45"/>
      <c r="EK758" s="45"/>
      <c r="EL758" s="45"/>
      <c r="EM758" s="45"/>
      <c r="EN758" s="45"/>
      <c r="EO758" s="45"/>
      <c r="EP758" s="45"/>
      <c r="EQ758" s="1217"/>
      <c r="ER758" s="577"/>
    </row>
    <row r="759" spans="1:148" ht="15" customHeight="1">
      <c r="A759" s="648"/>
      <c r="B759" s="2261" t="str">
        <f t="shared" si="781"/>
        <v>Desk 22</v>
      </c>
      <c r="C759" s="2266" t="str">
        <f t="shared" ref="C759" si="805">IF(ISBLANK(C33), "", C33)</f>
        <v/>
      </c>
      <c r="D759" s="2266" t="str">
        <f t="shared" si="804"/>
        <v/>
      </c>
      <c r="E759" s="2266" t="str">
        <f t="shared" si="804"/>
        <v/>
      </c>
      <c r="F759" s="2266" t="str">
        <f t="shared" si="804"/>
        <v/>
      </c>
      <c r="G759" s="45"/>
      <c r="H759" s="45"/>
      <c r="I759" s="45"/>
      <c r="J759" s="45"/>
      <c r="K759" s="45"/>
      <c r="L759" s="45"/>
      <c r="M759" s="45"/>
      <c r="N759" s="45"/>
      <c r="O759" s="45"/>
      <c r="P759" s="45"/>
      <c r="Q759" s="45"/>
      <c r="R759" s="45"/>
      <c r="S759" s="45"/>
      <c r="T759" s="45"/>
      <c r="U759" s="45"/>
      <c r="V759" s="45"/>
      <c r="W759" s="45"/>
      <c r="X759" s="45"/>
      <c r="Y759" s="45"/>
      <c r="Z759" s="45"/>
      <c r="AA759" s="45"/>
      <c r="AB759" s="45"/>
      <c r="AC759" s="45"/>
      <c r="AD759" s="45"/>
      <c r="AE759" s="45"/>
      <c r="AF759" s="45"/>
      <c r="AG759" s="45"/>
      <c r="AH759" s="45"/>
      <c r="AI759" s="45"/>
      <c r="AJ759" s="45"/>
      <c r="AK759" s="45"/>
      <c r="AL759" s="45"/>
      <c r="AM759" s="45"/>
      <c r="AN759" s="45"/>
      <c r="AO759" s="45"/>
      <c r="AP759" s="45"/>
      <c r="AQ759" s="45"/>
      <c r="AR759" s="45"/>
      <c r="AS759" s="45"/>
      <c r="AT759" s="45"/>
      <c r="AU759" s="45"/>
      <c r="AV759" s="45"/>
      <c r="AW759" s="45"/>
      <c r="AX759" s="45"/>
      <c r="AY759" s="45"/>
      <c r="AZ759" s="45"/>
      <c r="BA759" s="45"/>
      <c r="BB759" s="45"/>
      <c r="BC759" s="45"/>
      <c r="BD759" s="45"/>
      <c r="BE759" s="45"/>
      <c r="BF759" s="45"/>
      <c r="BG759" s="45"/>
      <c r="BH759" s="45"/>
      <c r="BI759" s="45"/>
      <c r="BJ759" s="45"/>
      <c r="BK759" s="45"/>
      <c r="BL759" s="45"/>
      <c r="BM759" s="45"/>
      <c r="BN759" s="45"/>
      <c r="BO759" s="45"/>
      <c r="BP759" s="45"/>
      <c r="BQ759" s="45"/>
      <c r="BR759" s="45"/>
      <c r="BS759" s="45"/>
      <c r="BT759" s="45"/>
      <c r="BU759" s="45"/>
      <c r="BV759" s="45"/>
      <c r="BW759" s="45"/>
      <c r="BX759" s="45"/>
      <c r="BY759" s="45"/>
      <c r="BZ759" s="45"/>
      <c r="CA759" s="45"/>
      <c r="CB759" s="45"/>
      <c r="CC759" s="45"/>
      <c r="CD759" s="45"/>
      <c r="CE759" s="45"/>
      <c r="CF759" s="45"/>
      <c r="CG759" s="45"/>
      <c r="CH759" s="45"/>
      <c r="CI759" s="45"/>
      <c r="CJ759" s="45"/>
      <c r="CK759" s="45"/>
      <c r="CL759" s="45"/>
      <c r="CM759" s="45"/>
      <c r="CN759" s="45"/>
      <c r="CO759" s="45"/>
      <c r="CP759" s="45"/>
      <c r="CQ759" s="45"/>
      <c r="CR759" s="45"/>
      <c r="CS759" s="45"/>
      <c r="CT759" s="45"/>
      <c r="CU759" s="45"/>
      <c r="CV759" s="45"/>
      <c r="CW759" s="45"/>
      <c r="CX759" s="45"/>
      <c r="CY759" s="45"/>
      <c r="CZ759" s="45"/>
      <c r="DA759" s="45"/>
      <c r="DB759" s="45"/>
      <c r="DC759" s="45"/>
      <c r="DD759" s="45"/>
      <c r="DE759" s="45"/>
      <c r="DF759" s="45"/>
      <c r="DG759" s="45"/>
      <c r="DH759" s="45"/>
      <c r="DI759" s="45"/>
      <c r="DJ759" s="45"/>
      <c r="DK759" s="45"/>
      <c r="DL759" s="45"/>
      <c r="DM759" s="45"/>
      <c r="DN759" s="45"/>
      <c r="DO759" s="45"/>
      <c r="DP759" s="45"/>
      <c r="DQ759" s="45"/>
      <c r="DR759" s="45"/>
      <c r="DS759" s="45"/>
      <c r="DT759" s="45"/>
      <c r="DU759" s="45"/>
      <c r="DV759" s="1217"/>
      <c r="DW759" s="45"/>
      <c r="DX759" s="45"/>
      <c r="DY759" s="45"/>
      <c r="DZ759" s="45"/>
      <c r="EA759" s="45"/>
      <c r="EB759" s="45"/>
      <c r="EC759" s="45"/>
      <c r="ED759" s="45"/>
      <c r="EE759" s="45"/>
      <c r="EF759" s="45"/>
      <c r="EG759" s="45"/>
      <c r="EH759" s="45"/>
      <c r="EI759" s="45"/>
      <c r="EJ759" s="45"/>
      <c r="EK759" s="45"/>
      <c r="EL759" s="45"/>
      <c r="EM759" s="45"/>
      <c r="EN759" s="45"/>
      <c r="EO759" s="45"/>
      <c r="EP759" s="45"/>
      <c r="EQ759" s="1217"/>
      <c r="ER759" s="577"/>
    </row>
    <row r="760" spans="1:148" ht="15" customHeight="1">
      <c r="A760" s="648"/>
      <c r="B760" s="2261" t="str">
        <f t="shared" si="781"/>
        <v>Desk 23</v>
      </c>
      <c r="C760" s="2266" t="str">
        <f t="shared" ref="C760" si="806">IF(ISBLANK(C34), "", C34)</f>
        <v/>
      </c>
      <c r="D760" s="2266" t="str">
        <f t="shared" si="804"/>
        <v/>
      </c>
      <c r="E760" s="2266" t="str">
        <f t="shared" si="804"/>
        <v/>
      </c>
      <c r="F760" s="2266" t="str">
        <f t="shared" si="804"/>
        <v/>
      </c>
      <c r="G760" s="45"/>
      <c r="H760" s="45"/>
      <c r="I760" s="45"/>
      <c r="J760" s="45"/>
      <c r="K760" s="45"/>
      <c r="L760" s="45"/>
      <c r="M760" s="45"/>
      <c r="N760" s="45"/>
      <c r="O760" s="45"/>
      <c r="P760" s="45"/>
      <c r="Q760" s="45"/>
      <c r="R760" s="45"/>
      <c r="S760" s="45"/>
      <c r="T760" s="45"/>
      <c r="U760" s="45"/>
      <c r="V760" s="45"/>
      <c r="W760" s="45"/>
      <c r="X760" s="45"/>
      <c r="Y760" s="45"/>
      <c r="Z760" s="45"/>
      <c r="AA760" s="45"/>
      <c r="AB760" s="45"/>
      <c r="AC760" s="45"/>
      <c r="AD760" s="45"/>
      <c r="AE760" s="45"/>
      <c r="AF760" s="45"/>
      <c r="AG760" s="45"/>
      <c r="AH760" s="45"/>
      <c r="AI760" s="45"/>
      <c r="AJ760" s="45"/>
      <c r="AK760" s="45"/>
      <c r="AL760" s="45"/>
      <c r="AM760" s="45"/>
      <c r="AN760" s="45"/>
      <c r="AO760" s="45"/>
      <c r="AP760" s="45"/>
      <c r="AQ760" s="45"/>
      <c r="AR760" s="45"/>
      <c r="AS760" s="45"/>
      <c r="AT760" s="45"/>
      <c r="AU760" s="45"/>
      <c r="AV760" s="45"/>
      <c r="AW760" s="45"/>
      <c r="AX760" s="45"/>
      <c r="AY760" s="45"/>
      <c r="AZ760" s="45"/>
      <c r="BA760" s="45"/>
      <c r="BB760" s="45"/>
      <c r="BC760" s="45"/>
      <c r="BD760" s="45"/>
      <c r="BE760" s="45"/>
      <c r="BF760" s="45"/>
      <c r="BG760" s="45"/>
      <c r="BH760" s="45"/>
      <c r="BI760" s="45"/>
      <c r="BJ760" s="45"/>
      <c r="BK760" s="45"/>
      <c r="BL760" s="45"/>
      <c r="BM760" s="45"/>
      <c r="BN760" s="45"/>
      <c r="BO760" s="45"/>
      <c r="BP760" s="45"/>
      <c r="BQ760" s="45"/>
      <c r="BR760" s="45"/>
      <c r="BS760" s="45"/>
      <c r="BT760" s="45"/>
      <c r="BU760" s="45"/>
      <c r="BV760" s="45"/>
      <c r="BW760" s="45"/>
      <c r="BX760" s="45"/>
      <c r="BY760" s="45"/>
      <c r="BZ760" s="45"/>
      <c r="CA760" s="45"/>
      <c r="CB760" s="45"/>
      <c r="CC760" s="45"/>
      <c r="CD760" s="45"/>
      <c r="CE760" s="45"/>
      <c r="CF760" s="45"/>
      <c r="CG760" s="45"/>
      <c r="CH760" s="45"/>
      <c r="CI760" s="45"/>
      <c r="CJ760" s="45"/>
      <c r="CK760" s="45"/>
      <c r="CL760" s="45"/>
      <c r="CM760" s="45"/>
      <c r="CN760" s="45"/>
      <c r="CO760" s="45"/>
      <c r="CP760" s="45"/>
      <c r="CQ760" s="45"/>
      <c r="CR760" s="45"/>
      <c r="CS760" s="45"/>
      <c r="CT760" s="45"/>
      <c r="CU760" s="45"/>
      <c r="CV760" s="45"/>
      <c r="CW760" s="45"/>
      <c r="CX760" s="45"/>
      <c r="CY760" s="45"/>
      <c r="CZ760" s="45"/>
      <c r="DA760" s="45"/>
      <c r="DB760" s="45"/>
      <c r="DC760" s="45"/>
      <c r="DD760" s="45"/>
      <c r="DE760" s="45"/>
      <c r="DF760" s="45"/>
      <c r="DG760" s="45"/>
      <c r="DH760" s="45"/>
      <c r="DI760" s="45"/>
      <c r="DJ760" s="45"/>
      <c r="DK760" s="45"/>
      <c r="DL760" s="45"/>
      <c r="DM760" s="45"/>
      <c r="DN760" s="45"/>
      <c r="DO760" s="45"/>
      <c r="DP760" s="45"/>
      <c r="DQ760" s="45"/>
      <c r="DR760" s="45"/>
      <c r="DS760" s="45"/>
      <c r="DT760" s="45"/>
      <c r="DU760" s="45"/>
      <c r="DV760" s="1217"/>
      <c r="DW760" s="45"/>
      <c r="DX760" s="45"/>
      <c r="DY760" s="45"/>
      <c r="DZ760" s="45"/>
      <c r="EA760" s="45"/>
      <c r="EB760" s="45"/>
      <c r="EC760" s="45"/>
      <c r="ED760" s="45"/>
      <c r="EE760" s="45"/>
      <c r="EF760" s="45"/>
      <c r="EG760" s="45"/>
      <c r="EH760" s="45"/>
      <c r="EI760" s="45"/>
      <c r="EJ760" s="45"/>
      <c r="EK760" s="45"/>
      <c r="EL760" s="45"/>
      <c r="EM760" s="45"/>
      <c r="EN760" s="45"/>
      <c r="EO760" s="45"/>
      <c r="EP760" s="45"/>
      <c r="EQ760" s="1217"/>
      <c r="ER760" s="577"/>
    </row>
    <row r="761" spans="1:148" ht="15" customHeight="1">
      <c r="A761" s="648"/>
      <c r="B761" s="2261" t="str">
        <f t="shared" si="781"/>
        <v>Desk 24</v>
      </c>
      <c r="C761" s="2266" t="str">
        <f t="shared" ref="C761" si="807">IF(ISBLANK(C35), "", C35)</f>
        <v/>
      </c>
      <c r="D761" s="2266" t="str">
        <f t="shared" si="804"/>
        <v/>
      </c>
      <c r="E761" s="2266" t="str">
        <f t="shared" si="804"/>
        <v/>
      </c>
      <c r="F761" s="2266" t="str">
        <f t="shared" si="804"/>
        <v/>
      </c>
      <c r="G761" s="45"/>
      <c r="H761" s="45"/>
      <c r="I761" s="45"/>
      <c r="J761" s="45"/>
      <c r="K761" s="45"/>
      <c r="L761" s="45"/>
      <c r="M761" s="45"/>
      <c r="N761" s="45"/>
      <c r="O761" s="45"/>
      <c r="P761" s="45"/>
      <c r="Q761" s="45"/>
      <c r="R761" s="45"/>
      <c r="S761" s="45"/>
      <c r="T761" s="45"/>
      <c r="U761" s="45"/>
      <c r="V761" s="45"/>
      <c r="W761" s="45"/>
      <c r="X761" s="45"/>
      <c r="Y761" s="45"/>
      <c r="Z761" s="45"/>
      <c r="AA761" s="45"/>
      <c r="AB761" s="45"/>
      <c r="AC761" s="45"/>
      <c r="AD761" s="45"/>
      <c r="AE761" s="45"/>
      <c r="AF761" s="45"/>
      <c r="AG761" s="45"/>
      <c r="AH761" s="45"/>
      <c r="AI761" s="45"/>
      <c r="AJ761" s="45"/>
      <c r="AK761" s="45"/>
      <c r="AL761" s="45"/>
      <c r="AM761" s="45"/>
      <c r="AN761" s="45"/>
      <c r="AO761" s="45"/>
      <c r="AP761" s="45"/>
      <c r="AQ761" s="45"/>
      <c r="AR761" s="45"/>
      <c r="AS761" s="45"/>
      <c r="AT761" s="45"/>
      <c r="AU761" s="45"/>
      <c r="AV761" s="45"/>
      <c r="AW761" s="45"/>
      <c r="AX761" s="45"/>
      <c r="AY761" s="45"/>
      <c r="AZ761" s="45"/>
      <c r="BA761" s="45"/>
      <c r="BB761" s="45"/>
      <c r="BC761" s="45"/>
      <c r="BD761" s="45"/>
      <c r="BE761" s="45"/>
      <c r="BF761" s="45"/>
      <c r="BG761" s="45"/>
      <c r="BH761" s="45"/>
      <c r="BI761" s="45"/>
      <c r="BJ761" s="45"/>
      <c r="BK761" s="45"/>
      <c r="BL761" s="45"/>
      <c r="BM761" s="45"/>
      <c r="BN761" s="45"/>
      <c r="BO761" s="45"/>
      <c r="BP761" s="45"/>
      <c r="BQ761" s="45"/>
      <c r="BR761" s="45"/>
      <c r="BS761" s="45"/>
      <c r="BT761" s="45"/>
      <c r="BU761" s="45"/>
      <c r="BV761" s="45"/>
      <c r="BW761" s="45"/>
      <c r="BX761" s="45"/>
      <c r="BY761" s="45"/>
      <c r="BZ761" s="45"/>
      <c r="CA761" s="45"/>
      <c r="CB761" s="45"/>
      <c r="CC761" s="45"/>
      <c r="CD761" s="45"/>
      <c r="CE761" s="45"/>
      <c r="CF761" s="45"/>
      <c r="CG761" s="45"/>
      <c r="CH761" s="45"/>
      <c r="CI761" s="45"/>
      <c r="CJ761" s="45"/>
      <c r="CK761" s="45"/>
      <c r="CL761" s="45"/>
      <c r="CM761" s="45"/>
      <c r="CN761" s="45"/>
      <c r="CO761" s="45"/>
      <c r="CP761" s="45"/>
      <c r="CQ761" s="45"/>
      <c r="CR761" s="45"/>
      <c r="CS761" s="45"/>
      <c r="CT761" s="45"/>
      <c r="CU761" s="45"/>
      <c r="CV761" s="45"/>
      <c r="CW761" s="45"/>
      <c r="CX761" s="45"/>
      <c r="CY761" s="45"/>
      <c r="CZ761" s="45"/>
      <c r="DA761" s="45"/>
      <c r="DB761" s="45"/>
      <c r="DC761" s="45"/>
      <c r="DD761" s="45"/>
      <c r="DE761" s="45"/>
      <c r="DF761" s="45"/>
      <c r="DG761" s="45"/>
      <c r="DH761" s="45"/>
      <c r="DI761" s="45"/>
      <c r="DJ761" s="45"/>
      <c r="DK761" s="45"/>
      <c r="DL761" s="45"/>
      <c r="DM761" s="45"/>
      <c r="DN761" s="45"/>
      <c r="DO761" s="45"/>
      <c r="DP761" s="45"/>
      <c r="DQ761" s="45"/>
      <c r="DR761" s="45"/>
      <c r="DS761" s="45"/>
      <c r="DT761" s="45"/>
      <c r="DU761" s="45"/>
      <c r="DV761" s="1217"/>
      <c r="DW761" s="45"/>
      <c r="DX761" s="45"/>
      <c r="DY761" s="45"/>
      <c r="DZ761" s="45"/>
      <c r="EA761" s="45"/>
      <c r="EB761" s="45"/>
      <c r="EC761" s="45"/>
      <c r="ED761" s="45"/>
      <c r="EE761" s="45"/>
      <c r="EF761" s="45"/>
      <c r="EG761" s="45"/>
      <c r="EH761" s="45"/>
      <c r="EI761" s="45"/>
      <c r="EJ761" s="45"/>
      <c r="EK761" s="45"/>
      <c r="EL761" s="45"/>
      <c r="EM761" s="45"/>
      <c r="EN761" s="45"/>
      <c r="EO761" s="45"/>
      <c r="EP761" s="45"/>
      <c r="EQ761" s="1217"/>
      <c r="ER761" s="577"/>
    </row>
    <row r="762" spans="1:148" ht="15" customHeight="1">
      <c r="A762" s="648"/>
      <c r="B762" s="2261" t="str">
        <f t="shared" si="781"/>
        <v>Desk 25</v>
      </c>
      <c r="C762" s="2266" t="str">
        <f t="shared" ref="C762" si="808">IF(ISBLANK(C36), "", C36)</f>
        <v/>
      </c>
      <c r="D762" s="2266" t="str">
        <f t="shared" si="804"/>
        <v/>
      </c>
      <c r="E762" s="2266" t="str">
        <f t="shared" si="804"/>
        <v/>
      </c>
      <c r="F762" s="2266" t="str">
        <f t="shared" si="804"/>
        <v/>
      </c>
      <c r="G762" s="45"/>
      <c r="H762" s="45"/>
      <c r="I762" s="45"/>
      <c r="J762" s="45"/>
      <c r="K762" s="45"/>
      <c r="L762" s="45"/>
      <c r="M762" s="45"/>
      <c r="N762" s="45"/>
      <c r="O762" s="45"/>
      <c r="P762" s="45"/>
      <c r="Q762" s="45"/>
      <c r="R762" s="45"/>
      <c r="S762" s="45"/>
      <c r="T762" s="45"/>
      <c r="U762" s="45"/>
      <c r="V762" s="45"/>
      <c r="W762" s="45"/>
      <c r="X762" s="45"/>
      <c r="Y762" s="45"/>
      <c r="Z762" s="45"/>
      <c r="AA762" s="45"/>
      <c r="AB762" s="45"/>
      <c r="AC762" s="45"/>
      <c r="AD762" s="45"/>
      <c r="AE762" s="45"/>
      <c r="AF762" s="45"/>
      <c r="AG762" s="45"/>
      <c r="AH762" s="45"/>
      <c r="AI762" s="45"/>
      <c r="AJ762" s="45"/>
      <c r="AK762" s="45"/>
      <c r="AL762" s="45"/>
      <c r="AM762" s="45"/>
      <c r="AN762" s="45"/>
      <c r="AO762" s="45"/>
      <c r="AP762" s="45"/>
      <c r="AQ762" s="45"/>
      <c r="AR762" s="45"/>
      <c r="AS762" s="45"/>
      <c r="AT762" s="45"/>
      <c r="AU762" s="45"/>
      <c r="AV762" s="45"/>
      <c r="AW762" s="45"/>
      <c r="AX762" s="45"/>
      <c r="AY762" s="45"/>
      <c r="AZ762" s="45"/>
      <c r="BA762" s="45"/>
      <c r="BB762" s="45"/>
      <c r="BC762" s="45"/>
      <c r="BD762" s="45"/>
      <c r="BE762" s="45"/>
      <c r="BF762" s="45"/>
      <c r="BG762" s="45"/>
      <c r="BH762" s="45"/>
      <c r="BI762" s="45"/>
      <c r="BJ762" s="45"/>
      <c r="BK762" s="45"/>
      <c r="BL762" s="45"/>
      <c r="BM762" s="45"/>
      <c r="BN762" s="45"/>
      <c r="BO762" s="45"/>
      <c r="BP762" s="45"/>
      <c r="BQ762" s="45"/>
      <c r="BR762" s="45"/>
      <c r="BS762" s="45"/>
      <c r="BT762" s="45"/>
      <c r="BU762" s="45"/>
      <c r="BV762" s="45"/>
      <c r="BW762" s="45"/>
      <c r="BX762" s="45"/>
      <c r="BY762" s="45"/>
      <c r="BZ762" s="45"/>
      <c r="CA762" s="45"/>
      <c r="CB762" s="45"/>
      <c r="CC762" s="45"/>
      <c r="CD762" s="45"/>
      <c r="CE762" s="45"/>
      <c r="CF762" s="45"/>
      <c r="CG762" s="45"/>
      <c r="CH762" s="45"/>
      <c r="CI762" s="45"/>
      <c r="CJ762" s="45"/>
      <c r="CK762" s="45"/>
      <c r="CL762" s="45"/>
      <c r="CM762" s="45"/>
      <c r="CN762" s="45"/>
      <c r="CO762" s="45"/>
      <c r="CP762" s="45"/>
      <c r="CQ762" s="45"/>
      <c r="CR762" s="45"/>
      <c r="CS762" s="45"/>
      <c r="CT762" s="45"/>
      <c r="CU762" s="45"/>
      <c r="CV762" s="45"/>
      <c r="CW762" s="45"/>
      <c r="CX762" s="45"/>
      <c r="CY762" s="45"/>
      <c r="CZ762" s="45"/>
      <c r="DA762" s="45"/>
      <c r="DB762" s="45"/>
      <c r="DC762" s="45"/>
      <c r="DD762" s="45"/>
      <c r="DE762" s="45"/>
      <c r="DF762" s="45"/>
      <c r="DG762" s="45"/>
      <c r="DH762" s="45"/>
      <c r="DI762" s="45"/>
      <c r="DJ762" s="45"/>
      <c r="DK762" s="45"/>
      <c r="DL762" s="45"/>
      <c r="DM762" s="45"/>
      <c r="DN762" s="45"/>
      <c r="DO762" s="45"/>
      <c r="DP762" s="45"/>
      <c r="DQ762" s="45"/>
      <c r="DR762" s="45"/>
      <c r="DS762" s="45"/>
      <c r="DT762" s="45"/>
      <c r="DU762" s="45"/>
      <c r="DV762" s="1217"/>
      <c r="DW762" s="45"/>
      <c r="DX762" s="45"/>
      <c r="DY762" s="45"/>
      <c r="DZ762" s="45"/>
      <c r="EA762" s="45"/>
      <c r="EB762" s="45"/>
      <c r="EC762" s="45"/>
      <c r="ED762" s="45"/>
      <c r="EE762" s="45"/>
      <c r="EF762" s="45"/>
      <c r="EG762" s="45"/>
      <c r="EH762" s="45"/>
      <c r="EI762" s="45"/>
      <c r="EJ762" s="45"/>
      <c r="EK762" s="45"/>
      <c r="EL762" s="45"/>
      <c r="EM762" s="45"/>
      <c r="EN762" s="45"/>
      <c r="EO762" s="45"/>
      <c r="EP762" s="45"/>
      <c r="EQ762" s="1217"/>
      <c r="ER762" s="577"/>
    </row>
    <row r="763" spans="1:148" ht="15" customHeight="1">
      <c r="A763" s="648"/>
      <c r="B763" s="2261" t="str">
        <f t="shared" si="781"/>
        <v>Desk 26</v>
      </c>
      <c r="C763" s="2266" t="str">
        <f t="shared" ref="C763" si="809">IF(ISBLANK(C37), "", C37)</f>
        <v/>
      </c>
      <c r="D763" s="2266" t="str">
        <f t="shared" si="804"/>
        <v/>
      </c>
      <c r="E763" s="2266" t="str">
        <f t="shared" si="804"/>
        <v/>
      </c>
      <c r="F763" s="2266" t="str">
        <f t="shared" si="804"/>
        <v/>
      </c>
      <c r="G763" s="45"/>
      <c r="H763" s="45"/>
      <c r="I763" s="45"/>
      <c r="J763" s="45"/>
      <c r="K763" s="45"/>
      <c r="L763" s="45"/>
      <c r="M763" s="45"/>
      <c r="N763" s="45"/>
      <c r="O763" s="45"/>
      <c r="P763" s="45"/>
      <c r="Q763" s="45"/>
      <c r="R763" s="45"/>
      <c r="S763" s="45"/>
      <c r="T763" s="45"/>
      <c r="U763" s="45"/>
      <c r="V763" s="45"/>
      <c r="W763" s="45"/>
      <c r="X763" s="45"/>
      <c r="Y763" s="45"/>
      <c r="Z763" s="45"/>
      <c r="AA763" s="45"/>
      <c r="AB763" s="45"/>
      <c r="AC763" s="45"/>
      <c r="AD763" s="45"/>
      <c r="AE763" s="45"/>
      <c r="AF763" s="45"/>
      <c r="AG763" s="45"/>
      <c r="AH763" s="45"/>
      <c r="AI763" s="45"/>
      <c r="AJ763" s="45"/>
      <c r="AK763" s="45"/>
      <c r="AL763" s="45"/>
      <c r="AM763" s="45"/>
      <c r="AN763" s="45"/>
      <c r="AO763" s="45"/>
      <c r="AP763" s="45"/>
      <c r="AQ763" s="45"/>
      <c r="AR763" s="45"/>
      <c r="AS763" s="45"/>
      <c r="AT763" s="45"/>
      <c r="AU763" s="45"/>
      <c r="AV763" s="45"/>
      <c r="AW763" s="45"/>
      <c r="AX763" s="45"/>
      <c r="AY763" s="45"/>
      <c r="AZ763" s="45"/>
      <c r="BA763" s="45"/>
      <c r="BB763" s="45"/>
      <c r="BC763" s="45"/>
      <c r="BD763" s="45"/>
      <c r="BE763" s="45"/>
      <c r="BF763" s="45"/>
      <c r="BG763" s="45"/>
      <c r="BH763" s="45"/>
      <c r="BI763" s="45"/>
      <c r="BJ763" s="45"/>
      <c r="BK763" s="45"/>
      <c r="BL763" s="45"/>
      <c r="BM763" s="45"/>
      <c r="BN763" s="45"/>
      <c r="BO763" s="45"/>
      <c r="BP763" s="45"/>
      <c r="BQ763" s="45"/>
      <c r="BR763" s="45"/>
      <c r="BS763" s="45"/>
      <c r="BT763" s="45"/>
      <c r="BU763" s="45"/>
      <c r="BV763" s="45"/>
      <c r="BW763" s="45"/>
      <c r="BX763" s="45"/>
      <c r="BY763" s="45"/>
      <c r="BZ763" s="45"/>
      <c r="CA763" s="45"/>
      <c r="CB763" s="45"/>
      <c r="CC763" s="45"/>
      <c r="CD763" s="45"/>
      <c r="CE763" s="45"/>
      <c r="CF763" s="45"/>
      <c r="CG763" s="45"/>
      <c r="CH763" s="45"/>
      <c r="CI763" s="45"/>
      <c r="CJ763" s="45"/>
      <c r="CK763" s="45"/>
      <c r="CL763" s="45"/>
      <c r="CM763" s="45"/>
      <c r="CN763" s="45"/>
      <c r="CO763" s="45"/>
      <c r="CP763" s="45"/>
      <c r="CQ763" s="45"/>
      <c r="CR763" s="45"/>
      <c r="CS763" s="45"/>
      <c r="CT763" s="45"/>
      <c r="CU763" s="45"/>
      <c r="CV763" s="45"/>
      <c r="CW763" s="45"/>
      <c r="CX763" s="45"/>
      <c r="CY763" s="45"/>
      <c r="CZ763" s="45"/>
      <c r="DA763" s="45"/>
      <c r="DB763" s="45"/>
      <c r="DC763" s="45"/>
      <c r="DD763" s="45"/>
      <c r="DE763" s="45"/>
      <c r="DF763" s="45"/>
      <c r="DG763" s="45"/>
      <c r="DH763" s="45"/>
      <c r="DI763" s="45"/>
      <c r="DJ763" s="45"/>
      <c r="DK763" s="45"/>
      <c r="DL763" s="45"/>
      <c r="DM763" s="45"/>
      <c r="DN763" s="45"/>
      <c r="DO763" s="45"/>
      <c r="DP763" s="45"/>
      <c r="DQ763" s="45"/>
      <c r="DR763" s="45"/>
      <c r="DS763" s="45"/>
      <c r="DT763" s="45"/>
      <c r="DU763" s="45"/>
      <c r="DV763" s="1217"/>
      <c r="DW763" s="45"/>
      <c r="DX763" s="45"/>
      <c r="DY763" s="45"/>
      <c r="DZ763" s="45"/>
      <c r="EA763" s="45"/>
      <c r="EB763" s="45"/>
      <c r="EC763" s="45"/>
      <c r="ED763" s="45"/>
      <c r="EE763" s="45"/>
      <c r="EF763" s="45"/>
      <c r="EG763" s="45"/>
      <c r="EH763" s="45"/>
      <c r="EI763" s="45"/>
      <c r="EJ763" s="45"/>
      <c r="EK763" s="45"/>
      <c r="EL763" s="45"/>
      <c r="EM763" s="45"/>
      <c r="EN763" s="45"/>
      <c r="EO763" s="45"/>
      <c r="EP763" s="45"/>
      <c r="EQ763" s="1217"/>
      <c r="ER763" s="577"/>
    </row>
    <row r="764" spans="1:148" ht="15" customHeight="1">
      <c r="A764" s="648"/>
      <c r="B764" s="2261" t="str">
        <f t="shared" si="781"/>
        <v>Desk 27</v>
      </c>
      <c r="C764" s="2266" t="str">
        <f t="shared" ref="C764" si="810">IF(ISBLANK(C38), "", C38)</f>
        <v/>
      </c>
      <c r="D764" s="2266" t="str">
        <f t="shared" si="804"/>
        <v/>
      </c>
      <c r="E764" s="2266" t="str">
        <f t="shared" si="804"/>
        <v/>
      </c>
      <c r="F764" s="2266" t="str">
        <f t="shared" si="804"/>
        <v/>
      </c>
      <c r="G764" s="45"/>
      <c r="H764" s="45"/>
      <c r="I764" s="45"/>
      <c r="J764" s="45"/>
      <c r="K764" s="45"/>
      <c r="L764" s="45"/>
      <c r="M764" s="45"/>
      <c r="N764" s="45"/>
      <c r="O764" s="45"/>
      <c r="P764" s="45"/>
      <c r="Q764" s="45"/>
      <c r="R764" s="45"/>
      <c r="S764" s="45"/>
      <c r="T764" s="45"/>
      <c r="U764" s="45"/>
      <c r="V764" s="45"/>
      <c r="W764" s="45"/>
      <c r="X764" s="45"/>
      <c r="Y764" s="45"/>
      <c r="Z764" s="45"/>
      <c r="AA764" s="45"/>
      <c r="AB764" s="45"/>
      <c r="AC764" s="45"/>
      <c r="AD764" s="45"/>
      <c r="AE764" s="45"/>
      <c r="AF764" s="45"/>
      <c r="AG764" s="45"/>
      <c r="AH764" s="45"/>
      <c r="AI764" s="45"/>
      <c r="AJ764" s="45"/>
      <c r="AK764" s="45"/>
      <c r="AL764" s="45"/>
      <c r="AM764" s="45"/>
      <c r="AN764" s="45"/>
      <c r="AO764" s="45"/>
      <c r="AP764" s="45"/>
      <c r="AQ764" s="45"/>
      <c r="AR764" s="45"/>
      <c r="AS764" s="45"/>
      <c r="AT764" s="45"/>
      <c r="AU764" s="45"/>
      <c r="AV764" s="45"/>
      <c r="AW764" s="45"/>
      <c r="AX764" s="45"/>
      <c r="AY764" s="45"/>
      <c r="AZ764" s="45"/>
      <c r="BA764" s="45"/>
      <c r="BB764" s="45"/>
      <c r="BC764" s="45"/>
      <c r="BD764" s="45"/>
      <c r="BE764" s="45"/>
      <c r="BF764" s="45"/>
      <c r="BG764" s="45"/>
      <c r="BH764" s="45"/>
      <c r="BI764" s="45"/>
      <c r="BJ764" s="45"/>
      <c r="BK764" s="45"/>
      <c r="BL764" s="45"/>
      <c r="BM764" s="45"/>
      <c r="BN764" s="45"/>
      <c r="BO764" s="45"/>
      <c r="BP764" s="45"/>
      <c r="BQ764" s="45"/>
      <c r="BR764" s="45"/>
      <c r="BS764" s="45"/>
      <c r="BT764" s="45"/>
      <c r="BU764" s="45"/>
      <c r="BV764" s="45"/>
      <c r="BW764" s="45"/>
      <c r="BX764" s="45"/>
      <c r="BY764" s="45"/>
      <c r="BZ764" s="45"/>
      <c r="CA764" s="45"/>
      <c r="CB764" s="45"/>
      <c r="CC764" s="45"/>
      <c r="CD764" s="45"/>
      <c r="CE764" s="45"/>
      <c r="CF764" s="45"/>
      <c r="CG764" s="45"/>
      <c r="CH764" s="45"/>
      <c r="CI764" s="45"/>
      <c r="CJ764" s="45"/>
      <c r="CK764" s="45"/>
      <c r="CL764" s="45"/>
      <c r="CM764" s="45"/>
      <c r="CN764" s="45"/>
      <c r="CO764" s="45"/>
      <c r="CP764" s="45"/>
      <c r="CQ764" s="45"/>
      <c r="CR764" s="45"/>
      <c r="CS764" s="45"/>
      <c r="CT764" s="45"/>
      <c r="CU764" s="45"/>
      <c r="CV764" s="45"/>
      <c r="CW764" s="45"/>
      <c r="CX764" s="45"/>
      <c r="CY764" s="45"/>
      <c r="CZ764" s="45"/>
      <c r="DA764" s="45"/>
      <c r="DB764" s="45"/>
      <c r="DC764" s="45"/>
      <c r="DD764" s="45"/>
      <c r="DE764" s="45"/>
      <c r="DF764" s="45"/>
      <c r="DG764" s="45"/>
      <c r="DH764" s="45"/>
      <c r="DI764" s="45"/>
      <c r="DJ764" s="45"/>
      <c r="DK764" s="45"/>
      <c r="DL764" s="45"/>
      <c r="DM764" s="45"/>
      <c r="DN764" s="45"/>
      <c r="DO764" s="45"/>
      <c r="DP764" s="45"/>
      <c r="DQ764" s="45"/>
      <c r="DR764" s="45"/>
      <c r="DS764" s="45"/>
      <c r="DT764" s="45"/>
      <c r="DU764" s="45"/>
      <c r="DV764" s="1217"/>
      <c r="DW764" s="45"/>
      <c r="DX764" s="45"/>
      <c r="DY764" s="45"/>
      <c r="DZ764" s="45"/>
      <c r="EA764" s="45"/>
      <c r="EB764" s="45"/>
      <c r="EC764" s="45"/>
      <c r="ED764" s="45"/>
      <c r="EE764" s="45"/>
      <c r="EF764" s="45"/>
      <c r="EG764" s="45"/>
      <c r="EH764" s="45"/>
      <c r="EI764" s="45"/>
      <c r="EJ764" s="45"/>
      <c r="EK764" s="45"/>
      <c r="EL764" s="45"/>
      <c r="EM764" s="45"/>
      <c r="EN764" s="45"/>
      <c r="EO764" s="45"/>
      <c r="EP764" s="45"/>
      <c r="EQ764" s="1217"/>
      <c r="ER764" s="577"/>
    </row>
    <row r="765" spans="1:148" ht="15" customHeight="1">
      <c r="A765" s="648"/>
      <c r="B765" s="2261" t="str">
        <f t="shared" si="781"/>
        <v>Desk 28</v>
      </c>
      <c r="C765" s="2266" t="str">
        <f t="shared" ref="C765" si="811">IF(ISBLANK(C39), "", C39)</f>
        <v/>
      </c>
      <c r="D765" s="2266" t="str">
        <f t="shared" si="804"/>
        <v/>
      </c>
      <c r="E765" s="2266" t="str">
        <f t="shared" si="804"/>
        <v/>
      </c>
      <c r="F765" s="2266" t="str">
        <f t="shared" si="804"/>
        <v/>
      </c>
      <c r="G765" s="45"/>
      <c r="H765" s="45"/>
      <c r="I765" s="45"/>
      <c r="J765" s="45"/>
      <c r="K765" s="45"/>
      <c r="L765" s="45"/>
      <c r="M765" s="45"/>
      <c r="N765" s="45"/>
      <c r="O765" s="45"/>
      <c r="P765" s="45"/>
      <c r="Q765" s="45"/>
      <c r="R765" s="45"/>
      <c r="S765" s="45"/>
      <c r="T765" s="45"/>
      <c r="U765" s="45"/>
      <c r="V765" s="45"/>
      <c r="W765" s="45"/>
      <c r="X765" s="45"/>
      <c r="Y765" s="45"/>
      <c r="Z765" s="45"/>
      <c r="AA765" s="45"/>
      <c r="AB765" s="45"/>
      <c r="AC765" s="45"/>
      <c r="AD765" s="45"/>
      <c r="AE765" s="45"/>
      <c r="AF765" s="45"/>
      <c r="AG765" s="45"/>
      <c r="AH765" s="45"/>
      <c r="AI765" s="45"/>
      <c r="AJ765" s="45"/>
      <c r="AK765" s="45"/>
      <c r="AL765" s="45"/>
      <c r="AM765" s="45"/>
      <c r="AN765" s="45"/>
      <c r="AO765" s="45"/>
      <c r="AP765" s="45"/>
      <c r="AQ765" s="45"/>
      <c r="AR765" s="45"/>
      <c r="AS765" s="45"/>
      <c r="AT765" s="45"/>
      <c r="AU765" s="45"/>
      <c r="AV765" s="45"/>
      <c r="AW765" s="45"/>
      <c r="AX765" s="45"/>
      <c r="AY765" s="45"/>
      <c r="AZ765" s="45"/>
      <c r="BA765" s="45"/>
      <c r="BB765" s="45"/>
      <c r="BC765" s="45"/>
      <c r="BD765" s="45"/>
      <c r="BE765" s="45"/>
      <c r="BF765" s="45"/>
      <c r="BG765" s="45"/>
      <c r="BH765" s="45"/>
      <c r="BI765" s="45"/>
      <c r="BJ765" s="45"/>
      <c r="BK765" s="45"/>
      <c r="BL765" s="45"/>
      <c r="BM765" s="45"/>
      <c r="BN765" s="45"/>
      <c r="BO765" s="45"/>
      <c r="BP765" s="45"/>
      <c r="BQ765" s="45"/>
      <c r="BR765" s="45"/>
      <c r="BS765" s="45"/>
      <c r="BT765" s="45"/>
      <c r="BU765" s="45"/>
      <c r="BV765" s="45"/>
      <c r="BW765" s="45"/>
      <c r="BX765" s="45"/>
      <c r="BY765" s="45"/>
      <c r="BZ765" s="45"/>
      <c r="CA765" s="45"/>
      <c r="CB765" s="45"/>
      <c r="CC765" s="45"/>
      <c r="CD765" s="45"/>
      <c r="CE765" s="45"/>
      <c r="CF765" s="45"/>
      <c r="CG765" s="45"/>
      <c r="CH765" s="45"/>
      <c r="CI765" s="45"/>
      <c r="CJ765" s="45"/>
      <c r="CK765" s="45"/>
      <c r="CL765" s="45"/>
      <c r="CM765" s="45"/>
      <c r="CN765" s="45"/>
      <c r="CO765" s="45"/>
      <c r="CP765" s="45"/>
      <c r="CQ765" s="45"/>
      <c r="CR765" s="45"/>
      <c r="CS765" s="45"/>
      <c r="CT765" s="45"/>
      <c r="CU765" s="45"/>
      <c r="CV765" s="45"/>
      <c r="CW765" s="45"/>
      <c r="CX765" s="45"/>
      <c r="CY765" s="45"/>
      <c r="CZ765" s="45"/>
      <c r="DA765" s="45"/>
      <c r="DB765" s="45"/>
      <c r="DC765" s="45"/>
      <c r="DD765" s="45"/>
      <c r="DE765" s="45"/>
      <c r="DF765" s="45"/>
      <c r="DG765" s="45"/>
      <c r="DH765" s="45"/>
      <c r="DI765" s="45"/>
      <c r="DJ765" s="45"/>
      <c r="DK765" s="45"/>
      <c r="DL765" s="45"/>
      <c r="DM765" s="45"/>
      <c r="DN765" s="45"/>
      <c r="DO765" s="45"/>
      <c r="DP765" s="45"/>
      <c r="DQ765" s="45"/>
      <c r="DR765" s="45"/>
      <c r="DS765" s="45"/>
      <c r="DT765" s="45"/>
      <c r="DU765" s="45"/>
      <c r="DV765" s="1217"/>
      <c r="DW765" s="45"/>
      <c r="DX765" s="45"/>
      <c r="DY765" s="45"/>
      <c r="DZ765" s="45"/>
      <c r="EA765" s="45"/>
      <c r="EB765" s="45"/>
      <c r="EC765" s="45"/>
      <c r="ED765" s="45"/>
      <c r="EE765" s="45"/>
      <c r="EF765" s="45"/>
      <c r="EG765" s="45"/>
      <c r="EH765" s="45"/>
      <c r="EI765" s="45"/>
      <c r="EJ765" s="45"/>
      <c r="EK765" s="45"/>
      <c r="EL765" s="45"/>
      <c r="EM765" s="45"/>
      <c r="EN765" s="45"/>
      <c r="EO765" s="45"/>
      <c r="EP765" s="45"/>
      <c r="EQ765" s="1217"/>
      <c r="ER765" s="577"/>
    </row>
    <row r="766" spans="1:148" ht="15" customHeight="1">
      <c r="A766" s="648"/>
      <c r="B766" s="2261" t="str">
        <f t="shared" si="781"/>
        <v>Desk 29</v>
      </c>
      <c r="C766" s="2266" t="str">
        <f t="shared" ref="C766" si="812">IF(ISBLANK(C40), "", C40)</f>
        <v/>
      </c>
      <c r="D766" s="2266" t="str">
        <f t="shared" si="804"/>
        <v/>
      </c>
      <c r="E766" s="2266" t="str">
        <f t="shared" si="804"/>
        <v/>
      </c>
      <c r="F766" s="2266" t="str">
        <f t="shared" si="804"/>
        <v/>
      </c>
      <c r="G766" s="45"/>
      <c r="H766" s="45"/>
      <c r="I766" s="45"/>
      <c r="J766" s="45"/>
      <c r="K766" s="45"/>
      <c r="L766" s="45"/>
      <c r="M766" s="45"/>
      <c r="N766" s="45"/>
      <c r="O766" s="45"/>
      <c r="P766" s="45"/>
      <c r="Q766" s="45"/>
      <c r="R766" s="45"/>
      <c r="S766" s="45"/>
      <c r="T766" s="45"/>
      <c r="U766" s="45"/>
      <c r="V766" s="45"/>
      <c r="W766" s="45"/>
      <c r="X766" s="45"/>
      <c r="Y766" s="45"/>
      <c r="Z766" s="45"/>
      <c r="AA766" s="45"/>
      <c r="AB766" s="45"/>
      <c r="AC766" s="45"/>
      <c r="AD766" s="45"/>
      <c r="AE766" s="45"/>
      <c r="AF766" s="45"/>
      <c r="AG766" s="45"/>
      <c r="AH766" s="45"/>
      <c r="AI766" s="45"/>
      <c r="AJ766" s="45"/>
      <c r="AK766" s="45"/>
      <c r="AL766" s="45"/>
      <c r="AM766" s="45"/>
      <c r="AN766" s="45"/>
      <c r="AO766" s="45"/>
      <c r="AP766" s="45"/>
      <c r="AQ766" s="45"/>
      <c r="AR766" s="45"/>
      <c r="AS766" s="45"/>
      <c r="AT766" s="45"/>
      <c r="AU766" s="45"/>
      <c r="AV766" s="45"/>
      <c r="AW766" s="45"/>
      <c r="AX766" s="45"/>
      <c r="AY766" s="45"/>
      <c r="AZ766" s="45"/>
      <c r="BA766" s="45"/>
      <c r="BB766" s="45"/>
      <c r="BC766" s="45"/>
      <c r="BD766" s="45"/>
      <c r="BE766" s="45"/>
      <c r="BF766" s="45"/>
      <c r="BG766" s="45"/>
      <c r="BH766" s="45"/>
      <c r="BI766" s="45"/>
      <c r="BJ766" s="45"/>
      <c r="BK766" s="45"/>
      <c r="BL766" s="45"/>
      <c r="BM766" s="45"/>
      <c r="BN766" s="45"/>
      <c r="BO766" s="45"/>
      <c r="BP766" s="45"/>
      <c r="BQ766" s="45"/>
      <c r="BR766" s="45"/>
      <c r="BS766" s="45"/>
      <c r="BT766" s="45"/>
      <c r="BU766" s="45"/>
      <c r="BV766" s="45"/>
      <c r="BW766" s="45"/>
      <c r="BX766" s="45"/>
      <c r="BY766" s="45"/>
      <c r="BZ766" s="45"/>
      <c r="CA766" s="45"/>
      <c r="CB766" s="45"/>
      <c r="CC766" s="45"/>
      <c r="CD766" s="45"/>
      <c r="CE766" s="45"/>
      <c r="CF766" s="45"/>
      <c r="CG766" s="45"/>
      <c r="CH766" s="45"/>
      <c r="CI766" s="45"/>
      <c r="CJ766" s="45"/>
      <c r="CK766" s="45"/>
      <c r="CL766" s="45"/>
      <c r="CM766" s="45"/>
      <c r="CN766" s="45"/>
      <c r="CO766" s="45"/>
      <c r="CP766" s="45"/>
      <c r="CQ766" s="45"/>
      <c r="CR766" s="45"/>
      <c r="CS766" s="45"/>
      <c r="CT766" s="45"/>
      <c r="CU766" s="45"/>
      <c r="CV766" s="45"/>
      <c r="CW766" s="45"/>
      <c r="CX766" s="45"/>
      <c r="CY766" s="45"/>
      <c r="CZ766" s="45"/>
      <c r="DA766" s="45"/>
      <c r="DB766" s="45"/>
      <c r="DC766" s="45"/>
      <c r="DD766" s="45"/>
      <c r="DE766" s="45"/>
      <c r="DF766" s="45"/>
      <c r="DG766" s="45"/>
      <c r="DH766" s="45"/>
      <c r="DI766" s="45"/>
      <c r="DJ766" s="45"/>
      <c r="DK766" s="45"/>
      <c r="DL766" s="45"/>
      <c r="DM766" s="45"/>
      <c r="DN766" s="45"/>
      <c r="DO766" s="45"/>
      <c r="DP766" s="45"/>
      <c r="DQ766" s="45"/>
      <c r="DR766" s="45"/>
      <c r="DS766" s="45"/>
      <c r="DT766" s="45"/>
      <c r="DU766" s="45"/>
      <c r="DV766" s="1217"/>
      <c r="DW766" s="45"/>
      <c r="DX766" s="45"/>
      <c r="DY766" s="45"/>
      <c r="DZ766" s="45"/>
      <c r="EA766" s="45"/>
      <c r="EB766" s="45"/>
      <c r="EC766" s="45"/>
      <c r="ED766" s="45"/>
      <c r="EE766" s="45"/>
      <c r="EF766" s="45"/>
      <c r="EG766" s="45"/>
      <c r="EH766" s="45"/>
      <c r="EI766" s="45"/>
      <c r="EJ766" s="45"/>
      <c r="EK766" s="45"/>
      <c r="EL766" s="45"/>
      <c r="EM766" s="45"/>
      <c r="EN766" s="45"/>
      <c r="EO766" s="45"/>
      <c r="EP766" s="45"/>
      <c r="EQ766" s="1217"/>
      <c r="ER766" s="577"/>
    </row>
    <row r="767" spans="1:148" ht="15" customHeight="1">
      <c r="A767" s="648"/>
      <c r="B767" s="2261" t="str">
        <f t="shared" si="781"/>
        <v>Desk 30</v>
      </c>
      <c r="C767" s="2266" t="str">
        <f t="shared" ref="C767" si="813">IF(ISBLANK(C41), "", C41)</f>
        <v/>
      </c>
      <c r="D767" s="2266" t="str">
        <f t="shared" si="804"/>
        <v/>
      </c>
      <c r="E767" s="2266" t="str">
        <f t="shared" si="804"/>
        <v/>
      </c>
      <c r="F767" s="2266" t="str">
        <f t="shared" si="804"/>
        <v/>
      </c>
      <c r="G767" s="45"/>
      <c r="H767" s="45"/>
      <c r="I767" s="45"/>
      <c r="J767" s="45"/>
      <c r="K767" s="45"/>
      <c r="L767" s="45"/>
      <c r="M767" s="45"/>
      <c r="N767" s="45"/>
      <c r="O767" s="45"/>
      <c r="P767" s="45"/>
      <c r="Q767" s="45"/>
      <c r="R767" s="45"/>
      <c r="S767" s="45"/>
      <c r="T767" s="45"/>
      <c r="U767" s="45"/>
      <c r="V767" s="45"/>
      <c r="W767" s="45"/>
      <c r="X767" s="45"/>
      <c r="Y767" s="45"/>
      <c r="Z767" s="45"/>
      <c r="AA767" s="45"/>
      <c r="AB767" s="45"/>
      <c r="AC767" s="45"/>
      <c r="AD767" s="45"/>
      <c r="AE767" s="45"/>
      <c r="AF767" s="45"/>
      <c r="AG767" s="45"/>
      <c r="AH767" s="45"/>
      <c r="AI767" s="45"/>
      <c r="AJ767" s="45"/>
      <c r="AK767" s="45"/>
      <c r="AL767" s="45"/>
      <c r="AM767" s="45"/>
      <c r="AN767" s="45"/>
      <c r="AO767" s="45"/>
      <c r="AP767" s="45"/>
      <c r="AQ767" s="45"/>
      <c r="AR767" s="45"/>
      <c r="AS767" s="45"/>
      <c r="AT767" s="45"/>
      <c r="AU767" s="45"/>
      <c r="AV767" s="45"/>
      <c r="AW767" s="45"/>
      <c r="AX767" s="45"/>
      <c r="AY767" s="45"/>
      <c r="AZ767" s="45"/>
      <c r="BA767" s="45"/>
      <c r="BB767" s="45"/>
      <c r="BC767" s="45"/>
      <c r="BD767" s="45"/>
      <c r="BE767" s="45"/>
      <c r="BF767" s="45"/>
      <c r="BG767" s="45"/>
      <c r="BH767" s="45"/>
      <c r="BI767" s="45"/>
      <c r="BJ767" s="45"/>
      <c r="BK767" s="45"/>
      <c r="BL767" s="45"/>
      <c r="BM767" s="45"/>
      <c r="BN767" s="45"/>
      <c r="BO767" s="45"/>
      <c r="BP767" s="45"/>
      <c r="BQ767" s="45"/>
      <c r="BR767" s="45"/>
      <c r="BS767" s="45"/>
      <c r="BT767" s="45"/>
      <c r="BU767" s="45"/>
      <c r="BV767" s="45"/>
      <c r="BW767" s="45"/>
      <c r="BX767" s="45"/>
      <c r="BY767" s="45"/>
      <c r="BZ767" s="45"/>
      <c r="CA767" s="45"/>
      <c r="CB767" s="45"/>
      <c r="CC767" s="45"/>
      <c r="CD767" s="45"/>
      <c r="CE767" s="45"/>
      <c r="CF767" s="45"/>
      <c r="CG767" s="45"/>
      <c r="CH767" s="45"/>
      <c r="CI767" s="45"/>
      <c r="CJ767" s="45"/>
      <c r="CK767" s="45"/>
      <c r="CL767" s="45"/>
      <c r="CM767" s="45"/>
      <c r="CN767" s="45"/>
      <c r="CO767" s="45"/>
      <c r="CP767" s="45"/>
      <c r="CQ767" s="45"/>
      <c r="CR767" s="45"/>
      <c r="CS767" s="45"/>
      <c r="CT767" s="45"/>
      <c r="CU767" s="45"/>
      <c r="CV767" s="45"/>
      <c r="CW767" s="45"/>
      <c r="CX767" s="45"/>
      <c r="CY767" s="45"/>
      <c r="CZ767" s="45"/>
      <c r="DA767" s="45"/>
      <c r="DB767" s="45"/>
      <c r="DC767" s="45"/>
      <c r="DD767" s="45"/>
      <c r="DE767" s="45"/>
      <c r="DF767" s="45"/>
      <c r="DG767" s="45"/>
      <c r="DH767" s="45"/>
      <c r="DI767" s="45"/>
      <c r="DJ767" s="45"/>
      <c r="DK767" s="45"/>
      <c r="DL767" s="45"/>
      <c r="DM767" s="45"/>
      <c r="DN767" s="45"/>
      <c r="DO767" s="45"/>
      <c r="DP767" s="45"/>
      <c r="DQ767" s="45"/>
      <c r="DR767" s="45"/>
      <c r="DS767" s="45"/>
      <c r="DT767" s="45"/>
      <c r="DU767" s="45"/>
      <c r="DV767" s="1217"/>
      <c r="DW767" s="45"/>
      <c r="DX767" s="45"/>
      <c r="DY767" s="45"/>
      <c r="DZ767" s="45"/>
      <c r="EA767" s="45"/>
      <c r="EB767" s="45"/>
      <c r="EC767" s="45"/>
      <c r="ED767" s="45"/>
      <c r="EE767" s="45"/>
      <c r="EF767" s="45"/>
      <c r="EG767" s="45"/>
      <c r="EH767" s="45"/>
      <c r="EI767" s="45"/>
      <c r="EJ767" s="45"/>
      <c r="EK767" s="45"/>
      <c r="EL767" s="45"/>
      <c r="EM767" s="45"/>
      <c r="EN767" s="45"/>
      <c r="EO767" s="45"/>
      <c r="EP767" s="45"/>
      <c r="EQ767" s="1217"/>
      <c r="ER767" s="577"/>
    </row>
    <row r="768" spans="1:148" ht="15" customHeight="1">
      <c r="A768" s="648"/>
      <c r="B768" s="2261" t="str">
        <f t="shared" si="781"/>
        <v>Desk 31</v>
      </c>
      <c r="C768" s="2266" t="str">
        <f t="shared" ref="C768" si="814">IF(ISBLANK(C42), "", C42)</f>
        <v/>
      </c>
      <c r="D768" s="2266" t="str">
        <f t="shared" si="804"/>
        <v/>
      </c>
      <c r="E768" s="2266" t="str">
        <f t="shared" si="804"/>
        <v/>
      </c>
      <c r="F768" s="2266" t="str">
        <f t="shared" si="804"/>
        <v/>
      </c>
      <c r="G768" s="45"/>
      <c r="H768" s="45"/>
      <c r="I768" s="45"/>
      <c r="J768" s="45"/>
      <c r="K768" s="45"/>
      <c r="L768" s="45"/>
      <c r="M768" s="45"/>
      <c r="N768" s="45"/>
      <c r="O768" s="45"/>
      <c r="P768" s="45"/>
      <c r="Q768" s="45"/>
      <c r="R768" s="45"/>
      <c r="S768" s="45"/>
      <c r="T768" s="45"/>
      <c r="U768" s="45"/>
      <c r="V768" s="45"/>
      <c r="W768" s="45"/>
      <c r="X768" s="45"/>
      <c r="Y768" s="45"/>
      <c r="Z768" s="45"/>
      <c r="AA768" s="45"/>
      <c r="AB768" s="45"/>
      <c r="AC768" s="45"/>
      <c r="AD768" s="45"/>
      <c r="AE768" s="45"/>
      <c r="AF768" s="45"/>
      <c r="AG768" s="45"/>
      <c r="AH768" s="45"/>
      <c r="AI768" s="45"/>
      <c r="AJ768" s="45"/>
      <c r="AK768" s="45"/>
      <c r="AL768" s="45"/>
      <c r="AM768" s="45"/>
      <c r="AN768" s="45"/>
      <c r="AO768" s="45"/>
      <c r="AP768" s="45"/>
      <c r="AQ768" s="45"/>
      <c r="AR768" s="45"/>
      <c r="AS768" s="45"/>
      <c r="AT768" s="45"/>
      <c r="AU768" s="45"/>
      <c r="AV768" s="45"/>
      <c r="AW768" s="45"/>
      <c r="AX768" s="45"/>
      <c r="AY768" s="45"/>
      <c r="AZ768" s="45"/>
      <c r="BA768" s="45"/>
      <c r="BB768" s="45"/>
      <c r="BC768" s="45"/>
      <c r="BD768" s="45"/>
      <c r="BE768" s="45"/>
      <c r="BF768" s="45"/>
      <c r="BG768" s="45"/>
      <c r="BH768" s="45"/>
      <c r="BI768" s="45"/>
      <c r="BJ768" s="45"/>
      <c r="BK768" s="45"/>
      <c r="BL768" s="45"/>
      <c r="BM768" s="45"/>
      <c r="BN768" s="45"/>
      <c r="BO768" s="45"/>
      <c r="BP768" s="45"/>
      <c r="BQ768" s="45"/>
      <c r="BR768" s="45"/>
      <c r="BS768" s="45"/>
      <c r="BT768" s="45"/>
      <c r="BU768" s="45"/>
      <c r="BV768" s="45"/>
      <c r="BW768" s="45"/>
      <c r="BX768" s="45"/>
      <c r="BY768" s="45"/>
      <c r="BZ768" s="45"/>
      <c r="CA768" s="45"/>
      <c r="CB768" s="45"/>
      <c r="CC768" s="45"/>
      <c r="CD768" s="45"/>
      <c r="CE768" s="45"/>
      <c r="CF768" s="45"/>
      <c r="CG768" s="45"/>
      <c r="CH768" s="45"/>
      <c r="CI768" s="45"/>
      <c r="CJ768" s="45"/>
      <c r="CK768" s="45"/>
      <c r="CL768" s="45"/>
      <c r="CM768" s="45"/>
      <c r="CN768" s="45"/>
      <c r="CO768" s="45"/>
      <c r="CP768" s="45"/>
      <c r="CQ768" s="45"/>
      <c r="CR768" s="45"/>
      <c r="CS768" s="45"/>
      <c r="CT768" s="45"/>
      <c r="CU768" s="45"/>
      <c r="CV768" s="45"/>
      <c r="CW768" s="45"/>
      <c r="CX768" s="45"/>
      <c r="CY768" s="45"/>
      <c r="CZ768" s="45"/>
      <c r="DA768" s="45"/>
      <c r="DB768" s="45"/>
      <c r="DC768" s="45"/>
      <c r="DD768" s="45"/>
      <c r="DE768" s="45"/>
      <c r="DF768" s="45"/>
      <c r="DG768" s="45"/>
      <c r="DH768" s="45"/>
      <c r="DI768" s="45"/>
      <c r="DJ768" s="45"/>
      <c r="DK768" s="45"/>
      <c r="DL768" s="45"/>
      <c r="DM768" s="45"/>
      <c r="DN768" s="45"/>
      <c r="DO768" s="45"/>
      <c r="DP768" s="45"/>
      <c r="DQ768" s="45"/>
      <c r="DR768" s="45"/>
      <c r="DS768" s="45"/>
      <c r="DT768" s="45"/>
      <c r="DU768" s="45"/>
      <c r="DV768" s="1217"/>
      <c r="DW768" s="45"/>
      <c r="DX768" s="45"/>
      <c r="DY768" s="45"/>
      <c r="DZ768" s="45"/>
      <c r="EA768" s="45"/>
      <c r="EB768" s="45"/>
      <c r="EC768" s="45"/>
      <c r="ED768" s="45"/>
      <c r="EE768" s="45"/>
      <c r="EF768" s="45"/>
      <c r="EG768" s="45"/>
      <c r="EH768" s="45"/>
      <c r="EI768" s="45"/>
      <c r="EJ768" s="45"/>
      <c r="EK768" s="45"/>
      <c r="EL768" s="45"/>
      <c r="EM768" s="45"/>
      <c r="EN768" s="45"/>
      <c r="EO768" s="45"/>
      <c r="EP768" s="45"/>
      <c r="EQ768" s="1217"/>
      <c r="ER768" s="577"/>
    </row>
    <row r="769" spans="1:148" ht="15" customHeight="1">
      <c r="A769" s="648"/>
      <c r="B769" s="2261" t="str">
        <f t="shared" si="781"/>
        <v>Desk 32</v>
      </c>
      <c r="C769" s="2266" t="str">
        <f t="shared" ref="C769" si="815">IF(ISBLANK(C43), "", C43)</f>
        <v/>
      </c>
      <c r="D769" s="2266" t="str">
        <f t="shared" si="804"/>
        <v/>
      </c>
      <c r="E769" s="2266" t="str">
        <f t="shared" si="804"/>
        <v/>
      </c>
      <c r="F769" s="2266" t="str">
        <f t="shared" si="804"/>
        <v/>
      </c>
      <c r="G769" s="45"/>
      <c r="H769" s="45"/>
      <c r="I769" s="45"/>
      <c r="J769" s="45"/>
      <c r="K769" s="45"/>
      <c r="L769" s="45"/>
      <c r="M769" s="45"/>
      <c r="N769" s="45"/>
      <c r="O769" s="45"/>
      <c r="P769" s="45"/>
      <c r="Q769" s="45"/>
      <c r="R769" s="45"/>
      <c r="S769" s="45"/>
      <c r="T769" s="45"/>
      <c r="U769" s="45"/>
      <c r="V769" s="45"/>
      <c r="W769" s="45"/>
      <c r="X769" s="45"/>
      <c r="Y769" s="45"/>
      <c r="Z769" s="45"/>
      <c r="AA769" s="45"/>
      <c r="AB769" s="45"/>
      <c r="AC769" s="45"/>
      <c r="AD769" s="45"/>
      <c r="AE769" s="45"/>
      <c r="AF769" s="45"/>
      <c r="AG769" s="45"/>
      <c r="AH769" s="45"/>
      <c r="AI769" s="45"/>
      <c r="AJ769" s="45"/>
      <c r="AK769" s="45"/>
      <c r="AL769" s="45"/>
      <c r="AM769" s="45"/>
      <c r="AN769" s="45"/>
      <c r="AO769" s="45"/>
      <c r="AP769" s="45"/>
      <c r="AQ769" s="45"/>
      <c r="AR769" s="45"/>
      <c r="AS769" s="45"/>
      <c r="AT769" s="45"/>
      <c r="AU769" s="45"/>
      <c r="AV769" s="45"/>
      <c r="AW769" s="45"/>
      <c r="AX769" s="45"/>
      <c r="AY769" s="45"/>
      <c r="AZ769" s="45"/>
      <c r="BA769" s="45"/>
      <c r="BB769" s="45"/>
      <c r="BC769" s="45"/>
      <c r="BD769" s="45"/>
      <c r="BE769" s="45"/>
      <c r="BF769" s="45"/>
      <c r="BG769" s="45"/>
      <c r="BH769" s="45"/>
      <c r="BI769" s="45"/>
      <c r="BJ769" s="45"/>
      <c r="BK769" s="45"/>
      <c r="BL769" s="45"/>
      <c r="BM769" s="45"/>
      <c r="BN769" s="45"/>
      <c r="BO769" s="45"/>
      <c r="BP769" s="45"/>
      <c r="BQ769" s="45"/>
      <c r="BR769" s="45"/>
      <c r="BS769" s="45"/>
      <c r="BT769" s="45"/>
      <c r="BU769" s="45"/>
      <c r="BV769" s="45"/>
      <c r="BW769" s="45"/>
      <c r="BX769" s="45"/>
      <c r="BY769" s="45"/>
      <c r="BZ769" s="45"/>
      <c r="CA769" s="45"/>
      <c r="CB769" s="45"/>
      <c r="CC769" s="45"/>
      <c r="CD769" s="45"/>
      <c r="CE769" s="45"/>
      <c r="CF769" s="45"/>
      <c r="CG769" s="45"/>
      <c r="CH769" s="45"/>
      <c r="CI769" s="45"/>
      <c r="CJ769" s="45"/>
      <c r="CK769" s="45"/>
      <c r="CL769" s="45"/>
      <c r="CM769" s="45"/>
      <c r="CN769" s="45"/>
      <c r="CO769" s="45"/>
      <c r="CP769" s="45"/>
      <c r="CQ769" s="45"/>
      <c r="CR769" s="45"/>
      <c r="CS769" s="45"/>
      <c r="CT769" s="45"/>
      <c r="CU769" s="45"/>
      <c r="CV769" s="45"/>
      <c r="CW769" s="45"/>
      <c r="CX769" s="45"/>
      <c r="CY769" s="45"/>
      <c r="CZ769" s="45"/>
      <c r="DA769" s="45"/>
      <c r="DB769" s="45"/>
      <c r="DC769" s="45"/>
      <c r="DD769" s="45"/>
      <c r="DE769" s="45"/>
      <c r="DF769" s="45"/>
      <c r="DG769" s="45"/>
      <c r="DH769" s="45"/>
      <c r="DI769" s="45"/>
      <c r="DJ769" s="45"/>
      <c r="DK769" s="45"/>
      <c r="DL769" s="45"/>
      <c r="DM769" s="45"/>
      <c r="DN769" s="45"/>
      <c r="DO769" s="45"/>
      <c r="DP769" s="45"/>
      <c r="DQ769" s="45"/>
      <c r="DR769" s="45"/>
      <c r="DS769" s="45"/>
      <c r="DT769" s="45"/>
      <c r="DU769" s="45"/>
      <c r="DV769" s="1217"/>
      <c r="DW769" s="45"/>
      <c r="DX769" s="45"/>
      <c r="DY769" s="45"/>
      <c r="DZ769" s="45"/>
      <c r="EA769" s="45"/>
      <c r="EB769" s="45"/>
      <c r="EC769" s="45"/>
      <c r="ED769" s="45"/>
      <c r="EE769" s="45"/>
      <c r="EF769" s="45"/>
      <c r="EG769" s="45"/>
      <c r="EH769" s="45"/>
      <c r="EI769" s="45"/>
      <c r="EJ769" s="45"/>
      <c r="EK769" s="45"/>
      <c r="EL769" s="45"/>
      <c r="EM769" s="45"/>
      <c r="EN769" s="45"/>
      <c r="EO769" s="45"/>
      <c r="EP769" s="45"/>
      <c r="EQ769" s="1217"/>
      <c r="ER769" s="577"/>
    </row>
    <row r="770" spans="1:148" ht="15" customHeight="1">
      <c r="A770" s="648"/>
      <c r="B770" s="2261" t="str">
        <f t="shared" ref="B770:B801" si="816">B44</f>
        <v>Desk 33</v>
      </c>
      <c r="C770" s="2266" t="str">
        <f t="shared" ref="C770" si="817">IF(ISBLANK(C44), "", C44)</f>
        <v/>
      </c>
      <c r="D770" s="2266" t="str">
        <f t="shared" si="804"/>
        <v/>
      </c>
      <c r="E770" s="2266" t="str">
        <f t="shared" si="804"/>
        <v/>
      </c>
      <c r="F770" s="2266" t="str">
        <f t="shared" si="804"/>
        <v/>
      </c>
      <c r="G770" s="45"/>
      <c r="H770" s="45"/>
      <c r="I770" s="45"/>
      <c r="J770" s="45"/>
      <c r="K770" s="45"/>
      <c r="L770" s="45"/>
      <c r="M770" s="45"/>
      <c r="N770" s="45"/>
      <c r="O770" s="45"/>
      <c r="P770" s="45"/>
      <c r="Q770" s="45"/>
      <c r="R770" s="45"/>
      <c r="S770" s="45"/>
      <c r="T770" s="45"/>
      <c r="U770" s="45"/>
      <c r="V770" s="45"/>
      <c r="W770" s="45"/>
      <c r="X770" s="45"/>
      <c r="Y770" s="45"/>
      <c r="Z770" s="45"/>
      <c r="AA770" s="45"/>
      <c r="AB770" s="45"/>
      <c r="AC770" s="45"/>
      <c r="AD770" s="45"/>
      <c r="AE770" s="45"/>
      <c r="AF770" s="45"/>
      <c r="AG770" s="45"/>
      <c r="AH770" s="45"/>
      <c r="AI770" s="45"/>
      <c r="AJ770" s="45"/>
      <c r="AK770" s="45"/>
      <c r="AL770" s="45"/>
      <c r="AM770" s="45"/>
      <c r="AN770" s="45"/>
      <c r="AO770" s="45"/>
      <c r="AP770" s="45"/>
      <c r="AQ770" s="45"/>
      <c r="AR770" s="45"/>
      <c r="AS770" s="45"/>
      <c r="AT770" s="45"/>
      <c r="AU770" s="45"/>
      <c r="AV770" s="45"/>
      <c r="AW770" s="45"/>
      <c r="AX770" s="45"/>
      <c r="AY770" s="45"/>
      <c r="AZ770" s="45"/>
      <c r="BA770" s="45"/>
      <c r="BB770" s="45"/>
      <c r="BC770" s="45"/>
      <c r="BD770" s="45"/>
      <c r="BE770" s="45"/>
      <c r="BF770" s="45"/>
      <c r="BG770" s="45"/>
      <c r="BH770" s="45"/>
      <c r="BI770" s="45"/>
      <c r="BJ770" s="45"/>
      <c r="BK770" s="45"/>
      <c r="BL770" s="45"/>
      <c r="BM770" s="45"/>
      <c r="BN770" s="45"/>
      <c r="BO770" s="45"/>
      <c r="BP770" s="45"/>
      <c r="BQ770" s="45"/>
      <c r="BR770" s="45"/>
      <c r="BS770" s="45"/>
      <c r="BT770" s="45"/>
      <c r="BU770" s="45"/>
      <c r="BV770" s="45"/>
      <c r="BW770" s="45"/>
      <c r="BX770" s="45"/>
      <c r="BY770" s="45"/>
      <c r="BZ770" s="45"/>
      <c r="CA770" s="45"/>
      <c r="CB770" s="45"/>
      <c r="CC770" s="45"/>
      <c r="CD770" s="45"/>
      <c r="CE770" s="45"/>
      <c r="CF770" s="45"/>
      <c r="CG770" s="45"/>
      <c r="CH770" s="45"/>
      <c r="CI770" s="45"/>
      <c r="CJ770" s="45"/>
      <c r="CK770" s="45"/>
      <c r="CL770" s="45"/>
      <c r="CM770" s="45"/>
      <c r="CN770" s="45"/>
      <c r="CO770" s="45"/>
      <c r="CP770" s="45"/>
      <c r="CQ770" s="45"/>
      <c r="CR770" s="45"/>
      <c r="CS770" s="45"/>
      <c r="CT770" s="45"/>
      <c r="CU770" s="45"/>
      <c r="CV770" s="45"/>
      <c r="CW770" s="45"/>
      <c r="CX770" s="45"/>
      <c r="CY770" s="45"/>
      <c r="CZ770" s="45"/>
      <c r="DA770" s="45"/>
      <c r="DB770" s="45"/>
      <c r="DC770" s="45"/>
      <c r="DD770" s="45"/>
      <c r="DE770" s="45"/>
      <c r="DF770" s="45"/>
      <c r="DG770" s="45"/>
      <c r="DH770" s="45"/>
      <c r="DI770" s="45"/>
      <c r="DJ770" s="45"/>
      <c r="DK770" s="45"/>
      <c r="DL770" s="45"/>
      <c r="DM770" s="45"/>
      <c r="DN770" s="45"/>
      <c r="DO770" s="45"/>
      <c r="DP770" s="45"/>
      <c r="DQ770" s="45"/>
      <c r="DR770" s="45"/>
      <c r="DS770" s="45"/>
      <c r="DT770" s="45"/>
      <c r="DU770" s="45"/>
      <c r="DV770" s="1217"/>
      <c r="DW770" s="45"/>
      <c r="DX770" s="45"/>
      <c r="DY770" s="45"/>
      <c r="DZ770" s="45"/>
      <c r="EA770" s="45"/>
      <c r="EB770" s="45"/>
      <c r="EC770" s="45"/>
      <c r="ED770" s="45"/>
      <c r="EE770" s="45"/>
      <c r="EF770" s="45"/>
      <c r="EG770" s="45"/>
      <c r="EH770" s="45"/>
      <c r="EI770" s="45"/>
      <c r="EJ770" s="45"/>
      <c r="EK770" s="45"/>
      <c r="EL770" s="45"/>
      <c r="EM770" s="45"/>
      <c r="EN770" s="45"/>
      <c r="EO770" s="45"/>
      <c r="EP770" s="45"/>
      <c r="EQ770" s="1217"/>
      <c r="ER770" s="577"/>
    </row>
    <row r="771" spans="1:148" ht="15" customHeight="1">
      <c r="A771" s="648"/>
      <c r="B771" s="2261" t="str">
        <f t="shared" si="816"/>
        <v>Desk 34</v>
      </c>
      <c r="C771" s="2266" t="str">
        <f t="shared" ref="C771" si="818">IF(ISBLANK(C45), "", C45)</f>
        <v/>
      </c>
      <c r="D771" s="2266" t="str">
        <f t="shared" si="804"/>
        <v/>
      </c>
      <c r="E771" s="2266" t="str">
        <f t="shared" si="804"/>
        <v/>
      </c>
      <c r="F771" s="2266" t="str">
        <f t="shared" si="804"/>
        <v/>
      </c>
      <c r="G771" s="45"/>
      <c r="H771" s="45"/>
      <c r="I771" s="45"/>
      <c r="J771" s="45"/>
      <c r="K771" s="45"/>
      <c r="L771" s="45"/>
      <c r="M771" s="45"/>
      <c r="N771" s="45"/>
      <c r="O771" s="45"/>
      <c r="P771" s="45"/>
      <c r="Q771" s="45"/>
      <c r="R771" s="45"/>
      <c r="S771" s="45"/>
      <c r="T771" s="45"/>
      <c r="U771" s="45"/>
      <c r="V771" s="45"/>
      <c r="W771" s="45"/>
      <c r="X771" s="45"/>
      <c r="Y771" s="45"/>
      <c r="Z771" s="45"/>
      <c r="AA771" s="45"/>
      <c r="AB771" s="45"/>
      <c r="AC771" s="45"/>
      <c r="AD771" s="45"/>
      <c r="AE771" s="45"/>
      <c r="AF771" s="45"/>
      <c r="AG771" s="45"/>
      <c r="AH771" s="45"/>
      <c r="AI771" s="45"/>
      <c r="AJ771" s="45"/>
      <c r="AK771" s="45"/>
      <c r="AL771" s="45"/>
      <c r="AM771" s="45"/>
      <c r="AN771" s="45"/>
      <c r="AO771" s="45"/>
      <c r="AP771" s="45"/>
      <c r="AQ771" s="45"/>
      <c r="AR771" s="45"/>
      <c r="AS771" s="45"/>
      <c r="AT771" s="45"/>
      <c r="AU771" s="45"/>
      <c r="AV771" s="45"/>
      <c r="AW771" s="45"/>
      <c r="AX771" s="45"/>
      <c r="AY771" s="45"/>
      <c r="AZ771" s="45"/>
      <c r="BA771" s="45"/>
      <c r="BB771" s="45"/>
      <c r="BC771" s="45"/>
      <c r="BD771" s="45"/>
      <c r="BE771" s="45"/>
      <c r="BF771" s="45"/>
      <c r="BG771" s="45"/>
      <c r="BH771" s="45"/>
      <c r="BI771" s="45"/>
      <c r="BJ771" s="45"/>
      <c r="BK771" s="45"/>
      <c r="BL771" s="45"/>
      <c r="BM771" s="45"/>
      <c r="BN771" s="45"/>
      <c r="BO771" s="45"/>
      <c r="BP771" s="45"/>
      <c r="BQ771" s="45"/>
      <c r="BR771" s="45"/>
      <c r="BS771" s="45"/>
      <c r="BT771" s="45"/>
      <c r="BU771" s="45"/>
      <c r="BV771" s="45"/>
      <c r="BW771" s="45"/>
      <c r="BX771" s="45"/>
      <c r="BY771" s="45"/>
      <c r="BZ771" s="45"/>
      <c r="CA771" s="45"/>
      <c r="CB771" s="45"/>
      <c r="CC771" s="45"/>
      <c r="CD771" s="45"/>
      <c r="CE771" s="45"/>
      <c r="CF771" s="45"/>
      <c r="CG771" s="45"/>
      <c r="CH771" s="45"/>
      <c r="CI771" s="45"/>
      <c r="CJ771" s="45"/>
      <c r="CK771" s="45"/>
      <c r="CL771" s="45"/>
      <c r="CM771" s="45"/>
      <c r="CN771" s="45"/>
      <c r="CO771" s="45"/>
      <c r="CP771" s="45"/>
      <c r="CQ771" s="45"/>
      <c r="CR771" s="45"/>
      <c r="CS771" s="45"/>
      <c r="CT771" s="45"/>
      <c r="CU771" s="45"/>
      <c r="CV771" s="45"/>
      <c r="CW771" s="45"/>
      <c r="CX771" s="45"/>
      <c r="CY771" s="45"/>
      <c r="CZ771" s="45"/>
      <c r="DA771" s="45"/>
      <c r="DB771" s="45"/>
      <c r="DC771" s="45"/>
      <c r="DD771" s="45"/>
      <c r="DE771" s="45"/>
      <c r="DF771" s="45"/>
      <c r="DG771" s="45"/>
      <c r="DH771" s="45"/>
      <c r="DI771" s="45"/>
      <c r="DJ771" s="45"/>
      <c r="DK771" s="45"/>
      <c r="DL771" s="45"/>
      <c r="DM771" s="45"/>
      <c r="DN771" s="45"/>
      <c r="DO771" s="45"/>
      <c r="DP771" s="45"/>
      <c r="DQ771" s="45"/>
      <c r="DR771" s="45"/>
      <c r="DS771" s="45"/>
      <c r="DT771" s="45"/>
      <c r="DU771" s="45"/>
      <c r="DV771" s="1217"/>
      <c r="DW771" s="45"/>
      <c r="DX771" s="45"/>
      <c r="DY771" s="45"/>
      <c r="DZ771" s="45"/>
      <c r="EA771" s="45"/>
      <c r="EB771" s="45"/>
      <c r="EC771" s="45"/>
      <c r="ED771" s="45"/>
      <c r="EE771" s="45"/>
      <c r="EF771" s="45"/>
      <c r="EG771" s="45"/>
      <c r="EH771" s="45"/>
      <c r="EI771" s="45"/>
      <c r="EJ771" s="45"/>
      <c r="EK771" s="45"/>
      <c r="EL771" s="45"/>
      <c r="EM771" s="45"/>
      <c r="EN771" s="45"/>
      <c r="EO771" s="45"/>
      <c r="EP771" s="45"/>
      <c r="EQ771" s="1217"/>
      <c r="ER771" s="577"/>
    </row>
    <row r="772" spans="1:148" ht="15" customHeight="1">
      <c r="A772" s="648"/>
      <c r="B772" s="2261" t="str">
        <f t="shared" si="816"/>
        <v>Desk 35</v>
      </c>
      <c r="C772" s="2266" t="str">
        <f t="shared" ref="C772" si="819">IF(ISBLANK(C46), "", C46)</f>
        <v/>
      </c>
      <c r="D772" s="2266" t="str">
        <f t="shared" si="804"/>
        <v/>
      </c>
      <c r="E772" s="2266" t="str">
        <f t="shared" si="804"/>
        <v/>
      </c>
      <c r="F772" s="2266" t="str">
        <f t="shared" si="804"/>
        <v/>
      </c>
      <c r="G772" s="45"/>
      <c r="H772" s="45"/>
      <c r="I772" s="45"/>
      <c r="J772" s="45"/>
      <c r="K772" s="45"/>
      <c r="L772" s="45"/>
      <c r="M772" s="45"/>
      <c r="N772" s="45"/>
      <c r="O772" s="45"/>
      <c r="P772" s="45"/>
      <c r="Q772" s="45"/>
      <c r="R772" s="45"/>
      <c r="S772" s="45"/>
      <c r="T772" s="45"/>
      <c r="U772" s="45"/>
      <c r="V772" s="45"/>
      <c r="W772" s="45"/>
      <c r="X772" s="45"/>
      <c r="Y772" s="45"/>
      <c r="Z772" s="45"/>
      <c r="AA772" s="45"/>
      <c r="AB772" s="45"/>
      <c r="AC772" s="45"/>
      <c r="AD772" s="45"/>
      <c r="AE772" s="45"/>
      <c r="AF772" s="45"/>
      <c r="AG772" s="45"/>
      <c r="AH772" s="45"/>
      <c r="AI772" s="45"/>
      <c r="AJ772" s="45"/>
      <c r="AK772" s="45"/>
      <c r="AL772" s="45"/>
      <c r="AM772" s="45"/>
      <c r="AN772" s="45"/>
      <c r="AO772" s="45"/>
      <c r="AP772" s="45"/>
      <c r="AQ772" s="45"/>
      <c r="AR772" s="45"/>
      <c r="AS772" s="45"/>
      <c r="AT772" s="45"/>
      <c r="AU772" s="45"/>
      <c r="AV772" s="45"/>
      <c r="AW772" s="45"/>
      <c r="AX772" s="45"/>
      <c r="AY772" s="45"/>
      <c r="AZ772" s="45"/>
      <c r="BA772" s="45"/>
      <c r="BB772" s="45"/>
      <c r="BC772" s="45"/>
      <c r="BD772" s="45"/>
      <c r="BE772" s="45"/>
      <c r="BF772" s="45"/>
      <c r="BG772" s="45"/>
      <c r="BH772" s="45"/>
      <c r="BI772" s="45"/>
      <c r="BJ772" s="45"/>
      <c r="BK772" s="45"/>
      <c r="BL772" s="45"/>
      <c r="BM772" s="45"/>
      <c r="BN772" s="45"/>
      <c r="BO772" s="45"/>
      <c r="BP772" s="45"/>
      <c r="BQ772" s="45"/>
      <c r="BR772" s="45"/>
      <c r="BS772" s="45"/>
      <c r="BT772" s="45"/>
      <c r="BU772" s="45"/>
      <c r="BV772" s="45"/>
      <c r="BW772" s="45"/>
      <c r="BX772" s="45"/>
      <c r="BY772" s="45"/>
      <c r="BZ772" s="45"/>
      <c r="CA772" s="45"/>
      <c r="CB772" s="45"/>
      <c r="CC772" s="45"/>
      <c r="CD772" s="45"/>
      <c r="CE772" s="45"/>
      <c r="CF772" s="45"/>
      <c r="CG772" s="45"/>
      <c r="CH772" s="45"/>
      <c r="CI772" s="45"/>
      <c r="CJ772" s="45"/>
      <c r="CK772" s="45"/>
      <c r="CL772" s="45"/>
      <c r="CM772" s="45"/>
      <c r="CN772" s="45"/>
      <c r="CO772" s="45"/>
      <c r="CP772" s="45"/>
      <c r="CQ772" s="45"/>
      <c r="CR772" s="45"/>
      <c r="CS772" s="45"/>
      <c r="CT772" s="45"/>
      <c r="CU772" s="45"/>
      <c r="CV772" s="45"/>
      <c r="CW772" s="45"/>
      <c r="CX772" s="45"/>
      <c r="CY772" s="45"/>
      <c r="CZ772" s="45"/>
      <c r="DA772" s="45"/>
      <c r="DB772" s="45"/>
      <c r="DC772" s="45"/>
      <c r="DD772" s="45"/>
      <c r="DE772" s="45"/>
      <c r="DF772" s="45"/>
      <c r="DG772" s="45"/>
      <c r="DH772" s="45"/>
      <c r="DI772" s="45"/>
      <c r="DJ772" s="45"/>
      <c r="DK772" s="45"/>
      <c r="DL772" s="45"/>
      <c r="DM772" s="45"/>
      <c r="DN772" s="45"/>
      <c r="DO772" s="45"/>
      <c r="DP772" s="45"/>
      <c r="DQ772" s="45"/>
      <c r="DR772" s="45"/>
      <c r="DS772" s="45"/>
      <c r="DT772" s="45"/>
      <c r="DU772" s="45"/>
      <c r="DV772" s="1217"/>
      <c r="DW772" s="45"/>
      <c r="DX772" s="45"/>
      <c r="DY772" s="45"/>
      <c r="DZ772" s="45"/>
      <c r="EA772" s="45"/>
      <c r="EB772" s="45"/>
      <c r="EC772" s="45"/>
      <c r="ED772" s="45"/>
      <c r="EE772" s="45"/>
      <c r="EF772" s="45"/>
      <c r="EG772" s="45"/>
      <c r="EH772" s="45"/>
      <c r="EI772" s="45"/>
      <c r="EJ772" s="45"/>
      <c r="EK772" s="45"/>
      <c r="EL772" s="45"/>
      <c r="EM772" s="45"/>
      <c r="EN772" s="45"/>
      <c r="EO772" s="45"/>
      <c r="EP772" s="45"/>
      <c r="EQ772" s="1217"/>
      <c r="ER772" s="577"/>
    </row>
    <row r="773" spans="1:148" ht="15" customHeight="1">
      <c r="A773" s="648"/>
      <c r="B773" s="2261" t="str">
        <f t="shared" si="816"/>
        <v>Desk 36</v>
      </c>
      <c r="C773" s="2266" t="str">
        <f t="shared" ref="C773" si="820">IF(ISBLANK(C47), "", C47)</f>
        <v/>
      </c>
      <c r="D773" s="2266" t="str">
        <f t="shared" si="804"/>
        <v/>
      </c>
      <c r="E773" s="2266" t="str">
        <f t="shared" si="804"/>
        <v/>
      </c>
      <c r="F773" s="2266" t="str">
        <f t="shared" si="804"/>
        <v/>
      </c>
      <c r="G773" s="45"/>
      <c r="H773" s="45"/>
      <c r="I773" s="45"/>
      <c r="J773" s="45"/>
      <c r="K773" s="45"/>
      <c r="L773" s="45"/>
      <c r="M773" s="45"/>
      <c r="N773" s="45"/>
      <c r="O773" s="45"/>
      <c r="P773" s="45"/>
      <c r="Q773" s="45"/>
      <c r="R773" s="45"/>
      <c r="S773" s="45"/>
      <c r="T773" s="45"/>
      <c r="U773" s="45"/>
      <c r="V773" s="45"/>
      <c r="W773" s="45"/>
      <c r="X773" s="45"/>
      <c r="Y773" s="45"/>
      <c r="Z773" s="45"/>
      <c r="AA773" s="45"/>
      <c r="AB773" s="45"/>
      <c r="AC773" s="45"/>
      <c r="AD773" s="45"/>
      <c r="AE773" s="45"/>
      <c r="AF773" s="45"/>
      <c r="AG773" s="45"/>
      <c r="AH773" s="45"/>
      <c r="AI773" s="45"/>
      <c r="AJ773" s="45"/>
      <c r="AK773" s="45"/>
      <c r="AL773" s="45"/>
      <c r="AM773" s="45"/>
      <c r="AN773" s="45"/>
      <c r="AO773" s="45"/>
      <c r="AP773" s="45"/>
      <c r="AQ773" s="45"/>
      <c r="AR773" s="45"/>
      <c r="AS773" s="45"/>
      <c r="AT773" s="45"/>
      <c r="AU773" s="45"/>
      <c r="AV773" s="45"/>
      <c r="AW773" s="45"/>
      <c r="AX773" s="45"/>
      <c r="AY773" s="45"/>
      <c r="AZ773" s="45"/>
      <c r="BA773" s="45"/>
      <c r="BB773" s="45"/>
      <c r="BC773" s="45"/>
      <c r="BD773" s="45"/>
      <c r="BE773" s="45"/>
      <c r="BF773" s="45"/>
      <c r="BG773" s="45"/>
      <c r="BH773" s="45"/>
      <c r="BI773" s="45"/>
      <c r="BJ773" s="45"/>
      <c r="BK773" s="45"/>
      <c r="BL773" s="45"/>
      <c r="BM773" s="45"/>
      <c r="BN773" s="45"/>
      <c r="BO773" s="45"/>
      <c r="BP773" s="45"/>
      <c r="BQ773" s="45"/>
      <c r="BR773" s="45"/>
      <c r="BS773" s="45"/>
      <c r="BT773" s="45"/>
      <c r="BU773" s="45"/>
      <c r="BV773" s="45"/>
      <c r="BW773" s="45"/>
      <c r="BX773" s="45"/>
      <c r="BY773" s="45"/>
      <c r="BZ773" s="45"/>
      <c r="CA773" s="45"/>
      <c r="CB773" s="45"/>
      <c r="CC773" s="45"/>
      <c r="CD773" s="45"/>
      <c r="CE773" s="45"/>
      <c r="CF773" s="45"/>
      <c r="CG773" s="45"/>
      <c r="CH773" s="45"/>
      <c r="CI773" s="45"/>
      <c r="CJ773" s="45"/>
      <c r="CK773" s="45"/>
      <c r="CL773" s="45"/>
      <c r="CM773" s="45"/>
      <c r="CN773" s="45"/>
      <c r="CO773" s="45"/>
      <c r="CP773" s="45"/>
      <c r="CQ773" s="45"/>
      <c r="CR773" s="45"/>
      <c r="CS773" s="45"/>
      <c r="CT773" s="45"/>
      <c r="CU773" s="45"/>
      <c r="CV773" s="45"/>
      <c r="CW773" s="45"/>
      <c r="CX773" s="45"/>
      <c r="CY773" s="45"/>
      <c r="CZ773" s="45"/>
      <c r="DA773" s="45"/>
      <c r="DB773" s="45"/>
      <c r="DC773" s="45"/>
      <c r="DD773" s="45"/>
      <c r="DE773" s="45"/>
      <c r="DF773" s="45"/>
      <c r="DG773" s="45"/>
      <c r="DH773" s="45"/>
      <c r="DI773" s="45"/>
      <c r="DJ773" s="45"/>
      <c r="DK773" s="45"/>
      <c r="DL773" s="45"/>
      <c r="DM773" s="45"/>
      <c r="DN773" s="45"/>
      <c r="DO773" s="45"/>
      <c r="DP773" s="45"/>
      <c r="DQ773" s="45"/>
      <c r="DR773" s="45"/>
      <c r="DS773" s="45"/>
      <c r="DT773" s="45"/>
      <c r="DU773" s="45"/>
      <c r="DV773" s="1217"/>
      <c r="DW773" s="45"/>
      <c r="DX773" s="45"/>
      <c r="DY773" s="45"/>
      <c r="DZ773" s="45"/>
      <c r="EA773" s="45"/>
      <c r="EB773" s="45"/>
      <c r="EC773" s="45"/>
      <c r="ED773" s="45"/>
      <c r="EE773" s="45"/>
      <c r="EF773" s="45"/>
      <c r="EG773" s="45"/>
      <c r="EH773" s="45"/>
      <c r="EI773" s="45"/>
      <c r="EJ773" s="45"/>
      <c r="EK773" s="45"/>
      <c r="EL773" s="45"/>
      <c r="EM773" s="45"/>
      <c r="EN773" s="45"/>
      <c r="EO773" s="45"/>
      <c r="EP773" s="45"/>
      <c r="EQ773" s="1217"/>
      <c r="ER773" s="577"/>
    </row>
    <row r="774" spans="1:148" ht="15" customHeight="1">
      <c r="A774" s="648"/>
      <c r="B774" s="2261" t="str">
        <f t="shared" si="816"/>
        <v>Desk 37</v>
      </c>
      <c r="C774" s="2266" t="str">
        <f t="shared" ref="C774" si="821">IF(ISBLANK(C48), "", C48)</f>
        <v/>
      </c>
      <c r="D774" s="2266" t="str">
        <f t="shared" si="804"/>
        <v/>
      </c>
      <c r="E774" s="2266" t="str">
        <f t="shared" si="804"/>
        <v/>
      </c>
      <c r="F774" s="2266" t="str">
        <f t="shared" si="804"/>
        <v/>
      </c>
      <c r="G774" s="45"/>
      <c r="H774" s="45"/>
      <c r="I774" s="45"/>
      <c r="J774" s="45"/>
      <c r="K774" s="45"/>
      <c r="L774" s="45"/>
      <c r="M774" s="45"/>
      <c r="N774" s="45"/>
      <c r="O774" s="45"/>
      <c r="P774" s="45"/>
      <c r="Q774" s="45"/>
      <c r="R774" s="45"/>
      <c r="S774" s="45"/>
      <c r="T774" s="45"/>
      <c r="U774" s="45"/>
      <c r="V774" s="45"/>
      <c r="W774" s="45"/>
      <c r="X774" s="45"/>
      <c r="Y774" s="45"/>
      <c r="Z774" s="45"/>
      <c r="AA774" s="45"/>
      <c r="AB774" s="45"/>
      <c r="AC774" s="45"/>
      <c r="AD774" s="45"/>
      <c r="AE774" s="45"/>
      <c r="AF774" s="45"/>
      <c r="AG774" s="45"/>
      <c r="AH774" s="45"/>
      <c r="AI774" s="45"/>
      <c r="AJ774" s="45"/>
      <c r="AK774" s="45"/>
      <c r="AL774" s="45"/>
      <c r="AM774" s="45"/>
      <c r="AN774" s="45"/>
      <c r="AO774" s="45"/>
      <c r="AP774" s="45"/>
      <c r="AQ774" s="45"/>
      <c r="AR774" s="45"/>
      <c r="AS774" s="45"/>
      <c r="AT774" s="45"/>
      <c r="AU774" s="45"/>
      <c r="AV774" s="45"/>
      <c r="AW774" s="45"/>
      <c r="AX774" s="45"/>
      <c r="AY774" s="45"/>
      <c r="AZ774" s="45"/>
      <c r="BA774" s="45"/>
      <c r="BB774" s="45"/>
      <c r="BC774" s="45"/>
      <c r="BD774" s="45"/>
      <c r="BE774" s="45"/>
      <c r="BF774" s="45"/>
      <c r="BG774" s="45"/>
      <c r="BH774" s="45"/>
      <c r="BI774" s="45"/>
      <c r="BJ774" s="45"/>
      <c r="BK774" s="45"/>
      <c r="BL774" s="45"/>
      <c r="BM774" s="45"/>
      <c r="BN774" s="45"/>
      <c r="BO774" s="45"/>
      <c r="BP774" s="45"/>
      <c r="BQ774" s="45"/>
      <c r="BR774" s="45"/>
      <c r="BS774" s="45"/>
      <c r="BT774" s="45"/>
      <c r="BU774" s="45"/>
      <c r="BV774" s="45"/>
      <c r="BW774" s="45"/>
      <c r="BX774" s="45"/>
      <c r="BY774" s="45"/>
      <c r="BZ774" s="45"/>
      <c r="CA774" s="45"/>
      <c r="CB774" s="45"/>
      <c r="CC774" s="45"/>
      <c r="CD774" s="45"/>
      <c r="CE774" s="45"/>
      <c r="CF774" s="45"/>
      <c r="CG774" s="45"/>
      <c r="CH774" s="45"/>
      <c r="CI774" s="45"/>
      <c r="CJ774" s="45"/>
      <c r="CK774" s="45"/>
      <c r="CL774" s="45"/>
      <c r="CM774" s="45"/>
      <c r="CN774" s="45"/>
      <c r="CO774" s="45"/>
      <c r="CP774" s="45"/>
      <c r="CQ774" s="45"/>
      <c r="CR774" s="45"/>
      <c r="CS774" s="45"/>
      <c r="CT774" s="45"/>
      <c r="CU774" s="45"/>
      <c r="CV774" s="45"/>
      <c r="CW774" s="45"/>
      <c r="CX774" s="45"/>
      <c r="CY774" s="45"/>
      <c r="CZ774" s="45"/>
      <c r="DA774" s="45"/>
      <c r="DB774" s="45"/>
      <c r="DC774" s="45"/>
      <c r="DD774" s="45"/>
      <c r="DE774" s="45"/>
      <c r="DF774" s="45"/>
      <c r="DG774" s="45"/>
      <c r="DH774" s="45"/>
      <c r="DI774" s="45"/>
      <c r="DJ774" s="45"/>
      <c r="DK774" s="45"/>
      <c r="DL774" s="45"/>
      <c r="DM774" s="45"/>
      <c r="DN774" s="45"/>
      <c r="DO774" s="45"/>
      <c r="DP774" s="45"/>
      <c r="DQ774" s="45"/>
      <c r="DR774" s="45"/>
      <c r="DS774" s="45"/>
      <c r="DT774" s="45"/>
      <c r="DU774" s="45"/>
      <c r="DV774" s="1217"/>
      <c r="DW774" s="45"/>
      <c r="DX774" s="45"/>
      <c r="DY774" s="45"/>
      <c r="DZ774" s="45"/>
      <c r="EA774" s="45"/>
      <c r="EB774" s="45"/>
      <c r="EC774" s="45"/>
      <c r="ED774" s="45"/>
      <c r="EE774" s="45"/>
      <c r="EF774" s="45"/>
      <c r="EG774" s="45"/>
      <c r="EH774" s="45"/>
      <c r="EI774" s="45"/>
      <c r="EJ774" s="45"/>
      <c r="EK774" s="45"/>
      <c r="EL774" s="45"/>
      <c r="EM774" s="45"/>
      <c r="EN774" s="45"/>
      <c r="EO774" s="45"/>
      <c r="EP774" s="45"/>
      <c r="EQ774" s="1217"/>
      <c r="ER774" s="577"/>
    </row>
    <row r="775" spans="1:148" ht="15" customHeight="1">
      <c r="A775" s="648"/>
      <c r="B775" s="2261" t="str">
        <f t="shared" si="816"/>
        <v>Desk 38</v>
      </c>
      <c r="C775" s="2266" t="str">
        <f t="shared" ref="C775" si="822">IF(ISBLANK(C49), "", C49)</f>
        <v/>
      </c>
      <c r="D775" s="2266" t="str">
        <f t="shared" si="804"/>
        <v/>
      </c>
      <c r="E775" s="2266" t="str">
        <f t="shared" si="804"/>
        <v/>
      </c>
      <c r="F775" s="2266" t="str">
        <f t="shared" si="804"/>
        <v/>
      </c>
      <c r="G775" s="45"/>
      <c r="H775" s="45"/>
      <c r="I775" s="45"/>
      <c r="J775" s="45"/>
      <c r="K775" s="45"/>
      <c r="L775" s="45"/>
      <c r="M775" s="45"/>
      <c r="N775" s="45"/>
      <c r="O775" s="45"/>
      <c r="P775" s="45"/>
      <c r="Q775" s="45"/>
      <c r="R775" s="45"/>
      <c r="S775" s="45"/>
      <c r="T775" s="45"/>
      <c r="U775" s="45"/>
      <c r="V775" s="45"/>
      <c r="W775" s="45"/>
      <c r="X775" s="45"/>
      <c r="Y775" s="45"/>
      <c r="Z775" s="45"/>
      <c r="AA775" s="45"/>
      <c r="AB775" s="45"/>
      <c r="AC775" s="45"/>
      <c r="AD775" s="45"/>
      <c r="AE775" s="45"/>
      <c r="AF775" s="45"/>
      <c r="AG775" s="45"/>
      <c r="AH775" s="45"/>
      <c r="AI775" s="45"/>
      <c r="AJ775" s="45"/>
      <c r="AK775" s="45"/>
      <c r="AL775" s="45"/>
      <c r="AM775" s="45"/>
      <c r="AN775" s="45"/>
      <c r="AO775" s="45"/>
      <c r="AP775" s="45"/>
      <c r="AQ775" s="45"/>
      <c r="AR775" s="45"/>
      <c r="AS775" s="45"/>
      <c r="AT775" s="45"/>
      <c r="AU775" s="45"/>
      <c r="AV775" s="45"/>
      <c r="AW775" s="45"/>
      <c r="AX775" s="45"/>
      <c r="AY775" s="45"/>
      <c r="AZ775" s="45"/>
      <c r="BA775" s="45"/>
      <c r="BB775" s="45"/>
      <c r="BC775" s="45"/>
      <c r="BD775" s="45"/>
      <c r="BE775" s="45"/>
      <c r="BF775" s="45"/>
      <c r="BG775" s="45"/>
      <c r="BH775" s="45"/>
      <c r="BI775" s="45"/>
      <c r="BJ775" s="45"/>
      <c r="BK775" s="45"/>
      <c r="BL775" s="45"/>
      <c r="BM775" s="45"/>
      <c r="BN775" s="45"/>
      <c r="BO775" s="45"/>
      <c r="BP775" s="45"/>
      <c r="BQ775" s="45"/>
      <c r="BR775" s="45"/>
      <c r="BS775" s="45"/>
      <c r="BT775" s="45"/>
      <c r="BU775" s="45"/>
      <c r="BV775" s="45"/>
      <c r="BW775" s="45"/>
      <c r="BX775" s="45"/>
      <c r="BY775" s="45"/>
      <c r="BZ775" s="45"/>
      <c r="CA775" s="45"/>
      <c r="CB775" s="45"/>
      <c r="CC775" s="45"/>
      <c r="CD775" s="45"/>
      <c r="CE775" s="45"/>
      <c r="CF775" s="45"/>
      <c r="CG775" s="45"/>
      <c r="CH775" s="45"/>
      <c r="CI775" s="45"/>
      <c r="CJ775" s="45"/>
      <c r="CK775" s="45"/>
      <c r="CL775" s="45"/>
      <c r="CM775" s="45"/>
      <c r="CN775" s="45"/>
      <c r="CO775" s="45"/>
      <c r="CP775" s="45"/>
      <c r="CQ775" s="45"/>
      <c r="CR775" s="45"/>
      <c r="CS775" s="45"/>
      <c r="CT775" s="45"/>
      <c r="CU775" s="45"/>
      <c r="CV775" s="45"/>
      <c r="CW775" s="45"/>
      <c r="CX775" s="45"/>
      <c r="CY775" s="45"/>
      <c r="CZ775" s="45"/>
      <c r="DA775" s="45"/>
      <c r="DB775" s="45"/>
      <c r="DC775" s="45"/>
      <c r="DD775" s="45"/>
      <c r="DE775" s="45"/>
      <c r="DF775" s="45"/>
      <c r="DG775" s="45"/>
      <c r="DH775" s="45"/>
      <c r="DI775" s="45"/>
      <c r="DJ775" s="45"/>
      <c r="DK775" s="45"/>
      <c r="DL775" s="45"/>
      <c r="DM775" s="45"/>
      <c r="DN775" s="45"/>
      <c r="DO775" s="45"/>
      <c r="DP775" s="45"/>
      <c r="DQ775" s="45"/>
      <c r="DR775" s="45"/>
      <c r="DS775" s="45"/>
      <c r="DT775" s="45"/>
      <c r="DU775" s="45"/>
      <c r="DV775" s="1217"/>
      <c r="DW775" s="45"/>
      <c r="DX775" s="45"/>
      <c r="DY775" s="45"/>
      <c r="DZ775" s="45"/>
      <c r="EA775" s="45"/>
      <c r="EB775" s="45"/>
      <c r="EC775" s="45"/>
      <c r="ED775" s="45"/>
      <c r="EE775" s="45"/>
      <c r="EF775" s="45"/>
      <c r="EG775" s="45"/>
      <c r="EH775" s="45"/>
      <c r="EI775" s="45"/>
      <c r="EJ775" s="45"/>
      <c r="EK775" s="45"/>
      <c r="EL775" s="45"/>
      <c r="EM775" s="45"/>
      <c r="EN775" s="45"/>
      <c r="EO775" s="45"/>
      <c r="EP775" s="45"/>
      <c r="EQ775" s="1217"/>
      <c r="ER775" s="577"/>
    </row>
    <row r="776" spans="1:148" ht="15" customHeight="1">
      <c r="A776" s="648"/>
      <c r="B776" s="2261" t="str">
        <f t="shared" si="816"/>
        <v>Desk 39</v>
      </c>
      <c r="C776" s="2266" t="str">
        <f t="shared" ref="C776" si="823">IF(ISBLANK(C50), "", C50)</f>
        <v/>
      </c>
      <c r="D776" s="2266" t="str">
        <f t="shared" si="804"/>
        <v/>
      </c>
      <c r="E776" s="2266" t="str">
        <f t="shared" si="804"/>
        <v/>
      </c>
      <c r="F776" s="2266" t="str">
        <f t="shared" si="804"/>
        <v/>
      </c>
      <c r="G776" s="45"/>
      <c r="H776" s="45"/>
      <c r="I776" s="45"/>
      <c r="J776" s="45"/>
      <c r="K776" s="45"/>
      <c r="L776" s="45"/>
      <c r="M776" s="45"/>
      <c r="N776" s="45"/>
      <c r="O776" s="45"/>
      <c r="P776" s="45"/>
      <c r="Q776" s="45"/>
      <c r="R776" s="45"/>
      <c r="S776" s="45"/>
      <c r="T776" s="45"/>
      <c r="U776" s="45"/>
      <c r="V776" s="45"/>
      <c r="W776" s="45"/>
      <c r="X776" s="45"/>
      <c r="Y776" s="45"/>
      <c r="Z776" s="45"/>
      <c r="AA776" s="45"/>
      <c r="AB776" s="45"/>
      <c r="AC776" s="45"/>
      <c r="AD776" s="45"/>
      <c r="AE776" s="45"/>
      <c r="AF776" s="45"/>
      <c r="AG776" s="45"/>
      <c r="AH776" s="45"/>
      <c r="AI776" s="45"/>
      <c r="AJ776" s="45"/>
      <c r="AK776" s="45"/>
      <c r="AL776" s="45"/>
      <c r="AM776" s="45"/>
      <c r="AN776" s="45"/>
      <c r="AO776" s="45"/>
      <c r="AP776" s="45"/>
      <c r="AQ776" s="45"/>
      <c r="AR776" s="45"/>
      <c r="AS776" s="45"/>
      <c r="AT776" s="45"/>
      <c r="AU776" s="45"/>
      <c r="AV776" s="45"/>
      <c r="AW776" s="45"/>
      <c r="AX776" s="45"/>
      <c r="AY776" s="45"/>
      <c r="AZ776" s="45"/>
      <c r="BA776" s="45"/>
      <c r="BB776" s="45"/>
      <c r="BC776" s="45"/>
      <c r="BD776" s="45"/>
      <c r="BE776" s="45"/>
      <c r="BF776" s="45"/>
      <c r="BG776" s="45"/>
      <c r="BH776" s="45"/>
      <c r="BI776" s="45"/>
      <c r="BJ776" s="45"/>
      <c r="BK776" s="45"/>
      <c r="BL776" s="45"/>
      <c r="BM776" s="45"/>
      <c r="BN776" s="45"/>
      <c r="BO776" s="45"/>
      <c r="BP776" s="45"/>
      <c r="BQ776" s="45"/>
      <c r="BR776" s="45"/>
      <c r="BS776" s="45"/>
      <c r="BT776" s="45"/>
      <c r="BU776" s="45"/>
      <c r="BV776" s="45"/>
      <c r="BW776" s="45"/>
      <c r="BX776" s="45"/>
      <c r="BY776" s="45"/>
      <c r="BZ776" s="45"/>
      <c r="CA776" s="45"/>
      <c r="CB776" s="45"/>
      <c r="CC776" s="45"/>
      <c r="CD776" s="45"/>
      <c r="CE776" s="45"/>
      <c r="CF776" s="45"/>
      <c r="CG776" s="45"/>
      <c r="CH776" s="45"/>
      <c r="CI776" s="45"/>
      <c r="CJ776" s="45"/>
      <c r="CK776" s="45"/>
      <c r="CL776" s="45"/>
      <c r="CM776" s="45"/>
      <c r="CN776" s="45"/>
      <c r="CO776" s="45"/>
      <c r="CP776" s="45"/>
      <c r="CQ776" s="45"/>
      <c r="CR776" s="45"/>
      <c r="CS776" s="45"/>
      <c r="CT776" s="45"/>
      <c r="CU776" s="45"/>
      <c r="CV776" s="45"/>
      <c r="CW776" s="45"/>
      <c r="CX776" s="45"/>
      <c r="CY776" s="45"/>
      <c r="CZ776" s="45"/>
      <c r="DA776" s="45"/>
      <c r="DB776" s="45"/>
      <c r="DC776" s="45"/>
      <c r="DD776" s="45"/>
      <c r="DE776" s="45"/>
      <c r="DF776" s="45"/>
      <c r="DG776" s="45"/>
      <c r="DH776" s="45"/>
      <c r="DI776" s="45"/>
      <c r="DJ776" s="45"/>
      <c r="DK776" s="45"/>
      <c r="DL776" s="45"/>
      <c r="DM776" s="45"/>
      <c r="DN776" s="45"/>
      <c r="DO776" s="45"/>
      <c r="DP776" s="45"/>
      <c r="DQ776" s="45"/>
      <c r="DR776" s="45"/>
      <c r="DS776" s="45"/>
      <c r="DT776" s="45"/>
      <c r="DU776" s="45"/>
      <c r="DV776" s="1217"/>
      <c r="DW776" s="45"/>
      <c r="DX776" s="45"/>
      <c r="DY776" s="45"/>
      <c r="DZ776" s="45"/>
      <c r="EA776" s="45"/>
      <c r="EB776" s="45"/>
      <c r="EC776" s="45"/>
      <c r="ED776" s="45"/>
      <c r="EE776" s="45"/>
      <c r="EF776" s="45"/>
      <c r="EG776" s="45"/>
      <c r="EH776" s="45"/>
      <c r="EI776" s="45"/>
      <c r="EJ776" s="45"/>
      <c r="EK776" s="45"/>
      <c r="EL776" s="45"/>
      <c r="EM776" s="45"/>
      <c r="EN776" s="45"/>
      <c r="EO776" s="45"/>
      <c r="EP776" s="45"/>
      <c r="EQ776" s="1217"/>
      <c r="ER776" s="577"/>
    </row>
    <row r="777" spans="1:148" ht="15" customHeight="1">
      <c r="A777" s="648"/>
      <c r="B777" s="2261" t="str">
        <f t="shared" si="816"/>
        <v>Desk 40</v>
      </c>
      <c r="C777" s="2266" t="str">
        <f t="shared" ref="C777" si="824">IF(ISBLANK(C51), "", C51)</f>
        <v/>
      </c>
      <c r="D777" s="2266" t="str">
        <f t="shared" si="804"/>
        <v/>
      </c>
      <c r="E777" s="2266" t="str">
        <f t="shared" si="804"/>
        <v/>
      </c>
      <c r="F777" s="2266" t="str">
        <f t="shared" si="804"/>
        <v/>
      </c>
      <c r="G777" s="45"/>
      <c r="H777" s="45"/>
      <c r="I777" s="45"/>
      <c r="J777" s="45"/>
      <c r="K777" s="45"/>
      <c r="L777" s="45"/>
      <c r="M777" s="45"/>
      <c r="N777" s="45"/>
      <c r="O777" s="45"/>
      <c r="P777" s="45"/>
      <c r="Q777" s="45"/>
      <c r="R777" s="45"/>
      <c r="S777" s="45"/>
      <c r="T777" s="45"/>
      <c r="U777" s="45"/>
      <c r="V777" s="45"/>
      <c r="W777" s="45"/>
      <c r="X777" s="45"/>
      <c r="Y777" s="45"/>
      <c r="Z777" s="45"/>
      <c r="AA777" s="45"/>
      <c r="AB777" s="45"/>
      <c r="AC777" s="45"/>
      <c r="AD777" s="45"/>
      <c r="AE777" s="45"/>
      <c r="AF777" s="45"/>
      <c r="AG777" s="45"/>
      <c r="AH777" s="45"/>
      <c r="AI777" s="45"/>
      <c r="AJ777" s="45"/>
      <c r="AK777" s="45"/>
      <c r="AL777" s="45"/>
      <c r="AM777" s="45"/>
      <c r="AN777" s="45"/>
      <c r="AO777" s="45"/>
      <c r="AP777" s="45"/>
      <c r="AQ777" s="45"/>
      <c r="AR777" s="45"/>
      <c r="AS777" s="45"/>
      <c r="AT777" s="45"/>
      <c r="AU777" s="45"/>
      <c r="AV777" s="45"/>
      <c r="AW777" s="45"/>
      <c r="AX777" s="45"/>
      <c r="AY777" s="45"/>
      <c r="AZ777" s="45"/>
      <c r="BA777" s="45"/>
      <c r="BB777" s="45"/>
      <c r="BC777" s="45"/>
      <c r="BD777" s="45"/>
      <c r="BE777" s="45"/>
      <c r="BF777" s="45"/>
      <c r="BG777" s="45"/>
      <c r="BH777" s="45"/>
      <c r="BI777" s="45"/>
      <c r="BJ777" s="45"/>
      <c r="BK777" s="45"/>
      <c r="BL777" s="45"/>
      <c r="BM777" s="45"/>
      <c r="BN777" s="45"/>
      <c r="BO777" s="45"/>
      <c r="BP777" s="45"/>
      <c r="BQ777" s="45"/>
      <c r="BR777" s="45"/>
      <c r="BS777" s="45"/>
      <c r="BT777" s="45"/>
      <c r="BU777" s="45"/>
      <c r="BV777" s="45"/>
      <c r="BW777" s="45"/>
      <c r="BX777" s="45"/>
      <c r="BY777" s="45"/>
      <c r="BZ777" s="45"/>
      <c r="CA777" s="45"/>
      <c r="CB777" s="45"/>
      <c r="CC777" s="45"/>
      <c r="CD777" s="45"/>
      <c r="CE777" s="45"/>
      <c r="CF777" s="45"/>
      <c r="CG777" s="45"/>
      <c r="CH777" s="45"/>
      <c r="CI777" s="45"/>
      <c r="CJ777" s="45"/>
      <c r="CK777" s="45"/>
      <c r="CL777" s="45"/>
      <c r="CM777" s="45"/>
      <c r="CN777" s="45"/>
      <c r="CO777" s="45"/>
      <c r="CP777" s="45"/>
      <c r="CQ777" s="45"/>
      <c r="CR777" s="45"/>
      <c r="CS777" s="45"/>
      <c r="CT777" s="45"/>
      <c r="CU777" s="45"/>
      <c r="CV777" s="45"/>
      <c r="CW777" s="45"/>
      <c r="CX777" s="45"/>
      <c r="CY777" s="45"/>
      <c r="CZ777" s="45"/>
      <c r="DA777" s="45"/>
      <c r="DB777" s="45"/>
      <c r="DC777" s="45"/>
      <c r="DD777" s="45"/>
      <c r="DE777" s="45"/>
      <c r="DF777" s="45"/>
      <c r="DG777" s="45"/>
      <c r="DH777" s="45"/>
      <c r="DI777" s="45"/>
      <c r="DJ777" s="45"/>
      <c r="DK777" s="45"/>
      <c r="DL777" s="45"/>
      <c r="DM777" s="45"/>
      <c r="DN777" s="45"/>
      <c r="DO777" s="45"/>
      <c r="DP777" s="45"/>
      <c r="DQ777" s="45"/>
      <c r="DR777" s="45"/>
      <c r="DS777" s="45"/>
      <c r="DT777" s="45"/>
      <c r="DU777" s="45"/>
      <c r="DV777" s="1217"/>
      <c r="DW777" s="45"/>
      <c r="DX777" s="45"/>
      <c r="DY777" s="45"/>
      <c r="DZ777" s="45"/>
      <c r="EA777" s="45"/>
      <c r="EB777" s="45"/>
      <c r="EC777" s="45"/>
      <c r="ED777" s="45"/>
      <c r="EE777" s="45"/>
      <c r="EF777" s="45"/>
      <c r="EG777" s="45"/>
      <c r="EH777" s="45"/>
      <c r="EI777" s="45"/>
      <c r="EJ777" s="45"/>
      <c r="EK777" s="45"/>
      <c r="EL777" s="45"/>
      <c r="EM777" s="45"/>
      <c r="EN777" s="45"/>
      <c r="EO777" s="45"/>
      <c r="EP777" s="45"/>
      <c r="EQ777" s="1217"/>
      <c r="ER777" s="577"/>
    </row>
    <row r="778" spans="1:148" ht="15" customHeight="1">
      <c r="A778" s="648"/>
      <c r="B778" s="2261" t="str">
        <f t="shared" si="816"/>
        <v>Desk 41</v>
      </c>
      <c r="C778" s="2266" t="str">
        <f t="shared" ref="C778" si="825">IF(ISBLANK(C52), "", C52)</f>
        <v/>
      </c>
      <c r="D778" s="2266" t="str">
        <f t="shared" ref="D778:F797" si="826">IF(ISBLANK(D52), "", D52)</f>
        <v/>
      </c>
      <c r="E778" s="2266" t="str">
        <f t="shared" si="826"/>
        <v/>
      </c>
      <c r="F778" s="2266" t="str">
        <f t="shared" si="826"/>
        <v/>
      </c>
      <c r="G778" s="45"/>
      <c r="H778" s="45"/>
      <c r="I778" s="45"/>
      <c r="J778" s="45"/>
      <c r="K778" s="45"/>
      <c r="L778" s="45"/>
      <c r="M778" s="45"/>
      <c r="N778" s="45"/>
      <c r="O778" s="45"/>
      <c r="P778" s="45"/>
      <c r="Q778" s="45"/>
      <c r="R778" s="45"/>
      <c r="S778" s="45"/>
      <c r="T778" s="45"/>
      <c r="U778" s="45"/>
      <c r="V778" s="45"/>
      <c r="W778" s="45"/>
      <c r="X778" s="45"/>
      <c r="Y778" s="45"/>
      <c r="Z778" s="45"/>
      <c r="AA778" s="45"/>
      <c r="AB778" s="45"/>
      <c r="AC778" s="45"/>
      <c r="AD778" s="45"/>
      <c r="AE778" s="45"/>
      <c r="AF778" s="45"/>
      <c r="AG778" s="45"/>
      <c r="AH778" s="45"/>
      <c r="AI778" s="45"/>
      <c r="AJ778" s="45"/>
      <c r="AK778" s="45"/>
      <c r="AL778" s="45"/>
      <c r="AM778" s="45"/>
      <c r="AN778" s="45"/>
      <c r="AO778" s="45"/>
      <c r="AP778" s="45"/>
      <c r="AQ778" s="45"/>
      <c r="AR778" s="45"/>
      <c r="AS778" s="45"/>
      <c r="AT778" s="45"/>
      <c r="AU778" s="45"/>
      <c r="AV778" s="45"/>
      <c r="AW778" s="45"/>
      <c r="AX778" s="45"/>
      <c r="AY778" s="45"/>
      <c r="AZ778" s="45"/>
      <c r="BA778" s="45"/>
      <c r="BB778" s="45"/>
      <c r="BC778" s="45"/>
      <c r="BD778" s="45"/>
      <c r="BE778" s="45"/>
      <c r="BF778" s="45"/>
      <c r="BG778" s="45"/>
      <c r="BH778" s="45"/>
      <c r="BI778" s="45"/>
      <c r="BJ778" s="45"/>
      <c r="BK778" s="45"/>
      <c r="BL778" s="45"/>
      <c r="BM778" s="45"/>
      <c r="BN778" s="45"/>
      <c r="BO778" s="45"/>
      <c r="BP778" s="45"/>
      <c r="BQ778" s="45"/>
      <c r="BR778" s="45"/>
      <c r="BS778" s="45"/>
      <c r="BT778" s="45"/>
      <c r="BU778" s="45"/>
      <c r="BV778" s="45"/>
      <c r="BW778" s="45"/>
      <c r="BX778" s="45"/>
      <c r="BY778" s="45"/>
      <c r="BZ778" s="45"/>
      <c r="CA778" s="45"/>
      <c r="CB778" s="45"/>
      <c r="CC778" s="45"/>
      <c r="CD778" s="45"/>
      <c r="CE778" s="45"/>
      <c r="CF778" s="45"/>
      <c r="CG778" s="45"/>
      <c r="CH778" s="45"/>
      <c r="CI778" s="45"/>
      <c r="CJ778" s="45"/>
      <c r="CK778" s="45"/>
      <c r="CL778" s="45"/>
      <c r="CM778" s="45"/>
      <c r="CN778" s="45"/>
      <c r="CO778" s="45"/>
      <c r="CP778" s="45"/>
      <c r="CQ778" s="45"/>
      <c r="CR778" s="45"/>
      <c r="CS778" s="45"/>
      <c r="CT778" s="45"/>
      <c r="CU778" s="45"/>
      <c r="CV778" s="45"/>
      <c r="CW778" s="45"/>
      <c r="CX778" s="45"/>
      <c r="CY778" s="45"/>
      <c r="CZ778" s="45"/>
      <c r="DA778" s="45"/>
      <c r="DB778" s="45"/>
      <c r="DC778" s="45"/>
      <c r="DD778" s="45"/>
      <c r="DE778" s="45"/>
      <c r="DF778" s="45"/>
      <c r="DG778" s="45"/>
      <c r="DH778" s="45"/>
      <c r="DI778" s="45"/>
      <c r="DJ778" s="45"/>
      <c r="DK778" s="45"/>
      <c r="DL778" s="45"/>
      <c r="DM778" s="45"/>
      <c r="DN778" s="45"/>
      <c r="DO778" s="45"/>
      <c r="DP778" s="45"/>
      <c r="DQ778" s="45"/>
      <c r="DR778" s="45"/>
      <c r="DS778" s="45"/>
      <c r="DT778" s="45"/>
      <c r="DU778" s="45"/>
      <c r="DV778" s="1217"/>
      <c r="DW778" s="45"/>
      <c r="DX778" s="45"/>
      <c r="DY778" s="45"/>
      <c r="DZ778" s="45"/>
      <c r="EA778" s="45"/>
      <c r="EB778" s="45"/>
      <c r="EC778" s="45"/>
      <c r="ED778" s="45"/>
      <c r="EE778" s="45"/>
      <c r="EF778" s="45"/>
      <c r="EG778" s="45"/>
      <c r="EH778" s="45"/>
      <c r="EI778" s="45"/>
      <c r="EJ778" s="45"/>
      <c r="EK778" s="45"/>
      <c r="EL778" s="45"/>
      <c r="EM778" s="45"/>
      <c r="EN778" s="45"/>
      <c r="EO778" s="45"/>
      <c r="EP778" s="45"/>
      <c r="EQ778" s="1217"/>
      <c r="ER778" s="577"/>
    </row>
    <row r="779" spans="1:148" ht="15" customHeight="1">
      <c r="A779" s="648"/>
      <c r="B779" s="2261" t="str">
        <f t="shared" si="816"/>
        <v>Desk 42</v>
      </c>
      <c r="C779" s="2266" t="str">
        <f t="shared" ref="C779" si="827">IF(ISBLANK(C53), "", C53)</f>
        <v/>
      </c>
      <c r="D779" s="2266" t="str">
        <f t="shared" si="826"/>
        <v/>
      </c>
      <c r="E779" s="2266" t="str">
        <f t="shared" si="826"/>
        <v/>
      </c>
      <c r="F779" s="2266" t="str">
        <f t="shared" si="826"/>
        <v/>
      </c>
      <c r="G779" s="45"/>
      <c r="H779" s="45"/>
      <c r="I779" s="45"/>
      <c r="J779" s="45"/>
      <c r="K779" s="45"/>
      <c r="L779" s="45"/>
      <c r="M779" s="45"/>
      <c r="N779" s="45"/>
      <c r="O779" s="45"/>
      <c r="P779" s="45"/>
      <c r="Q779" s="45"/>
      <c r="R779" s="45"/>
      <c r="S779" s="45"/>
      <c r="T779" s="45"/>
      <c r="U779" s="45"/>
      <c r="V779" s="45"/>
      <c r="W779" s="45"/>
      <c r="X779" s="45"/>
      <c r="Y779" s="45"/>
      <c r="Z779" s="45"/>
      <c r="AA779" s="45"/>
      <c r="AB779" s="45"/>
      <c r="AC779" s="45"/>
      <c r="AD779" s="45"/>
      <c r="AE779" s="45"/>
      <c r="AF779" s="45"/>
      <c r="AG779" s="45"/>
      <c r="AH779" s="45"/>
      <c r="AI779" s="45"/>
      <c r="AJ779" s="45"/>
      <c r="AK779" s="45"/>
      <c r="AL779" s="45"/>
      <c r="AM779" s="45"/>
      <c r="AN779" s="45"/>
      <c r="AO779" s="45"/>
      <c r="AP779" s="45"/>
      <c r="AQ779" s="45"/>
      <c r="AR779" s="45"/>
      <c r="AS779" s="45"/>
      <c r="AT779" s="45"/>
      <c r="AU779" s="45"/>
      <c r="AV779" s="45"/>
      <c r="AW779" s="45"/>
      <c r="AX779" s="45"/>
      <c r="AY779" s="45"/>
      <c r="AZ779" s="45"/>
      <c r="BA779" s="45"/>
      <c r="BB779" s="45"/>
      <c r="BC779" s="45"/>
      <c r="BD779" s="45"/>
      <c r="BE779" s="45"/>
      <c r="BF779" s="45"/>
      <c r="BG779" s="45"/>
      <c r="BH779" s="45"/>
      <c r="BI779" s="45"/>
      <c r="BJ779" s="45"/>
      <c r="BK779" s="45"/>
      <c r="BL779" s="45"/>
      <c r="BM779" s="45"/>
      <c r="BN779" s="45"/>
      <c r="BO779" s="45"/>
      <c r="BP779" s="45"/>
      <c r="BQ779" s="45"/>
      <c r="BR779" s="45"/>
      <c r="BS779" s="45"/>
      <c r="BT779" s="45"/>
      <c r="BU779" s="45"/>
      <c r="BV779" s="45"/>
      <c r="BW779" s="45"/>
      <c r="BX779" s="45"/>
      <c r="BY779" s="45"/>
      <c r="BZ779" s="45"/>
      <c r="CA779" s="45"/>
      <c r="CB779" s="45"/>
      <c r="CC779" s="45"/>
      <c r="CD779" s="45"/>
      <c r="CE779" s="45"/>
      <c r="CF779" s="45"/>
      <c r="CG779" s="45"/>
      <c r="CH779" s="45"/>
      <c r="CI779" s="45"/>
      <c r="CJ779" s="45"/>
      <c r="CK779" s="45"/>
      <c r="CL779" s="45"/>
      <c r="CM779" s="45"/>
      <c r="CN779" s="45"/>
      <c r="CO779" s="45"/>
      <c r="CP779" s="45"/>
      <c r="CQ779" s="45"/>
      <c r="CR779" s="45"/>
      <c r="CS779" s="45"/>
      <c r="CT779" s="45"/>
      <c r="CU779" s="45"/>
      <c r="CV779" s="45"/>
      <c r="CW779" s="45"/>
      <c r="CX779" s="45"/>
      <c r="CY779" s="45"/>
      <c r="CZ779" s="45"/>
      <c r="DA779" s="45"/>
      <c r="DB779" s="45"/>
      <c r="DC779" s="45"/>
      <c r="DD779" s="45"/>
      <c r="DE779" s="45"/>
      <c r="DF779" s="45"/>
      <c r="DG779" s="45"/>
      <c r="DH779" s="45"/>
      <c r="DI779" s="45"/>
      <c r="DJ779" s="45"/>
      <c r="DK779" s="45"/>
      <c r="DL779" s="45"/>
      <c r="DM779" s="45"/>
      <c r="DN779" s="45"/>
      <c r="DO779" s="45"/>
      <c r="DP779" s="45"/>
      <c r="DQ779" s="45"/>
      <c r="DR779" s="45"/>
      <c r="DS779" s="45"/>
      <c r="DT779" s="45"/>
      <c r="DU779" s="45"/>
      <c r="DV779" s="1217"/>
      <c r="DW779" s="45"/>
      <c r="DX779" s="45"/>
      <c r="DY779" s="45"/>
      <c r="DZ779" s="45"/>
      <c r="EA779" s="45"/>
      <c r="EB779" s="45"/>
      <c r="EC779" s="45"/>
      <c r="ED779" s="45"/>
      <c r="EE779" s="45"/>
      <c r="EF779" s="45"/>
      <c r="EG779" s="45"/>
      <c r="EH779" s="45"/>
      <c r="EI779" s="45"/>
      <c r="EJ779" s="45"/>
      <c r="EK779" s="45"/>
      <c r="EL779" s="45"/>
      <c r="EM779" s="45"/>
      <c r="EN779" s="45"/>
      <c r="EO779" s="45"/>
      <c r="EP779" s="45"/>
      <c r="EQ779" s="1217"/>
      <c r="ER779" s="577"/>
    </row>
    <row r="780" spans="1:148" ht="15" customHeight="1">
      <c r="A780" s="648"/>
      <c r="B780" s="2261" t="str">
        <f t="shared" si="816"/>
        <v>Desk 43</v>
      </c>
      <c r="C780" s="2266" t="str">
        <f t="shared" ref="C780" si="828">IF(ISBLANK(C54), "", C54)</f>
        <v/>
      </c>
      <c r="D780" s="2266" t="str">
        <f t="shared" si="826"/>
        <v/>
      </c>
      <c r="E780" s="2266" t="str">
        <f t="shared" si="826"/>
        <v/>
      </c>
      <c r="F780" s="2266" t="str">
        <f t="shared" si="826"/>
        <v/>
      </c>
      <c r="G780" s="45"/>
      <c r="H780" s="45"/>
      <c r="I780" s="45"/>
      <c r="J780" s="45"/>
      <c r="K780" s="45"/>
      <c r="L780" s="45"/>
      <c r="M780" s="45"/>
      <c r="N780" s="45"/>
      <c r="O780" s="45"/>
      <c r="P780" s="45"/>
      <c r="Q780" s="45"/>
      <c r="R780" s="45"/>
      <c r="S780" s="45"/>
      <c r="T780" s="45"/>
      <c r="U780" s="45"/>
      <c r="V780" s="45"/>
      <c r="W780" s="45"/>
      <c r="X780" s="45"/>
      <c r="Y780" s="45"/>
      <c r="Z780" s="45"/>
      <c r="AA780" s="45"/>
      <c r="AB780" s="45"/>
      <c r="AC780" s="45"/>
      <c r="AD780" s="45"/>
      <c r="AE780" s="45"/>
      <c r="AF780" s="45"/>
      <c r="AG780" s="45"/>
      <c r="AH780" s="45"/>
      <c r="AI780" s="45"/>
      <c r="AJ780" s="45"/>
      <c r="AK780" s="45"/>
      <c r="AL780" s="45"/>
      <c r="AM780" s="45"/>
      <c r="AN780" s="45"/>
      <c r="AO780" s="45"/>
      <c r="AP780" s="45"/>
      <c r="AQ780" s="45"/>
      <c r="AR780" s="45"/>
      <c r="AS780" s="45"/>
      <c r="AT780" s="45"/>
      <c r="AU780" s="45"/>
      <c r="AV780" s="45"/>
      <c r="AW780" s="45"/>
      <c r="AX780" s="45"/>
      <c r="AY780" s="45"/>
      <c r="AZ780" s="45"/>
      <c r="BA780" s="45"/>
      <c r="BB780" s="45"/>
      <c r="BC780" s="45"/>
      <c r="BD780" s="45"/>
      <c r="BE780" s="45"/>
      <c r="BF780" s="45"/>
      <c r="BG780" s="45"/>
      <c r="BH780" s="45"/>
      <c r="BI780" s="45"/>
      <c r="BJ780" s="45"/>
      <c r="BK780" s="45"/>
      <c r="BL780" s="45"/>
      <c r="BM780" s="45"/>
      <c r="BN780" s="45"/>
      <c r="BO780" s="45"/>
      <c r="BP780" s="45"/>
      <c r="BQ780" s="45"/>
      <c r="BR780" s="45"/>
      <c r="BS780" s="45"/>
      <c r="BT780" s="45"/>
      <c r="BU780" s="45"/>
      <c r="BV780" s="45"/>
      <c r="BW780" s="45"/>
      <c r="BX780" s="45"/>
      <c r="BY780" s="45"/>
      <c r="BZ780" s="45"/>
      <c r="CA780" s="45"/>
      <c r="CB780" s="45"/>
      <c r="CC780" s="45"/>
      <c r="CD780" s="45"/>
      <c r="CE780" s="45"/>
      <c r="CF780" s="45"/>
      <c r="CG780" s="45"/>
      <c r="CH780" s="45"/>
      <c r="CI780" s="45"/>
      <c r="CJ780" s="45"/>
      <c r="CK780" s="45"/>
      <c r="CL780" s="45"/>
      <c r="CM780" s="45"/>
      <c r="CN780" s="45"/>
      <c r="CO780" s="45"/>
      <c r="CP780" s="45"/>
      <c r="CQ780" s="45"/>
      <c r="CR780" s="45"/>
      <c r="CS780" s="45"/>
      <c r="CT780" s="45"/>
      <c r="CU780" s="45"/>
      <c r="CV780" s="45"/>
      <c r="CW780" s="45"/>
      <c r="CX780" s="45"/>
      <c r="CY780" s="45"/>
      <c r="CZ780" s="45"/>
      <c r="DA780" s="45"/>
      <c r="DB780" s="45"/>
      <c r="DC780" s="45"/>
      <c r="DD780" s="45"/>
      <c r="DE780" s="45"/>
      <c r="DF780" s="45"/>
      <c r="DG780" s="45"/>
      <c r="DH780" s="45"/>
      <c r="DI780" s="45"/>
      <c r="DJ780" s="45"/>
      <c r="DK780" s="45"/>
      <c r="DL780" s="45"/>
      <c r="DM780" s="45"/>
      <c r="DN780" s="45"/>
      <c r="DO780" s="45"/>
      <c r="DP780" s="45"/>
      <c r="DQ780" s="45"/>
      <c r="DR780" s="45"/>
      <c r="DS780" s="45"/>
      <c r="DT780" s="45"/>
      <c r="DU780" s="45"/>
      <c r="DV780" s="1217"/>
      <c r="DW780" s="45"/>
      <c r="DX780" s="45"/>
      <c r="DY780" s="45"/>
      <c r="DZ780" s="45"/>
      <c r="EA780" s="45"/>
      <c r="EB780" s="45"/>
      <c r="EC780" s="45"/>
      <c r="ED780" s="45"/>
      <c r="EE780" s="45"/>
      <c r="EF780" s="45"/>
      <c r="EG780" s="45"/>
      <c r="EH780" s="45"/>
      <c r="EI780" s="45"/>
      <c r="EJ780" s="45"/>
      <c r="EK780" s="45"/>
      <c r="EL780" s="45"/>
      <c r="EM780" s="45"/>
      <c r="EN780" s="45"/>
      <c r="EO780" s="45"/>
      <c r="EP780" s="45"/>
      <c r="EQ780" s="1217"/>
      <c r="ER780" s="577"/>
    </row>
    <row r="781" spans="1:148" ht="15" customHeight="1">
      <c r="A781" s="648"/>
      <c r="B781" s="2261" t="str">
        <f t="shared" si="816"/>
        <v>Desk 44</v>
      </c>
      <c r="C781" s="2266" t="str">
        <f t="shared" ref="C781" si="829">IF(ISBLANK(C55), "", C55)</f>
        <v/>
      </c>
      <c r="D781" s="2266" t="str">
        <f t="shared" si="826"/>
        <v/>
      </c>
      <c r="E781" s="2266" t="str">
        <f t="shared" si="826"/>
        <v/>
      </c>
      <c r="F781" s="2266" t="str">
        <f t="shared" si="826"/>
        <v/>
      </c>
      <c r="G781" s="45"/>
      <c r="H781" s="45"/>
      <c r="I781" s="45"/>
      <c r="J781" s="45"/>
      <c r="K781" s="45"/>
      <c r="L781" s="45"/>
      <c r="M781" s="45"/>
      <c r="N781" s="45"/>
      <c r="O781" s="45"/>
      <c r="P781" s="45"/>
      <c r="Q781" s="45"/>
      <c r="R781" s="45"/>
      <c r="S781" s="45"/>
      <c r="T781" s="45"/>
      <c r="U781" s="45"/>
      <c r="V781" s="45"/>
      <c r="W781" s="45"/>
      <c r="X781" s="45"/>
      <c r="Y781" s="45"/>
      <c r="Z781" s="45"/>
      <c r="AA781" s="45"/>
      <c r="AB781" s="45"/>
      <c r="AC781" s="45"/>
      <c r="AD781" s="45"/>
      <c r="AE781" s="45"/>
      <c r="AF781" s="45"/>
      <c r="AG781" s="45"/>
      <c r="AH781" s="45"/>
      <c r="AI781" s="45"/>
      <c r="AJ781" s="45"/>
      <c r="AK781" s="45"/>
      <c r="AL781" s="45"/>
      <c r="AM781" s="45"/>
      <c r="AN781" s="45"/>
      <c r="AO781" s="45"/>
      <c r="AP781" s="45"/>
      <c r="AQ781" s="45"/>
      <c r="AR781" s="45"/>
      <c r="AS781" s="45"/>
      <c r="AT781" s="45"/>
      <c r="AU781" s="45"/>
      <c r="AV781" s="45"/>
      <c r="AW781" s="45"/>
      <c r="AX781" s="45"/>
      <c r="AY781" s="45"/>
      <c r="AZ781" s="45"/>
      <c r="BA781" s="45"/>
      <c r="BB781" s="45"/>
      <c r="BC781" s="45"/>
      <c r="BD781" s="45"/>
      <c r="BE781" s="45"/>
      <c r="BF781" s="45"/>
      <c r="BG781" s="45"/>
      <c r="BH781" s="45"/>
      <c r="BI781" s="45"/>
      <c r="BJ781" s="45"/>
      <c r="BK781" s="45"/>
      <c r="BL781" s="45"/>
      <c r="BM781" s="45"/>
      <c r="BN781" s="45"/>
      <c r="BO781" s="45"/>
      <c r="BP781" s="45"/>
      <c r="BQ781" s="45"/>
      <c r="BR781" s="45"/>
      <c r="BS781" s="45"/>
      <c r="BT781" s="45"/>
      <c r="BU781" s="45"/>
      <c r="BV781" s="45"/>
      <c r="BW781" s="45"/>
      <c r="BX781" s="45"/>
      <c r="BY781" s="45"/>
      <c r="BZ781" s="45"/>
      <c r="CA781" s="45"/>
      <c r="CB781" s="45"/>
      <c r="CC781" s="45"/>
      <c r="CD781" s="45"/>
      <c r="CE781" s="45"/>
      <c r="CF781" s="45"/>
      <c r="CG781" s="45"/>
      <c r="CH781" s="45"/>
      <c r="CI781" s="45"/>
      <c r="CJ781" s="45"/>
      <c r="CK781" s="45"/>
      <c r="CL781" s="45"/>
      <c r="CM781" s="45"/>
      <c r="CN781" s="45"/>
      <c r="CO781" s="45"/>
      <c r="CP781" s="45"/>
      <c r="CQ781" s="45"/>
      <c r="CR781" s="45"/>
      <c r="CS781" s="45"/>
      <c r="CT781" s="45"/>
      <c r="CU781" s="45"/>
      <c r="CV781" s="45"/>
      <c r="CW781" s="45"/>
      <c r="CX781" s="45"/>
      <c r="CY781" s="45"/>
      <c r="CZ781" s="45"/>
      <c r="DA781" s="45"/>
      <c r="DB781" s="45"/>
      <c r="DC781" s="45"/>
      <c r="DD781" s="45"/>
      <c r="DE781" s="45"/>
      <c r="DF781" s="45"/>
      <c r="DG781" s="45"/>
      <c r="DH781" s="45"/>
      <c r="DI781" s="45"/>
      <c r="DJ781" s="45"/>
      <c r="DK781" s="45"/>
      <c r="DL781" s="45"/>
      <c r="DM781" s="45"/>
      <c r="DN781" s="45"/>
      <c r="DO781" s="45"/>
      <c r="DP781" s="45"/>
      <c r="DQ781" s="45"/>
      <c r="DR781" s="45"/>
      <c r="DS781" s="45"/>
      <c r="DT781" s="45"/>
      <c r="DU781" s="45"/>
      <c r="DV781" s="1217"/>
      <c r="DW781" s="45"/>
      <c r="DX781" s="45"/>
      <c r="DY781" s="45"/>
      <c r="DZ781" s="45"/>
      <c r="EA781" s="45"/>
      <c r="EB781" s="45"/>
      <c r="EC781" s="45"/>
      <c r="ED781" s="45"/>
      <c r="EE781" s="45"/>
      <c r="EF781" s="45"/>
      <c r="EG781" s="45"/>
      <c r="EH781" s="45"/>
      <c r="EI781" s="45"/>
      <c r="EJ781" s="45"/>
      <c r="EK781" s="45"/>
      <c r="EL781" s="45"/>
      <c r="EM781" s="45"/>
      <c r="EN781" s="45"/>
      <c r="EO781" s="45"/>
      <c r="EP781" s="45"/>
      <c r="EQ781" s="1217"/>
      <c r="ER781" s="577"/>
    </row>
    <row r="782" spans="1:148" ht="15" customHeight="1">
      <c r="A782" s="648"/>
      <c r="B782" s="2261" t="str">
        <f t="shared" si="816"/>
        <v>Desk 45</v>
      </c>
      <c r="C782" s="2266" t="str">
        <f t="shared" ref="C782" si="830">IF(ISBLANK(C56), "", C56)</f>
        <v/>
      </c>
      <c r="D782" s="2266" t="str">
        <f t="shared" si="826"/>
        <v/>
      </c>
      <c r="E782" s="2266" t="str">
        <f t="shared" si="826"/>
        <v/>
      </c>
      <c r="F782" s="2266" t="str">
        <f t="shared" si="826"/>
        <v/>
      </c>
      <c r="G782" s="45"/>
      <c r="H782" s="45"/>
      <c r="I782" s="45"/>
      <c r="J782" s="45"/>
      <c r="K782" s="45"/>
      <c r="L782" s="45"/>
      <c r="M782" s="45"/>
      <c r="N782" s="45"/>
      <c r="O782" s="45"/>
      <c r="P782" s="45"/>
      <c r="Q782" s="45"/>
      <c r="R782" s="45"/>
      <c r="S782" s="45"/>
      <c r="T782" s="45"/>
      <c r="U782" s="45"/>
      <c r="V782" s="45"/>
      <c r="W782" s="45"/>
      <c r="X782" s="45"/>
      <c r="Y782" s="45"/>
      <c r="Z782" s="45"/>
      <c r="AA782" s="45"/>
      <c r="AB782" s="45"/>
      <c r="AC782" s="45"/>
      <c r="AD782" s="45"/>
      <c r="AE782" s="45"/>
      <c r="AF782" s="45"/>
      <c r="AG782" s="45"/>
      <c r="AH782" s="45"/>
      <c r="AI782" s="45"/>
      <c r="AJ782" s="45"/>
      <c r="AK782" s="45"/>
      <c r="AL782" s="45"/>
      <c r="AM782" s="45"/>
      <c r="AN782" s="45"/>
      <c r="AO782" s="45"/>
      <c r="AP782" s="45"/>
      <c r="AQ782" s="45"/>
      <c r="AR782" s="45"/>
      <c r="AS782" s="45"/>
      <c r="AT782" s="45"/>
      <c r="AU782" s="45"/>
      <c r="AV782" s="45"/>
      <c r="AW782" s="45"/>
      <c r="AX782" s="45"/>
      <c r="AY782" s="45"/>
      <c r="AZ782" s="45"/>
      <c r="BA782" s="45"/>
      <c r="BB782" s="45"/>
      <c r="BC782" s="45"/>
      <c r="BD782" s="45"/>
      <c r="BE782" s="45"/>
      <c r="BF782" s="45"/>
      <c r="BG782" s="45"/>
      <c r="BH782" s="45"/>
      <c r="BI782" s="45"/>
      <c r="BJ782" s="45"/>
      <c r="BK782" s="45"/>
      <c r="BL782" s="45"/>
      <c r="BM782" s="45"/>
      <c r="BN782" s="45"/>
      <c r="BO782" s="45"/>
      <c r="BP782" s="45"/>
      <c r="BQ782" s="45"/>
      <c r="BR782" s="45"/>
      <c r="BS782" s="45"/>
      <c r="BT782" s="45"/>
      <c r="BU782" s="45"/>
      <c r="BV782" s="45"/>
      <c r="BW782" s="45"/>
      <c r="BX782" s="45"/>
      <c r="BY782" s="45"/>
      <c r="BZ782" s="45"/>
      <c r="CA782" s="45"/>
      <c r="CB782" s="45"/>
      <c r="CC782" s="45"/>
      <c r="CD782" s="45"/>
      <c r="CE782" s="45"/>
      <c r="CF782" s="45"/>
      <c r="CG782" s="45"/>
      <c r="CH782" s="45"/>
      <c r="CI782" s="45"/>
      <c r="CJ782" s="45"/>
      <c r="CK782" s="45"/>
      <c r="CL782" s="45"/>
      <c r="CM782" s="45"/>
      <c r="CN782" s="45"/>
      <c r="CO782" s="45"/>
      <c r="CP782" s="45"/>
      <c r="CQ782" s="45"/>
      <c r="CR782" s="45"/>
      <c r="CS782" s="45"/>
      <c r="CT782" s="45"/>
      <c r="CU782" s="45"/>
      <c r="CV782" s="45"/>
      <c r="CW782" s="45"/>
      <c r="CX782" s="45"/>
      <c r="CY782" s="45"/>
      <c r="CZ782" s="45"/>
      <c r="DA782" s="45"/>
      <c r="DB782" s="45"/>
      <c r="DC782" s="45"/>
      <c r="DD782" s="45"/>
      <c r="DE782" s="45"/>
      <c r="DF782" s="45"/>
      <c r="DG782" s="45"/>
      <c r="DH782" s="45"/>
      <c r="DI782" s="45"/>
      <c r="DJ782" s="45"/>
      <c r="DK782" s="45"/>
      <c r="DL782" s="45"/>
      <c r="DM782" s="45"/>
      <c r="DN782" s="45"/>
      <c r="DO782" s="45"/>
      <c r="DP782" s="45"/>
      <c r="DQ782" s="45"/>
      <c r="DR782" s="45"/>
      <c r="DS782" s="45"/>
      <c r="DT782" s="45"/>
      <c r="DU782" s="45"/>
      <c r="DV782" s="1217"/>
      <c r="DW782" s="45"/>
      <c r="DX782" s="45"/>
      <c r="DY782" s="45"/>
      <c r="DZ782" s="45"/>
      <c r="EA782" s="45"/>
      <c r="EB782" s="45"/>
      <c r="EC782" s="45"/>
      <c r="ED782" s="45"/>
      <c r="EE782" s="45"/>
      <c r="EF782" s="45"/>
      <c r="EG782" s="45"/>
      <c r="EH782" s="45"/>
      <c r="EI782" s="45"/>
      <c r="EJ782" s="45"/>
      <c r="EK782" s="45"/>
      <c r="EL782" s="45"/>
      <c r="EM782" s="45"/>
      <c r="EN782" s="45"/>
      <c r="EO782" s="45"/>
      <c r="EP782" s="45"/>
      <c r="EQ782" s="1217"/>
      <c r="ER782" s="577"/>
    </row>
    <row r="783" spans="1:148" ht="15" customHeight="1">
      <c r="A783" s="648"/>
      <c r="B783" s="2261" t="str">
        <f t="shared" si="816"/>
        <v>Desk 46</v>
      </c>
      <c r="C783" s="2266" t="str">
        <f t="shared" ref="C783" si="831">IF(ISBLANK(C57), "", C57)</f>
        <v/>
      </c>
      <c r="D783" s="2266" t="str">
        <f t="shared" si="826"/>
        <v/>
      </c>
      <c r="E783" s="2266" t="str">
        <f t="shared" si="826"/>
        <v/>
      </c>
      <c r="F783" s="2266" t="str">
        <f t="shared" si="826"/>
        <v/>
      </c>
      <c r="G783" s="45"/>
      <c r="H783" s="45"/>
      <c r="I783" s="45"/>
      <c r="J783" s="45"/>
      <c r="K783" s="45"/>
      <c r="L783" s="45"/>
      <c r="M783" s="45"/>
      <c r="N783" s="45"/>
      <c r="O783" s="45"/>
      <c r="P783" s="45"/>
      <c r="Q783" s="45"/>
      <c r="R783" s="45"/>
      <c r="S783" s="45"/>
      <c r="T783" s="45"/>
      <c r="U783" s="45"/>
      <c r="V783" s="45"/>
      <c r="W783" s="45"/>
      <c r="X783" s="45"/>
      <c r="Y783" s="45"/>
      <c r="Z783" s="45"/>
      <c r="AA783" s="45"/>
      <c r="AB783" s="45"/>
      <c r="AC783" s="45"/>
      <c r="AD783" s="45"/>
      <c r="AE783" s="45"/>
      <c r="AF783" s="45"/>
      <c r="AG783" s="45"/>
      <c r="AH783" s="45"/>
      <c r="AI783" s="45"/>
      <c r="AJ783" s="45"/>
      <c r="AK783" s="45"/>
      <c r="AL783" s="45"/>
      <c r="AM783" s="45"/>
      <c r="AN783" s="45"/>
      <c r="AO783" s="45"/>
      <c r="AP783" s="45"/>
      <c r="AQ783" s="45"/>
      <c r="AR783" s="45"/>
      <c r="AS783" s="45"/>
      <c r="AT783" s="45"/>
      <c r="AU783" s="45"/>
      <c r="AV783" s="45"/>
      <c r="AW783" s="45"/>
      <c r="AX783" s="45"/>
      <c r="AY783" s="45"/>
      <c r="AZ783" s="45"/>
      <c r="BA783" s="45"/>
      <c r="BB783" s="45"/>
      <c r="BC783" s="45"/>
      <c r="BD783" s="45"/>
      <c r="BE783" s="45"/>
      <c r="BF783" s="45"/>
      <c r="BG783" s="45"/>
      <c r="BH783" s="45"/>
      <c r="BI783" s="45"/>
      <c r="BJ783" s="45"/>
      <c r="BK783" s="45"/>
      <c r="BL783" s="45"/>
      <c r="BM783" s="45"/>
      <c r="BN783" s="45"/>
      <c r="BO783" s="45"/>
      <c r="BP783" s="45"/>
      <c r="BQ783" s="45"/>
      <c r="BR783" s="45"/>
      <c r="BS783" s="45"/>
      <c r="BT783" s="45"/>
      <c r="BU783" s="45"/>
      <c r="BV783" s="45"/>
      <c r="BW783" s="45"/>
      <c r="BX783" s="45"/>
      <c r="BY783" s="45"/>
      <c r="BZ783" s="45"/>
      <c r="CA783" s="45"/>
      <c r="CB783" s="45"/>
      <c r="CC783" s="45"/>
      <c r="CD783" s="45"/>
      <c r="CE783" s="45"/>
      <c r="CF783" s="45"/>
      <c r="CG783" s="45"/>
      <c r="CH783" s="45"/>
      <c r="CI783" s="45"/>
      <c r="CJ783" s="45"/>
      <c r="CK783" s="45"/>
      <c r="CL783" s="45"/>
      <c r="CM783" s="45"/>
      <c r="CN783" s="45"/>
      <c r="CO783" s="45"/>
      <c r="CP783" s="45"/>
      <c r="CQ783" s="45"/>
      <c r="CR783" s="45"/>
      <c r="CS783" s="45"/>
      <c r="CT783" s="45"/>
      <c r="CU783" s="45"/>
      <c r="CV783" s="45"/>
      <c r="CW783" s="45"/>
      <c r="CX783" s="45"/>
      <c r="CY783" s="45"/>
      <c r="CZ783" s="45"/>
      <c r="DA783" s="45"/>
      <c r="DB783" s="45"/>
      <c r="DC783" s="45"/>
      <c r="DD783" s="45"/>
      <c r="DE783" s="45"/>
      <c r="DF783" s="45"/>
      <c r="DG783" s="45"/>
      <c r="DH783" s="45"/>
      <c r="DI783" s="45"/>
      <c r="DJ783" s="45"/>
      <c r="DK783" s="45"/>
      <c r="DL783" s="45"/>
      <c r="DM783" s="45"/>
      <c r="DN783" s="45"/>
      <c r="DO783" s="45"/>
      <c r="DP783" s="45"/>
      <c r="DQ783" s="45"/>
      <c r="DR783" s="45"/>
      <c r="DS783" s="45"/>
      <c r="DT783" s="45"/>
      <c r="DU783" s="45"/>
      <c r="DV783" s="1217"/>
      <c r="DW783" s="45"/>
      <c r="DX783" s="45"/>
      <c r="DY783" s="45"/>
      <c r="DZ783" s="45"/>
      <c r="EA783" s="45"/>
      <c r="EB783" s="45"/>
      <c r="EC783" s="45"/>
      <c r="ED783" s="45"/>
      <c r="EE783" s="45"/>
      <c r="EF783" s="45"/>
      <c r="EG783" s="45"/>
      <c r="EH783" s="45"/>
      <c r="EI783" s="45"/>
      <c r="EJ783" s="45"/>
      <c r="EK783" s="45"/>
      <c r="EL783" s="45"/>
      <c r="EM783" s="45"/>
      <c r="EN783" s="45"/>
      <c r="EO783" s="45"/>
      <c r="EP783" s="45"/>
      <c r="EQ783" s="1217"/>
      <c r="ER783" s="577"/>
    </row>
    <row r="784" spans="1:148" ht="15" customHeight="1">
      <c r="A784" s="648"/>
      <c r="B784" s="2261" t="str">
        <f t="shared" si="816"/>
        <v>Desk 47</v>
      </c>
      <c r="C784" s="2266" t="str">
        <f t="shared" ref="C784" si="832">IF(ISBLANK(C58), "", C58)</f>
        <v/>
      </c>
      <c r="D784" s="2266" t="str">
        <f t="shared" si="826"/>
        <v/>
      </c>
      <c r="E784" s="2266" t="str">
        <f t="shared" si="826"/>
        <v/>
      </c>
      <c r="F784" s="2266" t="str">
        <f t="shared" si="826"/>
        <v/>
      </c>
      <c r="G784" s="45"/>
      <c r="H784" s="45"/>
      <c r="I784" s="45"/>
      <c r="J784" s="45"/>
      <c r="K784" s="45"/>
      <c r="L784" s="45"/>
      <c r="M784" s="45"/>
      <c r="N784" s="45"/>
      <c r="O784" s="45"/>
      <c r="P784" s="45"/>
      <c r="Q784" s="45"/>
      <c r="R784" s="45"/>
      <c r="S784" s="45"/>
      <c r="T784" s="45"/>
      <c r="U784" s="45"/>
      <c r="V784" s="45"/>
      <c r="W784" s="45"/>
      <c r="X784" s="45"/>
      <c r="Y784" s="45"/>
      <c r="Z784" s="45"/>
      <c r="AA784" s="45"/>
      <c r="AB784" s="45"/>
      <c r="AC784" s="45"/>
      <c r="AD784" s="45"/>
      <c r="AE784" s="45"/>
      <c r="AF784" s="45"/>
      <c r="AG784" s="45"/>
      <c r="AH784" s="45"/>
      <c r="AI784" s="45"/>
      <c r="AJ784" s="45"/>
      <c r="AK784" s="45"/>
      <c r="AL784" s="45"/>
      <c r="AM784" s="45"/>
      <c r="AN784" s="45"/>
      <c r="AO784" s="45"/>
      <c r="AP784" s="45"/>
      <c r="AQ784" s="45"/>
      <c r="AR784" s="45"/>
      <c r="AS784" s="45"/>
      <c r="AT784" s="45"/>
      <c r="AU784" s="45"/>
      <c r="AV784" s="45"/>
      <c r="AW784" s="45"/>
      <c r="AX784" s="45"/>
      <c r="AY784" s="45"/>
      <c r="AZ784" s="45"/>
      <c r="BA784" s="45"/>
      <c r="BB784" s="45"/>
      <c r="BC784" s="45"/>
      <c r="BD784" s="45"/>
      <c r="BE784" s="45"/>
      <c r="BF784" s="45"/>
      <c r="BG784" s="45"/>
      <c r="BH784" s="45"/>
      <c r="BI784" s="45"/>
      <c r="BJ784" s="45"/>
      <c r="BK784" s="45"/>
      <c r="BL784" s="45"/>
      <c r="BM784" s="45"/>
      <c r="BN784" s="45"/>
      <c r="BO784" s="45"/>
      <c r="BP784" s="45"/>
      <c r="BQ784" s="45"/>
      <c r="BR784" s="45"/>
      <c r="BS784" s="45"/>
      <c r="BT784" s="45"/>
      <c r="BU784" s="45"/>
      <c r="BV784" s="45"/>
      <c r="BW784" s="45"/>
      <c r="BX784" s="45"/>
      <c r="BY784" s="45"/>
      <c r="BZ784" s="45"/>
      <c r="CA784" s="45"/>
      <c r="CB784" s="45"/>
      <c r="CC784" s="45"/>
      <c r="CD784" s="45"/>
      <c r="CE784" s="45"/>
      <c r="CF784" s="45"/>
      <c r="CG784" s="45"/>
      <c r="CH784" s="45"/>
      <c r="CI784" s="45"/>
      <c r="CJ784" s="45"/>
      <c r="CK784" s="45"/>
      <c r="CL784" s="45"/>
      <c r="CM784" s="45"/>
      <c r="CN784" s="45"/>
      <c r="CO784" s="45"/>
      <c r="CP784" s="45"/>
      <c r="CQ784" s="45"/>
      <c r="CR784" s="45"/>
      <c r="CS784" s="45"/>
      <c r="CT784" s="45"/>
      <c r="CU784" s="45"/>
      <c r="CV784" s="45"/>
      <c r="CW784" s="45"/>
      <c r="CX784" s="45"/>
      <c r="CY784" s="45"/>
      <c r="CZ784" s="45"/>
      <c r="DA784" s="45"/>
      <c r="DB784" s="45"/>
      <c r="DC784" s="45"/>
      <c r="DD784" s="45"/>
      <c r="DE784" s="45"/>
      <c r="DF784" s="45"/>
      <c r="DG784" s="45"/>
      <c r="DH784" s="45"/>
      <c r="DI784" s="45"/>
      <c r="DJ784" s="45"/>
      <c r="DK784" s="45"/>
      <c r="DL784" s="45"/>
      <c r="DM784" s="45"/>
      <c r="DN784" s="45"/>
      <c r="DO784" s="45"/>
      <c r="DP784" s="45"/>
      <c r="DQ784" s="45"/>
      <c r="DR784" s="45"/>
      <c r="DS784" s="45"/>
      <c r="DT784" s="45"/>
      <c r="DU784" s="45"/>
      <c r="DV784" s="1217"/>
      <c r="DW784" s="45"/>
      <c r="DX784" s="45"/>
      <c r="DY784" s="45"/>
      <c r="DZ784" s="45"/>
      <c r="EA784" s="45"/>
      <c r="EB784" s="45"/>
      <c r="EC784" s="45"/>
      <c r="ED784" s="45"/>
      <c r="EE784" s="45"/>
      <c r="EF784" s="45"/>
      <c r="EG784" s="45"/>
      <c r="EH784" s="45"/>
      <c r="EI784" s="45"/>
      <c r="EJ784" s="45"/>
      <c r="EK784" s="45"/>
      <c r="EL784" s="45"/>
      <c r="EM784" s="45"/>
      <c r="EN784" s="45"/>
      <c r="EO784" s="45"/>
      <c r="EP784" s="45"/>
      <c r="EQ784" s="1217"/>
      <c r="ER784" s="577"/>
    </row>
    <row r="785" spans="1:148" ht="15" customHeight="1">
      <c r="A785" s="648"/>
      <c r="B785" s="2261" t="str">
        <f t="shared" si="816"/>
        <v>Desk 48</v>
      </c>
      <c r="C785" s="2266" t="str">
        <f t="shared" ref="C785" si="833">IF(ISBLANK(C59), "", C59)</f>
        <v/>
      </c>
      <c r="D785" s="2266" t="str">
        <f t="shared" si="826"/>
        <v/>
      </c>
      <c r="E785" s="2266" t="str">
        <f t="shared" si="826"/>
        <v/>
      </c>
      <c r="F785" s="2266" t="str">
        <f t="shared" si="826"/>
        <v/>
      </c>
      <c r="G785" s="45"/>
      <c r="H785" s="45"/>
      <c r="I785" s="45"/>
      <c r="J785" s="45"/>
      <c r="K785" s="45"/>
      <c r="L785" s="45"/>
      <c r="M785" s="45"/>
      <c r="N785" s="45"/>
      <c r="O785" s="45"/>
      <c r="P785" s="45"/>
      <c r="Q785" s="45"/>
      <c r="R785" s="45"/>
      <c r="S785" s="45"/>
      <c r="T785" s="45"/>
      <c r="U785" s="45"/>
      <c r="V785" s="45"/>
      <c r="W785" s="45"/>
      <c r="X785" s="45"/>
      <c r="Y785" s="45"/>
      <c r="Z785" s="45"/>
      <c r="AA785" s="45"/>
      <c r="AB785" s="45"/>
      <c r="AC785" s="45"/>
      <c r="AD785" s="45"/>
      <c r="AE785" s="45"/>
      <c r="AF785" s="45"/>
      <c r="AG785" s="45"/>
      <c r="AH785" s="45"/>
      <c r="AI785" s="45"/>
      <c r="AJ785" s="45"/>
      <c r="AK785" s="45"/>
      <c r="AL785" s="45"/>
      <c r="AM785" s="45"/>
      <c r="AN785" s="45"/>
      <c r="AO785" s="45"/>
      <c r="AP785" s="45"/>
      <c r="AQ785" s="45"/>
      <c r="AR785" s="45"/>
      <c r="AS785" s="45"/>
      <c r="AT785" s="45"/>
      <c r="AU785" s="45"/>
      <c r="AV785" s="45"/>
      <c r="AW785" s="45"/>
      <c r="AX785" s="45"/>
      <c r="AY785" s="45"/>
      <c r="AZ785" s="45"/>
      <c r="BA785" s="45"/>
      <c r="BB785" s="45"/>
      <c r="BC785" s="45"/>
      <c r="BD785" s="45"/>
      <c r="BE785" s="45"/>
      <c r="BF785" s="45"/>
      <c r="BG785" s="45"/>
      <c r="BH785" s="45"/>
      <c r="BI785" s="45"/>
      <c r="BJ785" s="45"/>
      <c r="BK785" s="45"/>
      <c r="BL785" s="45"/>
      <c r="BM785" s="45"/>
      <c r="BN785" s="45"/>
      <c r="BO785" s="45"/>
      <c r="BP785" s="45"/>
      <c r="BQ785" s="45"/>
      <c r="BR785" s="45"/>
      <c r="BS785" s="45"/>
      <c r="BT785" s="45"/>
      <c r="BU785" s="45"/>
      <c r="BV785" s="45"/>
      <c r="BW785" s="45"/>
      <c r="BX785" s="45"/>
      <c r="BY785" s="45"/>
      <c r="BZ785" s="45"/>
      <c r="CA785" s="45"/>
      <c r="CB785" s="45"/>
      <c r="CC785" s="45"/>
      <c r="CD785" s="45"/>
      <c r="CE785" s="45"/>
      <c r="CF785" s="45"/>
      <c r="CG785" s="45"/>
      <c r="CH785" s="45"/>
      <c r="CI785" s="45"/>
      <c r="CJ785" s="45"/>
      <c r="CK785" s="45"/>
      <c r="CL785" s="45"/>
      <c r="CM785" s="45"/>
      <c r="CN785" s="45"/>
      <c r="CO785" s="45"/>
      <c r="CP785" s="45"/>
      <c r="CQ785" s="45"/>
      <c r="CR785" s="45"/>
      <c r="CS785" s="45"/>
      <c r="CT785" s="45"/>
      <c r="CU785" s="45"/>
      <c r="CV785" s="45"/>
      <c r="CW785" s="45"/>
      <c r="CX785" s="45"/>
      <c r="CY785" s="45"/>
      <c r="CZ785" s="45"/>
      <c r="DA785" s="45"/>
      <c r="DB785" s="45"/>
      <c r="DC785" s="45"/>
      <c r="DD785" s="45"/>
      <c r="DE785" s="45"/>
      <c r="DF785" s="45"/>
      <c r="DG785" s="45"/>
      <c r="DH785" s="45"/>
      <c r="DI785" s="45"/>
      <c r="DJ785" s="45"/>
      <c r="DK785" s="45"/>
      <c r="DL785" s="45"/>
      <c r="DM785" s="45"/>
      <c r="DN785" s="45"/>
      <c r="DO785" s="45"/>
      <c r="DP785" s="45"/>
      <c r="DQ785" s="45"/>
      <c r="DR785" s="45"/>
      <c r="DS785" s="45"/>
      <c r="DT785" s="45"/>
      <c r="DU785" s="45"/>
      <c r="DV785" s="1217"/>
      <c r="DW785" s="45"/>
      <c r="DX785" s="45"/>
      <c r="DY785" s="45"/>
      <c r="DZ785" s="45"/>
      <c r="EA785" s="45"/>
      <c r="EB785" s="45"/>
      <c r="EC785" s="45"/>
      <c r="ED785" s="45"/>
      <c r="EE785" s="45"/>
      <c r="EF785" s="45"/>
      <c r="EG785" s="45"/>
      <c r="EH785" s="45"/>
      <c r="EI785" s="45"/>
      <c r="EJ785" s="45"/>
      <c r="EK785" s="45"/>
      <c r="EL785" s="45"/>
      <c r="EM785" s="45"/>
      <c r="EN785" s="45"/>
      <c r="EO785" s="45"/>
      <c r="EP785" s="45"/>
      <c r="EQ785" s="1217"/>
      <c r="ER785" s="577"/>
    </row>
    <row r="786" spans="1:148" ht="15" customHeight="1">
      <c r="A786" s="648"/>
      <c r="B786" s="2261" t="str">
        <f t="shared" si="816"/>
        <v>Desk 49</v>
      </c>
      <c r="C786" s="2266" t="str">
        <f t="shared" ref="C786" si="834">IF(ISBLANK(C60), "", C60)</f>
        <v/>
      </c>
      <c r="D786" s="2266" t="str">
        <f t="shared" si="826"/>
        <v/>
      </c>
      <c r="E786" s="2266" t="str">
        <f t="shared" si="826"/>
        <v/>
      </c>
      <c r="F786" s="2266" t="str">
        <f t="shared" si="826"/>
        <v/>
      </c>
      <c r="G786" s="45"/>
      <c r="H786" s="45"/>
      <c r="I786" s="45"/>
      <c r="J786" s="45"/>
      <c r="K786" s="45"/>
      <c r="L786" s="45"/>
      <c r="M786" s="45"/>
      <c r="N786" s="45"/>
      <c r="O786" s="45"/>
      <c r="P786" s="45"/>
      <c r="Q786" s="45"/>
      <c r="R786" s="45"/>
      <c r="S786" s="45"/>
      <c r="T786" s="45"/>
      <c r="U786" s="45"/>
      <c r="V786" s="45"/>
      <c r="W786" s="45"/>
      <c r="X786" s="45"/>
      <c r="Y786" s="45"/>
      <c r="Z786" s="45"/>
      <c r="AA786" s="45"/>
      <c r="AB786" s="45"/>
      <c r="AC786" s="45"/>
      <c r="AD786" s="45"/>
      <c r="AE786" s="45"/>
      <c r="AF786" s="45"/>
      <c r="AG786" s="45"/>
      <c r="AH786" s="45"/>
      <c r="AI786" s="45"/>
      <c r="AJ786" s="45"/>
      <c r="AK786" s="45"/>
      <c r="AL786" s="45"/>
      <c r="AM786" s="45"/>
      <c r="AN786" s="45"/>
      <c r="AO786" s="45"/>
      <c r="AP786" s="45"/>
      <c r="AQ786" s="45"/>
      <c r="AR786" s="45"/>
      <c r="AS786" s="45"/>
      <c r="AT786" s="45"/>
      <c r="AU786" s="45"/>
      <c r="AV786" s="45"/>
      <c r="AW786" s="45"/>
      <c r="AX786" s="45"/>
      <c r="AY786" s="45"/>
      <c r="AZ786" s="45"/>
      <c r="BA786" s="45"/>
      <c r="BB786" s="45"/>
      <c r="BC786" s="45"/>
      <c r="BD786" s="45"/>
      <c r="BE786" s="45"/>
      <c r="BF786" s="45"/>
      <c r="BG786" s="45"/>
      <c r="BH786" s="45"/>
      <c r="BI786" s="45"/>
      <c r="BJ786" s="45"/>
      <c r="BK786" s="45"/>
      <c r="BL786" s="45"/>
      <c r="BM786" s="45"/>
      <c r="BN786" s="45"/>
      <c r="BO786" s="45"/>
      <c r="BP786" s="45"/>
      <c r="BQ786" s="45"/>
      <c r="BR786" s="45"/>
      <c r="BS786" s="45"/>
      <c r="BT786" s="45"/>
      <c r="BU786" s="45"/>
      <c r="BV786" s="45"/>
      <c r="BW786" s="45"/>
      <c r="BX786" s="45"/>
      <c r="BY786" s="45"/>
      <c r="BZ786" s="45"/>
      <c r="CA786" s="45"/>
      <c r="CB786" s="45"/>
      <c r="CC786" s="45"/>
      <c r="CD786" s="45"/>
      <c r="CE786" s="45"/>
      <c r="CF786" s="45"/>
      <c r="CG786" s="45"/>
      <c r="CH786" s="45"/>
      <c r="CI786" s="45"/>
      <c r="CJ786" s="45"/>
      <c r="CK786" s="45"/>
      <c r="CL786" s="45"/>
      <c r="CM786" s="45"/>
      <c r="CN786" s="45"/>
      <c r="CO786" s="45"/>
      <c r="CP786" s="45"/>
      <c r="CQ786" s="45"/>
      <c r="CR786" s="45"/>
      <c r="CS786" s="45"/>
      <c r="CT786" s="45"/>
      <c r="CU786" s="45"/>
      <c r="CV786" s="45"/>
      <c r="CW786" s="45"/>
      <c r="CX786" s="45"/>
      <c r="CY786" s="45"/>
      <c r="CZ786" s="45"/>
      <c r="DA786" s="45"/>
      <c r="DB786" s="45"/>
      <c r="DC786" s="45"/>
      <c r="DD786" s="45"/>
      <c r="DE786" s="45"/>
      <c r="DF786" s="45"/>
      <c r="DG786" s="45"/>
      <c r="DH786" s="45"/>
      <c r="DI786" s="45"/>
      <c r="DJ786" s="45"/>
      <c r="DK786" s="45"/>
      <c r="DL786" s="45"/>
      <c r="DM786" s="45"/>
      <c r="DN786" s="45"/>
      <c r="DO786" s="45"/>
      <c r="DP786" s="45"/>
      <c r="DQ786" s="45"/>
      <c r="DR786" s="45"/>
      <c r="DS786" s="45"/>
      <c r="DT786" s="45"/>
      <c r="DU786" s="45"/>
      <c r="DV786" s="1217"/>
      <c r="DW786" s="45"/>
      <c r="DX786" s="45"/>
      <c r="DY786" s="45"/>
      <c r="DZ786" s="45"/>
      <c r="EA786" s="45"/>
      <c r="EB786" s="45"/>
      <c r="EC786" s="45"/>
      <c r="ED786" s="45"/>
      <c r="EE786" s="45"/>
      <c r="EF786" s="45"/>
      <c r="EG786" s="45"/>
      <c r="EH786" s="45"/>
      <c r="EI786" s="45"/>
      <c r="EJ786" s="45"/>
      <c r="EK786" s="45"/>
      <c r="EL786" s="45"/>
      <c r="EM786" s="45"/>
      <c r="EN786" s="45"/>
      <c r="EO786" s="45"/>
      <c r="EP786" s="45"/>
      <c r="EQ786" s="1217"/>
      <c r="ER786" s="577"/>
    </row>
    <row r="787" spans="1:148" ht="15" customHeight="1">
      <c r="A787" s="648"/>
      <c r="B787" s="2261" t="str">
        <f t="shared" si="816"/>
        <v>Desk 50</v>
      </c>
      <c r="C787" s="2266" t="str">
        <f t="shared" ref="C787" si="835">IF(ISBLANK(C61), "", C61)</f>
        <v/>
      </c>
      <c r="D787" s="2266" t="str">
        <f t="shared" si="826"/>
        <v/>
      </c>
      <c r="E787" s="2266" t="str">
        <f t="shared" si="826"/>
        <v/>
      </c>
      <c r="F787" s="2266" t="str">
        <f t="shared" si="826"/>
        <v/>
      </c>
      <c r="G787" s="45"/>
      <c r="H787" s="45"/>
      <c r="I787" s="45"/>
      <c r="J787" s="45"/>
      <c r="K787" s="45"/>
      <c r="L787" s="45"/>
      <c r="M787" s="45"/>
      <c r="N787" s="45"/>
      <c r="O787" s="45"/>
      <c r="P787" s="45"/>
      <c r="Q787" s="45"/>
      <c r="R787" s="45"/>
      <c r="S787" s="45"/>
      <c r="T787" s="45"/>
      <c r="U787" s="45"/>
      <c r="V787" s="45"/>
      <c r="W787" s="45"/>
      <c r="X787" s="45"/>
      <c r="Y787" s="45"/>
      <c r="Z787" s="45"/>
      <c r="AA787" s="45"/>
      <c r="AB787" s="45"/>
      <c r="AC787" s="45"/>
      <c r="AD787" s="45"/>
      <c r="AE787" s="45"/>
      <c r="AF787" s="45"/>
      <c r="AG787" s="45"/>
      <c r="AH787" s="45"/>
      <c r="AI787" s="45"/>
      <c r="AJ787" s="45"/>
      <c r="AK787" s="45"/>
      <c r="AL787" s="45"/>
      <c r="AM787" s="45"/>
      <c r="AN787" s="45"/>
      <c r="AO787" s="45"/>
      <c r="AP787" s="45"/>
      <c r="AQ787" s="45"/>
      <c r="AR787" s="45"/>
      <c r="AS787" s="45"/>
      <c r="AT787" s="45"/>
      <c r="AU787" s="45"/>
      <c r="AV787" s="45"/>
      <c r="AW787" s="45"/>
      <c r="AX787" s="45"/>
      <c r="AY787" s="45"/>
      <c r="AZ787" s="45"/>
      <c r="BA787" s="45"/>
      <c r="BB787" s="45"/>
      <c r="BC787" s="45"/>
      <c r="BD787" s="45"/>
      <c r="BE787" s="45"/>
      <c r="BF787" s="45"/>
      <c r="BG787" s="45"/>
      <c r="BH787" s="45"/>
      <c r="BI787" s="45"/>
      <c r="BJ787" s="45"/>
      <c r="BK787" s="45"/>
      <c r="BL787" s="45"/>
      <c r="BM787" s="45"/>
      <c r="BN787" s="45"/>
      <c r="BO787" s="45"/>
      <c r="BP787" s="45"/>
      <c r="BQ787" s="45"/>
      <c r="BR787" s="45"/>
      <c r="BS787" s="45"/>
      <c r="BT787" s="45"/>
      <c r="BU787" s="45"/>
      <c r="BV787" s="45"/>
      <c r="BW787" s="45"/>
      <c r="BX787" s="45"/>
      <c r="BY787" s="45"/>
      <c r="BZ787" s="45"/>
      <c r="CA787" s="45"/>
      <c r="CB787" s="45"/>
      <c r="CC787" s="45"/>
      <c r="CD787" s="45"/>
      <c r="CE787" s="45"/>
      <c r="CF787" s="45"/>
      <c r="CG787" s="45"/>
      <c r="CH787" s="45"/>
      <c r="CI787" s="45"/>
      <c r="CJ787" s="45"/>
      <c r="CK787" s="45"/>
      <c r="CL787" s="45"/>
      <c r="CM787" s="45"/>
      <c r="CN787" s="45"/>
      <c r="CO787" s="45"/>
      <c r="CP787" s="45"/>
      <c r="CQ787" s="45"/>
      <c r="CR787" s="45"/>
      <c r="CS787" s="45"/>
      <c r="CT787" s="45"/>
      <c r="CU787" s="45"/>
      <c r="CV787" s="45"/>
      <c r="CW787" s="45"/>
      <c r="CX787" s="45"/>
      <c r="CY787" s="45"/>
      <c r="CZ787" s="45"/>
      <c r="DA787" s="45"/>
      <c r="DB787" s="45"/>
      <c r="DC787" s="45"/>
      <c r="DD787" s="45"/>
      <c r="DE787" s="45"/>
      <c r="DF787" s="45"/>
      <c r="DG787" s="45"/>
      <c r="DH787" s="45"/>
      <c r="DI787" s="45"/>
      <c r="DJ787" s="45"/>
      <c r="DK787" s="45"/>
      <c r="DL787" s="45"/>
      <c r="DM787" s="45"/>
      <c r="DN787" s="45"/>
      <c r="DO787" s="45"/>
      <c r="DP787" s="45"/>
      <c r="DQ787" s="45"/>
      <c r="DR787" s="45"/>
      <c r="DS787" s="45"/>
      <c r="DT787" s="45"/>
      <c r="DU787" s="45"/>
      <c r="DV787" s="1217"/>
      <c r="DW787" s="45"/>
      <c r="DX787" s="45"/>
      <c r="DY787" s="45"/>
      <c r="DZ787" s="45"/>
      <c r="EA787" s="45"/>
      <c r="EB787" s="45"/>
      <c r="EC787" s="45"/>
      <c r="ED787" s="45"/>
      <c r="EE787" s="45"/>
      <c r="EF787" s="45"/>
      <c r="EG787" s="45"/>
      <c r="EH787" s="45"/>
      <c r="EI787" s="45"/>
      <c r="EJ787" s="45"/>
      <c r="EK787" s="45"/>
      <c r="EL787" s="45"/>
      <c r="EM787" s="45"/>
      <c r="EN787" s="45"/>
      <c r="EO787" s="45"/>
      <c r="EP787" s="45"/>
      <c r="EQ787" s="1217"/>
      <c r="ER787" s="577"/>
    </row>
    <row r="788" spans="1:148" ht="15" customHeight="1">
      <c r="A788" s="648"/>
      <c r="B788" s="2261" t="str">
        <f t="shared" si="816"/>
        <v>Desk 51</v>
      </c>
      <c r="C788" s="2266" t="str">
        <f t="shared" ref="C788" si="836">IF(ISBLANK(C62), "", C62)</f>
        <v/>
      </c>
      <c r="D788" s="2266" t="str">
        <f t="shared" si="826"/>
        <v/>
      </c>
      <c r="E788" s="2266" t="str">
        <f t="shared" si="826"/>
        <v/>
      </c>
      <c r="F788" s="2266" t="str">
        <f t="shared" si="826"/>
        <v/>
      </c>
      <c r="G788" s="45"/>
      <c r="H788" s="45"/>
      <c r="I788" s="45"/>
      <c r="J788" s="45"/>
      <c r="K788" s="45"/>
      <c r="L788" s="45"/>
      <c r="M788" s="45"/>
      <c r="N788" s="45"/>
      <c r="O788" s="45"/>
      <c r="P788" s="45"/>
      <c r="Q788" s="45"/>
      <c r="R788" s="45"/>
      <c r="S788" s="45"/>
      <c r="T788" s="45"/>
      <c r="U788" s="45"/>
      <c r="V788" s="45"/>
      <c r="W788" s="45"/>
      <c r="X788" s="45"/>
      <c r="Y788" s="45"/>
      <c r="Z788" s="45"/>
      <c r="AA788" s="45"/>
      <c r="AB788" s="45"/>
      <c r="AC788" s="45"/>
      <c r="AD788" s="45"/>
      <c r="AE788" s="45"/>
      <c r="AF788" s="45"/>
      <c r="AG788" s="45"/>
      <c r="AH788" s="45"/>
      <c r="AI788" s="45"/>
      <c r="AJ788" s="45"/>
      <c r="AK788" s="45"/>
      <c r="AL788" s="45"/>
      <c r="AM788" s="45"/>
      <c r="AN788" s="45"/>
      <c r="AO788" s="45"/>
      <c r="AP788" s="45"/>
      <c r="AQ788" s="45"/>
      <c r="AR788" s="45"/>
      <c r="AS788" s="45"/>
      <c r="AT788" s="45"/>
      <c r="AU788" s="45"/>
      <c r="AV788" s="45"/>
      <c r="AW788" s="45"/>
      <c r="AX788" s="45"/>
      <c r="AY788" s="45"/>
      <c r="AZ788" s="45"/>
      <c r="BA788" s="45"/>
      <c r="BB788" s="45"/>
      <c r="BC788" s="45"/>
      <c r="BD788" s="45"/>
      <c r="BE788" s="45"/>
      <c r="BF788" s="45"/>
      <c r="BG788" s="45"/>
      <c r="BH788" s="45"/>
      <c r="BI788" s="45"/>
      <c r="BJ788" s="45"/>
      <c r="BK788" s="45"/>
      <c r="BL788" s="45"/>
      <c r="BM788" s="45"/>
      <c r="BN788" s="45"/>
      <c r="BO788" s="45"/>
      <c r="BP788" s="45"/>
      <c r="BQ788" s="45"/>
      <c r="BR788" s="45"/>
      <c r="BS788" s="45"/>
      <c r="BT788" s="45"/>
      <c r="BU788" s="45"/>
      <c r="BV788" s="45"/>
      <c r="BW788" s="45"/>
      <c r="BX788" s="45"/>
      <c r="BY788" s="45"/>
      <c r="BZ788" s="45"/>
      <c r="CA788" s="45"/>
      <c r="CB788" s="45"/>
      <c r="CC788" s="45"/>
      <c r="CD788" s="45"/>
      <c r="CE788" s="45"/>
      <c r="CF788" s="45"/>
      <c r="CG788" s="45"/>
      <c r="CH788" s="45"/>
      <c r="CI788" s="45"/>
      <c r="CJ788" s="45"/>
      <c r="CK788" s="45"/>
      <c r="CL788" s="45"/>
      <c r="CM788" s="45"/>
      <c r="CN788" s="45"/>
      <c r="CO788" s="45"/>
      <c r="CP788" s="45"/>
      <c r="CQ788" s="45"/>
      <c r="CR788" s="45"/>
      <c r="CS788" s="45"/>
      <c r="CT788" s="45"/>
      <c r="CU788" s="45"/>
      <c r="CV788" s="45"/>
      <c r="CW788" s="45"/>
      <c r="CX788" s="45"/>
      <c r="CY788" s="45"/>
      <c r="CZ788" s="45"/>
      <c r="DA788" s="45"/>
      <c r="DB788" s="45"/>
      <c r="DC788" s="45"/>
      <c r="DD788" s="45"/>
      <c r="DE788" s="45"/>
      <c r="DF788" s="45"/>
      <c r="DG788" s="45"/>
      <c r="DH788" s="45"/>
      <c r="DI788" s="45"/>
      <c r="DJ788" s="45"/>
      <c r="DK788" s="45"/>
      <c r="DL788" s="45"/>
      <c r="DM788" s="45"/>
      <c r="DN788" s="45"/>
      <c r="DO788" s="45"/>
      <c r="DP788" s="45"/>
      <c r="DQ788" s="45"/>
      <c r="DR788" s="45"/>
      <c r="DS788" s="45"/>
      <c r="DT788" s="45"/>
      <c r="DU788" s="45"/>
      <c r="DV788" s="1217"/>
      <c r="DW788" s="45"/>
      <c r="DX788" s="45"/>
      <c r="DY788" s="45"/>
      <c r="DZ788" s="45"/>
      <c r="EA788" s="45"/>
      <c r="EB788" s="45"/>
      <c r="EC788" s="45"/>
      <c r="ED788" s="45"/>
      <c r="EE788" s="45"/>
      <c r="EF788" s="45"/>
      <c r="EG788" s="45"/>
      <c r="EH788" s="45"/>
      <c r="EI788" s="45"/>
      <c r="EJ788" s="45"/>
      <c r="EK788" s="45"/>
      <c r="EL788" s="45"/>
      <c r="EM788" s="45"/>
      <c r="EN788" s="45"/>
      <c r="EO788" s="45"/>
      <c r="EP788" s="45"/>
      <c r="EQ788" s="1217"/>
      <c r="ER788" s="577"/>
    </row>
    <row r="789" spans="1:148" ht="15" customHeight="1">
      <c r="A789" s="648"/>
      <c r="B789" s="2261" t="str">
        <f t="shared" si="816"/>
        <v>Desk 52</v>
      </c>
      <c r="C789" s="2266" t="str">
        <f t="shared" ref="C789" si="837">IF(ISBLANK(C63), "", C63)</f>
        <v/>
      </c>
      <c r="D789" s="2266" t="str">
        <f t="shared" si="826"/>
        <v/>
      </c>
      <c r="E789" s="2266" t="str">
        <f t="shared" si="826"/>
        <v/>
      </c>
      <c r="F789" s="2266" t="str">
        <f t="shared" si="826"/>
        <v/>
      </c>
      <c r="G789" s="45"/>
      <c r="H789" s="45"/>
      <c r="I789" s="45"/>
      <c r="J789" s="45"/>
      <c r="K789" s="45"/>
      <c r="L789" s="45"/>
      <c r="M789" s="45"/>
      <c r="N789" s="45"/>
      <c r="O789" s="45"/>
      <c r="P789" s="45"/>
      <c r="Q789" s="45"/>
      <c r="R789" s="45"/>
      <c r="S789" s="45"/>
      <c r="T789" s="45"/>
      <c r="U789" s="45"/>
      <c r="V789" s="45"/>
      <c r="W789" s="45"/>
      <c r="X789" s="45"/>
      <c r="Y789" s="45"/>
      <c r="Z789" s="45"/>
      <c r="AA789" s="45"/>
      <c r="AB789" s="45"/>
      <c r="AC789" s="45"/>
      <c r="AD789" s="45"/>
      <c r="AE789" s="45"/>
      <c r="AF789" s="45"/>
      <c r="AG789" s="45"/>
      <c r="AH789" s="45"/>
      <c r="AI789" s="45"/>
      <c r="AJ789" s="45"/>
      <c r="AK789" s="45"/>
      <c r="AL789" s="45"/>
      <c r="AM789" s="45"/>
      <c r="AN789" s="45"/>
      <c r="AO789" s="45"/>
      <c r="AP789" s="45"/>
      <c r="AQ789" s="45"/>
      <c r="AR789" s="45"/>
      <c r="AS789" s="45"/>
      <c r="AT789" s="45"/>
      <c r="AU789" s="45"/>
      <c r="AV789" s="45"/>
      <c r="AW789" s="45"/>
      <c r="AX789" s="45"/>
      <c r="AY789" s="45"/>
      <c r="AZ789" s="45"/>
      <c r="BA789" s="45"/>
      <c r="BB789" s="45"/>
      <c r="BC789" s="45"/>
      <c r="BD789" s="45"/>
      <c r="BE789" s="45"/>
      <c r="BF789" s="45"/>
      <c r="BG789" s="45"/>
      <c r="BH789" s="45"/>
      <c r="BI789" s="45"/>
      <c r="BJ789" s="45"/>
      <c r="BK789" s="45"/>
      <c r="BL789" s="45"/>
      <c r="BM789" s="45"/>
      <c r="BN789" s="45"/>
      <c r="BO789" s="45"/>
      <c r="BP789" s="45"/>
      <c r="BQ789" s="45"/>
      <c r="BR789" s="45"/>
      <c r="BS789" s="45"/>
      <c r="BT789" s="45"/>
      <c r="BU789" s="45"/>
      <c r="BV789" s="45"/>
      <c r="BW789" s="45"/>
      <c r="BX789" s="45"/>
      <c r="BY789" s="45"/>
      <c r="BZ789" s="45"/>
      <c r="CA789" s="45"/>
      <c r="CB789" s="45"/>
      <c r="CC789" s="45"/>
      <c r="CD789" s="45"/>
      <c r="CE789" s="45"/>
      <c r="CF789" s="45"/>
      <c r="CG789" s="45"/>
      <c r="CH789" s="45"/>
      <c r="CI789" s="45"/>
      <c r="CJ789" s="45"/>
      <c r="CK789" s="45"/>
      <c r="CL789" s="45"/>
      <c r="CM789" s="45"/>
      <c r="CN789" s="45"/>
      <c r="CO789" s="45"/>
      <c r="CP789" s="45"/>
      <c r="CQ789" s="45"/>
      <c r="CR789" s="45"/>
      <c r="CS789" s="45"/>
      <c r="CT789" s="45"/>
      <c r="CU789" s="45"/>
      <c r="CV789" s="45"/>
      <c r="CW789" s="45"/>
      <c r="CX789" s="45"/>
      <c r="CY789" s="45"/>
      <c r="CZ789" s="45"/>
      <c r="DA789" s="45"/>
      <c r="DB789" s="45"/>
      <c r="DC789" s="45"/>
      <c r="DD789" s="45"/>
      <c r="DE789" s="45"/>
      <c r="DF789" s="45"/>
      <c r="DG789" s="45"/>
      <c r="DH789" s="45"/>
      <c r="DI789" s="45"/>
      <c r="DJ789" s="45"/>
      <c r="DK789" s="45"/>
      <c r="DL789" s="45"/>
      <c r="DM789" s="45"/>
      <c r="DN789" s="45"/>
      <c r="DO789" s="45"/>
      <c r="DP789" s="45"/>
      <c r="DQ789" s="45"/>
      <c r="DR789" s="45"/>
      <c r="DS789" s="45"/>
      <c r="DT789" s="45"/>
      <c r="DU789" s="45"/>
      <c r="DV789" s="1217"/>
      <c r="DW789" s="45"/>
      <c r="DX789" s="45"/>
      <c r="DY789" s="45"/>
      <c r="DZ789" s="45"/>
      <c r="EA789" s="45"/>
      <c r="EB789" s="45"/>
      <c r="EC789" s="45"/>
      <c r="ED789" s="45"/>
      <c r="EE789" s="45"/>
      <c r="EF789" s="45"/>
      <c r="EG789" s="45"/>
      <c r="EH789" s="45"/>
      <c r="EI789" s="45"/>
      <c r="EJ789" s="45"/>
      <c r="EK789" s="45"/>
      <c r="EL789" s="45"/>
      <c r="EM789" s="45"/>
      <c r="EN789" s="45"/>
      <c r="EO789" s="45"/>
      <c r="EP789" s="45"/>
      <c r="EQ789" s="1217"/>
      <c r="ER789" s="577"/>
    </row>
    <row r="790" spans="1:148" ht="15" customHeight="1">
      <c r="A790" s="648"/>
      <c r="B790" s="2261" t="str">
        <f t="shared" si="816"/>
        <v>Desk 53</v>
      </c>
      <c r="C790" s="2266" t="str">
        <f t="shared" ref="C790" si="838">IF(ISBLANK(C64), "", C64)</f>
        <v/>
      </c>
      <c r="D790" s="2266" t="str">
        <f t="shared" si="826"/>
        <v/>
      </c>
      <c r="E790" s="2266" t="str">
        <f t="shared" si="826"/>
        <v/>
      </c>
      <c r="F790" s="2266" t="str">
        <f t="shared" si="826"/>
        <v/>
      </c>
      <c r="G790" s="45"/>
      <c r="H790" s="45"/>
      <c r="I790" s="45"/>
      <c r="J790" s="45"/>
      <c r="K790" s="45"/>
      <c r="L790" s="45"/>
      <c r="M790" s="45"/>
      <c r="N790" s="45"/>
      <c r="O790" s="45"/>
      <c r="P790" s="45"/>
      <c r="Q790" s="45"/>
      <c r="R790" s="45"/>
      <c r="S790" s="45"/>
      <c r="T790" s="45"/>
      <c r="U790" s="45"/>
      <c r="V790" s="45"/>
      <c r="W790" s="45"/>
      <c r="X790" s="45"/>
      <c r="Y790" s="45"/>
      <c r="Z790" s="45"/>
      <c r="AA790" s="45"/>
      <c r="AB790" s="45"/>
      <c r="AC790" s="45"/>
      <c r="AD790" s="45"/>
      <c r="AE790" s="45"/>
      <c r="AF790" s="45"/>
      <c r="AG790" s="45"/>
      <c r="AH790" s="45"/>
      <c r="AI790" s="45"/>
      <c r="AJ790" s="45"/>
      <c r="AK790" s="45"/>
      <c r="AL790" s="45"/>
      <c r="AM790" s="45"/>
      <c r="AN790" s="45"/>
      <c r="AO790" s="45"/>
      <c r="AP790" s="45"/>
      <c r="AQ790" s="45"/>
      <c r="AR790" s="45"/>
      <c r="AS790" s="45"/>
      <c r="AT790" s="45"/>
      <c r="AU790" s="45"/>
      <c r="AV790" s="45"/>
      <c r="AW790" s="45"/>
      <c r="AX790" s="45"/>
      <c r="AY790" s="45"/>
      <c r="AZ790" s="45"/>
      <c r="BA790" s="45"/>
      <c r="BB790" s="45"/>
      <c r="BC790" s="45"/>
      <c r="BD790" s="45"/>
      <c r="BE790" s="45"/>
      <c r="BF790" s="45"/>
      <c r="BG790" s="45"/>
      <c r="BH790" s="45"/>
      <c r="BI790" s="45"/>
      <c r="BJ790" s="45"/>
      <c r="BK790" s="45"/>
      <c r="BL790" s="45"/>
      <c r="BM790" s="45"/>
      <c r="BN790" s="45"/>
      <c r="BO790" s="45"/>
      <c r="BP790" s="45"/>
      <c r="BQ790" s="45"/>
      <c r="BR790" s="45"/>
      <c r="BS790" s="45"/>
      <c r="BT790" s="45"/>
      <c r="BU790" s="45"/>
      <c r="BV790" s="45"/>
      <c r="BW790" s="45"/>
      <c r="BX790" s="45"/>
      <c r="BY790" s="45"/>
      <c r="BZ790" s="45"/>
      <c r="CA790" s="45"/>
      <c r="CB790" s="45"/>
      <c r="CC790" s="45"/>
      <c r="CD790" s="45"/>
      <c r="CE790" s="45"/>
      <c r="CF790" s="45"/>
      <c r="CG790" s="45"/>
      <c r="CH790" s="45"/>
      <c r="CI790" s="45"/>
      <c r="CJ790" s="45"/>
      <c r="CK790" s="45"/>
      <c r="CL790" s="45"/>
      <c r="CM790" s="45"/>
      <c r="CN790" s="45"/>
      <c r="CO790" s="45"/>
      <c r="CP790" s="45"/>
      <c r="CQ790" s="45"/>
      <c r="CR790" s="45"/>
      <c r="CS790" s="45"/>
      <c r="CT790" s="45"/>
      <c r="CU790" s="45"/>
      <c r="CV790" s="45"/>
      <c r="CW790" s="45"/>
      <c r="CX790" s="45"/>
      <c r="CY790" s="45"/>
      <c r="CZ790" s="45"/>
      <c r="DA790" s="45"/>
      <c r="DB790" s="45"/>
      <c r="DC790" s="45"/>
      <c r="DD790" s="45"/>
      <c r="DE790" s="45"/>
      <c r="DF790" s="45"/>
      <c r="DG790" s="45"/>
      <c r="DH790" s="45"/>
      <c r="DI790" s="45"/>
      <c r="DJ790" s="45"/>
      <c r="DK790" s="45"/>
      <c r="DL790" s="45"/>
      <c r="DM790" s="45"/>
      <c r="DN790" s="45"/>
      <c r="DO790" s="45"/>
      <c r="DP790" s="45"/>
      <c r="DQ790" s="45"/>
      <c r="DR790" s="45"/>
      <c r="DS790" s="45"/>
      <c r="DT790" s="45"/>
      <c r="DU790" s="45"/>
      <c r="DV790" s="1217"/>
      <c r="DW790" s="45"/>
      <c r="DX790" s="45"/>
      <c r="DY790" s="45"/>
      <c r="DZ790" s="45"/>
      <c r="EA790" s="45"/>
      <c r="EB790" s="45"/>
      <c r="EC790" s="45"/>
      <c r="ED790" s="45"/>
      <c r="EE790" s="45"/>
      <c r="EF790" s="45"/>
      <c r="EG790" s="45"/>
      <c r="EH790" s="45"/>
      <c r="EI790" s="45"/>
      <c r="EJ790" s="45"/>
      <c r="EK790" s="45"/>
      <c r="EL790" s="45"/>
      <c r="EM790" s="45"/>
      <c r="EN790" s="45"/>
      <c r="EO790" s="45"/>
      <c r="EP790" s="45"/>
      <c r="EQ790" s="1217"/>
      <c r="ER790" s="577"/>
    </row>
    <row r="791" spans="1:148" ht="15" customHeight="1">
      <c r="A791" s="648"/>
      <c r="B791" s="2261" t="str">
        <f t="shared" si="816"/>
        <v>Desk 54</v>
      </c>
      <c r="C791" s="2266" t="str">
        <f t="shared" ref="C791" si="839">IF(ISBLANK(C65), "", C65)</f>
        <v/>
      </c>
      <c r="D791" s="2266" t="str">
        <f t="shared" si="826"/>
        <v/>
      </c>
      <c r="E791" s="2266" t="str">
        <f t="shared" si="826"/>
        <v/>
      </c>
      <c r="F791" s="2266" t="str">
        <f t="shared" si="826"/>
        <v/>
      </c>
      <c r="G791" s="45"/>
      <c r="H791" s="45"/>
      <c r="I791" s="45"/>
      <c r="J791" s="45"/>
      <c r="K791" s="45"/>
      <c r="L791" s="45"/>
      <c r="M791" s="45"/>
      <c r="N791" s="45"/>
      <c r="O791" s="45"/>
      <c r="P791" s="45"/>
      <c r="Q791" s="45"/>
      <c r="R791" s="45"/>
      <c r="S791" s="45"/>
      <c r="T791" s="45"/>
      <c r="U791" s="45"/>
      <c r="V791" s="45"/>
      <c r="W791" s="45"/>
      <c r="X791" s="45"/>
      <c r="Y791" s="45"/>
      <c r="Z791" s="45"/>
      <c r="AA791" s="45"/>
      <c r="AB791" s="45"/>
      <c r="AC791" s="45"/>
      <c r="AD791" s="45"/>
      <c r="AE791" s="45"/>
      <c r="AF791" s="45"/>
      <c r="AG791" s="45"/>
      <c r="AH791" s="45"/>
      <c r="AI791" s="45"/>
      <c r="AJ791" s="45"/>
      <c r="AK791" s="45"/>
      <c r="AL791" s="45"/>
      <c r="AM791" s="45"/>
      <c r="AN791" s="45"/>
      <c r="AO791" s="45"/>
      <c r="AP791" s="45"/>
      <c r="AQ791" s="45"/>
      <c r="AR791" s="45"/>
      <c r="AS791" s="45"/>
      <c r="AT791" s="45"/>
      <c r="AU791" s="45"/>
      <c r="AV791" s="45"/>
      <c r="AW791" s="45"/>
      <c r="AX791" s="45"/>
      <c r="AY791" s="45"/>
      <c r="AZ791" s="45"/>
      <c r="BA791" s="45"/>
      <c r="BB791" s="45"/>
      <c r="BC791" s="45"/>
      <c r="BD791" s="45"/>
      <c r="BE791" s="45"/>
      <c r="BF791" s="45"/>
      <c r="BG791" s="45"/>
      <c r="BH791" s="45"/>
      <c r="BI791" s="45"/>
      <c r="BJ791" s="45"/>
      <c r="BK791" s="45"/>
      <c r="BL791" s="45"/>
      <c r="BM791" s="45"/>
      <c r="BN791" s="45"/>
      <c r="BO791" s="45"/>
      <c r="BP791" s="45"/>
      <c r="BQ791" s="45"/>
      <c r="BR791" s="45"/>
      <c r="BS791" s="45"/>
      <c r="BT791" s="45"/>
      <c r="BU791" s="45"/>
      <c r="BV791" s="45"/>
      <c r="BW791" s="45"/>
      <c r="BX791" s="45"/>
      <c r="BY791" s="45"/>
      <c r="BZ791" s="45"/>
      <c r="CA791" s="45"/>
      <c r="CB791" s="45"/>
      <c r="CC791" s="45"/>
      <c r="CD791" s="45"/>
      <c r="CE791" s="45"/>
      <c r="CF791" s="45"/>
      <c r="CG791" s="45"/>
      <c r="CH791" s="45"/>
      <c r="CI791" s="45"/>
      <c r="CJ791" s="45"/>
      <c r="CK791" s="45"/>
      <c r="CL791" s="45"/>
      <c r="CM791" s="45"/>
      <c r="CN791" s="45"/>
      <c r="CO791" s="45"/>
      <c r="CP791" s="45"/>
      <c r="CQ791" s="45"/>
      <c r="CR791" s="45"/>
      <c r="CS791" s="45"/>
      <c r="CT791" s="45"/>
      <c r="CU791" s="45"/>
      <c r="CV791" s="45"/>
      <c r="CW791" s="45"/>
      <c r="CX791" s="45"/>
      <c r="CY791" s="45"/>
      <c r="CZ791" s="45"/>
      <c r="DA791" s="45"/>
      <c r="DB791" s="45"/>
      <c r="DC791" s="45"/>
      <c r="DD791" s="45"/>
      <c r="DE791" s="45"/>
      <c r="DF791" s="45"/>
      <c r="DG791" s="45"/>
      <c r="DH791" s="45"/>
      <c r="DI791" s="45"/>
      <c r="DJ791" s="45"/>
      <c r="DK791" s="45"/>
      <c r="DL791" s="45"/>
      <c r="DM791" s="45"/>
      <c r="DN791" s="45"/>
      <c r="DO791" s="45"/>
      <c r="DP791" s="45"/>
      <c r="DQ791" s="45"/>
      <c r="DR791" s="45"/>
      <c r="DS791" s="45"/>
      <c r="DT791" s="45"/>
      <c r="DU791" s="45"/>
      <c r="DV791" s="1217"/>
      <c r="DW791" s="45"/>
      <c r="DX791" s="45"/>
      <c r="DY791" s="45"/>
      <c r="DZ791" s="45"/>
      <c r="EA791" s="45"/>
      <c r="EB791" s="45"/>
      <c r="EC791" s="45"/>
      <c r="ED791" s="45"/>
      <c r="EE791" s="45"/>
      <c r="EF791" s="45"/>
      <c r="EG791" s="45"/>
      <c r="EH791" s="45"/>
      <c r="EI791" s="45"/>
      <c r="EJ791" s="45"/>
      <c r="EK791" s="45"/>
      <c r="EL791" s="45"/>
      <c r="EM791" s="45"/>
      <c r="EN791" s="45"/>
      <c r="EO791" s="45"/>
      <c r="EP791" s="45"/>
      <c r="EQ791" s="1217"/>
      <c r="ER791" s="577"/>
    </row>
    <row r="792" spans="1:148" ht="15" customHeight="1">
      <c r="A792" s="648"/>
      <c r="B792" s="2261" t="str">
        <f t="shared" si="816"/>
        <v>Desk 55</v>
      </c>
      <c r="C792" s="2266" t="str">
        <f t="shared" ref="C792" si="840">IF(ISBLANK(C66), "", C66)</f>
        <v/>
      </c>
      <c r="D792" s="2266" t="str">
        <f t="shared" si="826"/>
        <v/>
      </c>
      <c r="E792" s="2266" t="str">
        <f t="shared" si="826"/>
        <v/>
      </c>
      <c r="F792" s="2266" t="str">
        <f t="shared" si="826"/>
        <v/>
      </c>
      <c r="G792" s="45"/>
      <c r="H792" s="45"/>
      <c r="I792" s="45"/>
      <c r="J792" s="45"/>
      <c r="K792" s="45"/>
      <c r="L792" s="45"/>
      <c r="M792" s="45"/>
      <c r="N792" s="45"/>
      <c r="O792" s="45"/>
      <c r="P792" s="45"/>
      <c r="Q792" s="45"/>
      <c r="R792" s="45"/>
      <c r="S792" s="45"/>
      <c r="T792" s="45"/>
      <c r="U792" s="45"/>
      <c r="V792" s="45"/>
      <c r="W792" s="45"/>
      <c r="X792" s="45"/>
      <c r="Y792" s="45"/>
      <c r="Z792" s="45"/>
      <c r="AA792" s="45"/>
      <c r="AB792" s="45"/>
      <c r="AC792" s="45"/>
      <c r="AD792" s="45"/>
      <c r="AE792" s="45"/>
      <c r="AF792" s="45"/>
      <c r="AG792" s="45"/>
      <c r="AH792" s="45"/>
      <c r="AI792" s="45"/>
      <c r="AJ792" s="45"/>
      <c r="AK792" s="45"/>
      <c r="AL792" s="45"/>
      <c r="AM792" s="45"/>
      <c r="AN792" s="45"/>
      <c r="AO792" s="45"/>
      <c r="AP792" s="45"/>
      <c r="AQ792" s="45"/>
      <c r="AR792" s="45"/>
      <c r="AS792" s="45"/>
      <c r="AT792" s="45"/>
      <c r="AU792" s="45"/>
      <c r="AV792" s="45"/>
      <c r="AW792" s="45"/>
      <c r="AX792" s="45"/>
      <c r="AY792" s="45"/>
      <c r="AZ792" s="45"/>
      <c r="BA792" s="45"/>
      <c r="BB792" s="45"/>
      <c r="BC792" s="45"/>
      <c r="BD792" s="45"/>
      <c r="BE792" s="45"/>
      <c r="BF792" s="45"/>
      <c r="BG792" s="45"/>
      <c r="BH792" s="45"/>
      <c r="BI792" s="45"/>
      <c r="BJ792" s="45"/>
      <c r="BK792" s="45"/>
      <c r="BL792" s="45"/>
      <c r="BM792" s="45"/>
      <c r="BN792" s="45"/>
      <c r="BO792" s="45"/>
      <c r="BP792" s="45"/>
      <c r="BQ792" s="45"/>
      <c r="BR792" s="45"/>
      <c r="BS792" s="45"/>
      <c r="BT792" s="45"/>
      <c r="BU792" s="45"/>
      <c r="BV792" s="45"/>
      <c r="BW792" s="45"/>
      <c r="BX792" s="45"/>
      <c r="BY792" s="45"/>
      <c r="BZ792" s="45"/>
      <c r="CA792" s="45"/>
      <c r="CB792" s="45"/>
      <c r="CC792" s="45"/>
      <c r="CD792" s="45"/>
      <c r="CE792" s="45"/>
      <c r="CF792" s="45"/>
      <c r="CG792" s="45"/>
      <c r="CH792" s="45"/>
      <c r="CI792" s="45"/>
      <c r="CJ792" s="45"/>
      <c r="CK792" s="45"/>
      <c r="CL792" s="45"/>
      <c r="CM792" s="45"/>
      <c r="CN792" s="45"/>
      <c r="CO792" s="45"/>
      <c r="CP792" s="45"/>
      <c r="CQ792" s="45"/>
      <c r="CR792" s="45"/>
      <c r="CS792" s="45"/>
      <c r="CT792" s="45"/>
      <c r="CU792" s="45"/>
      <c r="CV792" s="45"/>
      <c r="CW792" s="45"/>
      <c r="CX792" s="45"/>
      <c r="CY792" s="45"/>
      <c r="CZ792" s="45"/>
      <c r="DA792" s="45"/>
      <c r="DB792" s="45"/>
      <c r="DC792" s="45"/>
      <c r="DD792" s="45"/>
      <c r="DE792" s="45"/>
      <c r="DF792" s="45"/>
      <c r="DG792" s="45"/>
      <c r="DH792" s="45"/>
      <c r="DI792" s="45"/>
      <c r="DJ792" s="45"/>
      <c r="DK792" s="45"/>
      <c r="DL792" s="45"/>
      <c r="DM792" s="45"/>
      <c r="DN792" s="45"/>
      <c r="DO792" s="45"/>
      <c r="DP792" s="45"/>
      <c r="DQ792" s="45"/>
      <c r="DR792" s="45"/>
      <c r="DS792" s="45"/>
      <c r="DT792" s="45"/>
      <c r="DU792" s="45"/>
      <c r="DV792" s="1217"/>
      <c r="DW792" s="45"/>
      <c r="DX792" s="45"/>
      <c r="DY792" s="45"/>
      <c r="DZ792" s="45"/>
      <c r="EA792" s="45"/>
      <c r="EB792" s="45"/>
      <c r="EC792" s="45"/>
      <c r="ED792" s="45"/>
      <c r="EE792" s="45"/>
      <c r="EF792" s="45"/>
      <c r="EG792" s="45"/>
      <c r="EH792" s="45"/>
      <c r="EI792" s="45"/>
      <c r="EJ792" s="45"/>
      <c r="EK792" s="45"/>
      <c r="EL792" s="45"/>
      <c r="EM792" s="45"/>
      <c r="EN792" s="45"/>
      <c r="EO792" s="45"/>
      <c r="EP792" s="45"/>
      <c r="EQ792" s="1217"/>
      <c r="ER792" s="577"/>
    </row>
    <row r="793" spans="1:148" ht="15" customHeight="1">
      <c r="A793" s="648"/>
      <c r="B793" s="2261" t="str">
        <f t="shared" si="816"/>
        <v>Desk 56</v>
      </c>
      <c r="C793" s="2266" t="str">
        <f t="shared" ref="C793" si="841">IF(ISBLANK(C67), "", C67)</f>
        <v/>
      </c>
      <c r="D793" s="2266" t="str">
        <f t="shared" si="826"/>
        <v/>
      </c>
      <c r="E793" s="2266" t="str">
        <f t="shared" si="826"/>
        <v/>
      </c>
      <c r="F793" s="2266" t="str">
        <f t="shared" si="826"/>
        <v/>
      </c>
      <c r="G793" s="45"/>
      <c r="H793" s="45"/>
      <c r="I793" s="45"/>
      <c r="J793" s="45"/>
      <c r="K793" s="45"/>
      <c r="L793" s="45"/>
      <c r="M793" s="45"/>
      <c r="N793" s="45"/>
      <c r="O793" s="45"/>
      <c r="P793" s="45"/>
      <c r="Q793" s="45"/>
      <c r="R793" s="45"/>
      <c r="S793" s="45"/>
      <c r="T793" s="45"/>
      <c r="U793" s="45"/>
      <c r="V793" s="45"/>
      <c r="W793" s="45"/>
      <c r="X793" s="45"/>
      <c r="Y793" s="45"/>
      <c r="Z793" s="45"/>
      <c r="AA793" s="45"/>
      <c r="AB793" s="45"/>
      <c r="AC793" s="45"/>
      <c r="AD793" s="45"/>
      <c r="AE793" s="45"/>
      <c r="AF793" s="45"/>
      <c r="AG793" s="45"/>
      <c r="AH793" s="45"/>
      <c r="AI793" s="45"/>
      <c r="AJ793" s="45"/>
      <c r="AK793" s="45"/>
      <c r="AL793" s="45"/>
      <c r="AM793" s="45"/>
      <c r="AN793" s="45"/>
      <c r="AO793" s="45"/>
      <c r="AP793" s="45"/>
      <c r="AQ793" s="45"/>
      <c r="AR793" s="45"/>
      <c r="AS793" s="45"/>
      <c r="AT793" s="45"/>
      <c r="AU793" s="45"/>
      <c r="AV793" s="45"/>
      <c r="AW793" s="45"/>
      <c r="AX793" s="45"/>
      <c r="AY793" s="45"/>
      <c r="AZ793" s="45"/>
      <c r="BA793" s="45"/>
      <c r="BB793" s="45"/>
      <c r="BC793" s="45"/>
      <c r="BD793" s="45"/>
      <c r="BE793" s="45"/>
      <c r="BF793" s="45"/>
      <c r="BG793" s="45"/>
      <c r="BH793" s="45"/>
      <c r="BI793" s="45"/>
      <c r="BJ793" s="45"/>
      <c r="BK793" s="45"/>
      <c r="BL793" s="45"/>
      <c r="BM793" s="45"/>
      <c r="BN793" s="45"/>
      <c r="BO793" s="45"/>
      <c r="BP793" s="45"/>
      <c r="BQ793" s="45"/>
      <c r="BR793" s="45"/>
      <c r="BS793" s="45"/>
      <c r="BT793" s="45"/>
      <c r="BU793" s="45"/>
      <c r="BV793" s="45"/>
      <c r="BW793" s="45"/>
      <c r="BX793" s="45"/>
      <c r="BY793" s="45"/>
      <c r="BZ793" s="45"/>
      <c r="CA793" s="45"/>
      <c r="CB793" s="45"/>
      <c r="CC793" s="45"/>
      <c r="CD793" s="45"/>
      <c r="CE793" s="45"/>
      <c r="CF793" s="45"/>
      <c r="CG793" s="45"/>
      <c r="CH793" s="45"/>
      <c r="CI793" s="45"/>
      <c r="CJ793" s="45"/>
      <c r="CK793" s="45"/>
      <c r="CL793" s="45"/>
      <c r="CM793" s="45"/>
      <c r="CN793" s="45"/>
      <c r="CO793" s="45"/>
      <c r="CP793" s="45"/>
      <c r="CQ793" s="45"/>
      <c r="CR793" s="45"/>
      <c r="CS793" s="45"/>
      <c r="CT793" s="45"/>
      <c r="CU793" s="45"/>
      <c r="CV793" s="45"/>
      <c r="CW793" s="45"/>
      <c r="CX793" s="45"/>
      <c r="CY793" s="45"/>
      <c r="CZ793" s="45"/>
      <c r="DA793" s="45"/>
      <c r="DB793" s="45"/>
      <c r="DC793" s="45"/>
      <c r="DD793" s="45"/>
      <c r="DE793" s="45"/>
      <c r="DF793" s="45"/>
      <c r="DG793" s="45"/>
      <c r="DH793" s="45"/>
      <c r="DI793" s="45"/>
      <c r="DJ793" s="45"/>
      <c r="DK793" s="45"/>
      <c r="DL793" s="45"/>
      <c r="DM793" s="45"/>
      <c r="DN793" s="45"/>
      <c r="DO793" s="45"/>
      <c r="DP793" s="45"/>
      <c r="DQ793" s="45"/>
      <c r="DR793" s="45"/>
      <c r="DS793" s="45"/>
      <c r="DT793" s="45"/>
      <c r="DU793" s="45"/>
      <c r="DV793" s="1217"/>
      <c r="DW793" s="45"/>
      <c r="DX793" s="45"/>
      <c r="DY793" s="45"/>
      <c r="DZ793" s="45"/>
      <c r="EA793" s="45"/>
      <c r="EB793" s="45"/>
      <c r="EC793" s="45"/>
      <c r="ED793" s="45"/>
      <c r="EE793" s="45"/>
      <c r="EF793" s="45"/>
      <c r="EG793" s="45"/>
      <c r="EH793" s="45"/>
      <c r="EI793" s="45"/>
      <c r="EJ793" s="45"/>
      <c r="EK793" s="45"/>
      <c r="EL793" s="45"/>
      <c r="EM793" s="45"/>
      <c r="EN793" s="45"/>
      <c r="EO793" s="45"/>
      <c r="EP793" s="45"/>
      <c r="EQ793" s="1217"/>
      <c r="ER793" s="577"/>
    </row>
    <row r="794" spans="1:148" ht="15" customHeight="1">
      <c r="A794" s="648"/>
      <c r="B794" s="2261" t="str">
        <f t="shared" si="816"/>
        <v>Desk 57</v>
      </c>
      <c r="C794" s="2266" t="str">
        <f t="shared" ref="C794" si="842">IF(ISBLANK(C68), "", C68)</f>
        <v/>
      </c>
      <c r="D794" s="2266" t="str">
        <f t="shared" si="826"/>
        <v/>
      </c>
      <c r="E794" s="2266" t="str">
        <f t="shared" si="826"/>
        <v/>
      </c>
      <c r="F794" s="2266" t="str">
        <f t="shared" si="826"/>
        <v/>
      </c>
      <c r="G794" s="45"/>
      <c r="H794" s="45"/>
      <c r="I794" s="45"/>
      <c r="J794" s="45"/>
      <c r="K794" s="45"/>
      <c r="L794" s="45"/>
      <c r="M794" s="45"/>
      <c r="N794" s="45"/>
      <c r="O794" s="45"/>
      <c r="P794" s="45"/>
      <c r="Q794" s="45"/>
      <c r="R794" s="45"/>
      <c r="S794" s="45"/>
      <c r="T794" s="45"/>
      <c r="U794" s="45"/>
      <c r="V794" s="45"/>
      <c r="W794" s="45"/>
      <c r="X794" s="45"/>
      <c r="Y794" s="45"/>
      <c r="Z794" s="45"/>
      <c r="AA794" s="45"/>
      <c r="AB794" s="45"/>
      <c r="AC794" s="45"/>
      <c r="AD794" s="45"/>
      <c r="AE794" s="45"/>
      <c r="AF794" s="45"/>
      <c r="AG794" s="45"/>
      <c r="AH794" s="45"/>
      <c r="AI794" s="45"/>
      <c r="AJ794" s="45"/>
      <c r="AK794" s="45"/>
      <c r="AL794" s="45"/>
      <c r="AM794" s="45"/>
      <c r="AN794" s="45"/>
      <c r="AO794" s="45"/>
      <c r="AP794" s="45"/>
      <c r="AQ794" s="45"/>
      <c r="AR794" s="45"/>
      <c r="AS794" s="45"/>
      <c r="AT794" s="45"/>
      <c r="AU794" s="45"/>
      <c r="AV794" s="45"/>
      <c r="AW794" s="45"/>
      <c r="AX794" s="45"/>
      <c r="AY794" s="45"/>
      <c r="AZ794" s="45"/>
      <c r="BA794" s="45"/>
      <c r="BB794" s="45"/>
      <c r="BC794" s="45"/>
      <c r="BD794" s="45"/>
      <c r="BE794" s="45"/>
      <c r="BF794" s="45"/>
      <c r="BG794" s="45"/>
      <c r="BH794" s="45"/>
      <c r="BI794" s="45"/>
      <c r="BJ794" s="45"/>
      <c r="BK794" s="45"/>
      <c r="BL794" s="45"/>
      <c r="BM794" s="45"/>
      <c r="BN794" s="45"/>
      <c r="BO794" s="45"/>
      <c r="BP794" s="45"/>
      <c r="BQ794" s="45"/>
      <c r="BR794" s="45"/>
      <c r="BS794" s="45"/>
      <c r="BT794" s="45"/>
      <c r="BU794" s="45"/>
      <c r="BV794" s="45"/>
      <c r="BW794" s="45"/>
      <c r="BX794" s="45"/>
      <c r="BY794" s="45"/>
      <c r="BZ794" s="45"/>
      <c r="CA794" s="45"/>
      <c r="CB794" s="45"/>
      <c r="CC794" s="45"/>
      <c r="CD794" s="45"/>
      <c r="CE794" s="45"/>
      <c r="CF794" s="45"/>
      <c r="CG794" s="45"/>
      <c r="CH794" s="45"/>
      <c r="CI794" s="45"/>
      <c r="CJ794" s="45"/>
      <c r="CK794" s="45"/>
      <c r="CL794" s="45"/>
      <c r="CM794" s="45"/>
      <c r="CN794" s="45"/>
      <c r="CO794" s="45"/>
      <c r="CP794" s="45"/>
      <c r="CQ794" s="45"/>
      <c r="CR794" s="45"/>
      <c r="CS794" s="45"/>
      <c r="CT794" s="45"/>
      <c r="CU794" s="45"/>
      <c r="CV794" s="45"/>
      <c r="CW794" s="45"/>
      <c r="CX794" s="45"/>
      <c r="CY794" s="45"/>
      <c r="CZ794" s="45"/>
      <c r="DA794" s="45"/>
      <c r="DB794" s="45"/>
      <c r="DC794" s="45"/>
      <c r="DD794" s="45"/>
      <c r="DE794" s="45"/>
      <c r="DF794" s="45"/>
      <c r="DG794" s="45"/>
      <c r="DH794" s="45"/>
      <c r="DI794" s="45"/>
      <c r="DJ794" s="45"/>
      <c r="DK794" s="45"/>
      <c r="DL794" s="45"/>
      <c r="DM794" s="45"/>
      <c r="DN794" s="45"/>
      <c r="DO794" s="45"/>
      <c r="DP794" s="45"/>
      <c r="DQ794" s="45"/>
      <c r="DR794" s="45"/>
      <c r="DS794" s="45"/>
      <c r="DT794" s="45"/>
      <c r="DU794" s="45"/>
      <c r="DV794" s="1217"/>
      <c r="DW794" s="45"/>
      <c r="DX794" s="45"/>
      <c r="DY794" s="45"/>
      <c r="DZ794" s="45"/>
      <c r="EA794" s="45"/>
      <c r="EB794" s="45"/>
      <c r="EC794" s="45"/>
      <c r="ED794" s="45"/>
      <c r="EE794" s="45"/>
      <c r="EF794" s="45"/>
      <c r="EG794" s="45"/>
      <c r="EH794" s="45"/>
      <c r="EI794" s="45"/>
      <c r="EJ794" s="45"/>
      <c r="EK794" s="45"/>
      <c r="EL794" s="45"/>
      <c r="EM794" s="45"/>
      <c r="EN794" s="45"/>
      <c r="EO794" s="45"/>
      <c r="EP794" s="45"/>
      <c r="EQ794" s="1217"/>
      <c r="ER794" s="577"/>
    </row>
    <row r="795" spans="1:148" ht="15" customHeight="1">
      <c r="A795" s="648"/>
      <c r="B795" s="2261" t="str">
        <f t="shared" si="816"/>
        <v>Desk 58</v>
      </c>
      <c r="C795" s="2266" t="str">
        <f t="shared" ref="C795" si="843">IF(ISBLANK(C69), "", C69)</f>
        <v/>
      </c>
      <c r="D795" s="2266" t="str">
        <f t="shared" si="826"/>
        <v/>
      </c>
      <c r="E795" s="2266" t="str">
        <f t="shared" si="826"/>
        <v/>
      </c>
      <c r="F795" s="2266" t="str">
        <f t="shared" si="826"/>
        <v/>
      </c>
      <c r="G795" s="45"/>
      <c r="H795" s="45"/>
      <c r="I795" s="45"/>
      <c r="J795" s="45"/>
      <c r="K795" s="45"/>
      <c r="L795" s="45"/>
      <c r="M795" s="45"/>
      <c r="N795" s="45"/>
      <c r="O795" s="45"/>
      <c r="P795" s="45"/>
      <c r="Q795" s="45"/>
      <c r="R795" s="45"/>
      <c r="S795" s="45"/>
      <c r="T795" s="45"/>
      <c r="U795" s="45"/>
      <c r="V795" s="45"/>
      <c r="W795" s="45"/>
      <c r="X795" s="45"/>
      <c r="Y795" s="45"/>
      <c r="Z795" s="45"/>
      <c r="AA795" s="45"/>
      <c r="AB795" s="45"/>
      <c r="AC795" s="45"/>
      <c r="AD795" s="45"/>
      <c r="AE795" s="45"/>
      <c r="AF795" s="45"/>
      <c r="AG795" s="45"/>
      <c r="AH795" s="45"/>
      <c r="AI795" s="45"/>
      <c r="AJ795" s="45"/>
      <c r="AK795" s="45"/>
      <c r="AL795" s="45"/>
      <c r="AM795" s="45"/>
      <c r="AN795" s="45"/>
      <c r="AO795" s="45"/>
      <c r="AP795" s="45"/>
      <c r="AQ795" s="45"/>
      <c r="AR795" s="45"/>
      <c r="AS795" s="45"/>
      <c r="AT795" s="45"/>
      <c r="AU795" s="45"/>
      <c r="AV795" s="45"/>
      <c r="AW795" s="45"/>
      <c r="AX795" s="45"/>
      <c r="AY795" s="45"/>
      <c r="AZ795" s="45"/>
      <c r="BA795" s="45"/>
      <c r="BB795" s="45"/>
      <c r="BC795" s="45"/>
      <c r="BD795" s="45"/>
      <c r="BE795" s="45"/>
      <c r="BF795" s="45"/>
      <c r="BG795" s="45"/>
      <c r="BH795" s="45"/>
      <c r="BI795" s="45"/>
      <c r="BJ795" s="45"/>
      <c r="BK795" s="45"/>
      <c r="BL795" s="45"/>
      <c r="BM795" s="45"/>
      <c r="BN795" s="45"/>
      <c r="BO795" s="45"/>
      <c r="BP795" s="45"/>
      <c r="BQ795" s="45"/>
      <c r="BR795" s="45"/>
      <c r="BS795" s="45"/>
      <c r="BT795" s="45"/>
      <c r="BU795" s="45"/>
      <c r="BV795" s="45"/>
      <c r="BW795" s="45"/>
      <c r="BX795" s="45"/>
      <c r="BY795" s="45"/>
      <c r="BZ795" s="45"/>
      <c r="CA795" s="45"/>
      <c r="CB795" s="45"/>
      <c r="CC795" s="45"/>
      <c r="CD795" s="45"/>
      <c r="CE795" s="45"/>
      <c r="CF795" s="45"/>
      <c r="CG795" s="45"/>
      <c r="CH795" s="45"/>
      <c r="CI795" s="45"/>
      <c r="CJ795" s="45"/>
      <c r="CK795" s="45"/>
      <c r="CL795" s="45"/>
      <c r="CM795" s="45"/>
      <c r="CN795" s="45"/>
      <c r="CO795" s="45"/>
      <c r="CP795" s="45"/>
      <c r="CQ795" s="45"/>
      <c r="CR795" s="45"/>
      <c r="CS795" s="45"/>
      <c r="CT795" s="45"/>
      <c r="CU795" s="45"/>
      <c r="CV795" s="45"/>
      <c r="CW795" s="45"/>
      <c r="CX795" s="45"/>
      <c r="CY795" s="45"/>
      <c r="CZ795" s="45"/>
      <c r="DA795" s="45"/>
      <c r="DB795" s="45"/>
      <c r="DC795" s="45"/>
      <c r="DD795" s="45"/>
      <c r="DE795" s="45"/>
      <c r="DF795" s="45"/>
      <c r="DG795" s="45"/>
      <c r="DH795" s="45"/>
      <c r="DI795" s="45"/>
      <c r="DJ795" s="45"/>
      <c r="DK795" s="45"/>
      <c r="DL795" s="45"/>
      <c r="DM795" s="45"/>
      <c r="DN795" s="45"/>
      <c r="DO795" s="45"/>
      <c r="DP795" s="45"/>
      <c r="DQ795" s="45"/>
      <c r="DR795" s="45"/>
      <c r="DS795" s="45"/>
      <c r="DT795" s="45"/>
      <c r="DU795" s="45"/>
      <c r="DV795" s="1217"/>
      <c r="DW795" s="45"/>
      <c r="DX795" s="45"/>
      <c r="DY795" s="45"/>
      <c r="DZ795" s="45"/>
      <c r="EA795" s="45"/>
      <c r="EB795" s="45"/>
      <c r="EC795" s="45"/>
      <c r="ED795" s="45"/>
      <c r="EE795" s="45"/>
      <c r="EF795" s="45"/>
      <c r="EG795" s="45"/>
      <c r="EH795" s="45"/>
      <c r="EI795" s="45"/>
      <c r="EJ795" s="45"/>
      <c r="EK795" s="45"/>
      <c r="EL795" s="45"/>
      <c r="EM795" s="45"/>
      <c r="EN795" s="45"/>
      <c r="EO795" s="45"/>
      <c r="EP795" s="45"/>
      <c r="EQ795" s="1217"/>
      <c r="ER795" s="577"/>
    </row>
    <row r="796" spans="1:148" ht="15" customHeight="1">
      <c r="A796" s="648"/>
      <c r="B796" s="2261" t="str">
        <f t="shared" si="816"/>
        <v>Desk 59</v>
      </c>
      <c r="C796" s="2266" t="str">
        <f t="shared" ref="C796" si="844">IF(ISBLANK(C70), "", C70)</f>
        <v/>
      </c>
      <c r="D796" s="2266" t="str">
        <f t="shared" si="826"/>
        <v/>
      </c>
      <c r="E796" s="2266" t="str">
        <f t="shared" si="826"/>
        <v/>
      </c>
      <c r="F796" s="2266" t="str">
        <f t="shared" si="826"/>
        <v/>
      </c>
      <c r="G796" s="45"/>
      <c r="H796" s="45"/>
      <c r="I796" s="45"/>
      <c r="J796" s="45"/>
      <c r="K796" s="45"/>
      <c r="L796" s="45"/>
      <c r="M796" s="45"/>
      <c r="N796" s="45"/>
      <c r="O796" s="45"/>
      <c r="P796" s="45"/>
      <c r="Q796" s="45"/>
      <c r="R796" s="45"/>
      <c r="S796" s="45"/>
      <c r="T796" s="45"/>
      <c r="U796" s="45"/>
      <c r="V796" s="45"/>
      <c r="W796" s="45"/>
      <c r="X796" s="45"/>
      <c r="Y796" s="45"/>
      <c r="Z796" s="45"/>
      <c r="AA796" s="45"/>
      <c r="AB796" s="45"/>
      <c r="AC796" s="45"/>
      <c r="AD796" s="45"/>
      <c r="AE796" s="45"/>
      <c r="AF796" s="45"/>
      <c r="AG796" s="45"/>
      <c r="AH796" s="45"/>
      <c r="AI796" s="45"/>
      <c r="AJ796" s="45"/>
      <c r="AK796" s="45"/>
      <c r="AL796" s="45"/>
      <c r="AM796" s="45"/>
      <c r="AN796" s="45"/>
      <c r="AO796" s="45"/>
      <c r="AP796" s="45"/>
      <c r="AQ796" s="45"/>
      <c r="AR796" s="45"/>
      <c r="AS796" s="45"/>
      <c r="AT796" s="45"/>
      <c r="AU796" s="45"/>
      <c r="AV796" s="45"/>
      <c r="AW796" s="45"/>
      <c r="AX796" s="45"/>
      <c r="AY796" s="45"/>
      <c r="AZ796" s="45"/>
      <c r="BA796" s="45"/>
      <c r="BB796" s="45"/>
      <c r="BC796" s="45"/>
      <c r="BD796" s="45"/>
      <c r="BE796" s="45"/>
      <c r="BF796" s="45"/>
      <c r="BG796" s="45"/>
      <c r="BH796" s="45"/>
      <c r="BI796" s="45"/>
      <c r="BJ796" s="45"/>
      <c r="BK796" s="45"/>
      <c r="BL796" s="45"/>
      <c r="BM796" s="45"/>
      <c r="BN796" s="45"/>
      <c r="BO796" s="45"/>
      <c r="BP796" s="45"/>
      <c r="BQ796" s="45"/>
      <c r="BR796" s="45"/>
      <c r="BS796" s="45"/>
      <c r="BT796" s="45"/>
      <c r="BU796" s="45"/>
      <c r="BV796" s="45"/>
      <c r="BW796" s="45"/>
      <c r="BX796" s="45"/>
      <c r="BY796" s="45"/>
      <c r="BZ796" s="45"/>
      <c r="CA796" s="45"/>
      <c r="CB796" s="45"/>
      <c r="CC796" s="45"/>
      <c r="CD796" s="45"/>
      <c r="CE796" s="45"/>
      <c r="CF796" s="45"/>
      <c r="CG796" s="45"/>
      <c r="CH796" s="45"/>
      <c r="CI796" s="45"/>
      <c r="CJ796" s="45"/>
      <c r="CK796" s="45"/>
      <c r="CL796" s="45"/>
      <c r="CM796" s="45"/>
      <c r="CN796" s="45"/>
      <c r="CO796" s="45"/>
      <c r="CP796" s="45"/>
      <c r="CQ796" s="45"/>
      <c r="CR796" s="45"/>
      <c r="CS796" s="45"/>
      <c r="CT796" s="45"/>
      <c r="CU796" s="45"/>
      <c r="CV796" s="45"/>
      <c r="CW796" s="45"/>
      <c r="CX796" s="45"/>
      <c r="CY796" s="45"/>
      <c r="CZ796" s="45"/>
      <c r="DA796" s="45"/>
      <c r="DB796" s="45"/>
      <c r="DC796" s="45"/>
      <c r="DD796" s="45"/>
      <c r="DE796" s="45"/>
      <c r="DF796" s="45"/>
      <c r="DG796" s="45"/>
      <c r="DH796" s="45"/>
      <c r="DI796" s="45"/>
      <c r="DJ796" s="45"/>
      <c r="DK796" s="45"/>
      <c r="DL796" s="45"/>
      <c r="DM796" s="45"/>
      <c r="DN796" s="45"/>
      <c r="DO796" s="45"/>
      <c r="DP796" s="45"/>
      <c r="DQ796" s="45"/>
      <c r="DR796" s="45"/>
      <c r="DS796" s="45"/>
      <c r="DT796" s="45"/>
      <c r="DU796" s="45"/>
      <c r="DV796" s="1217"/>
      <c r="DW796" s="45"/>
      <c r="DX796" s="45"/>
      <c r="DY796" s="45"/>
      <c r="DZ796" s="45"/>
      <c r="EA796" s="45"/>
      <c r="EB796" s="45"/>
      <c r="EC796" s="45"/>
      <c r="ED796" s="45"/>
      <c r="EE796" s="45"/>
      <c r="EF796" s="45"/>
      <c r="EG796" s="45"/>
      <c r="EH796" s="45"/>
      <c r="EI796" s="45"/>
      <c r="EJ796" s="45"/>
      <c r="EK796" s="45"/>
      <c r="EL796" s="45"/>
      <c r="EM796" s="45"/>
      <c r="EN796" s="45"/>
      <c r="EO796" s="45"/>
      <c r="EP796" s="45"/>
      <c r="EQ796" s="1217"/>
      <c r="ER796" s="577"/>
    </row>
    <row r="797" spans="1:148" ht="15" customHeight="1">
      <c r="A797" s="648"/>
      <c r="B797" s="2261" t="str">
        <f t="shared" si="816"/>
        <v>Desk 60</v>
      </c>
      <c r="C797" s="2266" t="str">
        <f t="shared" ref="C797" si="845">IF(ISBLANK(C71), "", C71)</f>
        <v/>
      </c>
      <c r="D797" s="2266" t="str">
        <f t="shared" si="826"/>
        <v/>
      </c>
      <c r="E797" s="2266" t="str">
        <f t="shared" si="826"/>
        <v/>
      </c>
      <c r="F797" s="2266" t="str">
        <f t="shared" si="826"/>
        <v/>
      </c>
      <c r="G797" s="45"/>
      <c r="H797" s="45"/>
      <c r="I797" s="45"/>
      <c r="J797" s="45"/>
      <c r="K797" s="45"/>
      <c r="L797" s="45"/>
      <c r="M797" s="45"/>
      <c r="N797" s="45"/>
      <c r="O797" s="45"/>
      <c r="P797" s="45"/>
      <c r="Q797" s="45"/>
      <c r="R797" s="45"/>
      <c r="S797" s="45"/>
      <c r="T797" s="45"/>
      <c r="U797" s="45"/>
      <c r="V797" s="45"/>
      <c r="W797" s="45"/>
      <c r="X797" s="45"/>
      <c r="Y797" s="45"/>
      <c r="Z797" s="45"/>
      <c r="AA797" s="45"/>
      <c r="AB797" s="45"/>
      <c r="AC797" s="45"/>
      <c r="AD797" s="45"/>
      <c r="AE797" s="45"/>
      <c r="AF797" s="45"/>
      <c r="AG797" s="45"/>
      <c r="AH797" s="45"/>
      <c r="AI797" s="45"/>
      <c r="AJ797" s="45"/>
      <c r="AK797" s="45"/>
      <c r="AL797" s="45"/>
      <c r="AM797" s="45"/>
      <c r="AN797" s="45"/>
      <c r="AO797" s="45"/>
      <c r="AP797" s="45"/>
      <c r="AQ797" s="45"/>
      <c r="AR797" s="45"/>
      <c r="AS797" s="45"/>
      <c r="AT797" s="45"/>
      <c r="AU797" s="45"/>
      <c r="AV797" s="45"/>
      <c r="AW797" s="45"/>
      <c r="AX797" s="45"/>
      <c r="AY797" s="45"/>
      <c r="AZ797" s="45"/>
      <c r="BA797" s="45"/>
      <c r="BB797" s="45"/>
      <c r="BC797" s="45"/>
      <c r="BD797" s="45"/>
      <c r="BE797" s="45"/>
      <c r="BF797" s="45"/>
      <c r="BG797" s="45"/>
      <c r="BH797" s="45"/>
      <c r="BI797" s="45"/>
      <c r="BJ797" s="45"/>
      <c r="BK797" s="45"/>
      <c r="BL797" s="45"/>
      <c r="BM797" s="45"/>
      <c r="BN797" s="45"/>
      <c r="BO797" s="45"/>
      <c r="BP797" s="45"/>
      <c r="BQ797" s="45"/>
      <c r="BR797" s="45"/>
      <c r="BS797" s="45"/>
      <c r="BT797" s="45"/>
      <c r="BU797" s="45"/>
      <c r="BV797" s="45"/>
      <c r="BW797" s="45"/>
      <c r="BX797" s="45"/>
      <c r="BY797" s="45"/>
      <c r="BZ797" s="45"/>
      <c r="CA797" s="45"/>
      <c r="CB797" s="45"/>
      <c r="CC797" s="45"/>
      <c r="CD797" s="45"/>
      <c r="CE797" s="45"/>
      <c r="CF797" s="45"/>
      <c r="CG797" s="45"/>
      <c r="CH797" s="45"/>
      <c r="CI797" s="45"/>
      <c r="CJ797" s="45"/>
      <c r="CK797" s="45"/>
      <c r="CL797" s="45"/>
      <c r="CM797" s="45"/>
      <c r="CN797" s="45"/>
      <c r="CO797" s="45"/>
      <c r="CP797" s="45"/>
      <c r="CQ797" s="45"/>
      <c r="CR797" s="45"/>
      <c r="CS797" s="45"/>
      <c r="CT797" s="45"/>
      <c r="CU797" s="45"/>
      <c r="CV797" s="45"/>
      <c r="CW797" s="45"/>
      <c r="CX797" s="45"/>
      <c r="CY797" s="45"/>
      <c r="CZ797" s="45"/>
      <c r="DA797" s="45"/>
      <c r="DB797" s="45"/>
      <c r="DC797" s="45"/>
      <c r="DD797" s="45"/>
      <c r="DE797" s="45"/>
      <c r="DF797" s="45"/>
      <c r="DG797" s="45"/>
      <c r="DH797" s="45"/>
      <c r="DI797" s="45"/>
      <c r="DJ797" s="45"/>
      <c r="DK797" s="45"/>
      <c r="DL797" s="45"/>
      <c r="DM797" s="45"/>
      <c r="DN797" s="45"/>
      <c r="DO797" s="45"/>
      <c r="DP797" s="45"/>
      <c r="DQ797" s="45"/>
      <c r="DR797" s="45"/>
      <c r="DS797" s="45"/>
      <c r="DT797" s="45"/>
      <c r="DU797" s="45"/>
      <c r="DV797" s="1217"/>
      <c r="DW797" s="45"/>
      <c r="DX797" s="45"/>
      <c r="DY797" s="45"/>
      <c r="DZ797" s="45"/>
      <c r="EA797" s="45"/>
      <c r="EB797" s="45"/>
      <c r="EC797" s="45"/>
      <c r="ED797" s="45"/>
      <c r="EE797" s="45"/>
      <c r="EF797" s="45"/>
      <c r="EG797" s="45"/>
      <c r="EH797" s="45"/>
      <c r="EI797" s="45"/>
      <c r="EJ797" s="45"/>
      <c r="EK797" s="45"/>
      <c r="EL797" s="45"/>
      <c r="EM797" s="45"/>
      <c r="EN797" s="45"/>
      <c r="EO797" s="45"/>
      <c r="EP797" s="45"/>
      <c r="EQ797" s="1217"/>
      <c r="ER797" s="577"/>
    </row>
    <row r="798" spans="1:148" ht="15" customHeight="1">
      <c r="A798" s="648"/>
      <c r="B798" s="2261" t="str">
        <f t="shared" si="816"/>
        <v>Desk 61</v>
      </c>
      <c r="C798" s="2266" t="str">
        <f t="shared" ref="C798" si="846">IF(ISBLANK(C72), "", C72)</f>
        <v/>
      </c>
      <c r="D798" s="2266" t="str">
        <f t="shared" ref="D798:F817" si="847">IF(ISBLANK(D72), "", D72)</f>
        <v/>
      </c>
      <c r="E798" s="2266" t="str">
        <f t="shared" si="847"/>
        <v/>
      </c>
      <c r="F798" s="2266" t="str">
        <f t="shared" si="847"/>
        <v/>
      </c>
      <c r="G798" s="45"/>
      <c r="H798" s="45"/>
      <c r="I798" s="45"/>
      <c r="J798" s="45"/>
      <c r="K798" s="45"/>
      <c r="L798" s="45"/>
      <c r="M798" s="45"/>
      <c r="N798" s="45"/>
      <c r="O798" s="45"/>
      <c r="P798" s="45"/>
      <c r="Q798" s="45"/>
      <c r="R798" s="45"/>
      <c r="S798" s="45"/>
      <c r="T798" s="45"/>
      <c r="U798" s="45"/>
      <c r="V798" s="45"/>
      <c r="W798" s="45"/>
      <c r="X798" s="45"/>
      <c r="Y798" s="45"/>
      <c r="Z798" s="45"/>
      <c r="AA798" s="45"/>
      <c r="AB798" s="45"/>
      <c r="AC798" s="45"/>
      <c r="AD798" s="45"/>
      <c r="AE798" s="45"/>
      <c r="AF798" s="45"/>
      <c r="AG798" s="45"/>
      <c r="AH798" s="45"/>
      <c r="AI798" s="45"/>
      <c r="AJ798" s="45"/>
      <c r="AK798" s="45"/>
      <c r="AL798" s="45"/>
      <c r="AM798" s="45"/>
      <c r="AN798" s="45"/>
      <c r="AO798" s="45"/>
      <c r="AP798" s="45"/>
      <c r="AQ798" s="45"/>
      <c r="AR798" s="45"/>
      <c r="AS798" s="45"/>
      <c r="AT798" s="45"/>
      <c r="AU798" s="45"/>
      <c r="AV798" s="45"/>
      <c r="AW798" s="45"/>
      <c r="AX798" s="45"/>
      <c r="AY798" s="45"/>
      <c r="AZ798" s="45"/>
      <c r="BA798" s="45"/>
      <c r="BB798" s="45"/>
      <c r="BC798" s="45"/>
      <c r="BD798" s="45"/>
      <c r="BE798" s="45"/>
      <c r="BF798" s="45"/>
      <c r="BG798" s="45"/>
      <c r="BH798" s="45"/>
      <c r="BI798" s="45"/>
      <c r="BJ798" s="45"/>
      <c r="BK798" s="45"/>
      <c r="BL798" s="45"/>
      <c r="BM798" s="45"/>
      <c r="BN798" s="45"/>
      <c r="BO798" s="45"/>
      <c r="BP798" s="45"/>
      <c r="BQ798" s="45"/>
      <c r="BR798" s="45"/>
      <c r="BS798" s="45"/>
      <c r="BT798" s="45"/>
      <c r="BU798" s="45"/>
      <c r="BV798" s="45"/>
      <c r="BW798" s="45"/>
      <c r="BX798" s="45"/>
      <c r="BY798" s="45"/>
      <c r="BZ798" s="45"/>
      <c r="CA798" s="45"/>
      <c r="CB798" s="45"/>
      <c r="CC798" s="45"/>
      <c r="CD798" s="45"/>
      <c r="CE798" s="45"/>
      <c r="CF798" s="45"/>
      <c r="CG798" s="45"/>
      <c r="CH798" s="45"/>
      <c r="CI798" s="45"/>
      <c r="CJ798" s="45"/>
      <c r="CK798" s="45"/>
      <c r="CL798" s="45"/>
      <c r="CM798" s="45"/>
      <c r="CN798" s="45"/>
      <c r="CO798" s="45"/>
      <c r="CP798" s="45"/>
      <c r="CQ798" s="45"/>
      <c r="CR798" s="45"/>
      <c r="CS798" s="45"/>
      <c r="CT798" s="45"/>
      <c r="CU798" s="45"/>
      <c r="CV798" s="45"/>
      <c r="CW798" s="45"/>
      <c r="CX798" s="45"/>
      <c r="CY798" s="45"/>
      <c r="CZ798" s="45"/>
      <c r="DA798" s="45"/>
      <c r="DB798" s="45"/>
      <c r="DC798" s="45"/>
      <c r="DD798" s="45"/>
      <c r="DE798" s="45"/>
      <c r="DF798" s="45"/>
      <c r="DG798" s="45"/>
      <c r="DH798" s="45"/>
      <c r="DI798" s="45"/>
      <c r="DJ798" s="45"/>
      <c r="DK798" s="45"/>
      <c r="DL798" s="45"/>
      <c r="DM798" s="45"/>
      <c r="DN798" s="45"/>
      <c r="DO798" s="45"/>
      <c r="DP798" s="45"/>
      <c r="DQ798" s="45"/>
      <c r="DR798" s="45"/>
      <c r="DS798" s="45"/>
      <c r="DT798" s="45"/>
      <c r="DU798" s="45"/>
      <c r="DV798" s="1217"/>
      <c r="DW798" s="45"/>
      <c r="DX798" s="45"/>
      <c r="DY798" s="45"/>
      <c r="DZ798" s="45"/>
      <c r="EA798" s="45"/>
      <c r="EB798" s="45"/>
      <c r="EC798" s="45"/>
      <c r="ED798" s="45"/>
      <c r="EE798" s="45"/>
      <c r="EF798" s="45"/>
      <c r="EG798" s="45"/>
      <c r="EH798" s="45"/>
      <c r="EI798" s="45"/>
      <c r="EJ798" s="45"/>
      <c r="EK798" s="45"/>
      <c r="EL798" s="45"/>
      <c r="EM798" s="45"/>
      <c r="EN798" s="45"/>
      <c r="EO798" s="45"/>
      <c r="EP798" s="45"/>
      <c r="EQ798" s="1217"/>
      <c r="ER798" s="577"/>
    </row>
    <row r="799" spans="1:148" ht="15" customHeight="1">
      <c r="A799" s="648"/>
      <c r="B799" s="2261" t="str">
        <f t="shared" si="816"/>
        <v>Desk 62</v>
      </c>
      <c r="C799" s="2266" t="str">
        <f t="shared" ref="C799" si="848">IF(ISBLANK(C73), "", C73)</f>
        <v/>
      </c>
      <c r="D799" s="2266" t="str">
        <f t="shared" si="847"/>
        <v/>
      </c>
      <c r="E799" s="2266" t="str">
        <f t="shared" si="847"/>
        <v/>
      </c>
      <c r="F799" s="2266" t="str">
        <f t="shared" si="847"/>
        <v/>
      </c>
      <c r="G799" s="45"/>
      <c r="H799" s="45"/>
      <c r="I799" s="45"/>
      <c r="J799" s="45"/>
      <c r="K799" s="45"/>
      <c r="L799" s="45"/>
      <c r="M799" s="45"/>
      <c r="N799" s="45"/>
      <c r="O799" s="45"/>
      <c r="P799" s="45"/>
      <c r="Q799" s="45"/>
      <c r="R799" s="45"/>
      <c r="S799" s="45"/>
      <c r="T799" s="45"/>
      <c r="U799" s="45"/>
      <c r="V799" s="45"/>
      <c r="W799" s="45"/>
      <c r="X799" s="45"/>
      <c r="Y799" s="45"/>
      <c r="Z799" s="45"/>
      <c r="AA799" s="45"/>
      <c r="AB799" s="45"/>
      <c r="AC799" s="45"/>
      <c r="AD799" s="45"/>
      <c r="AE799" s="45"/>
      <c r="AF799" s="45"/>
      <c r="AG799" s="45"/>
      <c r="AH799" s="45"/>
      <c r="AI799" s="45"/>
      <c r="AJ799" s="45"/>
      <c r="AK799" s="45"/>
      <c r="AL799" s="45"/>
      <c r="AM799" s="45"/>
      <c r="AN799" s="45"/>
      <c r="AO799" s="45"/>
      <c r="AP799" s="45"/>
      <c r="AQ799" s="45"/>
      <c r="AR799" s="45"/>
      <c r="AS799" s="45"/>
      <c r="AT799" s="45"/>
      <c r="AU799" s="45"/>
      <c r="AV799" s="45"/>
      <c r="AW799" s="45"/>
      <c r="AX799" s="45"/>
      <c r="AY799" s="45"/>
      <c r="AZ799" s="45"/>
      <c r="BA799" s="45"/>
      <c r="BB799" s="45"/>
      <c r="BC799" s="45"/>
      <c r="BD799" s="45"/>
      <c r="BE799" s="45"/>
      <c r="BF799" s="45"/>
      <c r="BG799" s="45"/>
      <c r="BH799" s="45"/>
      <c r="BI799" s="45"/>
      <c r="BJ799" s="45"/>
      <c r="BK799" s="45"/>
      <c r="BL799" s="45"/>
      <c r="BM799" s="45"/>
      <c r="BN799" s="45"/>
      <c r="BO799" s="45"/>
      <c r="BP799" s="45"/>
      <c r="BQ799" s="45"/>
      <c r="BR799" s="45"/>
      <c r="BS799" s="45"/>
      <c r="BT799" s="45"/>
      <c r="BU799" s="45"/>
      <c r="BV799" s="45"/>
      <c r="BW799" s="45"/>
      <c r="BX799" s="45"/>
      <c r="BY799" s="45"/>
      <c r="BZ799" s="45"/>
      <c r="CA799" s="45"/>
      <c r="CB799" s="45"/>
      <c r="CC799" s="45"/>
      <c r="CD799" s="45"/>
      <c r="CE799" s="45"/>
      <c r="CF799" s="45"/>
      <c r="CG799" s="45"/>
      <c r="CH799" s="45"/>
      <c r="CI799" s="45"/>
      <c r="CJ799" s="45"/>
      <c r="CK799" s="45"/>
      <c r="CL799" s="45"/>
      <c r="CM799" s="45"/>
      <c r="CN799" s="45"/>
      <c r="CO799" s="45"/>
      <c r="CP799" s="45"/>
      <c r="CQ799" s="45"/>
      <c r="CR799" s="45"/>
      <c r="CS799" s="45"/>
      <c r="CT799" s="45"/>
      <c r="CU799" s="45"/>
      <c r="CV799" s="45"/>
      <c r="CW799" s="45"/>
      <c r="CX799" s="45"/>
      <c r="CY799" s="45"/>
      <c r="CZ799" s="45"/>
      <c r="DA799" s="45"/>
      <c r="DB799" s="45"/>
      <c r="DC799" s="45"/>
      <c r="DD799" s="45"/>
      <c r="DE799" s="45"/>
      <c r="DF799" s="45"/>
      <c r="DG799" s="45"/>
      <c r="DH799" s="45"/>
      <c r="DI799" s="45"/>
      <c r="DJ799" s="45"/>
      <c r="DK799" s="45"/>
      <c r="DL799" s="45"/>
      <c r="DM799" s="45"/>
      <c r="DN799" s="45"/>
      <c r="DO799" s="45"/>
      <c r="DP799" s="45"/>
      <c r="DQ799" s="45"/>
      <c r="DR799" s="45"/>
      <c r="DS799" s="45"/>
      <c r="DT799" s="45"/>
      <c r="DU799" s="45"/>
      <c r="DV799" s="1217"/>
      <c r="DW799" s="45"/>
      <c r="DX799" s="45"/>
      <c r="DY799" s="45"/>
      <c r="DZ799" s="45"/>
      <c r="EA799" s="45"/>
      <c r="EB799" s="45"/>
      <c r="EC799" s="45"/>
      <c r="ED799" s="45"/>
      <c r="EE799" s="45"/>
      <c r="EF799" s="45"/>
      <c r="EG799" s="45"/>
      <c r="EH799" s="45"/>
      <c r="EI799" s="45"/>
      <c r="EJ799" s="45"/>
      <c r="EK799" s="45"/>
      <c r="EL799" s="45"/>
      <c r="EM799" s="45"/>
      <c r="EN799" s="45"/>
      <c r="EO799" s="45"/>
      <c r="EP799" s="45"/>
      <c r="EQ799" s="1217"/>
      <c r="ER799" s="577"/>
    </row>
    <row r="800" spans="1:148" ht="15" customHeight="1">
      <c r="A800" s="648"/>
      <c r="B800" s="2261" t="str">
        <f t="shared" si="816"/>
        <v>Desk 63</v>
      </c>
      <c r="C800" s="2266" t="str">
        <f t="shared" ref="C800" si="849">IF(ISBLANK(C74), "", C74)</f>
        <v/>
      </c>
      <c r="D800" s="2266" t="str">
        <f t="shared" si="847"/>
        <v/>
      </c>
      <c r="E800" s="2266" t="str">
        <f t="shared" si="847"/>
        <v/>
      </c>
      <c r="F800" s="2266" t="str">
        <f t="shared" si="847"/>
        <v/>
      </c>
      <c r="G800" s="45"/>
      <c r="H800" s="45"/>
      <c r="I800" s="45"/>
      <c r="J800" s="45"/>
      <c r="K800" s="45"/>
      <c r="L800" s="45"/>
      <c r="M800" s="45"/>
      <c r="N800" s="45"/>
      <c r="O800" s="45"/>
      <c r="P800" s="45"/>
      <c r="Q800" s="45"/>
      <c r="R800" s="45"/>
      <c r="S800" s="45"/>
      <c r="T800" s="45"/>
      <c r="U800" s="45"/>
      <c r="V800" s="45"/>
      <c r="W800" s="45"/>
      <c r="X800" s="45"/>
      <c r="Y800" s="45"/>
      <c r="Z800" s="45"/>
      <c r="AA800" s="45"/>
      <c r="AB800" s="45"/>
      <c r="AC800" s="45"/>
      <c r="AD800" s="45"/>
      <c r="AE800" s="45"/>
      <c r="AF800" s="45"/>
      <c r="AG800" s="45"/>
      <c r="AH800" s="45"/>
      <c r="AI800" s="45"/>
      <c r="AJ800" s="45"/>
      <c r="AK800" s="45"/>
      <c r="AL800" s="45"/>
      <c r="AM800" s="45"/>
      <c r="AN800" s="45"/>
      <c r="AO800" s="45"/>
      <c r="AP800" s="45"/>
      <c r="AQ800" s="45"/>
      <c r="AR800" s="45"/>
      <c r="AS800" s="45"/>
      <c r="AT800" s="45"/>
      <c r="AU800" s="45"/>
      <c r="AV800" s="45"/>
      <c r="AW800" s="45"/>
      <c r="AX800" s="45"/>
      <c r="AY800" s="45"/>
      <c r="AZ800" s="45"/>
      <c r="BA800" s="45"/>
      <c r="BB800" s="45"/>
      <c r="BC800" s="45"/>
      <c r="BD800" s="45"/>
      <c r="BE800" s="45"/>
      <c r="BF800" s="45"/>
      <c r="BG800" s="45"/>
      <c r="BH800" s="45"/>
      <c r="BI800" s="45"/>
      <c r="BJ800" s="45"/>
      <c r="BK800" s="45"/>
      <c r="BL800" s="45"/>
      <c r="BM800" s="45"/>
      <c r="BN800" s="45"/>
      <c r="BO800" s="45"/>
      <c r="BP800" s="45"/>
      <c r="BQ800" s="45"/>
      <c r="BR800" s="45"/>
      <c r="BS800" s="45"/>
      <c r="BT800" s="45"/>
      <c r="BU800" s="45"/>
      <c r="BV800" s="45"/>
      <c r="BW800" s="45"/>
      <c r="BX800" s="45"/>
      <c r="BY800" s="45"/>
      <c r="BZ800" s="45"/>
      <c r="CA800" s="45"/>
      <c r="CB800" s="45"/>
      <c r="CC800" s="45"/>
      <c r="CD800" s="45"/>
      <c r="CE800" s="45"/>
      <c r="CF800" s="45"/>
      <c r="CG800" s="45"/>
      <c r="CH800" s="45"/>
      <c r="CI800" s="45"/>
      <c r="CJ800" s="45"/>
      <c r="CK800" s="45"/>
      <c r="CL800" s="45"/>
      <c r="CM800" s="45"/>
      <c r="CN800" s="45"/>
      <c r="CO800" s="45"/>
      <c r="CP800" s="45"/>
      <c r="CQ800" s="45"/>
      <c r="CR800" s="45"/>
      <c r="CS800" s="45"/>
      <c r="CT800" s="45"/>
      <c r="CU800" s="45"/>
      <c r="CV800" s="45"/>
      <c r="CW800" s="45"/>
      <c r="CX800" s="45"/>
      <c r="CY800" s="45"/>
      <c r="CZ800" s="45"/>
      <c r="DA800" s="45"/>
      <c r="DB800" s="45"/>
      <c r="DC800" s="45"/>
      <c r="DD800" s="45"/>
      <c r="DE800" s="45"/>
      <c r="DF800" s="45"/>
      <c r="DG800" s="45"/>
      <c r="DH800" s="45"/>
      <c r="DI800" s="45"/>
      <c r="DJ800" s="45"/>
      <c r="DK800" s="45"/>
      <c r="DL800" s="45"/>
      <c r="DM800" s="45"/>
      <c r="DN800" s="45"/>
      <c r="DO800" s="45"/>
      <c r="DP800" s="45"/>
      <c r="DQ800" s="45"/>
      <c r="DR800" s="45"/>
      <c r="DS800" s="45"/>
      <c r="DT800" s="45"/>
      <c r="DU800" s="45"/>
      <c r="DV800" s="1217"/>
      <c r="DW800" s="45"/>
      <c r="DX800" s="45"/>
      <c r="DY800" s="45"/>
      <c r="DZ800" s="45"/>
      <c r="EA800" s="45"/>
      <c r="EB800" s="45"/>
      <c r="EC800" s="45"/>
      <c r="ED800" s="45"/>
      <c r="EE800" s="45"/>
      <c r="EF800" s="45"/>
      <c r="EG800" s="45"/>
      <c r="EH800" s="45"/>
      <c r="EI800" s="45"/>
      <c r="EJ800" s="45"/>
      <c r="EK800" s="45"/>
      <c r="EL800" s="45"/>
      <c r="EM800" s="45"/>
      <c r="EN800" s="45"/>
      <c r="EO800" s="45"/>
      <c r="EP800" s="45"/>
      <c r="EQ800" s="1217"/>
      <c r="ER800" s="577"/>
    </row>
    <row r="801" spans="1:148" ht="15" customHeight="1">
      <c r="A801" s="648"/>
      <c r="B801" s="2261" t="str">
        <f t="shared" si="816"/>
        <v>Desk 64</v>
      </c>
      <c r="C801" s="2266" t="str">
        <f t="shared" ref="C801" si="850">IF(ISBLANK(C75), "", C75)</f>
        <v/>
      </c>
      <c r="D801" s="2266" t="str">
        <f t="shared" si="847"/>
        <v/>
      </c>
      <c r="E801" s="2266" t="str">
        <f t="shared" si="847"/>
        <v/>
      </c>
      <c r="F801" s="2266" t="str">
        <f t="shared" si="847"/>
        <v/>
      </c>
      <c r="G801" s="45"/>
      <c r="H801" s="45"/>
      <c r="I801" s="45"/>
      <c r="J801" s="45"/>
      <c r="K801" s="45"/>
      <c r="L801" s="45"/>
      <c r="M801" s="45"/>
      <c r="N801" s="45"/>
      <c r="O801" s="45"/>
      <c r="P801" s="45"/>
      <c r="Q801" s="45"/>
      <c r="R801" s="45"/>
      <c r="S801" s="45"/>
      <c r="T801" s="45"/>
      <c r="U801" s="45"/>
      <c r="V801" s="45"/>
      <c r="W801" s="45"/>
      <c r="X801" s="45"/>
      <c r="Y801" s="45"/>
      <c r="Z801" s="45"/>
      <c r="AA801" s="45"/>
      <c r="AB801" s="45"/>
      <c r="AC801" s="45"/>
      <c r="AD801" s="45"/>
      <c r="AE801" s="45"/>
      <c r="AF801" s="45"/>
      <c r="AG801" s="45"/>
      <c r="AH801" s="45"/>
      <c r="AI801" s="45"/>
      <c r="AJ801" s="45"/>
      <c r="AK801" s="45"/>
      <c r="AL801" s="45"/>
      <c r="AM801" s="45"/>
      <c r="AN801" s="45"/>
      <c r="AO801" s="45"/>
      <c r="AP801" s="45"/>
      <c r="AQ801" s="45"/>
      <c r="AR801" s="45"/>
      <c r="AS801" s="45"/>
      <c r="AT801" s="45"/>
      <c r="AU801" s="45"/>
      <c r="AV801" s="45"/>
      <c r="AW801" s="45"/>
      <c r="AX801" s="45"/>
      <c r="AY801" s="45"/>
      <c r="AZ801" s="45"/>
      <c r="BA801" s="45"/>
      <c r="BB801" s="45"/>
      <c r="BC801" s="45"/>
      <c r="BD801" s="45"/>
      <c r="BE801" s="45"/>
      <c r="BF801" s="45"/>
      <c r="BG801" s="45"/>
      <c r="BH801" s="45"/>
      <c r="BI801" s="45"/>
      <c r="BJ801" s="45"/>
      <c r="BK801" s="45"/>
      <c r="BL801" s="45"/>
      <c r="BM801" s="45"/>
      <c r="BN801" s="45"/>
      <c r="BO801" s="45"/>
      <c r="BP801" s="45"/>
      <c r="BQ801" s="45"/>
      <c r="BR801" s="45"/>
      <c r="BS801" s="45"/>
      <c r="BT801" s="45"/>
      <c r="BU801" s="45"/>
      <c r="BV801" s="45"/>
      <c r="BW801" s="45"/>
      <c r="BX801" s="45"/>
      <c r="BY801" s="45"/>
      <c r="BZ801" s="45"/>
      <c r="CA801" s="45"/>
      <c r="CB801" s="45"/>
      <c r="CC801" s="45"/>
      <c r="CD801" s="45"/>
      <c r="CE801" s="45"/>
      <c r="CF801" s="45"/>
      <c r="CG801" s="45"/>
      <c r="CH801" s="45"/>
      <c r="CI801" s="45"/>
      <c r="CJ801" s="45"/>
      <c r="CK801" s="45"/>
      <c r="CL801" s="45"/>
      <c r="CM801" s="45"/>
      <c r="CN801" s="45"/>
      <c r="CO801" s="45"/>
      <c r="CP801" s="45"/>
      <c r="CQ801" s="45"/>
      <c r="CR801" s="45"/>
      <c r="CS801" s="45"/>
      <c r="CT801" s="45"/>
      <c r="CU801" s="45"/>
      <c r="CV801" s="45"/>
      <c r="CW801" s="45"/>
      <c r="CX801" s="45"/>
      <c r="CY801" s="45"/>
      <c r="CZ801" s="45"/>
      <c r="DA801" s="45"/>
      <c r="DB801" s="45"/>
      <c r="DC801" s="45"/>
      <c r="DD801" s="45"/>
      <c r="DE801" s="45"/>
      <c r="DF801" s="45"/>
      <c r="DG801" s="45"/>
      <c r="DH801" s="45"/>
      <c r="DI801" s="45"/>
      <c r="DJ801" s="45"/>
      <c r="DK801" s="45"/>
      <c r="DL801" s="45"/>
      <c r="DM801" s="45"/>
      <c r="DN801" s="45"/>
      <c r="DO801" s="45"/>
      <c r="DP801" s="45"/>
      <c r="DQ801" s="45"/>
      <c r="DR801" s="45"/>
      <c r="DS801" s="45"/>
      <c r="DT801" s="45"/>
      <c r="DU801" s="45"/>
      <c r="DV801" s="1217"/>
      <c r="DW801" s="45"/>
      <c r="DX801" s="45"/>
      <c r="DY801" s="45"/>
      <c r="DZ801" s="45"/>
      <c r="EA801" s="45"/>
      <c r="EB801" s="45"/>
      <c r="EC801" s="45"/>
      <c r="ED801" s="45"/>
      <c r="EE801" s="45"/>
      <c r="EF801" s="45"/>
      <c r="EG801" s="45"/>
      <c r="EH801" s="45"/>
      <c r="EI801" s="45"/>
      <c r="EJ801" s="45"/>
      <c r="EK801" s="45"/>
      <c r="EL801" s="45"/>
      <c r="EM801" s="45"/>
      <c r="EN801" s="45"/>
      <c r="EO801" s="45"/>
      <c r="EP801" s="45"/>
      <c r="EQ801" s="1217"/>
      <c r="ER801" s="577"/>
    </row>
    <row r="802" spans="1:148" ht="15" customHeight="1">
      <c r="A802" s="648"/>
      <c r="B802" s="2261" t="str">
        <f t="shared" ref="B802:B833" si="851">B76</f>
        <v>Desk 65</v>
      </c>
      <c r="C802" s="2266" t="str">
        <f t="shared" ref="C802" si="852">IF(ISBLANK(C76), "", C76)</f>
        <v/>
      </c>
      <c r="D802" s="2266" t="str">
        <f t="shared" si="847"/>
        <v/>
      </c>
      <c r="E802" s="2266" t="str">
        <f t="shared" si="847"/>
        <v/>
      </c>
      <c r="F802" s="2266" t="str">
        <f t="shared" si="847"/>
        <v/>
      </c>
      <c r="G802" s="45"/>
      <c r="H802" s="45"/>
      <c r="I802" s="45"/>
      <c r="J802" s="45"/>
      <c r="K802" s="45"/>
      <c r="L802" s="45"/>
      <c r="M802" s="45"/>
      <c r="N802" s="45"/>
      <c r="O802" s="45"/>
      <c r="P802" s="45"/>
      <c r="Q802" s="45"/>
      <c r="R802" s="45"/>
      <c r="S802" s="45"/>
      <c r="T802" s="45"/>
      <c r="U802" s="45"/>
      <c r="V802" s="45"/>
      <c r="W802" s="45"/>
      <c r="X802" s="45"/>
      <c r="Y802" s="45"/>
      <c r="Z802" s="45"/>
      <c r="AA802" s="45"/>
      <c r="AB802" s="45"/>
      <c r="AC802" s="45"/>
      <c r="AD802" s="45"/>
      <c r="AE802" s="45"/>
      <c r="AF802" s="45"/>
      <c r="AG802" s="45"/>
      <c r="AH802" s="45"/>
      <c r="AI802" s="45"/>
      <c r="AJ802" s="45"/>
      <c r="AK802" s="45"/>
      <c r="AL802" s="45"/>
      <c r="AM802" s="45"/>
      <c r="AN802" s="45"/>
      <c r="AO802" s="45"/>
      <c r="AP802" s="45"/>
      <c r="AQ802" s="45"/>
      <c r="AR802" s="45"/>
      <c r="AS802" s="45"/>
      <c r="AT802" s="45"/>
      <c r="AU802" s="45"/>
      <c r="AV802" s="45"/>
      <c r="AW802" s="45"/>
      <c r="AX802" s="45"/>
      <c r="AY802" s="45"/>
      <c r="AZ802" s="45"/>
      <c r="BA802" s="45"/>
      <c r="BB802" s="45"/>
      <c r="BC802" s="45"/>
      <c r="BD802" s="45"/>
      <c r="BE802" s="45"/>
      <c r="BF802" s="45"/>
      <c r="BG802" s="45"/>
      <c r="BH802" s="45"/>
      <c r="BI802" s="45"/>
      <c r="BJ802" s="45"/>
      <c r="BK802" s="45"/>
      <c r="BL802" s="45"/>
      <c r="BM802" s="45"/>
      <c r="BN802" s="45"/>
      <c r="BO802" s="45"/>
      <c r="BP802" s="45"/>
      <c r="BQ802" s="45"/>
      <c r="BR802" s="45"/>
      <c r="BS802" s="45"/>
      <c r="BT802" s="45"/>
      <c r="BU802" s="45"/>
      <c r="BV802" s="45"/>
      <c r="BW802" s="45"/>
      <c r="BX802" s="45"/>
      <c r="BY802" s="45"/>
      <c r="BZ802" s="45"/>
      <c r="CA802" s="45"/>
      <c r="CB802" s="45"/>
      <c r="CC802" s="45"/>
      <c r="CD802" s="45"/>
      <c r="CE802" s="45"/>
      <c r="CF802" s="45"/>
      <c r="CG802" s="45"/>
      <c r="CH802" s="45"/>
      <c r="CI802" s="45"/>
      <c r="CJ802" s="45"/>
      <c r="CK802" s="45"/>
      <c r="CL802" s="45"/>
      <c r="CM802" s="45"/>
      <c r="CN802" s="45"/>
      <c r="CO802" s="45"/>
      <c r="CP802" s="45"/>
      <c r="CQ802" s="45"/>
      <c r="CR802" s="45"/>
      <c r="CS802" s="45"/>
      <c r="CT802" s="45"/>
      <c r="CU802" s="45"/>
      <c r="CV802" s="45"/>
      <c r="CW802" s="45"/>
      <c r="CX802" s="45"/>
      <c r="CY802" s="45"/>
      <c r="CZ802" s="45"/>
      <c r="DA802" s="45"/>
      <c r="DB802" s="45"/>
      <c r="DC802" s="45"/>
      <c r="DD802" s="45"/>
      <c r="DE802" s="45"/>
      <c r="DF802" s="45"/>
      <c r="DG802" s="45"/>
      <c r="DH802" s="45"/>
      <c r="DI802" s="45"/>
      <c r="DJ802" s="45"/>
      <c r="DK802" s="45"/>
      <c r="DL802" s="45"/>
      <c r="DM802" s="45"/>
      <c r="DN802" s="45"/>
      <c r="DO802" s="45"/>
      <c r="DP802" s="45"/>
      <c r="DQ802" s="45"/>
      <c r="DR802" s="45"/>
      <c r="DS802" s="45"/>
      <c r="DT802" s="45"/>
      <c r="DU802" s="45"/>
      <c r="DV802" s="1217"/>
      <c r="DW802" s="45"/>
      <c r="DX802" s="45"/>
      <c r="DY802" s="45"/>
      <c r="DZ802" s="45"/>
      <c r="EA802" s="45"/>
      <c r="EB802" s="45"/>
      <c r="EC802" s="45"/>
      <c r="ED802" s="45"/>
      <c r="EE802" s="45"/>
      <c r="EF802" s="45"/>
      <c r="EG802" s="45"/>
      <c r="EH802" s="45"/>
      <c r="EI802" s="45"/>
      <c r="EJ802" s="45"/>
      <c r="EK802" s="45"/>
      <c r="EL802" s="45"/>
      <c r="EM802" s="45"/>
      <c r="EN802" s="45"/>
      <c r="EO802" s="45"/>
      <c r="EP802" s="45"/>
      <c r="EQ802" s="1217"/>
      <c r="ER802" s="577"/>
    </row>
    <row r="803" spans="1:148" ht="15" customHeight="1">
      <c r="A803" s="648"/>
      <c r="B803" s="2261" t="str">
        <f t="shared" si="851"/>
        <v>Desk 66</v>
      </c>
      <c r="C803" s="2266" t="str">
        <f t="shared" ref="C803" si="853">IF(ISBLANK(C77), "", C77)</f>
        <v/>
      </c>
      <c r="D803" s="2266" t="str">
        <f t="shared" si="847"/>
        <v/>
      </c>
      <c r="E803" s="2266" t="str">
        <f t="shared" si="847"/>
        <v/>
      </c>
      <c r="F803" s="2266" t="str">
        <f t="shared" si="847"/>
        <v/>
      </c>
      <c r="G803" s="45"/>
      <c r="H803" s="45"/>
      <c r="I803" s="45"/>
      <c r="J803" s="45"/>
      <c r="K803" s="45"/>
      <c r="L803" s="45"/>
      <c r="M803" s="45"/>
      <c r="N803" s="45"/>
      <c r="O803" s="45"/>
      <c r="P803" s="45"/>
      <c r="Q803" s="45"/>
      <c r="R803" s="45"/>
      <c r="S803" s="45"/>
      <c r="T803" s="45"/>
      <c r="U803" s="45"/>
      <c r="V803" s="45"/>
      <c r="W803" s="45"/>
      <c r="X803" s="45"/>
      <c r="Y803" s="45"/>
      <c r="Z803" s="45"/>
      <c r="AA803" s="45"/>
      <c r="AB803" s="45"/>
      <c r="AC803" s="45"/>
      <c r="AD803" s="45"/>
      <c r="AE803" s="45"/>
      <c r="AF803" s="45"/>
      <c r="AG803" s="45"/>
      <c r="AH803" s="45"/>
      <c r="AI803" s="45"/>
      <c r="AJ803" s="45"/>
      <c r="AK803" s="45"/>
      <c r="AL803" s="45"/>
      <c r="AM803" s="45"/>
      <c r="AN803" s="45"/>
      <c r="AO803" s="45"/>
      <c r="AP803" s="45"/>
      <c r="AQ803" s="45"/>
      <c r="AR803" s="45"/>
      <c r="AS803" s="45"/>
      <c r="AT803" s="45"/>
      <c r="AU803" s="45"/>
      <c r="AV803" s="45"/>
      <c r="AW803" s="45"/>
      <c r="AX803" s="45"/>
      <c r="AY803" s="45"/>
      <c r="AZ803" s="45"/>
      <c r="BA803" s="45"/>
      <c r="BB803" s="45"/>
      <c r="BC803" s="45"/>
      <c r="BD803" s="45"/>
      <c r="BE803" s="45"/>
      <c r="BF803" s="45"/>
      <c r="BG803" s="45"/>
      <c r="BH803" s="45"/>
      <c r="BI803" s="45"/>
      <c r="BJ803" s="45"/>
      <c r="BK803" s="45"/>
      <c r="BL803" s="45"/>
      <c r="BM803" s="45"/>
      <c r="BN803" s="45"/>
      <c r="BO803" s="45"/>
      <c r="BP803" s="45"/>
      <c r="BQ803" s="45"/>
      <c r="BR803" s="45"/>
      <c r="BS803" s="45"/>
      <c r="BT803" s="45"/>
      <c r="BU803" s="45"/>
      <c r="BV803" s="45"/>
      <c r="BW803" s="45"/>
      <c r="BX803" s="45"/>
      <c r="BY803" s="45"/>
      <c r="BZ803" s="45"/>
      <c r="CA803" s="45"/>
      <c r="CB803" s="45"/>
      <c r="CC803" s="45"/>
      <c r="CD803" s="45"/>
      <c r="CE803" s="45"/>
      <c r="CF803" s="45"/>
      <c r="CG803" s="45"/>
      <c r="CH803" s="45"/>
      <c r="CI803" s="45"/>
      <c r="CJ803" s="45"/>
      <c r="CK803" s="45"/>
      <c r="CL803" s="45"/>
      <c r="CM803" s="45"/>
      <c r="CN803" s="45"/>
      <c r="CO803" s="45"/>
      <c r="CP803" s="45"/>
      <c r="CQ803" s="45"/>
      <c r="CR803" s="45"/>
      <c r="CS803" s="45"/>
      <c r="CT803" s="45"/>
      <c r="CU803" s="45"/>
      <c r="CV803" s="45"/>
      <c r="CW803" s="45"/>
      <c r="CX803" s="45"/>
      <c r="CY803" s="45"/>
      <c r="CZ803" s="45"/>
      <c r="DA803" s="45"/>
      <c r="DB803" s="45"/>
      <c r="DC803" s="45"/>
      <c r="DD803" s="45"/>
      <c r="DE803" s="45"/>
      <c r="DF803" s="45"/>
      <c r="DG803" s="45"/>
      <c r="DH803" s="45"/>
      <c r="DI803" s="45"/>
      <c r="DJ803" s="45"/>
      <c r="DK803" s="45"/>
      <c r="DL803" s="45"/>
      <c r="DM803" s="45"/>
      <c r="DN803" s="45"/>
      <c r="DO803" s="45"/>
      <c r="DP803" s="45"/>
      <c r="DQ803" s="45"/>
      <c r="DR803" s="45"/>
      <c r="DS803" s="45"/>
      <c r="DT803" s="45"/>
      <c r="DU803" s="45"/>
      <c r="DV803" s="1217"/>
      <c r="DW803" s="45"/>
      <c r="DX803" s="45"/>
      <c r="DY803" s="45"/>
      <c r="DZ803" s="45"/>
      <c r="EA803" s="45"/>
      <c r="EB803" s="45"/>
      <c r="EC803" s="45"/>
      <c r="ED803" s="45"/>
      <c r="EE803" s="45"/>
      <c r="EF803" s="45"/>
      <c r="EG803" s="45"/>
      <c r="EH803" s="45"/>
      <c r="EI803" s="45"/>
      <c r="EJ803" s="45"/>
      <c r="EK803" s="45"/>
      <c r="EL803" s="45"/>
      <c r="EM803" s="45"/>
      <c r="EN803" s="45"/>
      <c r="EO803" s="45"/>
      <c r="EP803" s="45"/>
      <c r="EQ803" s="1217"/>
      <c r="ER803" s="577"/>
    </row>
    <row r="804" spans="1:148" ht="15" customHeight="1">
      <c r="A804" s="648"/>
      <c r="B804" s="2261" t="str">
        <f t="shared" si="851"/>
        <v>Desk 67</v>
      </c>
      <c r="C804" s="2266" t="str">
        <f t="shared" ref="C804" si="854">IF(ISBLANK(C78), "", C78)</f>
        <v/>
      </c>
      <c r="D804" s="2266" t="str">
        <f t="shared" si="847"/>
        <v/>
      </c>
      <c r="E804" s="2266" t="str">
        <f t="shared" si="847"/>
        <v/>
      </c>
      <c r="F804" s="2266" t="str">
        <f t="shared" si="847"/>
        <v/>
      </c>
      <c r="G804" s="45"/>
      <c r="H804" s="45"/>
      <c r="I804" s="45"/>
      <c r="J804" s="45"/>
      <c r="K804" s="45"/>
      <c r="L804" s="45"/>
      <c r="M804" s="45"/>
      <c r="N804" s="45"/>
      <c r="O804" s="45"/>
      <c r="P804" s="45"/>
      <c r="Q804" s="45"/>
      <c r="R804" s="45"/>
      <c r="S804" s="45"/>
      <c r="T804" s="45"/>
      <c r="U804" s="45"/>
      <c r="V804" s="45"/>
      <c r="W804" s="45"/>
      <c r="X804" s="45"/>
      <c r="Y804" s="45"/>
      <c r="Z804" s="45"/>
      <c r="AA804" s="45"/>
      <c r="AB804" s="45"/>
      <c r="AC804" s="45"/>
      <c r="AD804" s="45"/>
      <c r="AE804" s="45"/>
      <c r="AF804" s="45"/>
      <c r="AG804" s="45"/>
      <c r="AH804" s="45"/>
      <c r="AI804" s="45"/>
      <c r="AJ804" s="45"/>
      <c r="AK804" s="45"/>
      <c r="AL804" s="45"/>
      <c r="AM804" s="45"/>
      <c r="AN804" s="45"/>
      <c r="AO804" s="45"/>
      <c r="AP804" s="45"/>
      <c r="AQ804" s="45"/>
      <c r="AR804" s="45"/>
      <c r="AS804" s="45"/>
      <c r="AT804" s="45"/>
      <c r="AU804" s="45"/>
      <c r="AV804" s="45"/>
      <c r="AW804" s="45"/>
      <c r="AX804" s="45"/>
      <c r="AY804" s="45"/>
      <c r="AZ804" s="45"/>
      <c r="BA804" s="45"/>
      <c r="BB804" s="45"/>
      <c r="BC804" s="45"/>
      <c r="BD804" s="45"/>
      <c r="BE804" s="45"/>
      <c r="BF804" s="45"/>
      <c r="BG804" s="45"/>
      <c r="BH804" s="45"/>
      <c r="BI804" s="45"/>
      <c r="BJ804" s="45"/>
      <c r="BK804" s="45"/>
      <c r="BL804" s="45"/>
      <c r="BM804" s="45"/>
      <c r="BN804" s="45"/>
      <c r="BO804" s="45"/>
      <c r="BP804" s="45"/>
      <c r="BQ804" s="45"/>
      <c r="BR804" s="45"/>
      <c r="BS804" s="45"/>
      <c r="BT804" s="45"/>
      <c r="BU804" s="45"/>
      <c r="BV804" s="45"/>
      <c r="BW804" s="45"/>
      <c r="BX804" s="45"/>
      <c r="BY804" s="45"/>
      <c r="BZ804" s="45"/>
      <c r="CA804" s="45"/>
      <c r="CB804" s="45"/>
      <c r="CC804" s="45"/>
      <c r="CD804" s="45"/>
      <c r="CE804" s="45"/>
      <c r="CF804" s="45"/>
      <c r="CG804" s="45"/>
      <c r="CH804" s="45"/>
      <c r="CI804" s="45"/>
      <c r="CJ804" s="45"/>
      <c r="CK804" s="45"/>
      <c r="CL804" s="45"/>
      <c r="CM804" s="45"/>
      <c r="CN804" s="45"/>
      <c r="CO804" s="45"/>
      <c r="CP804" s="45"/>
      <c r="CQ804" s="45"/>
      <c r="CR804" s="45"/>
      <c r="CS804" s="45"/>
      <c r="CT804" s="45"/>
      <c r="CU804" s="45"/>
      <c r="CV804" s="45"/>
      <c r="CW804" s="45"/>
      <c r="CX804" s="45"/>
      <c r="CY804" s="45"/>
      <c r="CZ804" s="45"/>
      <c r="DA804" s="45"/>
      <c r="DB804" s="45"/>
      <c r="DC804" s="45"/>
      <c r="DD804" s="45"/>
      <c r="DE804" s="45"/>
      <c r="DF804" s="45"/>
      <c r="DG804" s="45"/>
      <c r="DH804" s="45"/>
      <c r="DI804" s="45"/>
      <c r="DJ804" s="45"/>
      <c r="DK804" s="45"/>
      <c r="DL804" s="45"/>
      <c r="DM804" s="45"/>
      <c r="DN804" s="45"/>
      <c r="DO804" s="45"/>
      <c r="DP804" s="45"/>
      <c r="DQ804" s="45"/>
      <c r="DR804" s="45"/>
      <c r="DS804" s="45"/>
      <c r="DT804" s="45"/>
      <c r="DU804" s="45"/>
      <c r="DV804" s="1217"/>
      <c r="DW804" s="45"/>
      <c r="DX804" s="45"/>
      <c r="DY804" s="45"/>
      <c r="DZ804" s="45"/>
      <c r="EA804" s="45"/>
      <c r="EB804" s="45"/>
      <c r="EC804" s="45"/>
      <c r="ED804" s="45"/>
      <c r="EE804" s="45"/>
      <c r="EF804" s="45"/>
      <c r="EG804" s="45"/>
      <c r="EH804" s="45"/>
      <c r="EI804" s="45"/>
      <c r="EJ804" s="45"/>
      <c r="EK804" s="45"/>
      <c r="EL804" s="45"/>
      <c r="EM804" s="45"/>
      <c r="EN804" s="45"/>
      <c r="EO804" s="45"/>
      <c r="EP804" s="45"/>
      <c r="EQ804" s="1217"/>
      <c r="ER804" s="577"/>
    </row>
    <row r="805" spans="1:148" ht="15" customHeight="1">
      <c r="A805" s="648"/>
      <c r="B805" s="2261" t="str">
        <f t="shared" si="851"/>
        <v>Desk 68</v>
      </c>
      <c r="C805" s="2266" t="str">
        <f t="shared" ref="C805" si="855">IF(ISBLANK(C79), "", C79)</f>
        <v/>
      </c>
      <c r="D805" s="2266" t="str">
        <f t="shared" si="847"/>
        <v/>
      </c>
      <c r="E805" s="2266" t="str">
        <f t="shared" si="847"/>
        <v/>
      </c>
      <c r="F805" s="2266" t="str">
        <f t="shared" si="847"/>
        <v/>
      </c>
      <c r="G805" s="45"/>
      <c r="H805" s="45"/>
      <c r="I805" s="45"/>
      <c r="J805" s="45"/>
      <c r="K805" s="45"/>
      <c r="L805" s="45"/>
      <c r="M805" s="45"/>
      <c r="N805" s="45"/>
      <c r="O805" s="45"/>
      <c r="P805" s="45"/>
      <c r="Q805" s="45"/>
      <c r="R805" s="45"/>
      <c r="S805" s="45"/>
      <c r="T805" s="45"/>
      <c r="U805" s="45"/>
      <c r="V805" s="45"/>
      <c r="W805" s="45"/>
      <c r="X805" s="45"/>
      <c r="Y805" s="45"/>
      <c r="Z805" s="45"/>
      <c r="AA805" s="45"/>
      <c r="AB805" s="45"/>
      <c r="AC805" s="45"/>
      <c r="AD805" s="45"/>
      <c r="AE805" s="45"/>
      <c r="AF805" s="45"/>
      <c r="AG805" s="45"/>
      <c r="AH805" s="45"/>
      <c r="AI805" s="45"/>
      <c r="AJ805" s="45"/>
      <c r="AK805" s="45"/>
      <c r="AL805" s="45"/>
      <c r="AM805" s="45"/>
      <c r="AN805" s="45"/>
      <c r="AO805" s="45"/>
      <c r="AP805" s="45"/>
      <c r="AQ805" s="45"/>
      <c r="AR805" s="45"/>
      <c r="AS805" s="45"/>
      <c r="AT805" s="45"/>
      <c r="AU805" s="45"/>
      <c r="AV805" s="45"/>
      <c r="AW805" s="45"/>
      <c r="AX805" s="45"/>
      <c r="AY805" s="45"/>
      <c r="AZ805" s="45"/>
      <c r="BA805" s="45"/>
      <c r="BB805" s="45"/>
      <c r="BC805" s="45"/>
      <c r="BD805" s="45"/>
      <c r="BE805" s="45"/>
      <c r="BF805" s="45"/>
      <c r="BG805" s="45"/>
      <c r="BH805" s="45"/>
      <c r="BI805" s="45"/>
      <c r="BJ805" s="45"/>
      <c r="BK805" s="45"/>
      <c r="BL805" s="45"/>
      <c r="BM805" s="45"/>
      <c r="BN805" s="45"/>
      <c r="BO805" s="45"/>
      <c r="BP805" s="45"/>
      <c r="BQ805" s="45"/>
      <c r="BR805" s="45"/>
      <c r="BS805" s="45"/>
      <c r="BT805" s="45"/>
      <c r="BU805" s="45"/>
      <c r="BV805" s="45"/>
      <c r="BW805" s="45"/>
      <c r="BX805" s="45"/>
      <c r="BY805" s="45"/>
      <c r="BZ805" s="45"/>
      <c r="CA805" s="45"/>
      <c r="CB805" s="45"/>
      <c r="CC805" s="45"/>
      <c r="CD805" s="45"/>
      <c r="CE805" s="45"/>
      <c r="CF805" s="45"/>
      <c r="CG805" s="45"/>
      <c r="CH805" s="45"/>
      <c r="CI805" s="45"/>
      <c r="CJ805" s="45"/>
      <c r="CK805" s="45"/>
      <c r="CL805" s="45"/>
      <c r="CM805" s="45"/>
      <c r="CN805" s="45"/>
      <c r="CO805" s="45"/>
      <c r="CP805" s="45"/>
      <c r="CQ805" s="45"/>
      <c r="CR805" s="45"/>
      <c r="CS805" s="45"/>
      <c r="CT805" s="45"/>
      <c r="CU805" s="45"/>
      <c r="CV805" s="45"/>
      <c r="CW805" s="45"/>
      <c r="CX805" s="45"/>
      <c r="CY805" s="45"/>
      <c r="CZ805" s="45"/>
      <c r="DA805" s="45"/>
      <c r="DB805" s="45"/>
      <c r="DC805" s="45"/>
      <c r="DD805" s="45"/>
      <c r="DE805" s="45"/>
      <c r="DF805" s="45"/>
      <c r="DG805" s="45"/>
      <c r="DH805" s="45"/>
      <c r="DI805" s="45"/>
      <c r="DJ805" s="45"/>
      <c r="DK805" s="45"/>
      <c r="DL805" s="45"/>
      <c r="DM805" s="45"/>
      <c r="DN805" s="45"/>
      <c r="DO805" s="45"/>
      <c r="DP805" s="45"/>
      <c r="DQ805" s="45"/>
      <c r="DR805" s="45"/>
      <c r="DS805" s="45"/>
      <c r="DT805" s="45"/>
      <c r="DU805" s="45"/>
      <c r="DV805" s="1217"/>
      <c r="DW805" s="45"/>
      <c r="DX805" s="45"/>
      <c r="DY805" s="45"/>
      <c r="DZ805" s="45"/>
      <c r="EA805" s="45"/>
      <c r="EB805" s="45"/>
      <c r="EC805" s="45"/>
      <c r="ED805" s="45"/>
      <c r="EE805" s="45"/>
      <c r="EF805" s="45"/>
      <c r="EG805" s="45"/>
      <c r="EH805" s="45"/>
      <c r="EI805" s="45"/>
      <c r="EJ805" s="45"/>
      <c r="EK805" s="45"/>
      <c r="EL805" s="45"/>
      <c r="EM805" s="45"/>
      <c r="EN805" s="45"/>
      <c r="EO805" s="45"/>
      <c r="EP805" s="45"/>
      <c r="EQ805" s="1217"/>
      <c r="ER805" s="577"/>
    </row>
    <row r="806" spans="1:148" ht="15" customHeight="1">
      <c r="A806" s="648"/>
      <c r="B806" s="2261" t="str">
        <f t="shared" si="851"/>
        <v>Desk 69</v>
      </c>
      <c r="C806" s="2266" t="str">
        <f t="shared" ref="C806" si="856">IF(ISBLANK(C80), "", C80)</f>
        <v/>
      </c>
      <c r="D806" s="2266" t="str">
        <f t="shared" si="847"/>
        <v/>
      </c>
      <c r="E806" s="2266" t="str">
        <f t="shared" si="847"/>
        <v/>
      </c>
      <c r="F806" s="2266" t="str">
        <f t="shared" si="847"/>
        <v/>
      </c>
      <c r="G806" s="45"/>
      <c r="H806" s="45"/>
      <c r="I806" s="45"/>
      <c r="J806" s="45"/>
      <c r="K806" s="45"/>
      <c r="L806" s="45"/>
      <c r="M806" s="45"/>
      <c r="N806" s="45"/>
      <c r="O806" s="45"/>
      <c r="P806" s="45"/>
      <c r="Q806" s="45"/>
      <c r="R806" s="45"/>
      <c r="S806" s="45"/>
      <c r="T806" s="45"/>
      <c r="U806" s="45"/>
      <c r="V806" s="45"/>
      <c r="W806" s="45"/>
      <c r="X806" s="45"/>
      <c r="Y806" s="45"/>
      <c r="Z806" s="45"/>
      <c r="AA806" s="45"/>
      <c r="AB806" s="45"/>
      <c r="AC806" s="45"/>
      <c r="AD806" s="45"/>
      <c r="AE806" s="45"/>
      <c r="AF806" s="45"/>
      <c r="AG806" s="45"/>
      <c r="AH806" s="45"/>
      <c r="AI806" s="45"/>
      <c r="AJ806" s="45"/>
      <c r="AK806" s="45"/>
      <c r="AL806" s="45"/>
      <c r="AM806" s="45"/>
      <c r="AN806" s="45"/>
      <c r="AO806" s="45"/>
      <c r="AP806" s="45"/>
      <c r="AQ806" s="45"/>
      <c r="AR806" s="45"/>
      <c r="AS806" s="45"/>
      <c r="AT806" s="45"/>
      <c r="AU806" s="45"/>
      <c r="AV806" s="45"/>
      <c r="AW806" s="45"/>
      <c r="AX806" s="45"/>
      <c r="AY806" s="45"/>
      <c r="AZ806" s="45"/>
      <c r="BA806" s="45"/>
      <c r="BB806" s="45"/>
      <c r="BC806" s="45"/>
      <c r="BD806" s="45"/>
      <c r="BE806" s="45"/>
      <c r="BF806" s="45"/>
      <c r="BG806" s="45"/>
      <c r="BH806" s="45"/>
      <c r="BI806" s="45"/>
      <c r="BJ806" s="45"/>
      <c r="BK806" s="45"/>
      <c r="BL806" s="45"/>
      <c r="BM806" s="45"/>
      <c r="BN806" s="45"/>
      <c r="BO806" s="45"/>
      <c r="BP806" s="45"/>
      <c r="BQ806" s="45"/>
      <c r="BR806" s="45"/>
      <c r="BS806" s="45"/>
      <c r="BT806" s="45"/>
      <c r="BU806" s="45"/>
      <c r="BV806" s="45"/>
      <c r="BW806" s="45"/>
      <c r="BX806" s="45"/>
      <c r="BY806" s="45"/>
      <c r="BZ806" s="45"/>
      <c r="CA806" s="45"/>
      <c r="CB806" s="45"/>
      <c r="CC806" s="45"/>
      <c r="CD806" s="45"/>
      <c r="CE806" s="45"/>
      <c r="CF806" s="45"/>
      <c r="CG806" s="45"/>
      <c r="CH806" s="45"/>
      <c r="CI806" s="45"/>
      <c r="CJ806" s="45"/>
      <c r="CK806" s="45"/>
      <c r="CL806" s="45"/>
      <c r="CM806" s="45"/>
      <c r="CN806" s="45"/>
      <c r="CO806" s="45"/>
      <c r="CP806" s="45"/>
      <c r="CQ806" s="45"/>
      <c r="CR806" s="45"/>
      <c r="CS806" s="45"/>
      <c r="CT806" s="45"/>
      <c r="CU806" s="45"/>
      <c r="CV806" s="45"/>
      <c r="CW806" s="45"/>
      <c r="CX806" s="45"/>
      <c r="CY806" s="45"/>
      <c r="CZ806" s="45"/>
      <c r="DA806" s="45"/>
      <c r="DB806" s="45"/>
      <c r="DC806" s="45"/>
      <c r="DD806" s="45"/>
      <c r="DE806" s="45"/>
      <c r="DF806" s="45"/>
      <c r="DG806" s="45"/>
      <c r="DH806" s="45"/>
      <c r="DI806" s="45"/>
      <c r="DJ806" s="45"/>
      <c r="DK806" s="45"/>
      <c r="DL806" s="45"/>
      <c r="DM806" s="45"/>
      <c r="DN806" s="45"/>
      <c r="DO806" s="45"/>
      <c r="DP806" s="45"/>
      <c r="DQ806" s="45"/>
      <c r="DR806" s="45"/>
      <c r="DS806" s="45"/>
      <c r="DT806" s="45"/>
      <c r="DU806" s="45"/>
      <c r="DV806" s="1217"/>
      <c r="DW806" s="45"/>
      <c r="DX806" s="45"/>
      <c r="DY806" s="45"/>
      <c r="DZ806" s="45"/>
      <c r="EA806" s="45"/>
      <c r="EB806" s="45"/>
      <c r="EC806" s="45"/>
      <c r="ED806" s="45"/>
      <c r="EE806" s="45"/>
      <c r="EF806" s="45"/>
      <c r="EG806" s="45"/>
      <c r="EH806" s="45"/>
      <c r="EI806" s="45"/>
      <c r="EJ806" s="45"/>
      <c r="EK806" s="45"/>
      <c r="EL806" s="45"/>
      <c r="EM806" s="45"/>
      <c r="EN806" s="45"/>
      <c r="EO806" s="45"/>
      <c r="EP806" s="45"/>
      <c r="EQ806" s="1217"/>
      <c r="ER806" s="577"/>
    </row>
    <row r="807" spans="1:148" ht="15" customHeight="1">
      <c r="A807" s="648"/>
      <c r="B807" s="2261" t="str">
        <f t="shared" si="851"/>
        <v>Desk 70</v>
      </c>
      <c r="C807" s="2266" t="str">
        <f t="shared" ref="C807" si="857">IF(ISBLANK(C81), "", C81)</f>
        <v/>
      </c>
      <c r="D807" s="2266" t="str">
        <f t="shared" si="847"/>
        <v/>
      </c>
      <c r="E807" s="2266" t="str">
        <f t="shared" si="847"/>
        <v/>
      </c>
      <c r="F807" s="2266" t="str">
        <f t="shared" si="847"/>
        <v/>
      </c>
      <c r="G807" s="45"/>
      <c r="H807" s="45"/>
      <c r="I807" s="45"/>
      <c r="J807" s="45"/>
      <c r="K807" s="45"/>
      <c r="L807" s="45"/>
      <c r="M807" s="45"/>
      <c r="N807" s="45"/>
      <c r="O807" s="45"/>
      <c r="P807" s="45"/>
      <c r="Q807" s="45"/>
      <c r="R807" s="45"/>
      <c r="S807" s="45"/>
      <c r="T807" s="45"/>
      <c r="U807" s="45"/>
      <c r="V807" s="45"/>
      <c r="W807" s="45"/>
      <c r="X807" s="45"/>
      <c r="Y807" s="45"/>
      <c r="Z807" s="45"/>
      <c r="AA807" s="45"/>
      <c r="AB807" s="45"/>
      <c r="AC807" s="45"/>
      <c r="AD807" s="45"/>
      <c r="AE807" s="45"/>
      <c r="AF807" s="45"/>
      <c r="AG807" s="45"/>
      <c r="AH807" s="45"/>
      <c r="AI807" s="45"/>
      <c r="AJ807" s="45"/>
      <c r="AK807" s="45"/>
      <c r="AL807" s="45"/>
      <c r="AM807" s="45"/>
      <c r="AN807" s="45"/>
      <c r="AO807" s="45"/>
      <c r="AP807" s="45"/>
      <c r="AQ807" s="45"/>
      <c r="AR807" s="45"/>
      <c r="AS807" s="45"/>
      <c r="AT807" s="45"/>
      <c r="AU807" s="45"/>
      <c r="AV807" s="45"/>
      <c r="AW807" s="45"/>
      <c r="AX807" s="45"/>
      <c r="AY807" s="45"/>
      <c r="AZ807" s="45"/>
      <c r="BA807" s="45"/>
      <c r="BB807" s="45"/>
      <c r="BC807" s="45"/>
      <c r="BD807" s="45"/>
      <c r="BE807" s="45"/>
      <c r="BF807" s="45"/>
      <c r="BG807" s="45"/>
      <c r="BH807" s="45"/>
      <c r="BI807" s="45"/>
      <c r="BJ807" s="45"/>
      <c r="BK807" s="45"/>
      <c r="BL807" s="45"/>
      <c r="BM807" s="45"/>
      <c r="BN807" s="45"/>
      <c r="BO807" s="45"/>
      <c r="BP807" s="45"/>
      <c r="BQ807" s="45"/>
      <c r="BR807" s="45"/>
      <c r="BS807" s="45"/>
      <c r="BT807" s="45"/>
      <c r="BU807" s="45"/>
      <c r="BV807" s="45"/>
      <c r="BW807" s="45"/>
      <c r="BX807" s="45"/>
      <c r="BY807" s="45"/>
      <c r="BZ807" s="45"/>
      <c r="CA807" s="45"/>
      <c r="CB807" s="45"/>
      <c r="CC807" s="45"/>
      <c r="CD807" s="45"/>
      <c r="CE807" s="45"/>
      <c r="CF807" s="45"/>
      <c r="CG807" s="45"/>
      <c r="CH807" s="45"/>
      <c r="CI807" s="45"/>
      <c r="CJ807" s="45"/>
      <c r="CK807" s="45"/>
      <c r="CL807" s="45"/>
      <c r="CM807" s="45"/>
      <c r="CN807" s="45"/>
      <c r="CO807" s="45"/>
      <c r="CP807" s="45"/>
      <c r="CQ807" s="45"/>
      <c r="CR807" s="45"/>
      <c r="CS807" s="45"/>
      <c r="CT807" s="45"/>
      <c r="CU807" s="45"/>
      <c r="CV807" s="45"/>
      <c r="CW807" s="45"/>
      <c r="CX807" s="45"/>
      <c r="CY807" s="45"/>
      <c r="CZ807" s="45"/>
      <c r="DA807" s="45"/>
      <c r="DB807" s="45"/>
      <c r="DC807" s="45"/>
      <c r="DD807" s="45"/>
      <c r="DE807" s="45"/>
      <c r="DF807" s="45"/>
      <c r="DG807" s="45"/>
      <c r="DH807" s="45"/>
      <c r="DI807" s="45"/>
      <c r="DJ807" s="45"/>
      <c r="DK807" s="45"/>
      <c r="DL807" s="45"/>
      <c r="DM807" s="45"/>
      <c r="DN807" s="45"/>
      <c r="DO807" s="45"/>
      <c r="DP807" s="45"/>
      <c r="DQ807" s="45"/>
      <c r="DR807" s="45"/>
      <c r="DS807" s="45"/>
      <c r="DT807" s="45"/>
      <c r="DU807" s="45"/>
      <c r="DV807" s="1217"/>
      <c r="DW807" s="45"/>
      <c r="DX807" s="45"/>
      <c r="DY807" s="45"/>
      <c r="DZ807" s="45"/>
      <c r="EA807" s="45"/>
      <c r="EB807" s="45"/>
      <c r="EC807" s="45"/>
      <c r="ED807" s="45"/>
      <c r="EE807" s="45"/>
      <c r="EF807" s="45"/>
      <c r="EG807" s="45"/>
      <c r="EH807" s="45"/>
      <c r="EI807" s="45"/>
      <c r="EJ807" s="45"/>
      <c r="EK807" s="45"/>
      <c r="EL807" s="45"/>
      <c r="EM807" s="45"/>
      <c r="EN807" s="45"/>
      <c r="EO807" s="45"/>
      <c r="EP807" s="45"/>
      <c r="EQ807" s="1217"/>
      <c r="ER807" s="577"/>
    </row>
    <row r="808" spans="1:148" ht="15" customHeight="1">
      <c r="A808" s="648"/>
      <c r="B808" s="2261" t="str">
        <f t="shared" si="851"/>
        <v>Desk 71</v>
      </c>
      <c r="C808" s="2266" t="str">
        <f t="shared" ref="C808" si="858">IF(ISBLANK(C82), "", C82)</f>
        <v/>
      </c>
      <c r="D808" s="2266" t="str">
        <f t="shared" si="847"/>
        <v/>
      </c>
      <c r="E808" s="2266" t="str">
        <f t="shared" si="847"/>
        <v/>
      </c>
      <c r="F808" s="2266" t="str">
        <f t="shared" si="847"/>
        <v/>
      </c>
      <c r="G808" s="45"/>
      <c r="H808" s="45"/>
      <c r="I808" s="45"/>
      <c r="J808" s="45"/>
      <c r="K808" s="45"/>
      <c r="L808" s="45"/>
      <c r="M808" s="45"/>
      <c r="N808" s="45"/>
      <c r="O808" s="45"/>
      <c r="P808" s="45"/>
      <c r="Q808" s="45"/>
      <c r="R808" s="45"/>
      <c r="S808" s="45"/>
      <c r="T808" s="45"/>
      <c r="U808" s="45"/>
      <c r="V808" s="45"/>
      <c r="W808" s="45"/>
      <c r="X808" s="45"/>
      <c r="Y808" s="45"/>
      <c r="Z808" s="45"/>
      <c r="AA808" s="45"/>
      <c r="AB808" s="45"/>
      <c r="AC808" s="45"/>
      <c r="AD808" s="45"/>
      <c r="AE808" s="45"/>
      <c r="AF808" s="45"/>
      <c r="AG808" s="45"/>
      <c r="AH808" s="45"/>
      <c r="AI808" s="45"/>
      <c r="AJ808" s="45"/>
      <c r="AK808" s="45"/>
      <c r="AL808" s="45"/>
      <c r="AM808" s="45"/>
      <c r="AN808" s="45"/>
      <c r="AO808" s="45"/>
      <c r="AP808" s="45"/>
      <c r="AQ808" s="45"/>
      <c r="AR808" s="45"/>
      <c r="AS808" s="45"/>
      <c r="AT808" s="45"/>
      <c r="AU808" s="45"/>
      <c r="AV808" s="45"/>
      <c r="AW808" s="45"/>
      <c r="AX808" s="45"/>
      <c r="AY808" s="45"/>
      <c r="AZ808" s="45"/>
      <c r="BA808" s="45"/>
      <c r="BB808" s="45"/>
      <c r="BC808" s="45"/>
      <c r="BD808" s="45"/>
      <c r="BE808" s="45"/>
      <c r="BF808" s="45"/>
      <c r="BG808" s="45"/>
      <c r="BH808" s="45"/>
      <c r="BI808" s="45"/>
      <c r="BJ808" s="45"/>
      <c r="BK808" s="45"/>
      <c r="BL808" s="45"/>
      <c r="BM808" s="45"/>
      <c r="BN808" s="45"/>
      <c r="BO808" s="45"/>
      <c r="BP808" s="45"/>
      <c r="BQ808" s="45"/>
      <c r="BR808" s="45"/>
      <c r="BS808" s="45"/>
      <c r="BT808" s="45"/>
      <c r="BU808" s="45"/>
      <c r="BV808" s="45"/>
      <c r="BW808" s="45"/>
      <c r="BX808" s="45"/>
      <c r="BY808" s="45"/>
      <c r="BZ808" s="45"/>
      <c r="CA808" s="45"/>
      <c r="CB808" s="45"/>
      <c r="CC808" s="45"/>
      <c r="CD808" s="45"/>
      <c r="CE808" s="45"/>
      <c r="CF808" s="45"/>
      <c r="CG808" s="45"/>
      <c r="CH808" s="45"/>
      <c r="CI808" s="45"/>
      <c r="CJ808" s="45"/>
      <c r="CK808" s="45"/>
      <c r="CL808" s="45"/>
      <c r="CM808" s="45"/>
      <c r="CN808" s="45"/>
      <c r="CO808" s="45"/>
      <c r="CP808" s="45"/>
      <c r="CQ808" s="45"/>
      <c r="CR808" s="45"/>
      <c r="CS808" s="45"/>
      <c r="CT808" s="45"/>
      <c r="CU808" s="45"/>
      <c r="CV808" s="45"/>
      <c r="CW808" s="45"/>
      <c r="CX808" s="45"/>
      <c r="CY808" s="45"/>
      <c r="CZ808" s="45"/>
      <c r="DA808" s="45"/>
      <c r="DB808" s="45"/>
      <c r="DC808" s="45"/>
      <c r="DD808" s="45"/>
      <c r="DE808" s="45"/>
      <c r="DF808" s="45"/>
      <c r="DG808" s="45"/>
      <c r="DH808" s="45"/>
      <c r="DI808" s="45"/>
      <c r="DJ808" s="45"/>
      <c r="DK808" s="45"/>
      <c r="DL808" s="45"/>
      <c r="DM808" s="45"/>
      <c r="DN808" s="45"/>
      <c r="DO808" s="45"/>
      <c r="DP808" s="45"/>
      <c r="DQ808" s="45"/>
      <c r="DR808" s="45"/>
      <c r="DS808" s="45"/>
      <c r="DT808" s="45"/>
      <c r="DU808" s="45"/>
      <c r="DV808" s="1217"/>
      <c r="DW808" s="45"/>
      <c r="DX808" s="45"/>
      <c r="DY808" s="45"/>
      <c r="DZ808" s="45"/>
      <c r="EA808" s="45"/>
      <c r="EB808" s="45"/>
      <c r="EC808" s="45"/>
      <c r="ED808" s="45"/>
      <c r="EE808" s="45"/>
      <c r="EF808" s="45"/>
      <c r="EG808" s="45"/>
      <c r="EH808" s="45"/>
      <c r="EI808" s="45"/>
      <c r="EJ808" s="45"/>
      <c r="EK808" s="45"/>
      <c r="EL808" s="45"/>
      <c r="EM808" s="45"/>
      <c r="EN808" s="45"/>
      <c r="EO808" s="45"/>
      <c r="EP808" s="45"/>
      <c r="EQ808" s="1217"/>
      <c r="ER808" s="577"/>
    </row>
    <row r="809" spans="1:148" ht="15" customHeight="1">
      <c r="A809" s="648"/>
      <c r="B809" s="2261" t="str">
        <f t="shared" si="851"/>
        <v>Desk 72</v>
      </c>
      <c r="C809" s="2266" t="str">
        <f t="shared" ref="C809" si="859">IF(ISBLANK(C83), "", C83)</f>
        <v/>
      </c>
      <c r="D809" s="2266" t="str">
        <f t="shared" si="847"/>
        <v/>
      </c>
      <c r="E809" s="2266" t="str">
        <f t="shared" si="847"/>
        <v/>
      </c>
      <c r="F809" s="2266" t="str">
        <f t="shared" si="847"/>
        <v/>
      </c>
      <c r="G809" s="45"/>
      <c r="H809" s="45"/>
      <c r="I809" s="45"/>
      <c r="J809" s="45"/>
      <c r="K809" s="45"/>
      <c r="L809" s="45"/>
      <c r="M809" s="45"/>
      <c r="N809" s="45"/>
      <c r="O809" s="45"/>
      <c r="P809" s="45"/>
      <c r="Q809" s="45"/>
      <c r="R809" s="45"/>
      <c r="S809" s="45"/>
      <c r="T809" s="45"/>
      <c r="U809" s="45"/>
      <c r="V809" s="45"/>
      <c r="W809" s="45"/>
      <c r="X809" s="45"/>
      <c r="Y809" s="45"/>
      <c r="Z809" s="45"/>
      <c r="AA809" s="45"/>
      <c r="AB809" s="45"/>
      <c r="AC809" s="45"/>
      <c r="AD809" s="45"/>
      <c r="AE809" s="45"/>
      <c r="AF809" s="45"/>
      <c r="AG809" s="45"/>
      <c r="AH809" s="45"/>
      <c r="AI809" s="45"/>
      <c r="AJ809" s="45"/>
      <c r="AK809" s="45"/>
      <c r="AL809" s="45"/>
      <c r="AM809" s="45"/>
      <c r="AN809" s="45"/>
      <c r="AO809" s="45"/>
      <c r="AP809" s="45"/>
      <c r="AQ809" s="45"/>
      <c r="AR809" s="45"/>
      <c r="AS809" s="45"/>
      <c r="AT809" s="45"/>
      <c r="AU809" s="45"/>
      <c r="AV809" s="45"/>
      <c r="AW809" s="45"/>
      <c r="AX809" s="45"/>
      <c r="AY809" s="45"/>
      <c r="AZ809" s="45"/>
      <c r="BA809" s="45"/>
      <c r="BB809" s="45"/>
      <c r="BC809" s="45"/>
      <c r="BD809" s="45"/>
      <c r="BE809" s="45"/>
      <c r="BF809" s="45"/>
      <c r="BG809" s="45"/>
      <c r="BH809" s="45"/>
      <c r="BI809" s="45"/>
      <c r="BJ809" s="45"/>
      <c r="BK809" s="45"/>
      <c r="BL809" s="45"/>
      <c r="BM809" s="45"/>
      <c r="BN809" s="45"/>
      <c r="BO809" s="45"/>
      <c r="BP809" s="45"/>
      <c r="BQ809" s="45"/>
      <c r="BR809" s="45"/>
      <c r="BS809" s="45"/>
      <c r="BT809" s="45"/>
      <c r="BU809" s="45"/>
      <c r="BV809" s="45"/>
      <c r="BW809" s="45"/>
      <c r="BX809" s="45"/>
      <c r="BY809" s="45"/>
      <c r="BZ809" s="45"/>
      <c r="CA809" s="45"/>
      <c r="CB809" s="45"/>
      <c r="CC809" s="45"/>
      <c r="CD809" s="45"/>
      <c r="CE809" s="45"/>
      <c r="CF809" s="45"/>
      <c r="CG809" s="45"/>
      <c r="CH809" s="45"/>
      <c r="CI809" s="45"/>
      <c r="CJ809" s="45"/>
      <c r="CK809" s="45"/>
      <c r="CL809" s="45"/>
      <c r="CM809" s="45"/>
      <c r="CN809" s="45"/>
      <c r="CO809" s="45"/>
      <c r="CP809" s="45"/>
      <c r="CQ809" s="45"/>
      <c r="CR809" s="45"/>
      <c r="CS809" s="45"/>
      <c r="CT809" s="45"/>
      <c r="CU809" s="45"/>
      <c r="CV809" s="45"/>
      <c r="CW809" s="45"/>
      <c r="CX809" s="45"/>
      <c r="CY809" s="45"/>
      <c r="CZ809" s="45"/>
      <c r="DA809" s="45"/>
      <c r="DB809" s="45"/>
      <c r="DC809" s="45"/>
      <c r="DD809" s="45"/>
      <c r="DE809" s="45"/>
      <c r="DF809" s="45"/>
      <c r="DG809" s="45"/>
      <c r="DH809" s="45"/>
      <c r="DI809" s="45"/>
      <c r="DJ809" s="45"/>
      <c r="DK809" s="45"/>
      <c r="DL809" s="45"/>
      <c r="DM809" s="45"/>
      <c r="DN809" s="45"/>
      <c r="DO809" s="45"/>
      <c r="DP809" s="45"/>
      <c r="DQ809" s="45"/>
      <c r="DR809" s="45"/>
      <c r="DS809" s="45"/>
      <c r="DT809" s="45"/>
      <c r="DU809" s="45"/>
      <c r="DV809" s="1217"/>
      <c r="DW809" s="45"/>
      <c r="DX809" s="45"/>
      <c r="DY809" s="45"/>
      <c r="DZ809" s="45"/>
      <c r="EA809" s="45"/>
      <c r="EB809" s="45"/>
      <c r="EC809" s="45"/>
      <c r="ED809" s="45"/>
      <c r="EE809" s="45"/>
      <c r="EF809" s="45"/>
      <c r="EG809" s="45"/>
      <c r="EH809" s="45"/>
      <c r="EI809" s="45"/>
      <c r="EJ809" s="45"/>
      <c r="EK809" s="45"/>
      <c r="EL809" s="45"/>
      <c r="EM809" s="45"/>
      <c r="EN809" s="45"/>
      <c r="EO809" s="45"/>
      <c r="EP809" s="45"/>
      <c r="EQ809" s="1217"/>
      <c r="ER809" s="577"/>
    </row>
    <row r="810" spans="1:148" ht="15" customHeight="1">
      <c r="A810" s="648"/>
      <c r="B810" s="2261" t="str">
        <f t="shared" si="851"/>
        <v>Desk 73</v>
      </c>
      <c r="C810" s="2266" t="str">
        <f t="shared" ref="C810" si="860">IF(ISBLANK(C84), "", C84)</f>
        <v/>
      </c>
      <c r="D810" s="2266" t="str">
        <f t="shared" si="847"/>
        <v/>
      </c>
      <c r="E810" s="2266" t="str">
        <f t="shared" si="847"/>
        <v/>
      </c>
      <c r="F810" s="2266" t="str">
        <f t="shared" si="847"/>
        <v/>
      </c>
      <c r="G810" s="45"/>
      <c r="H810" s="45"/>
      <c r="I810" s="45"/>
      <c r="J810" s="45"/>
      <c r="K810" s="45"/>
      <c r="L810" s="45"/>
      <c r="M810" s="45"/>
      <c r="N810" s="45"/>
      <c r="O810" s="45"/>
      <c r="P810" s="45"/>
      <c r="Q810" s="45"/>
      <c r="R810" s="45"/>
      <c r="S810" s="45"/>
      <c r="T810" s="45"/>
      <c r="U810" s="45"/>
      <c r="V810" s="45"/>
      <c r="W810" s="45"/>
      <c r="X810" s="45"/>
      <c r="Y810" s="45"/>
      <c r="Z810" s="45"/>
      <c r="AA810" s="45"/>
      <c r="AB810" s="45"/>
      <c r="AC810" s="45"/>
      <c r="AD810" s="45"/>
      <c r="AE810" s="45"/>
      <c r="AF810" s="45"/>
      <c r="AG810" s="45"/>
      <c r="AH810" s="45"/>
      <c r="AI810" s="45"/>
      <c r="AJ810" s="45"/>
      <c r="AK810" s="45"/>
      <c r="AL810" s="45"/>
      <c r="AM810" s="45"/>
      <c r="AN810" s="45"/>
      <c r="AO810" s="45"/>
      <c r="AP810" s="45"/>
      <c r="AQ810" s="45"/>
      <c r="AR810" s="45"/>
      <c r="AS810" s="45"/>
      <c r="AT810" s="45"/>
      <c r="AU810" s="45"/>
      <c r="AV810" s="45"/>
      <c r="AW810" s="45"/>
      <c r="AX810" s="45"/>
      <c r="AY810" s="45"/>
      <c r="AZ810" s="45"/>
      <c r="BA810" s="45"/>
      <c r="BB810" s="45"/>
      <c r="BC810" s="45"/>
      <c r="BD810" s="45"/>
      <c r="BE810" s="45"/>
      <c r="BF810" s="45"/>
      <c r="BG810" s="45"/>
      <c r="BH810" s="45"/>
      <c r="BI810" s="45"/>
      <c r="BJ810" s="45"/>
      <c r="BK810" s="45"/>
      <c r="BL810" s="45"/>
      <c r="BM810" s="45"/>
      <c r="BN810" s="45"/>
      <c r="BO810" s="45"/>
      <c r="BP810" s="45"/>
      <c r="BQ810" s="45"/>
      <c r="BR810" s="45"/>
      <c r="BS810" s="45"/>
      <c r="BT810" s="45"/>
      <c r="BU810" s="45"/>
      <c r="BV810" s="45"/>
      <c r="BW810" s="45"/>
      <c r="BX810" s="45"/>
      <c r="BY810" s="45"/>
      <c r="BZ810" s="45"/>
      <c r="CA810" s="45"/>
      <c r="CB810" s="45"/>
      <c r="CC810" s="45"/>
      <c r="CD810" s="45"/>
      <c r="CE810" s="45"/>
      <c r="CF810" s="45"/>
      <c r="CG810" s="45"/>
      <c r="CH810" s="45"/>
      <c r="CI810" s="45"/>
      <c r="CJ810" s="45"/>
      <c r="CK810" s="45"/>
      <c r="CL810" s="45"/>
      <c r="CM810" s="45"/>
      <c r="CN810" s="45"/>
      <c r="CO810" s="45"/>
      <c r="CP810" s="45"/>
      <c r="CQ810" s="45"/>
      <c r="CR810" s="45"/>
      <c r="CS810" s="45"/>
      <c r="CT810" s="45"/>
      <c r="CU810" s="45"/>
      <c r="CV810" s="45"/>
      <c r="CW810" s="45"/>
      <c r="CX810" s="45"/>
      <c r="CY810" s="45"/>
      <c r="CZ810" s="45"/>
      <c r="DA810" s="45"/>
      <c r="DB810" s="45"/>
      <c r="DC810" s="45"/>
      <c r="DD810" s="45"/>
      <c r="DE810" s="45"/>
      <c r="DF810" s="45"/>
      <c r="DG810" s="45"/>
      <c r="DH810" s="45"/>
      <c r="DI810" s="45"/>
      <c r="DJ810" s="45"/>
      <c r="DK810" s="45"/>
      <c r="DL810" s="45"/>
      <c r="DM810" s="45"/>
      <c r="DN810" s="45"/>
      <c r="DO810" s="45"/>
      <c r="DP810" s="45"/>
      <c r="DQ810" s="45"/>
      <c r="DR810" s="45"/>
      <c r="DS810" s="45"/>
      <c r="DT810" s="45"/>
      <c r="DU810" s="45"/>
      <c r="DV810" s="1217"/>
      <c r="DW810" s="45"/>
      <c r="DX810" s="45"/>
      <c r="DY810" s="45"/>
      <c r="DZ810" s="45"/>
      <c r="EA810" s="45"/>
      <c r="EB810" s="45"/>
      <c r="EC810" s="45"/>
      <c r="ED810" s="45"/>
      <c r="EE810" s="45"/>
      <c r="EF810" s="45"/>
      <c r="EG810" s="45"/>
      <c r="EH810" s="45"/>
      <c r="EI810" s="45"/>
      <c r="EJ810" s="45"/>
      <c r="EK810" s="45"/>
      <c r="EL810" s="45"/>
      <c r="EM810" s="45"/>
      <c r="EN810" s="45"/>
      <c r="EO810" s="45"/>
      <c r="EP810" s="45"/>
      <c r="EQ810" s="1217"/>
      <c r="ER810" s="577"/>
    </row>
    <row r="811" spans="1:148" ht="15" customHeight="1">
      <c r="A811" s="648"/>
      <c r="B811" s="2261" t="str">
        <f t="shared" si="851"/>
        <v>Desk 74</v>
      </c>
      <c r="C811" s="2266" t="str">
        <f t="shared" ref="C811" si="861">IF(ISBLANK(C85), "", C85)</f>
        <v/>
      </c>
      <c r="D811" s="2266" t="str">
        <f t="shared" si="847"/>
        <v/>
      </c>
      <c r="E811" s="2266" t="str">
        <f t="shared" si="847"/>
        <v/>
      </c>
      <c r="F811" s="2266" t="str">
        <f t="shared" si="847"/>
        <v/>
      </c>
      <c r="G811" s="45"/>
      <c r="H811" s="45"/>
      <c r="I811" s="45"/>
      <c r="J811" s="45"/>
      <c r="K811" s="45"/>
      <c r="L811" s="45"/>
      <c r="M811" s="45"/>
      <c r="N811" s="45"/>
      <c r="O811" s="45"/>
      <c r="P811" s="45"/>
      <c r="Q811" s="45"/>
      <c r="R811" s="45"/>
      <c r="S811" s="45"/>
      <c r="T811" s="45"/>
      <c r="U811" s="45"/>
      <c r="V811" s="45"/>
      <c r="W811" s="45"/>
      <c r="X811" s="45"/>
      <c r="Y811" s="45"/>
      <c r="Z811" s="45"/>
      <c r="AA811" s="45"/>
      <c r="AB811" s="45"/>
      <c r="AC811" s="45"/>
      <c r="AD811" s="45"/>
      <c r="AE811" s="45"/>
      <c r="AF811" s="45"/>
      <c r="AG811" s="45"/>
      <c r="AH811" s="45"/>
      <c r="AI811" s="45"/>
      <c r="AJ811" s="45"/>
      <c r="AK811" s="45"/>
      <c r="AL811" s="45"/>
      <c r="AM811" s="45"/>
      <c r="AN811" s="45"/>
      <c r="AO811" s="45"/>
      <c r="AP811" s="45"/>
      <c r="AQ811" s="45"/>
      <c r="AR811" s="45"/>
      <c r="AS811" s="45"/>
      <c r="AT811" s="45"/>
      <c r="AU811" s="45"/>
      <c r="AV811" s="45"/>
      <c r="AW811" s="45"/>
      <c r="AX811" s="45"/>
      <c r="AY811" s="45"/>
      <c r="AZ811" s="45"/>
      <c r="BA811" s="45"/>
      <c r="BB811" s="45"/>
      <c r="BC811" s="45"/>
      <c r="BD811" s="45"/>
      <c r="BE811" s="45"/>
      <c r="BF811" s="45"/>
      <c r="BG811" s="45"/>
      <c r="BH811" s="45"/>
      <c r="BI811" s="45"/>
      <c r="BJ811" s="45"/>
      <c r="BK811" s="45"/>
      <c r="BL811" s="45"/>
      <c r="BM811" s="45"/>
      <c r="BN811" s="45"/>
      <c r="BO811" s="45"/>
      <c r="BP811" s="45"/>
      <c r="BQ811" s="45"/>
      <c r="BR811" s="45"/>
      <c r="BS811" s="45"/>
      <c r="BT811" s="45"/>
      <c r="BU811" s="45"/>
      <c r="BV811" s="45"/>
      <c r="BW811" s="45"/>
      <c r="BX811" s="45"/>
      <c r="BY811" s="45"/>
      <c r="BZ811" s="45"/>
      <c r="CA811" s="45"/>
      <c r="CB811" s="45"/>
      <c r="CC811" s="45"/>
      <c r="CD811" s="45"/>
      <c r="CE811" s="45"/>
      <c r="CF811" s="45"/>
      <c r="CG811" s="45"/>
      <c r="CH811" s="45"/>
      <c r="CI811" s="45"/>
      <c r="CJ811" s="45"/>
      <c r="CK811" s="45"/>
      <c r="CL811" s="45"/>
      <c r="CM811" s="45"/>
      <c r="CN811" s="45"/>
      <c r="CO811" s="45"/>
      <c r="CP811" s="45"/>
      <c r="CQ811" s="45"/>
      <c r="CR811" s="45"/>
      <c r="CS811" s="45"/>
      <c r="CT811" s="45"/>
      <c r="CU811" s="45"/>
      <c r="CV811" s="45"/>
      <c r="CW811" s="45"/>
      <c r="CX811" s="45"/>
      <c r="CY811" s="45"/>
      <c r="CZ811" s="45"/>
      <c r="DA811" s="45"/>
      <c r="DB811" s="45"/>
      <c r="DC811" s="45"/>
      <c r="DD811" s="45"/>
      <c r="DE811" s="45"/>
      <c r="DF811" s="45"/>
      <c r="DG811" s="45"/>
      <c r="DH811" s="45"/>
      <c r="DI811" s="45"/>
      <c r="DJ811" s="45"/>
      <c r="DK811" s="45"/>
      <c r="DL811" s="45"/>
      <c r="DM811" s="45"/>
      <c r="DN811" s="45"/>
      <c r="DO811" s="45"/>
      <c r="DP811" s="45"/>
      <c r="DQ811" s="45"/>
      <c r="DR811" s="45"/>
      <c r="DS811" s="45"/>
      <c r="DT811" s="45"/>
      <c r="DU811" s="45"/>
      <c r="DV811" s="1217"/>
      <c r="DW811" s="45"/>
      <c r="DX811" s="45"/>
      <c r="DY811" s="45"/>
      <c r="DZ811" s="45"/>
      <c r="EA811" s="45"/>
      <c r="EB811" s="45"/>
      <c r="EC811" s="45"/>
      <c r="ED811" s="45"/>
      <c r="EE811" s="45"/>
      <c r="EF811" s="45"/>
      <c r="EG811" s="45"/>
      <c r="EH811" s="45"/>
      <c r="EI811" s="45"/>
      <c r="EJ811" s="45"/>
      <c r="EK811" s="45"/>
      <c r="EL811" s="45"/>
      <c r="EM811" s="45"/>
      <c r="EN811" s="45"/>
      <c r="EO811" s="45"/>
      <c r="EP811" s="45"/>
      <c r="EQ811" s="1217"/>
      <c r="ER811" s="577"/>
    </row>
    <row r="812" spans="1:148" ht="15" customHeight="1">
      <c r="A812" s="648"/>
      <c r="B812" s="2261" t="str">
        <f t="shared" si="851"/>
        <v>Desk 75</v>
      </c>
      <c r="C812" s="2266" t="str">
        <f t="shared" ref="C812" si="862">IF(ISBLANK(C86), "", C86)</f>
        <v/>
      </c>
      <c r="D812" s="2266" t="str">
        <f t="shared" si="847"/>
        <v/>
      </c>
      <c r="E812" s="2266" t="str">
        <f t="shared" si="847"/>
        <v/>
      </c>
      <c r="F812" s="2266" t="str">
        <f t="shared" si="847"/>
        <v/>
      </c>
      <c r="G812" s="45"/>
      <c r="H812" s="45"/>
      <c r="I812" s="45"/>
      <c r="J812" s="45"/>
      <c r="K812" s="45"/>
      <c r="L812" s="45"/>
      <c r="M812" s="45"/>
      <c r="N812" s="45"/>
      <c r="O812" s="45"/>
      <c r="P812" s="45"/>
      <c r="Q812" s="45"/>
      <c r="R812" s="45"/>
      <c r="S812" s="45"/>
      <c r="T812" s="45"/>
      <c r="U812" s="45"/>
      <c r="V812" s="45"/>
      <c r="W812" s="45"/>
      <c r="X812" s="45"/>
      <c r="Y812" s="45"/>
      <c r="Z812" s="45"/>
      <c r="AA812" s="45"/>
      <c r="AB812" s="45"/>
      <c r="AC812" s="45"/>
      <c r="AD812" s="45"/>
      <c r="AE812" s="45"/>
      <c r="AF812" s="45"/>
      <c r="AG812" s="45"/>
      <c r="AH812" s="45"/>
      <c r="AI812" s="45"/>
      <c r="AJ812" s="45"/>
      <c r="AK812" s="45"/>
      <c r="AL812" s="45"/>
      <c r="AM812" s="45"/>
      <c r="AN812" s="45"/>
      <c r="AO812" s="45"/>
      <c r="AP812" s="45"/>
      <c r="AQ812" s="45"/>
      <c r="AR812" s="45"/>
      <c r="AS812" s="45"/>
      <c r="AT812" s="45"/>
      <c r="AU812" s="45"/>
      <c r="AV812" s="45"/>
      <c r="AW812" s="45"/>
      <c r="AX812" s="45"/>
      <c r="AY812" s="45"/>
      <c r="AZ812" s="45"/>
      <c r="BA812" s="45"/>
      <c r="BB812" s="45"/>
      <c r="BC812" s="45"/>
      <c r="BD812" s="45"/>
      <c r="BE812" s="45"/>
      <c r="BF812" s="45"/>
      <c r="BG812" s="45"/>
      <c r="BH812" s="45"/>
      <c r="BI812" s="45"/>
      <c r="BJ812" s="45"/>
      <c r="BK812" s="45"/>
      <c r="BL812" s="45"/>
      <c r="BM812" s="45"/>
      <c r="BN812" s="45"/>
      <c r="BO812" s="45"/>
      <c r="BP812" s="45"/>
      <c r="BQ812" s="45"/>
      <c r="BR812" s="45"/>
      <c r="BS812" s="45"/>
      <c r="BT812" s="45"/>
      <c r="BU812" s="45"/>
      <c r="BV812" s="45"/>
      <c r="BW812" s="45"/>
      <c r="BX812" s="45"/>
      <c r="BY812" s="45"/>
      <c r="BZ812" s="45"/>
      <c r="CA812" s="45"/>
      <c r="CB812" s="45"/>
      <c r="CC812" s="45"/>
      <c r="CD812" s="45"/>
      <c r="CE812" s="45"/>
      <c r="CF812" s="45"/>
      <c r="CG812" s="45"/>
      <c r="CH812" s="45"/>
      <c r="CI812" s="45"/>
      <c r="CJ812" s="45"/>
      <c r="CK812" s="45"/>
      <c r="CL812" s="45"/>
      <c r="CM812" s="45"/>
      <c r="CN812" s="45"/>
      <c r="CO812" s="45"/>
      <c r="CP812" s="45"/>
      <c r="CQ812" s="45"/>
      <c r="CR812" s="45"/>
      <c r="CS812" s="45"/>
      <c r="CT812" s="45"/>
      <c r="CU812" s="45"/>
      <c r="CV812" s="45"/>
      <c r="CW812" s="45"/>
      <c r="CX812" s="45"/>
      <c r="CY812" s="45"/>
      <c r="CZ812" s="45"/>
      <c r="DA812" s="45"/>
      <c r="DB812" s="45"/>
      <c r="DC812" s="45"/>
      <c r="DD812" s="45"/>
      <c r="DE812" s="45"/>
      <c r="DF812" s="45"/>
      <c r="DG812" s="45"/>
      <c r="DH812" s="45"/>
      <c r="DI812" s="45"/>
      <c r="DJ812" s="45"/>
      <c r="DK812" s="45"/>
      <c r="DL812" s="45"/>
      <c r="DM812" s="45"/>
      <c r="DN812" s="45"/>
      <c r="DO812" s="45"/>
      <c r="DP812" s="45"/>
      <c r="DQ812" s="45"/>
      <c r="DR812" s="45"/>
      <c r="DS812" s="45"/>
      <c r="DT812" s="45"/>
      <c r="DU812" s="45"/>
      <c r="DV812" s="1217"/>
      <c r="DW812" s="45"/>
      <c r="DX812" s="45"/>
      <c r="DY812" s="45"/>
      <c r="DZ812" s="45"/>
      <c r="EA812" s="45"/>
      <c r="EB812" s="45"/>
      <c r="EC812" s="45"/>
      <c r="ED812" s="45"/>
      <c r="EE812" s="45"/>
      <c r="EF812" s="45"/>
      <c r="EG812" s="45"/>
      <c r="EH812" s="45"/>
      <c r="EI812" s="45"/>
      <c r="EJ812" s="45"/>
      <c r="EK812" s="45"/>
      <c r="EL812" s="45"/>
      <c r="EM812" s="45"/>
      <c r="EN812" s="45"/>
      <c r="EO812" s="45"/>
      <c r="EP812" s="45"/>
      <c r="EQ812" s="1217"/>
      <c r="ER812" s="577"/>
    </row>
    <row r="813" spans="1:148" ht="15" customHeight="1">
      <c r="A813" s="648"/>
      <c r="B813" s="2261" t="str">
        <f t="shared" si="851"/>
        <v>Desk 76</v>
      </c>
      <c r="C813" s="2266" t="str">
        <f t="shared" ref="C813" si="863">IF(ISBLANK(C87), "", C87)</f>
        <v/>
      </c>
      <c r="D813" s="2266" t="str">
        <f t="shared" si="847"/>
        <v/>
      </c>
      <c r="E813" s="2266" t="str">
        <f t="shared" si="847"/>
        <v/>
      </c>
      <c r="F813" s="2266" t="str">
        <f t="shared" si="847"/>
        <v/>
      </c>
      <c r="G813" s="45"/>
      <c r="H813" s="45"/>
      <c r="I813" s="45"/>
      <c r="J813" s="45"/>
      <c r="K813" s="45"/>
      <c r="L813" s="45"/>
      <c r="M813" s="45"/>
      <c r="N813" s="45"/>
      <c r="O813" s="45"/>
      <c r="P813" s="45"/>
      <c r="Q813" s="45"/>
      <c r="R813" s="45"/>
      <c r="S813" s="45"/>
      <c r="T813" s="45"/>
      <c r="U813" s="45"/>
      <c r="V813" s="45"/>
      <c r="W813" s="45"/>
      <c r="X813" s="45"/>
      <c r="Y813" s="45"/>
      <c r="Z813" s="45"/>
      <c r="AA813" s="45"/>
      <c r="AB813" s="45"/>
      <c r="AC813" s="45"/>
      <c r="AD813" s="45"/>
      <c r="AE813" s="45"/>
      <c r="AF813" s="45"/>
      <c r="AG813" s="45"/>
      <c r="AH813" s="45"/>
      <c r="AI813" s="45"/>
      <c r="AJ813" s="45"/>
      <c r="AK813" s="45"/>
      <c r="AL813" s="45"/>
      <c r="AM813" s="45"/>
      <c r="AN813" s="45"/>
      <c r="AO813" s="45"/>
      <c r="AP813" s="45"/>
      <c r="AQ813" s="45"/>
      <c r="AR813" s="45"/>
      <c r="AS813" s="45"/>
      <c r="AT813" s="45"/>
      <c r="AU813" s="45"/>
      <c r="AV813" s="45"/>
      <c r="AW813" s="45"/>
      <c r="AX813" s="45"/>
      <c r="AY813" s="45"/>
      <c r="AZ813" s="45"/>
      <c r="BA813" s="45"/>
      <c r="BB813" s="45"/>
      <c r="BC813" s="45"/>
      <c r="BD813" s="45"/>
      <c r="BE813" s="45"/>
      <c r="BF813" s="45"/>
      <c r="BG813" s="45"/>
      <c r="BH813" s="45"/>
      <c r="BI813" s="45"/>
      <c r="BJ813" s="45"/>
      <c r="BK813" s="45"/>
      <c r="BL813" s="45"/>
      <c r="BM813" s="45"/>
      <c r="BN813" s="45"/>
      <c r="BO813" s="45"/>
      <c r="BP813" s="45"/>
      <c r="BQ813" s="45"/>
      <c r="BR813" s="45"/>
      <c r="BS813" s="45"/>
      <c r="BT813" s="45"/>
      <c r="BU813" s="45"/>
      <c r="BV813" s="45"/>
      <c r="BW813" s="45"/>
      <c r="BX813" s="45"/>
      <c r="BY813" s="45"/>
      <c r="BZ813" s="45"/>
      <c r="CA813" s="45"/>
      <c r="CB813" s="45"/>
      <c r="CC813" s="45"/>
      <c r="CD813" s="45"/>
      <c r="CE813" s="45"/>
      <c r="CF813" s="45"/>
      <c r="CG813" s="45"/>
      <c r="CH813" s="45"/>
      <c r="CI813" s="45"/>
      <c r="CJ813" s="45"/>
      <c r="CK813" s="45"/>
      <c r="CL813" s="45"/>
      <c r="CM813" s="45"/>
      <c r="CN813" s="45"/>
      <c r="CO813" s="45"/>
      <c r="CP813" s="45"/>
      <c r="CQ813" s="45"/>
      <c r="CR813" s="45"/>
      <c r="CS813" s="45"/>
      <c r="CT813" s="45"/>
      <c r="CU813" s="45"/>
      <c r="CV813" s="45"/>
      <c r="CW813" s="45"/>
      <c r="CX813" s="45"/>
      <c r="CY813" s="45"/>
      <c r="CZ813" s="45"/>
      <c r="DA813" s="45"/>
      <c r="DB813" s="45"/>
      <c r="DC813" s="45"/>
      <c r="DD813" s="45"/>
      <c r="DE813" s="45"/>
      <c r="DF813" s="45"/>
      <c r="DG813" s="45"/>
      <c r="DH813" s="45"/>
      <c r="DI813" s="45"/>
      <c r="DJ813" s="45"/>
      <c r="DK813" s="45"/>
      <c r="DL813" s="45"/>
      <c r="DM813" s="45"/>
      <c r="DN813" s="45"/>
      <c r="DO813" s="45"/>
      <c r="DP813" s="45"/>
      <c r="DQ813" s="45"/>
      <c r="DR813" s="45"/>
      <c r="DS813" s="45"/>
      <c r="DT813" s="45"/>
      <c r="DU813" s="45"/>
      <c r="DV813" s="1217"/>
      <c r="DW813" s="45"/>
      <c r="DX813" s="45"/>
      <c r="DY813" s="45"/>
      <c r="DZ813" s="45"/>
      <c r="EA813" s="45"/>
      <c r="EB813" s="45"/>
      <c r="EC813" s="45"/>
      <c r="ED813" s="45"/>
      <c r="EE813" s="45"/>
      <c r="EF813" s="45"/>
      <c r="EG813" s="45"/>
      <c r="EH813" s="45"/>
      <c r="EI813" s="45"/>
      <c r="EJ813" s="45"/>
      <c r="EK813" s="45"/>
      <c r="EL813" s="45"/>
      <c r="EM813" s="45"/>
      <c r="EN813" s="45"/>
      <c r="EO813" s="45"/>
      <c r="EP813" s="45"/>
      <c r="EQ813" s="1217"/>
      <c r="ER813" s="577"/>
    </row>
    <row r="814" spans="1:148" ht="15" customHeight="1">
      <c r="A814" s="648"/>
      <c r="B814" s="2261" t="str">
        <f t="shared" si="851"/>
        <v>Desk 77</v>
      </c>
      <c r="C814" s="2266" t="str">
        <f t="shared" ref="C814" si="864">IF(ISBLANK(C88), "", C88)</f>
        <v/>
      </c>
      <c r="D814" s="2266" t="str">
        <f t="shared" si="847"/>
        <v/>
      </c>
      <c r="E814" s="2266" t="str">
        <f t="shared" si="847"/>
        <v/>
      </c>
      <c r="F814" s="2266" t="str">
        <f t="shared" si="847"/>
        <v/>
      </c>
      <c r="G814" s="45"/>
      <c r="H814" s="45"/>
      <c r="I814" s="45"/>
      <c r="J814" s="45"/>
      <c r="K814" s="45"/>
      <c r="L814" s="45"/>
      <c r="M814" s="45"/>
      <c r="N814" s="45"/>
      <c r="O814" s="45"/>
      <c r="P814" s="45"/>
      <c r="Q814" s="45"/>
      <c r="R814" s="45"/>
      <c r="S814" s="45"/>
      <c r="T814" s="45"/>
      <c r="U814" s="45"/>
      <c r="V814" s="45"/>
      <c r="W814" s="45"/>
      <c r="X814" s="45"/>
      <c r="Y814" s="45"/>
      <c r="Z814" s="45"/>
      <c r="AA814" s="45"/>
      <c r="AB814" s="45"/>
      <c r="AC814" s="45"/>
      <c r="AD814" s="45"/>
      <c r="AE814" s="45"/>
      <c r="AF814" s="45"/>
      <c r="AG814" s="45"/>
      <c r="AH814" s="45"/>
      <c r="AI814" s="45"/>
      <c r="AJ814" s="45"/>
      <c r="AK814" s="45"/>
      <c r="AL814" s="45"/>
      <c r="AM814" s="45"/>
      <c r="AN814" s="45"/>
      <c r="AO814" s="45"/>
      <c r="AP814" s="45"/>
      <c r="AQ814" s="45"/>
      <c r="AR814" s="45"/>
      <c r="AS814" s="45"/>
      <c r="AT814" s="45"/>
      <c r="AU814" s="45"/>
      <c r="AV814" s="45"/>
      <c r="AW814" s="45"/>
      <c r="AX814" s="45"/>
      <c r="AY814" s="45"/>
      <c r="AZ814" s="45"/>
      <c r="BA814" s="45"/>
      <c r="BB814" s="45"/>
      <c r="BC814" s="45"/>
      <c r="BD814" s="45"/>
      <c r="BE814" s="45"/>
      <c r="BF814" s="45"/>
      <c r="BG814" s="45"/>
      <c r="BH814" s="45"/>
      <c r="BI814" s="45"/>
      <c r="BJ814" s="45"/>
      <c r="BK814" s="45"/>
      <c r="BL814" s="45"/>
      <c r="BM814" s="45"/>
      <c r="BN814" s="45"/>
      <c r="BO814" s="45"/>
      <c r="BP814" s="45"/>
      <c r="BQ814" s="45"/>
      <c r="BR814" s="45"/>
      <c r="BS814" s="45"/>
      <c r="BT814" s="45"/>
      <c r="BU814" s="45"/>
      <c r="BV814" s="45"/>
      <c r="BW814" s="45"/>
      <c r="BX814" s="45"/>
      <c r="BY814" s="45"/>
      <c r="BZ814" s="45"/>
      <c r="CA814" s="45"/>
      <c r="CB814" s="45"/>
      <c r="CC814" s="45"/>
      <c r="CD814" s="45"/>
      <c r="CE814" s="45"/>
      <c r="CF814" s="45"/>
      <c r="CG814" s="45"/>
      <c r="CH814" s="45"/>
      <c r="CI814" s="45"/>
      <c r="CJ814" s="45"/>
      <c r="CK814" s="45"/>
      <c r="CL814" s="45"/>
      <c r="CM814" s="45"/>
      <c r="CN814" s="45"/>
      <c r="CO814" s="45"/>
      <c r="CP814" s="45"/>
      <c r="CQ814" s="45"/>
      <c r="CR814" s="45"/>
      <c r="CS814" s="45"/>
      <c r="CT814" s="45"/>
      <c r="CU814" s="45"/>
      <c r="CV814" s="45"/>
      <c r="CW814" s="45"/>
      <c r="CX814" s="45"/>
      <c r="CY814" s="45"/>
      <c r="CZ814" s="45"/>
      <c r="DA814" s="45"/>
      <c r="DB814" s="45"/>
      <c r="DC814" s="45"/>
      <c r="DD814" s="45"/>
      <c r="DE814" s="45"/>
      <c r="DF814" s="45"/>
      <c r="DG814" s="45"/>
      <c r="DH814" s="45"/>
      <c r="DI814" s="45"/>
      <c r="DJ814" s="45"/>
      <c r="DK814" s="45"/>
      <c r="DL814" s="45"/>
      <c r="DM814" s="45"/>
      <c r="DN814" s="45"/>
      <c r="DO814" s="45"/>
      <c r="DP814" s="45"/>
      <c r="DQ814" s="45"/>
      <c r="DR814" s="45"/>
      <c r="DS814" s="45"/>
      <c r="DT814" s="45"/>
      <c r="DU814" s="45"/>
      <c r="DV814" s="1217"/>
      <c r="DW814" s="45"/>
      <c r="DX814" s="45"/>
      <c r="DY814" s="45"/>
      <c r="DZ814" s="45"/>
      <c r="EA814" s="45"/>
      <c r="EB814" s="45"/>
      <c r="EC814" s="45"/>
      <c r="ED814" s="45"/>
      <c r="EE814" s="45"/>
      <c r="EF814" s="45"/>
      <c r="EG814" s="45"/>
      <c r="EH814" s="45"/>
      <c r="EI814" s="45"/>
      <c r="EJ814" s="45"/>
      <c r="EK814" s="45"/>
      <c r="EL814" s="45"/>
      <c r="EM814" s="45"/>
      <c r="EN814" s="45"/>
      <c r="EO814" s="45"/>
      <c r="EP814" s="45"/>
      <c r="EQ814" s="1217"/>
      <c r="ER814" s="577"/>
    </row>
    <row r="815" spans="1:148" ht="15" customHeight="1">
      <c r="A815" s="648"/>
      <c r="B815" s="2261" t="str">
        <f t="shared" si="851"/>
        <v>Desk 78</v>
      </c>
      <c r="C815" s="2266" t="str">
        <f t="shared" ref="C815" si="865">IF(ISBLANK(C89), "", C89)</f>
        <v/>
      </c>
      <c r="D815" s="2266" t="str">
        <f t="shared" si="847"/>
        <v/>
      </c>
      <c r="E815" s="2266" t="str">
        <f t="shared" si="847"/>
        <v/>
      </c>
      <c r="F815" s="2266" t="str">
        <f t="shared" si="847"/>
        <v/>
      </c>
      <c r="G815" s="45"/>
      <c r="H815" s="45"/>
      <c r="I815" s="45"/>
      <c r="J815" s="45"/>
      <c r="K815" s="45"/>
      <c r="L815" s="45"/>
      <c r="M815" s="45"/>
      <c r="N815" s="45"/>
      <c r="O815" s="45"/>
      <c r="P815" s="45"/>
      <c r="Q815" s="45"/>
      <c r="R815" s="45"/>
      <c r="S815" s="45"/>
      <c r="T815" s="45"/>
      <c r="U815" s="45"/>
      <c r="V815" s="45"/>
      <c r="W815" s="45"/>
      <c r="X815" s="45"/>
      <c r="Y815" s="45"/>
      <c r="Z815" s="45"/>
      <c r="AA815" s="45"/>
      <c r="AB815" s="45"/>
      <c r="AC815" s="45"/>
      <c r="AD815" s="45"/>
      <c r="AE815" s="45"/>
      <c r="AF815" s="45"/>
      <c r="AG815" s="45"/>
      <c r="AH815" s="45"/>
      <c r="AI815" s="45"/>
      <c r="AJ815" s="45"/>
      <c r="AK815" s="45"/>
      <c r="AL815" s="45"/>
      <c r="AM815" s="45"/>
      <c r="AN815" s="45"/>
      <c r="AO815" s="45"/>
      <c r="AP815" s="45"/>
      <c r="AQ815" s="45"/>
      <c r="AR815" s="45"/>
      <c r="AS815" s="45"/>
      <c r="AT815" s="45"/>
      <c r="AU815" s="45"/>
      <c r="AV815" s="45"/>
      <c r="AW815" s="45"/>
      <c r="AX815" s="45"/>
      <c r="AY815" s="45"/>
      <c r="AZ815" s="45"/>
      <c r="BA815" s="45"/>
      <c r="BB815" s="45"/>
      <c r="BC815" s="45"/>
      <c r="BD815" s="45"/>
      <c r="BE815" s="45"/>
      <c r="BF815" s="45"/>
      <c r="BG815" s="45"/>
      <c r="BH815" s="45"/>
      <c r="BI815" s="45"/>
      <c r="BJ815" s="45"/>
      <c r="BK815" s="45"/>
      <c r="BL815" s="45"/>
      <c r="BM815" s="45"/>
      <c r="BN815" s="45"/>
      <c r="BO815" s="45"/>
      <c r="BP815" s="45"/>
      <c r="BQ815" s="45"/>
      <c r="BR815" s="45"/>
      <c r="BS815" s="45"/>
      <c r="BT815" s="45"/>
      <c r="BU815" s="45"/>
      <c r="BV815" s="45"/>
      <c r="BW815" s="45"/>
      <c r="BX815" s="45"/>
      <c r="BY815" s="45"/>
      <c r="BZ815" s="45"/>
      <c r="CA815" s="45"/>
      <c r="CB815" s="45"/>
      <c r="CC815" s="45"/>
      <c r="CD815" s="45"/>
      <c r="CE815" s="45"/>
      <c r="CF815" s="45"/>
      <c r="CG815" s="45"/>
      <c r="CH815" s="45"/>
      <c r="CI815" s="45"/>
      <c r="CJ815" s="45"/>
      <c r="CK815" s="45"/>
      <c r="CL815" s="45"/>
      <c r="CM815" s="45"/>
      <c r="CN815" s="45"/>
      <c r="CO815" s="45"/>
      <c r="CP815" s="45"/>
      <c r="CQ815" s="45"/>
      <c r="CR815" s="45"/>
      <c r="CS815" s="45"/>
      <c r="CT815" s="45"/>
      <c r="CU815" s="45"/>
      <c r="CV815" s="45"/>
      <c r="CW815" s="45"/>
      <c r="CX815" s="45"/>
      <c r="CY815" s="45"/>
      <c r="CZ815" s="45"/>
      <c r="DA815" s="45"/>
      <c r="DB815" s="45"/>
      <c r="DC815" s="45"/>
      <c r="DD815" s="45"/>
      <c r="DE815" s="45"/>
      <c r="DF815" s="45"/>
      <c r="DG815" s="45"/>
      <c r="DH815" s="45"/>
      <c r="DI815" s="45"/>
      <c r="DJ815" s="45"/>
      <c r="DK815" s="45"/>
      <c r="DL815" s="45"/>
      <c r="DM815" s="45"/>
      <c r="DN815" s="45"/>
      <c r="DO815" s="45"/>
      <c r="DP815" s="45"/>
      <c r="DQ815" s="45"/>
      <c r="DR815" s="45"/>
      <c r="DS815" s="45"/>
      <c r="DT815" s="45"/>
      <c r="DU815" s="45"/>
      <c r="DV815" s="1217"/>
      <c r="DW815" s="45"/>
      <c r="DX815" s="45"/>
      <c r="DY815" s="45"/>
      <c r="DZ815" s="45"/>
      <c r="EA815" s="45"/>
      <c r="EB815" s="45"/>
      <c r="EC815" s="45"/>
      <c r="ED815" s="45"/>
      <c r="EE815" s="45"/>
      <c r="EF815" s="45"/>
      <c r="EG815" s="45"/>
      <c r="EH815" s="45"/>
      <c r="EI815" s="45"/>
      <c r="EJ815" s="45"/>
      <c r="EK815" s="45"/>
      <c r="EL815" s="45"/>
      <c r="EM815" s="45"/>
      <c r="EN815" s="45"/>
      <c r="EO815" s="45"/>
      <c r="EP815" s="45"/>
      <c r="EQ815" s="1217"/>
      <c r="ER815" s="577"/>
    </row>
    <row r="816" spans="1:148" ht="15" customHeight="1">
      <c r="A816" s="648"/>
      <c r="B816" s="2261" t="str">
        <f t="shared" si="851"/>
        <v>Desk 79</v>
      </c>
      <c r="C816" s="2266" t="str">
        <f t="shared" ref="C816" si="866">IF(ISBLANK(C90), "", C90)</f>
        <v/>
      </c>
      <c r="D816" s="2266" t="str">
        <f t="shared" si="847"/>
        <v/>
      </c>
      <c r="E816" s="2266" t="str">
        <f t="shared" si="847"/>
        <v/>
      </c>
      <c r="F816" s="2266" t="str">
        <f t="shared" si="847"/>
        <v/>
      </c>
      <c r="G816" s="45"/>
      <c r="H816" s="45"/>
      <c r="I816" s="45"/>
      <c r="J816" s="45"/>
      <c r="K816" s="45"/>
      <c r="L816" s="45"/>
      <c r="M816" s="45"/>
      <c r="N816" s="45"/>
      <c r="O816" s="45"/>
      <c r="P816" s="45"/>
      <c r="Q816" s="45"/>
      <c r="R816" s="45"/>
      <c r="S816" s="45"/>
      <c r="T816" s="45"/>
      <c r="U816" s="45"/>
      <c r="V816" s="45"/>
      <c r="W816" s="45"/>
      <c r="X816" s="45"/>
      <c r="Y816" s="45"/>
      <c r="Z816" s="45"/>
      <c r="AA816" s="45"/>
      <c r="AB816" s="45"/>
      <c r="AC816" s="45"/>
      <c r="AD816" s="45"/>
      <c r="AE816" s="45"/>
      <c r="AF816" s="45"/>
      <c r="AG816" s="45"/>
      <c r="AH816" s="45"/>
      <c r="AI816" s="45"/>
      <c r="AJ816" s="45"/>
      <c r="AK816" s="45"/>
      <c r="AL816" s="45"/>
      <c r="AM816" s="45"/>
      <c r="AN816" s="45"/>
      <c r="AO816" s="45"/>
      <c r="AP816" s="45"/>
      <c r="AQ816" s="45"/>
      <c r="AR816" s="45"/>
      <c r="AS816" s="45"/>
      <c r="AT816" s="45"/>
      <c r="AU816" s="45"/>
      <c r="AV816" s="45"/>
      <c r="AW816" s="45"/>
      <c r="AX816" s="45"/>
      <c r="AY816" s="45"/>
      <c r="AZ816" s="45"/>
      <c r="BA816" s="45"/>
      <c r="BB816" s="45"/>
      <c r="BC816" s="45"/>
      <c r="BD816" s="45"/>
      <c r="BE816" s="45"/>
      <c r="BF816" s="45"/>
      <c r="BG816" s="45"/>
      <c r="BH816" s="45"/>
      <c r="BI816" s="45"/>
      <c r="BJ816" s="45"/>
      <c r="BK816" s="45"/>
      <c r="BL816" s="45"/>
      <c r="BM816" s="45"/>
      <c r="BN816" s="45"/>
      <c r="BO816" s="45"/>
      <c r="BP816" s="45"/>
      <c r="BQ816" s="45"/>
      <c r="BR816" s="45"/>
      <c r="BS816" s="45"/>
      <c r="BT816" s="45"/>
      <c r="BU816" s="45"/>
      <c r="BV816" s="45"/>
      <c r="BW816" s="45"/>
      <c r="BX816" s="45"/>
      <c r="BY816" s="45"/>
      <c r="BZ816" s="45"/>
      <c r="CA816" s="45"/>
      <c r="CB816" s="45"/>
      <c r="CC816" s="45"/>
      <c r="CD816" s="45"/>
      <c r="CE816" s="45"/>
      <c r="CF816" s="45"/>
      <c r="CG816" s="45"/>
      <c r="CH816" s="45"/>
      <c r="CI816" s="45"/>
      <c r="CJ816" s="45"/>
      <c r="CK816" s="45"/>
      <c r="CL816" s="45"/>
      <c r="CM816" s="45"/>
      <c r="CN816" s="45"/>
      <c r="CO816" s="45"/>
      <c r="CP816" s="45"/>
      <c r="CQ816" s="45"/>
      <c r="CR816" s="45"/>
      <c r="CS816" s="45"/>
      <c r="CT816" s="45"/>
      <c r="CU816" s="45"/>
      <c r="CV816" s="45"/>
      <c r="CW816" s="45"/>
      <c r="CX816" s="45"/>
      <c r="CY816" s="45"/>
      <c r="CZ816" s="45"/>
      <c r="DA816" s="45"/>
      <c r="DB816" s="45"/>
      <c r="DC816" s="45"/>
      <c r="DD816" s="45"/>
      <c r="DE816" s="45"/>
      <c r="DF816" s="45"/>
      <c r="DG816" s="45"/>
      <c r="DH816" s="45"/>
      <c r="DI816" s="45"/>
      <c r="DJ816" s="45"/>
      <c r="DK816" s="45"/>
      <c r="DL816" s="45"/>
      <c r="DM816" s="45"/>
      <c r="DN816" s="45"/>
      <c r="DO816" s="45"/>
      <c r="DP816" s="45"/>
      <c r="DQ816" s="45"/>
      <c r="DR816" s="45"/>
      <c r="DS816" s="45"/>
      <c r="DT816" s="45"/>
      <c r="DU816" s="45"/>
      <c r="DV816" s="1217"/>
      <c r="DW816" s="45"/>
      <c r="DX816" s="45"/>
      <c r="DY816" s="45"/>
      <c r="DZ816" s="45"/>
      <c r="EA816" s="45"/>
      <c r="EB816" s="45"/>
      <c r="EC816" s="45"/>
      <c r="ED816" s="45"/>
      <c r="EE816" s="45"/>
      <c r="EF816" s="45"/>
      <c r="EG816" s="45"/>
      <c r="EH816" s="45"/>
      <c r="EI816" s="45"/>
      <c r="EJ816" s="45"/>
      <c r="EK816" s="45"/>
      <c r="EL816" s="45"/>
      <c r="EM816" s="45"/>
      <c r="EN816" s="45"/>
      <c r="EO816" s="45"/>
      <c r="EP816" s="45"/>
      <c r="EQ816" s="1217"/>
      <c r="ER816" s="577"/>
    </row>
    <row r="817" spans="1:148" ht="15" customHeight="1">
      <c r="A817" s="648"/>
      <c r="B817" s="2261" t="str">
        <f t="shared" si="851"/>
        <v>Desk 80</v>
      </c>
      <c r="C817" s="2266" t="str">
        <f t="shared" ref="C817" si="867">IF(ISBLANK(C91), "", C91)</f>
        <v/>
      </c>
      <c r="D817" s="2266" t="str">
        <f t="shared" si="847"/>
        <v/>
      </c>
      <c r="E817" s="2266" t="str">
        <f t="shared" si="847"/>
        <v/>
      </c>
      <c r="F817" s="2266" t="str">
        <f t="shared" si="847"/>
        <v/>
      </c>
      <c r="G817" s="45"/>
      <c r="H817" s="45"/>
      <c r="I817" s="45"/>
      <c r="J817" s="45"/>
      <c r="K817" s="45"/>
      <c r="L817" s="45"/>
      <c r="M817" s="45"/>
      <c r="N817" s="45"/>
      <c r="O817" s="45"/>
      <c r="P817" s="45"/>
      <c r="Q817" s="45"/>
      <c r="R817" s="45"/>
      <c r="S817" s="45"/>
      <c r="T817" s="45"/>
      <c r="U817" s="45"/>
      <c r="V817" s="45"/>
      <c r="W817" s="45"/>
      <c r="X817" s="45"/>
      <c r="Y817" s="45"/>
      <c r="Z817" s="45"/>
      <c r="AA817" s="45"/>
      <c r="AB817" s="45"/>
      <c r="AC817" s="45"/>
      <c r="AD817" s="45"/>
      <c r="AE817" s="45"/>
      <c r="AF817" s="45"/>
      <c r="AG817" s="45"/>
      <c r="AH817" s="45"/>
      <c r="AI817" s="45"/>
      <c r="AJ817" s="45"/>
      <c r="AK817" s="45"/>
      <c r="AL817" s="45"/>
      <c r="AM817" s="45"/>
      <c r="AN817" s="45"/>
      <c r="AO817" s="45"/>
      <c r="AP817" s="45"/>
      <c r="AQ817" s="45"/>
      <c r="AR817" s="45"/>
      <c r="AS817" s="45"/>
      <c r="AT817" s="45"/>
      <c r="AU817" s="45"/>
      <c r="AV817" s="45"/>
      <c r="AW817" s="45"/>
      <c r="AX817" s="45"/>
      <c r="AY817" s="45"/>
      <c r="AZ817" s="45"/>
      <c r="BA817" s="45"/>
      <c r="BB817" s="45"/>
      <c r="BC817" s="45"/>
      <c r="BD817" s="45"/>
      <c r="BE817" s="45"/>
      <c r="BF817" s="45"/>
      <c r="BG817" s="45"/>
      <c r="BH817" s="45"/>
      <c r="BI817" s="45"/>
      <c r="BJ817" s="45"/>
      <c r="BK817" s="45"/>
      <c r="BL817" s="45"/>
      <c r="BM817" s="45"/>
      <c r="BN817" s="45"/>
      <c r="BO817" s="45"/>
      <c r="BP817" s="45"/>
      <c r="BQ817" s="45"/>
      <c r="BR817" s="45"/>
      <c r="BS817" s="45"/>
      <c r="BT817" s="45"/>
      <c r="BU817" s="45"/>
      <c r="BV817" s="45"/>
      <c r="BW817" s="45"/>
      <c r="BX817" s="45"/>
      <c r="BY817" s="45"/>
      <c r="BZ817" s="45"/>
      <c r="CA817" s="45"/>
      <c r="CB817" s="45"/>
      <c r="CC817" s="45"/>
      <c r="CD817" s="45"/>
      <c r="CE817" s="45"/>
      <c r="CF817" s="45"/>
      <c r="CG817" s="45"/>
      <c r="CH817" s="45"/>
      <c r="CI817" s="45"/>
      <c r="CJ817" s="45"/>
      <c r="CK817" s="45"/>
      <c r="CL817" s="45"/>
      <c r="CM817" s="45"/>
      <c r="CN817" s="45"/>
      <c r="CO817" s="45"/>
      <c r="CP817" s="45"/>
      <c r="CQ817" s="45"/>
      <c r="CR817" s="45"/>
      <c r="CS817" s="45"/>
      <c r="CT817" s="45"/>
      <c r="CU817" s="45"/>
      <c r="CV817" s="45"/>
      <c r="CW817" s="45"/>
      <c r="CX817" s="45"/>
      <c r="CY817" s="45"/>
      <c r="CZ817" s="45"/>
      <c r="DA817" s="45"/>
      <c r="DB817" s="45"/>
      <c r="DC817" s="45"/>
      <c r="DD817" s="45"/>
      <c r="DE817" s="45"/>
      <c r="DF817" s="45"/>
      <c r="DG817" s="45"/>
      <c r="DH817" s="45"/>
      <c r="DI817" s="45"/>
      <c r="DJ817" s="45"/>
      <c r="DK817" s="45"/>
      <c r="DL817" s="45"/>
      <c r="DM817" s="45"/>
      <c r="DN817" s="45"/>
      <c r="DO817" s="45"/>
      <c r="DP817" s="45"/>
      <c r="DQ817" s="45"/>
      <c r="DR817" s="45"/>
      <c r="DS817" s="45"/>
      <c r="DT817" s="45"/>
      <c r="DU817" s="45"/>
      <c r="DV817" s="1217"/>
      <c r="DW817" s="45"/>
      <c r="DX817" s="45"/>
      <c r="DY817" s="45"/>
      <c r="DZ817" s="45"/>
      <c r="EA817" s="45"/>
      <c r="EB817" s="45"/>
      <c r="EC817" s="45"/>
      <c r="ED817" s="45"/>
      <c r="EE817" s="45"/>
      <c r="EF817" s="45"/>
      <c r="EG817" s="45"/>
      <c r="EH817" s="45"/>
      <c r="EI817" s="45"/>
      <c r="EJ817" s="45"/>
      <c r="EK817" s="45"/>
      <c r="EL817" s="45"/>
      <c r="EM817" s="45"/>
      <c r="EN817" s="45"/>
      <c r="EO817" s="45"/>
      <c r="EP817" s="45"/>
      <c r="EQ817" s="1217"/>
      <c r="ER817" s="577"/>
    </row>
    <row r="818" spans="1:148" ht="15" customHeight="1">
      <c r="A818" s="648"/>
      <c r="B818" s="2261" t="str">
        <f t="shared" si="851"/>
        <v>Desk 81</v>
      </c>
      <c r="C818" s="2266" t="str">
        <f t="shared" ref="C818" si="868">IF(ISBLANK(C92), "", C92)</f>
        <v/>
      </c>
      <c r="D818" s="2266" t="str">
        <f t="shared" ref="D818:F837" si="869">IF(ISBLANK(D92), "", D92)</f>
        <v/>
      </c>
      <c r="E818" s="2266" t="str">
        <f t="shared" si="869"/>
        <v/>
      </c>
      <c r="F818" s="2266" t="str">
        <f t="shared" si="869"/>
        <v/>
      </c>
      <c r="G818" s="45"/>
      <c r="H818" s="45"/>
      <c r="I818" s="45"/>
      <c r="J818" s="45"/>
      <c r="K818" s="45"/>
      <c r="L818" s="45"/>
      <c r="M818" s="45"/>
      <c r="N818" s="45"/>
      <c r="O818" s="45"/>
      <c r="P818" s="45"/>
      <c r="Q818" s="45"/>
      <c r="R818" s="45"/>
      <c r="S818" s="45"/>
      <c r="T818" s="45"/>
      <c r="U818" s="45"/>
      <c r="V818" s="45"/>
      <c r="W818" s="45"/>
      <c r="X818" s="45"/>
      <c r="Y818" s="45"/>
      <c r="Z818" s="45"/>
      <c r="AA818" s="45"/>
      <c r="AB818" s="45"/>
      <c r="AC818" s="45"/>
      <c r="AD818" s="45"/>
      <c r="AE818" s="45"/>
      <c r="AF818" s="45"/>
      <c r="AG818" s="45"/>
      <c r="AH818" s="45"/>
      <c r="AI818" s="45"/>
      <c r="AJ818" s="45"/>
      <c r="AK818" s="45"/>
      <c r="AL818" s="45"/>
      <c r="AM818" s="45"/>
      <c r="AN818" s="45"/>
      <c r="AO818" s="45"/>
      <c r="AP818" s="45"/>
      <c r="AQ818" s="45"/>
      <c r="AR818" s="45"/>
      <c r="AS818" s="45"/>
      <c r="AT818" s="45"/>
      <c r="AU818" s="45"/>
      <c r="AV818" s="45"/>
      <c r="AW818" s="45"/>
      <c r="AX818" s="45"/>
      <c r="AY818" s="45"/>
      <c r="AZ818" s="45"/>
      <c r="BA818" s="45"/>
      <c r="BB818" s="45"/>
      <c r="BC818" s="45"/>
      <c r="BD818" s="45"/>
      <c r="BE818" s="45"/>
      <c r="BF818" s="45"/>
      <c r="BG818" s="45"/>
      <c r="BH818" s="45"/>
      <c r="BI818" s="45"/>
      <c r="BJ818" s="45"/>
      <c r="BK818" s="45"/>
      <c r="BL818" s="45"/>
      <c r="BM818" s="45"/>
      <c r="BN818" s="45"/>
      <c r="BO818" s="45"/>
      <c r="BP818" s="45"/>
      <c r="BQ818" s="45"/>
      <c r="BR818" s="45"/>
      <c r="BS818" s="45"/>
      <c r="BT818" s="45"/>
      <c r="BU818" s="45"/>
      <c r="BV818" s="45"/>
      <c r="BW818" s="45"/>
      <c r="BX818" s="45"/>
      <c r="BY818" s="45"/>
      <c r="BZ818" s="45"/>
      <c r="CA818" s="45"/>
      <c r="CB818" s="45"/>
      <c r="CC818" s="45"/>
      <c r="CD818" s="45"/>
      <c r="CE818" s="45"/>
      <c r="CF818" s="45"/>
      <c r="CG818" s="45"/>
      <c r="CH818" s="45"/>
      <c r="CI818" s="45"/>
      <c r="CJ818" s="45"/>
      <c r="CK818" s="45"/>
      <c r="CL818" s="45"/>
      <c r="CM818" s="45"/>
      <c r="CN818" s="45"/>
      <c r="CO818" s="45"/>
      <c r="CP818" s="45"/>
      <c r="CQ818" s="45"/>
      <c r="CR818" s="45"/>
      <c r="CS818" s="45"/>
      <c r="CT818" s="45"/>
      <c r="CU818" s="45"/>
      <c r="CV818" s="45"/>
      <c r="CW818" s="45"/>
      <c r="CX818" s="45"/>
      <c r="CY818" s="45"/>
      <c r="CZ818" s="45"/>
      <c r="DA818" s="45"/>
      <c r="DB818" s="45"/>
      <c r="DC818" s="45"/>
      <c r="DD818" s="45"/>
      <c r="DE818" s="45"/>
      <c r="DF818" s="45"/>
      <c r="DG818" s="45"/>
      <c r="DH818" s="45"/>
      <c r="DI818" s="45"/>
      <c r="DJ818" s="45"/>
      <c r="DK818" s="45"/>
      <c r="DL818" s="45"/>
      <c r="DM818" s="45"/>
      <c r="DN818" s="45"/>
      <c r="DO818" s="45"/>
      <c r="DP818" s="45"/>
      <c r="DQ818" s="45"/>
      <c r="DR818" s="45"/>
      <c r="DS818" s="45"/>
      <c r="DT818" s="45"/>
      <c r="DU818" s="45"/>
      <c r="DV818" s="1217"/>
      <c r="DW818" s="45"/>
      <c r="DX818" s="45"/>
      <c r="DY818" s="45"/>
      <c r="DZ818" s="45"/>
      <c r="EA818" s="45"/>
      <c r="EB818" s="45"/>
      <c r="EC818" s="45"/>
      <c r="ED818" s="45"/>
      <c r="EE818" s="45"/>
      <c r="EF818" s="45"/>
      <c r="EG818" s="45"/>
      <c r="EH818" s="45"/>
      <c r="EI818" s="45"/>
      <c r="EJ818" s="45"/>
      <c r="EK818" s="45"/>
      <c r="EL818" s="45"/>
      <c r="EM818" s="45"/>
      <c r="EN818" s="45"/>
      <c r="EO818" s="45"/>
      <c r="EP818" s="45"/>
      <c r="EQ818" s="1217"/>
      <c r="ER818" s="577"/>
    </row>
    <row r="819" spans="1:148" ht="15" customHeight="1">
      <c r="A819" s="648"/>
      <c r="B819" s="2261" t="str">
        <f t="shared" si="851"/>
        <v>Desk 82</v>
      </c>
      <c r="C819" s="2266" t="str">
        <f t="shared" ref="C819" si="870">IF(ISBLANK(C93), "", C93)</f>
        <v/>
      </c>
      <c r="D819" s="2266" t="str">
        <f t="shared" si="869"/>
        <v/>
      </c>
      <c r="E819" s="2266" t="str">
        <f t="shared" si="869"/>
        <v/>
      </c>
      <c r="F819" s="2266" t="str">
        <f t="shared" si="869"/>
        <v/>
      </c>
      <c r="G819" s="45"/>
      <c r="H819" s="45"/>
      <c r="I819" s="45"/>
      <c r="J819" s="45"/>
      <c r="K819" s="45"/>
      <c r="L819" s="45"/>
      <c r="M819" s="45"/>
      <c r="N819" s="45"/>
      <c r="O819" s="45"/>
      <c r="P819" s="45"/>
      <c r="Q819" s="45"/>
      <c r="R819" s="45"/>
      <c r="S819" s="45"/>
      <c r="T819" s="45"/>
      <c r="U819" s="45"/>
      <c r="V819" s="45"/>
      <c r="W819" s="45"/>
      <c r="X819" s="45"/>
      <c r="Y819" s="45"/>
      <c r="Z819" s="45"/>
      <c r="AA819" s="45"/>
      <c r="AB819" s="45"/>
      <c r="AC819" s="45"/>
      <c r="AD819" s="45"/>
      <c r="AE819" s="45"/>
      <c r="AF819" s="45"/>
      <c r="AG819" s="45"/>
      <c r="AH819" s="45"/>
      <c r="AI819" s="45"/>
      <c r="AJ819" s="45"/>
      <c r="AK819" s="45"/>
      <c r="AL819" s="45"/>
      <c r="AM819" s="45"/>
      <c r="AN819" s="45"/>
      <c r="AO819" s="45"/>
      <c r="AP819" s="45"/>
      <c r="AQ819" s="45"/>
      <c r="AR819" s="45"/>
      <c r="AS819" s="45"/>
      <c r="AT819" s="45"/>
      <c r="AU819" s="45"/>
      <c r="AV819" s="45"/>
      <c r="AW819" s="45"/>
      <c r="AX819" s="45"/>
      <c r="AY819" s="45"/>
      <c r="AZ819" s="45"/>
      <c r="BA819" s="45"/>
      <c r="BB819" s="45"/>
      <c r="BC819" s="45"/>
      <c r="BD819" s="45"/>
      <c r="BE819" s="45"/>
      <c r="BF819" s="45"/>
      <c r="BG819" s="45"/>
      <c r="BH819" s="45"/>
      <c r="BI819" s="45"/>
      <c r="BJ819" s="45"/>
      <c r="BK819" s="45"/>
      <c r="BL819" s="45"/>
      <c r="BM819" s="45"/>
      <c r="BN819" s="45"/>
      <c r="BO819" s="45"/>
      <c r="BP819" s="45"/>
      <c r="BQ819" s="45"/>
      <c r="BR819" s="45"/>
      <c r="BS819" s="45"/>
      <c r="BT819" s="45"/>
      <c r="BU819" s="45"/>
      <c r="BV819" s="45"/>
      <c r="BW819" s="45"/>
      <c r="BX819" s="45"/>
      <c r="BY819" s="45"/>
      <c r="BZ819" s="45"/>
      <c r="CA819" s="45"/>
      <c r="CB819" s="45"/>
      <c r="CC819" s="45"/>
      <c r="CD819" s="45"/>
      <c r="CE819" s="45"/>
      <c r="CF819" s="45"/>
      <c r="CG819" s="45"/>
      <c r="CH819" s="45"/>
      <c r="CI819" s="45"/>
      <c r="CJ819" s="45"/>
      <c r="CK819" s="45"/>
      <c r="CL819" s="45"/>
      <c r="CM819" s="45"/>
      <c r="CN819" s="45"/>
      <c r="CO819" s="45"/>
      <c r="CP819" s="45"/>
      <c r="CQ819" s="45"/>
      <c r="CR819" s="45"/>
      <c r="CS819" s="45"/>
      <c r="CT819" s="45"/>
      <c r="CU819" s="45"/>
      <c r="CV819" s="45"/>
      <c r="CW819" s="45"/>
      <c r="CX819" s="45"/>
      <c r="CY819" s="45"/>
      <c r="CZ819" s="45"/>
      <c r="DA819" s="45"/>
      <c r="DB819" s="45"/>
      <c r="DC819" s="45"/>
      <c r="DD819" s="45"/>
      <c r="DE819" s="45"/>
      <c r="DF819" s="45"/>
      <c r="DG819" s="45"/>
      <c r="DH819" s="45"/>
      <c r="DI819" s="45"/>
      <c r="DJ819" s="45"/>
      <c r="DK819" s="45"/>
      <c r="DL819" s="45"/>
      <c r="DM819" s="45"/>
      <c r="DN819" s="45"/>
      <c r="DO819" s="45"/>
      <c r="DP819" s="45"/>
      <c r="DQ819" s="45"/>
      <c r="DR819" s="45"/>
      <c r="DS819" s="45"/>
      <c r="DT819" s="45"/>
      <c r="DU819" s="45"/>
      <c r="DV819" s="1217"/>
      <c r="DW819" s="45"/>
      <c r="DX819" s="45"/>
      <c r="DY819" s="45"/>
      <c r="DZ819" s="45"/>
      <c r="EA819" s="45"/>
      <c r="EB819" s="45"/>
      <c r="EC819" s="45"/>
      <c r="ED819" s="45"/>
      <c r="EE819" s="45"/>
      <c r="EF819" s="45"/>
      <c r="EG819" s="45"/>
      <c r="EH819" s="45"/>
      <c r="EI819" s="45"/>
      <c r="EJ819" s="45"/>
      <c r="EK819" s="45"/>
      <c r="EL819" s="45"/>
      <c r="EM819" s="45"/>
      <c r="EN819" s="45"/>
      <c r="EO819" s="45"/>
      <c r="EP819" s="45"/>
      <c r="EQ819" s="1217"/>
      <c r="ER819" s="577"/>
    </row>
    <row r="820" spans="1:148" ht="15" customHeight="1">
      <c r="A820" s="648"/>
      <c r="B820" s="2261" t="str">
        <f t="shared" si="851"/>
        <v>Desk 83</v>
      </c>
      <c r="C820" s="2266" t="str">
        <f t="shared" ref="C820" si="871">IF(ISBLANK(C94), "", C94)</f>
        <v/>
      </c>
      <c r="D820" s="2266" t="str">
        <f t="shared" si="869"/>
        <v/>
      </c>
      <c r="E820" s="2266" t="str">
        <f t="shared" si="869"/>
        <v/>
      </c>
      <c r="F820" s="2266" t="str">
        <f t="shared" si="869"/>
        <v/>
      </c>
      <c r="G820" s="45"/>
      <c r="H820" s="45"/>
      <c r="I820" s="45"/>
      <c r="J820" s="45"/>
      <c r="K820" s="45"/>
      <c r="L820" s="45"/>
      <c r="M820" s="45"/>
      <c r="N820" s="45"/>
      <c r="O820" s="45"/>
      <c r="P820" s="45"/>
      <c r="Q820" s="45"/>
      <c r="R820" s="45"/>
      <c r="S820" s="45"/>
      <c r="T820" s="45"/>
      <c r="U820" s="45"/>
      <c r="V820" s="45"/>
      <c r="W820" s="45"/>
      <c r="X820" s="45"/>
      <c r="Y820" s="45"/>
      <c r="Z820" s="45"/>
      <c r="AA820" s="45"/>
      <c r="AB820" s="45"/>
      <c r="AC820" s="45"/>
      <c r="AD820" s="45"/>
      <c r="AE820" s="45"/>
      <c r="AF820" s="45"/>
      <c r="AG820" s="45"/>
      <c r="AH820" s="45"/>
      <c r="AI820" s="45"/>
      <c r="AJ820" s="45"/>
      <c r="AK820" s="45"/>
      <c r="AL820" s="45"/>
      <c r="AM820" s="45"/>
      <c r="AN820" s="45"/>
      <c r="AO820" s="45"/>
      <c r="AP820" s="45"/>
      <c r="AQ820" s="45"/>
      <c r="AR820" s="45"/>
      <c r="AS820" s="45"/>
      <c r="AT820" s="45"/>
      <c r="AU820" s="45"/>
      <c r="AV820" s="45"/>
      <c r="AW820" s="45"/>
      <c r="AX820" s="45"/>
      <c r="AY820" s="45"/>
      <c r="AZ820" s="45"/>
      <c r="BA820" s="45"/>
      <c r="BB820" s="45"/>
      <c r="BC820" s="45"/>
      <c r="BD820" s="45"/>
      <c r="BE820" s="45"/>
      <c r="BF820" s="45"/>
      <c r="BG820" s="45"/>
      <c r="BH820" s="45"/>
      <c r="BI820" s="45"/>
      <c r="BJ820" s="45"/>
      <c r="BK820" s="45"/>
      <c r="BL820" s="45"/>
      <c r="BM820" s="45"/>
      <c r="BN820" s="45"/>
      <c r="BO820" s="45"/>
      <c r="BP820" s="45"/>
      <c r="BQ820" s="45"/>
      <c r="BR820" s="45"/>
      <c r="BS820" s="45"/>
      <c r="BT820" s="45"/>
      <c r="BU820" s="45"/>
      <c r="BV820" s="45"/>
      <c r="BW820" s="45"/>
      <c r="BX820" s="45"/>
      <c r="BY820" s="45"/>
      <c r="BZ820" s="45"/>
      <c r="CA820" s="45"/>
      <c r="CB820" s="45"/>
      <c r="CC820" s="45"/>
      <c r="CD820" s="45"/>
      <c r="CE820" s="45"/>
      <c r="CF820" s="45"/>
      <c r="CG820" s="45"/>
      <c r="CH820" s="45"/>
      <c r="CI820" s="45"/>
      <c r="CJ820" s="45"/>
      <c r="CK820" s="45"/>
      <c r="CL820" s="45"/>
      <c r="CM820" s="45"/>
      <c r="CN820" s="45"/>
      <c r="CO820" s="45"/>
      <c r="CP820" s="45"/>
      <c r="CQ820" s="45"/>
      <c r="CR820" s="45"/>
      <c r="CS820" s="45"/>
      <c r="CT820" s="45"/>
      <c r="CU820" s="45"/>
      <c r="CV820" s="45"/>
      <c r="CW820" s="45"/>
      <c r="CX820" s="45"/>
      <c r="CY820" s="45"/>
      <c r="CZ820" s="45"/>
      <c r="DA820" s="45"/>
      <c r="DB820" s="45"/>
      <c r="DC820" s="45"/>
      <c r="DD820" s="45"/>
      <c r="DE820" s="45"/>
      <c r="DF820" s="45"/>
      <c r="DG820" s="45"/>
      <c r="DH820" s="45"/>
      <c r="DI820" s="45"/>
      <c r="DJ820" s="45"/>
      <c r="DK820" s="45"/>
      <c r="DL820" s="45"/>
      <c r="DM820" s="45"/>
      <c r="DN820" s="45"/>
      <c r="DO820" s="45"/>
      <c r="DP820" s="45"/>
      <c r="DQ820" s="45"/>
      <c r="DR820" s="45"/>
      <c r="DS820" s="45"/>
      <c r="DT820" s="45"/>
      <c r="DU820" s="45"/>
      <c r="DV820" s="1217"/>
      <c r="DW820" s="45"/>
      <c r="DX820" s="45"/>
      <c r="DY820" s="45"/>
      <c r="DZ820" s="45"/>
      <c r="EA820" s="45"/>
      <c r="EB820" s="45"/>
      <c r="EC820" s="45"/>
      <c r="ED820" s="45"/>
      <c r="EE820" s="45"/>
      <c r="EF820" s="45"/>
      <c r="EG820" s="45"/>
      <c r="EH820" s="45"/>
      <c r="EI820" s="45"/>
      <c r="EJ820" s="45"/>
      <c r="EK820" s="45"/>
      <c r="EL820" s="45"/>
      <c r="EM820" s="45"/>
      <c r="EN820" s="45"/>
      <c r="EO820" s="45"/>
      <c r="EP820" s="45"/>
      <c r="EQ820" s="1217"/>
      <c r="ER820" s="577"/>
    </row>
    <row r="821" spans="1:148" ht="15" customHeight="1">
      <c r="A821" s="648"/>
      <c r="B821" s="2261" t="str">
        <f t="shared" si="851"/>
        <v>Desk 84</v>
      </c>
      <c r="C821" s="2266" t="str">
        <f t="shared" ref="C821" si="872">IF(ISBLANK(C95), "", C95)</f>
        <v/>
      </c>
      <c r="D821" s="2266" t="str">
        <f t="shared" si="869"/>
        <v/>
      </c>
      <c r="E821" s="2266" t="str">
        <f t="shared" si="869"/>
        <v/>
      </c>
      <c r="F821" s="2266" t="str">
        <f t="shared" si="869"/>
        <v/>
      </c>
      <c r="G821" s="45"/>
      <c r="H821" s="45"/>
      <c r="I821" s="45"/>
      <c r="J821" s="45"/>
      <c r="K821" s="45"/>
      <c r="L821" s="45"/>
      <c r="M821" s="45"/>
      <c r="N821" s="45"/>
      <c r="O821" s="45"/>
      <c r="P821" s="45"/>
      <c r="Q821" s="45"/>
      <c r="R821" s="45"/>
      <c r="S821" s="45"/>
      <c r="T821" s="45"/>
      <c r="U821" s="45"/>
      <c r="V821" s="45"/>
      <c r="W821" s="45"/>
      <c r="X821" s="45"/>
      <c r="Y821" s="45"/>
      <c r="Z821" s="45"/>
      <c r="AA821" s="45"/>
      <c r="AB821" s="45"/>
      <c r="AC821" s="45"/>
      <c r="AD821" s="45"/>
      <c r="AE821" s="45"/>
      <c r="AF821" s="45"/>
      <c r="AG821" s="45"/>
      <c r="AH821" s="45"/>
      <c r="AI821" s="45"/>
      <c r="AJ821" s="45"/>
      <c r="AK821" s="45"/>
      <c r="AL821" s="45"/>
      <c r="AM821" s="45"/>
      <c r="AN821" s="45"/>
      <c r="AO821" s="45"/>
      <c r="AP821" s="45"/>
      <c r="AQ821" s="45"/>
      <c r="AR821" s="45"/>
      <c r="AS821" s="45"/>
      <c r="AT821" s="45"/>
      <c r="AU821" s="45"/>
      <c r="AV821" s="45"/>
      <c r="AW821" s="45"/>
      <c r="AX821" s="45"/>
      <c r="AY821" s="45"/>
      <c r="AZ821" s="45"/>
      <c r="BA821" s="45"/>
      <c r="BB821" s="45"/>
      <c r="BC821" s="45"/>
      <c r="BD821" s="45"/>
      <c r="BE821" s="45"/>
      <c r="BF821" s="45"/>
      <c r="BG821" s="45"/>
      <c r="BH821" s="45"/>
      <c r="BI821" s="45"/>
      <c r="BJ821" s="45"/>
      <c r="BK821" s="45"/>
      <c r="BL821" s="45"/>
      <c r="BM821" s="45"/>
      <c r="BN821" s="45"/>
      <c r="BO821" s="45"/>
      <c r="BP821" s="45"/>
      <c r="BQ821" s="45"/>
      <c r="BR821" s="45"/>
      <c r="BS821" s="45"/>
      <c r="BT821" s="45"/>
      <c r="BU821" s="45"/>
      <c r="BV821" s="45"/>
      <c r="BW821" s="45"/>
      <c r="BX821" s="45"/>
      <c r="BY821" s="45"/>
      <c r="BZ821" s="45"/>
      <c r="CA821" s="45"/>
      <c r="CB821" s="45"/>
      <c r="CC821" s="45"/>
      <c r="CD821" s="45"/>
      <c r="CE821" s="45"/>
      <c r="CF821" s="45"/>
      <c r="CG821" s="45"/>
      <c r="CH821" s="45"/>
      <c r="CI821" s="45"/>
      <c r="CJ821" s="45"/>
      <c r="CK821" s="45"/>
      <c r="CL821" s="45"/>
      <c r="CM821" s="45"/>
      <c r="CN821" s="45"/>
      <c r="CO821" s="45"/>
      <c r="CP821" s="45"/>
      <c r="CQ821" s="45"/>
      <c r="CR821" s="45"/>
      <c r="CS821" s="45"/>
      <c r="CT821" s="45"/>
      <c r="CU821" s="45"/>
      <c r="CV821" s="45"/>
      <c r="CW821" s="45"/>
      <c r="CX821" s="45"/>
      <c r="CY821" s="45"/>
      <c r="CZ821" s="45"/>
      <c r="DA821" s="45"/>
      <c r="DB821" s="45"/>
      <c r="DC821" s="45"/>
      <c r="DD821" s="45"/>
      <c r="DE821" s="45"/>
      <c r="DF821" s="45"/>
      <c r="DG821" s="45"/>
      <c r="DH821" s="45"/>
      <c r="DI821" s="45"/>
      <c r="DJ821" s="45"/>
      <c r="DK821" s="45"/>
      <c r="DL821" s="45"/>
      <c r="DM821" s="45"/>
      <c r="DN821" s="45"/>
      <c r="DO821" s="45"/>
      <c r="DP821" s="45"/>
      <c r="DQ821" s="45"/>
      <c r="DR821" s="45"/>
      <c r="DS821" s="45"/>
      <c r="DT821" s="45"/>
      <c r="DU821" s="45"/>
      <c r="DV821" s="1217"/>
      <c r="DW821" s="45"/>
      <c r="DX821" s="45"/>
      <c r="DY821" s="45"/>
      <c r="DZ821" s="45"/>
      <c r="EA821" s="45"/>
      <c r="EB821" s="45"/>
      <c r="EC821" s="45"/>
      <c r="ED821" s="45"/>
      <c r="EE821" s="45"/>
      <c r="EF821" s="45"/>
      <c r="EG821" s="45"/>
      <c r="EH821" s="45"/>
      <c r="EI821" s="45"/>
      <c r="EJ821" s="45"/>
      <c r="EK821" s="45"/>
      <c r="EL821" s="45"/>
      <c r="EM821" s="45"/>
      <c r="EN821" s="45"/>
      <c r="EO821" s="45"/>
      <c r="EP821" s="45"/>
      <c r="EQ821" s="1217"/>
      <c r="ER821" s="577"/>
    </row>
    <row r="822" spans="1:148" ht="15" customHeight="1">
      <c r="A822" s="648"/>
      <c r="B822" s="2261" t="str">
        <f t="shared" si="851"/>
        <v>Desk 85</v>
      </c>
      <c r="C822" s="2266" t="str">
        <f t="shared" ref="C822" si="873">IF(ISBLANK(C96), "", C96)</f>
        <v/>
      </c>
      <c r="D822" s="2266" t="str">
        <f t="shared" si="869"/>
        <v/>
      </c>
      <c r="E822" s="2266" t="str">
        <f t="shared" si="869"/>
        <v/>
      </c>
      <c r="F822" s="2266" t="str">
        <f t="shared" si="869"/>
        <v/>
      </c>
      <c r="G822" s="45"/>
      <c r="H822" s="45"/>
      <c r="I822" s="45"/>
      <c r="J822" s="45"/>
      <c r="K822" s="45"/>
      <c r="L822" s="45"/>
      <c r="M822" s="45"/>
      <c r="N822" s="45"/>
      <c r="O822" s="45"/>
      <c r="P822" s="45"/>
      <c r="Q822" s="45"/>
      <c r="R822" s="45"/>
      <c r="S822" s="45"/>
      <c r="T822" s="45"/>
      <c r="U822" s="45"/>
      <c r="V822" s="45"/>
      <c r="W822" s="45"/>
      <c r="X822" s="45"/>
      <c r="Y822" s="45"/>
      <c r="Z822" s="45"/>
      <c r="AA822" s="45"/>
      <c r="AB822" s="45"/>
      <c r="AC822" s="45"/>
      <c r="AD822" s="45"/>
      <c r="AE822" s="45"/>
      <c r="AF822" s="45"/>
      <c r="AG822" s="45"/>
      <c r="AH822" s="45"/>
      <c r="AI822" s="45"/>
      <c r="AJ822" s="45"/>
      <c r="AK822" s="45"/>
      <c r="AL822" s="45"/>
      <c r="AM822" s="45"/>
      <c r="AN822" s="45"/>
      <c r="AO822" s="45"/>
      <c r="AP822" s="45"/>
      <c r="AQ822" s="45"/>
      <c r="AR822" s="45"/>
      <c r="AS822" s="45"/>
      <c r="AT822" s="45"/>
      <c r="AU822" s="45"/>
      <c r="AV822" s="45"/>
      <c r="AW822" s="45"/>
      <c r="AX822" s="45"/>
      <c r="AY822" s="45"/>
      <c r="AZ822" s="45"/>
      <c r="BA822" s="45"/>
      <c r="BB822" s="45"/>
      <c r="BC822" s="45"/>
      <c r="BD822" s="45"/>
      <c r="BE822" s="45"/>
      <c r="BF822" s="45"/>
      <c r="BG822" s="45"/>
      <c r="BH822" s="45"/>
      <c r="BI822" s="45"/>
      <c r="BJ822" s="45"/>
      <c r="BK822" s="45"/>
      <c r="BL822" s="45"/>
      <c r="BM822" s="45"/>
      <c r="BN822" s="45"/>
      <c r="BO822" s="45"/>
      <c r="BP822" s="45"/>
      <c r="BQ822" s="45"/>
      <c r="BR822" s="45"/>
      <c r="BS822" s="45"/>
      <c r="BT822" s="45"/>
      <c r="BU822" s="45"/>
      <c r="BV822" s="45"/>
      <c r="BW822" s="45"/>
      <c r="BX822" s="45"/>
      <c r="BY822" s="45"/>
      <c r="BZ822" s="45"/>
      <c r="CA822" s="45"/>
      <c r="CB822" s="45"/>
      <c r="CC822" s="45"/>
      <c r="CD822" s="45"/>
      <c r="CE822" s="45"/>
      <c r="CF822" s="45"/>
      <c r="CG822" s="45"/>
      <c r="CH822" s="45"/>
      <c r="CI822" s="45"/>
      <c r="CJ822" s="45"/>
      <c r="CK822" s="45"/>
      <c r="CL822" s="45"/>
      <c r="CM822" s="45"/>
      <c r="CN822" s="45"/>
      <c r="CO822" s="45"/>
      <c r="CP822" s="45"/>
      <c r="CQ822" s="45"/>
      <c r="CR822" s="45"/>
      <c r="CS822" s="45"/>
      <c r="CT822" s="45"/>
      <c r="CU822" s="45"/>
      <c r="CV822" s="45"/>
      <c r="CW822" s="45"/>
      <c r="CX822" s="45"/>
      <c r="CY822" s="45"/>
      <c r="CZ822" s="45"/>
      <c r="DA822" s="45"/>
      <c r="DB822" s="45"/>
      <c r="DC822" s="45"/>
      <c r="DD822" s="45"/>
      <c r="DE822" s="45"/>
      <c r="DF822" s="45"/>
      <c r="DG822" s="45"/>
      <c r="DH822" s="45"/>
      <c r="DI822" s="45"/>
      <c r="DJ822" s="45"/>
      <c r="DK822" s="45"/>
      <c r="DL822" s="45"/>
      <c r="DM822" s="45"/>
      <c r="DN822" s="45"/>
      <c r="DO822" s="45"/>
      <c r="DP822" s="45"/>
      <c r="DQ822" s="45"/>
      <c r="DR822" s="45"/>
      <c r="DS822" s="45"/>
      <c r="DT822" s="45"/>
      <c r="DU822" s="45"/>
      <c r="DV822" s="1217"/>
      <c r="DW822" s="45"/>
      <c r="DX822" s="45"/>
      <c r="DY822" s="45"/>
      <c r="DZ822" s="45"/>
      <c r="EA822" s="45"/>
      <c r="EB822" s="45"/>
      <c r="EC822" s="45"/>
      <c r="ED822" s="45"/>
      <c r="EE822" s="45"/>
      <c r="EF822" s="45"/>
      <c r="EG822" s="45"/>
      <c r="EH822" s="45"/>
      <c r="EI822" s="45"/>
      <c r="EJ822" s="45"/>
      <c r="EK822" s="45"/>
      <c r="EL822" s="45"/>
      <c r="EM822" s="45"/>
      <c r="EN822" s="45"/>
      <c r="EO822" s="45"/>
      <c r="EP822" s="45"/>
      <c r="EQ822" s="1217"/>
      <c r="ER822" s="577"/>
    </row>
    <row r="823" spans="1:148" ht="15" customHeight="1">
      <c r="A823" s="648"/>
      <c r="B823" s="2261" t="str">
        <f t="shared" si="851"/>
        <v>Desk 86</v>
      </c>
      <c r="C823" s="2266" t="str">
        <f t="shared" ref="C823" si="874">IF(ISBLANK(C97), "", C97)</f>
        <v/>
      </c>
      <c r="D823" s="2266" t="str">
        <f t="shared" si="869"/>
        <v/>
      </c>
      <c r="E823" s="2266" t="str">
        <f t="shared" si="869"/>
        <v/>
      </c>
      <c r="F823" s="2266" t="str">
        <f t="shared" si="869"/>
        <v/>
      </c>
      <c r="G823" s="45"/>
      <c r="H823" s="45"/>
      <c r="I823" s="45"/>
      <c r="J823" s="45"/>
      <c r="K823" s="45"/>
      <c r="L823" s="45"/>
      <c r="M823" s="45"/>
      <c r="N823" s="45"/>
      <c r="O823" s="45"/>
      <c r="P823" s="45"/>
      <c r="Q823" s="45"/>
      <c r="R823" s="45"/>
      <c r="S823" s="45"/>
      <c r="T823" s="45"/>
      <c r="U823" s="45"/>
      <c r="V823" s="45"/>
      <c r="W823" s="45"/>
      <c r="X823" s="45"/>
      <c r="Y823" s="45"/>
      <c r="Z823" s="45"/>
      <c r="AA823" s="45"/>
      <c r="AB823" s="45"/>
      <c r="AC823" s="45"/>
      <c r="AD823" s="45"/>
      <c r="AE823" s="45"/>
      <c r="AF823" s="45"/>
      <c r="AG823" s="45"/>
      <c r="AH823" s="45"/>
      <c r="AI823" s="45"/>
      <c r="AJ823" s="45"/>
      <c r="AK823" s="45"/>
      <c r="AL823" s="45"/>
      <c r="AM823" s="45"/>
      <c r="AN823" s="45"/>
      <c r="AO823" s="45"/>
      <c r="AP823" s="45"/>
      <c r="AQ823" s="45"/>
      <c r="AR823" s="45"/>
      <c r="AS823" s="45"/>
      <c r="AT823" s="45"/>
      <c r="AU823" s="45"/>
      <c r="AV823" s="45"/>
      <c r="AW823" s="45"/>
      <c r="AX823" s="45"/>
      <c r="AY823" s="45"/>
      <c r="AZ823" s="45"/>
      <c r="BA823" s="45"/>
      <c r="BB823" s="45"/>
      <c r="BC823" s="45"/>
      <c r="BD823" s="45"/>
      <c r="BE823" s="45"/>
      <c r="BF823" s="45"/>
      <c r="BG823" s="45"/>
      <c r="BH823" s="45"/>
      <c r="BI823" s="45"/>
      <c r="BJ823" s="45"/>
      <c r="BK823" s="45"/>
      <c r="BL823" s="45"/>
      <c r="BM823" s="45"/>
      <c r="BN823" s="45"/>
      <c r="BO823" s="45"/>
      <c r="BP823" s="45"/>
      <c r="BQ823" s="45"/>
      <c r="BR823" s="45"/>
      <c r="BS823" s="45"/>
      <c r="BT823" s="45"/>
      <c r="BU823" s="45"/>
      <c r="BV823" s="45"/>
      <c r="BW823" s="45"/>
      <c r="BX823" s="45"/>
      <c r="BY823" s="45"/>
      <c r="BZ823" s="45"/>
      <c r="CA823" s="45"/>
      <c r="CB823" s="45"/>
      <c r="CC823" s="45"/>
      <c r="CD823" s="45"/>
      <c r="CE823" s="45"/>
      <c r="CF823" s="45"/>
      <c r="CG823" s="45"/>
      <c r="CH823" s="45"/>
      <c r="CI823" s="45"/>
      <c r="CJ823" s="45"/>
      <c r="CK823" s="45"/>
      <c r="CL823" s="45"/>
      <c r="CM823" s="45"/>
      <c r="CN823" s="45"/>
      <c r="CO823" s="45"/>
      <c r="CP823" s="45"/>
      <c r="CQ823" s="45"/>
      <c r="CR823" s="45"/>
      <c r="CS823" s="45"/>
      <c r="CT823" s="45"/>
      <c r="CU823" s="45"/>
      <c r="CV823" s="45"/>
      <c r="CW823" s="45"/>
      <c r="CX823" s="45"/>
      <c r="CY823" s="45"/>
      <c r="CZ823" s="45"/>
      <c r="DA823" s="45"/>
      <c r="DB823" s="45"/>
      <c r="DC823" s="45"/>
      <c r="DD823" s="45"/>
      <c r="DE823" s="45"/>
      <c r="DF823" s="45"/>
      <c r="DG823" s="45"/>
      <c r="DH823" s="45"/>
      <c r="DI823" s="45"/>
      <c r="DJ823" s="45"/>
      <c r="DK823" s="45"/>
      <c r="DL823" s="45"/>
      <c r="DM823" s="45"/>
      <c r="DN823" s="45"/>
      <c r="DO823" s="45"/>
      <c r="DP823" s="45"/>
      <c r="DQ823" s="45"/>
      <c r="DR823" s="45"/>
      <c r="DS823" s="45"/>
      <c r="DT823" s="45"/>
      <c r="DU823" s="45"/>
      <c r="DV823" s="1217"/>
      <c r="DW823" s="45"/>
      <c r="DX823" s="45"/>
      <c r="DY823" s="45"/>
      <c r="DZ823" s="45"/>
      <c r="EA823" s="45"/>
      <c r="EB823" s="45"/>
      <c r="EC823" s="45"/>
      <c r="ED823" s="45"/>
      <c r="EE823" s="45"/>
      <c r="EF823" s="45"/>
      <c r="EG823" s="45"/>
      <c r="EH823" s="45"/>
      <c r="EI823" s="45"/>
      <c r="EJ823" s="45"/>
      <c r="EK823" s="45"/>
      <c r="EL823" s="45"/>
      <c r="EM823" s="45"/>
      <c r="EN823" s="45"/>
      <c r="EO823" s="45"/>
      <c r="EP823" s="45"/>
      <c r="EQ823" s="1217"/>
      <c r="ER823" s="577"/>
    </row>
    <row r="824" spans="1:148" ht="15" customHeight="1">
      <c r="A824" s="648"/>
      <c r="B824" s="2261" t="str">
        <f t="shared" si="851"/>
        <v>Desk 87</v>
      </c>
      <c r="C824" s="2266" t="str">
        <f t="shared" ref="C824" si="875">IF(ISBLANK(C98), "", C98)</f>
        <v/>
      </c>
      <c r="D824" s="2266" t="str">
        <f t="shared" si="869"/>
        <v/>
      </c>
      <c r="E824" s="2266" t="str">
        <f t="shared" si="869"/>
        <v/>
      </c>
      <c r="F824" s="2266" t="str">
        <f t="shared" si="869"/>
        <v/>
      </c>
      <c r="G824" s="45"/>
      <c r="H824" s="45"/>
      <c r="I824" s="45"/>
      <c r="J824" s="45"/>
      <c r="K824" s="45"/>
      <c r="L824" s="45"/>
      <c r="M824" s="45"/>
      <c r="N824" s="45"/>
      <c r="O824" s="45"/>
      <c r="P824" s="45"/>
      <c r="Q824" s="45"/>
      <c r="R824" s="45"/>
      <c r="S824" s="45"/>
      <c r="T824" s="45"/>
      <c r="U824" s="45"/>
      <c r="V824" s="45"/>
      <c r="W824" s="45"/>
      <c r="X824" s="45"/>
      <c r="Y824" s="45"/>
      <c r="Z824" s="45"/>
      <c r="AA824" s="45"/>
      <c r="AB824" s="45"/>
      <c r="AC824" s="45"/>
      <c r="AD824" s="45"/>
      <c r="AE824" s="45"/>
      <c r="AF824" s="45"/>
      <c r="AG824" s="45"/>
      <c r="AH824" s="45"/>
      <c r="AI824" s="45"/>
      <c r="AJ824" s="45"/>
      <c r="AK824" s="45"/>
      <c r="AL824" s="45"/>
      <c r="AM824" s="45"/>
      <c r="AN824" s="45"/>
      <c r="AO824" s="45"/>
      <c r="AP824" s="45"/>
      <c r="AQ824" s="45"/>
      <c r="AR824" s="45"/>
      <c r="AS824" s="45"/>
      <c r="AT824" s="45"/>
      <c r="AU824" s="45"/>
      <c r="AV824" s="45"/>
      <c r="AW824" s="45"/>
      <c r="AX824" s="45"/>
      <c r="AY824" s="45"/>
      <c r="AZ824" s="45"/>
      <c r="BA824" s="45"/>
      <c r="BB824" s="45"/>
      <c r="BC824" s="45"/>
      <c r="BD824" s="45"/>
      <c r="BE824" s="45"/>
      <c r="BF824" s="45"/>
      <c r="BG824" s="45"/>
      <c r="BH824" s="45"/>
      <c r="BI824" s="45"/>
      <c r="BJ824" s="45"/>
      <c r="BK824" s="45"/>
      <c r="BL824" s="45"/>
      <c r="BM824" s="45"/>
      <c r="BN824" s="45"/>
      <c r="BO824" s="45"/>
      <c r="BP824" s="45"/>
      <c r="BQ824" s="45"/>
      <c r="BR824" s="45"/>
      <c r="BS824" s="45"/>
      <c r="BT824" s="45"/>
      <c r="BU824" s="45"/>
      <c r="BV824" s="45"/>
      <c r="BW824" s="45"/>
      <c r="BX824" s="45"/>
      <c r="BY824" s="45"/>
      <c r="BZ824" s="45"/>
      <c r="CA824" s="45"/>
      <c r="CB824" s="45"/>
      <c r="CC824" s="45"/>
      <c r="CD824" s="45"/>
      <c r="CE824" s="45"/>
      <c r="CF824" s="45"/>
      <c r="CG824" s="45"/>
      <c r="CH824" s="45"/>
      <c r="CI824" s="45"/>
      <c r="CJ824" s="45"/>
      <c r="CK824" s="45"/>
      <c r="CL824" s="45"/>
      <c r="CM824" s="45"/>
      <c r="CN824" s="45"/>
      <c r="CO824" s="45"/>
      <c r="CP824" s="45"/>
      <c r="CQ824" s="45"/>
      <c r="CR824" s="45"/>
      <c r="CS824" s="45"/>
      <c r="CT824" s="45"/>
      <c r="CU824" s="45"/>
      <c r="CV824" s="45"/>
      <c r="CW824" s="45"/>
      <c r="CX824" s="45"/>
      <c r="CY824" s="45"/>
      <c r="CZ824" s="45"/>
      <c r="DA824" s="45"/>
      <c r="DB824" s="45"/>
      <c r="DC824" s="45"/>
      <c r="DD824" s="45"/>
      <c r="DE824" s="45"/>
      <c r="DF824" s="45"/>
      <c r="DG824" s="45"/>
      <c r="DH824" s="45"/>
      <c r="DI824" s="45"/>
      <c r="DJ824" s="45"/>
      <c r="DK824" s="45"/>
      <c r="DL824" s="45"/>
      <c r="DM824" s="45"/>
      <c r="DN824" s="45"/>
      <c r="DO824" s="45"/>
      <c r="DP824" s="45"/>
      <c r="DQ824" s="45"/>
      <c r="DR824" s="45"/>
      <c r="DS824" s="45"/>
      <c r="DT824" s="45"/>
      <c r="DU824" s="45"/>
      <c r="DV824" s="1217"/>
      <c r="DW824" s="45"/>
      <c r="DX824" s="45"/>
      <c r="DY824" s="45"/>
      <c r="DZ824" s="45"/>
      <c r="EA824" s="45"/>
      <c r="EB824" s="45"/>
      <c r="EC824" s="45"/>
      <c r="ED824" s="45"/>
      <c r="EE824" s="45"/>
      <c r="EF824" s="45"/>
      <c r="EG824" s="45"/>
      <c r="EH824" s="45"/>
      <c r="EI824" s="45"/>
      <c r="EJ824" s="45"/>
      <c r="EK824" s="45"/>
      <c r="EL824" s="45"/>
      <c r="EM824" s="45"/>
      <c r="EN824" s="45"/>
      <c r="EO824" s="45"/>
      <c r="EP824" s="45"/>
      <c r="EQ824" s="1217"/>
      <c r="ER824" s="577"/>
    </row>
    <row r="825" spans="1:148" ht="15" customHeight="1">
      <c r="A825" s="648"/>
      <c r="B825" s="2261" t="str">
        <f t="shared" si="851"/>
        <v>Desk 88</v>
      </c>
      <c r="C825" s="2266" t="str">
        <f t="shared" ref="C825" si="876">IF(ISBLANK(C99), "", C99)</f>
        <v/>
      </c>
      <c r="D825" s="2266" t="str">
        <f t="shared" si="869"/>
        <v/>
      </c>
      <c r="E825" s="2266" t="str">
        <f t="shared" si="869"/>
        <v/>
      </c>
      <c r="F825" s="2266" t="str">
        <f t="shared" si="869"/>
        <v/>
      </c>
      <c r="G825" s="45"/>
      <c r="H825" s="45"/>
      <c r="I825" s="45"/>
      <c r="J825" s="45"/>
      <c r="K825" s="45"/>
      <c r="L825" s="45"/>
      <c r="M825" s="45"/>
      <c r="N825" s="45"/>
      <c r="O825" s="45"/>
      <c r="P825" s="45"/>
      <c r="Q825" s="45"/>
      <c r="R825" s="45"/>
      <c r="S825" s="45"/>
      <c r="T825" s="45"/>
      <c r="U825" s="45"/>
      <c r="V825" s="45"/>
      <c r="W825" s="45"/>
      <c r="X825" s="45"/>
      <c r="Y825" s="45"/>
      <c r="Z825" s="45"/>
      <c r="AA825" s="45"/>
      <c r="AB825" s="45"/>
      <c r="AC825" s="45"/>
      <c r="AD825" s="45"/>
      <c r="AE825" s="45"/>
      <c r="AF825" s="45"/>
      <c r="AG825" s="45"/>
      <c r="AH825" s="45"/>
      <c r="AI825" s="45"/>
      <c r="AJ825" s="45"/>
      <c r="AK825" s="45"/>
      <c r="AL825" s="45"/>
      <c r="AM825" s="45"/>
      <c r="AN825" s="45"/>
      <c r="AO825" s="45"/>
      <c r="AP825" s="45"/>
      <c r="AQ825" s="45"/>
      <c r="AR825" s="45"/>
      <c r="AS825" s="45"/>
      <c r="AT825" s="45"/>
      <c r="AU825" s="45"/>
      <c r="AV825" s="45"/>
      <c r="AW825" s="45"/>
      <c r="AX825" s="45"/>
      <c r="AY825" s="45"/>
      <c r="AZ825" s="45"/>
      <c r="BA825" s="45"/>
      <c r="BB825" s="45"/>
      <c r="BC825" s="45"/>
      <c r="BD825" s="45"/>
      <c r="BE825" s="45"/>
      <c r="BF825" s="45"/>
      <c r="BG825" s="45"/>
      <c r="BH825" s="45"/>
      <c r="BI825" s="45"/>
      <c r="BJ825" s="45"/>
      <c r="BK825" s="45"/>
      <c r="BL825" s="45"/>
      <c r="BM825" s="45"/>
      <c r="BN825" s="45"/>
      <c r="BO825" s="45"/>
      <c r="BP825" s="45"/>
      <c r="BQ825" s="45"/>
      <c r="BR825" s="45"/>
      <c r="BS825" s="45"/>
      <c r="BT825" s="45"/>
      <c r="BU825" s="45"/>
      <c r="BV825" s="45"/>
      <c r="BW825" s="45"/>
      <c r="BX825" s="45"/>
      <c r="BY825" s="45"/>
      <c r="BZ825" s="45"/>
      <c r="CA825" s="45"/>
      <c r="CB825" s="45"/>
      <c r="CC825" s="45"/>
      <c r="CD825" s="45"/>
      <c r="CE825" s="45"/>
      <c r="CF825" s="45"/>
      <c r="CG825" s="45"/>
      <c r="CH825" s="45"/>
      <c r="CI825" s="45"/>
      <c r="CJ825" s="45"/>
      <c r="CK825" s="45"/>
      <c r="CL825" s="45"/>
      <c r="CM825" s="45"/>
      <c r="CN825" s="45"/>
      <c r="CO825" s="45"/>
      <c r="CP825" s="45"/>
      <c r="CQ825" s="45"/>
      <c r="CR825" s="45"/>
      <c r="CS825" s="45"/>
      <c r="CT825" s="45"/>
      <c r="CU825" s="45"/>
      <c r="CV825" s="45"/>
      <c r="CW825" s="45"/>
      <c r="CX825" s="45"/>
      <c r="CY825" s="45"/>
      <c r="CZ825" s="45"/>
      <c r="DA825" s="45"/>
      <c r="DB825" s="45"/>
      <c r="DC825" s="45"/>
      <c r="DD825" s="45"/>
      <c r="DE825" s="45"/>
      <c r="DF825" s="45"/>
      <c r="DG825" s="45"/>
      <c r="DH825" s="45"/>
      <c r="DI825" s="45"/>
      <c r="DJ825" s="45"/>
      <c r="DK825" s="45"/>
      <c r="DL825" s="45"/>
      <c r="DM825" s="45"/>
      <c r="DN825" s="45"/>
      <c r="DO825" s="45"/>
      <c r="DP825" s="45"/>
      <c r="DQ825" s="45"/>
      <c r="DR825" s="45"/>
      <c r="DS825" s="45"/>
      <c r="DT825" s="45"/>
      <c r="DU825" s="45"/>
      <c r="DV825" s="1217"/>
      <c r="DW825" s="45"/>
      <c r="DX825" s="45"/>
      <c r="DY825" s="45"/>
      <c r="DZ825" s="45"/>
      <c r="EA825" s="45"/>
      <c r="EB825" s="45"/>
      <c r="EC825" s="45"/>
      <c r="ED825" s="45"/>
      <c r="EE825" s="45"/>
      <c r="EF825" s="45"/>
      <c r="EG825" s="45"/>
      <c r="EH825" s="45"/>
      <c r="EI825" s="45"/>
      <c r="EJ825" s="45"/>
      <c r="EK825" s="45"/>
      <c r="EL825" s="45"/>
      <c r="EM825" s="45"/>
      <c r="EN825" s="45"/>
      <c r="EO825" s="45"/>
      <c r="EP825" s="45"/>
      <c r="EQ825" s="1217"/>
      <c r="ER825" s="577"/>
    </row>
    <row r="826" spans="1:148" ht="15" customHeight="1">
      <c r="A826" s="648"/>
      <c r="B826" s="2261" t="str">
        <f t="shared" si="851"/>
        <v>Desk 89</v>
      </c>
      <c r="C826" s="2266" t="str">
        <f t="shared" ref="C826" si="877">IF(ISBLANK(C100), "", C100)</f>
        <v/>
      </c>
      <c r="D826" s="2266" t="str">
        <f t="shared" si="869"/>
        <v/>
      </c>
      <c r="E826" s="2266" t="str">
        <f t="shared" si="869"/>
        <v/>
      </c>
      <c r="F826" s="2266" t="str">
        <f t="shared" si="869"/>
        <v/>
      </c>
      <c r="G826" s="45"/>
      <c r="H826" s="45"/>
      <c r="I826" s="45"/>
      <c r="J826" s="45"/>
      <c r="K826" s="45"/>
      <c r="L826" s="45"/>
      <c r="M826" s="45"/>
      <c r="N826" s="45"/>
      <c r="O826" s="45"/>
      <c r="P826" s="45"/>
      <c r="Q826" s="45"/>
      <c r="R826" s="45"/>
      <c r="S826" s="45"/>
      <c r="T826" s="45"/>
      <c r="U826" s="45"/>
      <c r="V826" s="45"/>
      <c r="W826" s="45"/>
      <c r="X826" s="45"/>
      <c r="Y826" s="45"/>
      <c r="Z826" s="45"/>
      <c r="AA826" s="45"/>
      <c r="AB826" s="45"/>
      <c r="AC826" s="45"/>
      <c r="AD826" s="45"/>
      <c r="AE826" s="45"/>
      <c r="AF826" s="45"/>
      <c r="AG826" s="45"/>
      <c r="AH826" s="45"/>
      <c r="AI826" s="45"/>
      <c r="AJ826" s="45"/>
      <c r="AK826" s="45"/>
      <c r="AL826" s="45"/>
      <c r="AM826" s="45"/>
      <c r="AN826" s="45"/>
      <c r="AO826" s="45"/>
      <c r="AP826" s="45"/>
      <c r="AQ826" s="45"/>
      <c r="AR826" s="45"/>
      <c r="AS826" s="45"/>
      <c r="AT826" s="45"/>
      <c r="AU826" s="45"/>
      <c r="AV826" s="45"/>
      <c r="AW826" s="45"/>
      <c r="AX826" s="45"/>
      <c r="AY826" s="45"/>
      <c r="AZ826" s="45"/>
      <c r="BA826" s="45"/>
      <c r="BB826" s="45"/>
      <c r="BC826" s="45"/>
      <c r="BD826" s="45"/>
      <c r="BE826" s="45"/>
      <c r="BF826" s="45"/>
      <c r="BG826" s="45"/>
      <c r="BH826" s="45"/>
      <c r="BI826" s="45"/>
      <c r="BJ826" s="45"/>
      <c r="BK826" s="45"/>
      <c r="BL826" s="45"/>
      <c r="BM826" s="45"/>
      <c r="BN826" s="45"/>
      <c r="BO826" s="45"/>
      <c r="BP826" s="45"/>
      <c r="BQ826" s="45"/>
      <c r="BR826" s="45"/>
      <c r="BS826" s="45"/>
      <c r="BT826" s="45"/>
      <c r="BU826" s="45"/>
      <c r="BV826" s="45"/>
      <c r="BW826" s="45"/>
      <c r="BX826" s="45"/>
      <c r="BY826" s="45"/>
      <c r="BZ826" s="45"/>
      <c r="CA826" s="45"/>
      <c r="CB826" s="45"/>
      <c r="CC826" s="45"/>
      <c r="CD826" s="45"/>
      <c r="CE826" s="45"/>
      <c r="CF826" s="45"/>
      <c r="CG826" s="45"/>
      <c r="CH826" s="45"/>
      <c r="CI826" s="45"/>
      <c r="CJ826" s="45"/>
      <c r="CK826" s="45"/>
      <c r="CL826" s="45"/>
      <c r="CM826" s="45"/>
      <c r="CN826" s="45"/>
      <c r="CO826" s="45"/>
      <c r="CP826" s="45"/>
      <c r="CQ826" s="45"/>
      <c r="CR826" s="45"/>
      <c r="CS826" s="45"/>
      <c r="CT826" s="45"/>
      <c r="CU826" s="45"/>
      <c r="CV826" s="45"/>
      <c r="CW826" s="45"/>
      <c r="CX826" s="45"/>
      <c r="CY826" s="45"/>
      <c r="CZ826" s="45"/>
      <c r="DA826" s="45"/>
      <c r="DB826" s="45"/>
      <c r="DC826" s="45"/>
      <c r="DD826" s="45"/>
      <c r="DE826" s="45"/>
      <c r="DF826" s="45"/>
      <c r="DG826" s="45"/>
      <c r="DH826" s="45"/>
      <c r="DI826" s="45"/>
      <c r="DJ826" s="45"/>
      <c r="DK826" s="45"/>
      <c r="DL826" s="45"/>
      <c r="DM826" s="45"/>
      <c r="DN826" s="45"/>
      <c r="DO826" s="45"/>
      <c r="DP826" s="45"/>
      <c r="DQ826" s="45"/>
      <c r="DR826" s="45"/>
      <c r="DS826" s="45"/>
      <c r="DT826" s="45"/>
      <c r="DU826" s="45"/>
      <c r="DV826" s="1217"/>
      <c r="DW826" s="45"/>
      <c r="DX826" s="45"/>
      <c r="DY826" s="45"/>
      <c r="DZ826" s="45"/>
      <c r="EA826" s="45"/>
      <c r="EB826" s="45"/>
      <c r="EC826" s="45"/>
      <c r="ED826" s="45"/>
      <c r="EE826" s="45"/>
      <c r="EF826" s="45"/>
      <c r="EG826" s="45"/>
      <c r="EH826" s="45"/>
      <c r="EI826" s="45"/>
      <c r="EJ826" s="45"/>
      <c r="EK826" s="45"/>
      <c r="EL826" s="45"/>
      <c r="EM826" s="45"/>
      <c r="EN826" s="45"/>
      <c r="EO826" s="45"/>
      <c r="EP826" s="45"/>
      <c r="EQ826" s="1217"/>
      <c r="ER826" s="577"/>
    </row>
    <row r="827" spans="1:148" ht="15" customHeight="1">
      <c r="A827" s="648"/>
      <c r="B827" s="2261" t="str">
        <f t="shared" si="851"/>
        <v>Desk 90</v>
      </c>
      <c r="C827" s="2266" t="str">
        <f t="shared" ref="C827" si="878">IF(ISBLANK(C101), "", C101)</f>
        <v/>
      </c>
      <c r="D827" s="2266" t="str">
        <f t="shared" si="869"/>
        <v/>
      </c>
      <c r="E827" s="2266" t="str">
        <f t="shared" si="869"/>
        <v/>
      </c>
      <c r="F827" s="2266" t="str">
        <f t="shared" si="869"/>
        <v/>
      </c>
      <c r="G827" s="45"/>
      <c r="H827" s="45"/>
      <c r="I827" s="45"/>
      <c r="J827" s="45"/>
      <c r="K827" s="45"/>
      <c r="L827" s="45"/>
      <c r="M827" s="45"/>
      <c r="N827" s="45"/>
      <c r="O827" s="45"/>
      <c r="P827" s="45"/>
      <c r="Q827" s="45"/>
      <c r="R827" s="45"/>
      <c r="S827" s="45"/>
      <c r="T827" s="45"/>
      <c r="U827" s="45"/>
      <c r="V827" s="45"/>
      <c r="W827" s="45"/>
      <c r="X827" s="45"/>
      <c r="Y827" s="45"/>
      <c r="Z827" s="45"/>
      <c r="AA827" s="45"/>
      <c r="AB827" s="45"/>
      <c r="AC827" s="45"/>
      <c r="AD827" s="45"/>
      <c r="AE827" s="45"/>
      <c r="AF827" s="45"/>
      <c r="AG827" s="45"/>
      <c r="AH827" s="45"/>
      <c r="AI827" s="45"/>
      <c r="AJ827" s="45"/>
      <c r="AK827" s="45"/>
      <c r="AL827" s="45"/>
      <c r="AM827" s="45"/>
      <c r="AN827" s="45"/>
      <c r="AO827" s="45"/>
      <c r="AP827" s="45"/>
      <c r="AQ827" s="45"/>
      <c r="AR827" s="45"/>
      <c r="AS827" s="45"/>
      <c r="AT827" s="45"/>
      <c r="AU827" s="45"/>
      <c r="AV827" s="45"/>
      <c r="AW827" s="45"/>
      <c r="AX827" s="45"/>
      <c r="AY827" s="45"/>
      <c r="AZ827" s="45"/>
      <c r="BA827" s="45"/>
      <c r="BB827" s="45"/>
      <c r="BC827" s="45"/>
      <c r="BD827" s="45"/>
      <c r="BE827" s="45"/>
      <c r="BF827" s="45"/>
      <c r="BG827" s="45"/>
      <c r="BH827" s="45"/>
      <c r="BI827" s="45"/>
      <c r="BJ827" s="45"/>
      <c r="BK827" s="45"/>
      <c r="BL827" s="45"/>
      <c r="BM827" s="45"/>
      <c r="BN827" s="45"/>
      <c r="BO827" s="45"/>
      <c r="BP827" s="45"/>
      <c r="BQ827" s="45"/>
      <c r="BR827" s="45"/>
      <c r="BS827" s="45"/>
      <c r="BT827" s="45"/>
      <c r="BU827" s="45"/>
      <c r="BV827" s="45"/>
      <c r="BW827" s="45"/>
      <c r="BX827" s="45"/>
      <c r="BY827" s="45"/>
      <c r="BZ827" s="45"/>
      <c r="CA827" s="45"/>
      <c r="CB827" s="45"/>
      <c r="CC827" s="45"/>
      <c r="CD827" s="45"/>
      <c r="CE827" s="45"/>
      <c r="CF827" s="45"/>
      <c r="CG827" s="45"/>
      <c r="CH827" s="45"/>
      <c r="CI827" s="45"/>
      <c r="CJ827" s="45"/>
      <c r="CK827" s="45"/>
      <c r="CL827" s="45"/>
      <c r="CM827" s="45"/>
      <c r="CN827" s="45"/>
      <c r="CO827" s="45"/>
      <c r="CP827" s="45"/>
      <c r="CQ827" s="45"/>
      <c r="CR827" s="45"/>
      <c r="CS827" s="45"/>
      <c r="CT827" s="45"/>
      <c r="CU827" s="45"/>
      <c r="CV827" s="45"/>
      <c r="CW827" s="45"/>
      <c r="CX827" s="45"/>
      <c r="CY827" s="45"/>
      <c r="CZ827" s="45"/>
      <c r="DA827" s="45"/>
      <c r="DB827" s="45"/>
      <c r="DC827" s="45"/>
      <c r="DD827" s="45"/>
      <c r="DE827" s="45"/>
      <c r="DF827" s="45"/>
      <c r="DG827" s="45"/>
      <c r="DH827" s="45"/>
      <c r="DI827" s="45"/>
      <c r="DJ827" s="45"/>
      <c r="DK827" s="45"/>
      <c r="DL827" s="45"/>
      <c r="DM827" s="45"/>
      <c r="DN827" s="45"/>
      <c r="DO827" s="45"/>
      <c r="DP827" s="45"/>
      <c r="DQ827" s="45"/>
      <c r="DR827" s="45"/>
      <c r="DS827" s="45"/>
      <c r="DT827" s="45"/>
      <c r="DU827" s="45"/>
      <c r="DV827" s="1217"/>
      <c r="DW827" s="45"/>
      <c r="DX827" s="45"/>
      <c r="DY827" s="45"/>
      <c r="DZ827" s="45"/>
      <c r="EA827" s="45"/>
      <c r="EB827" s="45"/>
      <c r="EC827" s="45"/>
      <c r="ED827" s="45"/>
      <c r="EE827" s="45"/>
      <c r="EF827" s="45"/>
      <c r="EG827" s="45"/>
      <c r="EH827" s="45"/>
      <c r="EI827" s="45"/>
      <c r="EJ827" s="45"/>
      <c r="EK827" s="45"/>
      <c r="EL827" s="45"/>
      <c r="EM827" s="45"/>
      <c r="EN827" s="45"/>
      <c r="EO827" s="45"/>
      <c r="EP827" s="45"/>
      <c r="EQ827" s="1217"/>
      <c r="ER827" s="577"/>
    </row>
    <row r="828" spans="1:148" ht="15" customHeight="1">
      <c r="A828" s="648"/>
      <c r="B828" s="2261" t="str">
        <f t="shared" si="851"/>
        <v>Desk 91</v>
      </c>
      <c r="C828" s="2266" t="str">
        <f t="shared" ref="C828" si="879">IF(ISBLANK(C102), "", C102)</f>
        <v/>
      </c>
      <c r="D828" s="2266" t="str">
        <f t="shared" si="869"/>
        <v/>
      </c>
      <c r="E828" s="2266" t="str">
        <f t="shared" si="869"/>
        <v/>
      </c>
      <c r="F828" s="2266" t="str">
        <f t="shared" si="869"/>
        <v/>
      </c>
      <c r="G828" s="45"/>
      <c r="H828" s="45"/>
      <c r="I828" s="45"/>
      <c r="J828" s="45"/>
      <c r="K828" s="45"/>
      <c r="L828" s="45"/>
      <c r="M828" s="45"/>
      <c r="N828" s="45"/>
      <c r="O828" s="45"/>
      <c r="P828" s="45"/>
      <c r="Q828" s="45"/>
      <c r="R828" s="45"/>
      <c r="S828" s="45"/>
      <c r="T828" s="45"/>
      <c r="U828" s="45"/>
      <c r="V828" s="45"/>
      <c r="W828" s="45"/>
      <c r="X828" s="45"/>
      <c r="Y828" s="45"/>
      <c r="Z828" s="45"/>
      <c r="AA828" s="45"/>
      <c r="AB828" s="45"/>
      <c r="AC828" s="45"/>
      <c r="AD828" s="45"/>
      <c r="AE828" s="45"/>
      <c r="AF828" s="45"/>
      <c r="AG828" s="45"/>
      <c r="AH828" s="45"/>
      <c r="AI828" s="45"/>
      <c r="AJ828" s="45"/>
      <c r="AK828" s="45"/>
      <c r="AL828" s="45"/>
      <c r="AM828" s="45"/>
      <c r="AN828" s="45"/>
      <c r="AO828" s="45"/>
      <c r="AP828" s="45"/>
      <c r="AQ828" s="45"/>
      <c r="AR828" s="45"/>
      <c r="AS828" s="45"/>
      <c r="AT828" s="45"/>
      <c r="AU828" s="45"/>
      <c r="AV828" s="45"/>
      <c r="AW828" s="45"/>
      <c r="AX828" s="45"/>
      <c r="AY828" s="45"/>
      <c r="AZ828" s="45"/>
      <c r="BA828" s="45"/>
      <c r="BB828" s="45"/>
      <c r="BC828" s="45"/>
      <c r="BD828" s="45"/>
      <c r="BE828" s="45"/>
      <c r="BF828" s="45"/>
      <c r="BG828" s="45"/>
      <c r="BH828" s="45"/>
      <c r="BI828" s="45"/>
      <c r="BJ828" s="45"/>
      <c r="BK828" s="45"/>
      <c r="BL828" s="45"/>
      <c r="BM828" s="45"/>
      <c r="BN828" s="45"/>
      <c r="BO828" s="45"/>
      <c r="BP828" s="45"/>
      <c r="BQ828" s="45"/>
      <c r="BR828" s="45"/>
      <c r="BS828" s="45"/>
      <c r="BT828" s="45"/>
      <c r="BU828" s="45"/>
      <c r="BV828" s="45"/>
      <c r="BW828" s="45"/>
      <c r="BX828" s="45"/>
      <c r="BY828" s="45"/>
      <c r="BZ828" s="45"/>
      <c r="CA828" s="45"/>
      <c r="CB828" s="45"/>
      <c r="CC828" s="45"/>
      <c r="CD828" s="45"/>
      <c r="CE828" s="45"/>
      <c r="CF828" s="45"/>
      <c r="CG828" s="45"/>
      <c r="CH828" s="45"/>
      <c r="CI828" s="45"/>
      <c r="CJ828" s="45"/>
      <c r="CK828" s="45"/>
      <c r="CL828" s="45"/>
      <c r="CM828" s="45"/>
      <c r="CN828" s="45"/>
      <c r="CO828" s="45"/>
      <c r="CP828" s="45"/>
      <c r="CQ828" s="45"/>
      <c r="CR828" s="45"/>
      <c r="CS828" s="45"/>
      <c r="CT828" s="45"/>
      <c r="CU828" s="45"/>
      <c r="CV828" s="45"/>
      <c r="CW828" s="45"/>
      <c r="CX828" s="45"/>
      <c r="CY828" s="45"/>
      <c r="CZ828" s="45"/>
      <c r="DA828" s="45"/>
      <c r="DB828" s="45"/>
      <c r="DC828" s="45"/>
      <c r="DD828" s="45"/>
      <c r="DE828" s="45"/>
      <c r="DF828" s="45"/>
      <c r="DG828" s="45"/>
      <c r="DH828" s="45"/>
      <c r="DI828" s="45"/>
      <c r="DJ828" s="45"/>
      <c r="DK828" s="45"/>
      <c r="DL828" s="45"/>
      <c r="DM828" s="45"/>
      <c r="DN828" s="45"/>
      <c r="DO828" s="45"/>
      <c r="DP828" s="45"/>
      <c r="DQ828" s="45"/>
      <c r="DR828" s="45"/>
      <c r="DS828" s="45"/>
      <c r="DT828" s="45"/>
      <c r="DU828" s="45"/>
      <c r="DV828" s="1217"/>
      <c r="DW828" s="45"/>
      <c r="DX828" s="45"/>
      <c r="DY828" s="45"/>
      <c r="DZ828" s="45"/>
      <c r="EA828" s="45"/>
      <c r="EB828" s="45"/>
      <c r="EC828" s="45"/>
      <c r="ED828" s="45"/>
      <c r="EE828" s="45"/>
      <c r="EF828" s="45"/>
      <c r="EG828" s="45"/>
      <c r="EH828" s="45"/>
      <c r="EI828" s="45"/>
      <c r="EJ828" s="45"/>
      <c r="EK828" s="45"/>
      <c r="EL828" s="45"/>
      <c r="EM828" s="45"/>
      <c r="EN828" s="45"/>
      <c r="EO828" s="45"/>
      <c r="EP828" s="45"/>
      <c r="EQ828" s="1217"/>
      <c r="ER828" s="577"/>
    </row>
    <row r="829" spans="1:148" ht="15" customHeight="1">
      <c r="A829" s="648"/>
      <c r="B829" s="2261" t="str">
        <f t="shared" si="851"/>
        <v>Desk 92</v>
      </c>
      <c r="C829" s="2266" t="str">
        <f t="shared" ref="C829" si="880">IF(ISBLANK(C103), "", C103)</f>
        <v/>
      </c>
      <c r="D829" s="2266" t="str">
        <f t="shared" si="869"/>
        <v/>
      </c>
      <c r="E829" s="2266" t="str">
        <f t="shared" si="869"/>
        <v/>
      </c>
      <c r="F829" s="2266" t="str">
        <f t="shared" si="869"/>
        <v/>
      </c>
      <c r="G829" s="45"/>
      <c r="H829" s="45"/>
      <c r="I829" s="45"/>
      <c r="J829" s="45"/>
      <c r="K829" s="45"/>
      <c r="L829" s="45"/>
      <c r="M829" s="45"/>
      <c r="N829" s="45"/>
      <c r="O829" s="45"/>
      <c r="P829" s="45"/>
      <c r="Q829" s="45"/>
      <c r="R829" s="45"/>
      <c r="S829" s="45"/>
      <c r="T829" s="45"/>
      <c r="U829" s="45"/>
      <c r="V829" s="45"/>
      <c r="W829" s="45"/>
      <c r="X829" s="45"/>
      <c r="Y829" s="45"/>
      <c r="Z829" s="45"/>
      <c r="AA829" s="45"/>
      <c r="AB829" s="45"/>
      <c r="AC829" s="45"/>
      <c r="AD829" s="45"/>
      <c r="AE829" s="45"/>
      <c r="AF829" s="45"/>
      <c r="AG829" s="45"/>
      <c r="AH829" s="45"/>
      <c r="AI829" s="45"/>
      <c r="AJ829" s="45"/>
      <c r="AK829" s="45"/>
      <c r="AL829" s="45"/>
      <c r="AM829" s="45"/>
      <c r="AN829" s="45"/>
      <c r="AO829" s="45"/>
      <c r="AP829" s="45"/>
      <c r="AQ829" s="45"/>
      <c r="AR829" s="45"/>
      <c r="AS829" s="45"/>
      <c r="AT829" s="45"/>
      <c r="AU829" s="45"/>
      <c r="AV829" s="45"/>
      <c r="AW829" s="45"/>
      <c r="AX829" s="45"/>
      <c r="AY829" s="45"/>
      <c r="AZ829" s="45"/>
      <c r="BA829" s="45"/>
      <c r="BB829" s="45"/>
      <c r="BC829" s="45"/>
      <c r="BD829" s="45"/>
      <c r="BE829" s="45"/>
      <c r="BF829" s="45"/>
      <c r="BG829" s="45"/>
      <c r="BH829" s="45"/>
      <c r="BI829" s="45"/>
      <c r="BJ829" s="45"/>
      <c r="BK829" s="45"/>
      <c r="BL829" s="45"/>
      <c r="BM829" s="45"/>
      <c r="BN829" s="45"/>
      <c r="BO829" s="45"/>
      <c r="BP829" s="45"/>
      <c r="BQ829" s="45"/>
      <c r="BR829" s="45"/>
      <c r="BS829" s="45"/>
      <c r="BT829" s="45"/>
      <c r="BU829" s="45"/>
      <c r="BV829" s="45"/>
      <c r="BW829" s="45"/>
      <c r="BX829" s="45"/>
      <c r="BY829" s="45"/>
      <c r="BZ829" s="45"/>
      <c r="CA829" s="45"/>
      <c r="CB829" s="45"/>
      <c r="CC829" s="45"/>
      <c r="CD829" s="45"/>
      <c r="CE829" s="45"/>
      <c r="CF829" s="45"/>
      <c r="CG829" s="45"/>
      <c r="CH829" s="45"/>
      <c r="CI829" s="45"/>
      <c r="CJ829" s="45"/>
      <c r="CK829" s="45"/>
      <c r="CL829" s="45"/>
      <c r="CM829" s="45"/>
      <c r="CN829" s="45"/>
      <c r="CO829" s="45"/>
      <c r="CP829" s="45"/>
      <c r="CQ829" s="45"/>
      <c r="CR829" s="45"/>
      <c r="CS829" s="45"/>
      <c r="CT829" s="45"/>
      <c r="CU829" s="45"/>
      <c r="CV829" s="45"/>
      <c r="CW829" s="45"/>
      <c r="CX829" s="45"/>
      <c r="CY829" s="45"/>
      <c r="CZ829" s="45"/>
      <c r="DA829" s="45"/>
      <c r="DB829" s="45"/>
      <c r="DC829" s="45"/>
      <c r="DD829" s="45"/>
      <c r="DE829" s="45"/>
      <c r="DF829" s="45"/>
      <c r="DG829" s="45"/>
      <c r="DH829" s="45"/>
      <c r="DI829" s="45"/>
      <c r="DJ829" s="45"/>
      <c r="DK829" s="45"/>
      <c r="DL829" s="45"/>
      <c r="DM829" s="45"/>
      <c r="DN829" s="45"/>
      <c r="DO829" s="45"/>
      <c r="DP829" s="45"/>
      <c r="DQ829" s="45"/>
      <c r="DR829" s="45"/>
      <c r="DS829" s="45"/>
      <c r="DT829" s="45"/>
      <c r="DU829" s="45"/>
      <c r="DV829" s="1217"/>
      <c r="DW829" s="45"/>
      <c r="DX829" s="45"/>
      <c r="DY829" s="45"/>
      <c r="DZ829" s="45"/>
      <c r="EA829" s="45"/>
      <c r="EB829" s="45"/>
      <c r="EC829" s="45"/>
      <c r="ED829" s="45"/>
      <c r="EE829" s="45"/>
      <c r="EF829" s="45"/>
      <c r="EG829" s="45"/>
      <c r="EH829" s="45"/>
      <c r="EI829" s="45"/>
      <c r="EJ829" s="45"/>
      <c r="EK829" s="45"/>
      <c r="EL829" s="45"/>
      <c r="EM829" s="45"/>
      <c r="EN829" s="45"/>
      <c r="EO829" s="45"/>
      <c r="EP829" s="45"/>
      <c r="EQ829" s="1217"/>
      <c r="ER829" s="577"/>
    </row>
    <row r="830" spans="1:148" ht="15" customHeight="1">
      <c r="A830" s="648"/>
      <c r="B830" s="2261" t="str">
        <f t="shared" si="851"/>
        <v>Desk 93</v>
      </c>
      <c r="C830" s="2266" t="str">
        <f t="shared" ref="C830" si="881">IF(ISBLANK(C104), "", C104)</f>
        <v/>
      </c>
      <c r="D830" s="2266" t="str">
        <f t="shared" si="869"/>
        <v/>
      </c>
      <c r="E830" s="2266" t="str">
        <f t="shared" si="869"/>
        <v/>
      </c>
      <c r="F830" s="2266" t="str">
        <f t="shared" si="869"/>
        <v/>
      </c>
      <c r="G830" s="45"/>
      <c r="H830" s="45"/>
      <c r="I830" s="45"/>
      <c r="J830" s="45"/>
      <c r="K830" s="45"/>
      <c r="L830" s="45"/>
      <c r="M830" s="45"/>
      <c r="N830" s="45"/>
      <c r="O830" s="45"/>
      <c r="P830" s="45"/>
      <c r="Q830" s="45"/>
      <c r="R830" s="45"/>
      <c r="S830" s="45"/>
      <c r="T830" s="45"/>
      <c r="U830" s="45"/>
      <c r="V830" s="45"/>
      <c r="W830" s="45"/>
      <c r="X830" s="45"/>
      <c r="Y830" s="45"/>
      <c r="Z830" s="45"/>
      <c r="AA830" s="45"/>
      <c r="AB830" s="45"/>
      <c r="AC830" s="45"/>
      <c r="AD830" s="45"/>
      <c r="AE830" s="45"/>
      <c r="AF830" s="45"/>
      <c r="AG830" s="45"/>
      <c r="AH830" s="45"/>
      <c r="AI830" s="45"/>
      <c r="AJ830" s="45"/>
      <c r="AK830" s="45"/>
      <c r="AL830" s="45"/>
      <c r="AM830" s="45"/>
      <c r="AN830" s="45"/>
      <c r="AO830" s="45"/>
      <c r="AP830" s="45"/>
      <c r="AQ830" s="45"/>
      <c r="AR830" s="45"/>
      <c r="AS830" s="45"/>
      <c r="AT830" s="45"/>
      <c r="AU830" s="45"/>
      <c r="AV830" s="45"/>
      <c r="AW830" s="45"/>
      <c r="AX830" s="45"/>
      <c r="AY830" s="45"/>
      <c r="AZ830" s="45"/>
      <c r="BA830" s="45"/>
      <c r="BB830" s="45"/>
      <c r="BC830" s="45"/>
      <c r="BD830" s="45"/>
      <c r="BE830" s="45"/>
      <c r="BF830" s="45"/>
      <c r="BG830" s="45"/>
      <c r="BH830" s="45"/>
      <c r="BI830" s="45"/>
      <c r="BJ830" s="45"/>
      <c r="BK830" s="45"/>
      <c r="BL830" s="45"/>
      <c r="BM830" s="45"/>
      <c r="BN830" s="45"/>
      <c r="BO830" s="45"/>
      <c r="BP830" s="45"/>
      <c r="BQ830" s="45"/>
      <c r="BR830" s="45"/>
      <c r="BS830" s="45"/>
      <c r="BT830" s="45"/>
      <c r="BU830" s="45"/>
      <c r="BV830" s="45"/>
      <c r="BW830" s="45"/>
      <c r="BX830" s="45"/>
      <c r="BY830" s="45"/>
      <c r="BZ830" s="45"/>
      <c r="CA830" s="45"/>
      <c r="CB830" s="45"/>
      <c r="CC830" s="45"/>
      <c r="CD830" s="45"/>
      <c r="CE830" s="45"/>
      <c r="CF830" s="45"/>
      <c r="CG830" s="45"/>
      <c r="CH830" s="45"/>
      <c r="CI830" s="45"/>
      <c r="CJ830" s="45"/>
      <c r="CK830" s="45"/>
      <c r="CL830" s="45"/>
      <c r="CM830" s="45"/>
      <c r="CN830" s="45"/>
      <c r="CO830" s="45"/>
      <c r="CP830" s="45"/>
      <c r="CQ830" s="45"/>
      <c r="CR830" s="45"/>
      <c r="CS830" s="45"/>
      <c r="CT830" s="45"/>
      <c r="CU830" s="45"/>
      <c r="CV830" s="45"/>
      <c r="CW830" s="45"/>
      <c r="CX830" s="45"/>
      <c r="CY830" s="45"/>
      <c r="CZ830" s="45"/>
      <c r="DA830" s="45"/>
      <c r="DB830" s="45"/>
      <c r="DC830" s="45"/>
      <c r="DD830" s="45"/>
      <c r="DE830" s="45"/>
      <c r="DF830" s="45"/>
      <c r="DG830" s="45"/>
      <c r="DH830" s="45"/>
      <c r="DI830" s="45"/>
      <c r="DJ830" s="45"/>
      <c r="DK830" s="45"/>
      <c r="DL830" s="45"/>
      <c r="DM830" s="45"/>
      <c r="DN830" s="45"/>
      <c r="DO830" s="45"/>
      <c r="DP830" s="45"/>
      <c r="DQ830" s="45"/>
      <c r="DR830" s="45"/>
      <c r="DS830" s="45"/>
      <c r="DT830" s="45"/>
      <c r="DU830" s="45"/>
      <c r="DV830" s="1217"/>
      <c r="DW830" s="45"/>
      <c r="DX830" s="45"/>
      <c r="DY830" s="45"/>
      <c r="DZ830" s="45"/>
      <c r="EA830" s="45"/>
      <c r="EB830" s="45"/>
      <c r="EC830" s="45"/>
      <c r="ED830" s="45"/>
      <c r="EE830" s="45"/>
      <c r="EF830" s="45"/>
      <c r="EG830" s="45"/>
      <c r="EH830" s="45"/>
      <c r="EI830" s="45"/>
      <c r="EJ830" s="45"/>
      <c r="EK830" s="45"/>
      <c r="EL830" s="45"/>
      <c r="EM830" s="45"/>
      <c r="EN830" s="45"/>
      <c r="EO830" s="45"/>
      <c r="EP830" s="45"/>
      <c r="EQ830" s="1217"/>
      <c r="ER830" s="577"/>
    </row>
    <row r="831" spans="1:148" ht="15" customHeight="1">
      <c r="A831" s="648"/>
      <c r="B831" s="2261" t="str">
        <f t="shared" si="851"/>
        <v>Desk 94</v>
      </c>
      <c r="C831" s="2266" t="str">
        <f t="shared" ref="C831" si="882">IF(ISBLANK(C105), "", C105)</f>
        <v/>
      </c>
      <c r="D831" s="2266" t="str">
        <f t="shared" si="869"/>
        <v/>
      </c>
      <c r="E831" s="2266" t="str">
        <f t="shared" si="869"/>
        <v/>
      </c>
      <c r="F831" s="2266" t="str">
        <f t="shared" si="869"/>
        <v/>
      </c>
      <c r="G831" s="45"/>
      <c r="H831" s="45"/>
      <c r="I831" s="45"/>
      <c r="J831" s="45"/>
      <c r="K831" s="45"/>
      <c r="L831" s="45"/>
      <c r="M831" s="45"/>
      <c r="N831" s="45"/>
      <c r="O831" s="45"/>
      <c r="P831" s="45"/>
      <c r="Q831" s="45"/>
      <c r="R831" s="45"/>
      <c r="S831" s="45"/>
      <c r="T831" s="45"/>
      <c r="U831" s="45"/>
      <c r="V831" s="45"/>
      <c r="W831" s="45"/>
      <c r="X831" s="45"/>
      <c r="Y831" s="45"/>
      <c r="Z831" s="45"/>
      <c r="AA831" s="45"/>
      <c r="AB831" s="45"/>
      <c r="AC831" s="45"/>
      <c r="AD831" s="45"/>
      <c r="AE831" s="45"/>
      <c r="AF831" s="45"/>
      <c r="AG831" s="45"/>
      <c r="AH831" s="45"/>
      <c r="AI831" s="45"/>
      <c r="AJ831" s="45"/>
      <c r="AK831" s="45"/>
      <c r="AL831" s="45"/>
      <c r="AM831" s="45"/>
      <c r="AN831" s="45"/>
      <c r="AO831" s="45"/>
      <c r="AP831" s="45"/>
      <c r="AQ831" s="45"/>
      <c r="AR831" s="45"/>
      <c r="AS831" s="45"/>
      <c r="AT831" s="45"/>
      <c r="AU831" s="45"/>
      <c r="AV831" s="45"/>
      <c r="AW831" s="45"/>
      <c r="AX831" s="45"/>
      <c r="AY831" s="45"/>
      <c r="AZ831" s="45"/>
      <c r="BA831" s="45"/>
      <c r="BB831" s="45"/>
      <c r="BC831" s="45"/>
      <c r="BD831" s="45"/>
      <c r="BE831" s="45"/>
      <c r="BF831" s="45"/>
      <c r="BG831" s="45"/>
      <c r="BH831" s="45"/>
      <c r="BI831" s="45"/>
      <c r="BJ831" s="45"/>
      <c r="BK831" s="45"/>
      <c r="BL831" s="45"/>
      <c r="BM831" s="45"/>
      <c r="BN831" s="45"/>
      <c r="BO831" s="45"/>
      <c r="BP831" s="45"/>
      <c r="BQ831" s="45"/>
      <c r="BR831" s="45"/>
      <c r="BS831" s="45"/>
      <c r="BT831" s="45"/>
      <c r="BU831" s="45"/>
      <c r="BV831" s="45"/>
      <c r="BW831" s="45"/>
      <c r="BX831" s="45"/>
      <c r="BY831" s="45"/>
      <c r="BZ831" s="45"/>
      <c r="CA831" s="45"/>
      <c r="CB831" s="45"/>
      <c r="CC831" s="45"/>
      <c r="CD831" s="45"/>
      <c r="CE831" s="45"/>
      <c r="CF831" s="45"/>
      <c r="CG831" s="45"/>
      <c r="CH831" s="45"/>
      <c r="CI831" s="45"/>
      <c r="CJ831" s="45"/>
      <c r="CK831" s="45"/>
      <c r="CL831" s="45"/>
      <c r="CM831" s="45"/>
      <c r="CN831" s="45"/>
      <c r="CO831" s="45"/>
      <c r="CP831" s="45"/>
      <c r="CQ831" s="45"/>
      <c r="CR831" s="45"/>
      <c r="CS831" s="45"/>
      <c r="CT831" s="45"/>
      <c r="CU831" s="45"/>
      <c r="CV831" s="45"/>
      <c r="CW831" s="45"/>
      <c r="CX831" s="45"/>
      <c r="CY831" s="45"/>
      <c r="CZ831" s="45"/>
      <c r="DA831" s="45"/>
      <c r="DB831" s="45"/>
      <c r="DC831" s="45"/>
      <c r="DD831" s="45"/>
      <c r="DE831" s="45"/>
      <c r="DF831" s="45"/>
      <c r="DG831" s="45"/>
      <c r="DH831" s="45"/>
      <c r="DI831" s="45"/>
      <c r="DJ831" s="45"/>
      <c r="DK831" s="45"/>
      <c r="DL831" s="45"/>
      <c r="DM831" s="45"/>
      <c r="DN831" s="45"/>
      <c r="DO831" s="45"/>
      <c r="DP831" s="45"/>
      <c r="DQ831" s="45"/>
      <c r="DR831" s="45"/>
      <c r="DS831" s="45"/>
      <c r="DT831" s="45"/>
      <c r="DU831" s="45"/>
      <c r="DV831" s="1217"/>
      <c r="DW831" s="45"/>
      <c r="DX831" s="45"/>
      <c r="DY831" s="45"/>
      <c r="DZ831" s="45"/>
      <c r="EA831" s="45"/>
      <c r="EB831" s="45"/>
      <c r="EC831" s="45"/>
      <c r="ED831" s="45"/>
      <c r="EE831" s="45"/>
      <c r="EF831" s="45"/>
      <c r="EG831" s="45"/>
      <c r="EH831" s="45"/>
      <c r="EI831" s="45"/>
      <c r="EJ831" s="45"/>
      <c r="EK831" s="45"/>
      <c r="EL831" s="45"/>
      <c r="EM831" s="45"/>
      <c r="EN831" s="45"/>
      <c r="EO831" s="45"/>
      <c r="EP831" s="45"/>
      <c r="EQ831" s="1217"/>
      <c r="ER831" s="577"/>
    </row>
    <row r="832" spans="1:148" ht="15" customHeight="1">
      <c r="A832" s="648"/>
      <c r="B832" s="2261" t="str">
        <f t="shared" si="851"/>
        <v>Desk 95</v>
      </c>
      <c r="C832" s="2266" t="str">
        <f t="shared" ref="C832" si="883">IF(ISBLANK(C106), "", C106)</f>
        <v/>
      </c>
      <c r="D832" s="2266" t="str">
        <f t="shared" si="869"/>
        <v/>
      </c>
      <c r="E832" s="2266" t="str">
        <f t="shared" si="869"/>
        <v/>
      </c>
      <c r="F832" s="2266" t="str">
        <f t="shared" si="869"/>
        <v/>
      </c>
      <c r="G832" s="45"/>
      <c r="H832" s="45"/>
      <c r="I832" s="45"/>
      <c r="J832" s="45"/>
      <c r="K832" s="45"/>
      <c r="L832" s="45"/>
      <c r="M832" s="45"/>
      <c r="N832" s="45"/>
      <c r="O832" s="45"/>
      <c r="P832" s="45"/>
      <c r="Q832" s="45"/>
      <c r="R832" s="45"/>
      <c r="S832" s="45"/>
      <c r="T832" s="45"/>
      <c r="U832" s="45"/>
      <c r="V832" s="45"/>
      <c r="W832" s="45"/>
      <c r="X832" s="45"/>
      <c r="Y832" s="45"/>
      <c r="Z832" s="45"/>
      <c r="AA832" s="45"/>
      <c r="AB832" s="45"/>
      <c r="AC832" s="45"/>
      <c r="AD832" s="45"/>
      <c r="AE832" s="45"/>
      <c r="AF832" s="45"/>
      <c r="AG832" s="45"/>
      <c r="AH832" s="45"/>
      <c r="AI832" s="45"/>
      <c r="AJ832" s="45"/>
      <c r="AK832" s="45"/>
      <c r="AL832" s="45"/>
      <c r="AM832" s="45"/>
      <c r="AN832" s="45"/>
      <c r="AO832" s="45"/>
      <c r="AP832" s="45"/>
      <c r="AQ832" s="45"/>
      <c r="AR832" s="45"/>
      <c r="AS832" s="45"/>
      <c r="AT832" s="45"/>
      <c r="AU832" s="45"/>
      <c r="AV832" s="45"/>
      <c r="AW832" s="45"/>
      <c r="AX832" s="45"/>
      <c r="AY832" s="45"/>
      <c r="AZ832" s="45"/>
      <c r="BA832" s="45"/>
      <c r="BB832" s="45"/>
      <c r="BC832" s="45"/>
      <c r="BD832" s="45"/>
      <c r="BE832" s="45"/>
      <c r="BF832" s="45"/>
      <c r="BG832" s="45"/>
      <c r="BH832" s="45"/>
      <c r="BI832" s="45"/>
      <c r="BJ832" s="45"/>
      <c r="BK832" s="45"/>
      <c r="BL832" s="45"/>
      <c r="BM832" s="45"/>
      <c r="BN832" s="45"/>
      <c r="BO832" s="45"/>
      <c r="BP832" s="45"/>
      <c r="BQ832" s="45"/>
      <c r="BR832" s="45"/>
      <c r="BS832" s="45"/>
      <c r="BT832" s="45"/>
      <c r="BU832" s="45"/>
      <c r="BV832" s="45"/>
      <c r="BW832" s="45"/>
      <c r="BX832" s="45"/>
      <c r="BY832" s="45"/>
      <c r="BZ832" s="45"/>
      <c r="CA832" s="45"/>
      <c r="CB832" s="45"/>
      <c r="CC832" s="45"/>
      <c r="CD832" s="45"/>
      <c r="CE832" s="45"/>
      <c r="CF832" s="45"/>
      <c r="CG832" s="45"/>
      <c r="CH832" s="45"/>
      <c r="CI832" s="45"/>
      <c r="CJ832" s="45"/>
      <c r="CK832" s="45"/>
      <c r="CL832" s="45"/>
      <c r="CM832" s="45"/>
      <c r="CN832" s="45"/>
      <c r="CO832" s="45"/>
      <c r="CP832" s="45"/>
      <c r="CQ832" s="45"/>
      <c r="CR832" s="45"/>
      <c r="CS832" s="45"/>
      <c r="CT832" s="45"/>
      <c r="CU832" s="45"/>
      <c r="CV832" s="45"/>
      <c r="CW832" s="45"/>
      <c r="CX832" s="45"/>
      <c r="CY832" s="45"/>
      <c r="CZ832" s="45"/>
      <c r="DA832" s="45"/>
      <c r="DB832" s="45"/>
      <c r="DC832" s="45"/>
      <c r="DD832" s="45"/>
      <c r="DE832" s="45"/>
      <c r="DF832" s="45"/>
      <c r="DG832" s="45"/>
      <c r="DH832" s="45"/>
      <c r="DI832" s="45"/>
      <c r="DJ832" s="45"/>
      <c r="DK832" s="45"/>
      <c r="DL832" s="45"/>
      <c r="DM832" s="45"/>
      <c r="DN832" s="45"/>
      <c r="DO832" s="45"/>
      <c r="DP832" s="45"/>
      <c r="DQ832" s="45"/>
      <c r="DR832" s="45"/>
      <c r="DS832" s="45"/>
      <c r="DT832" s="45"/>
      <c r="DU832" s="45"/>
      <c r="DV832" s="1217"/>
      <c r="DW832" s="45"/>
      <c r="DX832" s="45"/>
      <c r="DY832" s="45"/>
      <c r="DZ832" s="45"/>
      <c r="EA832" s="45"/>
      <c r="EB832" s="45"/>
      <c r="EC832" s="45"/>
      <c r="ED832" s="45"/>
      <c r="EE832" s="45"/>
      <c r="EF832" s="45"/>
      <c r="EG832" s="45"/>
      <c r="EH832" s="45"/>
      <c r="EI832" s="45"/>
      <c r="EJ832" s="45"/>
      <c r="EK832" s="45"/>
      <c r="EL832" s="45"/>
      <c r="EM832" s="45"/>
      <c r="EN832" s="45"/>
      <c r="EO832" s="45"/>
      <c r="EP832" s="45"/>
      <c r="EQ832" s="1217"/>
      <c r="ER832" s="577"/>
    </row>
    <row r="833" spans="1:148" ht="15" customHeight="1">
      <c r="A833" s="648"/>
      <c r="B833" s="2261" t="str">
        <f t="shared" si="851"/>
        <v>Desk 96</v>
      </c>
      <c r="C833" s="2266" t="str">
        <f t="shared" ref="C833" si="884">IF(ISBLANK(C107), "", C107)</f>
        <v/>
      </c>
      <c r="D833" s="2266" t="str">
        <f t="shared" si="869"/>
        <v/>
      </c>
      <c r="E833" s="2266" t="str">
        <f t="shared" si="869"/>
        <v/>
      </c>
      <c r="F833" s="2266" t="str">
        <f t="shared" si="869"/>
        <v/>
      </c>
      <c r="G833" s="45"/>
      <c r="H833" s="45"/>
      <c r="I833" s="45"/>
      <c r="J833" s="45"/>
      <c r="K833" s="45"/>
      <c r="L833" s="45"/>
      <c r="M833" s="45"/>
      <c r="N833" s="45"/>
      <c r="O833" s="45"/>
      <c r="P833" s="45"/>
      <c r="Q833" s="45"/>
      <c r="R833" s="45"/>
      <c r="S833" s="45"/>
      <c r="T833" s="45"/>
      <c r="U833" s="45"/>
      <c r="V833" s="45"/>
      <c r="W833" s="45"/>
      <c r="X833" s="45"/>
      <c r="Y833" s="45"/>
      <c r="Z833" s="45"/>
      <c r="AA833" s="45"/>
      <c r="AB833" s="45"/>
      <c r="AC833" s="45"/>
      <c r="AD833" s="45"/>
      <c r="AE833" s="45"/>
      <c r="AF833" s="45"/>
      <c r="AG833" s="45"/>
      <c r="AH833" s="45"/>
      <c r="AI833" s="45"/>
      <c r="AJ833" s="45"/>
      <c r="AK833" s="45"/>
      <c r="AL833" s="45"/>
      <c r="AM833" s="45"/>
      <c r="AN833" s="45"/>
      <c r="AO833" s="45"/>
      <c r="AP833" s="45"/>
      <c r="AQ833" s="45"/>
      <c r="AR833" s="45"/>
      <c r="AS833" s="45"/>
      <c r="AT833" s="45"/>
      <c r="AU833" s="45"/>
      <c r="AV833" s="45"/>
      <c r="AW833" s="45"/>
      <c r="AX833" s="45"/>
      <c r="AY833" s="45"/>
      <c r="AZ833" s="45"/>
      <c r="BA833" s="45"/>
      <c r="BB833" s="45"/>
      <c r="BC833" s="45"/>
      <c r="BD833" s="45"/>
      <c r="BE833" s="45"/>
      <c r="BF833" s="45"/>
      <c r="BG833" s="45"/>
      <c r="BH833" s="45"/>
      <c r="BI833" s="45"/>
      <c r="BJ833" s="45"/>
      <c r="BK833" s="45"/>
      <c r="BL833" s="45"/>
      <c r="BM833" s="45"/>
      <c r="BN833" s="45"/>
      <c r="BO833" s="45"/>
      <c r="BP833" s="45"/>
      <c r="BQ833" s="45"/>
      <c r="BR833" s="45"/>
      <c r="BS833" s="45"/>
      <c r="BT833" s="45"/>
      <c r="BU833" s="45"/>
      <c r="BV833" s="45"/>
      <c r="BW833" s="45"/>
      <c r="BX833" s="45"/>
      <c r="BY833" s="45"/>
      <c r="BZ833" s="45"/>
      <c r="CA833" s="45"/>
      <c r="CB833" s="45"/>
      <c r="CC833" s="45"/>
      <c r="CD833" s="45"/>
      <c r="CE833" s="45"/>
      <c r="CF833" s="45"/>
      <c r="CG833" s="45"/>
      <c r="CH833" s="45"/>
      <c r="CI833" s="45"/>
      <c r="CJ833" s="45"/>
      <c r="CK833" s="45"/>
      <c r="CL833" s="45"/>
      <c r="CM833" s="45"/>
      <c r="CN833" s="45"/>
      <c r="CO833" s="45"/>
      <c r="CP833" s="45"/>
      <c r="CQ833" s="45"/>
      <c r="CR833" s="45"/>
      <c r="CS833" s="45"/>
      <c r="CT833" s="45"/>
      <c r="CU833" s="45"/>
      <c r="CV833" s="45"/>
      <c r="CW833" s="45"/>
      <c r="CX833" s="45"/>
      <c r="CY833" s="45"/>
      <c r="CZ833" s="45"/>
      <c r="DA833" s="45"/>
      <c r="DB833" s="45"/>
      <c r="DC833" s="45"/>
      <c r="DD833" s="45"/>
      <c r="DE833" s="45"/>
      <c r="DF833" s="45"/>
      <c r="DG833" s="45"/>
      <c r="DH833" s="45"/>
      <c r="DI833" s="45"/>
      <c r="DJ833" s="45"/>
      <c r="DK833" s="45"/>
      <c r="DL833" s="45"/>
      <c r="DM833" s="45"/>
      <c r="DN833" s="45"/>
      <c r="DO833" s="45"/>
      <c r="DP833" s="45"/>
      <c r="DQ833" s="45"/>
      <c r="DR833" s="45"/>
      <c r="DS833" s="45"/>
      <c r="DT833" s="45"/>
      <c r="DU833" s="45"/>
      <c r="DV833" s="1217"/>
      <c r="DW833" s="45"/>
      <c r="DX833" s="45"/>
      <c r="DY833" s="45"/>
      <c r="DZ833" s="45"/>
      <c r="EA833" s="45"/>
      <c r="EB833" s="45"/>
      <c r="EC833" s="45"/>
      <c r="ED833" s="45"/>
      <c r="EE833" s="45"/>
      <c r="EF833" s="45"/>
      <c r="EG833" s="45"/>
      <c r="EH833" s="45"/>
      <c r="EI833" s="45"/>
      <c r="EJ833" s="45"/>
      <c r="EK833" s="45"/>
      <c r="EL833" s="45"/>
      <c r="EM833" s="45"/>
      <c r="EN833" s="45"/>
      <c r="EO833" s="45"/>
      <c r="EP833" s="45"/>
      <c r="EQ833" s="1217"/>
      <c r="ER833" s="577"/>
    </row>
    <row r="834" spans="1:148" ht="15" customHeight="1">
      <c r="A834" s="648"/>
      <c r="B834" s="2261" t="str">
        <f t="shared" ref="B834:B837" si="885">B108</f>
        <v>Desk 97</v>
      </c>
      <c r="C834" s="2266" t="str">
        <f t="shared" ref="C834" si="886">IF(ISBLANK(C108), "", C108)</f>
        <v/>
      </c>
      <c r="D834" s="2266" t="str">
        <f t="shared" si="869"/>
        <v/>
      </c>
      <c r="E834" s="2266" t="str">
        <f t="shared" si="869"/>
        <v/>
      </c>
      <c r="F834" s="2266" t="str">
        <f t="shared" si="869"/>
        <v/>
      </c>
      <c r="G834" s="45"/>
      <c r="H834" s="45"/>
      <c r="I834" s="45"/>
      <c r="J834" s="45"/>
      <c r="K834" s="45"/>
      <c r="L834" s="45"/>
      <c r="M834" s="45"/>
      <c r="N834" s="45"/>
      <c r="O834" s="45"/>
      <c r="P834" s="45"/>
      <c r="Q834" s="45"/>
      <c r="R834" s="45"/>
      <c r="S834" s="45"/>
      <c r="T834" s="45"/>
      <c r="U834" s="45"/>
      <c r="V834" s="45"/>
      <c r="W834" s="45"/>
      <c r="X834" s="45"/>
      <c r="Y834" s="45"/>
      <c r="Z834" s="45"/>
      <c r="AA834" s="45"/>
      <c r="AB834" s="45"/>
      <c r="AC834" s="45"/>
      <c r="AD834" s="45"/>
      <c r="AE834" s="45"/>
      <c r="AF834" s="45"/>
      <c r="AG834" s="45"/>
      <c r="AH834" s="45"/>
      <c r="AI834" s="45"/>
      <c r="AJ834" s="45"/>
      <c r="AK834" s="45"/>
      <c r="AL834" s="45"/>
      <c r="AM834" s="45"/>
      <c r="AN834" s="45"/>
      <c r="AO834" s="45"/>
      <c r="AP834" s="45"/>
      <c r="AQ834" s="45"/>
      <c r="AR834" s="45"/>
      <c r="AS834" s="45"/>
      <c r="AT834" s="45"/>
      <c r="AU834" s="45"/>
      <c r="AV834" s="45"/>
      <c r="AW834" s="45"/>
      <c r="AX834" s="45"/>
      <c r="AY834" s="45"/>
      <c r="AZ834" s="45"/>
      <c r="BA834" s="45"/>
      <c r="BB834" s="45"/>
      <c r="BC834" s="45"/>
      <c r="BD834" s="45"/>
      <c r="BE834" s="45"/>
      <c r="BF834" s="45"/>
      <c r="BG834" s="45"/>
      <c r="BH834" s="45"/>
      <c r="BI834" s="45"/>
      <c r="BJ834" s="45"/>
      <c r="BK834" s="45"/>
      <c r="BL834" s="45"/>
      <c r="BM834" s="45"/>
      <c r="BN834" s="45"/>
      <c r="BO834" s="45"/>
      <c r="BP834" s="45"/>
      <c r="BQ834" s="45"/>
      <c r="BR834" s="45"/>
      <c r="BS834" s="45"/>
      <c r="BT834" s="45"/>
      <c r="BU834" s="45"/>
      <c r="BV834" s="45"/>
      <c r="BW834" s="45"/>
      <c r="BX834" s="45"/>
      <c r="BY834" s="45"/>
      <c r="BZ834" s="45"/>
      <c r="CA834" s="45"/>
      <c r="CB834" s="45"/>
      <c r="CC834" s="45"/>
      <c r="CD834" s="45"/>
      <c r="CE834" s="45"/>
      <c r="CF834" s="45"/>
      <c r="CG834" s="45"/>
      <c r="CH834" s="45"/>
      <c r="CI834" s="45"/>
      <c r="CJ834" s="45"/>
      <c r="CK834" s="45"/>
      <c r="CL834" s="45"/>
      <c r="CM834" s="45"/>
      <c r="CN834" s="45"/>
      <c r="CO834" s="45"/>
      <c r="CP834" s="45"/>
      <c r="CQ834" s="45"/>
      <c r="CR834" s="45"/>
      <c r="CS834" s="45"/>
      <c r="CT834" s="45"/>
      <c r="CU834" s="45"/>
      <c r="CV834" s="45"/>
      <c r="CW834" s="45"/>
      <c r="CX834" s="45"/>
      <c r="CY834" s="45"/>
      <c r="CZ834" s="45"/>
      <c r="DA834" s="45"/>
      <c r="DB834" s="45"/>
      <c r="DC834" s="45"/>
      <c r="DD834" s="45"/>
      <c r="DE834" s="45"/>
      <c r="DF834" s="45"/>
      <c r="DG834" s="45"/>
      <c r="DH834" s="45"/>
      <c r="DI834" s="45"/>
      <c r="DJ834" s="45"/>
      <c r="DK834" s="45"/>
      <c r="DL834" s="45"/>
      <c r="DM834" s="45"/>
      <c r="DN834" s="45"/>
      <c r="DO834" s="45"/>
      <c r="DP834" s="45"/>
      <c r="DQ834" s="45"/>
      <c r="DR834" s="45"/>
      <c r="DS834" s="45"/>
      <c r="DT834" s="45"/>
      <c r="DU834" s="45"/>
      <c r="DV834" s="1217"/>
      <c r="DW834" s="45"/>
      <c r="DX834" s="45"/>
      <c r="DY834" s="45"/>
      <c r="DZ834" s="45"/>
      <c r="EA834" s="45"/>
      <c r="EB834" s="45"/>
      <c r="EC834" s="45"/>
      <c r="ED834" s="45"/>
      <c r="EE834" s="45"/>
      <c r="EF834" s="45"/>
      <c r="EG834" s="45"/>
      <c r="EH834" s="45"/>
      <c r="EI834" s="45"/>
      <c r="EJ834" s="45"/>
      <c r="EK834" s="45"/>
      <c r="EL834" s="45"/>
      <c r="EM834" s="45"/>
      <c r="EN834" s="45"/>
      <c r="EO834" s="45"/>
      <c r="EP834" s="45"/>
      <c r="EQ834" s="1217"/>
      <c r="ER834" s="577"/>
    </row>
    <row r="835" spans="1:148" ht="15" customHeight="1">
      <c r="A835" s="648"/>
      <c r="B835" s="2261" t="str">
        <f t="shared" si="885"/>
        <v>Desk 98</v>
      </c>
      <c r="C835" s="2266" t="str">
        <f t="shared" ref="C835" si="887">IF(ISBLANK(C109), "", C109)</f>
        <v/>
      </c>
      <c r="D835" s="2266" t="str">
        <f t="shared" si="869"/>
        <v/>
      </c>
      <c r="E835" s="2266" t="str">
        <f t="shared" si="869"/>
        <v/>
      </c>
      <c r="F835" s="2266" t="str">
        <f t="shared" si="869"/>
        <v/>
      </c>
      <c r="G835" s="45"/>
      <c r="H835" s="45"/>
      <c r="I835" s="45"/>
      <c r="J835" s="45"/>
      <c r="K835" s="45"/>
      <c r="L835" s="45"/>
      <c r="M835" s="45"/>
      <c r="N835" s="45"/>
      <c r="O835" s="45"/>
      <c r="P835" s="45"/>
      <c r="Q835" s="45"/>
      <c r="R835" s="45"/>
      <c r="S835" s="45"/>
      <c r="T835" s="45"/>
      <c r="U835" s="45"/>
      <c r="V835" s="45"/>
      <c r="W835" s="45"/>
      <c r="X835" s="45"/>
      <c r="Y835" s="45"/>
      <c r="Z835" s="45"/>
      <c r="AA835" s="45"/>
      <c r="AB835" s="45"/>
      <c r="AC835" s="45"/>
      <c r="AD835" s="45"/>
      <c r="AE835" s="45"/>
      <c r="AF835" s="45"/>
      <c r="AG835" s="45"/>
      <c r="AH835" s="45"/>
      <c r="AI835" s="45"/>
      <c r="AJ835" s="45"/>
      <c r="AK835" s="45"/>
      <c r="AL835" s="45"/>
      <c r="AM835" s="45"/>
      <c r="AN835" s="45"/>
      <c r="AO835" s="45"/>
      <c r="AP835" s="45"/>
      <c r="AQ835" s="45"/>
      <c r="AR835" s="45"/>
      <c r="AS835" s="45"/>
      <c r="AT835" s="45"/>
      <c r="AU835" s="45"/>
      <c r="AV835" s="45"/>
      <c r="AW835" s="45"/>
      <c r="AX835" s="45"/>
      <c r="AY835" s="45"/>
      <c r="AZ835" s="45"/>
      <c r="BA835" s="45"/>
      <c r="BB835" s="45"/>
      <c r="BC835" s="45"/>
      <c r="BD835" s="45"/>
      <c r="BE835" s="45"/>
      <c r="BF835" s="45"/>
      <c r="BG835" s="45"/>
      <c r="BH835" s="45"/>
      <c r="BI835" s="45"/>
      <c r="BJ835" s="45"/>
      <c r="BK835" s="45"/>
      <c r="BL835" s="45"/>
      <c r="BM835" s="45"/>
      <c r="BN835" s="45"/>
      <c r="BO835" s="45"/>
      <c r="BP835" s="45"/>
      <c r="BQ835" s="45"/>
      <c r="BR835" s="45"/>
      <c r="BS835" s="45"/>
      <c r="BT835" s="45"/>
      <c r="BU835" s="45"/>
      <c r="BV835" s="45"/>
      <c r="BW835" s="45"/>
      <c r="BX835" s="45"/>
      <c r="BY835" s="45"/>
      <c r="BZ835" s="45"/>
      <c r="CA835" s="45"/>
      <c r="CB835" s="45"/>
      <c r="CC835" s="45"/>
      <c r="CD835" s="45"/>
      <c r="CE835" s="45"/>
      <c r="CF835" s="45"/>
      <c r="CG835" s="45"/>
      <c r="CH835" s="45"/>
      <c r="CI835" s="45"/>
      <c r="CJ835" s="45"/>
      <c r="CK835" s="45"/>
      <c r="CL835" s="45"/>
      <c r="CM835" s="45"/>
      <c r="CN835" s="45"/>
      <c r="CO835" s="45"/>
      <c r="CP835" s="45"/>
      <c r="CQ835" s="45"/>
      <c r="CR835" s="45"/>
      <c r="CS835" s="45"/>
      <c r="CT835" s="45"/>
      <c r="CU835" s="45"/>
      <c r="CV835" s="45"/>
      <c r="CW835" s="45"/>
      <c r="CX835" s="45"/>
      <c r="CY835" s="45"/>
      <c r="CZ835" s="45"/>
      <c r="DA835" s="45"/>
      <c r="DB835" s="45"/>
      <c r="DC835" s="45"/>
      <c r="DD835" s="45"/>
      <c r="DE835" s="45"/>
      <c r="DF835" s="45"/>
      <c r="DG835" s="45"/>
      <c r="DH835" s="45"/>
      <c r="DI835" s="45"/>
      <c r="DJ835" s="45"/>
      <c r="DK835" s="45"/>
      <c r="DL835" s="45"/>
      <c r="DM835" s="45"/>
      <c r="DN835" s="45"/>
      <c r="DO835" s="45"/>
      <c r="DP835" s="45"/>
      <c r="DQ835" s="45"/>
      <c r="DR835" s="45"/>
      <c r="DS835" s="45"/>
      <c r="DT835" s="45"/>
      <c r="DU835" s="45"/>
      <c r="DV835" s="1217"/>
      <c r="DW835" s="45"/>
      <c r="DX835" s="45"/>
      <c r="DY835" s="45"/>
      <c r="DZ835" s="45"/>
      <c r="EA835" s="45"/>
      <c r="EB835" s="45"/>
      <c r="EC835" s="45"/>
      <c r="ED835" s="45"/>
      <c r="EE835" s="45"/>
      <c r="EF835" s="45"/>
      <c r="EG835" s="45"/>
      <c r="EH835" s="45"/>
      <c r="EI835" s="45"/>
      <c r="EJ835" s="45"/>
      <c r="EK835" s="45"/>
      <c r="EL835" s="45"/>
      <c r="EM835" s="45"/>
      <c r="EN835" s="45"/>
      <c r="EO835" s="45"/>
      <c r="EP835" s="45"/>
      <c r="EQ835" s="1217"/>
      <c r="ER835" s="577"/>
    </row>
    <row r="836" spans="1:148" ht="15" customHeight="1">
      <c r="A836" s="648"/>
      <c r="B836" s="2261" t="str">
        <f t="shared" si="885"/>
        <v>Desk 99</v>
      </c>
      <c r="C836" s="2266" t="str">
        <f t="shared" ref="C836" si="888">IF(ISBLANK(C110), "", C110)</f>
        <v/>
      </c>
      <c r="D836" s="2266" t="str">
        <f t="shared" si="869"/>
        <v/>
      </c>
      <c r="E836" s="2266" t="str">
        <f t="shared" si="869"/>
        <v/>
      </c>
      <c r="F836" s="2266" t="str">
        <f t="shared" si="869"/>
        <v/>
      </c>
      <c r="G836" s="45"/>
      <c r="H836" s="45"/>
      <c r="I836" s="45"/>
      <c r="J836" s="45"/>
      <c r="K836" s="45"/>
      <c r="L836" s="45"/>
      <c r="M836" s="45"/>
      <c r="N836" s="45"/>
      <c r="O836" s="45"/>
      <c r="P836" s="45"/>
      <c r="Q836" s="45"/>
      <c r="R836" s="45"/>
      <c r="S836" s="45"/>
      <c r="T836" s="45"/>
      <c r="U836" s="45"/>
      <c r="V836" s="45"/>
      <c r="W836" s="45"/>
      <c r="X836" s="45"/>
      <c r="Y836" s="45"/>
      <c r="Z836" s="45"/>
      <c r="AA836" s="45"/>
      <c r="AB836" s="45"/>
      <c r="AC836" s="45"/>
      <c r="AD836" s="45"/>
      <c r="AE836" s="45"/>
      <c r="AF836" s="45"/>
      <c r="AG836" s="45"/>
      <c r="AH836" s="45"/>
      <c r="AI836" s="45"/>
      <c r="AJ836" s="45"/>
      <c r="AK836" s="45"/>
      <c r="AL836" s="45"/>
      <c r="AM836" s="45"/>
      <c r="AN836" s="45"/>
      <c r="AO836" s="45"/>
      <c r="AP836" s="45"/>
      <c r="AQ836" s="45"/>
      <c r="AR836" s="45"/>
      <c r="AS836" s="45"/>
      <c r="AT836" s="45"/>
      <c r="AU836" s="45"/>
      <c r="AV836" s="45"/>
      <c r="AW836" s="45"/>
      <c r="AX836" s="45"/>
      <c r="AY836" s="45"/>
      <c r="AZ836" s="45"/>
      <c r="BA836" s="45"/>
      <c r="BB836" s="45"/>
      <c r="BC836" s="45"/>
      <c r="BD836" s="45"/>
      <c r="BE836" s="45"/>
      <c r="BF836" s="45"/>
      <c r="BG836" s="45"/>
      <c r="BH836" s="45"/>
      <c r="BI836" s="45"/>
      <c r="BJ836" s="45"/>
      <c r="BK836" s="45"/>
      <c r="BL836" s="45"/>
      <c r="BM836" s="45"/>
      <c r="BN836" s="45"/>
      <c r="BO836" s="45"/>
      <c r="BP836" s="45"/>
      <c r="BQ836" s="45"/>
      <c r="BR836" s="45"/>
      <c r="BS836" s="45"/>
      <c r="BT836" s="45"/>
      <c r="BU836" s="45"/>
      <c r="BV836" s="45"/>
      <c r="BW836" s="45"/>
      <c r="BX836" s="45"/>
      <c r="BY836" s="45"/>
      <c r="BZ836" s="45"/>
      <c r="CA836" s="45"/>
      <c r="CB836" s="45"/>
      <c r="CC836" s="45"/>
      <c r="CD836" s="45"/>
      <c r="CE836" s="45"/>
      <c r="CF836" s="45"/>
      <c r="CG836" s="45"/>
      <c r="CH836" s="45"/>
      <c r="CI836" s="45"/>
      <c r="CJ836" s="45"/>
      <c r="CK836" s="45"/>
      <c r="CL836" s="45"/>
      <c r="CM836" s="45"/>
      <c r="CN836" s="45"/>
      <c r="CO836" s="45"/>
      <c r="CP836" s="45"/>
      <c r="CQ836" s="45"/>
      <c r="CR836" s="45"/>
      <c r="CS836" s="45"/>
      <c r="CT836" s="45"/>
      <c r="CU836" s="45"/>
      <c r="CV836" s="45"/>
      <c r="CW836" s="45"/>
      <c r="CX836" s="45"/>
      <c r="CY836" s="45"/>
      <c r="CZ836" s="45"/>
      <c r="DA836" s="45"/>
      <c r="DB836" s="45"/>
      <c r="DC836" s="45"/>
      <c r="DD836" s="45"/>
      <c r="DE836" s="45"/>
      <c r="DF836" s="45"/>
      <c r="DG836" s="45"/>
      <c r="DH836" s="45"/>
      <c r="DI836" s="45"/>
      <c r="DJ836" s="45"/>
      <c r="DK836" s="45"/>
      <c r="DL836" s="45"/>
      <c r="DM836" s="45"/>
      <c r="DN836" s="45"/>
      <c r="DO836" s="45"/>
      <c r="DP836" s="45"/>
      <c r="DQ836" s="45"/>
      <c r="DR836" s="45"/>
      <c r="DS836" s="45"/>
      <c r="DT836" s="45"/>
      <c r="DU836" s="45"/>
      <c r="DV836" s="1217"/>
      <c r="DW836" s="45"/>
      <c r="DX836" s="45"/>
      <c r="DY836" s="45"/>
      <c r="DZ836" s="45"/>
      <c r="EA836" s="45"/>
      <c r="EB836" s="45"/>
      <c r="EC836" s="45"/>
      <c r="ED836" s="45"/>
      <c r="EE836" s="45"/>
      <c r="EF836" s="45"/>
      <c r="EG836" s="45"/>
      <c r="EH836" s="45"/>
      <c r="EI836" s="45"/>
      <c r="EJ836" s="45"/>
      <c r="EK836" s="45"/>
      <c r="EL836" s="45"/>
      <c r="EM836" s="45"/>
      <c r="EN836" s="45"/>
      <c r="EO836" s="45"/>
      <c r="EP836" s="45"/>
      <c r="EQ836" s="1217"/>
      <c r="ER836" s="577"/>
    </row>
    <row r="837" spans="1:148" ht="15" customHeight="1">
      <c r="A837" s="648"/>
      <c r="B837" s="2268" t="str">
        <f t="shared" si="885"/>
        <v>Desk 100</v>
      </c>
      <c r="C837" s="2269" t="str">
        <f t="shared" ref="C837" si="889">IF(ISBLANK(C111), "", C111)</f>
        <v/>
      </c>
      <c r="D837" s="2269" t="str">
        <f t="shared" si="869"/>
        <v/>
      </c>
      <c r="E837" s="2269" t="str">
        <f t="shared" si="869"/>
        <v/>
      </c>
      <c r="F837" s="2269" t="str">
        <f t="shared" si="869"/>
        <v/>
      </c>
      <c r="G837" s="423"/>
      <c r="H837" s="423"/>
      <c r="I837" s="423"/>
      <c r="J837" s="423"/>
      <c r="K837" s="423"/>
      <c r="L837" s="423"/>
      <c r="M837" s="423"/>
      <c r="N837" s="423"/>
      <c r="O837" s="423"/>
      <c r="P837" s="423"/>
      <c r="Q837" s="423"/>
      <c r="R837" s="423"/>
      <c r="S837" s="423"/>
      <c r="T837" s="423"/>
      <c r="U837" s="423"/>
      <c r="V837" s="423"/>
      <c r="W837" s="423"/>
      <c r="X837" s="423"/>
      <c r="Y837" s="423"/>
      <c r="Z837" s="423"/>
      <c r="AA837" s="423"/>
      <c r="AB837" s="423"/>
      <c r="AC837" s="423"/>
      <c r="AD837" s="423"/>
      <c r="AE837" s="423"/>
      <c r="AF837" s="423"/>
      <c r="AG837" s="423"/>
      <c r="AH837" s="423"/>
      <c r="AI837" s="423"/>
      <c r="AJ837" s="423"/>
      <c r="AK837" s="423"/>
      <c r="AL837" s="423"/>
      <c r="AM837" s="423"/>
      <c r="AN837" s="423"/>
      <c r="AO837" s="423"/>
      <c r="AP837" s="423"/>
      <c r="AQ837" s="423"/>
      <c r="AR837" s="423"/>
      <c r="AS837" s="423"/>
      <c r="AT837" s="423"/>
      <c r="AU837" s="423"/>
      <c r="AV837" s="423"/>
      <c r="AW837" s="423"/>
      <c r="AX837" s="423"/>
      <c r="AY837" s="423"/>
      <c r="AZ837" s="423"/>
      <c r="BA837" s="423"/>
      <c r="BB837" s="423"/>
      <c r="BC837" s="423"/>
      <c r="BD837" s="423"/>
      <c r="BE837" s="423"/>
      <c r="BF837" s="423"/>
      <c r="BG837" s="423"/>
      <c r="BH837" s="423"/>
      <c r="BI837" s="423"/>
      <c r="BJ837" s="423"/>
      <c r="BK837" s="423"/>
      <c r="BL837" s="423"/>
      <c r="BM837" s="423"/>
      <c r="BN837" s="423"/>
      <c r="BO837" s="423"/>
      <c r="BP837" s="423"/>
      <c r="BQ837" s="423"/>
      <c r="BR837" s="423"/>
      <c r="BS837" s="423"/>
      <c r="BT837" s="423"/>
      <c r="BU837" s="423"/>
      <c r="BV837" s="423"/>
      <c r="BW837" s="423"/>
      <c r="BX837" s="423"/>
      <c r="BY837" s="423"/>
      <c r="BZ837" s="423"/>
      <c r="CA837" s="423"/>
      <c r="CB837" s="423"/>
      <c r="CC837" s="423"/>
      <c r="CD837" s="423"/>
      <c r="CE837" s="423"/>
      <c r="CF837" s="423"/>
      <c r="CG837" s="423"/>
      <c r="CH837" s="423"/>
      <c r="CI837" s="423"/>
      <c r="CJ837" s="423"/>
      <c r="CK837" s="423"/>
      <c r="CL837" s="423"/>
      <c r="CM837" s="423"/>
      <c r="CN837" s="423"/>
      <c r="CO837" s="423"/>
      <c r="CP837" s="423"/>
      <c r="CQ837" s="423"/>
      <c r="CR837" s="423"/>
      <c r="CS837" s="423"/>
      <c r="CT837" s="423"/>
      <c r="CU837" s="423"/>
      <c r="CV837" s="423"/>
      <c r="CW837" s="423"/>
      <c r="CX837" s="423"/>
      <c r="CY837" s="423"/>
      <c r="CZ837" s="423"/>
      <c r="DA837" s="423"/>
      <c r="DB837" s="423"/>
      <c r="DC837" s="423"/>
      <c r="DD837" s="423"/>
      <c r="DE837" s="423"/>
      <c r="DF837" s="423"/>
      <c r="DG837" s="423"/>
      <c r="DH837" s="423"/>
      <c r="DI837" s="423"/>
      <c r="DJ837" s="423"/>
      <c r="DK837" s="423"/>
      <c r="DL837" s="423"/>
      <c r="DM837" s="423"/>
      <c r="DN837" s="423"/>
      <c r="DO837" s="423"/>
      <c r="DP837" s="423"/>
      <c r="DQ837" s="423"/>
      <c r="DR837" s="423"/>
      <c r="DS837" s="423"/>
      <c r="DT837" s="423"/>
      <c r="DU837" s="423"/>
      <c r="DV837" s="97"/>
      <c r="DW837" s="423"/>
      <c r="DX837" s="423"/>
      <c r="DY837" s="423"/>
      <c r="DZ837" s="423"/>
      <c r="EA837" s="423"/>
      <c r="EB837" s="423"/>
      <c r="EC837" s="423"/>
      <c r="ED837" s="423"/>
      <c r="EE837" s="423"/>
      <c r="EF837" s="423"/>
      <c r="EG837" s="423"/>
      <c r="EH837" s="423"/>
      <c r="EI837" s="423"/>
      <c r="EJ837" s="423"/>
      <c r="EK837" s="423"/>
      <c r="EL837" s="423"/>
      <c r="EM837" s="423"/>
      <c r="EN837" s="423"/>
      <c r="EO837" s="423"/>
      <c r="EP837" s="423"/>
      <c r="EQ837" s="97"/>
      <c r="ER837" s="577"/>
    </row>
    <row r="838" spans="1:148" ht="15" customHeight="1">
      <c r="A838" s="648"/>
      <c r="B838" s="2279" t="s">
        <v>1419</v>
      </c>
      <c r="C838" s="2264"/>
      <c r="D838" s="2264"/>
      <c r="E838" s="2264"/>
      <c r="F838" s="2264"/>
      <c r="G838" s="75"/>
      <c r="H838" s="75"/>
      <c r="I838" s="75"/>
      <c r="J838" s="75"/>
      <c r="K838" s="75"/>
      <c r="L838" s="75"/>
      <c r="M838" s="75"/>
      <c r="N838" s="75"/>
      <c r="O838" s="75"/>
      <c r="P838" s="75"/>
      <c r="Q838" s="75"/>
      <c r="R838" s="75"/>
      <c r="S838" s="75"/>
      <c r="T838" s="75"/>
      <c r="U838" s="75"/>
      <c r="V838" s="75"/>
      <c r="W838" s="75"/>
      <c r="X838" s="75"/>
      <c r="Y838" s="75"/>
      <c r="Z838" s="75"/>
      <c r="AA838" s="75"/>
      <c r="AB838" s="75"/>
      <c r="AC838" s="75"/>
      <c r="AD838" s="75"/>
      <c r="AE838" s="75"/>
      <c r="AF838" s="75"/>
      <c r="AG838" s="75"/>
      <c r="AH838" s="75"/>
      <c r="AI838" s="75"/>
      <c r="AJ838" s="75"/>
      <c r="AK838" s="75"/>
      <c r="AL838" s="75"/>
      <c r="AM838" s="75"/>
      <c r="AN838" s="75"/>
      <c r="AO838" s="75"/>
      <c r="AP838" s="75"/>
      <c r="AQ838" s="75"/>
      <c r="AR838" s="75"/>
      <c r="AS838" s="75"/>
      <c r="AT838" s="75"/>
      <c r="AU838" s="75"/>
      <c r="AV838" s="75"/>
      <c r="AW838" s="75"/>
      <c r="AX838" s="75"/>
      <c r="AY838" s="75"/>
      <c r="AZ838" s="75"/>
      <c r="BA838" s="75"/>
      <c r="BB838" s="75"/>
      <c r="BC838" s="75"/>
      <c r="BD838" s="75"/>
      <c r="BE838" s="75"/>
      <c r="BF838" s="75"/>
      <c r="BG838" s="75"/>
      <c r="BH838" s="75"/>
      <c r="BI838" s="75"/>
      <c r="BJ838" s="75"/>
      <c r="BK838" s="75"/>
      <c r="BL838" s="75"/>
      <c r="BM838" s="75"/>
      <c r="BN838" s="75"/>
      <c r="BO838" s="75"/>
      <c r="BP838" s="75"/>
      <c r="BQ838" s="75"/>
      <c r="BR838" s="75"/>
      <c r="BS838" s="75"/>
      <c r="BT838" s="75"/>
      <c r="BU838" s="75"/>
      <c r="BV838" s="75"/>
      <c r="BW838" s="75"/>
      <c r="BX838" s="75"/>
      <c r="BY838" s="75"/>
      <c r="BZ838" s="75"/>
      <c r="CA838" s="75"/>
      <c r="CB838" s="75"/>
      <c r="CC838" s="75"/>
      <c r="CD838" s="75"/>
      <c r="CE838" s="75"/>
      <c r="CF838" s="75"/>
      <c r="CG838" s="75"/>
      <c r="CH838" s="75"/>
      <c r="CI838" s="75"/>
      <c r="CJ838" s="75"/>
      <c r="CK838" s="75"/>
      <c r="CL838" s="75"/>
      <c r="CM838" s="75"/>
      <c r="CN838" s="75"/>
      <c r="CO838" s="75"/>
      <c r="CP838" s="75"/>
      <c r="CQ838" s="75"/>
      <c r="CR838" s="75"/>
      <c r="CS838" s="75"/>
      <c r="CT838" s="75"/>
      <c r="CU838" s="75"/>
      <c r="CV838" s="75"/>
      <c r="CW838" s="75"/>
      <c r="CX838" s="75"/>
      <c r="CY838" s="75"/>
      <c r="CZ838" s="75"/>
      <c r="DA838" s="75"/>
      <c r="DB838" s="75"/>
      <c r="DC838" s="75"/>
      <c r="DD838" s="75"/>
      <c r="DE838" s="75"/>
      <c r="DF838" s="75"/>
      <c r="DG838" s="75"/>
      <c r="DH838" s="75"/>
      <c r="DI838" s="75"/>
      <c r="DJ838" s="75"/>
      <c r="DK838" s="75"/>
      <c r="DL838" s="75"/>
      <c r="DM838" s="75"/>
      <c r="DN838" s="75"/>
      <c r="DO838" s="75"/>
      <c r="DP838" s="75"/>
      <c r="DQ838" s="75"/>
      <c r="DR838" s="75"/>
      <c r="DS838" s="75"/>
      <c r="DT838" s="75"/>
      <c r="DU838" s="75"/>
      <c r="DV838" s="2280"/>
      <c r="DW838" s="75"/>
      <c r="DX838" s="75"/>
      <c r="DY838" s="75"/>
      <c r="DZ838" s="75"/>
      <c r="EA838" s="75"/>
      <c r="EB838" s="75"/>
      <c r="EC838" s="75"/>
      <c r="ED838" s="75"/>
      <c r="EE838" s="75"/>
      <c r="EF838" s="75"/>
      <c r="EG838" s="75"/>
      <c r="EH838" s="75"/>
      <c r="EI838" s="75"/>
      <c r="EJ838" s="75"/>
      <c r="EK838" s="75"/>
      <c r="EL838" s="75"/>
      <c r="EM838" s="75"/>
      <c r="EN838" s="75"/>
      <c r="EO838" s="75"/>
      <c r="EP838" s="75"/>
      <c r="EQ838" s="2280"/>
      <c r="ER838" s="577"/>
    </row>
    <row r="839" spans="1:148" s="584" customFormat="1" ht="60" customHeight="1">
      <c r="A839" s="2270" t="s">
        <v>1487</v>
      </c>
      <c r="B839" s="2271"/>
      <c r="C839" s="2271"/>
      <c r="D839" s="777"/>
      <c r="E839" s="777"/>
      <c r="F839" s="777"/>
      <c r="ER839" s="403"/>
    </row>
    <row r="840" spans="1:148" ht="45" customHeight="1">
      <c r="A840" s="648"/>
      <c r="B840" s="2276" t="s">
        <v>1318</v>
      </c>
      <c r="C840" s="2255" t="s">
        <v>1821</v>
      </c>
      <c r="D840" s="624" t="s">
        <v>1474</v>
      </c>
      <c r="E840" s="2255" t="s">
        <v>1475</v>
      </c>
      <c r="F840" s="2255" t="s">
        <v>1822</v>
      </c>
      <c r="G840" s="2255" t="s">
        <v>1316</v>
      </c>
      <c r="H840" s="2255" t="str">
        <f t="shared" ref="H840:BS840" si="890">"T+" &amp; (COLUMN(H840)-COLUMN($G840))</f>
        <v>T+1</v>
      </c>
      <c r="I840" s="2255" t="str">
        <f t="shared" si="890"/>
        <v>T+2</v>
      </c>
      <c r="J840" s="2255" t="str">
        <f t="shared" si="890"/>
        <v>T+3</v>
      </c>
      <c r="K840" s="2255" t="str">
        <f t="shared" si="890"/>
        <v>T+4</v>
      </c>
      <c r="L840" s="2255" t="str">
        <f t="shared" si="890"/>
        <v>T+5</v>
      </c>
      <c r="M840" s="2255" t="str">
        <f t="shared" si="890"/>
        <v>T+6</v>
      </c>
      <c r="N840" s="2255" t="str">
        <f t="shared" si="890"/>
        <v>T+7</v>
      </c>
      <c r="O840" s="2255" t="str">
        <f t="shared" si="890"/>
        <v>T+8</v>
      </c>
      <c r="P840" s="2255" t="str">
        <f t="shared" si="890"/>
        <v>T+9</v>
      </c>
      <c r="Q840" s="2255" t="str">
        <f t="shared" si="890"/>
        <v>T+10</v>
      </c>
      <c r="R840" s="2255" t="str">
        <f t="shared" si="890"/>
        <v>T+11</v>
      </c>
      <c r="S840" s="2255" t="str">
        <f t="shared" si="890"/>
        <v>T+12</v>
      </c>
      <c r="T840" s="2255" t="str">
        <f t="shared" si="890"/>
        <v>T+13</v>
      </c>
      <c r="U840" s="2255" t="str">
        <f t="shared" si="890"/>
        <v>T+14</v>
      </c>
      <c r="V840" s="2255" t="str">
        <f t="shared" si="890"/>
        <v>T+15</v>
      </c>
      <c r="W840" s="2255" t="str">
        <f t="shared" si="890"/>
        <v>T+16</v>
      </c>
      <c r="X840" s="2255" t="str">
        <f t="shared" si="890"/>
        <v>T+17</v>
      </c>
      <c r="Y840" s="2255" t="str">
        <f t="shared" si="890"/>
        <v>T+18</v>
      </c>
      <c r="Z840" s="2255" t="str">
        <f t="shared" si="890"/>
        <v>T+19</v>
      </c>
      <c r="AA840" s="2255" t="str">
        <f t="shared" si="890"/>
        <v>T+20</v>
      </c>
      <c r="AB840" s="2255" t="str">
        <f t="shared" si="890"/>
        <v>T+21</v>
      </c>
      <c r="AC840" s="2255" t="str">
        <f t="shared" si="890"/>
        <v>T+22</v>
      </c>
      <c r="AD840" s="2255" t="str">
        <f t="shared" si="890"/>
        <v>T+23</v>
      </c>
      <c r="AE840" s="2255" t="str">
        <f t="shared" si="890"/>
        <v>T+24</v>
      </c>
      <c r="AF840" s="2255" t="str">
        <f t="shared" si="890"/>
        <v>T+25</v>
      </c>
      <c r="AG840" s="2255" t="str">
        <f t="shared" si="890"/>
        <v>T+26</v>
      </c>
      <c r="AH840" s="2255" t="str">
        <f t="shared" si="890"/>
        <v>T+27</v>
      </c>
      <c r="AI840" s="2255" t="str">
        <f t="shared" si="890"/>
        <v>T+28</v>
      </c>
      <c r="AJ840" s="2255" t="str">
        <f t="shared" si="890"/>
        <v>T+29</v>
      </c>
      <c r="AK840" s="2255" t="str">
        <f t="shared" si="890"/>
        <v>T+30</v>
      </c>
      <c r="AL840" s="2255" t="str">
        <f t="shared" si="890"/>
        <v>T+31</v>
      </c>
      <c r="AM840" s="2255" t="str">
        <f t="shared" si="890"/>
        <v>T+32</v>
      </c>
      <c r="AN840" s="2255" t="str">
        <f t="shared" si="890"/>
        <v>T+33</v>
      </c>
      <c r="AO840" s="2255" t="str">
        <f t="shared" si="890"/>
        <v>T+34</v>
      </c>
      <c r="AP840" s="2255" t="str">
        <f t="shared" si="890"/>
        <v>T+35</v>
      </c>
      <c r="AQ840" s="2255" t="str">
        <f t="shared" si="890"/>
        <v>T+36</v>
      </c>
      <c r="AR840" s="2255" t="str">
        <f t="shared" si="890"/>
        <v>T+37</v>
      </c>
      <c r="AS840" s="2255" t="str">
        <f t="shared" si="890"/>
        <v>T+38</v>
      </c>
      <c r="AT840" s="2255" t="str">
        <f t="shared" si="890"/>
        <v>T+39</v>
      </c>
      <c r="AU840" s="2255" t="str">
        <f t="shared" si="890"/>
        <v>T+40</v>
      </c>
      <c r="AV840" s="2255" t="str">
        <f t="shared" si="890"/>
        <v>T+41</v>
      </c>
      <c r="AW840" s="2255" t="str">
        <f t="shared" si="890"/>
        <v>T+42</v>
      </c>
      <c r="AX840" s="2255" t="str">
        <f t="shared" si="890"/>
        <v>T+43</v>
      </c>
      <c r="AY840" s="2255" t="str">
        <f t="shared" si="890"/>
        <v>T+44</v>
      </c>
      <c r="AZ840" s="2255" t="str">
        <f t="shared" si="890"/>
        <v>T+45</v>
      </c>
      <c r="BA840" s="2255" t="str">
        <f t="shared" si="890"/>
        <v>T+46</v>
      </c>
      <c r="BB840" s="2255" t="str">
        <f t="shared" si="890"/>
        <v>T+47</v>
      </c>
      <c r="BC840" s="2255" t="str">
        <f t="shared" si="890"/>
        <v>T+48</v>
      </c>
      <c r="BD840" s="2255" t="str">
        <f t="shared" si="890"/>
        <v>T+49</v>
      </c>
      <c r="BE840" s="2255" t="str">
        <f t="shared" si="890"/>
        <v>T+50</v>
      </c>
      <c r="BF840" s="2255" t="str">
        <f t="shared" si="890"/>
        <v>T+51</v>
      </c>
      <c r="BG840" s="2255" t="str">
        <f t="shared" si="890"/>
        <v>T+52</v>
      </c>
      <c r="BH840" s="2255" t="str">
        <f t="shared" si="890"/>
        <v>T+53</v>
      </c>
      <c r="BI840" s="2255" t="str">
        <f t="shared" si="890"/>
        <v>T+54</v>
      </c>
      <c r="BJ840" s="2255" t="str">
        <f t="shared" si="890"/>
        <v>T+55</v>
      </c>
      <c r="BK840" s="2255" t="str">
        <f t="shared" si="890"/>
        <v>T+56</v>
      </c>
      <c r="BL840" s="2255" t="str">
        <f t="shared" si="890"/>
        <v>T+57</v>
      </c>
      <c r="BM840" s="2255" t="str">
        <f t="shared" si="890"/>
        <v>T+58</v>
      </c>
      <c r="BN840" s="2255" t="str">
        <f t="shared" si="890"/>
        <v>T+59</v>
      </c>
      <c r="BO840" s="2255" t="str">
        <f t="shared" si="890"/>
        <v>T+60</v>
      </c>
      <c r="BP840" s="2255" t="str">
        <f t="shared" si="890"/>
        <v>T+61</v>
      </c>
      <c r="BQ840" s="2255" t="str">
        <f t="shared" si="890"/>
        <v>T+62</v>
      </c>
      <c r="BR840" s="2255" t="str">
        <f t="shared" si="890"/>
        <v>T+63</v>
      </c>
      <c r="BS840" s="2255" t="str">
        <f t="shared" si="890"/>
        <v>T+64</v>
      </c>
      <c r="BT840" s="2255" t="str">
        <f t="shared" ref="BT840:EE840" si="891">"T+" &amp; (COLUMN(BT840)-COLUMN($G840))</f>
        <v>T+65</v>
      </c>
      <c r="BU840" s="2255" t="str">
        <f t="shared" si="891"/>
        <v>T+66</v>
      </c>
      <c r="BV840" s="2255" t="str">
        <f t="shared" si="891"/>
        <v>T+67</v>
      </c>
      <c r="BW840" s="2255" t="str">
        <f t="shared" si="891"/>
        <v>T+68</v>
      </c>
      <c r="BX840" s="2255" t="str">
        <f t="shared" si="891"/>
        <v>T+69</v>
      </c>
      <c r="BY840" s="2255" t="str">
        <f t="shared" si="891"/>
        <v>T+70</v>
      </c>
      <c r="BZ840" s="2255" t="str">
        <f t="shared" si="891"/>
        <v>T+71</v>
      </c>
      <c r="CA840" s="2255" t="str">
        <f t="shared" si="891"/>
        <v>T+72</v>
      </c>
      <c r="CB840" s="2255" t="str">
        <f t="shared" si="891"/>
        <v>T+73</v>
      </c>
      <c r="CC840" s="2255" t="str">
        <f t="shared" si="891"/>
        <v>T+74</v>
      </c>
      <c r="CD840" s="2255" t="str">
        <f t="shared" si="891"/>
        <v>T+75</v>
      </c>
      <c r="CE840" s="2255" t="str">
        <f t="shared" si="891"/>
        <v>T+76</v>
      </c>
      <c r="CF840" s="2255" t="str">
        <f t="shared" si="891"/>
        <v>T+77</v>
      </c>
      <c r="CG840" s="2255" t="str">
        <f t="shared" si="891"/>
        <v>T+78</v>
      </c>
      <c r="CH840" s="2255" t="str">
        <f t="shared" si="891"/>
        <v>T+79</v>
      </c>
      <c r="CI840" s="2255" t="str">
        <f t="shared" si="891"/>
        <v>T+80</v>
      </c>
      <c r="CJ840" s="2255" t="str">
        <f t="shared" si="891"/>
        <v>T+81</v>
      </c>
      <c r="CK840" s="2255" t="str">
        <f t="shared" si="891"/>
        <v>T+82</v>
      </c>
      <c r="CL840" s="2255" t="str">
        <f t="shared" si="891"/>
        <v>T+83</v>
      </c>
      <c r="CM840" s="2255" t="str">
        <f t="shared" si="891"/>
        <v>T+84</v>
      </c>
      <c r="CN840" s="2255" t="str">
        <f t="shared" si="891"/>
        <v>T+85</v>
      </c>
      <c r="CO840" s="2255" t="str">
        <f t="shared" si="891"/>
        <v>T+86</v>
      </c>
      <c r="CP840" s="2255" t="str">
        <f t="shared" si="891"/>
        <v>T+87</v>
      </c>
      <c r="CQ840" s="2255" t="str">
        <f t="shared" si="891"/>
        <v>T+88</v>
      </c>
      <c r="CR840" s="2255" t="str">
        <f t="shared" si="891"/>
        <v>T+89</v>
      </c>
      <c r="CS840" s="2255" t="str">
        <f t="shared" si="891"/>
        <v>T+90</v>
      </c>
      <c r="CT840" s="2255" t="str">
        <f t="shared" si="891"/>
        <v>T+91</v>
      </c>
      <c r="CU840" s="2255" t="str">
        <f t="shared" si="891"/>
        <v>T+92</v>
      </c>
      <c r="CV840" s="2255" t="str">
        <f t="shared" si="891"/>
        <v>T+93</v>
      </c>
      <c r="CW840" s="2255" t="str">
        <f t="shared" si="891"/>
        <v>T+94</v>
      </c>
      <c r="CX840" s="2255" t="str">
        <f t="shared" si="891"/>
        <v>T+95</v>
      </c>
      <c r="CY840" s="2255" t="str">
        <f t="shared" si="891"/>
        <v>T+96</v>
      </c>
      <c r="CZ840" s="2255" t="str">
        <f t="shared" si="891"/>
        <v>T+97</v>
      </c>
      <c r="DA840" s="2255" t="str">
        <f t="shared" si="891"/>
        <v>T+98</v>
      </c>
      <c r="DB840" s="2255" t="str">
        <f t="shared" si="891"/>
        <v>T+99</v>
      </c>
      <c r="DC840" s="2255" t="str">
        <f t="shared" si="891"/>
        <v>T+100</v>
      </c>
      <c r="DD840" s="2255" t="str">
        <f t="shared" si="891"/>
        <v>T+101</v>
      </c>
      <c r="DE840" s="2255" t="str">
        <f t="shared" si="891"/>
        <v>T+102</v>
      </c>
      <c r="DF840" s="2255" t="str">
        <f t="shared" si="891"/>
        <v>T+103</v>
      </c>
      <c r="DG840" s="2255" t="str">
        <f t="shared" si="891"/>
        <v>T+104</v>
      </c>
      <c r="DH840" s="2255" t="str">
        <f t="shared" si="891"/>
        <v>T+105</v>
      </c>
      <c r="DI840" s="2255" t="str">
        <f t="shared" si="891"/>
        <v>T+106</v>
      </c>
      <c r="DJ840" s="2255" t="str">
        <f t="shared" si="891"/>
        <v>T+107</v>
      </c>
      <c r="DK840" s="2255" t="str">
        <f t="shared" si="891"/>
        <v>T+108</v>
      </c>
      <c r="DL840" s="2255" t="str">
        <f t="shared" si="891"/>
        <v>T+109</v>
      </c>
      <c r="DM840" s="2255" t="str">
        <f t="shared" si="891"/>
        <v>T+110</v>
      </c>
      <c r="DN840" s="2255" t="str">
        <f t="shared" si="891"/>
        <v>T+111</v>
      </c>
      <c r="DO840" s="2255" t="str">
        <f t="shared" si="891"/>
        <v>T+112</v>
      </c>
      <c r="DP840" s="2255" t="str">
        <f t="shared" si="891"/>
        <v>T+113</v>
      </c>
      <c r="DQ840" s="2255" t="str">
        <f t="shared" si="891"/>
        <v>T+114</v>
      </c>
      <c r="DR840" s="2255" t="str">
        <f t="shared" si="891"/>
        <v>T+115</v>
      </c>
      <c r="DS840" s="2255" t="str">
        <f t="shared" si="891"/>
        <v>T+116</v>
      </c>
      <c r="DT840" s="2255" t="str">
        <f t="shared" si="891"/>
        <v>T+117</v>
      </c>
      <c r="DU840" s="2255" t="str">
        <f t="shared" si="891"/>
        <v>T+118</v>
      </c>
      <c r="DV840" s="2255" t="str">
        <f t="shared" si="891"/>
        <v>T+119</v>
      </c>
      <c r="DW840" s="2255" t="str">
        <f t="shared" si="891"/>
        <v>T+120</v>
      </c>
      <c r="DX840" s="2255" t="str">
        <f t="shared" si="891"/>
        <v>T+121</v>
      </c>
      <c r="DY840" s="2255" t="str">
        <f t="shared" si="891"/>
        <v>T+122</v>
      </c>
      <c r="DZ840" s="2255" t="str">
        <f t="shared" si="891"/>
        <v>T+123</v>
      </c>
      <c r="EA840" s="2255" t="str">
        <f t="shared" si="891"/>
        <v>T+124</v>
      </c>
      <c r="EB840" s="2255" t="str">
        <f t="shared" si="891"/>
        <v>T+125</v>
      </c>
      <c r="EC840" s="2255" t="str">
        <f t="shared" si="891"/>
        <v>T+126</v>
      </c>
      <c r="ED840" s="2255" t="str">
        <f t="shared" si="891"/>
        <v>T+127</v>
      </c>
      <c r="EE840" s="2255" t="str">
        <f t="shared" si="891"/>
        <v>T+128</v>
      </c>
      <c r="EF840" s="2255" t="str">
        <f t="shared" ref="EF840:EQ840" si="892">"T+" &amp; (COLUMN(EF840)-COLUMN($G840))</f>
        <v>T+129</v>
      </c>
      <c r="EG840" s="2255" t="str">
        <f t="shared" si="892"/>
        <v>T+130</v>
      </c>
      <c r="EH840" s="2255" t="str">
        <f t="shared" si="892"/>
        <v>T+131</v>
      </c>
      <c r="EI840" s="2255" t="str">
        <f t="shared" si="892"/>
        <v>T+132</v>
      </c>
      <c r="EJ840" s="2255" t="str">
        <f t="shared" si="892"/>
        <v>T+133</v>
      </c>
      <c r="EK840" s="2255" t="str">
        <f t="shared" si="892"/>
        <v>T+134</v>
      </c>
      <c r="EL840" s="2255" t="str">
        <f t="shared" si="892"/>
        <v>T+135</v>
      </c>
      <c r="EM840" s="2255" t="str">
        <f t="shared" si="892"/>
        <v>T+136</v>
      </c>
      <c r="EN840" s="2255" t="str">
        <f t="shared" si="892"/>
        <v>T+137</v>
      </c>
      <c r="EO840" s="2255" t="str">
        <f t="shared" si="892"/>
        <v>T+138</v>
      </c>
      <c r="EP840" s="2255" t="str">
        <f t="shared" si="892"/>
        <v>T+139</v>
      </c>
      <c r="EQ840" s="2255" t="str">
        <f t="shared" si="892"/>
        <v>T+140</v>
      </c>
      <c r="ER840" s="577"/>
    </row>
    <row r="841" spans="1:148" ht="15" customHeight="1">
      <c r="A841" s="648"/>
      <c r="B841" s="2260" t="s">
        <v>1319</v>
      </c>
      <c r="C841" s="2265" t="str">
        <f t="shared" ref="C841" si="893">IF(ISBLANK(C12), "", C12)</f>
        <v/>
      </c>
      <c r="D841" s="2265" t="str">
        <f t="shared" ref="D841:F860" si="894">IF(ISBLANK(D12), "", D12)</f>
        <v/>
      </c>
      <c r="E841" s="2265" t="str">
        <f t="shared" si="894"/>
        <v/>
      </c>
      <c r="F841" s="2265" t="str">
        <f>IF(ISBLANK(F12), "", F12)</f>
        <v/>
      </c>
      <c r="G841" s="45"/>
      <c r="H841" s="45"/>
      <c r="I841" s="45"/>
      <c r="J841" s="45"/>
      <c r="K841" s="45"/>
      <c r="L841" s="45"/>
      <c r="M841" s="45"/>
      <c r="N841" s="45"/>
      <c r="O841" s="45"/>
      <c r="P841" s="45"/>
      <c r="Q841" s="45"/>
      <c r="R841" s="45"/>
      <c r="S841" s="45"/>
      <c r="T841" s="45"/>
      <c r="U841" s="45"/>
      <c r="V841" s="45"/>
      <c r="W841" s="45"/>
      <c r="X841" s="45"/>
      <c r="Y841" s="45"/>
      <c r="Z841" s="45"/>
      <c r="AA841" s="45"/>
      <c r="AB841" s="45"/>
      <c r="AC841" s="45"/>
      <c r="AD841" s="45"/>
      <c r="AE841" s="45"/>
      <c r="AF841" s="45"/>
      <c r="AG841" s="45"/>
      <c r="AH841" s="45"/>
      <c r="AI841" s="45"/>
      <c r="AJ841" s="45"/>
      <c r="AK841" s="45"/>
      <c r="AL841" s="45"/>
      <c r="AM841" s="45"/>
      <c r="AN841" s="45"/>
      <c r="AO841" s="45"/>
      <c r="AP841" s="45"/>
      <c r="AQ841" s="45"/>
      <c r="AR841" s="45"/>
      <c r="AS841" s="45"/>
      <c r="AT841" s="45"/>
      <c r="AU841" s="45"/>
      <c r="AV841" s="45"/>
      <c r="AW841" s="45"/>
      <c r="AX841" s="45"/>
      <c r="AY841" s="45"/>
      <c r="AZ841" s="45"/>
      <c r="BA841" s="45"/>
      <c r="BB841" s="45"/>
      <c r="BC841" s="45"/>
      <c r="BD841" s="45"/>
      <c r="BE841" s="45"/>
      <c r="BF841" s="45"/>
      <c r="BG841" s="45"/>
      <c r="BH841" s="45"/>
      <c r="BI841" s="45"/>
      <c r="BJ841" s="45"/>
      <c r="BK841" s="45"/>
      <c r="BL841" s="45"/>
      <c r="BM841" s="45"/>
      <c r="BN841" s="45"/>
      <c r="BO841" s="45"/>
      <c r="BP841" s="45"/>
      <c r="BQ841" s="45"/>
      <c r="BR841" s="45"/>
      <c r="BS841" s="45"/>
      <c r="BT841" s="45"/>
      <c r="BU841" s="45"/>
      <c r="BV841" s="45"/>
      <c r="BW841" s="45"/>
      <c r="BX841" s="45"/>
      <c r="BY841" s="45"/>
      <c r="BZ841" s="45"/>
      <c r="CA841" s="45"/>
      <c r="CB841" s="45"/>
      <c r="CC841" s="45"/>
      <c r="CD841" s="45"/>
      <c r="CE841" s="45"/>
      <c r="CF841" s="45"/>
      <c r="CG841" s="45"/>
      <c r="CH841" s="45"/>
      <c r="CI841" s="45"/>
      <c r="CJ841" s="45"/>
      <c r="CK841" s="45"/>
      <c r="CL841" s="45"/>
      <c r="CM841" s="45"/>
      <c r="CN841" s="45"/>
      <c r="CO841" s="45"/>
      <c r="CP841" s="45"/>
      <c r="CQ841" s="45"/>
      <c r="CR841" s="45"/>
      <c r="CS841" s="45"/>
      <c r="CT841" s="45"/>
      <c r="CU841" s="45"/>
      <c r="CV841" s="45"/>
      <c r="CW841" s="45"/>
      <c r="CX841" s="45"/>
      <c r="CY841" s="45"/>
      <c r="CZ841" s="45"/>
      <c r="DA841" s="45"/>
      <c r="DB841" s="45"/>
      <c r="DC841" s="45"/>
      <c r="DD841" s="45"/>
      <c r="DE841" s="45"/>
      <c r="DF841" s="45"/>
      <c r="DG841" s="45"/>
      <c r="DH841" s="45"/>
      <c r="DI841" s="45"/>
      <c r="DJ841" s="45"/>
      <c r="DK841" s="45"/>
      <c r="DL841" s="45"/>
      <c r="DM841" s="45"/>
      <c r="DN841" s="45"/>
      <c r="DO841" s="45"/>
      <c r="DP841" s="45"/>
      <c r="DQ841" s="45"/>
      <c r="DR841" s="45"/>
      <c r="DS841" s="45"/>
      <c r="DT841" s="45"/>
      <c r="DU841" s="45"/>
      <c r="DV841" s="1217"/>
      <c r="DW841" s="45"/>
      <c r="DX841" s="45"/>
      <c r="DY841" s="45"/>
      <c r="DZ841" s="45"/>
      <c r="EA841" s="45"/>
      <c r="EB841" s="45"/>
      <c r="EC841" s="45"/>
      <c r="ED841" s="45"/>
      <c r="EE841" s="45"/>
      <c r="EF841" s="45"/>
      <c r="EG841" s="45"/>
      <c r="EH841" s="45"/>
      <c r="EI841" s="45"/>
      <c r="EJ841" s="45"/>
      <c r="EK841" s="45"/>
      <c r="EL841" s="45"/>
      <c r="EM841" s="45"/>
      <c r="EN841" s="45"/>
      <c r="EO841" s="45"/>
      <c r="EP841" s="45"/>
      <c r="EQ841" s="1217"/>
      <c r="ER841" s="577"/>
    </row>
    <row r="842" spans="1:148" ht="15" customHeight="1">
      <c r="A842" s="648"/>
      <c r="B842" s="2261" t="s">
        <v>1320</v>
      </c>
      <c r="C842" s="2266" t="str">
        <f t="shared" ref="C842" si="895">IF(ISBLANK(C13), "", C13)</f>
        <v/>
      </c>
      <c r="D842" s="2266" t="str">
        <f t="shared" si="894"/>
        <v/>
      </c>
      <c r="E842" s="2266" t="str">
        <f t="shared" si="894"/>
        <v/>
      </c>
      <c r="F842" s="2266" t="str">
        <f t="shared" si="894"/>
        <v/>
      </c>
      <c r="G842" s="45"/>
      <c r="H842" s="45"/>
      <c r="I842" s="45"/>
      <c r="J842" s="45"/>
      <c r="K842" s="45"/>
      <c r="L842" s="45"/>
      <c r="M842" s="45"/>
      <c r="N842" s="45"/>
      <c r="O842" s="45"/>
      <c r="P842" s="45"/>
      <c r="Q842" s="45"/>
      <c r="R842" s="45"/>
      <c r="S842" s="45"/>
      <c r="T842" s="45"/>
      <c r="U842" s="45"/>
      <c r="V842" s="45"/>
      <c r="W842" s="45"/>
      <c r="X842" s="45"/>
      <c r="Y842" s="45"/>
      <c r="Z842" s="45"/>
      <c r="AA842" s="45"/>
      <c r="AB842" s="45"/>
      <c r="AC842" s="45"/>
      <c r="AD842" s="45"/>
      <c r="AE842" s="45"/>
      <c r="AF842" s="45"/>
      <c r="AG842" s="45"/>
      <c r="AH842" s="45"/>
      <c r="AI842" s="45"/>
      <c r="AJ842" s="45"/>
      <c r="AK842" s="45"/>
      <c r="AL842" s="45"/>
      <c r="AM842" s="45"/>
      <c r="AN842" s="45"/>
      <c r="AO842" s="45"/>
      <c r="AP842" s="45"/>
      <c r="AQ842" s="45"/>
      <c r="AR842" s="45"/>
      <c r="AS842" s="45"/>
      <c r="AT842" s="45"/>
      <c r="AU842" s="45"/>
      <c r="AV842" s="45"/>
      <c r="AW842" s="45"/>
      <c r="AX842" s="45"/>
      <c r="AY842" s="45"/>
      <c r="AZ842" s="45"/>
      <c r="BA842" s="45"/>
      <c r="BB842" s="45"/>
      <c r="BC842" s="45"/>
      <c r="BD842" s="45"/>
      <c r="BE842" s="45"/>
      <c r="BF842" s="45"/>
      <c r="BG842" s="45"/>
      <c r="BH842" s="45"/>
      <c r="BI842" s="45"/>
      <c r="BJ842" s="45"/>
      <c r="BK842" s="45"/>
      <c r="BL842" s="45"/>
      <c r="BM842" s="45"/>
      <c r="BN842" s="45"/>
      <c r="BO842" s="45"/>
      <c r="BP842" s="45"/>
      <c r="BQ842" s="45"/>
      <c r="BR842" s="45"/>
      <c r="BS842" s="45"/>
      <c r="BT842" s="45"/>
      <c r="BU842" s="45"/>
      <c r="BV842" s="45"/>
      <c r="BW842" s="45"/>
      <c r="BX842" s="45"/>
      <c r="BY842" s="45"/>
      <c r="BZ842" s="45"/>
      <c r="CA842" s="45"/>
      <c r="CB842" s="45"/>
      <c r="CC842" s="45"/>
      <c r="CD842" s="45"/>
      <c r="CE842" s="45"/>
      <c r="CF842" s="45"/>
      <c r="CG842" s="45"/>
      <c r="CH842" s="45"/>
      <c r="CI842" s="45"/>
      <c r="CJ842" s="45"/>
      <c r="CK842" s="45"/>
      <c r="CL842" s="45"/>
      <c r="CM842" s="45"/>
      <c r="CN842" s="45"/>
      <c r="CO842" s="45"/>
      <c r="CP842" s="45"/>
      <c r="CQ842" s="45"/>
      <c r="CR842" s="45"/>
      <c r="CS842" s="45"/>
      <c r="CT842" s="45"/>
      <c r="CU842" s="45"/>
      <c r="CV842" s="45"/>
      <c r="CW842" s="45"/>
      <c r="CX842" s="45"/>
      <c r="CY842" s="45"/>
      <c r="CZ842" s="45"/>
      <c r="DA842" s="45"/>
      <c r="DB842" s="45"/>
      <c r="DC842" s="45"/>
      <c r="DD842" s="45"/>
      <c r="DE842" s="45"/>
      <c r="DF842" s="45"/>
      <c r="DG842" s="45"/>
      <c r="DH842" s="45"/>
      <c r="DI842" s="45"/>
      <c r="DJ842" s="45"/>
      <c r="DK842" s="45"/>
      <c r="DL842" s="45"/>
      <c r="DM842" s="45"/>
      <c r="DN842" s="45"/>
      <c r="DO842" s="45"/>
      <c r="DP842" s="45"/>
      <c r="DQ842" s="45"/>
      <c r="DR842" s="45"/>
      <c r="DS842" s="45"/>
      <c r="DT842" s="45"/>
      <c r="DU842" s="45"/>
      <c r="DV842" s="1217"/>
      <c r="DW842" s="45"/>
      <c r="DX842" s="45"/>
      <c r="DY842" s="45"/>
      <c r="DZ842" s="45"/>
      <c r="EA842" s="45"/>
      <c r="EB842" s="45"/>
      <c r="EC842" s="45"/>
      <c r="ED842" s="45"/>
      <c r="EE842" s="45"/>
      <c r="EF842" s="45"/>
      <c r="EG842" s="45"/>
      <c r="EH842" s="45"/>
      <c r="EI842" s="45"/>
      <c r="EJ842" s="45"/>
      <c r="EK842" s="45"/>
      <c r="EL842" s="45"/>
      <c r="EM842" s="45"/>
      <c r="EN842" s="45"/>
      <c r="EO842" s="45"/>
      <c r="EP842" s="45"/>
      <c r="EQ842" s="1217"/>
      <c r="ER842" s="577"/>
    </row>
    <row r="843" spans="1:148" ht="15" customHeight="1">
      <c r="A843" s="648"/>
      <c r="B843" s="2261" t="s">
        <v>1321</v>
      </c>
      <c r="C843" s="2266" t="str">
        <f t="shared" ref="C843" si="896">IF(ISBLANK(C14), "", C14)</f>
        <v/>
      </c>
      <c r="D843" s="2266" t="str">
        <f t="shared" si="894"/>
        <v/>
      </c>
      <c r="E843" s="2266" t="str">
        <f t="shared" si="894"/>
        <v/>
      </c>
      <c r="F843" s="2266" t="str">
        <f t="shared" si="894"/>
        <v/>
      </c>
      <c r="G843" s="45"/>
      <c r="H843" s="45"/>
      <c r="I843" s="45"/>
      <c r="J843" s="45"/>
      <c r="K843" s="45"/>
      <c r="L843" s="45"/>
      <c r="M843" s="45"/>
      <c r="N843" s="45"/>
      <c r="O843" s="45"/>
      <c r="P843" s="45"/>
      <c r="Q843" s="45"/>
      <c r="R843" s="45"/>
      <c r="S843" s="45"/>
      <c r="T843" s="45"/>
      <c r="U843" s="45"/>
      <c r="V843" s="45"/>
      <c r="W843" s="45"/>
      <c r="X843" s="45"/>
      <c r="Y843" s="45"/>
      <c r="Z843" s="45"/>
      <c r="AA843" s="45"/>
      <c r="AB843" s="45"/>
      <c r="AC843" s="45"/>
      <c r="AD843" s="45"/>
      <c r="AE843" s="45"/>
      <c r="AF843" s="45"/>
      <c r="AG843" s="45"/>
      <c r="AH843" s="45"/>
      <c r="AI843" s="45"/>
      <c r="AJ843" s="45"/>
      <c r="AK843" s="45"/>
      <c r="AL843" s="45"/>
      <c r="AM843" s="45"/>
      <c r="AN843" s="45"/>
      <c r="AO843" s="45"/>
      <c r="AP843" s="45"/>
      <c r="AQ843" s="45"/>
      <c r="AR843" s="45"/>
      <c r="AS843" s="45"/>
      <c r="AT843" s="45"/>
      <c r="AU843" s="45"/>
      <c r="AV843" s="45"/>
      <c r="AW843" s="45"/>
      <c r="AX843" s="45"/>
      <c r="AY843" s="45"/>
      <c r="AZ843" s="45"/>
      <c r="BA843" s="45"/>
      <c r="BB843" s="45"/>
      <c r="BC843" s="45"/>
      <c r="BD843" s="45"/>
      <c r="BE843" s="45"/>
      <c r="BF843" s="45"/>
      <c r="BG843" s="45"/>
      <c r="BH843" s="45"/>
      <c r="BI843" s="45"/>
      <c r="BJ843" s="45"/>
      <c r="BK843" s="45"/>
      <c r="BL843" s="45"/>
      <c r="BM843" s="45"/>
      <c r="BN843" s="45"/>
      <c r="BO843" s="45"/>
      <c r="BP843" s="45"/>
      <c r="BQ843" s="45"/>
      <c r="BR843" s="45"/>
      <c r="BS843" s="45"/>
      <c r="BT843" s="45"/>
      <c r="BU843" s="45"/>
      <c r="BV843" s="45"/>
      <c r="BW843" s="45"/>
      <c r="BX843" s="45"/>
      <c r="BY843" s="45"/>
      <c r="BZ843" s="45"/>
      <c r="CA843" s="45"/>
      <c r="CB843" s="45"/>
      <c r="CC843" s="45"/>
      <c r="CD843" s="45"/>
      <c r="CE843" s="45"/>
      <c r="CF843" s="45"/>
      <c r="CG843" s="45"/>
      <c r="CH843" s="45"/>
      <c r="CI843" s="45"/>
      <c r="CJ843" s="45"/>
      <c r="CK843" s="45"/>
      <c r="CL843" s="45"/>
      <c r="CM843" s="45"/>
      <c r="CN843" s="45"/>
      <c r="CO843" s="45"/>
      <c r="CP843" s="45"/>
      <c r="CQ843" s="45"/>
      <c r="CR843" s="45"/>
      <c r="CS843" s="45"/>
      <c r="CT843" s="45"/>
      <c r="CU843" s="45"/>
      <c r="CV843" s="45"/>
      <c r="CW843" s="45"/>
      <c r="CX843" s="45"/>
      <c r="CY843" s="45"/>
      <c r="CZ843" s="45"/>
      <c r="DA843" s="45"/>
      <c r="DB843" s="45"/>
      <c r="DC843" s="45"/>
      <c r="DD843" s="45"/>
      <c r="DE843" s="45"/>
      <c r="DF843" s="45"/>
      <c r="DG843" s="45"/>
      <c r="DH843" s="45"/>
      <c r="DI843" s="45"/>
      <c r="DJ843" s="45"/>
      <c r="DK843" s="45"/>
      <c r="DL843" s="45"/>
      <c r="DM843" s="45"/>
      <c r="DN843" s="45"/>
      <c r="DO843" s="45"/>
      <c r="DP843" s="45"/>
      <c r="DQ843" s="45"/>
      <c r="DR843" s="45"/>
      <c r="DS843" s="45"/>
      <c r="DT843" s="45"/>
      <c r="DU843" s="45"/>
      <c r="DV843" s="1217"/>
      <c r="DW843" s="45"/>
      <c r="DX843" s="45"/>
      <c r="DY843" s="45"/>
      <c r="DZ843" s="45"/>
      <c r="EA843" s="45"/>
      <c r="EB843" s="45"/>
      <c r="EC843" s="45"/>
      <c r="ED843" s="45"/>
      <c r="EE843" s="45"/>
      <c r="EF843" s="45"/>
      <c r="EG843" s="45"/>
      <c r="EH843" s="45"/>
      <c r="EI843" s="45"/>
      <c r="EJ843" s="45"/>
      <c r="EK843" s="45"/>
      <c r="EL843" s="45"/>
      <c r="EM843" s="45"/>
      <c r="EN843" s="45"/>
      <c r="EO843" s="45"/>
      <c r="EP843" s="45"/>
      <c r="EQ843" s="1217"/>
      <c r="ER843" s="577"/>
    </row>
    <row r="844" spans="1:148" ht="15" customHeight="1">
      <c r="A844" s="648"/>
      <c r="B844" s="2261" t="s">
        <v>1322</v>
      </c>
      <c r="C844" s="2266" t="str">
        <f t="shared" ref="C844" si="897">IF(ISBLANK(C15), "", C15)</f>
        <v/>
      </c>
      <c r="D844" s="2266" t="str">
        <f t="shared" si="894"/>
        <v/>
      </c>
      <c r="E844" s="2266" t="str">
        <f t="shared" si="894"/>
        <v/>
      </c>
      <c r="F844" s="2266" t="str">
        <f t="shared" si="894"/>
        <v/>
      </c>
      <c r="G844" s="45"/>
      <c r="H844" s="45"/>
      <c r="I844" s="45"/>
      <c r="J844" s="45"/>
      <c r="K844" s="45"/>
      <c r="L844" s="45"/>
      <c r="M844" s="45"/>
      <c r="N844" s="45"/>
      <c r="O844" s="45"/>
      <c r="P844" s="45"/>
      <c r="Q844" s="45"/>
      <c r="R844" s="45"/>
      <c r="S844" s="45"/>
      <c r="T844" s="45"/>
      <c r="U844" s="45"/>
      <c r="V844" s="45"/>
      <c r="W844" s="45"/>
      <c r="X844" s="45"/>
      <c r="Y844" s="45"/>
      <c r="Z844" s="45"/>
      <c r="AA844" s="45"/>
      <c r="AB844" s="45"/>
      <c r="AC844" s="45"/>
      <c r="AD844" s="45"/>
      <c r="AE844" s="45"/>
      <c r="AF844" s="45"/>
      <c r="AG844" s="45"/>
      <c r="AH844" s="45"/>
      <c r="AI844" s="45"/>
      <c r="AJ844" s="45"/>
      <c r="AK844" s="45"/>
      <c r="AL844" s="45"/>
      <c r="AM844" s="45"/>
      <c r="AN844" s="45"/>
      <c r="AO844" s="45"/>
      <c r="AP844" s="45"/>
      <c r="AQ844" s="45"/>
      <c r="AR844" s="45"/>
      <c r="AS844" s="45"/>
      <c r="AT844" s="45"/>
      <c r="AU844" s="45"/>
      <c r="AV844" s="45"/>
      <c r="AW844" s="45"/>
      <c r="AX844" s="45"/>
      <c r="AY844" s="45"/>
      <c r="AZ844" s="45"/>
      <c r="BA844" s="45"/>
      <c r="BB844" s="45"/>
      <c r="BC844" s="45"/>
      <c r="BD844" s="45"/>
      <c r="BE844" s="45"/>
      <c r="BF844" s="45"/>
      <c r="BG844" s="45"/>
      <c r="BH844" s="45"/>
      <c r="BI844" s="45"/>
      <c r="BJ844" s="45"/>
      <c r="BK844" s="45"/>
      <c r="BL844" s="45"/>
      <c r="BM844" s="45"/>
      <c r="BN844" s="45"/>
      <c r="BO844" s="45"/>
      <c r="BP844" s="45"/>
      <c r="BQ844" s="45"/>
      <c r="BR844" s="45"/>
      <c r="BS844" s="45"/>
      <c r="BT844" s="45"/>
      <c r="BU844" s="45"/>
      <c r="BV844" s="45"/>
      <c r="BW844" s="45"/>
      <c r="BX844" s="45"/>
      <c r="BY844" s="45"/>
      <c r="BZ844" s="45"/>
      <c r="CA844" s="45"/>
      <c r="CB844" s="45"/>
      <c r="CC844" s="45"/>
      <c r="CD844" s="45"/>
      <c r="CE844" s="45"/>
      <c r="CF844" s="45"/>
      <c r="CG844" s="45"/>
      <c r="CH844" s="45"/>
      <c r="CI844" s="45"/>
      <c r="CJ844" s="45"/>
      <c r="CK844" s="45"/>
      <c r="CL844" s="45"/>
      <c r="CM844" s="45"/>
      <c r="CN844" s="45"/>
      <c r="CO844" s="45"/>
      <c r="CP844" s="45"/>
      <c r="CQ844" s="45"/>
      <c r="CR844" s="45"/>
      <c r="CS844" s="45"/>
      <c r="CT844" s="45"/>
      <c r="CU844" s="45"/>
      <c r="CV844" s="45"/>
      <c r="CW844" s="45"/>
      <c r="CX844" s="45"/>
      <c r="CY844" s="45"/>
      <c r="CZ844" s="45"/>
      <c r="DA844" s="45"/>
      <c r="DB844" s="45"/>
      <c r="DC844" s="45"/>
      <c r="DD844" s="45"/>
      <c r="DE844" s="45"/>
      <c r="DF844" s="45"/>
      <c r="DG844" s="45"/>
      <c r="DH844" s="45"/>
      <c r="DI844" s="45"/>
      <c r="DJ844" s="45"/>
      <c r="DK844" s="45"/>
      <c r="DL844" s="45"/>
      <c r="DM844" s="45"/>
      <c r="DN844" s="45"/>
      <c r="DO844" s="45"/>
      <c r="DP844" s="45"/>
      <c r="DQ844" s="45"/>
      <c r="DR844" s="45"/>
      <c r="DS844" s="45"/>
      <c r="DT844" s="45"/>
      <c r="DU844" s="45"/>
      <c r="DV844" s="1217"/>
      <c r="DW844" s="45"/>
      <c r="DX844" s="45"/>
      <c r="DY844" s="45"/>
      <c r="DZ844" s="45"/>
      <c r="EA844" s="45"/>
      <c r="EB844" s="45"/>
      <c r="EC844" s="45"/>
      <c r="ED844" s="45"/>
      <c r="EE844" s="45"/>
      <c r="EF844" s="45"/>
      <c r="EG844" s="45"/>
      <c r="EH844" s="45"/>
      <c r="EI844" s="45"/>
      <c r="EJ844" s="45"/>
      <c r="EK844" s="45"/>
      <c r="EL844" s="45"/>
      <c r="EM844" s="45"/>
      <c r="EN844" s="45"/>
      <c r="EO844" s="45"/>
      <c r="EP844" s="45"/>
      <c r="EQ844" s="1217"/>
      <c r="ER844" s="577"/>
    </row>
    <row r="845" spans="1:148" ht="15" customHeight="1">
      <c r="A845" s="648"/>
      <c r="B845" s="2261" t="s">
        <v>1323</v>
      </c>
      <c r="C845" s="2266" t="str">
        <f t="shared" ref="C845" si="898">IF(ISBLANK(C16), "", C16)</f>
        <v/>
      </c>
      <c r="D845" s="2266" t="str">
        <f t="shared" si="894"/>
        <v/>
      </c>
      <c r="E845" s="2266" t="str">
        <f t="shared" si="894"/>
        <v/>
      </c>
      <c r="F845" s="2266" t="str">
        <f t="shared" si="894"/>
        <v/>
      </c>
      <c r="G845" s="45"/>
      <c r="H845" s="45"/>
      <c r="I845" s="45"/>
      <c r="J845" s="45"/>
      <c r="K845" s="45"/>
      <c r="L845" s="45"/>
      <c r="M845" s="45"/>
      <c r="N845" s="45"/>
      <c r="O845" s="45"/>
      <c r="P845" s="45"/>
      <c r="Q845" s="45"/>
      <c r="R845" s="45"/>
      <c r="S845" s="45"/>
      <c r="T845" s="45"/>
      <c r="U845" s="45"/>
      <c r="V845" s="45"/>
      <c r="W845" s="45"/>
      <c r="X845" s="45"/>
      <c r="Y845" s="45"/>
      <c r="Z845" s="45"/>
      <c r="AA845" s="45"/>
      <c r="AB845" s="45"/>
      <c r="AC845" s="45"/>
      <c r="AD845" s="45"/>
      <c r="AE845" s="45"/>
      <c r="AF845" s="45"/>
      <c r="AG845" s="45"/>
      <c r="AH845" s="45"/>
      <c r="AI845" s="45"/>
      <c r="AJ845" s="45"/>
      <c r="AK845" s="45"/>
      <c r="AL845" s="45"/>
      <c r="AM845" s="45"/>
      <c r="AN845" s="45"/>
      <c r="AO845" s="45"/>
      <c r="AP845" s="45"/>
      <c r="AQ845" s="45"/>
      <c r="AR845" s="45"/>
      <c r="AS845" s="45"/>
      <c r="AT845" s="45"/>
      <c r="AU845" s="45"/>
      <c r="AV845" s="45"/>
      <c r="AW845" s="45"/>
      <c r="AX845" s="45"/>
      <c r="AY845" s="45"/>
      <c r="AZ845" s="45"/>
      <c r="BA845" s="45"/>
      <c r="BB845" s="45"/>
      <c r="BC845" s="45"/>
      <c r="BD845" s="45"/>
      <c r="BE845" s="45"/>
      <c r="BF845" s="45"/>
      <c r="BG845" s="45"/>
      <c r="BH845" s="45"/>
      <c r="BI845" s="45"/>
      <c r="BJ845" s="45"/>
      <c r="BK845" s="45"/>
      <c r="BL845" s="45"/>
      <c r="BM845" s="45"/>
      <c r="BN845" s="45"/>
      <c r="BO845" s="45"/>
      <c r="BP845" s="45"/>
      <c r="BQ845" s="45"/>
      <c r="BR845" s="45"/>
      <c r="BS845" s="45"/>
      <c r="BT845" s="45"/>
      <c r="BU845" s="45"/>
      <c r="BV845" s="45"/>
      <c r="BW845" s="45"/>
      <c r="BX845" s="45"/>
      <c r="BY845" s="45"/>
      <c r="BZ845" s="45"/>
      <c r="CA845" s="45"/>
      <c r="CB845" s="45"/>
      <c r="CC845" s="45"/>
      <c r="CD845" s="45"/>
      <c r="CE845" s="45"/>
      <c r="CF845" s="45"/>
      <c r="CG845" s="45"/>
      <c r="CH845" s="45"/>
      <c r="CI845" s="45"/>
      <c r="CJ845" s="45"/>
      <c r="CK845" s="45"/>
      <c r="CL845" s="45"/>
      <c r="CM845" s="45"/>
      <c r="CN845" s="45"/>
      <c r="CO845" s="45"/>
      <c r="CP845" s="45"/>
      <c r="CQ845" s="45"/>
      <c r="CR845" s="45"/>
      <c r="CS845" s="45"/>
      <c r="CT845" s="45"/>
      <c r="CU845" s="45"/>
      <c r="CV845" s="45"/>
      <c r="CW845" s="45"/>
      <c r="CX845" s="45"/>
      <c r="CY845" s="45"/>
      <c r="CZ845" s="45"/>
      <c r="DA845" s="45"/>
      <c r="DB845" s="45"/>
      <c r="DC845" s="45"/>
      <c r="DD845" s="45"/>
      <c r="DE845" s="45"/>
      <c r="DF845" s="45"/>
      <c r="DG845" s="45"/>
      <c r="DH845" s="45"/>
      <c r="DI845" s="45"/>
      <c r="DJ845" s="45"/>
      <c r="DK845" s="45"/>
      <c r="DL845" s="45"/>
      <c r="DM845" s="45"/>
      <c r="DN845" s="45"/>
      <c r="DO845" s="45"/>
      <c r="DP845" s="45"/>
      <c r="DQ845" s="45"/>
      <c r="DR845" s="45"/>
      <c r="DS845" s="45"/>
      <c r="DT845" s="45"/>
      <c r="DU845" s="45"/>
      <c r="DV845" s="1217"/>
      <c r="DW845" s="45"/>
      <c r="DX845" s="45"/>
      <c r="DY845" s="45"/>
      <c r="DZ845" s="45"/>
      <c r="EA845" s="45"/>
      <c r="EB845" s="45"/>
      <c r="EC845" s="45"/>
      <c r="ED845" s="45"/>
      <c r="EE845" s="45"/>
      <c r="EF845" s="45"/>
      <c r="EG845" s="45"/>
      <c r="EH845" s="45"/>
      <c r="EI845" s="45"/>
      <c r="EJ845" s="45"/>
      <c r="EK845" s="45"/>
      <c r="EL845" s="45"/>
      <c r="EM845" s="45"/>
      <c r="EN845" s="45"/>
      <c r="EO845" s="45"/>
      <c r="EP845" s="45"/>
      <c r="EQ845" s="1217"/>
      <c r="ER845" s="577"/>
    </row>
    <row r="846" spans="1:148" ht="15" customHeight="1">
      <c r="A846" s="648"/>
      <c r="B846" s="2261" t="s">
        <v>1324</v>
      </c>
      <c r="C846" s="2266" t="str">
        <f t="shared" ref="C846" si="899">IF(ISBLANK(C17), "", C17)</f>
        <v/>
      </c>
      <c r="D846" s="2266" t="str">
        <f t="shared" si="894"/>
        <v/>
      </c>
      <c r="E846" s="2266" t="str">
        <f t="shared" si="894"/>
        <v/>
      </c>
      <c r="F846" s="2266" t="str">
        <f t="shared" si="894"/>
        <v/>
      </c>
      <c r="G846" s="45"/>
      <c r="H846" s="45"/>
      <c r="I846" s="45"/>
      <c r="J846" s="45"/>
      <c r="K846" s="45"/>
      <c r="L846" s="45"/>
      <c r="M846" s="45"/>
      <c r="N846" s="45"/>
      <c r="O846" s="45"/>
      <c r="P846" s="45"/>
      <c r="Q846" s="45"/>
      <c r="R846" s="45"/>
      <c r="S846" s="45"/>
      <c r="T846" s="45"/>
      <c r="U846" s="45"/>
      <c r="V846" s="45"/>
      <c r="W846" s="45"/>
      <c r="X846" s="45"/>
      <c r="Y846" s="45"/>
      <c r="Z846" s="45"/>
      <c r="AA846" s="45"/>
      <c r="AB846" s="45"/>
      <c r="AC846" s="45"/>
      <c r="AD846" s="45"/>
      <c r="AE846" s="45"/>
      <c r="AF846" s="45"/>
      <c r="AG846" s="45"/>
      <c r="AH846" s="45"/>
      <c r="AI846" s="45"/>
      <c r="AJ846" s="45"/>
      <c r="AK846" s="45"/>
      <c r="AL846" s="45"/>
      <c r="AM846" s="45"/>
      <c r="AN846" s="45"/>
      <c r="AO846" s="45"/>
      <c r="AP846" s="45"/>
      <c r="AQ846" s="45"/>
      <c r="AR846" s="45"/>
      <c r="AS846" s="45"/>
      <c r="AT846" s="45"/>
      <c r="AU846" s="45"/>
      <c r="AV846" s="45"/>
      <c r="AW846" s="45"/>
      <c r="AX846" s="45"/>
      <c r="AY846" s="45"/>
      <c r="AZ846" s="45"/>
      <c r="BA846" s="45"/>
      <c r="BB846" s="45"/>
      <c r="BC846" s="45"/>
      <c r="BD846" s="45"/>
      <c r="BE846" s="45"/>
      <c r="BF846" s="45"/>
      <c r="BG846" s="45"/>
      <c r="BH846" s="45"/>
      <c r="BI846" s="45"/>
      <c r="BJ846" s="45"/>
      <c r="BK846" s="45"/>
      <c r="BL846" s="45"/>
      <c r="BM846" s="45"/>
      <c r="BN846" s="45"/>
      <c r="BO846" s="45"/>
      <c r="BP846" s="45"/>
      <c r="BQ846" s="45"/>
      <c r="BR846" s="45"/>
      <c r="BS846" s="45"/>
      <c r="BT846" s="45"/>
      <c r="BU846" s="45"/>
      <c r="BV846" s="45"/>
      <c r="BW846" s="45"/>
      <c r="BX846" s="45"/>
      <c r="BY846" s="45"/>
      <c r="BZ846" s="45"/>
      <c r="CA846" s="45"/>
      <c r="CB846" s="45"/>
      <c r="CC846" s="45"/>
      <c r="CD846" s="45"/>
      <c r="CE846" s="45"/>
      <c r="CF846" s="45"/>
      <c r="CG846" s="45"/>
      <c r="CH846" s="45"/>
      <c r="CI846" s="45"/>
      <c r="CJ846" s="45"/>
      <c r="CK846" s="45"/>
      <c r="CL846" s="45"/>
      <c r="CM846" s="45"/>
      <c r="CN846" s="45"/>
      <c r="CO846" s="45"/>
      <c r="CP846" s="45"/>
      <c r="CQ846" s="45"/>
      <c r="CR846" s="45"/>
      <c r="CS846" s="45"/>
      <c r="CT846" s="45"/>
      <c r="CU846" s="45"/>
      <c r="CV846" s="45"/>
      <c r="CW846" s="45"/>
      <c r="CX846" s="45"/>
      <c r="CY846" s="45"/>
      <c r="CZ846" s="45"/>
      <c r="DA846" s="45"/>
      <c r="DB846" s="45"/>
      <c r="DC846" s="45"/>
      <c r="DD846" s="45"/>
      <c r="DE846" s="45"/>
      <c r="DF846" s="45"/>
      <c r="DG846" s="45"/>
      <c r="DH846" s="45"/>
      <c r="DI846" s="45"/>
      <c r="DJ846" s="45"/>
      <c r="DK846" s="45"/>
      <c r="DL846" s="45"/>
      <c r="DM846" s="45"/>
      <c r="DN846" s="45"/>
      <c r="DO846" s="45"/>
      <c r="DP846" s="45"/>
      <c r="DQ846" s="45"/>
      <c r="DR846" s="45"/>
      <c r="DS846" s="45"/>
      <c r="DT846" s="45"/>
      <c r="DU846" s="45"/>
      <c r="DV846" s="1217"/>
      <c r="DW846" s="45"/>
      <c r="DX846" s="45"/>
      <c r="DY846" s="45"/>
      <c r="DZ846" s="45"/>
      <c r="EA846" s="45"/>
      <c r="EB846" s="45"/>
      <c r="EC846" s="45"/>
      <c r="ED846" s="45"/>
      <c r="EE846" s="45"/>
      <c r="EF846" s="45"/>
      <c r="EG846" s="45"/>
      <c r="EH846" s="45"/>
      <c r="EI846" s="45"/>
      <c r="EJ846" s="45"/>
      <c r="EK846" s="45"/>
      <c r="EL846" s="45"/>
      <c r="EM846" s="45"/>
      <c r="EN846" s="45"/>
      <c r="EO846" s="45"/>
      <c r="EP846" s="45"/>
      <c r="EQ846" s="1217"/>
      <c r="ER846" s="577"/>
    </row>
    <row r="847" spans="1:148" ht="15" customHeight="1">
      <c r="A847" s="648"/>
      <c r="B847" s="2261" t="s">
        <v>1325</v>
      </c>
      <c r="C847" s="2266" t="str">
        <f t="shared" ref="C847" si="900">IF(ISBLANK(C18), "", C18)</f>
        <v/>
      </c>
      <c r="D847" s="2266" t="str">
        <f t="shared" si="894"/>
        <v/>
      </c>
      <c r="E847" s="2266" t="str">
        <f t="shared" si="894"/>
        <v/>
      </c>
      <c r="F847" s="2266" t="str">
        <f t="shared" si="894"/>
        <v/>
      </c>
      <c r="G847" s="45"/>
      <c r="H847" s="45"/>
      <c r="I847" s="45"/>
      <c r="J847" s="45"/>
      <c r="K847" s="45"/>
      <c r="L847" s="45"/>
      <c r="M847" s="45"/>
      <c r="N847" s="45"/>
      <c r="O847" s="45"/>
      <c r="P847" s="45"/>
      <c r="Q847" s="45"/>
      <c r="R847" s="45"/>
      <c r="S847" s="45"/>
      <c r="T847" s="45"/>
      <c r="U847" s="45"/>
      <c r="V847" s="45"/>
      <c r="W847" s="45"/>
      <c r="X847" s="45"/>
      <c r="Y847" s="45"/>
      <c r="Z847" s="45"/>
      <c r="AA847" s="45"/>
      <c r="AB847" s="45"/>
      <c r="AC847" s="45"/>
      <c r="AD847" s="45"/>
      <c r="AE847" s="45"/>
      <c r="AF847" s="45"/>
      <c r="AG847" s="45"/>
      <c r="AH847" s="45"/>
      <c r="AI847" s="45"/>
      <c r="AJ847" s="45"/>
      <c r="AK847" s="45"/>
      <c r="AL847" s="45"/>
      <c r="AM847" s="45"/>
      <c r="AN847" s="45"/>
      <c r="AO847" s="45"/>
      <c r="AP847" s="45"/>
      <c r="AQ847" s="45"/>
      <c r="AR847" s="45"/>
      <c r="AS847" s="45"/>
      <c r="AT847" s="45"/>
      <c r="AU847" s="45"/>
      <c r="AV847" s="45"/>
      <c r="AW847" s="45"/>
      <c r="AX847" s="45"/>
      <c r="AY847" s="45"/>
      <c r="AZ847" s="45"/>
      <c r="BA847" s="45"/>
      <c r="BB847" s="45"/>
      <c r="BC847" s="45"/>
      <c r="BD847" s="45"/>
      <c r="BE847" s="45"/>
      <c r="BF847" s="45"/>
      <c r="BG847" s="45"/>
      <c r="BH847" s="45"/>
      <c r="BI847" s="45"/>
      <c r="BJ847" s="45"/>
      <c r="BK847" s="45"/>
      <c r="BL847" s="45"/>
      <c r="BM847" s="45"/>
      <c r="BN847" s="45"/>
      <c r="BO847" s="45"/>
      <c r="BP847" s="45"/>
      <c r="BQ847" s="45"/>
      <c r="BR847" s="45"/>
      <c r="BS847" s="45"/>
      <c r="BT847" s="45"/>
      <c r="BU847" s="45"/>
      <c r="BV847" s="45"/>
      <c r="BW847" s="45"/>
      <c r="BX847" s="45"/>
      <c r="BY847" s="45"/>
      <c r="BZ847" s="45"/>
      <c r="CA847" s="45"/>
      <c r="CB847" s="45"/>
      <c r="CC847" s="45"/>
      <c r="CD847" s="45"/>
      <c r="CE847" s="45"/>
      <c r="CF847" s="45"/>
      <c r="CG847" s="45"/>
      <c r="CH847" s="45"/>
      <c r="CI847" s="45"/>
      <c r="CJ847" s="45"/>
      <c r="CK847" s="45"/>
      <c r="CL847" s="45"/>
      <c r="CM847" s="45"/>
      <c r="CN847" s="45"/>
      <c r="CO847" s="45"/>
      <c r="CP847" s="45"/>
      <c r="CQ847" s="45"/>
      <c r="CR847" s="45"/>
      <c r="CS847" s="45"/>
      <c r="CT847" s="45"/>
      <c r="CU847" s="45"/>
      <c r="CV847" s="45"/>
      <c r="CW847" s="45"/>
      <c r="CX847" s="45"/>
      <c r="CY847" s="45"/>
      <c r="CZ847" s="45"/>
      <c r="DA847" s="45"/>
      <c r="DB847" s="45"/>
      <c r="DC847" s="45"/>
      <c r="DD847" s="45"/>
      <c r="DE847" s="45"/>
      <c r="DF847" s="45"/>
      <c r="DG847" s="45"/>
      <c r="DH847" s="45"/>
      <c r="DI847" s="45"/>
      <c r="DJ847" s="45"/>
      <c r="DK847" s="45"/>
      <c r="DL847" s="45"/>
      <c r="DM847" s="45"/>
      <c r="DN847" s="45"/>
      <c r="DO847" s="45"/>
      <c r="DP847" s="45"/>
      <c r="DQ847" s="45"/>
      <c r="DR847" s="45"/>
      <c r="DS847" s="45"/>
      <c r="DT847" s="45"/>
      <c r="DU847" s="45"/>
      <c r="DV847" s="1217"/>
      <c r="DW847" s="45"/>
      <c r="DX847" s="45"/>
      <c r="DY847" s="45"/>
      <c r="DZ847" s="45"/>
      <c r="EA847" s="45"/>
      <c r="EB847" s="45"/>
      <c r="EC847" s="45"/>
      <c r="ED847" s="45"/>
      <c r="EE847" s="45"/>
      <c r="EF847" s="45"/>
      <c r="EG847" s="45"/>
      <c r="EH847" s="45"/>
      <c r="EI847" s="45"/>
      <c r="EJ847" s="45"/>
      <c r="EK847" s="45"/>
      <c r="EL847" s="45"/>
      <c r="EM847" s="45"/>
      <c r="EN847" s="45"/>
      <c r="EO847" s="45"/>
      <c r="EP847" s="45"/>
      <c r="EQ847" s="1217"/>
      <c r="ER847" s="577"/>
    </row>
    <row r="848" spans="1:148" ht="15" customHeight="1">
      <c r="A848" s="648"/>
      <c r="B848" s="2261" t="s">
        <v>1326</v>
      </c>
      <c r="C848" s="2266" t="str">
        <f t="shared" ref="C848" si="901">IF(ISBLANK(C19), "", C19)</f>
        <v/>
      </c>
      <c r="D848" s="2266" t="str">
        <f t="shared" si="894"/>
        <v/>
      </c>
      <c r="E848" s="2266" t="str">
        <f t="shared" si="894"/>
        <v/>
      </c>
      <c r="F848" s="2266" t="str">
        <f t="shared" si="894"/>
        <v/>
      </c>
      <c r="G848" s="45"/>
      <c r="H848" s="45"/>
      <c r="I848" s="45"/>
      <c r="J848" s="45"/>
      <c r="K848" s="45"/>
      <c r="L848" s="45"/>
      <c r="M848" s="45"/>
      <c r="N848" s="45"/>
      <c r="O848" s="45"/>
      <c r="P848" s="45"/>
      <c r="Q848" s="45"/>
      <c r="R848" s="45"/>
      <c r="S848" s="45"/>
      <c r="T848" s="45"/>
      <c r="U848" s="45"/>
      <c r="V848" s="45"/>
      <c r="W848" s="45"/>
      <c r="X848" s="45"/>
      <c r="Y848" s="45"/>
      <c r="Z848" s="45"/>
      <c r="AA848" s="45"/>
      <c r="AB848" s="45"/>
      <c r="AC848" s="45"/>
      <c r="AD848" s="45"/>
      <c r="AE848" s="45"/>
      <c r="AF848" s="45"/>
      <c r="AG848" s="45"/>
      <c r="AH848" s="45"/>
      <c r="AI848" s="45"/>
      <c r="AJ848" s="45"/>
      <c r="AK848" s="45"/>
      <c r="AL848" s="45"/>
      <c r="AM848" s="45"/>
      <c r="AN848" s="45"/>
      <c r="AO848" s="45"/>
      <c r="AP848" s="45"/>
      <c r="AQ848" s="45"/>
      <c r="AR848" s="45"/>
      <c r="AS848" s="45"/>
      <c r="AT848" s="45"/>
      <c r="AU848" s="45"/>
      <c r="AV848" s="45"/>
      <c r="AW848" s="45"/>
      <c r="AX848" s="45"/>
      <c r="AY848" s="45"/>
      <c r="AZ848" s="45"/>
      <c r="BA848" s="45"/>
      <c r="BB848" s="45"/>
      <c r="BC848" s="45"/>
      <c r="BD848" s="45"/>
      <c r="BE848" s="45"/>
      <c r="BF848" s="45"/>
      <c r="BG848" s="45"/>
      <c r="BH848" s="45"/>
      <c r="BI848" s="45"/>
      <c r="BJ848" s="45"/>
      <c r="BK848" s="45"/>
      <c r="BL848" s="45"/>
      <c r="BM848" s="45"/>
      <c r="BN848" s="45"/>
      <c r="BO848" s="45"/>
      <c r="BP848" s="45"/>
      <c r="BQ848" s="45"/>
      <c r="BR848" s="45"/>
      <c r="BS848" s="45"/>
      <c r="BT848" s="45"/>
      <c r="BU848" s="45"/>
      <c r="BV848" s="45"/>
      <c r="BW848" s="45"/>
      <c r="BX848" s="45"/>
      <c r="BY848" s="45"/>
      <c r="BZ848" s="45"/>
      <c r="CA848" s="45"/>
      <c r="CB848" s="45"/>
      <c r="CC848" s="45"/>
      <c r="CD848" s="45"/>
      <c r="CE848" s="45"/>
      <c r="CF848" s="45"/>
      <c r="CG848" s="45"/>
      <c r="CH848" s="45"/>
      <c r="CI848" s="45"/>
      <c r="CJ848" s="45"/>
      <c r="CK848" s="45"/>
      <c r="CL848" s="45"/>
      <c r="CM848" s="45"/>
      <c r="CN848" s="45"/>
      <c r="CO848" s="45"/>
      <c r="CP848" s="45"/>
      <c r="CQ848" s="45"/>
      <c r="CR848" s="45"/>
      <c r="CS848" s="45"/>
      <c r="CT848" s="45"/>
      <c r="CU848" s="45"/>
      <c r="CV848" s="45"/>
      <c r="CW848" s="45"/>
      <c r="CX848" s="45"/>
      <c r="CY848" s="45"/>
      <c r="CZ848" s="45"/>
      <c r="DA848" s="45"/>
      <c r="DB848" s="45"/>
      <c r="DC848" s="45"/>
      <c r="DD848" s="45"/>
      <c r="DE848" s="45"/>
      <c r="DF848" s="45"/>
      <c r="DG848" s="45"/>
      <c r="DH848" s="45"/>
      <c r="DI848" s="45"/>
      <c r="DJ848" s="45"/>
      <c r="DK848" s="45"/>
      <c r="DL848" s="45"/>
      <c r="DM848" s="45"/>
      <c r="DN848" s="45"/>
      <c r="DO848" s="45"/>
      <c r="DP848" s="45"/>
      <c r="DQ848" s="45"/>
      <c r="DR848" s="45"/>
      <c r="DS848" s="45"/>
      <c r="DT848" s="45"/>
      <c r="DU848" s="45"/>
      <c r="DV848" s="1217"/>
      <c r="DW848" s="45"/>
      <c r="DX848" s="45"/>
      <c r="DY848" s="45"/>
      <c r="DZ848" s="45"/>
      <c r="EA848" s="45"/>
      <c r="EB848" s="45"/>
      <c r="EC848" s="45"/>
      <c r="ED848" s="45"/>
      <c r="EE848" s="45"/>
      <c r="EF848" s="45"/>
      <c r="EG848" s="45"/>
      <c r="EH848" s="45"/>
      <c r="EI848" s="45"/>
      <c r="EJ848" s="45"/>
      <c r="EK848" s="45"/>
      <c r="EL848" s="45"/>
      <c r="EM848" s="45"/>
      <c r="EN848" s="45"/>
      <c r="EO848" s="45"/>
      <c r="EP848" s="45"/>
      <c r="EQ848" s="1217"/>
      <c r="ER848" s="577"/>
    </row>
    <row r="849" spans="1:148" ht="15" customHeight="1">
      <c r="A849" s="648"/>
      <c r="B849" s="2261" t="s">
        <v>1327</v>
      </c>
      <c r="C849" s="2266" t="str">
        <f t="shared" ref="C849" si="902">IF(ISBLANK(C20), "", C20)</f>
        <v/>
      </c>
      <c r="D849" s="2266" t="str">
        <f t="shared" si="894"/>
        <v/>
      </c>
      <c r="E849" s="2266" t="str">
        <f t="shared" si="894"/>
        <v/>
      </c>
      <c r="F849" s="2266" t="str">
        <f t="shared" si="894"/>
        <v/>
      </c>
      <c r="G849" s="45"/>
      <c r="H849" s="45"/>
      <c r="I849" s="45"/>
      <c r="J849" s="45"/>
      <c r="K849" s="45"/>
      <c r="L849" s="45"/>
      <c r="M849" s="45"/>
      <c r="N849" s="45"/>
      <c r="O849" s="45"/>
      <c r="P849" s="45"/>
      <c r="Q849" s="45"/>
      <c r="R849" s="45"/>
      <c r="S849" s="45"/>
      <c r="T849" s="45"/>
      <c r="U849" s="45"/>
      <c r="V849" s="45"/>
      <c r="W849" s="45"/>
      <c r="X849" s="45"/>
      <c r="Y849" s="45"/>
      <c r="Z849" s="45"/>
      <c r="AA849" s="45"/>
      <c r="AB849" s="45"/>
      <c r="AC849" s="45"/>
      <c r="AD849" s="45"/>
      <c r="AE849" s="45"/>
      <c r="AF849" s="45"/>
      <c r="AG849" s="45"/>
      <c r="AH849" s="45"/>
      <c r="AI849" s="45"/>
      <c r="AJ849" s="45"/>
      <c r="AK849" s="45"/>
      <c r="AL849" s="45"/>
      <c r="AM849" s="45"/>
      <c r="AN849" s="45"/>
      <c r="AO849" s="45"/>
      <c r="AP849" s="45"/>
      <c r="AQ849" s="45"/>
      <c r="AR849" s="45"/>
      <c r="AS849" s="45"/>
      <c r="AT849" s="45"/>
      <c r="AU849" s="45"/>
      <c r="AV849" s="45"/>
      <c r="AW849" s="45"/>
      <c r="AX849" s="45"/>
      <c r="AY849" s="45"/>
      <c r="AZ849" s="45"/>
      <c r="BA849" s="45"/>
      <c r="BB849" s="45"/>
      <c r="BC849" s="45"/>
      <c r="BD849" s="45"/>
      <c r="BE849" s="45"/>
      <c r="BF849" s="45"/>
      <c r="BG849" s="45"/>
      <c r="BH849" s="45"/>
      <c r="BI849" s="45"/>
      <c r="BJ849" s="45"/>
      <c r="BK849" s="45"/>
      <c r="BL849" s="45"/>
      <c r="BM849" s="45"/>
      <c r="BN849" s="45"/>
      <c r="BO849" s="45"/>
      <c r="BP849" s="45"/>
      <c r="BQ849" s="45"/>
      <c r="BR849" s="45"/>
      <c r="BS849" s="45"/>
      <c r="BT849" s="45"/>
      <c r="BU849" s="45"/>
      <c r="BV849" s="45"/>
      <c r="BW849" s="45"/>
      <c r="BX849" s="45"/>
      <c r="BY849" s="45"/>
      <c r="BZ849" s="45"/>
      <c r="CA849" s="45"/>
      <c r="CB849" s="45"/>
      <c r="CC849" s="45"/>
      <c r="CD849" s="45"/>
      <c r="CE849" s="45"/>
      <c r="CF849" s="45"/>
      <c r="CG849" s="45"/>
      <c r="CH849" s="45"/>
      <c r="CI849" s="45"/>
      <c r="CJ849" s="45"/>
      <c r="CK849" s="45"/>
      <c r="CL849" s="45"/>
      <c r="CM849" s="45"/>
      <c r="CN849" s="45"/>
      <c r="CO849" s="45"/>
      <c r="CP849" s="45"/>
      <c r="CQ849" s="45"/>
      <c r="CR849" s="45"/>
      <c r="CS849" s="45"/>
      <c r="CT849" s="45"/>
      <c r="CU849" s="45"/>
      <c r="CV849" s="45"/>
      <c r="CW849" s="45"/>
      <c r="CX849" s="45"/>
      <c r="CY849" s="45"/>
      <c r="CZ849" s="45"/>
      <c r="DA849" s="45"/>
      <c r="DB849" s="45"/>
      <c r="DC849" s="45"/>
      <c r="DD849" s="45"/>
      <c r="DE849" s="45"/>
      <c r="DF849" s="45"/>
      <c r="DG849" s="45"/>
      <c r="DH849" s="45"/>
      <c r="DI849" s="45"/>
      <c r="DJ849" s="45"/>
      <c r="DK849" s="45"/>
      <c r="DL849" s="45"/>
      <c r="DM849" s="45"/>
      <c r="DN849" s="45"/>
      <c r="DO849" s="45"/>
      <c r="DP849" s="45"/>
      <c r="DQ849" s="45"/>
      <c r="DR849" s="45"/>
      <c r="DS849" s="45"/>
      <c r="DT849" s="45"/>
      <c r="DU849" s="45"/>
      <c r="DV849" s="1217"/>
      <c r="DW849" s="45"/>
      <c r="DX849" s="45"/>
      <c r="DY849" s="45"/>
      <c r="DZ849" s="45"/>
      <c r="EA849" s="45"/>
      <c r="EB849" s="45"/>
      <c r="EC849" s="45"/>
      <c r="ED849" s="45"/>
      <c r="EE849" s="45"/>
      <c r="EF849" s="45"/>
      <c r="EG849" s="45"/>
      <c r="EH849" s="45"/>
      <c r="EI849" s="45"/>
      <c r="EJ849" s="45"/>
      <c r="EK849" s="45"/>
      <c r="EL849" s="45"/>
      <c r="EM849" s="45"/>
      <c r="EN849" s="45"/>
      <c r="EO849" s="45"/>
      <c r="EP849" s="45"/>
      <c r="EQ849" s="1217"/>
      <c r="ER849" s="577"/>
    </row>
    <row r="850" spans="1:148" ht="15" customHeight="1">
      <c r="A850" s="648"/>
      <c r="B850" s="2261" t="s">
        <v>1328</v>
      </c>
      <c r="C850" s="2266" t="str">
        <f t="shared" ref="C850" si="903">IF(ISBLANK(C21), "", C21)</f>
        <v/>
      </c>
      <c r="D850" s="2266" t="str">
        <f t="shared" si="894"/>
        <v/>
      </c>
      <c r="E850" s="2266" t="str">
        <f t="shared" si="894"/>
        <v/>
      </c>
      <c r="F850" s="2266" t="str">
        <f t="shared" si="894"/>
        <v/>
      </c>
      <c r="G850" s="45"/>
      <c r="H850" s="45"/>
      <c r="I850" s="45"/>
      <c r="J850" s="45"/>
      <c r="K850" s="45"/>
      <c r="L850" s="45"/>
      <c r="M850" s="45"/>
      <c r="N850" s="45"/>
      <c r="O850" s="45"/>
      <c r="P850" s="45"/>
      <c r="Q850" s="45"/>
      <c r="R850" s="45"/>
      <c r="S850" s="45"/>
      <c r="T850" s="45"/>
      <c r="U850" s="45"/>
      <c r="V850" s="45"/>
      <c r="W850" s="45"/>
      <c r="X850" s="45"/>
      <c r="Y850" s="45"/>
      <c r="Z850" s="45"/>
      <c r="AA850" s="45"/>
      <c r="AB850" s="45"/>
      <c r="AC850" s="45"/>
      <c r="AD850" s="45"/>
      <c r="AE850" s="45"/>
      <c r="AF850" s="45"/>
      <c r="AG850" s="45"/>
      <c r="AH850" s="45"/>
      <c r="AI850" s="45"/>
      <c r="AJ850" s="45"/>
      <c r="AK850" s="45"/>
      <c r="AL850" s="45"/>
      <c r="AM850" s="45"/>
      <c r="AN850" s="45"/>
      <c r="AO850" s="45"/>
      <c r="AP850" s="45"/>
      <c r="AQ850" s="45"/>
      <c r="AR850" s="45"/>
      <c r="AS850" s="45"/>
      <c r="AT850" s="45"/>
      <c r="AU850" s="45"/>
      <c r="AV850" s="45"/>
      <c r="AW850" s="45"/>
      <c r="AX850" s="45"/>
      <c r="AY850" s="45"/>
      <c r="AZ850" s="45"/>
      <c r="BA850" s="45"/>
      <c r="BB850" s="45"/>
      <c r="BC850" s="45"/>
      <c r="BD850" s="45"/>
      <c r="BE850" s="45"/>
      <c r="BF850" s="45"/>
      <c r="BG850" s="45"/>
      <c r="BH850" s="45"/>
      <c r="BI850" s="45"/>
      <c r="BJ850" s="45"/>
      <c r="BK850" s="45"/>
      <c r="BL850" s="45"/>
      <c r="BM850" s="45"/>
      <c r="BN850" s="45"/>
      <c r="BO850" s="45"/>
      <c r="BP850" s="45"/>
      <c r="BQ850" s="45"/>
      <c r="BR850" s="45"/>
      <c r="BS850" s="45"/>
      <c r="BT850" s="45"/>
      <c r="BU850" s="45"/>
      <c r="BV850" s="45"/>
      <c r="BW850" s="45"/>
      <c r="BX850" s="45"/>
      <c r="BY850" s="45"/>
      <c r="BZ850" s="45"/>
      <c r="CA850" s="45"/>
      <c r="CB850" s="45"/>
      <c r="CC850" s="45"/>
      <c r="CD850" s="45"/>
      <c r="CE850" s="45"/>
      <c r="CF850" s="45"/>
      <c r="CG850" s="45"/>
      <c r="CH850" s="45"/>
      <c r="CI850" s="45"/>
      <c r="CJ850" s="45"/>
      <c r="CK850" s="45"/>
      <c r="CL850" s="45"/>
      <c r="CM850" s="45"/>
      <c r="CN850" s="45"/>
      <c r="CO850" s="45"/>
      <c r="CP850" s="45"/>
      <c r="CQ850" s="45"/>
      <c r="CR850" s="45"/>
      <c r="CS850" s="45"/>
      <c r="CT850" s="45"/>
      <c r="CU850" s="45"/>
      <c r="CV850" s="45"/>
      <c r="CW850" s="45"/>
      <c r="CX850" s="45"/>
      <c r="CY850" s="45"/>
      <c r="CZ850" s="45"/>
      <c r="DA850" s="45"/>
      <c r="DB850" s="45"/>
      <c r="DC850" s="45"/>
      <c r="DD850" s="45"/>
      <c r="DE850" s="45"/>
      <c r="DF850" s="45"/>
      <c r="DG850" s="45"/>
      <c r="DH850" s="45"/>
      <c r="DI850" s="45"/>
      <c r="DJ850" s="45"/>
      <c r="DK850" s="45"/>
      <c r="DL850" s="45"/>
      <c r="DM850" s="45"/>
      <c r="DN850" s="45"/>
      <c r="DO850" s="45"/>
      <c r="DP850" s="45"/>
      <c r="DQ850" s="45"/>
      <c r="DR850" s="45"/>
      <c r="DS850" s="45"/>
      <c r="DT850" s="45"/>
      <c r="DU850" s="45"/>
      <c r="DV850" s="1217"/>
      <c r="DW850" s="45"/>
      <c r="DX850" s="45"/>
      <c r="DY850" s="45"/>
      <c r="DZ850" s="45"/>
      <c r="EA850" s="45"/>
      <c r="EB850" s="45"/>
      <c r="EC850" s="45"/>
      <c r="ED850" s="45"/>
      <c r="EE850" s="45"/>
      <c r="EF850" s="45"/>
      <c r="EG850" s="45"/>
      <c r="EH850" s="45"/>
      <c r="EI850" s="45"/>
      <c r="EJ850" s="45"/>
      <c r="EK850" s="45"/>
      <c r="EL850" s="45"/>
      <c r="EM850" s="45"/>
      <c r="EN850" s="45"/>
      <c r="EO850" s="45"/>
      <c r="EP850" s="45"/>
      <c r="EQ850" s="1217"/>
      <c r="ER850" s="577"/>
    </row>
    <row r="851" spans="1:148" ht="15" customHeight="1">
      <c r="A851" s="648"/>
      <c r="B851" s="2261" t="s">
        <v>1329</v>
      </c>
      <c r="C851" s="2266" t="str">
        <f t="shared" ref="C851" si="904">IF(ISBLANK(C22), "", C22)</f>
        <v/>
      </c>
      <c r="D851" s="2266" t="str">
        <f t="shared" si="894"/>
        <v/>
      </c>
      <c r="E851" s="2266" t="str">
        <f t="shared" si="894"/>
        <v/>
      </c>
      <c r="F851" s="2266" t="str">
        <f t="shared" si="894"/>
        <v/>
      </c>
      <c r="G851" s="45"/>
      <c r="H851" s="45"/>
      <c r="I851" s="45"/>
      <c r="J851" s="45"/>
      <c r="K851" s="45"/>
      <c r="L851" s="45"/>
      <c r="M851" s="45"/>
      <c r="N851" s="45"/>
      <c r="O851" s="45"/>
      <c r="P851" s="45"/>
      <c r="Q851" s="45"/>
      <c r="R851" s="45"/>
      <c r="S851" s="45"/>
      <c r="T851" s="45"/>
      <c r="U851" s="45"/>
      <c r="V851" s="45"/>
      <c r="W851" s="45"/>
      <c r="X851" s="45"/>
      <c r="Y851" s="45"/>
      <c r="Z851" s="45"/>
      <c r="AA851" s="45"/>
      <c r="AB851" s="45"/>
      <c r="AC851" s="45"/>
      <c r="AD851" s="45"/>
      <c r="AE851" s="45"/>
      <c r="AF851" s="45"/>
      <c r="AG851" s="45"/>
      <c r="AH851" s="45"/>
      <c r="AI851" s="45"/>
      <c r="AJ851" s="45"/>
      <c r="AK851" s="45"/>
      <c r="AL851" s="45"/>
      <c r="AM851" s="45"/>
      <c r="AN851" s="45"/>
      <c r="AO851" s="45"/>
      <c r="AP851" s="45"/>
      <c r="AQ851" s="45"/>
      <c r="AR851" s="45"/>
      <c r="AS851" s="45"/>
      <c r="AT851" s="45"/>
      <c r="AU851" s="45"/>
      <c r="AV851" s="45"/>
      <c r="AW851" s="45"/>
      <c r="AX851" s="45"/>
      <c r="AY851" s="45"/>
      <c r="AZ851" s="45"/>
      <c r="BA851" s="45"/>
      <c r="BB851" s="45"/>
      <c r="BC851" s="45"/>
      <c r="BD851" s="45"/>
      <c r="BE851" s="45"/>
      <c r="BF851" s="45"/>
      <c r="BG851" s="45"/>
      <c r="BH851" s="45"/>
      <c r="BI851" s="45"/>
      <c r="BJ851" s="45"/>
      <c r="BK851" s="45"/>
      <c r="BL851" s="45"/>
      <c r="BM851" s="45"/>
      <c r="BN851" s="45"/>
      <c r="BO851" s="45"/>
      <c r="BP851" s="45"/>
      <c r="BQ851" s="45"/>
      <c r="BR851" s="45"/>
      <c r="BS851" s="45"/>
      <c r="BT851" s="45"/>
      <c r="BU851" s="45"/>
      <c r="BV851" s="45"/>
      <c r="BW851" s="45"/>
      <c r="BX851" s="45"/>
      <c r="BY851" s="45"/>
      <c r="BZ851" s="45"/>
      <c r="CA851" s="45"/>
      <c r="CB851" s="45"/>
      <c r="CC851" s="45"/>
      <c r="CD851" s="45"/>
      <c r="CE851" s="45"/>
      <c r="CF851" s="45"/>
      <c r="CG851" s="45"/>
      <c r="CH851" s="45"/>
      <c r="CI851" s="45"/>
      <c r="CJ851" s="45"/>
      <c r="CK851" s="45"/>
      <c r="CL851" s="45"/>
      <c r="CM851" s="45"/>
      <c r="CN851" s="45"/>
      <c r="CO851" s="45"/>
      <c r="CP851" s="45"/>
      <c r="CQ851" s="45"/>
      <c r="CR851" s="45"/>
      <c r="CS851" s="45"/>
      <c r="CT851" s="45"/>
      <c r="CU851" s="45"/>
      <c r="CV851" s="45"/>
      <c r="CW851" s="45"/>
      <c r="CX851" s="45"/>
      <c r="CY851" s="45"/>
      <c r="CZ851" s="45"/>
      <c r="DA851" s="45"/>
      <c r="DB851" s="45"/>
      <c r="DC851" s="45"/>
      <c r="DD851" s="45"/>
      <c r="DE851" s="45"/>
      <c r="DF851" s="45"/>
      <c r="DG851" s="45"/>
      <c r="DH851" s="45"/>
      <c r="DI851" s="45"/>
      <c r="DJ851" s="45"/>
      <c r="DK851" s="45"/>
      <c r="DL851" s="45"/>
      <c r="DM851" s="45"/>
      <c r="DN851" s="45"/>
      <c r="DO851" s="45"/>
      <c r="DP851" s="45"/>
      <c r="DQ851" s="45"/>
      <c r="DR851" s="45"/>
      <c r="DS851" s="45"/>
      <c r="DT851" s="45"/>
      <c r="DU851" s="45"/>
      <c r="DV851" s="1217"/>
      <c r="DW851" s="45"/>
      <c r="DX851" s="45"/>
      <c r="DY851" s="45"/>
      <c r="DZ851" s="45"/>
      <c r="EA851" s="45"/>
      <c r="EB851" s="45"/>
      <c r="EC851" s="45"/>
      <c r="ED851" s="45"/>
      <c r="EE851" s="45"/>
      <c r="EF851" s="45"/>
      <c r="EG851" s="45"/>
      <c r="EH851" s="45"/>
      <c r="EI851" s="45"/>
      <c r="EJ851" s="45"/>
      <c r="EK851" s="45"/>
      <c r="EL851" s="45"/>
      <c r="EM851" s="45"/>
      <c r="EN851" s="45"/>
      <c r="EO851" s="45"/>
      <c r="EP851" s="45"/>
      <c r="EQ851" s="1217"/>
      <c r="ER851" s="577"/>
    </row>
    <row r="852" spans="1:148" ht="15" customHeight="1">
      <c r="A852" s="648"/>
      <c r="B852" s="2261" t="s">
        <v>1330</v>
      </c>
      <c r="C852" s="2266" t="str">
        <f t="shared" ref="C852" si="905">IF(ISBLANK(C23), "", C23)</f>
        <v/>
      </c>
      <c r="D852" s="2266" t="str">
        <f t="shared" si="894"/>
        <v/>
      </c>
      <c r="E852" s="2266" t="str">
        <f t="shared" si="894"/>
        <v/>
      </c>
      <c r="F852" s="2266" t="str">
        <f t="shared" si="894"/>
        <v/>
      </c>
      <c r="G852" s="45"/>
      <c r="H852" s="45"/>
      <c r="I852" s="45"/>
      <c r="J852" s="45"/>
      <c r="K852" s="45"/>
      <c r="L852" s="45"/>
      <c r="M852" s="45"/>
      <c r="N852" s="45"/>
      <c r="O852" s="45"/>
      <c r="P852" s="45"/>
      <c r="Q852" s="45"/>
      <c r="R852" s="45"/>
      <c r="S852" s="45"/>
      <c r="T852" s="45"/>
      <c r="U852" s="45"/>
      <c r="V852" s="45"/>
      <c r="W852" s="45"/>
      <c r="X852" s="45"/>
      <c r="Y852" s="45"/>
      <c r="Z852" s="45"/>
      <c r="AA852" s="45"/>
      <c r="AB852" s="45"/>
      <c r="AC852" s="45"/>
      <c r="AD852" s="45"/>
      <c r="AE852" s="45"/>
      <c r="AF852" s="45"/>
      <c r="AG852" s="45"/>
      <c r="AH852" s="45"/>
      <c r="AI852" s="45"/>
      <c r="AJ852" s="45"/>
      <c r="AK852" s="45"/>
      <c r="AL852" s="45"/>
      <c r="AM852" s="45"/>
      <c r="AN852" s="45"/>
      <c r="AO852" s="45"/>
      <c r="AP852" s="45"/>
      <c r="AQ852" s="45"/>
      <c r="AR852" s="45"/>
      <c r="AS852" s="45"/>
      <c r="AT852" s="45"/>
      <c r="AU852" s="45"/>
      <c r="AV852" s="45"/>
      <c r="AW852" s="45"/>
      <c r="AX852" s="45"/>
      <c r="AY852" s="45"/>
      <c r="AZ852" s="45"/>
      <c r="BA852" s="45"/>
      <c r="BB852" s="45"/>
      <c r="BC852" s="45"/>
      <c r="BD852" s="45"/>
      <c r="BE852" s="45"/>
      <c r="BF852" s="45"/>
      <c r="BG852" s="45"/>
      <c r="BH852" s="45"/>
      <c r="BI852" s="45"/>
      <c r="BJ852" s="45"/>
      <c r="BK852" s="45"/>
      <c r="BL852" s="45"/>
      <c r="BM852" s="45"/>
      <c r="BN852" s="45"/>
      <c r="BO852" s="45"/>
      <c r="BP852" s="45"/>
      <c r="BQ852" s="45"/>
      <c r="BR852" s="45"/>
      <c r="BS852" s="45"/>
      <c r="BT852" s="45"/>
      <c r="BU852" s="45"/>
      <c r="BV852" s="45"/>
      <c r="BW852" s="45"/>
      <c r="BX852" s="45"/>
      <c r="BY852" s="45"/>
      <c r="BZ852" s="45"/>
      <c r="CA852" s="45"/>
      <c r="CB852" s="45"/>
      <c r="CC852" s="45"/>
      <c r="CD852" s="45"/>
      <c r="CE852" s="45"/>
      <c r="CF852" s="45"/>
      <c r="CG852" s="45"/>
      <c r="CH852" s="45"/>
      <c r="CI852" s="45"/>
      <c r="CJ852" s="45"/>
      <c r="CK852" s="45"/>
      <c r="CL852" s="45"/>
      <c r="CM852" s="45"/>
      <c r="CN852" s="45"/>
      <c r="CO852" s="45"/>
      <c r="CP852" s="45"/>
      <c r="CQ852" s="45"/>
      <c r="CR852" s="45"/>
      <c r="CS852" s="45"/>
      <c r="CT852" s="45"/>
      <c r="CU852" s="45"/>
      <c r="CV852" s="45"/>
      <c r="CW852" s="45"/>
      <c r="CX852" s="45"/>
      <c r="CY852" s="45"/>
      <c r="CZ852" s="45"/>
      <c r="DA852" s="45"/>
      <c r="DB852" s="45"/>
      <c r="DC852" s="45"/>
      <c r="DD852" s="45"/>
      <c r="DE852" s="45"/>
      <c r="DF852" s="45"/>
      <c r="DG852" s="45"/>
      <c r="DH852" s="45"/>
      <c r="DI852" s="45"/>
      <c r="DJ852" s="45"/>
      <c r="DK852" s="45"/>
      <c r="DL852" s="45"/>
      <c r="DM852" s="45"/>
      <c r="DN852" s="45"/>
      <c r="DO852" s="45"/>
      <c r="DP852" s="45"/>
      <c r="DQ852" s="45"/>
      <c r="DR852" s="45"/>
      <c r="DS852" s="45"/>
      <c r="DT852" s="45"/>
      <c r="DU852" s="45"/>
      <c r="DV852" s="1217"/>
      <c r="DW852" s="45"/>
      <c r="DX852" s="45"/>
      <c r="DY852" s="45"/>
      <c r="DZ852" s="45"/>
      <c r="EA852" s="45"/>
      <c r="EB852" s="45"/>
      <c r="EC852" s="45"/>
      <c r="ED852" s="45"/>
      <c r="EE852" s="45"/>
      <c r="EF852" s="45"/>
      <c r="EG852" s="45"/>
      <c r="EH852" s="45"/>
      <c r="EI852" s="45"/>
      <c r="EJ852" s="45"/>
      <c r="EK852" s="45"/>
      <c r="EL852" s="45"/>
      <c r="EM852" s="45"/>
      <c r="EN852" s="45"/>
      <c r="EO852" s="45"/>
      <c r="EP852" s="45"/>
      <c r="EQ852" s="1217"/>
      <c r="ER852" s="577"/>
    </row>
    <row r="853" spans="1:148" ht="15" customHeight="1">
      <c r="A853" s="648"/>
      <c r="B853" s="2261" t="s">
        <v>1331</v>
      </c>
      <c r="C853" s="2266" t="str">
        <f t="shared" ref="C853" si="906">IF(ISBLANK(C24), "", C24)</f>
        <v/>
      </c>
      <c r="D853" s="2266" t="str">
        <f t="shared" si="894"/>
        <v/>
      </c>
      <c r="E853" s="2266" t="str">
        <f t="shared" si="894"/>
        <v/>
      </c>
      <c r="F853" s="2266" t="str">
        <f t="shared" si="894"/>
        <v/>
      </c>
      <c r="G853" s="45"/>
      <c r="H853" s="45"/>
      <c r="I853" s="45"/>
      <c r="J853" s="45"/>
      <c r="K853" s="45"/>
      <c r="L853" s="45"/>
      <c r="M853" s="45"/>
      <c r="N853" s="45"/>
      <c r="O853" s="45"/>
      <c r="P853" s="45"/>
      <c r="Q853" s="45"/>
      <c r="R853" s="45"/>
      <c r="S853" s="45"/>
      <c r="T853" s="45"/>
      <c r="U853" s="45"/>
      <c r="V853" s="45"/>
      <c r="W853" s="45"/>
      <c r="X853" s="45"/>
      <c r="Y853" s="45"/>
      <c r="Z853" s="45"/>
      <c r="AA853" s="45"/>
      <c r="AB853" s="45"/>
      <c r="AC853" s="45"/>
      <c r="AD853" s="45"/>
      <c r="AE853" s="45"/>
      <c r="AF853" s="45"/>
      <c r="AG853" s="45"/>
      <c r="AH853" s="45"/>
      <c r="AI853" s="45"/>
      <c r="AJ853" s="45"/>
      <c r="AK853" s="45"/>
      <c r="AL853" s="45"/>
      <c r="AM853" s="45"/>
      <c r="AN853" s="45"/>
      <c r="AO853" s="45"/>
      <c r="AP853" s="45"/>
      <c r="AQ853" s="45"/>
      <c r="AR853" s="45"/>
      <c r="AS853" s="45"/>
      <c r="AT853" s="45"/>
      <c r="AU853" s="45"/>
      <c r="AV853" s="45"/>
      <c r="AW853" s="45"/>
      <c r="AX853" s="45"/>
      <c r="AY853" s="45"/>
      <c r="AZ853" s="45"/>
      <c r="BA853" s="45"/>
      <c r="BB853" s="45"/>
      <c r="BC853" s="45"/>
      <c r="BD853" s="45"/>
      <c r="BE853" s="45"/>
      <c r="BF853" s="45"/>
      <c r="BG853" s="45"/>
      <c r="BH853" s="45"/>
      <c r="BI853" s="45"/>
      <c r="BJ853" s="45"/>
      <c r="BK853" s="45"/>
      <c r="BL853" s="45"/>
      <c r="BM853" s="45"/>
      <c r="BN853" s="45"/>
      <c r="BO853" s="45"/>
      <c r="BP853" s="45"/>
      <c r="BQ853" s="45"/>
      <c r="BR853" s="45"/>
      <c r="BS853" s="45"/>
      <c r="BT853" s="45"/>
      <c r="BU853" s="45"/>
      <c r="BV853" s="45"/>
      <c r="BW853" s="45"/>
      <c r="BX853" s="45"/>
      <c r="BY853" s="45"/>
      <c r="BZ853" s="45"/>
      <c r="CA853" s="45"/>
      <c r="CB853" s="45"/>
      <c r="CC853" s="45"/>
      <c r="CD853" s="45"/>
      <c r="CE853" s="45"/>
      <c r="CF853" s="45"/>
      <c r="CG853" s="45"/>
      <c r="CH853" s="45"/>
      <c r="CI853" s="45"/>
      <c r="CJ853" s="45"/>
      <c r="CK853" s="45"/>
      <c r="CL853" s="45"/>
      <c r="CM853" s="45"/>
      <c r="CN853" s="45"/>
      <c r="CO853" s="45"/>
      <c r="CP853" s="45"/>
      <c r="CQ853" s="45"/>
      <c r="CR853" s="45"/>
      <c r="CS853" s="45"/>
      <c r="CT853" s="45"/>
      <c r="CU853" s="45"/>
      <c r="CV853" s="45"/>
      <c r="CW853" s="45"/>
      <c r="CX853" s="45"/>
      <c r="CY853" s="45"/>
      <c r="CZ853" s="45"/>
      <c r="DA853" s="45"/>
      <c r="DB853" s="45"/>
      <c r="DC853" s="45"/>
      <c r="DD853" s="45"/>
      <c r="DE853" s="45"/>
      <c r="DF853" s="45"/>
      <c r="DG853" s="45"/>
      <c r="DH853" s="45"/>
      <c r="DI853" s="45"/>
      <c r="DJ853" s="45"/>
      <c r="DK853" s="45"/>
      <c r="DL853" s="45"/>
      <c r="DM853" s="45"/>
      <c r="DN853" s="45"/>
      <c r="DO853" s="45"/>
      <c r="DP853" s="45"/>
      <c r="DQ853" s="45"/>
      <c r="DR853" s="45"/>
      <c r="DS853" s="45"/>
      <c r="DT853" s="45"/>
      <c r="DU853" s="45"/>
      <c r="DV853" s="1217"/>
      <c r="DW853" s="45"/>
      <c r="DX853" s="45"/>
      <c r="DY853" s="45"/>
      <c r="DZ853" s="45"/>
      <c r="EA853" s="45"/>
      <c r="EB853" s="45"/>
      <c r="EC853" s="45"/>
      <c r="ED853" s="45"/>
      <c r="EE853" s="45"/>
      <c r="EF853" s="45"/>
      <c r="EG853" s="45"/>
      <c r="EH853" s="45"/>
      <c r="EI853" s="45"/>
      <c r="EJ853" s="45"/>
      <c r="EK853" s="45"/>
      <c r="EL853" s="45"/>
      <c r="EM853" s="45"/>
      <c r="EN853" s="45"/>
      <c r="EO853" s="45"/>
      <c r="EP853" s="45"/>
      <c r="EQ853" s="1217"/>
      <c r="ER853" s="577"/>
    </row>
    <row r="854" spans="1:148" ht="15" customHeight="1">
      <c r="A854" s="648"/>
      <c r="B854" s="2261" t="s">
        <v>1332</v>
      </c>
      <c r="C854" s="2266" t="str">
        <f t="shared" ref="C854" si="907">IF(ISBLANK(C25), "", C25)</f>
        <v/>
      </c>
      <c r="D854" s="2266" t="str">
        <f t="shared" si="894"/>
        <v/>
      </c>
      <c r="E854" s="2266" t="str">
        <f t="shared" si="894"/>
        <v/>
      </c>
      <c r="F854" s="2266" t="str">
        <f t="shared" si="894"/>
        <v/>
      </c>
      <c r="G854" s="45"/>
      <c r="H854" s="45"/>
      <c r="I854" s="45"/>
      <c r="J854" s="45"/>
      <c r="K854" s="45"/>
      <c r="L854" s="45"/>
      <c r="M854" s="45"/>
      <c r="N854" s="45"/>
      <c r="O854" s="45"/>
      <c r="P854" s="45"/>
      <c r="Q854" s="45"/>
      <c r="R854" s="45"/>
      <c r="S854" s="45"/>
      <c r="T854" s="45"/>
      <c r="U854" s="45"/>
      <c r="V854" s="45"/>
      <c r="W854" s="45"/>
      <c r="X854" s="45"/>
      <c r="Y854" s="45"/>
      <c r="Z854" s="45"/>
      <c r="AA854" s="45"/>
      <c r="AB854" s="45"/>
      <c r="AC854" s="45"/>
      <c r="AD854" s="45"/>
      <c r="AE854" s="45"/>
      <c r="AF854" s="45"/>
      <c r="AG854" s="45"/>
      <c r="AH854" s="45"/>
      <c r="AI854" s="45"/>
      <c r="AJ854" s="45"/>
      <c r="AK854" s="45"/>
      <c r="AL854" s="45"/>
      <c r="AM854" s="45"/>
      <c r="AN854" s="45"/>
      <c r="AO854" s="45"/>
      <c r="AP854" s="45"/>
      <c r="AQ854" s="45"/>
      <c r="AR854" s="45"/>
      <c r="AS854" s="45"/>
      <c r="AT854" s="45"/>
      <c r="AU854" s="45"/>
      <c r="AV854" s="45"/>
      <c r="AW854" s="45"/>
      <c r="AX854" s="45"/>
      <c r="AY854" s="45"/>
      <c r="AZ854" s="45"/>
      <c r="BA854" s="45"/>
      <c r="BB854" s="45"/>
      <c r="BC854" s="45"/>
      <c r="BD854" s="45"/>
      <c r="BE854" s="45"/>
      <c r="BF854" s="45"/>
      <c r="BG854" s="45"/>
      <c r="BH854" s="45"/>
      <c r="BI854" s="45"/>
      <c r="BJ854" s="45"/>
      <c r="BK854" s="45"/>
      <c r="BL854" s="45"/>
      <c r="BM854" s="45"/>
      <c r="BN854" s="45"/>
      <c r="BO854" s="45"/>
      <c r="BP854" s="45"/>
      <c r="BQ854" s="45"/>
      <c r="BR854" s="45"/>
      <c r="BS854" s="45"/>
      <c r="BT854" s="45"/>
      <c r="BU854" s="45"/>
      <c r="BV854" s="45"/>
      <c r="BW854" s="45"/>
      <c r="BX854" s="45"/>
      <c r="BY854" s="45"/>
      <c r="BZ854" s="45"/>
      <c r="CA854" s="45"/>
      <c r="CB854" s="45"/>
      <c r="CC854" s="45"/>
      <c r="CD854" s="45"/>
      <c r="CE854" s="45"/>
      <c r="CF854" s="45"/>
      <c r="CG854" s="45"/>
      <c r="CH854" s="45"/>
      <c r="CI854" s="45"/>
      <c r="CJ854" s="45"/>
      <c r="CK854" s="45"/>
      <c r="CL854" s="45"/>
      <c r="CM854" s="45"/>
      <c r="CN854" s="45"/>
      <c r="CO854" s="45"/>
      <c r="CP854" s="45"/>
      <c r="CQ854" s="45"/>
      <c r="CR854" s="45"/>
      <c r="CS854" s="45"/>
      <c r="CT854" s="45"/>
      <c r="CU854" s="45"/>
      <c r="CV854" s="45"/>
      <c r="CW854" s="45"/>
      <c r="CX854" s="45"/>
      <c r="CY854" s="45"/>
      <c r="CZ854" s="45"/>
      <c r="DA854" s="45"/>
      <c r="DB854" s="45"/>
      <c r="DC854" s="45"/>
      <c r="DD854" s="45"/>
      <c r="DE854" s="45"/>
      <c r="DF854" s="45"/>
      <c r="DG854" s="45"/>
      <c r="DH854" s="45"/>
      <c r="DI854" s="45"/>
      <c r="DJ854" s="45"/>
      <c r="DK854" s="45"/>
      <c r="DL854" s="45"/>
      <c r="DM854" s="45"/>
      <c r="DN854" s="45"/>
      <c r="DO854" s="45"/>
      <c r="DP854" s="45"/>
      <c r="DQ854" s="45"/>
      <c r="DR854" s="45"/>
      <c r="DS854" s="45"/>
      <c r="DT854" s="45"/>
      <c r="DU854" s="45"/>
      <c r="DV854" s="1217"/>
      <c r="DW854" s="45"/>
      <c r="DX854" s="45"/>
      <c r="DY854" s="45"/>
      <c r="DZ854" s="45"/>
      <c r="EA854" s="45"/>
      <c r="EB854" s="45"/>
      <c r="EC854" s="45"/>
      <c r="ED854" s="45"/>
      <c r="EE854" s="45"/>
      <c r="EF854" s="45"/>
      <c r="EG854" s="45"/>
      <c r="EH854" s="45"/>
      <c r="EI854" s="45"/>
      <c r="EJ854" s="45"/>
      <c r="EK854" s="45"/>
      <c r="EL854" s="45"/>
      <c r="EM854" s="45"/>
      <c r="EN854" s="45"/>
      <c r="EO854" s="45"/>
      <c r="EP854" s="45"/>
      <c r="EQ854" s="1217"/>
      <c r="ER854" s="577"/>
    </row>
    <row r="855" spans="1:148" ht="15" customHeight="1">
      <c r="A855" s="648"/>
      <c r="B855" s="2261" t="s">
        <v>1333</v>
      </c>
      <c r="C855" s="2266" t="str">
        <f t="shared" ref="C855" si="908">IF(ISBLANK(C26), "", C26)</f>
        <v/>
      </c>
      <c r="D855" s="2266" t="str">
        <f t="shared" si="894"/>
        <v/>
      </c>
      <c r="E855" s="2266" t="str">
        <f t="shared" si="894"/>
        <v/>
      </c>
      <c r="F855" s="2266" t="str">
        <f t="shared" si="894"/>
        <v/>
      </c>
      <c r="G855" s="45"/>
      <c r="H855" s="45"/>
      <c r="I855" s="45"/>
      <c r="J855" s="45"/>
      <c r="K855" s="45"/>
      <c r="L855" s="45"/>
      <c r="M855" s="45"/>
      <c r="N855" s="45"/>
      <c r="O855" s="45"/>
      <c r="P855" s="45"/>
      <c r="Q855" s="45"/>
      <c r="R855" s="45"/>
      <c r="S855" s="45"/>
      <c r="T855" s="45"/>
      <c r="U855" s="45"/>
      <c r="V855" s="45"/>
      <c r="W855" s="45"/>
      <c r="X855" s="45"/>
      <c r="Y855" s="45"/>
      <c r="Z855" s="45"/>
      <c r="AA855" s="45"/>
      <c r="AB855" s="45"/>
      <c r="AC855" s="45"/>
      <c r="AD855" s="45"/>
      <c r="AE855" s="45"/>
      <c r="AF855" s="45"/>
      <c r="AG855" s="45"/>
      <c r="AH855" s="45"/>
      <c r="AI855" s="45"/>
      <c r="AJ855" s="45"/>
      <c r="AK855" s="45"/>
      <c r="AL855" s="45"/>
      <c r="AM855" s="45"/>
      <c r="AN855" s="45"/>
      <c r="AO855" s="45"/>
      <c r="AP855" s="45"/>
      <c r="AQ855" s="45"/>
      <c r="AR855" s="45"/>
      <c r="AS855" s="45"/>
      <c r="AT855" s="45"/>
      <c r="AU855" s="45"/>
      <c r="AV855" s="45"/>
      <c r="AW855" s="45"/>
      <c r="AX855" s="45"/>
      <c r="AY855" s="45"/>
      <c r="AZ855" s="45"/>
      <c r="BA855" s="45"/>
      <c r="BB855" s="45"/>
      <c r="BC855" s="45"/>
      <c r="BD855" s="45"/>
      <c r="BE855" s="45"/>
      <c r="BF855" s="45"/>
      <c r="BG855" s="45"/>
      <c r="BH855" s="45"/>
      <c r="BI855" s="45"/>
      <c r="BJ855" s="45"/>
      <c r="BK855" s="45"/>
      <c r="BL855" s="45"/>
      <c r="BM855" s="45"/>
      <c r="BN855" s="45"/>
      <c r="BO855" s="45"/>
      <c r="BP855" s="45"/>
      <c r="BQ855" s="45"/>
      <c r="BR855" s="45"/>
      <c r="BS855" s="45"/>
      <c r="BT855" s="45"/>
      <c r="BU855" s="45"/>
      <c r="BV855" s="45"/>
      <c r="BW855" s="45"/>
      <c r="BX855" s="45"/>
      <c r="BY855" s="45"/>
      <c r="BZ855" s="45"/>
      <c r="CA855" s="45"/>
      <c r="CB855" s="45"/>
      <c r="CC855" s="45"/>
      <c r="CD855" s="45"/>
      <c r="CE855" s="45"/>
      <c r="CF855" s="45"/>
      <c r="CG855" s="45"/>
      <c r="CH855" s="45"/>
      <c r="CI855" s="45"/>
      <c r="CJ855" s="45"/>
      <c r="CK855" s="45"/>
      <c r="CL855" s="45"/>
      <c r="CM855" s="45"/>
      <c r="CN855" s="45"/>
      <c r="CO855" s="45"/>
      <c r="CP855" s="45"/>
      <c r="CQ855" s="45"/>
      <c r="CR855" s="45"/>
      <c r="CS855" s="45"/>
      <c r="CT855" s="45"/>
      <c r="CU855" s="45"/>
      <c r="CV855" s="45"/>
      <c r="CW855" s="45"/>
      <c r="CX855" s="45"/>
      <c r="CY855" s="45"/>
      <c r="CZ855" s="45"/>
      <c r="DA855" s="45"/>
      <c r="DB855" s="45"/>
      <c r="DC855" s="45"/>
      <c r="DD855" s="45"/>
      <c r="DE855" s="45"/>
      <c r="DF855" s="45"/>
      <c r="DG855" s="45"/>
      <c r="DH855" s="45"/>
      <c r="DI855" s="45"/>
      <c r="DJ855" s="45"/>
      <c r="DK855" s="45"/>
      <c r="DL855" s="45"/>
      <c r="DM855" s="45"/>
      <c r="DN855" s="45"/>
      <c r="DO855" s="45"/>
      <c r="DP855" s="45"/>
      <c r="DQ855" s="45"/>
      <c r="DR855" s="45"/>
      <c r="DS855" s="45"/>
      <c r="DT855" s="45"/>
      <c r="DU855" s="45"/>
      <c r="DV855" s="1217"/>
      <c r="DW855" s="45"/>
      <c r="DX855" s="45"/>
      <c r="DY855" s="45"/>
      <c r="DZ855" s="45"/>
      <c r="EA855" s="45"/>
      <c r="EB855" s="45"/>
      <c r="EC855" s="45"/>
      <c r="ED855" s="45"/>
      <c r="EE855" s="45"/>
      <c r="EF855" s="45"/>
      <c r="EG855" s="45"/>
      <c r="EH855" s="45"/>
      <c r="EI855" s="45"/>
      <c r="EJ855" s="45"/>
      <c r="EK855" s="45"/>
      <c r="EL855" s="45"/>
      <c r="EM855" s="45"/>
      <c r="EN855" s="45"/>
      <c r="EO855" s="45"/>
      <c r="EP855" s="45"/>
      <c r="EQ855" s="1217"/>
      <c r="ER855" s="577"/>
    </row>
    <row r="856" spans="1:148" ht="15" customHeight="1">
      <c r="A856" s="648"/>
      <c r="B856" s="2261" t="s">
        <v>1334</v>
      </c>
      <c r="C856" s="2266" t="str">
        <f t="shared" ref="C856" si="909">IF(ISBLANK(C27), "", C27)</f>
        <v/>
      </c>
      <c r="D856" s="2266" t="str">
        <f t="shared" si="894"/>
        <v/>
      </c>
      <c r="E856" s="2266" t="str">
        <f t="shared" si="894"/>
        <v/>
      </c>
      <c r="F856" s="2266" t="str">
        <f t="shared" si="894"/>
        <v/>
      </c>
      <c r="G856" s="45"/>
      <c r="H856" s="45"/>
      <c r="I856" s="45"/>
      <c r="J856" s="45"/>
      <c r="K856" s="45"/>
      <c r="L856" s="45"/>
      <c r="M856" s="45"/>
      <c r="N856" s="45"/>
      <c r="O856" s="45"/>
      <c r="P856" s="45"/>
      <c r="Q856" s="45"/>
      <c r="R856" s="45"/>
      <c r="S856" s="45"/>
      <c r="T856" s="45"/>
      <c r="U856" s="45"/>
      <c r="V856" s="45"/>
      <c r="W856" s="45"/>
      <c r="X856" s="45"/>
      <c r="Y856" s="45"/>
      <c r="Z856" s="45"/>
      <c r="AA856" s="45"/>
      <c r="AB856" s="45"/>
      <c r="AC856" s="45"/>
      <c r="AD856" s="45"/>
      <c r="AE856" s="45"/>
      <c r="AF856" s="45"/>
      <c r="AG856" s="45"/>
      <c r="AH856" s="45"/>
      <c r="AI856" s="45"/>
      <c r="AJ856" s="45"/>
      <c r="AK856" s="45"/>
      <c r="AL856" s="45"/>
      <c r="AM856" s="45"/>
      <c r="AN856" s="45"/>
      <c r="AO856" s="45"/>
      <c r="AP856" s="45"/>
      <c r="AQ856" s="45"/>
      <c r="AR856" s="45"/>
      <c r="AS856" s="45"/>
      <c r="AT856" s="45"/>
      <c r="AU856" s="45"/>
      <c r="AV856" s="45"/>
      <c r="AW856" s="45"/>
      <c r="AX856" s="45"/>
      <c r="AY856" s="45"/>
      <c r="AZ856" s="45"/>
      <c r="BA856" s="45"/>
      <c r="BB856" s="45"/>
      <c r="BC856" s="45"/>
      <c r="BD856" s="45"/>
      <c r="BE856" s="45"/>
      <c r="BF856" s="45"/>
      <c r="BG856" s="45"/>
      <c r="BH856" s="45"/>
      <c r="BI856" s="45"/>
      <c r="BJ856" s="45"/>
      <c r="BK856" s="45"/>
      <c r="BL856" s="45"/>
      <c r="BM856" s="45"/>
      <c r="BN856" s="45"/>
      <c r="BO856" s="45"/>
      <c r="BP856" s="45"/>
      <c r="BQ856" s="45"/>
      <c r="BR856" s="45"/>
      <c r="BS856" s="45"/>
      <c r="BT856" s="45"/>
      <c r="BU856" s="45"/>
      <c r="BV856" s="45"/>
      <c r="BW856" s="45"/>
      <c r="BX856" s="45"/>
      <c r="BY856" s="45"/>
      <c r="BZ856" s="45"/>
      <c r="CA856" s="45"/>
      <c r="CB856" s="45"/>
      <c r="CC856" s="45"/>
      <c r="CD856" s="45"/>
      <c r="CE856" s="45"/>
      <c r="CF856" s="45"/>
      <c r="CG856" s="45"/>
      <c r="CH856" s="45"/>
      <c r="CI856" s="45"/>
      <c r="CJ856" s="45"/>
      <c r="CK856" s="45"/>
      <c r="CL856" s="45"/>
      <c r="CM856" s="45"/>
      <c r="CN856" s="45"/>
      <c r="CO856" s="45"/>
      <c r="CP856" s="45"/>
      <c r="CQ856" s="45"/>
      <c r="CR856" s="45"/>
      <c r="CS856" s="45"/>
      <c r="CT856" s="45"/>
      <c r="CU856" s="45"/>
      <c r="CV856" s="45"/>
      <c r="CW856" s="45"/>
      <c r="CX856" s="45"/>
      <c r="CY856" s="45"/>
      <c r="CZ856" s="45"/>
      <c r="DA856" s="45"/>
      <c r="DB856" s="45"/>
      <c r="DC856" s="45"/>
      <c r="DD856" s="45"/>
      <c r="DE856" s="45"/>
      <c r="DF856" s="45"/>
      <c r="DG856" s="45"/>
      <c r="DH856" s="45"/>
      <c r="DI856" s="45"/>
      <c r="DJ856" s="45"/>
      <c r="DK856" s="45"/>
      <c r="DL856" s="45"/>
      <c r="DM856" s="45"/>
      <c r="DN856" s="45"/>
      <c r="DO856" s="45"/>
      <c r="DP856" s="45"/>
      <c r="DQ856" s="45"/>
      <c r="DR856" s="45"/>
      <c r="DS856" s="45"/>
      <c r="DT856" s="45"/>
      <c r="DU856" s="45"/>
      <c r="DV856" s="1217"/>
      <c r="DW856" s="45"/>
      <c r="DX856" s="45"/>
      <c r="DY856" s="45"/>
      <c r="DZ856" s="45"/>
      <c r="EA856" s="45"/>
      <c r="EB856" s="45"/>
      <c r="EC856" s="45"/>
      <c r="ED856" s="45"/>
      <c r="EE856" s="45"/>
      <c r="EF856" s="45"/>
      <c r="EG856" s="45"/>
      <c r="EH856" s="45"/>
      <c r="EI856" s="45"/>
      <c r="EJ856" s="45"/>
      <c r="EK856" s="45"/>
      <c r="EL856" s="45"/>
      <c r="EM856" s="45"/>
      <c r="EN856" s="45"/>
      <c r="EO856" s="45"/>
      <c r="EP856" s="45"/>
      <c r="EQ856" s="1217"/>
      <c r="ER856" s="577"/>
    </row>
    <row r="857" spans="1:148" ht="15" customHeight="1">
      <c r="A857" s="648"/>
      <c r="B857" s="2261" t="s">
        <v>1335</v>
      </c>
      <c r="C857" s="2266" t="str">
        <f t="shared" ref="C857" si="910">IF(ISBLANK(C28), "", C28)</f>
        <v/>
      </c>
      <c r="D857" s="2266" t="str">
        <f t="shared" si="894"/>
        <v/>
      </c>
      <c r="E857" s="2266" t="str">
        <f t="shared" si="894"/>
        <v/>
      </c>
      <c r="F857" s="2266" t="str">
        <f t="shared" si="894"/>
        <v/>
      </c>
      <c r="G857" s="45"/>
      <c r="H857" s="45"/>
      <c r="I857" s="45"/>
      <c r="J857" s="45"/>
      <c r="K857" s="45"/>
      <c r="L857" s="45"/>
      <c r="M857" s="45"/>
      <c r="N857" s="45"/>
      <c r="O857" s="45"/>
      <c r="P857" s="45"/>
      <c r="Q857" s="45"/>
      <c r="R857" s="45"/>
      <c r="S857" s="45"/>
      <c r="T857" s="45"/>
      <c r="U857" s="45"/>
      <c r="V857" s="45"/>
      <c r="W857" s="45"/>
      <c r="X857" s="45"/>
      <c r="Y857" s="45"/>
      <c r="Z857" s="45"/>
      <c r="AA857" s="45"/>
      <c r="AB857" s="45"/>
      <c r="AC857" s="45"/>
      <c r="AD857" s="45"/>
      <c r="AE857" s="45"/>
      <c r="AF857" s="45"/>
      <c r="AG857" s="45"/>
      <c r="AH857" s="45"/>
      <c r="AI857" s="45"/>
      <c r="AJ857" s="45"/>
      <c r="AK857" s="45"/>
      <c r="AL857" s="45"/>
      <c r="AM857" s="45"/>
      <c r="AN857" s="45"/>
      <c r="AO857" s="45"/>
      <c r="AP857" s="45"/>
      <c r="AQ857" s="45"/>
      <c r="AR857" s="45"/>
      <c r="AS857" s="45"/>
      <c r="AT857" s="45"/>
      <c r="AU857" s="45"/>
      <c r="AV857" s="45"/>
      <c r="AW857" s="45"/>
      <c r="AX857" s="45"/>
      <c r="AY857" s="45"/>
      <c r="AZ857" s="45"/>
      <c r="BA857" s="45"/>
      <c r="BB857" s="45"/>
      <c r="BC857" s="45"/>
      <c r="BD857" s="45"/>
      <c r="BE857" s="45"/>
      <c r="BF857" s="45"/>
      <c r="BG857" s="45"/>
      <c r="BH857" s="45"/>
      <c r="BI857" s="45"/>
      <c r="BJ857" s="45"/>
      <c r="BK857" s="45"/>
      <c r="BL857" s="45"/>
      <c r="BM857" s="45"/>
      <c r="BN857" s="45"/>
      <c r="BO857" s="45"/>
      <c r="BP857" s="45"/>
      <c r="BQ857" s="45"/>
      <c r="BR857" s="45"/>
      <c r="BS857" s="45"/>
      <c r="BT857" s="45"/>
      <c r="BU857" s="45"/>
      <c r="BV857" s="45"/>
      <c r="BW857" s="45"/>
      <c r="BX857" s="45"/>
      <c r="BY857" s="45"/>
      <c r="BZ857" s="45"/>
      <c r="CA857" s="45"/>
      <c r="CB857" s="45"/>
      <c r="CC857" s="45"/>
      <c r="CD857" s="45"/>
      <c r="CE857" s="45"/>
      <c r="CF857" s="45"/>
      <c r="CG857" s="45"/>
      <c r="CH857" s="45"/>
      <c r="CI857" s="45"/>
      <c r="CJ857" s="45"/>
      <c r="CK857" s="45"/>
      <c r="CL857" s="45"/>
      <c r="CM857" s="45"/>
      <c r="CN857" s="45"/>
      <c r="CO857" s="45"/>
      <c r="CP857" s="45"/>
      <c r="CQ857" s="45"/>
      <c r="CR857" s="45"/>
      <c r="CS857" s="45"/>
      <c r="CT857" s="45"/>
      <c r="CU857" s="45"/>
      <c r="CV857" s="45"/>
      <c r="CW857" s="45"/>
      <c r="CX857" s="45"/>
      <c r="CY857" s="45"/>
      <c r="CZ857" s="45"/>
      <c r="DA857" s="45"/>
      <c r="DB857" s="45"/>
      <c r="DC857" s="45"/>
      <c r="DD857" s="45"/>
      <c r="DE857" s="45"/>
      <c r="DF857" s="45"/>
      <c r="DG857" s="45"/>
      <c r="DH857" s="45"/>
      <c r="DI857" s="45"/>
      <c r="DJ857" s="45"/>
      <c r="DK857" s="45"/>
      <c r="DL857" s="45"/>
      <c r="DM857" s="45"/>
      <c r="DN857" s="45"/>
      <c r="DO857" s="45"/>
      <c r="DP857" s="45"/>
      <c r="DQ857" s="45"/>
      <c r="DR857" s="45"/>
      <c r="DS857" s="45"/>
      <c r="DT857" s="45"/>
      <c r="DU857" s="45"/>
      <c r="DV857" s="1217"/>
      <c r="DW857" s="45"/>
      <c r="DX857" s="45"/>
      <c r="DY857" s="45"/>
      <c r="DZ857" s="45"/>
      <c r="EA857" s="45"/>
      <c r="EB857" s="45"/>
      <c r="EC857" s="45"/>
      <c r="ED857" s="45"/>
      <c r="EE857" s="45"/>
      <c r="EF857" s="45"/>
      <c r="EG857" s="45"/>
      <c r="EH857" s="45"/>
      <c r="EI857" s="45"/>
      <c r="EJ857" s="45"/>
      <c r="EK857" s="45"/>
      <c r="EL857" s="45"/>
      <c r="EM857" s="45"/>
      <c r="EN857" s="45"/>
      <c r="EO857" s="45"/>
      <c r="EP857" s="45"/>
      <c r="EQ857" s="1217"/>
      <c r="ER857" s="577"/>
    </row>
    <row r="858" spans="1:148" ht="15" customHeight="1">
      <c r="A858" s="648"/>
      <c r="B858" s="2261" t="s">
        <v>1336</v>
      </c>
      <c r="C858" s="2266" t="str">
        <f t="shared" ref="C858" si="911">IF(ISBLANK(C29), "", C29)</f>
        <v/>
      </c>
      <c r="D858" s="2266" t="str">
        <f t="shared" si="894"/>
        <v/>
      </c>
      <c r="E858" s="2266" t="str">
        <f t="shared" si="894"/>
        <v/>
      </c>
      <c r="F858" s="2266" t="str">
        <f t="shared" si="894"/>
        <v/>
      </c>
      <c r="G858" s="45"/>
      <c r="H858" s="45"/>
      <c r="I858" s="45"/>
      <c r="J858" s="45"/>
      <c r="K858" s="45"/>
      <c r="L858" s="45"/>
      <c r="M858" s="45"/>
      <c r="N858" s="45"/>
      <c r="O858" s="45"/>
      <c r="P858" s="45"/>
      <c r="Q858" s="45"/>
      <c r="R858" s="45"/>
      <c r="S858" s="45"/>
      <c r="T858" s="45"/>
      <c r="U858" s="45"/>
      <c r="V858" s="45"/>
      <c r="W858" s="45"/>
      <c r="X858" s="45"/>
      <c r="Y858" s="45"/>
      <c r="Z858" s="45"/>
      <c r="AA858" s="45"/>
      <c r="AB858" s="45"/>
      <c r="AC858" s="45"/>
      <c r="AD858" s="45"/>
      <c r="AE858" s="45"/>
      <c r="AF858" s="45"/>
      <c r="AG858" s="45"/>
      <c r="AH858" s="45"/>
      <c r="AI858" s="45"/>
      <c r="AJ858" s="45"/>
      <c r="AK858" s="45"/>
      <c r="AL858" s="45"/>
      <c r="AM858" s="45"/>
      <c r="AN858" s="45"/>
      <c r="AO858" s="45"/>
      <c r="AP858" s="45"/>
      <c r="AQ858" s="45"/>
      <c r="AR858" s="45"/>
      <c r="AS858" s="45"/>
      <c r="AT858" s="45"/>
      <c r="AU858" s="45"/>
      <c r="AV858" s="45"/>
      <c r="AW858" s="45"/>
      <c r="AX858" s="45"/>
      <c r="AY858" s="45"/>
      <c r="AZ858" s="45"/>
      <c r="BA858" s="45"/>
      <c r="BB858" s="45"/>
      <c r="BC858" s="45"/>
      <c r="BD858" s="45"/>
      <c r="BE858" s="45"/>
      <c r="BF858" s="45"/>
      <c r="BG858" s="45"/>
      <c r="BH858" s="45"/>
      <c r="BI858" s="45"/>
      <c r="BJ858" s="45"/>
      <c r="BK858" s="45"/>
      <c r="BL858" s="45"/>
      <c r="BM858" s="45"/>
      <c r="BN858" s="45"/>
      <c r="BO858" s="45"/>
      <c r="BP858" s="45"/>
      <c r="BQ858" s="45"/>
      <c r="BR858" s="45"/>
      <c r="BS858" s="45"/>
      <c r="BT858" s="45"/>
      <c r="BU858" s="45"/>
      <c r="BV858" s="45"/>
      <c r="BW858" s="45"/>
      <c r="BX858" s="45"/>
      <c r="BY858" s="45"/>
      <c r="BZ858" s="45"/>
      <c r="CA858" s="45"/>
      <c r="CB858" s="45"/>
      <c r="CC858" s="45"/>
      <c r="CD858" s="45"/>
      <c r="CE858" s="45"/>
      <c r="CF858" s="45"/>
      <c r="CG858" s="45"/>
      <c r="CH858" s="45"/>
      <c r="CI858" s="45"/>
      <c r="CJ858" s="45"/>
      <c r="CK858" s="45"/>
      <c r="CL858" s="45"/>
      <c r="CM858" s="45"/>
      <c r="CN858" s="45"/>
      <c r="CO858" s="45"/>
      <c r="CP858" s="45"/>
      <c r="CQ858" s="45"/>
      <c r="CR858" s="45"/>
      <c r="CS858" s="45"/>
      <c r="CT858" s="45"/>
      <c r="CU858" s="45"/>
      <c r="CV858" s="45"/>
      <c r="CW858" s="45"/>
      <c r="CX858" s="45"/>
      <c r="CY858" s="45"/>
      <c r="CZ858" s="45"/>
      <c r="DA858" s="45"/>
      <c r="DB858" s="45"/>
      <c r="DC858" s="45"/>
      <c r="DD858" s="45"/>
      <c r="DE858" s="45"/>
      <c r="DF858" s="45"/>
      <c r="DG858" s="45"/>
      <c r="DH858" s="45"/>
      <c r="DI858" s="45"/>
      <c r="DJ858" s="45"/>
      <c r="DK858" s="45"/>
      <c r="DL858" s="45"/>
      <c r="DM858" s="45"/>
      <c r="DN858" s="45"/>
      <c r="DO858" s="45"/>
      <c r="DP858" s="45"/>
      <c r="DQ858" s="45"/>
      <c r="DR858" s="45"/>
      <c r="DS858" s="45"/>
      <c r="DT858" s="45"/>
      <c r="DU858" s="45"/>
      <c r="DV858" s="1217"/>
      <c r="DW858" s="45"/>
      <c r="DX858" s="45"/>
      <c r="DY858" s="45"/>
      <c r="DZ858" s="45"/>
      <c r="EA858" s="45"/>
      <c r="EB858" s="45"/>
      <c r="EC858" s="45"/>
      <c r="ED858" s="45"/>
      <c r="EE858" s="45"/>
      <c r="EF858" s="45"/>
      <c r="EG858" s="45"/>
      <c r="EH858" s="45"/>
      <c r="EI858" s="45"/>
      <c r="EJ858" s="45"/>
      <c r="EK858" s="45"/>
      <c r="EL858" s="45"/>
      <c r="EM858" s="45"/>
      <c r="EN858" s="45"/>
      <c r="EO858" s="45"/>
      <c r="EP858" s="45"/>
      <c r="EQ858" s="1217"/>
      <c r="ER858" s="577"/>
    </row>
    <row r="859" spans="1:148" ht="15" customHeight="1">
      <c r="A859" s="648"/>
      <c r="B859" s="2261" t="s">
        <v>1337</v>
      </c>
      <c r="C859" s="2266" t="str">
        <f t="shared" ref="C859" si="912">IF(ISBLANK(C30), "", C30)</f>
        <v/>
      </c>
      <c r="D859" s="2266" t="str">
        <f t="shared" si="894"/>
        <v/>
      </c>
      <c r="E859" s="2266" t="str">
        <f t="shared" si="894"/>
        <v/>
      </c>
      <c r="F859" s="2266" t="str">
        <f t="shared" si="894"/>
        <v/>
      </c>
      <c r="G859" s="45"/>
      <c r="H859" s="45"/>
      <c r="I859" s="45"/>
      <c r="J859" s="45"/>
      <c r="K859" s="45"/>
      <c r="L859" s="45"/>
      <c r="M859" s="45"/>
      <c r="N859" s="45"/>
      <c r="O859" s="45"/>
      <c r="P859" s="45"/>
      <c r="Q859" s="45"/>
      <c r="R859" s="45"/>
      <c r="S859" s="45"/>
      <c r="T859" s="45"/>
      <c r="U859" s="45"/>
      <c r="V859" s="45"/>
      <c r="W859" s="45"/>
      <c r="X859" s="45"/>
      <c r="Y859" s="45"/>
      <c r="Z859" s="45"/>
      <c r="AA859" s="45"/>
      <c r="AB859" s="45"/>
      <c r="AC859" s="45"/>
      <c r="AD859" s="45"/>
      <c r="AE859" s="45"/>
      <c r="AF859" s="45"/>
      <c r="AG859" s="45"/>
      <c r="AH859" s="45"/>
      <c r="AI859" s="45"/>
      <c r="AJ859" s="45"/>
      <c r="AK859" s="45"/>
      <c r="AL859" s="45"/>
      <c r="AM859" s="45"/>
      <c r="AN859" s="45"/>
      <c r="AO859" s="45"/>
      <c r="AP859" s="45"/>
      <c r="AQ859" s="45"/>
      <c r="AR859" s="45"/>
      <c r="AS859" s="45"/>
      <c r="AT859" s="45"/>
      <c r="AU859" s="45"/>
      <c r="AV859" s="45"/>
      <c r="AW859" s="45"/>
      <c r="AX859" s="45"/>
      <c r="AY859" s="45"/>
      <c r="AZ859" s="45"/>
      <c r="BA859" s="45"/>
      <c r="BB859" s="45"/>
      <c r="BC859" s="45"/>
      <c r="BD859" s="45"/>
      <c r="BE859" s="45"/>
      <c r="BF859" s="45"/>
      <c r="BG859" s="45"/>
      <c r="BH859" s="45"/>
      <c r="BI859" s="45"/>
      <c r="BJ859" s="45"/>
      <c r="BK859" s="45"/>
      <c r="BL859" s="45"/>
      <c r="BM859" s="45"/>
      <c r="BN859" s="45"/>
      <c r="BO859" s="45"/>
      <c r="BP859" s="45"/>
      <c r="BQ859" s="45"/>
      <c r="BR859" s="45"/>
      <c r="BS859" s="45"/>
      <c r="BT859" s="45"/>
      <c r="BU859" s="45"/>
      <c r="BV859" s="45"/>
      <c r="BW859" s="45"/>
      <c r="BX859" s="45"/>
      <c r="BY859" s="45"/>
      <c r="BZ859" s="45"/>
      <c r="CA859" s="45"/>
      <c r="CB859" s="45"/>
      <c r="CC859" s="45"/>
      <c r="CD859" s="45"/>
      <c r="CE859" s="45"/>
      <c r="CF859" s="45"/>
      <c r="CG859" s="45"/>
      <c r="CH859" s="45"/>
      <c r="CI859" s="45"/>
      <c r="CJ859" s="45"/>
      <c r="CK859" s="45"/>
      <c r="CL859" s="45"/>
      <c r="CM859" s="45"/>
      <c r="CN859" s="45"/>
      <c r="CO859" s="45"/>
      <c r="CP859" s="45"/>
      <c r="CQ859" s="45"/>
      <c r="CR859" s="45"/>
      <c r="CS859" s="45"/>
      <c r="CT859" s="45"/>
      <c r="CU859" s="45"/>
      <c r="CV859" s="45"/>
      <c r="CW859" s="45"/>
      <c r="CX859" s="45"/>
      <c r="CY859" s="45"/>
      <c r="CZ859" s="45"/>
      <c r="DA859" s="45"/>
      <c r="DB859" s="45"/>
      <c r="DC859" s="45"/>
      <c r="DD859" s="45"/>
      <c r="DE859" s="45"/>
      <c r="DF859" s="45"/>
      <c r="DG859" s="45"/>
      <c r="DH859" s="45"/>
      <c r="DI859" s="45"/>
      <c r="DJ859" s="45"/>
      <c r="DK859" s="45"/>
      <c r="DL859" s="45"/>
      <c r="DM859" s="45"/>
      <c r="DN859" s="45"/>
      <c r="DO859" s="45"/>
      <c r="DP859" s="45"/>
      <c r="DQ859" s="45"/>
      <c r="DR859" s="45"/>
      <c r="DS859" s="45"/>
      <c r="DT859" s="45"/>
      <c r="DU859" s="45"/>
      <c r="DV859" s="1217"/>
      <c r="DW859" s="45"/>
      <c r="DX859" s="45"/>
      <c r="DY859" s="45"/>
      <c r="DZ859" s="45"/>
      <c r="EA859" s="45"/>
      <c r="EB859" s="45"/>
      <c r="EC859" s="45"/>
      <c r="ED859" s="45"/>
      <c r="EE859" s="45"/>
      <c r="EF859" s="45"/>
      <c r="EG859" s="45"/>
      <c r="EH859" s="45"/>
      <c r="EI859" s="45"/>
      <c r="EJ859" s="45"/>
      <c r="EK859" s="45"/>
      <c r="EL859" s="45"/>
      <c r="EM859" s="45"/>
      <c r="EN859" s="45"/>
      <c r="EO859" s="45"/>
      <c r="EP859" s="45"/>
      <c r="EQ859" s="1217"/>
      <c r="ER859" s="577"/>
    </row>
    <row r="860" spans="1:148" ht="15" customHeight="1">
      <c r="A860" s="648"/>
      <c r="B860" s="2261" t="s">
        <v>1338</v>
      </c>
      <c r="C860" s="2266" t="str">
        <f t="shared" ref="C860" si="913">IF(ISBLANK(C31), "", C31)</f>
        <v/>
      </c>
      <c r="D860" s="2266" t="str">
        <f t="shared" si="894"/>
        <v/>
      </c>
      <c r="E860" s="2266" t="str">
        <f t="shared" si="894"/>
        <v/>
      </c>
      <c r="F860" s="2266" t="str">
        <f t="shared" si="894"/>
        <v/>
      </c>
      <c r="G860" s="45"/>
      <c r="H860" s="45"/>
      <c r="I860" s="45"/>
      <c r="J860" s="45"/>
      <c r="K860" s="45"/>
      <c r="L860" s="45"/>
      <c r="M860" s="45"/>
      <c r="N860" s="45"/>
      <c r="O860" s="45"/>
      <c r="P860" s="45"/>
      <c r="Q860" s="45"/>
      <c r="R860" s="45"/>
      <c r="S860" s="45"/>
      <c r="T860" s="45"/>
      <c r="U860" s="45"/>
      <c r="V860" s="45"/>
      <c r="W860" s="45"/>
      <c r="X860" s="45"/>
      <c r="Y860" s="45"/>
      <c r="Z860" s="45"/>
      <c r="AA860" s="45"/>
      <c r="AB860" s="45"/>
      <c r="AC860" s="45"/>
      <c r="AD860" s="45"/>
      <c r="AE860" s="45"/>
      <c r="AF860" s="45"/>
      <c r="AG860" s="45"/>
      <c r="AH860" s="45"/>
      <c r="AI860" s="45"/>
      <c r="AJ860" s="45"/>
      <c r="AK860" s="45"/>
      <c r="AL860" s="45"/>
      <c r="AM860" s="45"/>
      <c r="AN860" s="45"/>
      <c r="AO860" s="45"/>
      <c r="AP860" s="45"/>
      <c r="AQ860" s="45"/>
      <c r="AR860" s="45"/>
      <c r="AS860" s="45"/>
      <c r="AT860" s="45"/>
      <c r="AU860" s="45"/>
      <c r="AV860" s="45"/>
      <c r="AW860" s="45"/>
      <c r="AX860" s="45"/>
      <c r="AY860" s="45"/>
      <c r="AZ860" s="45"/>
      <c r="BA860" s="45"/>
      <c r="BB860" s="45"/>
      <c r="BC860" s="45"/>
      <c r="BD860" s="45"/>
      <c r="BE860" s="45"/>
      <c r="BF860" s="45"/>
      <c r="BG860" s="45"/>
      <c r="BH860" s="45"/>
      <c r="BI860" s="45"/>
      <c r="BJ860" s="45"/>
      <c r="BK860" s="45"/>
      <c r="BL860" s="45"/>
      <c r="BM860" s="45"/>
      <c r="BN860" s="45"/>
      <c r="BO860" s="45"/>
      <c r="BP860" s="45"/>
      <c r="BQ860" s="45"/>
      <c r="BR860" s="45"/>
      <c r="BS860" s="45"/>
      <c r="BT860" s="45"/>
      <c r="BU860" s="45"/>
      <c r="BV860" s="45"/>
      <c r="BW860" s="45"/>
      <c r="BX860" s="45"/>
      <c r="BY860" s="45"/>
      <c r="BZ860" s="45"/>
      <c r="CA860" s="45"/>
      <c r="CB860" s="45"/>
      <c r="CC860" s="45"/>
      <c r="CD860" s="45"/>
      <c r="CE860" s="45"/>
      <c r="CF860" s="45"/>
      <c r="CG860" s="45"/>
      <c r="CH860" s="45"/>
      <c r="CI860" s="45"/>
      <c r="CJ860" s="45"/>
      <c r="CK860" s="45"/>
      <c r="CL860" s="45"/>
      <c r="CM860" s="45"/>
      <c r="CN860" s="45"/>
      <c r="CO860" s="45"/>
      <c r="CP860" s="45"/>
      <c r="CQ860" s="45"/>
      <c r="CR860" s="45"/>
      <c r="CS860" s="45"/>
      <c r="CT860" s="45"/>
      <c r="CU860" s="45"/>
      <c r="CV860" s="45"/>
      <c r="CW860" s="45"/>
      <c r="CX860" s="45"/>
      <c r="CY860" s="45"/>
      <c r="CZ860" s="45"/>
      <c r="DA860" s="45"/>
      <c r="DB860" s="45"/>
      <c r="DC860" s="45"/>
      <c r="DD860" s="45"/>
      <c r="DE860" s="45"/>
      <c r="DF860" s="45"/>
      <c r="DG860" s="45"/>
      <c r="DH860" s="45"/>
      <c r="DI860" s="45"/>
      <c r="DJ860" s="45"/>
      <c r="DK860" s="45"/>
      <c r="DL860" s="45"/>
      <c r="DM860" s="45"/>
      <c r="DN860" s="45"/>
      <c r="DO860" s="45"/>
      <c r="DP860" s="45"/>
      <c r="DQ860" s="45"/>
      <c r="DR860" s="45"/>
      <c r="DS860" s="45"/>
      <c r="DT860" s="45"/>
      <c r="DU860" s="45"/>
      <c r="DV860" s="1217"/>
      <c r="DW860" s="45"/>
      <c r="DX860" s="45"/>
      <c r="DY860" s="45"/>
      <c r="DZ860" s="45"/>
      <c r="EA860" s="45"/>
      <c r="EB860" s="45"/>
      <c r="EC860" s="45"/>
      <c r="ED860" s="45"/>
      <c r="EE860" s="45"/>
      <c r="EF860" s="45"/>
      <c r="EG860" s="45"/>
      <c r="EH860" s="45"/>
      <c r="EI860" s="45"/>
      <c r="EJ860" s="45"/>
      <c r="EK860" s="45"/>
      <c r="EL860" s="45"/>
      <c r="EM860" s="45"/>
      <c r="EN860" s="45"/>
      <c r="EO860" s="45"/>
      <c r="EP860" s="45"/>
      <c r="EQ860" s="1217"/>
      <c r="ER860" s="577"/>
    </row>
    <row r="861" spans="1:148" ht="15" customHeight="1">
      <c r="A861" s="648"/>
      <c r="B861" s="2261" t="s">
        <v>1339</v>
      </c>
      <c r="C861" s="2266" t="str">
        <f t="shared" ref="C861" si="914">IF(ISBLANK(C32), "", C32)</f>
        <v/>
      </c>
      <c r="D861" s="2266" t="str">
        <f t="shared" ref="D861:F880" si="915">IF(ISBLANK(D32), "", D32)</f>
        <v/>
      </c>
      <c r="E861" s="2266" t="str">
        <f t="shared" si="915"/>
        <v/>
      </c>
      <c r="F861" s="2266" t="str">
        <f t="shared" si="915"/>
        <v/>
      </c>
      <c r="G861" s="45"/>
      <c r="H861" s="45"/>
      <c r="I861" s="45"/>
      <c r="J861" s="45"/>
      <c r="K861" s="45"/>
      <c r="L861" s="45"/>
      <c r="M861" s="45"/>
      <c r="N861" s="45"/>
      <c r="O861" s="45"/>
      <c r="P861" s="45"/>
      <c r="Q861" s="45"/>
      <c r="R861" s="45"/>
      <c r="S861" s="45"/>
      <c r="T861" s="45"/>
      <c r="U861" s="45"/>
      <c r="V861" s="45"/>
      <c r="W861" s="45"/>
      <c r="X861" s="45"/>
      <c r="Y861" s="45"/>
      <c r="Z861" s="45"/>
      <c r="AA861" s="45"/>
      <c r="AB861" s="45"/>
      <c r="AC861" s="45"/>
      <c r="AD861" s="45"/>
      <c r="AE861" s="45"/>
      <c r="AF861" s="45"/>
      <c r="AG861" s="45"/>
      <c r="AH861" s="45"/>
      <c r="AI861" s="45"/>
      <c r="AJ861" s="45"/>
      <c r="AK861" s="45"/>
      <c r="AL861" s="45"/>
      <c r="AM861" s="45"/>
      <c r="AN861" s="45"/>
      <c r="AO861" s="45"/>
      <c r="AP861" s="45"/>
      <c r="AQ861" s="45"/>
      <c r="AR861" s="45"/>
      <c r="AS861" s="45"/>
      <c r="AT861" s="45"/>
      <c r="AU861" s="45"/>
      <c r="AV861" s="45"/>
      <c r="AW861" s="45"/>
      <c r="AX861" s="45"/>
      <c r="AY861" s="45"/>
      <c r="AZ861" s="45"/>
      <c r="BA861" s="45"/>
      <c r="BB861" s="45"/>
      <c r="BC861" s="45"/>
      <c r="BD861" s="45"/>
      <c r="BE861" s="45"/>
      <c r="BF861" s="45"/>
      <c r="BG861" s="45"/>
      <c r="BH861" s="45"/>
      <c r="BI861" s="45"/>
      <c r="BJ861" s="45"/>
      <c r="BK861" s="45"/>
      <c r="BL861" s="45"/>
      <c r="BM861" s="45"/>
      <c r="BN861" s="45"/>
      <c r="BO861" s="45"/>
      <c r="BP861" s="45"/>
      <c r="BQ861" s="45"/>
      <c r="BR861" s="45"/>
      <c r="BS861" s="45"/>
      <c r="BT861" s="45"/>
      <c r="BU861" s="45"/>
      <c r="BV861" s="45"/>
      <c r="BW861" s="45"/>
      <c r="BX861" s="45"/>
      <c r="BY861" s="45"/>
      <c r="BZ861" s="45"/>
      <c r="CA861" s="45"/>
      <c r="CB861" s="45"/>
      <c r="CC861" s="45"/>
      <c r="CD861" s="45"/>
      <c r="CE861" s="45"/>
      <c r="CF861" s="45"/>
      <c r="CG861" s="45"/>
      <c r="CH861" s="45"/>
      <c r="CI861" s="45"/>
      <c r="CJ861" s="45"/>
      <c r="CK861" s="45"/>
      <c r="CL861" s="45"/>
      <c r="CM861" s="45"/>
      <c r="CN861" s="45"/>
      <c r="CO861" s="45"/>
      <c r="CP861" s="45"/>
      <c r="CQ861" s="45"/>
      <c r="CR861" s="45"/>
      <c r="CS861" s="45"/>
      <c r="CT861" s="45"/>
      <c r="CU861" s="45"/>
      <c r="CV861" s="45"/>
      <c r="CW861" s="45"/>
      <c r="CX861" s="45"/>
      <c r="CY861" s="45"/>
      <c r="CZ861" s="45"/>
      <c r="DA861" s="45"/>
      <c r="DB861" s="45"/>
      <c r="DC861" s="45"/>
      <c r="DD861" s="45"/>
      <c r="DE861" s="45"/>
      <c r="DF861" s="45"/>
      <c r="DG861" s="45"/>
      <c r="DH861" s="45"/>
      <c r="DI861" s="45"/>
      <c r="DJ861" s="45"/>
      <c r="DK861" s="45"/>
      <c r="DL861" s="45"/>
      <c r="DM861" s="45"/>
      <c r="DN861" s="45"/>
      <c r="DO861" s="45"/>
      <c r="DP861" s="45"/>
      <c r="DQ861" s="45"/>
      <c r="DR861" s="45"/>
      <c r="DS861" s="45"/>
      <c r="DT861" s="45"/>
      <c r="DU861" s="45"/>
      <c r="DV861" s="1217"/>
      <c r="DW861" s="45"/>
      <c r="DX861" s="45"/>
      <c r="DY861" s="45"/>
      <c r="DZ861" s="45"/>
      <c r="EA861" s="45"/>
      <c r="EB861" s="45"/>
      <c r="EC861" s="45"/>
      <c r="ED861" s="45"/>
      <c r="EE861" s="45"/>
      <c r="EF861" s="45"/>
      <c r="EG861" s="45"/>
      <c r="EH861" s="45"/>
      <c r="EI861" s="45"/>
      <c r="EJ861" s="45"/>
      <c r="EK861" s="45"/>
      <c r="EL861" s="45"/>
      <c r="EM861" s="45"/>
      <c r="EN861" s="45"/>
      <c r="EO861" s="45"/>
      <c r="EP861" s="45"/>
      <c r="EQ861" s="1217"/>
      <c r="ER861" s="577"/>
    </row>
    <row r="862" spans="1:148" ht="15" customHeight="1">
      <c r="A862" s="648"/>
      <c r="B862" s="2261" t="s">
        <v>1340</v>
      </c>
      <c r="C862" s="2266" t="str">
        <f t="shared" ref="C862" si="916">IF(ISBLANK(C33), "", C33)</f>
        <v/>
      </c>
      <c r="D862" s="2266" t="str">
        <f t="shared" si="915"/>
        <v/>
      </c>
      <c r="E862" s="2266" t="str">
        <f t="shared" si="915"/>
        <v/>
      </c>
      <c r="F862" s="2266" t="str">
        <f t="shared" si="915"/>
        <v/>
      </c>
      <c r="G862" s="45"/>
      <c r="H862" s="45"/>
      <c r="I862" s="45"/>
      <c r="J862" s="45"/>
      <c r="K862" s="45"/>
      <c r="L862" s="45"/>
      <c r="M862" s="45"/>
      <c r="N862" s="45"/>
      <c r="O862" s="45"/>
      <c r="P862" s="45"/>
      <c r="Q862" s="45"/>
      <c r="R862" s="45"/>
      <c r="S862" s="45"/>
      <c r="T862" s="45"/>
      <c r="U862" s="45"/>
      <c r="V862" s="45"/>
      <c r="W862" s="45"/>
      <c r="X862" s="45"/>
      <c r="Y862" s="45"/>
      <c r="Z862" s="45"/>
      <c r="AA862" s="45"/>
      <c r="AB862" s="45"/>
      <c r="AC862" s="45"/>
      <c r="AD862" s="45"/>
      <c r="AE862" s="45"/>
      <c r="AF862" s="45"/>
      <c r="AG862" s="45"/>
      <c r="AH862" s="45"/>
      <c r="AI862" s="45"/>
      <c r="AJ862" s="45"/>
      <c r="AK862" s="45"/>
      <c r="AL862" s="45"/>
      <c r="AM862" s="45"/>
      <c r="AN862" s="45"/>
      <c r="AO862" s="45"/>
      <c r="AP862" s="45"/>
      <c r="AQ862" s="45"/>
      <c r="AR862" s="45"/>
      <c r="AS862" s="45"/>
      <c r="AT862" s="45"/>
      <c r="AU862" s="45"/>
      <c r="AV862" s="45"/>
      <c r="AW862" s="45"/>
      <c r="AX862" s="45"/>
      <c r="AY862" s="45"/>
      <c r="AZ862" s="45"/>
      <c r="BA862" s="45"/>
      <c r="BB862" s="45"/>
      <c r="BC862" s="45"/>
      <c r="BD862" s="45"/>
      <c r="BE862" s="45"/>
      <c r="BF862" s="45"/>
      <c r="BG862" s="45"/>
      <c r="BH862" s="45"/>
      <c r="BI862" s="45"/>
      <c r="BJ862" s="45"/>
      <c r="BK862" s="45"/>
      <c r="BL862" s="45"/>
      <c r="BM862" s="45"/>
      <c r="BN862" s="45"/>
      <c r="BO862" s="45"/>
      <c r="BP862" s="45"/>
      <c r="BQ862" s="45"/>
      <c r="BR862" s="45"/>
      <c r="BS862" s="45"/>
      <c r="BT862" s="45"/>
      <c r="BU862" s="45"/>
      <c r="BV862" s="45"/>
      <c r="BW862" s="45"/>
      <c r="BX862" s="45"/>
      <c r="BY862" s="45"/>
      <c r="BZ862" s="45"/>
      <c r="CA862" s="45"/>
      <c r="CB862" s="45"/>
      <c r="CC862" s="45"/>
      <c r="CD862" s="45"/>
      <c r="CE862" s="45"/>
      <c r="CF862" s="45"/>
      <c r="CG862" s="45"/>
      <c r="CH862" s="45"/>
      <c r="CI862" s="45"/>
      <c r="CJ862" s="45"/>
      <c r="CK862" s="45"/>
      <c r="CL862" s="45"/>
      <c r="CM862" s="45"/>
      <c r="CN862" s="45"/>
      <c r="CO862" s="45"/>
      <c r="CP862" s="45"/>
      <c r="CQ862" s="45"/>
      <c r="CR862" s="45"/>
      <c r="CS862" s="45"/>
      <c r="CT862" s="45"/>
      <c r="CU862" s="45"/>
      <c r="CV862" s="45"/>
      <c r="CW862" s="45"/>
      <c r="CX862" s="45"/>
      <c r="CY862" s="45"/>
      <c r="CZ862" s="45"/>
      <c r="DA862" s="45"/>
      <c r="DB862" s="45"/>
      <c r="DC862" s="45"/>
      <c r="DD862" s="45"/>
      <c r="DE862" s="45"/>
      <c r="DF862" s="45"/>
      <c r="DG862" s="45"/>
      <c r="DH862" s="45"/>
      <c r="DI862" s="45"/>
      <c r="DJ862" s="45"/>
      <c r="DK862" s="45"/>
      <c r="DL862" s="45"/>
      <c r="DM862" s="45"/>
      <c r="DN862" s="45"/>
      <c r="DO862" s="45"/>
      <c r="DP862" s="45"/>
      <c r="DQ862" s="45"/>
      <c r="DR862" s="45"/>
      <c r="DS862" s="45"/>
      <c r="DT862" s="45"/>
      <c r="DU862" s="45"/>
      <c r="DV862" s="1217"/>
      <c r="DW862" s="45"/>
      <c r="DX862" s="45"/>
      <c r="DY862" s="45"/>
      <c r="DZ862" s="45"/>
      <c r="EA862" s="45"/>
      <c r="EB862" s="45"/>
      <c r="EC862" s="45"/>
      <c r="ED862" s="45"/>
      <c r="EE862" s="45"/>
      <c r="EF862" s="45"/>
      <c r="EG862" s="45"/>
      <c r="EH862" s="45"/>
      <c r="EI862" s="45"/>
      <c r="EJ862" s="45"/>
      <c r="EK862" s="45"/>
      <c r="EL862" s="45"/>
      <c r="EM862" s="45"/>
      <c r="EN862" s="45"/>
      <c r="EO862" s="45"/>
      <c r="EP862" s="45"/>
      <c r="EQ862" s="1217"/>
      <c r="ER862" s="577"/>
    </row>
    <row r="863" spans="1:148" ht="15" customHeight="1">
      <c r="A863" s="648"/>
      <c r="B863" s="2261" t="s">
        <v>1341</v>
      </c>
      <c r="C863" s="2266" t="str">
        <f t="shared" ref="C863" si="917">IF(ISBLANK(C34), "", C34)</f>
        <v/>
      </c>
      <c r="D863" s="2266" t="str">
        <f t="shared" si="915"/>
        <v/>
      </c>
      <c r="E863" s="2266" t="str">
        <f t="shared" si="915"/>
        <v/>
      </c>
      <c r="F863" s="2266" t="str">
        <f t="shared" si="915"/>
        <v/>
      </c>
      <c r="G863" s="45"/>
      <c r="H863" s="45"/>
      <c r="I863" s="45"/>
      <c r="J863" s="45"/>
      <c r="K863" s="45"/>
      <c r="L863" s="45"/>
      <c r="M863" s="45"/>
      <c r="N863" s="45"/>
      <c r="O863" s="45"/>
      <c r="P863" s="45"/>
      <c r="Q863" s="45"/>
      <c r="R863" s="45"/>
      <c r="S863" s="45"/>
      <c r="T863" s="45"/>
      <c r="U863" s="45"/>
      <c r="V863" s="45"/>
      <c r="W863" s="45"/>
      <c r="X863" s="45"/>
      <c r="Y863" s="45"/>
      <c r="Z863" s="45"/>
      <c r="AA863" s="45"/>
      <c r="AB863" s="45"/>
      <c r="AC863" s="45"/>
      <c r="AD863" s="45"/>
      <c r="AE863" s="45"/>
      <c r="AF863" s="45"/>
      <c r="AG863" s="45"/>
      <c r="AH863" s="45"/>
      <c r="AI863" s="45"/>
      <c r="AJ863" s="45"/>
      <c r="AK863" s="45"/>
      <c r="AL863" s="45"/>
      <c r="AM863" s="45"/>
      <c r="AN863" s="45"/>
      <c r="AO863" s="45"/>
      <c r="AP863" s="45"/>
      <c r="AQ863" s="45"/>
      <c r="AR863" s="45"/>
      <c r="AS863" s="45"/>
      <c r="AT863" s="45"/>
      <c r="AU863" s="45"/>
      <c r="AV863" s="45"/>
      <c r="AW863" s="45"/>
      <c r="AX863" s="45"/>
      <c r="AY863" s="45"/>
      <c r="AZ863" s="45"/>
      <c r="BA863" s="45"/>
      <c r="BB863" s="45"/>
      <c r="BC863" s="45"/>
      <c r="BD863" s="45"/>
      <c r="BE863" s="45"/>
      <c r="BF863" s="45"/>
      <c r="BG863" s="45"/>
      <c r="BH863" s="45"/>
      <c r="BI863" s="45"/>
      <c r="BJ863" s="45"/>
      <c r="BK863" s="45"/>
      <c r="BL863" s="45"/>
      <c r="BM863" s="45"/>
      <c r="BN863" s="45"/>
      <c r="BO863" s="45"/>
      <c r="BP863" s="45"/>
      <c r="BQ863" s="45"/>
      <c r="BR863" s="45"/>
      <c r="BS863" s="45"/>
      <c r="BT863" s="45"/>
      <c r="BU863" s="45"/>
      <c r="BV863" s="45"/>
      <c r="BW863" s="45"/>
      <c r="BX863" s="45"/>
      <c r="BY863" s="45"/>
      <c r="BZ863" s="45"/>
      <c r="CA863" s="45"/>
      <c r="CB863" s="45"/>
      <c r="CC863" s="45"/>
      <c r="CD863" s="45"/>
      <c r="CE863" s="45"/>
      <c r="CF863" s="45"/>
      <c r="CG863" s="45"/>
      <c r="CH863" s="45"/>
      <c r="CI863" s="45"/>
      <c r="CJ863" s="45"/>
      <c r="CK863" s="45"/>
      <c r="CL863" s="45"/>
      <c r="CM863" s="45"/>
      <c r="CN863" s="45"/>
      <c r="CO863" s="45"/>
      <c r="CP863" s="45"/>
      <c r="CQ863" s="45"/>
      <c r="CR863" s="45"/>
      <c r="CS863" s="45"/>
      <c r="CT863" s="45"/>
      <c r="CU863" s="45"/>
      <c r="CV863" s="45"/>
      <c r="CW863" s="45"/>
      <c r="CX863" s="45"/>
      <c r="CY863" s="45"/>
      <c r="CZ863" s="45"/>
      <c r="DA863" s="45"/>
      <c r="DB863" s="45"/>
      <c r="DC863" s="45"/>
      <c r="DD863" s="45"/>
      <c r="DE863" s="45"/>
      <c r="DF863" s="45"/>
      <c r="DG863" s="45"/>
      <c r="DH863" s="45"/>
      <c r="DI863" s="45"/>
      <c r="DJ863" s="45"/>
      <c r="DK863" s="45"/>
      <c r="DL863" s="45"/>
      <c r="DM863" s="45"/>
      <c r="DN863" s="45"/>
      <c r="DO863" s="45"/>
      <c r="DP863" s="45"/>
      <c r="DQ863" s="45"/>
      <c r="DR863" s="45"/>
      <c r="DS863" s="45"/>
      <c r="DT863" s="45"/>
      <c r="DU863" s="45"/>
      <c r="DV863" s="1217"/>
      <c r="DW863" s="45"/>
      <c r="DX863" s="45"/>
      <c r="DY863" s="45"/>
      <c r="DZ863" s="45"/>
      <c r="EA863" s="45"/>
      <c r="EB863" s="45"/>
      <c r="EC863" s="45"/>
      <c r="ED863" s="45"/>
      <c r="EE863" s="45"/>
      <c r="EF863" s="45"/>
      <c r="EG863" s="45"/>
      <c r="EH863" s="45"/>
      <c r="EI863" s="45"/>
      <c r="EJ863" s="45"/>
      <c r="EK863" s="45"/>
      <c r="EL863" s="45"/>
      <c r="EM863" s="45"/>
      <c r="EN863" s="45"/>
      <c r="EO863" s="45"/>
      <c r="EP863" s="45"/>
      <c r="EQ863" s="1217"/>
      <c r="ER863" s="577"/>
    </row>
    <row r="864" spans="1:148" ht="15" customHeight="1">
      <c r="A864" s="648"/>
      <c r="B864" s="2261" t="s">
        <v>1342</v>
      </c>
      <c r="C864" s="2266" t="str">
        <f t="shared" ref="C864" si="918">IF(ISBLANK(C35), "", C35)</f>
        <v/>
      </c>
      <c r="D864" s="2266" t="str">
        <f t="shared" si="915"/>
        <v/>
      </c>
      <c r="E864" s="2266" t="str">
        <f t="shared" si="915"/>
        <v/>
      </c>
      <c r="F864" s="2266" t="str">
        <f t="shared" si="915"/>
        <v/>
      </c>
      <c r="G864" s="45"/>
      <c r="H864" s="45"/>
      <c r="I864" s="45"/>
      <c r="J864" s="45"/>
      <c r="K864" s="45"/>
      <c r="L864" s="45"/>
      <c r="M864" s="45"/>
      <c r="N864" s="45"/>
      <c r="O864" s="45"/>
      <c r="P864" s="45"/>
      <c r="Q864" s="45"/>
      <c r="R864" s="45"/>
      <c r="S864" s="45"/>
      <c r="T864" s="45"/>
      <c r="U864" s="45"/>
      <c r="V864" s="45"/>
      <c r="W864" s="45"/>
      <c r="X864" s="45"/>
      <c r="Y864" s="45"/>
      <c r="Z864" s="45"/>
      <c r="AA864" s="45"/>
      <c r="AB864" s="45"/>
      <c r="AC864" s="45"/>
      <c r="AD864" s="45"/>
      <c r="AE864" s="45"/>
      <c r="AF864" s="45"/>
      <c r="AG864" s="45"/>
      <c r="AH864" s="45"/>
      <c r="AI864" s="45"/>
      <c r="AJ864" s="45"/>
      <c r="AK864" s="45"/>
      <c r="AL864" s="45"/>
      <c r="AM864" s="45"/>
      <c r="AN864" s="45"/>
      <c r="AO864" s="45"/>
      <c r="AP864" s="45"/>
      <c r="AQ864" s="45"/>
      <c r="AR864" s="45"/>
      <c r="AS864" s="45"/>
      <c r="AT864" s="45"/>
      <c r="AU864" s="45"/>
      <c r="AV864" s="45"/>
      <c r="AW864" s="45"/>
      <c r="AX864" s="45"/>
      <c r="AY864" s="45"/>
      <c r="AZ864" s="45"/>
      <c r="BA864" s="45"/>
      <c r="BB864" s="45"/>
      <c r="BC864" s="45"/>
      <c r="BD864" s="45"/>
      <c r="BE864" s="45"/>
      <c r="BF864" s="45"/>
      <c r="BG864" s="45"/>
      <c r="BH864" s="45"/>
      <c r="BI864" s="45"/>
      <c r="BJ864" s="45"/>
      <c r="BK864" s="45"/>
      <c r="BL864" s="45"/>
      <c r="BM864" s="45"/>
      <c r="BN864" s="45"/>
      <c r="BO864" s="45"/>
      <c r="BP864" s="45"/>
      <c r="BQ864" s="45"/>
      <c r="BR864" s="45"/>
      <c r="BS864" s="45"/>
      <c r="BT864" s="45"/>
      <c r="BU864" s="45"/>
      <c r="BV864" s="45"/>
      <c r="BW864" s="45"/>
      <c r="BX864" s="45"/>
      <c r="BY864" s="45"/>
      <c r="BZ864" s="45"/>
      <c r="CA864" s="45"/>
      <c r="CB864" s="45"/>
      <c r="CC864" s="45"/>
      <c r="CD864" s="45"/>
      <c r="CE864" s="45"/>
      <c r="CF864" s="45"/>
      <c r="CG864" s="45"/>
      <c r="CH864" s="45"/>
      <c r="CI864" s="45"/>
      <c r="CJ864" s="45"/>
      <c r="CK864" s="45"/>
      <c r="CL864" s="45"/>
      <c r="CM864" s="45"/>
      <c r="CN864" s="45"/>
      <c r="CO864" s="45"/>
      <c r="CP864" s="45"/>
      <c r="CQ864" s="45"/>
      <c r="CR864" s="45"/>
      <c r="CS864" s="45"/>
      <c r="CT864" s="45"/>
      <c r="CU864" s="45"/>
      <c r="CV864" s="45"/>
      <c r="CW864" s="45"/>
      <c r="CX864" s="45"/>
      <c r="CY864" s="45"/>
      <c r="CZ864" s="45"/>
      <c r="DA864" s="45"/>
      <c r="DB864" s="45"/>
      <c r="DC864" s="45"/>
      <c r="DD864" s="45"/>
      <c r="DE864" s="45"/>
      <c r="DF864" s="45"/>
      <c r="DG864" s="45"/>
      <c r="DH864" s="45"/>
      <c r="DI864" s="45"/>
      <c r="DJ864" s="45"/>
      <c r="DK864" s="45"/>
      <c r="DL864" s="45"/>
      <c r="DM864" s="45"/>
      <c r="DN864" s="45"/>
      <c r="DO864" s="45"/>
      <c r="DP864" s="45"/>
      <c r="DQ864" s="45"/>
      <c r="DR864" s="45"/>
      <c r="DS864" s="45"/>
      <c r="DT864" s="45"/>
      <c r="DU864" s="45"/>
      <c r="DV864" s="1217"/>
      <c r="DW864" s="45"/>
      <c r="DX864" s="45"/>
      <c r="DY864" s="45"/>
      <c r="DZ864" s="45"/>
      <c r="EA864" s="45"/>
      <c r="EB864" s="45"/>
      <c r="EC864" s="45"/>
      <c r="ED864" s="45"/>
      <c r="EE864" s="45"/>
      <c r="EF864" s="45"/>
      <c r="EG864" s="45"/>
      <c r="EH864" s="45"/>
      <c r="EI864" s="45"/>
      <c r="EJ864" s="45"/>
      <c r="EK864" s="45"/>
      <c r="EL864" s="45"/>
      <c r="EM864" s="45"/>
      <c r="EN864" s="45"/>
      <c r="EO864" s="45"/>
      <c r="EP864" s="45"/>
      <c r="EQ864" s="1217"/>
      <c r="ER864" s="577"/>
    </row>
    <row r="865" spans="1:148" ht="15" customHeight="1">
      <c r="A865" s="648"/>
      <c r="B865" s="2261" t="s">
        <v>1343</v>
      </c>
      <c r="C865" s="2266" t="str">
        <f t="shared" ref="C865" si="919">IF(ISBLANK(C36), "", C36)</f>
        <v/>
      </c>
      <c r="D865" s="2266" t="str">
        <f t="shared" si="915"/>
        <v/>
      </c>
      <c r="E865" s="2266" t="str">
        <f t="shared" si="915"/>
        <v/>
      </c>
      <c r="F865" s="2266" t="str">
        <f t="shared" si="915"/>
        <v/>
      </c>
      <c r="G865" s="45"/>
      <c r="H865" s="45"/>
      <c r="I865" s="45"/>
      <c r="J865" s="45"/>
      <c r="K865" s="45"/>
      <c r="L865" s="45"/>
      <c r="M865" s="45"/>
      <c r="N865" s="45"/>
      <c r="O865" s="45"/>
      <c r="P865" s="45"/>
      <c r="Q865" s="45"/>
      <c r="R865" s="45"/>
      <c r="S865" s="45"/>
      <c r="T865" s="45"/>
      <c r="U865" s="45"/>
      <c r="V865" s="45"/>
      <c r="W865" s="45"/>
      <c r="X865" s="45"/>
      <c r="Y865" s="45"/>
      <c r="Z865" s="45"/>
      <c r="AA865" s="45"/>
      <c r="AB865" s="45"/>
      <c r="AC865" s="45"/>
      <c r="AD865" s="45"/>
      <c r="AE865" s="45"/>
      <c r="AF865" s="45"/>
      <c r="AG865" s="45"/>
      <c r="AH865" s="45"/>
      <c r="AI865" s="45"/>
      <c r="AJ865" s="45"/>
      <c r="AK865" s="45"/>
      <c r="AL865" s="45"/>
      <c r="AM865" s="45"/>
      <c r="AN865" s="45"/>
      <c r="AO865" s="45"/>
      <c r="AP865" s="45"/>
      <c r="AQ865" s="45"/>
      <c r="AR865" s="45"/>
      <c r="AS865" s="45"/>
      <c r="AT865" s="45"/>
      <c r="AU865" s="45"/>
      <c r="AV865" s="45"/>
      <c r="AW865" s="45"/>
      <c r="AX865" s="45"/>
      <c r="AY865" s="45"/>
      <c r="AZ865" s="45"/>
      <c r="BA865" s="45"/>
      <c r="BB865" s="45"/>
      <c r="BC865" s="45"/>
      <c r="BD865" s="45"/>
      <c r="BE865" s="45"/>
      <c r="BF865" s="45"/>
      <c r="BG865" s="45"/>
      <c r="BH865" s="45"/>
      <c r="BI865" s="45"/>
      <c r="BJ865" s="45"/>
      <c r="BK865" s="45"/>
      <c r="BL865" s="45"/>
      <c r="BM865" s="45"/>
      <c r="BN865" s="45"/>
      <c r="BO865" s="45"/>
      <c r="BP865" s="45"/>
      <c r="BQ865" s="45"/>
      <c r="BR865" s="45"/>
      <c r="BS865" s="45"/>
      <c r="BT865" s="45"/>
      <c r="BU865" s="45"/>
      <c r="BV865" s="45"/>
      <c r="BW865" s="45"/>
      <c r="BX865" s="45"/>
      <c r="BY865" s="45"/>
      <c r="BZ865" s="45"/>
      <c r="CA865" s="45"/>
      <c r="CB865" s="45"/>
      <c r="CC865" s="45"/>
      <c r="CD865" s="45"/>
      <c r="CE865" s="45"/>
      <c r="CF865" s="45"/>
      <c r="CG865" s="45"/>
      <c r="CH865" s="45"/>
      <c r="CI865" s="45"/>
      <c r="CJ865" s="45"/>
      <c r="CK865" s="45"/>
      <c r="CL865" s="45"/>
      <c r="CM865" s="45"/>
      <c r="CN865" s="45"/>
      <c r="CO865" s="45"/>
      <c r="CP865" s="45"/>
      <c r="CQ865" s="45"/>
      <c r="CR865" s="45"/>
      <c r="CS865" s="45"/>
      <c r="CT865" s="45"/>
      <c r="CU865" s="45"/>
      <c r="CV865" s="45"/>
      <c r="CW865" s="45"/>
      <c r="CX865" s="45"/>
      <c r="CY865" s="45"/>
      <c r="CZ865" s="45"/>
      <c r="DA865" s="45"/>
      <c r="DB865" s="45"/>
      <c r="DC865" s="45"/>
      <c r="DD865" s="45"/>
      <c r="DE865" s="45"/>
      <c r="DF865" s="45"/>
      <c r="DG865" s="45"/>
      <c r="DH865" s="45"/>
      <c r="DI865" s="45"/>
      <c r="DJ865" s="45"/>
      <c r="DK865" s="45"/>
      <c r="DL865" s="45"/>
      <c r="DM865" s="45"/>
      <c r="DN865" s="45"/>
      <c r="DO865" s="45"/>
      <c r="DP865" s="45"/>
      <c r="DQ865" s="45"/>
      <c r="DR865" s="45"/>
      <c r="DS865" s="45"/>
      <c r="DT865" s="45"/>
      <c r="DU865" s="45"/>
      <c r="DV865" s="1217"/>
      <c r="DW865" s="45"/>
      <c r="DX865" s="45"/>
      <c r="DY865" s="45"/>
      <c r="DZ865" s="45"/>
      <c r="EA865" s="45"/>
      <c r="EB865" s="45"/>
      <c r="EC865" s="45"/>
      <c r="ED865" s="45"/>
      <c r="EE865" s="45"/>
      <c r="EF865" s="45"/>
      <c r="EG865" s="45"/>
      <c r="EH865" s="45"/>
      <c r="EI865" s="45"/>
      <c r="EJ865" s="45"/>
      <c r="EK865" s="45"/>
      <c r="EL865" s="45"/>
      <c r="EM865" s="45"/>
      <c r="EN865" s="45"/>
      <c r="EO865" s="45"/>
      <c r="EP865" s="45"/>
      <c r="EQ865" s="1217"/>
      <c r="ER865" s="577"/>
    </row>
    <row r="866" spans="1:148" ht="15" customHeight="1">
      <c r="A866" s="648"/>
      <c r="B866" s="2261" t="s">
        <v>1344</v>
      </c>
      <c r="C866" s="2266" t="str">
        <f t="shared" ref="C866" si="920">IF(ISBLANK(C37), "", C37)</f>
        <v/>
      </c>
      <c r="D866" s="2266" t="str">
        <f t="shared" si="915"/>
        <v/>
      </c>
      <c r="E866" s="2266" t="str">
        <f t="shared" si="915"/>
        <v/>
      </c>
      <c r="F866" s="2266" t="str">
        <f t="shared" si="915"/>
        <v/>
      </c>
      <c r="G866" s="45"/>
      <c r="H866" s="45"/>
      <c r="I866" s="45"/>
      <c r="J866" s="45"/>
      <c r="K866" s="45"/>
      <c r="L866" s="45"/>
      <c r="M866" s="45"/>
      <c r="N866" s="45"/>
      <c r="O866" s="45"/>
      <c r="P866" s="45"/>
      <c r="Q866" s="45"/>
      <c r="R866" s="45"/>
      <c r="S866" s="45"/>
      <c r="T866" s="45"/>
      <c r="U866" s="45"/>
      <c r="V866" s="45"/>
      <c r="W866" s="45"/>
      <c r="X866" s="45"/>
      <c r="Y866" s="45"/>
      <c r="Z866" s="45"/>
      <c r="AA866" s="45"/>
      <c r="AB866" s="45"/>
      <c r="AC866" s="45"/>
      <c r="AD866" s="45"/>
      <c r="AE866" s="45"/>
      <c r="AF866" s="45"/>
      <c r="AG866" s="45"/>
      <c r="AH866" s="45"/>
      <c r="AI866" s="45"/>
      <c r="AJ866" s="45"/>
      <c r="AK866" s="45"/>
      <c r="AL866" s="45"/>
      <c r="AM866" s="45"/>
      <c r="AN866" s="45"/>
      <c r="AO866" s="45"/>
      <c r="AP866" s="45"/>
      <c r="AQ866" s="45"/>
      <c r="AR866" s="45"/>
      <c r="AS866" s="45"/>
      <c r="AT866" s="45"/>
      <c r="AU866" s="45"/>
      <c r="AV866" s="45"/>
      <c r="AW866" s="45"/>
      <c r="AX866" s="45"/>
      <c r="AY866" s="45"/>
      <c r="AZ866" s="45"/>
      <c r="BA866" s="45"/>
      <c r="BB866" s="45"/>
      <c r="BC866" s="45"/>
      <c r="BD866" s="45"/>
      <c r="BE866" s="45"/>
      <c r="BF866" s="45"/>
      <c r="BG866" s="45"/>
      <c r="BH866" s="45"/>
      <c r="BI866" s="45"/>
      <c r="BJ866" s="45"/>
      <c r="BK866" s="45"/>
      <c r="BL866" s="45"/>
      <c r="BM866" s="45"/>
      <c r="BN866" s="45"/>
      <c r="BO866" s="45"/>
      <c r="BP866" s="45"/>
      <c r="BQ866" s="45"/>
      <c r="BR866" s="45"/>
      <c r="BS866" s="45"/>
      <c r="BT866" s="45"/>
      <c r="BU866" s="45"/>
      <c r="BV866" s="45"/>
      <c r="BW866" s="45"/>
      <c r="BX866" s="45"/>
      <c r="BY866" s="45"/>
      <c r="BZ866" s="45"/>
      <c r="CA866" s="45"/>
      <c r="CB866" s="45"/>
      <c r="CC866" s="45"/>
      <c r="CD866" s="45"/>
      <c r="CE866" s="45"/>
      <c r="CF866" s="45"/>
      <c r="CG866" s="45"/>
      <c r="CH866" s="45"/>
      <c r="CI866" s="45"/>
      <c r="CJ866" s="45"/>
      <c r="CK866" s="45"/>
      <c r="CL866" s="45"/>
      <c r="CM866" s="45"/>
      <c r="CN866" s="45"/>
      <c r="CO866" s="45"/>
      <c r="CP866" s="45"/>
      <c r="CQ866" s="45"/>
      <c r="CR866" s="45"/>
      <c r="CS866" s="45"/>
      <c r="CT866" s="45"/>
      <c r="CU866" s="45"/>
      <c r="CV866" s="45"/>
      <c r="CW866" s="45"/>
      <c r="CX866" s="45"/>
      <c r="CY866" s="45"/>
      <c r="CZ866" s="45"/>
      <c r="DA866" s="45"/>
      <c r="DB866" s="45"/>
      <c r="DC866" s="45"/>
      <c r="DD866" s="45"/>
      <c r="DE866" s="45"/>
      <c r="DF866" s="45"/>
      <c r="DG866" s="45"/>
      <c r="DH866" s="45"/>
      <c r="DI866" s="45"/>
      <c r="DJ866" s="45"/>
      <c r="DK866" s="45"/>
      <c r="DL866" s="45"/>
      <c r="DM866" s="45"/>
      <c r="DN866" s="45"/>
      <c r="DO866" s="45"/>
      <c r="DP866" s="45"/>
      <c r="DQ866" s="45"/>
      <c r="DR866" s="45"/>
      <c r="DS866" s="45"/>
      <c r="DT866" s="45"/>
      <c r="DU866" s="45"/>
      <c r="DV866" s="1217"/>
      <c r="DW866" s="45"/>
      <c r="DX866" s="45"/>
      <c r="DY866" s="45"/>
      <c r="DZ866" s="45"/>
      <c r="EA866" s="45"/>
      <c r="EB866" s="45"/>
      <c r="EC866" s="45"/>
      <c r="ED866" s="45"/>
      <c r="EE866" s="45"/>
      <c r="EF866" s="45"/>
      <c r="EG866" s="45"/>
      <c r="EH866" s="45"/>
      <c r="EI866" s="45"/>
      <c r="EJ866" s="45"/>
      <c r="EK866" s="45"/>
      <c r="EL866" s="45"/>
      <c r="EM866" s="45"/>
      <c r="EN866" s="45"/>
      <c r="EO866" s="45"/>
      <c r="EP866" s="45"/>
      <c r="EQ866" s="1217"/>
      <c r="ER866" s="577"/>
    </row>
    <row r="867" spans="1:148" ht="15" customHeight="1">
      <c r="A867" s="648"/>
      <c r="B867" s="2261" t="s">
        <v>1345</v>
      </c>
      <c r="C867" s="2266" t="str">
        <f t="shared" ref="C867" si="921">IF(ISBLANK(C38), "", C38)</f>
        <v/>
      </c>
      <c r="D867" s="2266" t="str">
        <f t="shared" si="915"/>
        <v/>
      </c>
      <c r="E867" s="2266" t="str">
        <f t="shared" si="915"/>
        <v/>
      </c>
      <c r="F867" s="2266" t="str">
        <f t="shared" si="915"/>
        <v/>
      </c>
      <c r="G867" s="45"/>
      <c r="H867" s="45"/>
      <c r="I867" s="45"/>
      <c r="J867" s="45"/>
      <c r="K867" s="45"/>
      <c r="L867" s="45"/>
      <c r="M867" s="45"/>
      <c r="N867" s="45"/>
      <c r="O867" s="45"/>
      <c r="P867" s="45"/>
      <c r="Q867" s="45"/>
      <c r="R867" s="45"/>
      <c r="S867" s="45"/>
      <c r="T867" s="45"/>
      <c r="U867" s="45"/>
      <c r="V867" s="45"/>
      <c r="W867" s="45"/>
      <c r="X867" s="45"/>
      <c r="Y867" s="45"/>
      <c r="Z867" s="45"/>
      <c r="AA867" s="45"/>
      <c r="AB867" s="45"/>
      <c r="AC867" s="45"/>
      <c r="AD867" s="45"/>
      <c r="AE867" s="45"/>
      <c r="AF867" s="45"/>
      <c r="AG867" s="45"/>
      <c r="AH867" s="45"/>
      <c r="AI867" s="45"/>
      <c r="AJ867" s="45"/>
      <c r="AK867" s="45"/>
      <c r="AL867" s="45"/>
      <c r="AM867" s="45"/>
      <c r="AN867" s="45"/>
      <c r="AO867" s="45"/>
      <c r="AP867" s="45"/>
      <c r="AQ867" s="45"/>
      <c r="AR867" s="45"/>
      <c r="AS867" s="45"/>
      <c r="AT867" s="45"/>
      <c r="AU867" s="45"/>
      <c r="AV867" s="45"/>
      <c r="AW867" s="45"/>
      <c r="AX867" s="45"/>
      <c r="AY867" s="45"/>
      <c r="AZ867" s="45"/>
      <c r="BA867" s="45"/>
      <c r="BB867" s="45"/>
      <c r="BC867" s="45"/>
      <c r="BD867" s="45"/>
      <c r="BE867" s="45"/>
      <c r="BF867" s="45"/>
      <c r="BG867" s="45"/>
      <c r="BH867" s="45"/>
      <c r="BI867" s="45"/>
      <c r="BJ867" s="45"/>
      <c r="BK867" s="45"/>
      <c r="BL867" s="45"/>
      <c r="BM867" s="45"/>
      <c r="BN867" s="45"/>
      <c r="BO867" s="45"/>
      <c r="BP867" s="45"/>
      <c r="BQ867" s="45"/>
      <c r="BR867" s="45"/>
      <c r="BS867" s="45"/>
      <c r="BT867" s="45"/>
      <c r="BU867" s="45"/>
      <c r="BV867" s="45"/>
      <c r="BW867" s="45"/>
      <c r="BX867" s="45"/>
      <c r="BY867" s="45"/>
      <c r="BZ867" s="45"/>
      <c r="CA867" s="45"/>
      <c r="CB867" s="45"/>
      <c r="CC867" s="45"/>
      <c r="CD867" s="45"/>
      <c r="CE867" s="45"/>
      <c r="CF867" s="45"/>
      <c r="CG867" s="45"/>
      <c r="CH867" s="45"/>
      <c r="CI867" s="45"/>
      <c r="CJ867" s="45"/>
      <c r="CK867" s="45"/>
      <c r="CL867" s="45"/>
      <c r="CM867" s="45"/>
      <c r="CN867" s="45"/>
      <c r="CO867" s="45"/>
      <c r="CP867" s="45"/>
      <c r="CQ867" s="45"/>
      <c r="CR867" s="45"/>
      <c r="CS867" s="45"/>
      <c r="CT867" s="45"/>
      <c r="CU867" s="45"/>
      <c r="CV867" s="45"/>
      <c r="CW867" s="45"/>
      <c r="CX867" s="45"/>
      <c r="CY867" s="45"/>
      <c r="CZ867" s="45"/>
      <c r="DA867" s="45"/>
      <c r="DB867" s="45"/>
      <c r="DC867" s="45"/>
      <c r="DD867" s="45"/>
      <c r="DE867" s="45"/>
      <c r="DF867" s="45"/>
      <c r="DG867" s="45"/>
      <c r="DH867" s="45"/>
      <c r="DI867" s="45"/>
      <c r="DJ867" s="45"/>
      <c r="DK867" s="45"/>
      <c r="DL867" s="45"/>
      <c r="DM867" s="45"/>
      <c r="DN867" s="45"/>
      <c r="DO867" s="45"/>
      <c r="DP867" s="45"/>
      <c r="DQ867" s="45"/>
      <c r="DR867" s="45"/>
      <c r="DS867" s="45"/>
      <c r="DT867" s="45"/>
      <c r="DU867" s="45"/>
      <c r="DV867" s="1217"/>
      <c r="DW867" s="45"/>
      <c r="DX867" s="45"/>
      <c r="DY867" s="45"/>
      <c r="DZ867" s="45"/>
      <c r="EA867" s="45"/>
      <c r="EB867" s="45"/>
      <c r="EC867" s="45"/>
      <c r="ED867" s="45"/>
      <c r="EE867" s="45"/>
      <c r="EF867" s="45"/>
      <c r="EG867" s="45"/>
      <c r="EH867" s="45"/>
      <c r="EI867" s="45"/>
      <c r="EJ867" s="45"/>
      <c r="EK867" s="45"/>
      <c r="EL867" s="45"/>
      <c r="EM867" s="45"/>
      <c r="EN867" s="45"/>
      <c r="EO867" s="45"/>
      <c r="EP867" s="45"/>
      <c r="EQ867" s="1217"/>
      <c r="ER867" s="577"/>
    </row>
    <row r="868" spans="1:148" ht="15" customHeight="1">
      <c r="A868" s="648"/>
      <c r="B868" s="2261" t="s">
        <v>1346</v>
      </c>
      <c r="C868" s="2266" t="str">
        <f t="shared" ref="C868" si="922">IF(ISBLANK(C39), "", C39)</f>
        <v/>
      </c>
      <c r="D868" s="2266" t="str">
        <f t="shared" si="915"/>
        <v/>
      </c>
      <c r="E868" s="2266" t="str">
        <f t="shared" si="915"/>
        <v/>
      </c>
      <c r="F868" s="2266" t="str">
        <f t="shared" si="915"/>
        <v/>
      </c>
      <c r="G868" s="45"/>
      <c r="H868" s="45"/>
      <c r="I868" s="45"/>
      <c r="J868" s="45"/>
      <c r="K868" s="45"/>
      <c r="L868" s="45"/>
      <c r="M868" s="45"/>
      <c r="N868" s="45"/>
      <c r="O868" s="45"/>
      <c r="P868" s="45"/>
      <c r="Q868" s="45"/>
      <c r="R868" s="45"/>
      <c r="S868" s="45"/>
      <c r="T868" s="45"/>
      <c r="U868" s="45"/>
      <c r="V868" s="45"/>
      <c r="W868" s="45"/>
      <c r="X868" s="45"/>
      <c r="Y868" s="45"/>
      <c r="Z868" s="45"/>
      <c r="AA868" s="45"/>
      <c r="AB868" s="45"/>
      <c r="AC868" s="45"/>
      <c r="AD868" s="45"/>
      <c r="AE868" s="45"/>
      <c r="AF868" s="45"/>
      <c r="AG868" s="45"/>
      <c r="AH868" s="45"/>
      <c r="AI868" s="45"/>
      <c r="AJ868" s="45"/>
      <c r="AK868" s="45"/>
      <c r="AL868" s="45"/>
      <c r="AM868" s="45"/>
      <c r="AN868" s="45"/>
      <c r="AO868" s="45"/>
      <c r="AP868" s="45"/>
      <c r="AQ868" s="45"/>
      <c r="AR868" s="45"/>
      <c r="AS868" s="45"/>
      <c r="AT868" s="45"/>
      <c r="AU868" s="45"/>
      <c r="AV868" s="45"/>
      <c r="AW868" s="45"/>
      <c r="AX868" s="45"/>
      <c r="AY868" s="45"/>
      <c r="AZ868" s="45"/>
      <c r="BA868" s="45"/>
      <c r="BB868" s="45"/>
      <c r="BC868" s="45"/>
      <c r="BD868" s="45"/>
      <c r="BE868" s="45"/>
      <c r="BF868" s="45"/>
      <c r="BG868" s="45"/>
      <c r="BH868" s="45"/>
      <c r="BI868" s="45"/>
      <c r="BJ868" s="45"/>
      <c r="BK868" s="45"/>
      <c r="BL868" s="45"/>
      <c r="BM868" s="45"/>
      <c r="BN868" s="45"/>
      <c r="BO868" s="45"/>
      <c r="BP868" s="45"/>
      <c r="BQ868" s="45"/>
      <c r="BR868" s="45"/>
      <c r="BS868" s="45"/>
      <c r="BT868" s="45"/>
      <c r="BU868" s="45"/>
      <c r="BV868" s="45"/>
      <c r="BW868" s="45"/>
      <c r="BX868" s="45"/>
      <c r="BY868" s="45"/>
      <c r="BZ868" s="45"/>
      <c r="CA868" s="45"/>
      <c r="CB868" s="45"/>
      <c r="CC868" s="45"/>
      <c r="CD868" s="45"/>
      <c r="CE868" s="45"/>
      <c r="CF868" s="45"/>
      <c r="CG868" s="45"/>
      <c r="CH868" s="45"/>
      <c r="CI868" s="45"/>
      <c r="CJ868" s="45"/>
      <c r="CK868" s="45"/>
      <c r="CL868" s="45"/>
      <c r="CM868" s="45"/>
      <c r="CN868" s="45"/>
      <c r="CO868" s="45"/>
      <c r="CP868" s="45"/>
      <c r="CQ868" s="45"/>
      <c r="CR868" s="45"/>
      <c r="CS868" s="45"/>
      <c r="CT868" s="45"/>
      <c r="CU868" s="45"/>
      <c r="CV868" s="45"/>
      <c r="CW868" s="45"/>
      <c r="CX868" s="45"/>
      <c r="CY868" s="45"/>
      <c r="CZ868" s="45"/>
      <c r="DA868" s="45"/>
      <c r="DB868" s="45"/>
      <c r="DC868" s="45"/>
      <c r="DD868" s="45"/>
      <c r="DE868" s="45"/>
      <c r="DF868" s="45"/>
      <c r="DG868" s="45"/>
      <c r="DH868" s="45"/>
      <c r="DI868" s="45"/>
      <c r="DJ868" s="45"/>
      <c r="DK868" s="45"/>
      <c r="DL868" s="45"/>
      <c r="DM868" s="45"/>
      <c r="DN868" s="45"/>
      <c r="DO868" s="45"/>
      <c r="DP868" s="45"/>
      <c r="DQ868" s="45"/>
      <c r="DR868" s="45"/>
      <c r="DS868" s="45"/>
      <c r="DT868" s="45"/>
      <c r="DU868" s="45"/>
      <c r="DV868" s="1217"/>
      <c r="DW868" s="45"/>
      <c r="DX868" s="45"/>
      <c r="DY868" s="45"/>
      <c r="DZ868" s="45"/>
      <c r="EA868" s="45"/>
      <c r="EB868" s="45"/>
      <c r="EC868" s="45"/>
      <c r="ED868" s="45"/>
      <c r="EE868" s="45"/>
      <c r="EF868" s="45"/>
      <c r="EG868" s="45"/>
      <c r="EH868" s="45"/>
      <c r="EI868" s="45"/>
      <c r="EJ868" s="45"/>
      <c r="EK868" s="45"/>
      <c r="EL868" s="45"/>
      <c r="EM868" s="45"/>
      <c r="EN868" s="45"/>
      <c r="EO868" s="45"/>
      <c r="EP868" s="45"/>
      <c r="EQ868" s="1217"/>
      <c r="ER868" s="577"/>
    </row>
    <row r="869" spans="1:148" ht="15" customHeight="1">
      <c r="A869" s="648"/>
      <c r="B869" s="2261" t="s">
        <v>1347</v>
      </c>
      <c r="C869" s="2266" t="str">
        <f t="shared" ref="C869" si="923">IF(ISBLANK(C40), "", C40)</f>
        <v/>
      </c>
      <c r="D869" s="2266" t="str">
        <f t="shared" si="915"/>
        <v/>
      </c>
      <c r="E869" s="2266" t="str">
        <f t="shared" si="915"/>
        <v/>
      </c>
      <c r="F869" s="2266" t="str">
        <f t="shared" si="915"/>
        <v/>
      </c>
      <c r="G869" s="45"/>
      <c r="H869" s="45"/>
      <c r="I869" s="45"/>
      <c r="J869" s="45"/>
      <c r="K869" s="45"/>
      <c r="L869" s="45"/>
      <c r="M869" s="45"/>
      <c r="N869" s="45"/>
      <c r="O869" s="45"/>
      <c r="P869" s="45"/>
      <c r="Q869" s="45"/>
      <c r="R869" s="45"/>
      <c r="S869" s="45"/>
      <c r="T869" s="45"/>
      <c r="U869" s="45"/>
      <c r="V869" s="45"/>
      <c r="W869" s="45"/>
      <c r="X869" s="45"/>
      <c r="Y869" s="45"/>
      <c r="Z869" s="45"/>
      <c r="AA869" s="45"/>
      <c r="AB869" s="45"/>
      <c r="AC869" s="45"/>
      <c r="AD869" s="45"/>
      <c r="AE869" s="45"/>
      <c r="AF869" s="45"/>
      <c r="AG869" s="45"/>
      <c r="AH869" s="45"/>
      <c r="AI869" s="45"/>
      <c r="AJ869" s="45"/>
      <c r="AK869" s="45"/>
      <c r="AL869" s="45"/>
      <c r="AM869" s="45"/>
      <c r="AN869" s="45"/>
      <c r="AO869" s="45"/>
      <c r="AP869" s="45"/>
      <c r="AQ869" s="45"/>
      <c r="AR869" s="45"/>
      <c r="AS869" s="45"/>
      <c r="AT869" s="45"/>
      <c r="AU869" s="45"/>
      <c r="AV869" s="45"/>
      <c r="AW869" s="45"/>
      <c r="AX869" s="45"/>
      <c r="AY869" s="45"/>
      <c r="AZ869" s="45"/>
      <c r="BA869" s="45"/>
      <c r="BB869" s="45"/>
      <c r="BC869" s="45"/>
      <c r="BD869" s="45"/>
      <c r="BE869" s="45"/>
      <c r="BF869" s="45"/>
      <c r="BG869" s="45"/>
      <c r="BH869" s="45"/>
      <c r="BI869" s="45"/>
      <c r="BJ869" s="45"/>
      <c r="BK869" s="45"/>
      <c r="BL869" s="45"/>
      <c r="BM869" s="45"/>
      <c r="BN869" s="45"/>
      <c r="BO869" s="45"/>
      <c r="BP869" s="45"/>
      <c r="BQ869" s="45"/>
      <c r="BR869" s="45"/>
      <c r="BS869" s="45"/>
      <c r="BT869" s="45"/>
      <c r="BU869" s="45"/>
      <c r="BV869" s="45"/>
      <c r="BW869" s="45"/>
      <c r="BX869" s="45"/>
      <c r="BY869" s="45"/>
      <c r="BZ869" s="45"/>
      <c r="CA869" s="45"/>
      <c r="CB869" s="45"/>
      <c r="CC869" s="45"/>
      <c r="CD869" s="45"/>
      <c r="CE869" s="45"/>
      <c r="CF869" s="45"/>
      <c r="CG869" s="45"/>
      <c r="CH869" s="45"/>
      <c r="CI869" s="45"/>
      <c r="CJ869" s="45"/>
      <c r="CK869" s="45"/>
      <c r="CL869" s="45"/>
      <c r="CM869" s="45"/>
      <c r="CN869" s="45"/>
      <c r="CO869" s="45"/>
      <c r="CP869" s="45"/>
      <c r="CQ869" s="45"/>
      <c r="CR869" s="45"/>
      <c r="CS869" s="45"/>
      <c r="CT869" s="45"/>
      <c r="CU869" s="45"/>
      <c r="CV869" s="45"/>
      <c r="CW869" s="45"/>
      <c r="CX869" s="45"/>
      <c r="CY869" s="45"/>
      <c r="CZ869" s="45"/>
      <c r="DA869" s="45"/>
      <c r="DB869" s="45"/>
      <c r="DC869" s="45"/>
      <c r="DD869" s="45"/>
      <c r="DE869" s="45"/>
      <c r="DF869" s="45"/>
      <c r="DG869" s="45"/>
      <c r="DH869" s="45"/>
      <c r="DI869" s="45"/>
      <c r="DJ869" s="45"/>
      <c r="DK869" s="45"/>
      <c r="DL869" s="45"/>
      <c r="DM869" s="45"/>
      <c r="DN869" s="45"/>
      <c r="DO869" s="45"/>
      <c r="DP869" s="45"/>
      <c r="DQ869" s="45"/>
      <c r="DR869" s="45"/>
      <c r="DS869" s="45"/>
      <c r="DT869" s="45"/>
      <c r="DU869" s="45"/>
      <c r="DV869" s="1217"/>
      <c r="DW869" s="45"/>
      <c r="DX869" s="45"/>
      <c r="DY869" s="45"/>
      <c r="DZ869" s="45"/>
      <c r="EA869" s="45"/>
      <c r="EB869" s="45"/>
      <c r="EC869" s="45"/>
      <c r="ED869" s="45"/>
      <c r="EE869" s="45"/>
      <c r="EF869" s="45"/>
      <c r="EG869" s="45"/>
      <c r="EH869" s="45"/>
      <c r="EI869" s="45"/>
      <c r="EJ869" s="45"/>
      <c r="EK869" s="45"/>
      <c r="EL869" s="45"/>
      <c r="EM869" s="45"/>
      <c r="EN869" s="45"/>
      <c r="EO869" s="45"/>
      <c r="EP869" s="45"/>
      <c r="EQ869" s="1217"/>
      <c r="ER869" s="577"/>
    </row>
    <row r="870" spans="1:148" ht="15" customHeight="1">
      <c r="A870" s="648"/>
      <c r="B870" s="2261" t="s">
        <v>1348</v>
      </c>
      <c r="C870" s="2266" t="str">
        <f t="shared" ref="C870" si="924">IF(ISBLANK(C41), "", C41)</f>
        <v/>
      </c>
      <c r="D870" s="2266" t="str">
        <f t="shared" si="915"/>
        <v/>
      </c>
      <c r="E870" s="2266" t="str">
        <f t="shared" si="915"/>
        <v/>
      </c>
      <c r="F870" s="2266" t="str">
        <f t="shared" si="915"/>
        <v/>
      </c>
      <c r="G870" s="45"/>
      <c r="H870" s="45"/>
      <c r="I870" s="45"/>
      <c r="J870" s="45"/>
      <c r="K870" s="45"/>
      <c r="L870" s="45"/>
      <c r="M870" s="45"/>
      <c r="N870" s="45"/>
      <c r="O870" s="45"/>
      <c r="P870" s="45"/>
      <c r="Q870" s="45"/>
      <c r="R870" s="45"/>
      <c r="S870" s="45"/>
      <c r="T870" s="45"/>
      <c r="U870" s="45"/>
      <c r="V870" s="45"/>
      <c r="W870" s="45"/>
      <c r="X870" s="45"/>
      <c r="Y870" s="45"/>
      <c r="Z870" s="45"/>
      <c r="AA870" s="45"/>
      <c r="AB870" s="45"/>
      <c r="AC870" s="45"/>
      <c r="AD870" s="45"/>
      <c r="AE870" s="45"/>
      <c r="AF870" s="45"/>
      <c r="AG870" s="45"/>
      <c r="AH870" s="45"/>
      <c r="AI870" s="45"/>
      <c r="AJ870" s="45"/>
      <c r="AK870" s="45"/>
      <c r="AL870" s="45"/>
      <c r="AM870" s="45"/>
      <c r="AN870" s="45"/>
      <c r="AO870" s="45"/>
      <c r="AP870" s="45"/>
      <c r="AQ870" s="45"/>
      <c r="AR870" s="45"/>
      <c r="AS870" s="45"/>
      <c r="AT870" s="45"/>
      <c r="AU870" s="45"/>
      <c r="AV870" s="45"/>
      <c r="AW870" s="45"/>
      <c r="AX870" s="45"/>
      <c r="AY870" s="45"/>
      <c r="AZ870" s="45"/>
      <c r="BA870" s="45"/>
      <c r="BB870" s="45"/>
      <c r="BC870" s="45"/>
      <c r="BD870" s="45"/>
      <c r="BE870" s="45"/>
      <c r="BF870" s="45"/>
      <c r="BG870" s="45"/>
      <c r="BH870" s="45"/>
      <c r="BI870" s="45"/>
      <c r="BJ870" s="45"/>
      <c r="BK870" s="45"/>
      <c r="BL870" s="45"/>
      <c r="BM870" s="45"/>
      <c r="BN870" s="45"/>
      <c r="BO870" s="45"/>
      <c r="BP870" s="45"/>
      <c r="BQ870" s="45"/>
      <c r="BR870" s="45"/>
      <c r="BS870" s="45"/>
      <c r="BT870" s="45"/>
      <c r="BU870" s="45"/>
      <c r="BV870" s="45"/>
      <c r="BW870" s="45"/>
      <c r="BX870" s="45"/>
      <c r="BY870" s="45"/>
      <c r="BZ870" s="45"/>
      <c r="CA870" s="45"/>
      <c r="CB870" s="45"/>
      <c r="CC870" s="45"/>
      <c r="CD870" s="45"/>
      <c r="CE870" s="45"/>
      <c r="CF870" s="45"/>
      <c r="CG870" s="45"/>
      <c r="CH870" s="45"/>
      <c r="CI870" s="45"/>
      <c r="CJ870" s="45"/>
      <c r="CK870" s="45"/>
      <c r="CL870" s="45"/>
      <c r="CM870" s="45"/>
      <c r="CN870" s="45"/>
      <c r="CO870" s="45"/>
      <c r="CP870" s="45"/>
      <c r="CQ870" s="45"/>
      <c r="CR870" s="45"/>
      <c r="CS870" s="45"/>
      <c r="CT870" s="45"/>
      <c r="CU870" s="45"/>
      <c r="CV870" s="45"/>
      <c r="CW870" s="45"/>
      <c r="CX870" s="45"/>
      <c r="CY870" s="45"/>
      <c r="CZ870" s="45"/>
      <c r="DA870" s="45"/>
      <c r="DB870" s="45"/>
      <c r="DC870" s="45"/>
      <c r="DD870" s="45"/>
      <c r="DE870" s="45"/>
      <c r="DF870" s="45"/>
      <c r="DG870" s="45"/>
      <c r="DH870" s="45"/>
      <c r="DI870" s="45"/>
      <c r="DJ870" s="45"/>
      <c r="DK870" s="45"/>
      <c r="DL870" s="45"/>
      <c r="DM870" s="45"/>
      <c r="DN870" s="45"/>
      <c r="DO870" s="45"/>
      <c r="DP870" s="45"/>
      <c r="DQ870" s="45"/>
      <c r="DR870" s="45"/>
      <c r="DS870" s="45"/>
      <c r="DT870" s="45"/>
      <c r="DU870" s="45"/>
      <c r="DV870" s="1217"/>
      <c r="DW870" s="45"/>
      <c r="DX870" s="45"/>
      <c r="DY870" s="45"/>
      <c r="DZ870" s="45"/>
      <c r="EA870" s="45"/>
      <c r="EB870" s="45"/>
      <c r="EC870" s="45"/>
      <c r="ED870" s="45"/>
      <c r="EE870" s="45"/>
      <c r="EF870" s="45"/>
      <c r="EG870" s="45"/>
      <c r="EH870" s="45"/>
      <c r="EI870" s="45"/>
      <c r="EJ870" s="45"/>
      <c r="EK870" s="45"/>
      <c r="EL870" s="45"/>
      <c r="EM870" s="45"/>
      <c r="EN870" s="45"/>
      <c r="EO870" s="45"/>
      <c r="EP870" s="45"/>
      <c r="EQ870" s="1217"/>
      <c r="ER870" s="577"/>
    </row>
    <row r="871" spans="1:148" ht="15" customHeight="1">
      <c r="A871" s="648"/>
      <c r="B871" s="2261" t="s">
        <v>1349</v>
      </c>
      <c r="C871" s="2266" t="str">
        <f t="shared" ref="C871" si="925">IF(ISBLANK(C42), "", C42)</f>
        <v/>
      </c>
      <c r="D871" s="2266" t="str">
        <f t="shared" si="915"/>
        <v/>
      </c>
      <c r="E871" s="2266" t="str">
        <f t="shared" si="915"/>
        <v/>
      </c>
      <c r="F871" s="2266" t="str">
        <f t="shared" si="915"/>
        <v/>
      </c>
      <c r="G871" s="45"/>
      <c r="H871" s="45"/>
      <c r="I871" s="45"/>
      <c r="J871" s="45"/>
      <c r="K871" s="45"/>
      <c r="L871" s="45"/>
      <c r="M871" s="45"/>
      <c r="N871" s="45"/>
      <c r="O871" s="45"/>
      <c r="P871" s="45"/>
      <c r="Q871" s="45"/>
      <c r="R871" s="45"/>
      <c r="S871" s="45"/>
      <c r="T871" s="45"/>
      <c r="U871" s="45"/>
      <c r="V871" s="45"/>
      <c r="W871" s="45"/>
      <c r="X871" s="45"/>
      <c r="Y871" s="45"/>
      <c r="Z871" s="45"/>
      <c r="AA871" s="45"/>
      <c r="AB871" s="45"/>
      <c r="AC871" s="45"/>
      <c r="AD871" s="45"/>
      <c r="AE871" s="45"/>
      <c r="AF871" s="45"/>
      <c r="AG871" s="45"/>
      <c r="AH871" s="45"/>
      <c r="AI871" s="45"/>
      <c r="AJ871" s="45"/>
      <c r="AK871" s="45"/>
      <c r="AL871" s="45"/>
      <c r="AM871" s="45"/>
      <c r="AN871" s="45"/>
      <c r="AO871" s="45"/>
      <c r="AP871" s="45"/>
      <c r="AQ871" s="45"/>
      <c r="AR871" s="45"/>
      <c r="AS871" s="45"/>
      <c r="AT871" s="45"/>
      <c r="AU871" s="45"/>
      <c r="AV871" s="45"/>
      <c r="AW871" s="45"/>
      <c r="AX871" s="45"/>
      <c r="AY871" s="45"/>
      <c r="AZ871" s="45"/>
      <c r="BA871" s="45"/>
      <c r="BB871" s="45"/>
      <c r="BC871" s="45"/>
      <c r="BD871" s="45"/>
      <c r="BE871" s="45"/>
      <c r="BF871" s="45"/>
      <c r="BG871" s="45"/>
      <c r="BH871" s="45"/>
      <c r="BI871" s="45"/>
      <c r="BJ871" s="45"/>
      <c r="BK871" s="45"/>
      <c r="BL871" s="45"/>
      <c r="BM871" s="45"/>
      <c r="BN871" s="45"/>
      <c r="BO871" s="45"/>
      <c r="BP871" s="45"/>
      <c r="BQ871" s="45"/>
      <c r="BR871" s="45"/>
      <c r="BS871" s="45"/>
      <c r="BT871" s="45"/>
      <c r="BU871" s="45"/>
      <c r="BV871" s="45"/>
      <c r="BW871" s="45"/>
      <c r="BX871" s="45"/>
      <c r="BY871" s="45"/>
      <c r="BZ871" s="45"/>
      <c r="CA871" s="45"/>
      <c r="CB871" s="45"/>
      <c r="CC871" s="45"/>
      <c r="CD871" s="45"/>
      <c r="CE871" s="45"/>
      <c r="CF871" s="45"/>
      <c r="CG871" s="45"/>
      <c r="CH871" s="45"/>
      <c r="CI871" s="45"/>
      <c r="CJ871" s="45"/>
      <c r="CK871" s="45"/>
      <c r="CL871" s="45"/>
      <c r="CM871" s="45"/>
      <c r="CN871" s="45"/>
      <c r="CO871" s="45"/>
      <c r="CP871" s="45"/>
      <c r="CQ871" s="45"/>
      <c r="CR871" s="45"/>
      <c r="CS871" s="45"/>
      <c r="CT871" s="45"/>
      <c r="CU871" s="45"/>
      <c r="CV871" s="45"/>
      <c r="CW871" s="45"/>
      <c r="CX871" s="45"/>
      <c r="CY871" s="45"/>
      <c r="CZ871" s="45"/>
      <c r="DA871" s="45"/>
      <c r="DB871" s="45"/>
      <c r="DC871" s="45"/>
      <c r="DD871" s="45"/>
      <c r="DE871" s="45"/>
      <c r="DF871" s="45"/>
      <c r="DG871" s="45"/>
      <c r="DH871" s="45"/>
      <c r="DI871" s="45"/>
      <c r="DJ871" s="45"/>
      <c r="DK871" s="45"/>
      <c r="DL871" s="45"/>
      <c r="DM871" s="45"/>
      <c r="DN871" s="45"/>
      <c r="DO871" s="45"/>
      <c r="DP871" s="45"/>
      <c r="DQ871" s="45"/>
      <c r="DR871" s="45"/>
      <c r="DS871" s="45"/>
      <c r="DT871" s="45"/>
      <c r="DU871" s="45"/>
      <c r="DV871" s="1217"/>
      <c r="DW871" s="45"/>
      <c r="DX871" s="45"/>
      <c r="DY871" s="45"/>
      <c r="DZ871" s="45"/>
      <c r="EA871" s="45"/>
      <c r="EB871" s="45"/>
      <c r="EC871" s="45"/>
      <c r="ED871" s="45"/>
      <c r="EE871" s="45"/>
      <c r="EF871" s="45"/>
      <c r="EG871" s="45"/>
      <c r="EH871" s="45"/>
      <c r="EI871" s="45"/>
      <c r="EJ871" s="45"/>
      <c r="EK871" s="45"/>
      <c r="EL871" s="45"/>
      <c r="EM871" s="45"/>
      <c r="EN871" s="45"/>
      <c r="EO871" s="45"/>
      <c r="EP871" s="45"/>
      <c r="EQ871" s="1217"/>
      <c r="ER871" s="577"/>
    </row>
    <row r="872" spans="1:148" ht="15" customHeight="1">
      <c r="A872" s="648"/>
      <c r="B872" s="2261" t="s">
        <v>1350</v>
      </c>
      <c r="C872" s="2266" t="str">
        <f t="shared" ref="C872" si="926">IF(ISBLANK(C43), "", C43)</f>
        <v/>
      </c>
      <c r="D872" s="2266" t="str">
        <f t="shared" si="915"/>
        <v/>
      </c>
      <c r="E872" s="2266" t="str">
        <f t="shared" si="915"/>
        <v/>
      </c>
      <c r="F872" s="2266" t="str">
        <f t="shared" si="915"/>
        <v/>
      </c>
      <c r="G872" s="45"/>
      <c r="H872" s="45"/>
      <c r="I872" s="45"/>
      <c r="J872" s="45"/>
      <c r="K872" s="45"/>
      <c r="L872" s="45"/>
      <c r="M872" s="45"/>
      <c r="N872" s="45"/>
      <c r="O872" s="45"/>
      <c r="P872" s="45"/>
      <c r="Q872" s="45"/>
      <c r="R872" s="45"/>
      <c r="S872" s="45"/>
      <c r="T872" s="45"/>
      <c r="U872" s="45"/>
      <c r="V872" s="45"/>
      <c r="W872" s="45"/>
      <c r="X872" s="45"/>
      <c r="Y872" s="45"/>
      <c r="Z872" s="45"/>
      <c r="AA872" s="45"/>
      <c r="AB872" s="45"/>
      <c r="AC872" s="45"/>
      <c r="AD872" s="45"/>
      <c r="AE872" s="45"/>
      <c r="AF872" s="45"/>
      <c r="AG872" s="45"/>
      <c r="AH872" s="45"/>
      <c r="AI872" s="45"/>
      <c r="AJ872" s="45"/>
      <c r="AK872" s="45"/>
      <c r="AL872" s="45"/>
      <c r="AM872" s="45"/>
      <c r="AN872" s="45"/>
      <c r="AO872" s="45"/>
      <c r="AP872" s="45"/>
      <c r="AQ872" s="45"/>
      <c r="AR872" s="45"/>
      <c r="AS872" s="45"/>
      <c r="AT872" s="45"/>
      <c r="AU872" s="45"/>
      <c r="AV872" s="45"/>
      <c r="AW872" s="45"/>
      <c r="AX872" s="45"/>
      <c r="AY872" s="45"/>
      <c r="AZ872" s="45"/>
      <c r="BA872" s="45"/>
      <c r="BB872" s="45"/>
      <c r="BC872" s="45"/>
      <c r="BD872" s="45"/>
      <c r="BE872" s="45"/>
      <c r="BF872" s="45"/>
      <c r="BG872" s="45"/>
      <c r="BH872" s="45"/>
      <c r="BI872" s="45"/>
      <c r="BJ872" s="45"/>
      <c r="BK872" s="45"/>
      <c r="BL872" s="45"/>
      <c r="BM872" s="45"/>
      <c r="BN872" s="45"/>
      <c r="BO872" s="45"/>
      <c r="BP872" s="45"/>
      <c r="BQ872" s="45"/>
      <c r="BR872" s="45"/>
      <c r="BS872" s="45"/>
      <c r="BT872" s="45"/>
      <c r="BU872" s="45"/>
      <c r="BV872" s="45"/>
      <c r="BW872" s="45"/>
      <c r="BX872" s="45"/>
      <c r="BY872" s="45"/>
      <c r="BZ872" s="45"/>
      <c r="CA872" s="45"/>
      <c r="CB872" s="45"/>
      <c r="CC872" s="45"/>
      <c r="CD872" s="45"/>
      <c r="CE872" s="45"/>
      <c r="CF872" s="45"/>
      <c r="CG872" s="45"/>
      <c r="CH872" s="45"/>
      <c r="CI872" s="45"/>
      <c r="CJ872" s="45"/>
      <c r="CK872" s="45"/>
      <c r="CL872" s="45"/>
      <c r="CM872" s="45"/>
      <c r="CN872" s="45"/>
      <c r="CO872" s="45"/>
      <c r="CP872" s="45"/>
      <c r="CQ872" s="45"/>
      <c r="CR872" s="45"/>
      <c r="CS872" s="45"/>
      <c r="CT872" s="45"/>
      <c r="CU872" s="45"/>
      <c r="CV872" s="45"/>
      <c r="CW872" s="45"/>
      <c r="CX872" s="45"/>
      <c r="CY872" s="45"/>
      <c r="CZ872" s="45"/>
      <c r="DA872" s="45"/>
      <c r="DB872" s="45"/>
      <c r="DC872" s="45"/>
      <c r="DD872" s="45"/>
      <c r="DE872" s="45"/>
      <c r="DF872" s="45"/>
      <c r="DG872" s="45"/>
      <c r="DH872" s="45"/>
      <c r="DI872" s="45"/>
      <c r="DJ872" s="45"/>
      <c r="DK872" s="45"/>
      <c r="DL872" s="45"/>
      <c r="DM872" s="45"/>
      <c r="DN872" s="45"/>
      <c r="DO872" s="45"/>
      <c r="DP872" s="45"/>
      <c r="DQ872" s="45"/>
      <c r="DR872" s="45"/>
      <c r="DS872" s="45"/>
      <c r="DT872" s="45"/>
      <c r="DU872" s="45"/>
      <c r="DV872" s="1217"/>
      <c r="DW872" s="45"/>
      <c r="DX872" s="45"/>
      <c r="DY872" s="45"/>
      <c r="DZ872" s="45"/>
      <c r="EA872" s="45"/>
      <c r="EB872" s="45"/>
      <c r="EC872" s="45"/>
      <c r="ED872" s="45"/>
      <c r="EE872" s="45"/>
      <c r="EF872" s="45"/>
      <c r="EG872" s="45"/>
      <c r="EH872" s="45"/>
      <c r="EI872" s="45"/>
      <c r="EJ872" s="45"/>
      <c r="EK872" s="45"/>
      <c r="EL872" s="45"/>
      <c r="EM872" s="45"/>
      <c r="EN872" s="45"/>
      <c r="EO872" s="45"/>
      <c r="EP872" s="45"/>
      <c r="EQ872" s="1217"/>
      <c r="ER872" s="577"/>
    </row>
    <row r="873" spans="1:148" ht="15" customHeight="1">
      <c r="A873" s="648"/>
      <c r="B873" s="2261" t="s">
        <v>1351</v>
      </c>
      <c r="C873" s="2266" t="str">
        <f t="shared" ref="C873" si="927">IF(ISBLANK(C44), "", C44)</f>
        <v/>
      </c>
      <c r="D873" s="2266" t="str">
        <f t="shared" si="915"/>
        <v/>
      </c>
      <c r="E873" s="2266" t="str">
        <f t="shared" si="915"/>
        <v/>
      </c>
      <c r="F873" s="2266" t="str">
        <f t="shared" si="915"/>
        <v/>
      </c>
      <c r="G873" s="45"/>
      <c r="H873" s="45"/>
      <c r="I873" s="45"/>
      <c r="J873" s="45"/>
      <c r="K873" s="45"/>
      <c r="L873" s="45"/>
      <c r="M873" s="45"/>
      <c r="N873" s="45"/>
      <c r="O873" s="45"/>
      <c r="P873" s="45"/>
      <c r="Q873" s="45"/>
      <c r="R873" s="45"/>
      <c r="S873" s="45"/>
      <c r="T873" s="45"/>
      <c r="U873" s="45"/>
      <c r="V873" s="45"/>
      <c r="W873" s="45"/>
      <c r="X873" s="45"/>
      <c r="Y873" s="45"/>
      <c r="Z873" s="45"/>
      <c r="AA873" s="45"/>
      <c r="AB873" s="45"/>
      <c r="AC873" s="45"/>
      <c r="AD873" s="45"/>
      <c r="AE873" s="45"/>
      <c r="AF873" s="45"/>
      <c r="AG873" s="45"/>
      <c r="AH873" s="45"/>
      <c r="AI873" s="45"/>
      <c r="AJ873" s="45"/>
      <c r="AK873" s="45"/>
      <c r="AL873" s="45"/>
      <c r="AM873" s="45"/>
      <c r="AN873" s="45"/>
      <c r="AO873" s="45"/>
      <c r="AP873" s="45"/>
      <c r="AQ873" s="45"/>
      <c r="AR873" s="45"/>
      <c r="AS873" s="45"/>
      <c r="AT873" s="45"/>
      <c r="AU873" s="45"/>
      <c r="AV873" s="45"/>
      <c r="AW873" s="45"/>
      <c r="AX873" s="45"/>
      <c r="AY873" s="45"/>
      <c r="AZ873" s="45"/>
      <c r="BA873" s="45"/>
      <c r="BB873" s="45"/>
      <c r="BC873" s="45"/>
      <c r="BD873" s="45"/>
      <c r="BE873" s="45"/>
      <c r="BF873" s="45"/>
      <c r="BG873" s="45"/>
      <c r="BH873" s="45"/>
      <c r="BI873" s="45"/>
      <c r="BJ873" s="45"/>
      <c r="BK873" s="45"/>
      <c r="BL873" s="45"/>
      <c r="BM873" s="45"/>
      <c r="BN873" s="45"/>
      <c r="BO873" s="45"/>
      <c r="BP873" s="45"/>
      <c r="BQ873" s="45"/>
      <c r="BR873" s="45"/>
      <c r="BS873" s="45"/>
      <c r="BT873" s="45"/>
      <c r="BU873" s="45"/>
      <c r="BV873" s="45"/>
      <c r="BW873" s="45"/>
      <c r="BX873" s="45"/>
      <c r="BY873" s="45"/>
      <c r="BZ873" s="45"/>
      <c r="CA873" s="45"/>
      <c r="CB873" s="45"/>
      <c r="CC873" s="45"/>
      <c r="CD873" s="45"/>
      <c r="CE873" s="45"/>
      <c r="CF873" s="45"/>
      <c r="CG873" s="45"/>
      <c r="CH873" s="45"/>
      <c r="CI873" s="45"/>
      <c r="CJ873" s="45"/>
      <c r="CK873" s="45"/>
      <c r="CL873" s="45"/>
      <c r="CM873" s="45"/>
      <c r="CN873" s="45"/>
      <c r="CO873" s="45"/>
      <c r="CP873" s="45"/>
      <c r="CQ873" s="45"/>
      <c r="CR873" s="45"/>
      <c r="CS873" s="45"/>
      <c r="CT873" s="45"/>
      <c r="CU873" s="45"/>
      <c r="CV873" s="45"/>
      <c r="CW873" s="45"/>
      <c r="CX873" s="45"/>
      <c r="CY873" s="45"/>
      <c r="CZ873" s="45"/>
      <c r="DA873" s="45"/>
      <c r="DB873" s="45"/>
      <c r="DC873" s="45"/>
      <c r="DD873" s="45"/>
      <c r="DE873" s="45"/>
      <c r="DF873" s="45"/>
      <c r="DG873" s="45"/>
      <c r="DH873" s="45"/>
      <c r="DI873" s="45"/>
      <c r="DJ873" s="45"/>
      <c r="DK873" s="45"/>
      <c r="DL873" s="45"/>
      <c r="DM873" s="45"/>
      <c r="DN873" s="45"/>
      <c r="DO873" s="45"/>
      <c r="DP873" s="45"/>
      <c r="DQ873" s="45"/>
      <c r="DR873" s="45"/>
      <c r="DS873" s="45"/>
      <c r="DT873" s="45"/>
      <c r="DU873" s="45"/>
      <c r="DV873" s="1217"/>
      <c r="DW873" s="45"/>
      <c r="DX873" s="45"/>
      <c r="DY873" s="45"/>
      <c r="DZ873" s="45"/>
      <c r="EA873" s="45"/>
      <c r="EB873" s="45"/>
      <c r="EC873" s="45"/>
      <c r="ED873" s="45"/>
      <c r="EE873" s="45"/>
      <c r="EF873" s="45"/>
      <c r="EG873" s="45"/>
      <c r="EH873" s="45"/>
      <c r="EI873" s="45"/>
      <c r="EJ873" s="45"/>
      <c r="EK873" s="45"/>
      <c r="EL873" s="45"/>
      <c r="EM873" s="45"/>
      <c r="EN873" s="45"/>
      <c r="EO873" s="45"/>
      <c r="EP873" s="45"/>
      <c r="EQ873" s="1217"/>
      <c r="ER873" s="577"/>
    </row>
    <row r="874" spans="1:148" ht="15" customHeight="1">
      <c r="A874" s="648"/>
      <c r="B874" s="2261" t="s">
        <v>1352</v>
      </c>
      <c r="C874" s="2266" t="str">
        <f t="shared" ref="C874" si="928">IF(ISBLANK(C45), "", C45)</f>
        <v/>
      </c>
      <c r="D874" s="2266" t="str">
        <f t="shared" si="915"/>
        <v/>
      </c>
      <c r="E874" s="2266" t="str">
        <f t="shared" si="915"/>
        <v/>
      </c>
      <c r="F874" s="2266" t="str">
        <f t="shared" si="915"/>
        <v/>
      </c>
      <c r="G874" s="45"/>
      <c r="H874" s="45"/>
      <c r="I874" s="45"/>
      <c r="J874" s="45"/>
      <c r="K874" s="45"/>
      <c r="L874" s="45"/>
      <c r="M874" s="45"/>
      <c r="N874" s="45"/>
      <c r="O874" s="45"/>
      <c r="P874" s="45"/>
      <c r="Q874" s="45"/>
      <c r="R874" s="45"/>
      <c r="S874" s="45"/>
      <c r="T874" s="45"/>
      <c r="U874" s="45"/>
      <c r="V874" s="45"/>
      <c r="W874" s="45"/>
      <c r="X874" s="45"/>
      <c r="Y874" s="45"/>
      <c r="Z874" s="45"/>
      <c r="AA874" s="45"/>
      <c r="AB874" s="45"/>
      <c r="AC874" s="45"/>
      <c r="AD874" s="45"/>
      <c r="AE874" s="45"/>
      <c r="AF874" s="45"/>
      <c r="AG874" s="45"/>
      <c r="AH874" s="45"/>
      <c r="AI874" s="45"/>
      <c r="AJ874" s="45"/>
      <c r="AK874" s="45"/>
      <c r="AL874" s="45"/>
      <c r="AM874" s="45"/>
      <c r="AN874" s="45"/>
      <c r="AO874" s="45"/>
      <c r="AP874" s="45"/>
      <c r="AQ874" s="45"/>
      <c r="AR874" s="45"/>
      <c r="AS874" s="45"/>
      <c r="AT874" s="45"/>
      <c r="AU874" s="45"/>
      <c r="AV874" s="45"/>
      <c r="AW874" s="45"/>
      <c r="AX874" s="45"/>
      <c r="AY874" s="45"/>
      <c r="AZ874" s="45"/>
      <c r="BA874" s="45"/>
      <c r="BB874" s="45"/>
      <c r="BC874" s="45"/>
      <c r="BD874" s="45"/>
      <c r="BE874" s="45"/>
      <c r="BF874" s="45"/>
      <c r="BG874" s="45"/>
      <c r="BH874" s="45"/>
      <c r="BI874" s="45"/>
      <c r="BJ874" s="45"/>
      <c r="BK874" s="45"/>
      <c r="BL874" s="45"/>
      <c r="BM874" s="45"/>
      <c r="BN874" s="45"/>
      <c r="BO874" s="45"/>
      <c r="BP874" s="45"/>
      <c r="BQ874" s="45"/>
      <c r="BR874" s="45"/>
      <c r="BS874" s="45"/>
      <c r="BT874" s="45"/>
      <c r="BU874" s="45"/>
      <c r="BV874" s="45"/>
      <c r="BW874" s="45"/>
      <c r="BX874" s="45"/>
      <c r="BY874" s="45"/>
      <c r="BZ874" s="45"/>
      <c r="CA874" s="45"/>
      <c r="CB874" s="45"/>
      <c r="CC874" s="45"/>
      <c r="CD874" s="45"/>
      <c r="CE874" s="45"/>
      <c r="CF874" s="45"/>
      <c r="CG874" s="45"/>
      <c r="CH874" s="45"/>
      <c r="CI874" s="45"/>
      <c r="CJ874" s="45"/>
      <c r="CK874" s="45"/>
      <c r="CL874" s="45"/>
      <c r="CM874" s="45"/>
      <c r="CN874" s="45"/>
      <c r="CO874" s="45"/>
      <c r="CP874" s="45"/>
      <c r="CQ874" s="45"/>
      <c r="CR874" s="45"/>
      <c r="CS874" s="45"/>
      <c r="CT874" s="45"/>
      <c r="CU874" s="45"/>
      <c r="CV874" s="45"/>
      <c r="CW874" s="45"/>
      <c r="CX874" s="45"/>
      <c r="CY874" s="45"/>
      <c r="CZ874" s="45"/>
      <c r="DA874" s="45"/>
      <c r="DB874" s="45"/>
      <c r="DC874" s="45"/>
      <c r="DD874" s="45"/>
      <c r="DE874" s="45"/>
      <c r="DF874" s="45"/>
      <c r="DG874" s="45"/>
      <c r="DH874" s="45"/>
      <c r="DI874" s="45"/>
      <c r="DJ874" s="45"/>
      <c r="DK874" s="45"/>
      <c r="DL874" s="45"/>
      <c r="DM874" s="45"/>
      <c r="DN874" s="45"/>
      <c r="DO874" s="45"/>
      <c r="DP874" s="45"/>
      <c r="DQ874" s="45"/>
      <c r="DR874" s="45"/>
      <c r="DS874" s="45"/>
      <c r="DT874" s="45"/>
      <c r="DU874" s="45"/>
      <c r="DV874" s="1217"/>
      <c r="DW874" s="45"/>
      <c r="DX874" s="45"/>
      <c r="DY874" s="45"/>
      <c r="DZ874" s="45"/>
      <c r="EA874" s="45"/>
      <c r="EB874" s="45"/>
      <c r="EC874" s="45"/>
      <c r="ED874" s="45"/>
      <c r="EE874" s="45"/>
      <c r="EF874" s="45"/>
      <c r="EG874" s="45"/>
      <c r="EH874" s="45"/>
      <c r="EI874" s="45"/>
      <c r="EJ874" s="45"/>
      <c r="EK874" s="45"/>
      <c r="EL874" s="45"/>
      <c r="EM874" s="45"/>
      <c r="EN874" s="45"/>
      <c r="EO874" s="45"/>
      <c r="EP874" s="45"/>
      <c r="EQ874" s="1217"/>
      <c r="ER874" s="577"/>
    </row>
    <row r="875" spans="1:148" ht="15" customHeight="1">
      <c r="A875" s="648"/>
      <c r="B875" s="2261" t="s">
        <v>1353</v>
      </c>
      <c r="C875" s="2266" t="str">
        <f t="shared" ref="C875" si="929">IF(ISBLANK(C46), "", C46)</f>
        <v/>
      </c>
      <c r="D875" s="2266" t="str">
        <f t="shared" si="915"/>
        <v/>
      </c>
      <c r="E875" s="2266" t="str">
        <f t="shared" si="915"/>
        <v/>
      </c>
      <c r="F875" s="2266" t="str">
        <f t="shared" si="915"/>
        <v/>
      </c>
      <c r="G875" s="45"/>
      <c r="H875" s="45"/>
      <c r="I875" s="45"/>
      <c r="J875" s="45"/>
      <c r="K875" s="45"/>
      <c r="L875" s="45"/>
      <c r="M875" s="45"/>
      <c r="N875" s="45"/>
      <c r="O875" s="45"/>
      <c r="P875" s="45"/>
      <c r="Q875" s="45"/>
      <c r="R875" s="45"/>
      <c r="S875" s="45"/>
      <c r="T875" s="45"/>
      <c r="U875" s="45"/>
      <c r="V875" s="45"/>
      <c r="W875" s="45"/>
      <c r="X875" s="45"/>
      <c r="Y875" s="45"/>
      <c r="Z875" s="45"/>
      <c r="AA875" s="45"/>
      <c r="AB875" s="45"/>
      <c r="AC875" s="45"/>
      <c r="AD875" s="45"/>
      <c r="AE875" s="45"/>
      <c r="AF875" s="45"/>
      <c r="AG875" s="45"/>
      <c r="AH875" s="45"/>
      <c r="AI875" s="45"/>
      <c r="AJ875" s="45"/>
      <c r="AK875" s="45"/>
      <c r="AL875" s="45"/>
      <c r="AM875" s="45"/>
      <c r="AN875" s="45"/>
      <c r="AO875" s="45"/>
      <c r="AP875" s="45"/>
      <c r="AQ875" s="45"/>
      <c r="AR875" s="45"/>
      <c r="AS875" s="45"/>
      <c r="AT875" s="45"/>
      <c r="AU875" s="45"/>
      <c r="AV875" s="45"/>
      <c r="AW875" s="45"/>
      <c r="AX875" s="45"/>
      <c r="AY875" s="45"/>
      <c r="AZ875" s="45"/>
      <c r="BA875" s="45"/>
      <c r="BB875" s="45"/>
      <c r="BC875" s="45"/>
      <c r="BD875" s="45"/>
      <c r="BE875" s="45"/>
      <c r="BF875" s="45"/>
      <c r="BG875" s="45"/>
      <c r="BH875" s="45"/>
      <c r="BI875" s="45"/>
      <c r="BJ875" s="45"/>
      <c r="BK875" s="45"/>
      <c r="BL875" s="45"/>
      <c r="BM875" s="45"/>
      <c r="BN875" s="45"/>
      <c r="BO875" s="45"/>
      <c r="BP875" s="45"/>
      <c r="BQ875" s="45"/>
      <c r="BR875" s="45"/>
      <c r="BS875" s="45"/>
      <c r="BT875" s="45"/>
      <c r="BU875" s="45"/>
      <c r="BV875" s="45"/>
      <c r="BW875" s="45"/>
      <c r="BX875" s="45"/>
      <c r="BY875" s="45"/>
      <c r="BZ875" s="45"/>
      <c r="CA875" s="45"/>
      <c r="CB875" s="45"/>
      <c r="CC875" s="45"/>
      <c r="CD875" s="45"/>
      <c r="CE875" s="45"/>
      <c r="CF875" s="45"/>
      <c r="CG875" s="45"/>
      <c r="CH875" s="45"/>
      <c r="CI875" s="45"/>
      <c r="CJ875" s="45"/>
      <c r="CK875" s="45"/>
      <c r="CL875" s="45"/>
      <c r="CM875" s="45"/>
      <c r="CN875" s="45"/>
      <c r="CO875" s="45"/>
      <c r="CP875" s="45"/>
      <c r="CQ875" s="45"/>
      <c r="CR875" s="45"/>
      <c r="CS875" s="45"/>
      <c r="CT875" s="45"/>
      <c r="CU875" s="45"/>
      <c r="CV875" s="45"/>
      <c r="CW875" s="45"/>
      <c r="CX875" s="45"/>
      <c r="CY875" s="45"/>
      <c r="CZ875" s="45"/>
      <c r="DA875" s="45"/>
      <c r="DB875" s="45"/>
      <c r="DC875" s="45"/>
      <c r="DD875" s="45"/>
      <c r="DE875" s="45"/>
      <c r="DF875" s="45"/>
      <c r="DG875" s="45"/>
      <c r="DH875" s="45"/>
      <c r="DI875" s="45"/>
      <c r="DJ875" s="45"/>
      <c r="DK875" s="45"/>
      <c r="DL875" s="45"/>
      <c r="DM875" s="45"/>
      <c r="DN875" s="45"/>
      <c r="DO875" s="45"/>
      <c r="DP875" s="45"/>
      <c r="DQ875" s="45"/>
      <c r="DR875" s="45"/>
      <c r="DS875" s="45"/>
      <c r="DT875" s="45"/>
      <c r="DU875" s="45"/>
      <c r="DV875" s="1217"/>
      <c r="DW875" s="45"/>
      <c r="DX875" s="45"/>
      <c r="DY875" s="45"/>
      <c r="DZ875" s="45"/>
      <c r="EA875" s="45"/>
      <c r="EB875" s="45"/>
      <c r="EC875" s="45"/>
      <c r="ED875" s="45"/>
      <c r="EE875" s="45"/>
      <c r="EF875" s="45"/>
      <c r="EG875" s="45"/>
      <c r="EH875" s="45"/>
      <c r="EI875" s="45"/>
      <c r="EJ875" s="45"/>
      <c r="EK875" s="45"/>
      <c r="EL875" s="45"/>
      <c r="EM875" s="45"/>
      <c r="EN875" s="45"/>
      <c r="EO875" s="45"/>
      <c r="EP875" s="45"/>
      <c r="EQ875" s="1217"/>
      <c r="ER875" s="577"/>
    </row>
    <row r="876" spans="1:148" ht="15" customHeight="1">
      <c r="A876" s="648"/>
      <c r="B876" s="2261" t="s">
        <v>1354</v>
      </c>
      <c r="C876" s="2266" t="str">
        <f t="shared" ref="C876" si="930">IF(ISBLANK(C47), "", C47)</f>
        <v/>
      </c>
      <c r="D876" s="2266" t="str">
        <f t="shared" si="915"/>
        <v/>
      </c>
      <c r="E876" s="2266" t="str">
        <f t="shared" si="915"/>
        <v/>
      </c>
      <c r="F876" s="2266" t="str">
        <f t="shared" si="915"/>
        <v/>
      </c>
      <c r="G876" s="45"/>
      <c r="H876" s="45"/>
      <c r="I876" s="45"/>
      <c r="J876" s="45"/>
      <c r="K876" s="45"/>
      <c r="L876" s="45"/>
      <c r="M876" s="45"/>
      <c r="N876" s="45"/>
      <c r="O876" s="45"/>
      <c r="P876" s="45"/>
      <c r="Q876" s="45"/>
      <c r="R876" s="45"/>
      <c r="S876" s="45"/>
      <c r="T876" s="45"/>
      <c r="U876" s="45"/>
      <c r="V876" s="45"/>
      <c r="W876" s="45"/>
      <c r="X876" s="45"/>
      <c r="Y876" s="45"/>
      <c r="Z876" s="45"/>
      <c r="AA876" s="45"/>
      <c r="AB876" s="45"/>
      <c r="AC876" s="45"/>
      <c r="AD876" s="45"/>
      <c r="AE876" s="45"/>
      <c r="AF876" s="45"/>
      <c r="AG876" s="45"/>
      <c r="AH876" s="45"/>
      <c r="AI876" s="45"/>
      <c r="AJ876" s="45"/>
      <c r="AK876" s="45"/>
      <c r="AL876" s="45"/>
      <c r="AM876" s="45"/>
      <c r="AN876" s="45"/>
      <c r="AO876" s="45"/>
      <c r="AP876" s="45"/>
      <c r="AQ876" s="45"/>
      <c r="AR876" s="45"/>
      <c r="AS876" s="45"/>
      <c r="AT876" s="45"/>
      <c r="AU876" s="45"/>
      <c r="AV876" s="45"/>
      <c r="AW876" s="45"/>
      <c r="AX876" s="45"/>
      <c r="AY876" s="45"/>
      <c r="AZ876" s="45"/>
      <c r="BA876" s="45"/>
      <c r="BB876" s="45"/>
      <c r="BC876" s="45"/>
      <c r="BD876" s="45"/>
      <c r="BE876" s="45"/>
      <c r="BF876" s="45"/>
      <c r="BG876" s="45"/>
      <c r="BH876" s="45"/>
      <c r="BI876" s="45"/>
      <c r="BJ876" s="45"/>
      <c r="BK876" s="45"/>
      <c r="BL876" s="45"/>
      <c r="BM876" s="45"/>
      <c r="BN876" s="45"/>
      <c r="BO876" s="45"/>
      <c r="BP876" s="45"/>
      <c r="BQ876" s="45"/>
      <c r="BR876" s="45"/>
      <c r="BS876" s="45"/>
      <c r="BT876" s="45"/>
      <c r="BU876" s="45"/>
      <c r="BV876" s="45"/>
      <c r="BW876" s="45"/>
      <c r="BX876" s="45"/>
      <c r="BY876" s="45"/>
      <c r="BZ876" s="45"/>
      <c r="CA876" s="45"/>
      <c r="CB876" s="45"/>
      <c r="CC876" s="45"/>
      <c r="CD876" s="45"/>
      <c r="CE876" s="45"/>
      <c r="CF876" s="45"/>
      <c r="CG876" s="45"/>
      <c r="CH876" s="45"/>
      <c r="CI876" s="45"/>
      <c r="CJ876" s="45"/>
      <c r="CK876" s="45"/>
      <c r="CL876" s="45"/>
      <c r="CM876" s="45"/>
      <c r="CN876" s="45"/>
      <c r="CO876" s="45"/>
      <c r="CP876" s="45"/>
      <c r="CQ876" s="45"/>
      <c r="CR876" s="45"/>
      <c r="CS876" s="45"/>
      <c r="CT876" s="45"/>
      <c r="CU876" s="45"/>
      <c r="CV876" s="45"/>
      <c r="CW876" s="45"/>
      <c r="CX876" s="45"/>
      <c r="CY876" s="45"/>
      <c r="CZ876" s="45"/>
      <c r="DA876" s="45"/>
      <c r="DB876" s="45"/>
      <c r="DC876" s="45"/>
      <c r="DD876" s="45"/>
      <c r="DE876" s="45"/>
      <c r="DF876" s="45"/>
      <c r="DG876" s="45"/>
      <c r="DH876" s="45"/>
      <c r="DI876" s="45"/>
      <c r="DJ876" s="45"/>
      <c r="DK876" s="45"/>
      <c r="DL876" s="45"/>
      <c r="DM876" s="45"/>
      <c r="DN876" s="45"/>
      <c r="DO876" s="45"/>
      <c r="DP876" s="45"/>
      <c r="DQ876" s="45"/>
      <c r="DR876" s="45"/>
      <c r="DS876" s="45"/>
      <c r="DT876" s="45"/>
      <c r="DU876" s="45"/>
      <c r="DV876" s="1217"/>
      <c r="DW876" s="45"/>
      <c r="DX876" s="45"/>
      <c r="DY876" s="45"/>
      <c r="DZ876" s="45"/>
      <c r="EA876" s="45"/>
      <c r="EB876" s="45"/>
      <c r="EC876" s="45"/>
      <c r="ED876" s="45"/>
      <c r="EE876" s="45"/>
      <c r="EF876" s="45"/>
      <c r="EG876" s="45"/>
      <c r="EH876" s="45"/>
      <c r="EI876" s="45"/>
      <c r="EJ876" s="45"/>
      <c r="EK876" s="45"/>
      <c r="EL876" s="45"/>
      <c r="EM876" s="45"/>
      <c r="EN876" s="45"/>
      <c r="EO876" s="45"/>
      <c r="EP876" s="45"/>
      <c r="EQ876" s="1217"/>
      <c r="ER876" s="577"/>
    </row>
    <row r="877" spans="1:148" ht="15" customHeight="1">
      <c r="A877" s="648"/>
      <c r="B877" s="2261" t="s">
        <v>1355</v>
      </c>
      <c r="C877" s="2266" t="str">
        <f t="shared" ref="C877" si="931">IF(ISBLANK(C48), "", C48)</f>
        <v/>
      </c>
      <c r="D877" s="2266" t="str">
        <f t="shared" si="915"/>
        <v/>
      </c>
      <c r="E877" s="2266" t="str">
        <f t="shared" si="915"/>
        <v/>
      </c>
      <c r="F877" s="2266" t="str">
        <f t="shared" si="915"/>
        <v/>
      </c>
      <c r="G877" s="45"/>
      <c r="H877" s="45"/>
      <c r="I877" s="45"/>
      <c r="J877" s="45"/>
      <c r="K877" s="45"/>
      <c r="L877" s="45"/>
      <c r="M877" s="45"/>
      <c r="N877" s="45"/>
      <c r="O877" s="45"/>
      <c r="P877" s="45"/>
      <c r="Q877" s="45"/>
      <c r="R877" s="45"/>
      <c r="S877" s="45"/>
      <c r="T877" s="45"/>
      <c r="U877" s="45"/>
      <c r="V877" s="45"/>
      <c r="W877" s="45"/>
      <c r="X877" s="45"/>
      <c r="Y877" s="45"/>
      <c r="Z877" s="45"/>
      <c r="AA877" s="45"/>
      <c r="AB877" s="45"/>
      <c r="AC877" s="45"/>
      <c r="AD877" s="45"/>
      <c r="AE877" s="45"/>
      <c r="AF877" s="45"/>
      <c r="AG877" s="45"/>
      <c r="AH877" s="45"/>
      <c r="AI877" s="45"/>
      <c r="AJ877" s="45"/>
      <c r="AK877" s="45"/>
      <c r="AL877" s="45"/>
      <c r="AM877" s="45"/>
      <c r="AN877" s="45"/>
      <c r="AO877" s="45"/>
      <c r="AP877" s="45"/>
      <c r="AQ877" s="45"/>
      <c r="AR877" s="45"/>
      <c r="AS877" s="45"/>
      <c r="AT877" s="45"/>
      <c r="AU877" s="45"/>
      <c r="AV877" s="45"/>
      <c r="AW877" s="45"/>
      <c r="AX877" s="45"/>
      <c r="AY877" s="45"/>
      <c r="AZ877" s="45"/>
      <c r="BA877" s="45"/>
      <c r="BB877" s="45"/>
      <c r="BC877" s="45"/>
      <c r="BD877" s="45"/>
      <c r="BE877" s="45"/>
      <c r="BF877" s="45"/>
      <c r="BG877" s="45"/>
      <c r="BH877" s="45"/>
      <c r="BI877" s="45"/>
      <c r="BJ877" s="45"/>
      <c r="BK877" s="45"/>
      <c r="BL877" s="45"/>
      <c r="BM877" s="45"/>
      <c r="BN877" s="45"/>
      <c r="BO877" s="45"/>
      <c r="BP877" s="45"/>
      <c r="BQ877" s="45"/>
      <c r="BR877" s="45"/>
      <c r="BS877" s="45"/>
      <c r="BT877" s="45"/>
      <c r="BU877" s="45"/>
      <c r="BV877" s="45"/>
      <c r="BW877" s="45"/>
      <c r="BX877" s="45"/>
      <c r="BY877" s="45"/>
      <c r="BZ877" s="45"/>
      <c r="CA877" s="45"/>
      <c r="CB877" s="45"/>
      <c r="CC877" s="45"/>
      <c r="CD877" s="45"/>
      <c r="CE877" s="45"/>
      <c r="CF877" s="45"/>
      <c r="CG877" s="45"/>
      <c r="CH877" s="45"/>
      <c r="CI877" s="45"/>
      <c r="CJ877" s="45"/>
      <c r="CK877" s="45"/>
      <c r="CL877" s="45"/>
      <c r="CM877" s="45"/>
      <c r="CN877" s="45"/>
      <c r="CO877" s="45"/>
      <c r="CP877" s="45"/>
      <c r="CQ877" s="45"/>
      <c r="CR877" s="45"/>
      <c r="CS877" s="45"/>
      <c r="CT877" s="45"/>
      <c r="CU877" s="45"/>
      <c r="CV877" s="45"/>
      <c r="CW877" s="45"/>
      <c r="CX877" s="45"/>
      <c r="CY877" s="45"/>
      <c r="CZ877" s="45"/>
      <c r="DA877" s="45"/>
      <c r="DB877" s="45"/>
      <c r="DC877" s="45"/>
      <c r="DD877" s="45"/>
      <c r="DE877" s="45"/>
      <c r="DF877" s="45"/>
      <c r="DG877" s="45"/>
      <c r="DH877" s="45"/>
      <c r="DI877" s="45"/>
      <c r="DJ877" s="45"/>
      <c r="DK877" s="45"/>
      <c r="DL877" s="45"/>
      <c r="DM877" s="45"/>
      <c r="DN877" s="45"/>
      <c r="DO877" s="45"/>
      <c r="DP877" s="45"/>
      <c r="DQ877" s="45"/>
      <c r="DR877" s="45"/>
      <c r="DS877" s="45"/>
      <c r="DT877" s="45"/>
      <c r="DU877" s="45"/>
      <c r="DV877" s="1217"/>
      <c r="DW877" s="45"/>
      <c r="DX877" s="45"/>
      <c r="DY877" s="45"/>
      <c r="DZ877" s="45"/>
      <c r="EA877" s="45"/>
      <c r="EB877" s="45"/>
      <c r="EC877" s="45"/>
      <c r="ED877" s="45"/>
      <c r="EE877" s="45"/>
      <c r="EF877" s="45"/>
      <c r="EG877" s="45"/>
      <c r="EH877" s="45"/>
      <c r="EI877" s="45"/>
      <c r="EJ877" s="45"/>
      <c r="EK877" s="45"/>
      <c r="EL877" s="45"/>
      <c r="EM877" s="45"/>
      <c r="EN877" s="45"/>
      <c r="EO877" s="45"/>
      <c r="EP877" s="45"/>
      <c r="EQ877" s="1217"/>
      <c r="ER877" s="577"/>
    </row>
    <row r="878" spans="1:148" ht="15" customHeight="1">
      <c r="A878" s="648"/>
      <c r="B878" s="2261" t="s">
        <v>1356</v>
      </c>
      <c r="C878" s="2266" t="str">
        <f t="shared" ref="C878" si="932">IF(ISBLANK(C49), "", C49)</f>
        <v/>
      </c>
      <c r="D878" s="2266" t="str">
        <f t="shared" si="915"/>
        <v/>
      </c>
      <c r="E878" s="2266" t="str">
        <f t="shared" si="915"/>
        <v/>
      </c>
      <c r="F878" s="2266" t="str">
        <f t="shared" si="915"/>
        <v/>
      </c>
      <c r="G878" s="45"/>
      <c r="H878" s="45"/>
      <c r="I878" s="45"/>
      <c r="J878" s="45"/>
      <c r="K878" s="45"/>
      <c r="L878" s="45"/>
      <c r="M878" s="45"/>
      <c r="N878" s="45"/>
      <c r="O878" s="45"/>
      <c r="P878" s="45"/>
      <c r="Q878" s="45"/>
      <c r="R878" s="45"/>
      <c r="S878" s="45"/>
      <c r="T878" s="45"/>
      <c r="U878" s="45"/>
      <c r="V878" s="45"/>
      <c r="W878" s="45"/>
      <c r="X878" s="45"/>
      <c r="Y878" s="45"/>
      <c r="Z878" s="45"/>
      <c r="AA878" s="45"/>
      <c r="AB878" s="45"/>
      <c r="AC878" s="45"/>
      <c r="AD878" s="45"/>
      <c r="AE878" s="45"/>
      <c r="AF878" s="45"/>
      <c r="AG878" s="45"/>
      <c r="AH878" s="45"/>
      <c r="AI878" s="45"/>
      <c r="AJ878" s="45"/>
      <c r="AK878" s="45"/>
      <c r="AL878" s="45"/>
      <c r="AM878" s="45"/>
      <c r="AN878" s="45"/>
      <c r="AO878" s="45"/>
      <c r="AP878" s="45"/>
      <c r="AQ878" s="45"/>
      <c r="AR878" s="45"/>
      <c r="AS878" s="45"/>
      <c r="AT878" s="45"/>
      <c r="AU878" s="45"/>
      <c r="AV878" s="45"/>
      <c r="AW878" s="45"/>
      <c r="AX878" s="45"/>
      <c r="AY878" s="45"/>
      <c r="AZ878" s="45"/>
      <c r="BA878" s="45"/>
      <c r="BB878" s="45"/>
      <c r="BC878" s="45"/>
      <c r="BD878" s="45"/>
      <c r="BE878" s="45"/>
      <c r="BF878" s="45"/>
      <c r="BG878" s="45"/>
      <c r="BH878" s="45"/>
      <c r="BI878" s="45"/>
      <c r="BJ878" s="45"/>
      <c r="BK878" s="45"/>
      <c r="BL878" s="45"/>
      <c r="BM878" s="45"/>
      <c r="BN878" s="45"/>
      <c r="BO878" s="45"/>
      <c r="BP878" s="45"/>
      <c r="BQ878" s="45"/>
      <c r="BR878" s="45"/>
      <c r="BS878" s="45"/>
      <c r="BT878" s="45"/>
      <c r="BU878" s="45"/>
      <c r="BV878" s="45"/>
      <c r="BW878" s="45"/>
      <c r="BX878" s="45"/>
      <c r="BY878" s="45"/>
      <c r="BZ878" s="45"/>
      <c r="CA878" s="45"/>
      <c r="CB878" s="45"/>
      <c r="CC878" s="45"/>
      <c r="CD878" s="45"/>
      <c r="CE878" s="45"/>
      <c r="CF878" s="45"/>
      <c r="CG878" s="45"/>
      <c r="CH878" s="45"/>
      <c r="CI878" s="45"/>
      <c r="CJ878" s="45"/>
      <c r="CK878" s="45"/>
      <c r="CL878" s="45"/>
      <c r="CM878" s="45"/>
      <c r="CN878" s="45"/>
      <c r="CO878" s="45"/>
      <c r="CP878" s="45"/>
      <c r="CQ878" s="45"/>
      <c r="CR878" s="45"/>
      <c r="CS878" s="45"/>
      <c r="CT878" s="45"/>
      <c r="CU878" s="45"/>
      <c r="CV878" s="45"/>
      <c r="CW878" s="45"/>
      <c r="CX878" s="45"/>
      <c r="CY878" s="45"/>
      <c r="CZ878" s="45"/>
      <c r="DA878" s="45"/>
      <c r="DB878" s="45"/>
      <c r="DC878" s="45"/>
      <c r="DD878" s="45"/>
      <c r="DE878" s="45"/>
      <c r="DF878" s="45"/>
      <c r="DG878" s="45"/>
      <c r="DH878" s="45"/>
      <c r="DI878" s="45"/>
      <c r="DJ878" s="45"/>
      <c r="DK878" s="45"/>
      <c r="DL878" s="45"/>
      <c r="DM878" s="45"/>
      <c r="DN878" s="45"/>
      <c r="DO878" s="45"/>
      <c r="DP878" s="45"/>
      <c r="DQ878" s="45"/>
      <c r="DR878" s="45"/>
      <c r="DS878" s="45"/>
      <c r="DT878" s="45"/>
      <c r="DU878" s="45"/>
      <c r="DV878" s="1217"/>
      <c r="DW878" s="45"/>
      <c r="DX878" s="45"/>
      <c r="DY878" s="45"/>
      <c r="DZ878" s="45"/>
      <c r="EA878" s="45"/>
      <c r="EB878" s="45"/>
      <c r="EC878" s="45"/>
      <c r="ED878" s="45"/>
      <c r="EE878" s="45"/>
      <c r="EF878" s="45"/>
      <c r="EG878" s="45"/>
      <c r="EH878" s="45"/>
      <c r="EI878" s="45"/>
      <c r="EJ878" s="45"/>
      <c r="EK878" s="45"/>
      <c r="EL878" s="45"/>
      <c r="EM878" s="45"/>
      <c r="EN878" s="45"/>
      <c r="EO878" s="45"/>
      <c r="EP878" s="45"/>
      <c r="EQ878" s="1217"/>
      <c r="ER878" s="577"/>
    </row>
    <row r="879" spans="1:148" ht="15" customHeight="1">
      <c r="A879" s="648"/>
      <c r="B879" s="2261" t="s">
        <v>1357</v>
      </c>
      <c r="C879" s="2266" t="str">
        <f t="shared" ref="C879" si="933">IF(ISBLANK(C50), "", C50)</f>
        <v/>
      </c>
      <c r="D879" s="2266" t="str">
        <f t="shared" si="915"/>
        <v/>
      </c>
      <c r="E879" s="2266" t="str">
        <f t="shared" si="915"/>
        <v/>
      </c>
      <c r="F879" s="2266" t="str">
        <f t="shared" si="915"/>
        <v/>
      </c>
      <c r="G879" s="45"/>
      <c r="H879" s="45"/>
      <c r="I879" s="45"/>
      <c r="J879" s="45"/>
      <c r="K879" s="45"/>
      <c r="L879" s="45"/>
      <c r="M879" s="45"/>
      <c r="N879" s="45"/>
      <c r="O879" s="45"/>
      <c r="P879" s="45"/>
      <c r="Q879" s="45"/>
      <c r="R879" s="45"/>
      <c r="S879" s="45"/>
      <c r="T879" s="45"/>
      <c r="U879" s="45"/>
      <c r="V879" s="45"/>
      <c r="W879" s="45"/>
      <c r="X879" s="45"/>
      <c r="Y879" s="45"/>
      <c r="Z879" s="45"/>
      <c r="AA879" s="45"/>
      <c r="AB879" s="45"/>
      <c r="AC879" s="45"/>
      <c r="AD879" s="45"/>
      <c r="AE879" s="45"/>
      <c r="AF879" s="45"/>
      <c r="AG879" s="45"/>
      <c r="AH879" s="45"/>
      <c r="AI879" s="45"/>
      <c r="AJ879" s="45"/>
      <c r="AK879" s="45"/>
      <c r="AL879" s="45"/>
      <c r="AM879" s="45"/>
      <c r="AN879" s="45"/>
      <c r="AO879" s="45"/>
      <c r="AP879" s="45"/>
      <c r="AQ879" s="45"/>
      <c r="AR879" s="45"/>
      <c r="AS879" s="45"/>
      <c r="AT879" s="45"/>
      <c r="AU879" s="45"/>
      <c r="AV879" s="45"/>
      <c r="AW879" s="45"/>
      <c r="AX879" s="45"/>
      <c r="AY879" s="45"/>
      <c r="AZ879" s="45"/>
      <c r="BA879" s="45"/>
      <c r="BB879" s="45"/>
      <c r="BC879" s="45"/>
      <c r="BD879" s="45"/>
      <c r="BE879" s="45"/>
      <c r="BF879" s="45"/>
      <c r="BG879" s="45"/>
      <c r="BH879" s="45"/>
      <c r="BI879" s="45"/>
      <c r="BJ879" s="45"/>
      <c r="BK879" s="45"/>
      <c r="BL879" s="45"/>
      <c r="BM879" s="45"/>
      <c r="BN879" s="45"/>
      <c r="BO879" s="45"/>
      <c r="BP879" s="45"/>
      <c r="BQ879" s="45"/>
      <c r="BR879" s="45"/>
      <c r="BS879" s="45"/>
      <c r="BT879" s="45"/>
      <c r="BU879" s="45"/>
      <c r="BV879" s="45"/>
      <c r="BW879" s="45"/>
      <c r="BX879" s="45"/>
      <c r="BY879" s="45"/>
      <c r="BZ879" s="45"/>
      <c r="CA879" s="45"/>
      <c r="CB879" s="45"/>
      <c r="CC879" s="45"/>
      <c r="CD879" s="45"/>
      <c r="CE879" s="45"/>
      <c r="CF879" s="45"/>
      <c r="CG879" s="45"/>
      <c r="CH879" s="45"/>
      <c r="CI879" s="45"/>
      <c r="CJ879" s="45"/>
      <c r="CK879" s="45"/>
      <c r="CL879" s="45"/>
      <c r="CM879" s="45"/>
      <c r="CN879" s="45"/>
      <c r="CO879" s="45"/>
      <c r="CP879" s="45"/>
      <c r="CQ879" s="45"/>
      <c r="CR879" s="45"/>
      <c r="CS879" s="45"/>
      <c r="CT879" s="45"/>
      <c r="CU879" s="45"/>
      <c r="CV879" s="45"/>
      <c r="CW879" s="45"/>
      <c r="CX879" s="45"/>
      <c r="CY879" s="45"/>
      <c r="CZ879" s="45"/>
      <c r="DA879" s="45"/>
      <c r="DB879" s="45"/>
      <c r="DC879" s="45"/>
      <c r="DD879" s="45"/>
      <c r="DE879" s="45"/>
      <c r="DF879" s="45"/>
      <c r="DG879" s="45"/>
      <c r="DH879" s="45"/>
      <c r="DI879" s="45"/>
      <c r="DJ879" s="45"/>
      <c r="DK879" s="45"/>
      <c r="DL879" s="45"/>
      <c r="DM879" s="45"/>
      <c r="DN879" s="45"/>
      <c r="DO879" s="45"/>
      <c r="DP879" s="45"/>
      <c r="DQ879" s="45"/>
      <c r="DR879" s="45"/>
      <c r="DS879" s="45"/>
      <c r="DT879" s="45"/>
      <c r="DU879" s="45"/>
      <c r="DV879" s="1217"/>
      <c r="DW879" s="45"/>
      <c r="DX879" s="45"/>
      <c r="DY879" s="45"/>
      <c r="DZ879" s="45"/>
      <c r="EA879" s="45"/>
      <c r="EB879" s="45"/>
      <c r="EC879" s="45"/>
      <c r="ED879" s="45"/>
      <c r="EE879" s="45"/>
      <c r="EF879" s="45"/>
      <c r="EG879" s="45"/>
      <c r="EH879" s="45"/>
      <c r="EI879" s="45"/>
      <c r="EJ879" s="45"/>
      <c r="EK879" s="45"/>
      <c r="EL879" s="45"/>
      <c r="EM879" s="45"/>
      <c r="EN879" s="45"/>
      <c r="EO879" s="45"/>
      <c r="EP879" s="45"/>
      <c r="EQ879" s="1217"/>
      <c r="ER879" s="577"/>
    </row>
    <row r="880" spans="1:148" ht="15" customHeight="1">
      <c r="A880" s="648"/>
      <c r="B880" s="2261" t="s">
        <v>1358</v>
      </c>
      <c r="C880" s="2266" t="str">
        <f t="shared" ref="C880" si="934">IF(ISBLANK(C51), "", C51)</f>
        <v/>
      </c>
      <c r="D880" s="2266" t="str">
        <f t="shared" si="915"/>
        <v/>
      </c>
      <c r="E880" s="2266" t="str">
        <f t="shared" si="915"/>
        <v/>
      </c>
      <c r="F880" s="2266" t="str">
        <f t="shared" si="915"/>
        <v/>
      </c>
      <c r="G880" s="45"/>
      <c r="H880" s="45"/>
      <c r="I880" s="45"/>
      <c r="J880" s="45"/>
      <c r="K880" s="45"/>
      <c r="L880" s="45"/>
      <c r="M880" s="45"/>
      <c r="N880" s="45"/>
      <c r="O880" s="45"/>
      <c r="P880" s="45"/>
      <c r="Q880" s="45"/>
      <c r="R880" s="45"/>
      <c r="S880" s="45"/>
      <c r="T880" s="45"/>
      <c r="U880" s="45"/>
      <c r="V880" s="45"/>
      <c r="W880" s="45"/>
      <c r="X880" s="45"/>
      <c r="Y880" s="45"/>
      <c r="Z880" s="45"/>
      <c r="AA880" s="45"/>
      <c r="AB880" s="45"/>
      <c r="AC880" s="45"/>
      <c r="AD880" s="45"/>
      <c r="AE880" s="45"/>
      <c r="AF880" s="45"/>
      <c r="AG880" s="45"/>
      <c r="AH880" s="45"/>
      <c r="AI880" s="45"/>
      <c r="AJ880" s="45"/>
      <c r="AK880" s="45"/>
      <c r="AL880" s="45"/>
      <c r="AM880" s="45"/>
      <c r="AN880" s="45"/>
      <c r="AO880" s="45"/>
      <c r="AP880" s="45"/>
      <c r="AQ880" s="45"/>
      <c r="AR880" s="45"/>
      <c r="AS880" s="45"/>
      <c r="AT880" s="45"/>
      <c r="AU880" s="45"/>
      <c r="AV880" s="45"/>
      <c r="AW880" s="45"/>
      <c r="AX880" s="45"/>
      <c r="AY880" s="45"/>
      <c r="AZ880" s="45"/>
      <c r="BA880" s="45"/>
      <c r="BB880" s="45"/>
      <c r="BC880" s="45"/>
      <c r="BD880" s="45"/>
      <c r="BE880" s="45"/>
      <c r="BF880" s="45"/>
      <c r="BG880" s="45"/>
      <c r="BH880" s="45"/>
      <c r="BI880" s="45"/>
      <c r="BJ880" s="45"/>
      <c r="BK880" s="45"/>
      <c r="BL880" s="45"/>
      <c r="BM880" s="45"/>
      <c r="BN880" s="45"/>
      <c r="BO880" s="45"/>
      <c r="BP880" s="45"/>
      <c r="BQ880" s="45"/>
      <c r="BR880" s="45"/>
      <c r="BS880" s="45"/>
      <c r="BT880" s="45"/>
      <c r="BU880" s="45"/>
      <c r="BV880" s="45"/>
      <c r="BW880" s="45"/>
      <c r="BX880" s="45"/>
      <c r="BY880" s="45"/>
      <c r="BZ880" s="45"/>
      <c r="CA880" s="45"/>
      <c r="CB880" s="45"/>
      <c r="CC880" s="45"/>
      <c r="CD880" s="45"/>
      <c r="CE880" s="45"/>
      <c r="CF880" s="45"/>
      <c r="CG880" s="45"/>
      <c r="CH880" s="45"/>
      <c r="CI880" s="45"/>
      <c r="CJ880" s="45"/>
      <c r="CK880" s="45"/>
      <c r="CL880" s="45"/>
      <c r="CM880" s="45"/>
      <c r="CN880" s="45"/>
      <c r="CO880" s="45"/>
      <c r="CP880" s="45"/>
      <c r="CQ880" s="45"/>
      <c r="CR880" s="45"/>
      <c r="CS880" s="45"/>
      <c r="CT880" s="45"/>
      <c r="CU880" s="45"/>
      <c r="CV880" s="45"/>
      <c r="CW880" s="45"/>
      <c r="CX880" s="45"/>
      <c r="CY880" s="45"/>
      <c r="CZ880" s="45"/>
      <c r="DA880" s="45"/>
      <c r="DB880" s="45"/>
      <c r="DC880" s="45"/>
      <c r="DD880" s="45"/>
      <c r="DE880" s="45"/>
      <c r="DF880" s="45"/>
      <c r="DG880" s="45"/>
      <c r="DH880" s="45"/>
      <c r="DI880" s="45"/>
      <c r="DJ880" s="45"/>
      <c r="DK880" s="45"/>
      <c r="DL880" s="45"/>
      <c r="DM880" s="45"/>
      <c r="DN880" s="45"/>
      <c r="DO880" s="45"/>
      <c r="DP880" s="45"/>
      <c r="DQ880" s="45"/>
      <c r="DR880" s="45"/>
      <c r="DS880" s="45"/>
      <c r="DT880" s="45"/>
      <c r="DU880" s="45"/>
      <c r="DV880" s="1217"/>
      <c r="DW880" s="45"/>
      <c r="DX880" s="45"/>
      <c r="DY880" s="45"/>
      <c r="DZ880" s="45"/>
      <c r="EA880" s="45"/>
      <c r="EB880" s="45"/>
      <c r="EC880" s="45"/>
      <c r="ED880" s="45"/>
      <c r="EE880" s="45"/>
      <c r="EF880" s="45"/>
      <c r="EG880" s="45"/>
      <c r="EH880" s="45"/>
      <c r="EI880" s="45"/>
      <c r="EJ880" s="45"/>
      <c r="EK880" s="45"/>
      <c r="EL880" s="45"/>
      <c r="EM880" s="45"/>
      <c r="EN880" s="45"/>
      <c r="EO880" s="45"/>
      <c r="EP880" s="45"/>
      <c r="EQ880" s="1217"/>
      <c r="ER880" s="577"/>
    </row>
    <row r="881" spans="1:148" ht="15" customHeight="1">
      <c r="A881" s="648"/>
      <c r="B881" s="2261" t="s">
        <v>1359</v>
      </c>
      <c r="C881" s="2266" t="str">
        <f t="shared" ref="C881" si="935">IF(ISBLANK(C52), "", C52)</f>
        <v/>
      </c>
      <c r="D881" s="2266" t="str">
        <f t="shared" ref="D881:F900" si="936">IF(ISBLANK(D52), "", D52)</f>
        <v/>
      </c>
      <c r="E881" s="2266" t="str">
        <f t="shared" si="936"/>
        <v/>
      </c>
      <c r="F881" s="2266" t="str">
        <f t="shared" si="936"/>
        <v/>
      </c>
      <c r="G881" s="45"/>
      <c r="H881" s="45"/>
      <c r="I881" s="45"/>
      <c r="J881" s="45"/>
      <c r="K881" s="45"/>
      <c r="L881" s="45"/>
      <c r="M881" s="45"/>
      <c r="N881" s="45"/>
      <c r="O881" s="45"/>
      <c r="P881" s="45"/>
      <c r="Q881" s="45"/>
      <c r="R881" s="45"/>
      <c r="S881" s="45"/>
      <c r="T881" s="45"/>
      <c r="U881" s="45"/>
      <c r="V881" s="45"/>
      <c r="W881" s="45"/>
      <c r="X881" s="45"/>
      <c r="Y881" s="45"/>
      <c r="Z881" s="45"/>
      <c r="AA881" s="45"/>
      <c r="AB881" s="45"/>
      <c r="AC881" s="45"/>
      <c r="AD881" s="45"/>
      <c r="AE881" s="45"/>
      <c r="AF881" s="45"/>
      <c r="AG881" s="45"/>
      <c r="AH881" s="45"/>
      <c r="AI881" s="45"/>
      <c r="AJ881" s="45"/>
      <c r="AK881" s="45"/>
      <c r="AL881" s="45"/>
      <c r="AM881" s="45"/>
      <c r="AN881" s="45"/>
      <c r="AO881" s="45"/>
      <c r="AP881" s="45"/>
      <c r="AQ881" s="45"/>
      <c r="AR881" s="45"/>
      <c r="AS881" s="45"/>
      <c r="AT881" s="45"/>
      <c r="AU881" s="45"/>
      <c r="AV881" s="45"/>
      <c r="AW881" s="45"/>
      <c r="AX881" s="45"/>
      <c r="AY881" s="45"/>
      <c r="AZ881" s="45"/>
      <c r="BA881" s="45"/>
      <c r="BB881" s="45"/>
      <c r="BC881" s="45"/>
      <c r="BD881" s="45"/>
      <c r="BE881" s="45"/>
      <c r="BF881" s="45"/>
      <c r="BG881" s="45"/>
      <c r="BH881" s="45"/>
      <c r="BI881" s="45"/>
      <c r="BJ881" s="45"/>
      <c r="BK881" s="45"/>
      <c r="BL881" s="45"/>
      <c r="BM881" s="45"/>
      <c r="BN881" s="45"/>
      <c r="BO881" s="45"/>
      <c r="BP881" s="45"/>
      <c r="BQ881" s="45"/>
      <c r="BR881" s="45"/>
      <c r="BS881" s="45"/>
      <c r="BT881" s="45"/>
      <c r="BU881" s="45"/>
      <c r="BV881" s="45"/>
      <c r="BW881" s="45"/>
      <c r="BX881" s="45"/>
      <c r="BY881" s="45"/>
      <c r="BZ881" s="45"/>
      <c r="CA881" s="45"/>
      <c r="CB881" s="45"/>
      <c r="CC881" s="45"/>
      <c r="CD881" s="45"/>
      <c r="CE881" s="45"/>
      <c r="CF881" s="45"/>
      <c r="CG881" s="45"/>
      <c r="CH881" s="45"/>
      <c r="CI881" s="45"/>
      <c r="CJ881" s="45"/>
      <c r="CK881" s="45"/>
      <c r="CL881" s="45"/>
      <c r="CM881" s="45"/>
      <c r="CN881" s="45"/>
      <c r="CO881" s="45"/>
      <c r="CP881" s="45"/>
      <c r="CQ881" s="45"/>
      <c r="CR881" s="45"/>
      <c r="CS881" s="45"/>
      <c r="CT881" s="45"/>
      <c r="CU881" s="45"/>
      <c r="CV881" s="45"/>
      <c r="CW881" s="45"/>
      <c r="CX881" s="45"/>
      <c r="CY881" s="45"/>
      <c r="CZ881" s="45"/>
      <c r="DA881" s="45"/>
      <c r="DB881" s="45"/>
      <c r="DC881" s="45"/>
      <c r="DD881" s="45"/>
      <c r="DE881" s="45"/>
      <c r="DF881" s="45"/>
      <c r="DG881" s="45"/>
      <c r="DH881" s="45"/>
      <c r="DI881" s="45"/>
      <c r="DJ881" s="45"/>
      <c r="DK881" s="45"/>
      <c r="DL881" s="45"/>
      <c r="DM881" s="45"/>
      <c r="DN881" s="45"/>
      <c r="DO881" s="45"/>
      <c r="DP881" s="45"/>
      <c r="DQ881" s="45"/>
      <c r="DR881" s="45"/>
      <c r="DS881" s="45"/>
      <c r="DT881" s="45"/>
      <c r="DU881" s="45"/>
      <c r="DV881" s="1217"/>
      <c r="DW881" s="45"/>
      <c r="DX881" s="45"/>
      <c r="DY881" s="45"/>
      <c r="DZ881" s="45"/>
      <c r="EA881" s="45"/>
      <c r="EB881" s="45"/>
      <c r="EC881" s="45"/>
      <c r="ED881" s="45"/>
      <c r="EE881" s="45"/>
      <c r="EF881" s="45"/>
      <c r="EG881" s="45"/>
      <c r="EH881" s="45"/>
      <c r="EI881" s="45"/>
      <c r="EJ881" s="45"/>
      <c r="EK881" s="45"/>
      <c r="EL881" s="45"/>
      <c r="EM881" s="45"/>
      <c r="EN881" s="45"/>
      <c r="EO881" s="45"/>
      <c r="EP881" s="45"/>
      <c r="EQ881" s="1217"/>
      <c r="ER881" s="577"/>
    </row>
    <row r="882" spans="1:148" ht="15" customHeight="1">
      <c r="A882" s="648"/>
      <c r="B882" s="2261" t="s">
        <v>1360</v>
      </c>
      <c r="C882" s="2266" t="str">
        <f t="shared" ref="C882" si="937">IF(ISBLANK(C53), "", C53)</f>
        <v/>
      </c>
      <c r="D882" s="2266" t="str">
        <f t="shared" si="936"/>
        <v/>
      </c>
      <c r="E882" s="2266" t="str">
        <f t="shared" si="936"/>
        <v/>
      </c>
      <c r="F882" s="2266" t="str">
        <f t="shared" si="936"/>
        <v/>
      </c>
      <c r="G882" s="45"/>
      <c r="H882" s="45"/>
      <c r="I882" s="45"/>
      <c r="J882" s="45"/>
      <c r="K882" s="45"/>
      <c r="L882" s="45"/>
      <c r="M882" s="45"/>
      <c r="N882" s="45"/>
      <c r="O882" s="45"/>
      <c r="P882" s="45"/>
      <c r="Q882" s="45"/>
      <c r="R882" s="45"/>
      <c r="S882" s="45"/>
      <c r="T882" s="45"/>
      <c r="U882" s="45"/>
      <c r="V882" s="45"/>
      <c r="W882" s="45"/>
      <c r="X882" s="45"/>
      <c r="Y882" s="45"/>
      <c r="Z882" s="45"/>
      <c r="AA882" s="45"/>
      <c r="AB882" s="45"/>
      <c r="AC882" s="45"/>
      <c r="AD882" s="45"/>
      <c r="AE882" s="45"/>
      <c r="AF882" s="45"/>
      <c r="AG882" s="45"/>
      <c r="AH882" s="45"/>
      <c r="AI882" s="45"/>
      <c r="AJ882" s="45"/>
      <c r="AK882" s="45"/>
      <c r="AL882" s="45"/>
      <c r="AM882" s="45"/>
      <c r="AN882" s="45"/>
      <c r="AO882" s="45"/>
      <c r="AP882" s="45"/>
      <c r="AQ882" s="45"/>
      <c r="AR882" s="45"/>
      <c r="AS882" s="45"/>
      <c r="AT882" s="45"/>
      <c r="AU882" s="45"/>
      <c r="AV882" s="45"/>
      <c r="AW882" s="45"/>
      <c r="AX882" s="45"/>
      <c r="AY882" s="45"/>
      <c r="AZ882" s="45"/>
      <c r="BA882" s="45"/>
      <c r="BB882" s="45"/>
      <c r="BC882" s="45"/>
      <c r="BD882" s="45"/>
      <c r="BE882" s="45"/>
      <c r="BF882" s="45"/>
      <c r="BG882" s="45"/>
      <c r="BH882" s="45"/>
      <c r="BI882" s="45"/>
      <c r="BJ882" s="45"/>
      <c r="BK882" s="45"/>
      <c r="BL882" s="45"/>
      <c r="BM882" s="45"/>
      <c r="BN882" s="45"/>
      <c r="BO882" s="45"/>
      <c r="BP882" s="45"/>
      <c r="BQ882" s="45"/>
      <c r="BR882" s="45"/>
      <c r="BS882" s="45"/>
      <c r="BT882" s="45"/>
      <c r="BU882" s="45"/>
      <c r="BV882" s="45"/>
      <c r="BW882" s="45"/>
      <c r="BX882" s="45"/>
      <c r="BY882" s="45"/>
      <c r="BZ882" s="45"/>
      <c r="CA882" s="45"/>
      <c r="CB882" s="45"/>
      <c r="CC882" s="45"/>
      <c r="CD882" s="45"/>
      <c r="CE882" s="45"/>
      <c r="CF882" s="45"/>
      <c r="CG882" s="45"/>
      <c r="CH882" s="45"/>
      <c r="CI882" s="45"/>
      <c r="CJ882" s="45"/>
      <c r="CK882" s="45"/>
      <c r="CL882" s="45"/>
      <c r="CM882" s="45"/>
      <c r="CN882" s="45"/>
      <c r="CO882" s="45"/>
      <c r="CP882" s="45"/>
      <c r="CQ882" s="45"/>
      <c r="CR882" s="45"/>
      <c r="CS882" s="45"/>
      <c r="CT882" s="45"/>
      <c r="CU882" s="45"/>
      <c r="CV882" s="45"/>
      <c r="CW882" s="45"/>
      <c r="CX882" s="45"/>
      <c r="CY882" s="45"/>
      <c r="CZ882" s="45"/>
      <c r="DA882" s="45"/>
      <c r="DB882" s="45"/>
      <c r="DC882" s="45"/>
      <c r="DD882" s="45"/>
      <c r="DE882" s="45"/>
      <c r="DF882" s="45"/>
      <c r="DG882" s="45"/>
      <c r="DH882" s="45"/>
      <c r="DI882" s="45"/>
      <c r="DJ882" s="45"/>
      <c r="DK882" s="45"/>
      <c r="DL882" s="45"/>
      <c r="DM882" s="45"/>
      <c r="DN882" s="45"/>
      <c r="DO882" s="45"/>
      <c r="DP882" s="45"/>
      <c r="DQ882" s="45"/>
      <c r="DR882" s="45"/>
      <c r="DS882" s="45"/>
      <c r="DT882" s="45"/>
      <c r="DU882" s="45"/>
      <c r="DV882" s="1217"/>
      <c r="DW882" s="45"/>
      <c r="DX882" s="45"/>
      <c r="DY882" s="45"/>
      <c r="DZ882" s="45"/>
      <c r="EA882" s="45"/>
      <c r="EB882" s="45"/>
      <c r="EC882" s="45"/>
      <c r="ED882" s="45"/>
      <c r="EE882" s="45"/>
      <c r="EF882" s="45"/>
      <c r="EG882" s="45"/>
      <c r="EH882" s="45"/>
      <c r="EI882" s="45"/>
      <c r="EJ882" s="45"/>
      <c r="EK882" s="45"/>
      <c r="EL882" s="45"/>
      <c r="EM882" s="45"/>
      <c r="EN882" s="45"/>
      <c r="EO882" s="45"/>
      <c r="EP882" s="45"/>
      <c r="EQ882" s="1217"/>
      <c r="ER882" s="577"/>
    </row>
    <row r="883" spans="1:148" ht="15" customHeight="1">
      <c r="A883" s="648"/>
      <c r="B883" s="2261" t="s">
        <v>1361</v>
      </c>
      <c r="C883" s="2266" t="str">
        <f t="shared" ref="C883" si="938">IF(ISBLANK(C54), "", C54)</f>
        <v/>
      </c>
      <c r="D883" s="2266" t="str">
        <f t="shared" si="936"/>
        <v/>
      </c>
      <c r="E883" s="2266" t="str">
        <f t="shared" si="936"/>
        <v/>
      </c>
      <c r="F883" s="2266" t="str">
        <f t="shared" si="936"/>
        <v/>
      </c>
      <c r="G883" s="45"/>
      <c r="H883" s="45"/>
      <c r="I883" s="45"/>
      <c r="J883" s="45"/>
      <c r="K883" s="45"/>
      <c r="L883" s="45"/>
      <c r="M883" s="45"/>
      <c r="N883" s="45"/>
      <c r="O883" s="45"/>
      <c r="P883" s="45"/>
      <c r="Q883" s="45"/>
      <c r="R883" s="45"/>
      <c r="S883" s="45"/>
      <c r="T883" s="45"/>
      <c r="U883" s="45"/>
      <c r="V883" s="45"/>
      <c r="W883" s="45"/>
      <c r="X883" s="45"/>
      <c r="Y883" s="45"/>
      <c r="Z883" s="45"/>
      <c r="AA883" s="45"/>
      <c r="AB883" s="45"/>
      <c r="AC883" s="45"/>
      <c r="AD883" s="45"/>
      <c r="AE883" s="45"/>
      <c r="AF883" s="45"/>
      <c r="AG883" s="45"/>
      <c r="AH883" s="45"/>
      <c r="AI883" s="45"/>
      <c r="AJ883" s="45"/>
      <c r="AK883" s="45"/>
      <c r="AL883" s="45"/>
      <c r="AM883" s="45"/>
      <c r="AN883" s="45"/>
      <c r="AO883" s="45"/>
      <c r="AP883" s="45"/>
      <c r="AQ883" s="45"/>
      <c r="AR883" s="45"/>
      <c r="AS883" s="45"/>
      <c r="AT883" s="45"/>
      <c r="AU883" s="45"/>
      <c r="AV883" s="45"/>
      <c r="AW883" s="45"/>
      <c r="AX883" s="45"/>
      <c r="AY883" s="45"/>
      <c r="AZ883" s="45"/>
      <c r="BA883" s="45"/>
      <c r="BB883" s="45"/>
      <c r="BC883" s="45"/>
      <c r="BD883" s="45"/>
      <c r="BE883" s="45"/>
      <c r="BF883" s="45"/>
      <c r="BG883" s="45"/>
      <c r="BH883" s="45"/>
      <c r="BI883" s="45"/>
      <c r="BJ883" s="45"/>
      <c r="BK883" s="45"/>
      <c r="BL883" s="45"/>
      <c r="BM883" s="45"/>
      <c r="BN883" s="45"/>
      <c r="BO883" s="45"/>
      <c r="BP883" s="45"/>
      <c r="BQ883" s="45"/>
      <c r="BR883" s="45"/>
      <c r="BS883" s="45"/>
      <c r="BT883" s="45"/>
      <c r="BU883" s="45"/>
      <c r="BV883" s="45"/>
      <c r="BW883" s="45"/>
      <c r="BX883" s="45"/>
      <c r="BY883" s="45"/>
      <c r="BZ883" s="45"/>
      <c r="CA883" s="45"/>
      <c r="CB883" s="45"/>
      <c r="CC883" s="45"/>
      <c r="CD883" s="45"/>
      <c r="CE883" s="45"/>
      <c r="CF883" s="45"/>
      <c r="CG883" s="45"/>
      <c r="CH883" s="45"/>
      <c r="CI883" s="45"/>
      <c r="CJ883" s="45"/>
      <c r="CK883" s="45"/>
      <c r="CL883" s="45"/>
      <c r="CM883" s="45"/>
      <c r="CN883" s="45"/>
      <c r="CO883" s="45"/>
      <c r="CP883" s="45"/>
      <c r="CQ883" s="45"/>
      <c r="CR883" s="45"/>
      <c r="CS883" s="45"/>
      <c r="CT883" s="45"/>
      <c r="CU883" s="45"/>
      <c r="CV883" s="45"/>
      <c r="CW883" s="45"/>
      <c r="CX883" s="45"/>
      <c r="CY883" s="45"/>
      <c r="CZ883" s="45"/>
      <c r="DA883" s="45"/>
      <c r="DB883" s="45"/>
      <c r="DC883" s="45"/>
      <c r="DD883" s="45"/>
      <c r="DE883" s="45"/>
      <c r="DF883" s="45"/>
      <c r="DG883" s="45"/>
      <c r="DH883" s="45"/>
      <c r="DI883" s="45"/>
      <c r="DJ883" s="45"/>
      <c r="DK883" s="45"/>
      <c r="DL883" s="45"/>
      <c r="DM883" s="45"/>
      <c r="DN883" s="45"/>
      <c r="DO883" s="45"/>
      <c r="DP883" s="45"/>
      <c r="DQ883" s="45"/>
      <c r="DR883" s="45"/>
      <c r="DS883" s="45"/>
      <c r="DT883" s="45"/>
      <c r="DU883" s="45"/>
      <c r="DV883" s="1217"/>
      <c r="DW883" s="45"/>
      <c r="DX883" s="45"/>
      <c r="DY883" s="45"/>
      <c r="DZ883" s="45"/>
      <c r="EA883" s="45"/>
      <c r="EB883" s="45"/>
      <c r="EC883" s="45"/>
      <c r="ED883" s="45"/>
      <c r="EE883" s="45"/>
      <c r="EF883" s="45"/>
      <c r="EG883" s="45"/>
      <c r="EH883" s="45"/>
      <c r="EI883" s="45"/>
      <c r="EJ883" s="45"/>
      <c r="EK883" s="45"/>
      <c r="EL883" s="45"/>
      <c r="EM883" s="45"/>
      <c r="EN883" s="45"/>
      <c r="EO883" s="45"/>
      <c r="EP883" s="45"/>
      <c r="EQ883" s="1217"/>
      <c r="ER883" s="577"/>
    </row>
    <row r="884" spans="1:148" ht="15" customHeight="1">
      <c r="A884" s="648"/>
      <c r="B884" s="2261" t="s">
        <v>1362</v>
      </c>
      <c r="C884" s="2266" t="str">
        <f t="shared" ref="C884" si="939">IF(ISBLANK(C55), "", C55)</f>
        <v/>
      </c>
      <c r="D884" s="2266" t="str">
        <f t="shared" si="936"/>
        <v/>
      </c>
      <c r="E884" s="2266" t="str">
        <f t="shared" si="936"/>
        <v/>
      </c>
      <c r="F884" s="2266" t="str">
        <f t="shared" si="936"/>
        <v/>
      </c>
      <c r="G884" s="45"/>
      <c r="H884" s="45"/>
      <c r="I884" s="45"/>
      <c r="J884" s="45"/>
      <c r="K884" s="45"/>
      <c r="L884" s="45"/>
      <c r="M884" s="45"/>
      <c r="N884" s="45"/>
      <c r="O884" s="45"/>
      <c r="P884" s="45"/>
      <c r="Q884" s="45"/>
      <c r="R884" s="45"/>
      <c r="S884" s="45"/>
      <c r="T884" s="45"/>
      <c r="U884" s="45"/>
      <c r="V884" s="45"/>
      <c r="W884" s="45"/>
      <c r="X884" s="45"/>
      <c r="Y884" s="45"/>
      <c r="Z884" s="45"/>
      <c r="AA884" s="45"/>
      <c r="AB884" s="45"/>
      <c r="AC884" s="45"/>
      <c r="AD884" s="45"/>
      <c r="AE884" s="45"/>
      <c r="AF884" s="45"/>
      <c r="AG884" s="45"/>
      <c r="AH884" s="45"/>
      <c r="AI884" s="45"/>
      <c r="AJ884" s="45"/>
      <c r="AK884" s="45"/>
      <c r="AL884" s="45"/>
      <c r="AM884" s="45"/>
      <c r="AN884" s="45"/>
      <c r="AO884" s="45"/>
      <c r="AP884" s="45"/>
      <c r="AQ884" s="45"/>
      <c r="AR884" s="45"/>
      <c r="AS884" s="45"/>
      <c r="AT884" s="45"/>
      <c r="AU884" s="45"/>
      <c r="AV884" s="45"/>
      <c r="AW884" s="45"/>
      <c r="AX884" s="45"/>
      <c r="AY884" s="45"/>
      <c r="AZ884" s="45"/>
      <c r="BA884" s="45"/>
      <c r="BB884" s="45"/>
      <c r="BC884" s="45"/>
      <c r="BD884" s="45"/>
      <c r="BE884" s="45"/>
      <c r="BF884" s="45"/>
      <c r="BG884" s="45"/>
      <c r="BH884" s="45"/>
      <c r="BI884" s="45"/>
      <c r="BJ884" s="45"/>
      <c r="BK884" s="45"/>
      <c r="BL884" s="45"/>
      <c r="BM884" s="45"/>
      <c r="BN884" s="45"/>
      <c r="BO884" s="45"/>
      <c r="BP884" s="45"/>
      <c r="BQ884" s="45"/>
      <c r="BR884" s="45"/>
      <c r="BS884" s="45"/>
      <c r="BT884" s="45"/>
      <c r="BU884" s="45"/>
      <c r="BV884" s="45"/>
      <c r="BW884" s="45"/>
      <c r="BX884" s="45"/>
      <c r="BY884" s="45"/>
      <c r="BZ884" s="45"/>
      <c r="CA884" s="45"/>
      <c r="CB884" s="45"/>
      <c r="CC884" s="45"/>
      <c r="CD884" s="45"/>
      <c r="CE884" s="45"/>
      <c r="CF884" s="45"/>
      <c r="CG884" s="45"/>
      <c r="CH884" s="45"/>
      <c r="CI884" s="45"/>
      <c r="CJ884" s="45"/>
      <c r="CK884" s="45"/>
      <c r="CL884" s="45"/>
      <c r="CM884" s="45"/>
      <c r="CN884" s="45"/>
      <c r="CO884" s="45"/>
      <c r="CP884" s="45"/>
      <c r="CQ884" s="45"/>
      <c r="CR884" s="45"/>
      <c r="CS884" s="45"/>
      <c r="CT884" s="45"/>
      <c r="CU884" s="45"/>
      <c r="CV884" s="45"/>
      <c r="CW884" s="45"/>
      <c r="CX884" s="45"/>
      <c r="CY884" s="45"/>
      <c r="CZ884" s="45"/>
      <c r="DA884" s="45"/>
      <c r="DB884" s="45"/>
      <c r="DC884" s="45"/>
      <c r="DD884" s="45"/>
      <c r="DE884" s="45"/>
      <c r="DF884" s="45"/>
      <c r="DG884" s="45"/>
      <c r="DH884" s="45"/>
      <c r="DI884" s="45"/>
      <c r="DJ884" s="45"/>
      <c r="DK884" s="45"/>
      <c r="DL884" s="45"/>
      <c r="DM884" s="45"/>
      <c r="DN884" s="45"/>
      <c r="DO884" s="45"/>
      <c r="DP884" s="45"/>
      <c r="DQ884" s="45"/>
      <c r="DR884" s="45"/>
      <c r="DS884" s="45"/>
      <c r="DT884" s="45"/>
      <c r="DU884" s="45"/>
      <c r="DV884" s="1217"/>
      <c r="DW884" s="45"/>
      <c r="DX884" s="45"/>
      <c r="DY884" s="45"/>
      <c r="DZ884" s="45"/>
      <c r="EA884" s="45"/>
      <c r="EB884" s="45"/>
      <c r="EC884" s="45"/>
      <c r="ED884" s="45"/>
      <c r="EE884" s="45"/>
      <c r="EF884" s="45"/>
      <c r="EG884" s="45"/>
      <c r="EH884" s="45"/>
      <c r="EI884" s="45"/>
      <c r="EJ884" s="45"/>
      <c r="EK884" s="45"/>
      <c r="EL884" s="45"/>
      <c r="EM884" s="45"/>
      <c r="EN884" s="45"/>
      <c r="EO884" s="45"/>
      <c r="EP884" s="45"/>
      <c r="EQ884" s="1217"/>
      <c r="ER884" s="577"/>
    </row>
    <row r="885" spans="1:148" ht="15" customHeight="1">
      <c r="A885" s="648"/>
      <c r="B885" s="2261" t="s">
        <v>1363</v>
      </c>
      <c r="C885" s="2266" t="str">
        <f t="shared" ref="C885" si="940">IF(ISBLANK(C56), "", C56)</f>
        <v/>
      </c>
      <c r="D885" s="2266" t="str">
        <f t="shared" si="936"/>
        <v/>
      </c>
      <c r="E885" s="2266" t="str">
        <f t="shared" si="936"/>
        <v/>
      </c>
      <c r="F885" s="2266" t="str">
        <f t="shared" si="936"/>
        <v/>
      </c>
      <c r="G885" s="45"/>
      <c r="H885" s="45"/>
      <c r="I885" s="45"/>
      <c r="J885" s="45"/>
      <c r="K885" s="45"/>
      <c r="L885" s="45"/>
      <c r="M885" s="45"/>
      <c r="N885" s="45"/>
      <c r="O885" s="45"/>
      <c r="P885" s="45"/>
      <c r="Q885" s="45"/>
      <c r="R885" s="45"/>
      <c r="S885" s="45"/>
      <c r="T885" s="45"/>
      <c r="U885" s="45"/>
      <c r="V885" s="45"/>
      <c r="W885" s="45"/>
      <c r="X885" s="45"/>
      <c r="Y885" s="45"/>
      <c r="Z885" s="45"/>
      <c r="AA885" s="45"/>
      <c r="AB885" s="45"/>
      <c r="AC885" s="45"/>
      <c r="AD885" s="45"/>
      <c r="AE885" s="45"/>
      <c r="AF885" s="45"/>
      <c r="AG885" s="45"/>
      <c r="AH885" s="45"/>
      <c r="AI885" s="45"/>
      <c r="AJ885" s="45"/>
      <c r="AK885" s="45"/>
      <c r="AL885" s="45"/>
      <c r="AM885" s="45"/>
      <c r="AN885" s="45"/>
      <c r="AO885" s="45"/>
      <c r="AP885" s="45"/>
      <c r="AQ885" s="45"/>
      <c r="AR885" s="45"/>
      <c r="AS885" s="45"/>
      <c r="AT885" s="45"/>
      <c r="AU885" s="45"/>
      <c r="AV885" s="45"/>
      <c r="AW885" s="45"/>
      <c r="AX885" s="45"/>
      <c r="AY885" s="45"/>
      <c r="AZ885" s="45"/>
      <c r="BA885" s="45"/>
      <c r="BB885" s="45"/>
      <c r="BC885" s="45"/>
      <c r="BD885" s="45"/>
      <c r="BE885" s="45"/>
      <c r="BF885" s="45"/>
      <c r="BG885" s="45"/>
      <c r="BH885" s="45"/>
      <c r="BI885" s="45"/>
      <c r="BJ885" s="45"/>
      <c r="BK885" s="45"/>
      <c r="BL885" s="45"/>
      <c r="BM885" s="45"/>
      <c r="BN885" s="45"/>
      <c r="BO885" s="45"/>
      <c r="BP885" s="45"/>
      <c r="BQ885" s="45"/>
      <c r="BR885" s="45"/>
      <c r="BS885" s="45"/>
      <c r="BT885" s="45"/>
      <c r="BU885" s="45"/>
      <c r="BV885" s="45"/>
      <c r="BW885" s="45"/>
      <c r="BX885" s="45"/>
      <c r="BY885" s="45"/>
      <c r="BZ885" s="45"/>
      <c r="CA885" s="45"/>
      <c r="CB885" s="45"/>
      <c r="CC885" s="45"/>
      <c r="CD885" s="45"/>
      <c r="CE885" s="45"/>
      <c r="CF885" s="45"/>
      <c r="CG885" s="45"/>
      <c r="CH885" s="45"/>
      <c r="CI885" s="45"/>
      <c r="CJ885" s="45"/>
      <c r="CK885" s="45"/>
      <c r="CL885" s="45"/>
      <c r="CM885" s="45"/>
      <c r="CN885" s="45"/>
      <c r="CO885" s="45"/>
      <c r="CP885" s="45"/>
      <c r="CQ885" s="45"/>
      <c r="CR885" s="45"/>
      <c r="CS885" s="45"/>
      <c r="CT885" s="45"/>
      <c r="CU885" s="45"/>
      <c r="CV885" s="45"/>
      <c r="CW885" s="45"/>
      <c r="CX885" s="45"/>
      <c r="CY885" s="45"/>
      <c r="CZ885" s="45"/>
      <c r="DA885" s="45"/>
      <c r="DB885" s="45"/>
      <c r="DC885" s="45"/>
      <c r="DD885" s="45"/>
      <c r="DE885" s="45"/>
      <c r="DF885" s="45"/>
      <c r="DG885" s="45"/>
      <c r="DH885" s="45"/>
      <c r="DI885" s="45"/>
      <c r="DJ885" s="45"/>
      <c r="DK885" s="45"/>
      <c r="DL885" s="45"/>
      <c r="DM885" s="45"/>
      <c r="DN885" s="45"/>
      <c r="DO885" s="45"/>
      <c r="DP885" s="45"/>
      <c r="DQ885" s="45"/>
      <c r="DR885" s="45"/>
      <c r="DS885" s="45"/>
      <c r="DT885" s="45"/>
      <c r="DU885" s="45"/>
      <c r="DV885" s="1217"/>
      <c r="DW885" s="45"/>
      <c r="DX885" s="45"/>
      <c r="DY885" s="45"/>
      <c r="DZ885" s="45"/>
      <c r="EA885" s="45"/>
      <c r="EB885" s="45"/>
      <c r="EC885" s="45"/>
      <c r="ED885" s="45"/>
      <c r="EE885" s="45"/>
      <c r="EF885" s="45"/>
      <c r="EG885" s="45"/>
      <c r="EH885" s="45"/>
      <c r="EI885" s="45"/>
      <c r="EJ885" s="45"/>
      <c r="EK885" s="45"/>
      <c r="EL885" s="45"/>
      <c r="EM885" s="45"/>
      <c r="EN885" s="45"/>
      <c r="EO885" s="45"/>
      <c r="EP885" s="45"/>
      <c r="EQ885" s="1217"/>
      <c r="ER885" s="577"/>
    </row>
    <row r="886" spans="1:148" ht="15" customHeight="1">
      <c r="A886" s="648"/>
      <c r="B886" s="2261" t="s">
        <v>1364</v>
      </c>
      <c r="C886" s="2266" t="str">
        <f t="shared" ref="C886" si="941">IF(ISBLANK(C57), "", C57)</f>
        <v/>
      </c>
      <c r="D886" s="2266" t="str">
        <f t="shared" si="936"/>
        <v/>
      </c>
      <c r="E886" s="2266" t="str">
        <f t="shared" si="936"/>
        <v/>
      </c>
      <c r="F886" s="2266" t="str">
        <f t="shared" si="936"/>
        <v/>
      </c>
      <c r="G886" s="45"/>
      <c r="H886" s="45"/>
      <c r="I886" s="45"/>
      <c r="J886" s="45"/>
      <c r="K886" s="45"/>
      <c r="L886" s="45"/>
      <c r="M886" s="45"/>
      <c r="N886" s="45"/>
      <c r="O886" s="45"/>
      <c r="P886" s="45"/>
      <c r="Q886" s="45"/>
      <c r="R886" s="45"/>
      <c r="S886" s="45"/>
      <c r="T886" s="45"/>
      <c r="U886" s="45"/>
      <c r="V886" s="45"/>
      <c r="W886" s="45"/>
      <c r="X886" s="45"/>
      <c r="Y886" s="45"/>
      <c r="Z886" s="45"/>
      <c r="AA886" s="45"/>
      <c r="AB886" s="45"/>
      <c r="AC886" s="45"/>
      <c r="AD886" s="45"/>
      <c r="AE886" s="45"/>
      <c r="AF886" s="45"/>
      <c r="AG886" s="45"/>
      <c r="AH886" s="45"/>
      <c r="AI886" s="45"/>
      <c r="AJ886" s="45"/>
      <c r="AK886" s="45"/>
      <c r="AL886" s="45"/>
      <c r="AM886" s="45"/>
      <c r="AN886" s="45"/>
      <c r="AO886" s="45"/>
      <c r="AP886" s="45"/>
      <c r="AQ886" s="45"/>
      <c r="AR886" s="45"/>
      <c r="AS886" s="45"/>
      <c r="AT886" s="45"/>
      <c r="AU886" s="45"/>
      <c r="AV886" s="45"/>
      <c r="AW886" s="45"/>
      <c r="AX886" s="45"/>
      <c r="AY886" s="45"/>
      <c r="AZ886" s="45"/>
      <c r="BA886" s="45"/>
      <c r="BB886" s="45"/>
      <c r="BC886" s="45"/>
      <c r="BD886" s="45"/>
      <c r="BE886" s="45"/>
      <c r="BF886" s="45"/>
      <c r="BG886" s="45"/>
      <c r="BH886" s="45"/>
      <c r="BI886" s="45"/>
      <c r="BJ886" s="45"/>
      <c r="BK886" s="45"/>
      <c r="BL886" s="45"/>
      <c r="BM886" s="45"/>
      <c r="BN886" s="45"/>
      <c r="BO886" s="45"/>
      <c r="BP886" s="45"/>
      <c r="BQ886" s="45"/>
      <c r="BR886" s="45"/>
      <c r="BS886" s="45"/>
      <c r="BT886" s="45"/>
      <c r="BU886" s="45"/>
      <c r="BV886" s="45"/>
      <c r="BW886" s="45"/>
      <c r="BX886" s="45"/>
      <c r="BY886" s="45"/>
      <c r="BZ886" s="45"/>
      <c r="CA886" s="45"/>
      <c r="CB886" s="45"/>
      <c r="CC886" s="45"/>
      <c r="CD886" s="45"/>
      <c r="CE886" s="45"/>
      <c r="CF886" s="45"/>
      <c r="CG886" s="45"/>
      <c r="CH886" s="45"/>
      <c r="CI886" s="45"/>
      <c r="CJ886" s="45"/>
      <c r="CK886" s="45"/>
      <c r="CL886" s="45"/>
      <c r="CM886" s="45"/>
      <c r="CN886" s="45"/>
      <c r="CO886" s="45"/>
      <c r="CP886" s="45"/>
      <c r="CQ886" s="45"/>
      <c r="CR886" s="45"/>
      <c r="CS886" s="45"/>
      <c r="CT886" s="45"/>
      <c r="CU886" s="45"/>
      <c r="CV886" s="45"/>
      <c r="CW886" s="45"/>
      <c r="CX886" s="45"/>
      <c r="CY886" s="45"/>
      <c r="CZ886" s="45"/>
      <c r="DA886" s="45"/>
      <c r="DB886" s="45"/>
      <c r="DC886" s="45"/>
      <c r="DD886" s="45"/>
      <c r="DE886" s="45"/>
      <c r="DF886" s="45"/>
      <c r="DG886" s="45"/>
      <c r="DH886" s="45"/>
      <c r="DI886" s="45"/>
      <c r="DJ886" s="45"/>
      <c r="DK886" s="45"/>
      <c r="DL886" s="45"/>
      <c r="DM886" s="45"/>
      <c r="DN886" s="45"/>
      <c r="DO886" s="45"/>
      <c r="DP886" s="45"/>
      <c r="DQ886" s="45"/>
      <c r="DR886" s="45"/>
      <c r="DS886" s="45"/>
      <c r="DT886" s="45"/>
      <c r="DU886" s="45"/>
      <c r="DV886" s="1217"/>
      <c r="DW886" s="45"/>
      <c r="DX886" s="45"/>
      <c r="DY886" s="45"/>
      <c r="DZ886" s="45"/>
      <c r="EA886" s="45"/>
      <c r="EB886" s="45"/>
      <c r="EC886" s="45"/>
      <c r="ED886" s="45"/>
      <c r="EE886" s="45"/>
      <c r="EF886" s="45"/>
      <c r="EG886" s="45"/>
      <c r="EH886" s="45"/>
      <c r="EI886" s="45"/>
      <c r="EJ886" s="45"/>
      <c r="EK886" s="45"/>
      <c r="EL886" s="45"/>
      <c r="EM886" s="45"/>
      <c r="EN886" s="45"/>
      <c r="EO886" s="45"/>
      <c r="EP886" s="45"/>
      <c r="EQ886" s="1217"/>
      <c r="ER886" s="577"/>
    </row>
    <row r="887" spans="1:148" ht="15" customHeight="1">
      <c r="A887" s="648"/>
      <c r="B887" s="2261" t="s">
        <v>1365</v>
      </c>
      <c r="C887" s="2266" t="str">
        <f t="shared" ref="C887" si="942">IF(ISBLANK(C58), "", C58)</f>
        <v/>
      </c>
      <c r="D887" s="2266" t="str">
        <f t="shared" si="936"/>
        <v/>
      </c>
      <c r="E887" s="2266" t="str">
        <f t="shared" si="936"/>
        <v/>
      </c>
      <c r="F887" s="2266" t="str">
        <f t="shared" si="936"/>
        <v/>
      </c>
      <c r="G887" s="45"/>
      <c r="H887" s="45"/>
      <c r="I887" s="45"/>
      <c r="J887" s="45"/>
      <c r="K887" s="45"/>
      <c r="L887" s="45"/>
      <c r="M887" s="45"/>
      <c r="N887" s="45"/>
      <c r="O887" s="45"/>
      <c r="P887" s="45"/>
      <c r="Q887" s="45"/>
      <c r="R887" s="45"/>
      <c r="S887" s="45"/>
      <c r="T887" s="45"/>
      <c r="U887" s="45"/>
      <c r="V887" s="45"/>
      <c r="W887" s="45"/>
      <c r="X887" s="45"/>
      <c r="Y887" s="45"/>
      <c r="Z887" s="45"/>
      <c r="AA887" s="45"/>
      <c r="AB887" s="45"/>
      <c r="AC887" s="45"/>
      <c r="AD887" s="45"/>
      <c r="AE887" s="45"/>
      <c r="AF887" s="45"/>
      <c r="AG887" s="45"/>
      <c r="AH887" s="45"/>
      <c r="AI887" s="45"/>
      <c r="AJ887" s="45"/>
      <c r="AK887" s="45"/>
      <c r="AL887" s="45"/>
      <c r="AM887" s="45"/>
      <c r="AN887" s="45"/>
      <c r="AO887" s="45"/>
      <c r="AP887" s="45"/>
      <c r="AQ887" s="45"/>
      <c r="AR887" s="45"/>
      <c r="AS887" s="45"/>
      <c r="AT887" s="45"/>
      <c r="AU887" s="45"/>
      <c r="AV887" s="45"/>
      <c r="AW887" s="45"/>
      <c r="AX887" s="45"/>
      <c r="AY887" s="45"/>
      <c r="AZ887" s="45"/>
      <c r="BA887" s="45"/>
      <c r="BB887" s="45"/>
      <c r="BC887" s="45"/>
      <c r="BD887" s="45"/>
      <c r="BE887" s="45"/>
      <c r="BF887" s="45"/>
      <c r="BG887" s="45"/>
      <c r="BH887" s="45"/>
      <c r="BI887" s="45"/>
      <c r="BJ887" s="45"/>
      <c r="BK887" s="45"/>
      <c r="BL887" s="45"/>
      <c r="BM887" s="45"/>
      <c r="BN887" s="45"/>
      <c r="BO887" s="45"/>
      <c r="BP887" s="45"/>
      <c r="BQ887" s="45"/>
      <c r="BR887" s="45"/>
      <c r="BS887" s="45"/>
      <c r="BT887" s="45"/>
      <c r="BU887" s="45"/>
      <c r="BV887" s="45"/>
      <c r="BW887" s="45"/>
      <c r="BX887" s="45"/>
      <c r="BY887" s="45"/>
      <c r="BZ887" s="45"/>
      <c r="CA887" s="45"/>
      <c r="CB887" s="45"/>
      <c r="CC887" s="45"/>
      <c r="CD887" s="45"/>
      <c r="CE887" s="45"/>
      <c r="CF887" s="45"/>
      <c r="CG887" s="45"/>
      <c r="CH887" s="45"/>
      <c r="CI887" s="45"/>
      <c r="CJ887" s="45"/>
      <c r="CK887" s="45"/>
      <c r="CL887" s="45"/>
      <c r="CM887" s="45"/>
      <c r="CN887" s="45"/>
      <c r="CO887" s="45"/>
      <c r="CP887" s="45"/>
      <c r="CQ887" s="45"/>
      <c r="CR887" s="45"/>
      <c r="CS887" s="45"/>
      <c r="CT887" s="45"/>
      <c r="CU887" s="45"/>
      <c r="CV887" s="45"/>
      <c r="CW887" s="45"/>
      <c r="CX887" s="45"/>
      <c r="CY887" s="45"/>
      <c r="CZ887" s="45"/>
      <c r="DA887" s="45"/>
      <c r="DB887" s="45"/>
      <c r="DC887" s="45"/>
      <c r="DD887" s="45"/>
      <c r="DE887" s="45"/>
      <c r="DF887" s="45"/>
      <c r="DG887" s="45"/>
      <c r="DH887" s="45"/>
      <c r="DI887" s="45"/>
      <c r="DJ887" s="45"/>
      <c r="DK887" s="45"/>
      <c r="DL887" s="45"/>
      <c r="DM887" s="45"/>
      <c r="DN887" s="45"/>
      <c r="DO887" s="45"/>
      <c r="DP887" s="45"/>
      <c r="DQ887" s="45"/>
      <c r="DR887" s="45"/>
      <c r="DS887" s="45"/>
      <c r="DT887" s="45"/>
      <c r="DU887" s="45"/>
      <c r="DV887" s="1217"/>
      <c r="DW887" s="45"/>
      <c r="DX887" s="45"/>
      <c r="DY887" s="45"/>
      <c r="DZ887" s="45"/>
      <c r="EA887" s="45"/>
      <c r="EB887" s="45"/>
      <c r="EC887" s="45"/>
      <c r="ED887" s="45"/>
      <c r="EE887" s="45"/>
      <c r="EF887" s="45"/>
      <c r="EG887" s="45"/>
      <c r="EH887" s="45"/>
      <c r="EI887" s="45"/>
      <c r="EJ887" s="45"/>
      <c r="EK887" s="45"/>
      <c r="EL887" s="45"/>
      <c r="EM887" s="45"/>
      <c r="EN887" s="45"/>
      <c r="EO887" s="45"/>
      <c r="EP887" s="45"/>
      <c r="EQ887" s="1217"/>
      <c r="ER887" s="577"/>
    </row>
    <row r="888" spans="1:148" ht="15" customHeight="1">
      <c r="A888" s="648"/>
      <c r="B888" s="2261" t="s">
        <v>1366</v>
      </c>
      <c r="C888" s="2266" t="str">
        <f t="shared" ref="C888" si="943">IF(ISBLANK(C59), "", C59)</f>
        <v/>
      </c>
      <c r="D888" s="2266" t="str">
        <f t="shared" si="936"/>
        <v/>
      </c>
      <c r="E888" s="2266" t="str">
        <f t="shared" si="936"/>
        <v/>
      </c>
      <c r="F888" s="2266" t="str">
        <f t="shared" si="936"/>
        <v/>
      </c>
      <c r="G888" s="45"/>
      <c r="H888" s="45"/>
      <c r="I888" s="45"/>
      <c r="J888" s="45"/>
      <c r="K888" s="45"/>
      <c r="L888" s="45"/>
      <c r="M888" s="45"/>
      <c r="N888" s="45"/>
      <c r="O888" s="45"/>
      <c r="P888" s="45"/>
      <c r="Q888" s="45"/>
      <c r="R888" s="45"/>
      <c r="S888" s="45"/>
      <c r="T888" s="45"/>
      <c r="U888" s="45"/>
      <c r="V888" s="45"/>
      <c r="W888" s="45"/>
      <c r="X888" s="45"/>
      <c r="Y888" s="45"/>
      <c r="Z888" s="45"/>
      <c r="AA888" s="45"/>
      <c r="AB888" s="45"/>
      <c r="AC888" s="45"/>
      <c r="AD888" s="45"/>
      <c r="AE888" s="45"/>
      <c r="AF888" s="45"/>
      <c r="AG888" s="45"/>
      <c r="AH888" s="45"/>
      <c r="AI888" s="45"/>
      <c r="AJ888" s="45"/>
      <c r="AK888" s="45"/>
      <c r="AL888" s="45"/>
      <c r="AM888" s="45"/>
      <c r="AN888" s="45"/>
      <c r="AO888" s="45"/>
      <c r="AP888" s="45"/>
      <c r="AQ888" s="45"/>
      <c r="AR888" s="45"/>
      <c r="AS888" s="45"/>
      <c r="AT888" s="45"/>
      <c r="AU888" s="45"/>
      <c r="AV888" s="45"/>
      <c r="AW888" s="45"/>
      <c r="AX888" s="45"/>
      <c r="AY888" s="45"/>
      <c r="AZ888" s="45"/>
      <c r="BA888" s="45"/>
      <c r="BB888" s="45"/>
      <c r="BC888" s="45"/>
      <c r="BD888" s="45"/>
      <c r="BE888" s="45"/>
      <c r="BF888" s="45"/>
      <c r="BG888" s="45"/>
      <c r="BH888" s="45"/>
      <c r="BI888" s="45"/>
      <c r="BJ888" s="45"/>
      <c r="BK888" s="45"/>
      <c r="BL888" s="45"/>
      <c r="BM888" s="45"/>
      <c r="BN888" s="45"/>
      <c r="BO888" s="45"/>
      <c r="BP888" s="45"/>
      <c r="BQ888" s="45"/>
      <c r="BR888" s="45"/>
      <c r="BS888" s="45"/>
      <c r="BT888" s="45"/>
      <c r="BU888" s="45"/>
      <c r="BV888" s="45"/>
      <c r="BW888" s="45"/>
      <c r="BX888" s="45"/>
      <c r="BY888" s="45"/>
      <c r="BZ888" s="45"/>
      <c r="CA888" s="45"/>
      <c r="CB888" s="45"/>
      <c r="CC888" s="45"/>
      <c r="CD888" s="45"/>
      <c r="CE888" s="45"/>
      <c r="CF888" s="45"/>
      <c r="CG888" s="45"/>
      <c r="CH888" s="45"/>
      <c r="CI888" s="45"/>
      <c r="CJ888" s="45"/>
      <c r="CK888" s="45"/>
      <c r="CL888" s="45"/>
      <c r="CM888" s="45"/>
      <c r="CN888" s="45"/>
      <c r="CO888" s="45"/>
      <c r="CP888" s="45"/>
      <c r="CQ888" s="45"/>
      <c r="CR888" s="45"/>
      <c r="CS888" s="45"/>
      <c r="CT888" s="45"/>
      <c r="CU888" s="45"/>
      <c r="CV888" s="45"/>
      <c r="CW888" s="45"/>
      <c r="CX888" s="45"/>
      <c r="CY888" s="45"/>
      <c r="CZ888" s="45"/>
      <c r="DA888" s="45"/>
      <c r="DB888" s="45"/>
      <c r="DC888" s="45"/>
      <c r="DD888" s="45"/>
      <c r="DE888" s="45"/>
      <c r="DF888" s="45"/>
      <c r="DG888" s="45"/>
      <c r="DH888" s="45"/>
      <c r="DI888" s="45"/>
      <c r="DJ888" s="45"/>
      <c r="DK888" s="45"/>
      <c r="DL888" s="45"/>
      <c r="DM888" s="45"/>
      <c r="DN888" s="45"/>
      <c r="DO888" s="45"/>
      <c r="DP888" s="45"/>
      <c r="DQ888" s="45"/>
      <c r="DR888" s="45"/>
      <c r="DS888" s="45"/>
      <c r="DT888" s="45"/>
      <c r="DU888" s="45"/>
      <c r="DV888" s="1217"/>
      <c r="DW888" s="45"/>
      <c r="DX888" s="45"/>
      <c r="DY888" s="45"/>
      <c r="DZ888" s="45"/>
      <c r="EA888" s="45"/>
      <c r="EB888" s="45"/>
      <c r="EC888" s="45"/>
      <c r="ED888" s="45"/>
      <c r="EE888" s="45"/>
      <c r="EF888" s="45"/>
      <c r="EG888" s="45"/>
      <c r="EH888" s="45"/>
      <c r="EI888" s="45"/>
      <c r="EJ888" s="45"/>
      <c r="EK888" s="45"/>
      <c r="EL888" s="45"/>
      <c r="EM888" s="45"/>
      <c r="EN888" s="45"/>
      <c r="EO888" s="45"/>
      <c r="EP888" s="45"/>
      <c r="EQ888" s="1217"/>
      <c r="ER888" s="577"/>
    </row>
    <row r="889" spans="1:148" ht="15" customHeight="1">
      <c r="A889" s="648"/>
      <c r="B889" s="2261" t="s">
        <v>1367</v>
      </c>
      <c r="C889" s="2266" t="str">
        <f t="shared" ref="C889" si="944">IF(ISBLANK(C60), "", C60)</f>
        <v/>
      </c>
      <c r="D889" s="2266" t="str">
        <f t="shared" si="936"/>
        <v/>
      </c>
      <c r="E889" s="2266" t="str">
        <f t="shared" si="936"/>
        <v/>
      </c>
      <c r="F889" s="2266" t="str">
        <f t="shared" si="936"/>
        <v/>
      </c>
      <c r="G889" s="45"/>
      <c r="H889" s="45"/>
      <c r="I889" s="45"/>
      <c r="J889" s="45"/>
      <c r="K889" s="45"/>
      <c r="L889" s="45"/>
      <c r="M889" s="45"/>
      <c r="N889" s="45"/>
      <c r="O889" s="45"/>
      <c r="P889" s="45"/>
      <c r="Q889" s="45"/>
      <c r="R889" s="45"/>
      <c r="S889" s="45"/>
      <c r="T889" s="45"/>
      <c r="U889" s="45"/>
      <c r="V889" s="45"/>
      <c r="W889" s="45"/>
      <c r="X889" s="45"/>
      <c r="Y889" s="45"/>
      <c r="Z889" s="45"/>
      <c r="AA889" s="45"/>
      <c r="AB889" s="45"/>
      <c r="AC889" s="45"/>
      <c r="AD889" s="45"/>
      <c r="AE889" s="45"/>
      <c r="AF889" s="45"/>
      <c r="AG889" s="45"/>
      <c r="AH889" s="45"/>
      <c r="AI889" s="45"/>
      <c r="AJ889" s="45"/>
      <c r="AK889" s="45"/>
      <c r="AL889" s="45"/>
      <c r="AM889" s="45"/>
      <c r="AN889" s="45"/>
      <c r="AO889" s="45"/>
      <c r="AP889" s="45"/>
      <c r="AQ889" s="45"/>
      <c r="AR889" s="45"/>
      <c r="AS889" s="45"/>
      <c r="AT889" s="45"/>
      <c r="AU889" s="45"/>
      <c r="AV889" s="45"/>
      <c r="AW889" s="45"/>
      <c r="AX889" s="45"/>
      <c r="AY889" s="45"/>
      <c r="AZ889" s="45"/>
      <c r="BA889" s="45"/>
      <c r="BB889" s="45"/>
      <c r="BC889" s="45"/>
      <c r="BD889" s="45"/>
      <c r="BE889" s="45"/>
      <c r="BF889" s="45"/>
      <c r="BG889" s="45"/>
      <c r="BH889" s="45"/>
      <c r="BI889" s="45"/>
      <c r="BJ889" s="45"/>
      <c r="BK889" s="45"/>
      <c r="BL889" s="45"/>
      <c r="BM889" s="45"/>
      <c r="BN889" s="45"/>
      <c r="BO889" s="45"/>
      <c r="BP889" s="45"/>
      <c r="BQ889" s="45"/>
      <c r="BR889" s="45"/>
      <c r="BS889" s="45"/>
      <c r="BT889" s="45"/>
      <c r="BU889" s="45"/>
      <c r="BV889" s="45"/>
      <c r="BW889" s="45"/>
      <c r="BX889" s="45"/>
      <c r="BY889" s="45"/>
      <c r="BZ889" s="45"/>
      <c r="CA889" s="45"/>
      <c r="CB889" s="45"/>
      <c r="CC889" s="45"/>
      <c r="CD889" s="45"/>
      <c r="CE889" s="45"/>
      <c r="CF889" s="45"/>
      <c r="CG889" s="45"/>
      <c r="CH889" s="45"/>
      <c r="CI889" s="45"/>
      <c r="CJ889" s="45"/>
      <c r="CK889" s="45"/>
      <c r="CL889" s="45"/>
      <c r="CM889" s="45"/>
      <c r="CN889" s="45"/>
      <c r="CO889" s="45"/>
      <c r="CP889" s="45"/>
      <c r="CQ889" s="45"/>
      <c r="CR889" s="45"/>
      <c r="CS889" s="45"/>
      <c r="CT889" s="45"/>
      <c r="CU889" s="45"/>
      <c r="CV889" s="45"/>
      <c r="CW889" s="45"/>
      <c r="CX889" s="45"/>
      <c r="CY889" s="45"/>
      <c r="CZ889" s="45"/>
      <c r="DA889" s="45"/>
      <c r="DB889" s="45"/>
      <c r="DC889" s="45"/>
      <c r="DD889" s="45"/>
      <c r="DE889" s="45"/>
      <c r="DF889" s="45"/>
      <c r="DG889" s="45"/>
      <c r="DH889" s="45"/>
      <c r="DI889" s="45"/>
      <c r="DJ889" s="45"/>
      <c r="DK889" s="45"/>
      <c r="DL889" s="45"/>
      <c r="DM889" s="45"/>
      <c r="DN889" s="45"/>
      <c r="DO889" s="45"/>
      <c r="DP889" s="45"/>
      <c r="DQ889" s="45"/>
      <c r="DR889" s="45"/>
      <c r="DS889" s="45"/>
      <c r="DT889" s="45"/>
      <c r="DU889" s="45"/>
      <c r="DV889" s="1217"/>
      <c r="DW889" s="45"/>
      <c r="DX889" s="45"/>
      <c r="DY889" s="45"/>
      <c r="DZ889" s="45"/>
      <c r="EA889" s="45"/>
      <c r="EB889" s="45"/>
      <c r="EC889" s="45"/>
      <c r="ED889" s="45"/>
      <c r="EE889" s="45"/>
      <c r="EF889" s="45"/>
      <c r="EG889" s="45"/>
      <c r="EH889" s="45"/>
      <c r="EI889" s="45"/>
      <c r="EJ889" s="45"/>
      <c r="EK889" s="45"/>
      <c r="EL889" s="45"/>
      <c r="EM889" s="45"/>
      <c r="EN889" s="45"/>
      <c r="EO889" s="45"/>
      <c r="EP889" s="45"/>
      <c r="EQ889" s="1217"/>
      <c r="ER889" s="577"/>
    </row>
    <row r="890" spans="1:148" ht="15" customHeight="1">
      <c r="A890" s="648"/>
      <c r="B890" s="2261" t="s">
        <v>1368</v>
      </c>
      <c r="C890" s="2266" t="str">
        <f t="shared" ref="C890" si="945">IF(ISBLANK(C61), "", C61)</f>
        <v/>
      </c>
      <c r="D890" s="2266" t="str">
        <f t="shared" si="936"/>
        <v/>
      </c>
      <c r="E890" s="2266" t="str">
        <f t="shared" si="936"/>
        <v/>
      </c>
      <c r="F890" s="2266" t="str">
        <f t="shared" si="936"/>
        <v/>
      </c>
      <c r="G890" s="45"/>
      <c r="H890" s="45"/>
      <c r="I890" s="45"/>
      <c r="J890" s="45"/>
      <c r="K890" s="45"/>
      <c r="L890" s="45"/>
      <c r="M890" s="45"/>
      <c r="N890" s="45"/>
      <c r="O890" s="45"/>
      <c r="P890" s="45"/>
      <c r="Q890" s="45"/>
      <c r="R890" s="45"/>
      <c r="S890" s="45"/>
      <c r="T890" s="45"/>
      <c r="U890" s="45"/>
      <c r="V890" s="45"/>
      <c r="W890" s="45"/>
      <c r="X890" s="45"/>
      <c r="Y890" s="45"/>
      <c r="Z890" s="45"/>
      <c r="AA890" s="45"/>
      <c r="AB890" s="45"/>
      <c r="AC890" s="45"/>
      <c r="AD890" s="45"/>
      <c r="AE890" s="45"/>
      <c r="AF890" s="45"/>
      <c r="AG890" s="45"/>
      <c r="AH890" s="45"/>
      <c r="AI890" s="45"/>
      <c r="AJ890" s="45"/>
      <c r="AK890" s="45"/>
      <c r="AL890" s="45"/>
      <c r="AM890" s="45"/>
      <c r="AN890" s="45"/>
      <c r="AO890" s="45"/>
      <c r="AP890" s="45"/>
      <c r="AQ890" s="45"/>
      <c r="AR890" s="45"/>
      <c r="AS890" s="45"/>
      <c r="AT890" s="45"/>
      <c r="AU890" s="45"/>
      <c r="AV890" s="45"/>
      <c r="AW890" s="45"/>
      <c r="AX890" s="45"/>
      <c r="AY890" s="45"/>
      <c r="AZ890" s="45"/>
      <c r="BA890" s="45"/>
      <c r="BB890" s="45"/>
      <c r="BC890" s="45"/>
      <c r="BD890" s="45"/>
      <c r="BE890" s="45"/>
      <c r="BF890" s="45"/>
      <c r="BG890" s="45"/>
      <c r="BH890" s="45"/>
      <c r="BI890" s="45"/>
      <c r="BJ890" s="45"/>
      <c r="BK890" s="45"/>
      <c r="BL890" s="45"/>
      <c r="BM890" s="45"/>
      <c r="BN890" s="45"/>
      <c r="BO890" s="45"/>
      <c r="BP890" s="45"/>
      <c r="BQ890" s="45"/>
      <c r="BR890" s="45"/>
      <c r="BS890" s="45"/>
      <c r="BT890" s="45"/>
      <c r="BU890" s="45"/>
      <c r="BV890" s="45"/>
      <c r="BW890" s="45"/>
      <c r="BX890" s="45"/>
      <c r="BY890" s="45"/>
      <c r="BZ890" s="45"/>
      <c r="CA890" s="45"/>
      <c r="CB890" s="45"/>
      <c r="CC890" s="45"/>
      <c r="CD890" s="45"/>
      <c r="CE890" s="45"/>
      <c r="CF890" s="45"/>
      <c r="CG890" s="45"/>
      <c r="CH890" s="45"/>
      <c r="CI890" s="45"/>
      <c r="CJ890" s="45"/>
      <c r="CK890" s="45"/>
      <c r="CL890" s="45"/>
      <c r="CM890" s="45"/>
      <c r="CN890" s="45"/>
      <c r="CO890" s="45"/>
      <c r="CP890" s="45"/>
      <c r="CQ890" s="45"/>
      <c r="CR890" s="45"/>
      <c r="CS890" s="45"/>
      <c r="CT890" s="45"/>
      <c r="CU890" s="45"/>
      <c r="CV890" s="45"/>
      <c r="CW890" s="45"/>
      <c r="CX890" s="45"/>
      <c r="CY890" s="45"/>
      <c r="CZ890" s="45"/>
      <c r="DA890" s="45"/>
      <c r="DB890" s="45"/>
      <c r="DC890" s="45"/>
      <c r="DD890" s="45"/>
      <c r="DE890" s="45"/>
      <c r="DF890" s="45"/>
      <c r="DG890" s="45"/>
      <c r="DH890" s="45"/>
      <c r="DI890" s="45"/>
      <c r="DJ890" s="45"/>
      <c r="DK890" s="45"/>
      <c r="DL890" s="45"/>
      <c r="DM890" s="45"/>
      <c r="DN890" s="45"/>
      <c r="DO890" s="45"/>
      <c r="DP890" s="45"/>
      <c r="DQ890" s="45"/>
      <c r="DR890" s="45"/>
      <c r="DS890" s="45"/>
      <c r="DT890" s="45"/>
      <c r="DU890" s="45"/>
      <c r="DV890" s="1217"/>
      <c r="DW890" s="45"/>
      <c r="DX890" s="45"/>
      <c r="DY890" s="45"/>
      <c r="DZ890" s="45"/>
      <c r="EA890" s="45"/>
      <c r="EB890" s="45"/>
      <c r="EC890" s="45"/>
      <c r="ED890" s="45"/>
      <c r="EE890" s="45"/>
      <c r="EF890" s="45"/>
      <c r="EG890" s="45"/>
      <c r="EH890" s="45"/>
      <c r="EI890" s="45"/>
      <c r="EJ890" s="45"/>
      <c r="EK890" s="45"/>
      <c r="EL890" s="45"/>
      <c r="EM890" s="45"/>
      <c r="EN890" s="45"/>
      <c r="EO890" s="45"/>
      <c r="EP890" s="45"/>
      <c r="EQ890" s="1217"/>
      <c r="ER890" s="577"/>
    </row>
    <row r="891" spans="1:148" ht="15" customHeight="1">
      <c r="A891" s="648"/>
      <c r="B891" s="2261" t="s">
        <v>1369</v>
      </c>
      <c r="C891" s="2266" t="str">
        <f t="shared" ref="C891" si="946">IF(ISBLANK(C62), "", C62)</f>
        <v/>
      </c>
      <c r="D891" s="2266" t="str">
        <f t="shared" si="936"/>
        <v/>
      </c>
      <c r="E891" s="2266" t="str">
        <f t="shared" si="936"/>
        <v/>
      </c>
      <c r="F891" s="2266" t="str">
        <f t="shared" si="936"/>
        <v/>
      </c>
      <c r="G891" s="45"/>
      <c r="H891" s="45"/>
      <c r="I891" s="45"/>
      <c r="J891" s="45"/>
      <c r="K891" s="45"/>
      <c r="L891" s="45"/>
      <c r="M891" s="45"/>
      <c r="N891" s="45"/>
      <c r="O891" s="45"/>
      <c r="P891" s="45"/>
      <c r="Q891" s="45"/>
      <c r="R891" s="45"/>
      <c r="S891" s="45"/>
      <c r="T891" s="45"/>
      <c r="U891" s="45"/>
      <c r="V891" s="45"/>
      <c r="W891" s="45"/>
      <c r="X891" s="45"/>
      <c r="Y891" s="45"/>
      <c r="Z891" s="45"/>
      <c r="AA891" s="45"/>
      <c r="AB891" s="45"/>
      <c r="AC891" s="45"/>
      <c r="AD891" s="45"/>
      <c r="AE891" s="45"/>
      <c r="AF891" s="45"/>
      <c r="AG891" s="45"/>
      <c r="AH891" s="45"/>
      <c r="AI891" s="45"/>
      <c r="AJ891" s="45"/>
      <c r="AK891" s="45"/>
      <c r="AL891" s="45"/>
      <c r="AM891" s="45"/>
      <c r="AN891" s="45"/>
      <c r="AO891" s="45"/>
      <c r="AP891" s="45"/>
      <c r="AQ891" s="45"/>
      <c r="AR891" s="45"/>
      <c r="AS891" s="45"/>
      <c r="AT891" s="45"/>
      <c r="AU891" s="45"/>
      <c r="AV891" s="45"/>
      <c r="AW891" s="45"/>
      <c r="AX891" s="45"/>
      <c r="AY891" s="45"/>
      <c r="AZ891" s="45"/>
      <c r="BA891" s="45"/>
      <c r="BB891" s="45"/>
      <c r="BC891" s="45"/>
      <c r="BD891" s="45"/>
      <c r="BE891" s="45"/>
      <c r="BF891" s="45"/>
      <c r="BG891" s="45"/>
      <c r="BH891" s="45"/>
      <c r="BI891" s="45"/>
      <c r="BJ891" s="45"/>
      <c r="BK891" s="45"/>
      <c r="BL891" s="45"/>
      <c r="BM891" s="45"/>
      <c r="BN891" s="45"/>
      <c r="BO891" s="45"/>
      <c r="BP891" s="45"/>
      <c r="BQ891" s="45"/>
      <c r="BR891" s="45"/>
      <c r="BS891" s="45"/>
      <c r="BT891" s="45"/>
      <c r="BU891" s="45"/>
      <c r="BV891" s="45"/>
      <c r="BW891" s="45"/>
      <c r="BX891" s="45"/>
      <c r="BY891" s="45"/>
      <c r="BZ891" s="45"/>
      <c r="CA891" s="45"/>
      <c r="CB891" s="45"/>
      <c r="CC891" s="45"/>
      <c r="CD891" s="45"/>
      <c r="CE891" s="45"/>
      <c r="CF891" s="45"/>
      <c r="CG891" s="45"/>
      <c r="CH891" s="45"/>
      <c r="CI891" s="45"/>
      <c r="CJ891" s="45"/>
      <c r="CK891" s="45"/>
      <c r="CL891" s="45"/>
      <c r="CM891" s="45"/>
      <c r="CN891" s="45"/>
      <c r="CO891" s="45"/>
      <c r="CP891" s="45"/>
      <c r="CQ891" s="45"/>
      <c r="CR891" s="45"/>
      <c r="CS891" s="45"/>
      <c r="CT891" s="45"/>
      <c r="CU891" s="45"/>
      <c r="CV891" s="45"/>
      <c r="CW891" s="45"/>
      <c r="CX891" s="45"/>
      <c r="CY891" s="45"/>
      <c r="CZ891" s="45"/>
      <c r="DA891" s="45"/>
      <c r="DB891" s="45"/>
      <c r="DC891" s="45"/>
      <c r="DD891" s="45"/>
      <c r="DE891" s="45"/>
      <c r="DF891" s="45"/>
      <c r="DG891" s="45"/>
      <c r="DH891" s="45"/>
      <c r="DI891" s="45"/>
      <c r="DJ891" s="45"/>
      <c r="DK891" s="45"/>
      <c r="DL891" s="45"/>
      <c r="DM891" s="45"/>
      <c r="DN891" s="45"/>
      <c r="DO891" s="45"/>
      <c r="DP891" s="45"/>
      <c r="DQ891" s="45"/>
      <c r="DR891" s="45"/>
      <c r="DS891" s="45"/>
      <c r="DT891" s="45"/>
      <c r="DU891" s="45"/>
      <c r="DV891" s="1217"/>
      <c r="DW891" s="45"/>
      <c r="DX891" s="45"/>
      <c r="DY891" s="45"/>
      <c r="DZ891" s="45"/>
      <c r="EA891" s="45"/>
      <c r="EB891" s="45"/>
      <c r="EC891" s="45"/>
      <c r="ED891" s="45"/>
      <c r="EE891" s="45"/>
      <c r="EF891" s="45"/>
      <c r="EG891" s="45"/>
      <c r="EH891" s="45"/>
      <c r="EI891" s="45"/>
      <c r="EJ891" s="45"/>
      <c r="EK891" s="45"/>
      <c r="EL891" s="45"/>
      <c r="EM891" s="45"/>
      <c r="EN891" s="45"/>
      <c r="EO891" s="45"/>
      <c r="EP891" s="45"/>
      <c r="EQ891" s="1217"/>
      <c r="ER891" s="577"/>
    </row>
    <row r="892" spans="1:148" ht="15" customHeight="1">
      <c r="A892" s="648"/>
      <c r="B892" s="2261" t="s">
        <v>1370</v>
      </c>
      <c r="C892" s="2266" t="str">
        <f t="shared" ref="C892" si="947">IF(ISBLANK(C63), "", C63)</f>
        <v/>
      </c>
      <c r="D892" s="2266" t="str">
        <f t="shared" si="936"/>
        <v/>
      </c>
      <c r="E892" s="2266" t="str">
        <f t="shared" si="936"/>
        <v/>
      </c>
      <c r="F892" s="2266" t="str">
        <f t="shared" si="936"/>
        <v/>
      </c>
      <c r="G892" s="45"/>
      <c r="H892" s="45"/>
      <c r="I892" s="45"/>
      <c r="J892" s="45"/>
      <c r="K892" s="45"/>
      <c r="L892" s="45"/>
      <c r="M892" s="45"/>
      <c r="N892" s="45"/>
      <c r="O892" s="45"/>
      <c r="P892" s="45"/>
      <c r="Q892" s="45"/>
      <c r="R892" s="45"/>
      <c r="S892" s="45"/>
      <c r="T892" s="45"/>
      <c r="U892" s="45"/>
      <c r="V892" s="45"/>
      <c r="W892" s="45"/>
      <c r="X892" s="45"/>
      <c r="Y892" s="45"/>
      <c r="Z892" s="45"/>
      <c r="AA892" s="45"/>
      <c r="AB892" s="45"/>
      <c r="AC892" s="45"/>
      <c r="AD892" s="45"/>
      <c r="AE892" s="45"/>
      <c r="AF892" s="45"/>
      <c r="AG892" s="45"/>
      <c r="AH892" s="45"/>
      <c r="AI892" s="45"/>
      <c r="AJ892" s="45"/>
      <c r="AK892" s="45"/>
      <c r="AL892" s="45"/>
      <c r="AM892" s="45"/>
      <c r="AN892" s="45"/>
      <c r="AO892" s="45"/>
      <c r="AP892" s="45"/>
      <c r="AQ892" s="45"/>
      <c r="AR892" s="45"/>
      <c r="AS892" s="45"/>
      <c r="AT892" s="45"/>
      <c r="AU892" s="45"/>
      <c r="AV892" s="45"/>
      <c r="AW892" s="45"/>
      <c r="AX892" s="45"/>
      <c r="AY892" s="45"/>
      <c r="AZ892" s="45"/>
      <c r="BA892" s="45"/>
      <c r="BB892" s="45"/>
      <c r="BC892" s="45"/>
      <c r="BD892" s="45"/>
      <c r="BE892" s="45"/>
      <c r="BF892" s="45"/>
      <c r="BG892" s="45"/>
      <c r="BH892" s="45"/>
      <c r="BI892" s="45"/>
      <c r="BJ892" s="45"/>
      <c r="BK892" s="45"/>
      <c r="BL892" s="45"/>
      <c r="BM892" s="45"/>
      <c r="BN892" s="45"/>
      <c r="BO892" s="45"/>
      <c r="BP892" s="45"/>
      <c r="BQ892" s="45"/>
      <c r="BR892" s="45"/>
      <c r="BS892" s="45"/>
      <c r="BT892" s="45"/>
      <c r="BU892" s="45"/>
      <c r="BV892" s="45"/>
      <c r="BW892" s="45"/>
      <c r="BX892" s="45"/>
      <c r="BY892" s="45"/>
      <c r="BZ892" s="45"/>
      <c r="CA892" s="45"/>
      <c r="CB892" s="45"/>
      <c r="CC892" s="45"/>
      <c r="CD892" s="45"/>
      <c r="CE892" s="45"/>
      <c r="CF892" s="45"/>
      <c r="CG892" s="45"/>
      <c r="CH892" s="45"/>
      <c r="CI892" s="45"/>
      <c r="CJ892" s="45"/>
      <c r="CK892" s="45"/>
      <c r="CL892" s="45"/>
      <c r="CM892" s="45"/>
      <c r="CN892" s="45"/>
      <c r="CO892" s="45"/>
      <c r="CP892" s="45"/>
      <c r="CQ892" s="45"/>
      <c r="CR892" s="45"/>
      <c r="CS892" s="45"/>
      <c r="CT892" s="45"/>
      <c r="CU892" s="45"/>
      <c r="CV892" s="45"/>
      <c r="CW892" s="45"/>
      <c r="CX892" s="45"/>
      <c r="CY892" s="45"/>
      <c r="CZ892" s="45"/>
      <c r="DA892" s="45"/>
      <c r="DB892" s="45"/>
      <c r="DC892" s="45"/>
      <c r="DD892" s="45"/>
      <c r="DE892" s="45"/>
      <c r="DF892" s="45"/>
      <c r="DG892" s="45"/>
      <c r="DH892" s="45"/>
      <c r="DI892" s="45"/>
      <c r="DJ892" s="45"/>
      <c r="DK892" s="45"/>
      <c r="DL892" s="45"/>
      <c r="DM892" s="45"/>
      <c r="DN892" s="45"/>
      <c r="DO892" s="45"/>
      <c r="DP892" s="45"/>
      <c r="DQ892" s="45"/>
      <c r="DR892" s="45"/>
      <c r="DS892" s="45"/>
      <c r="DT892" s="45"/>
      <c r="DU892" s="45"/>
      <c r="DV892" s="1217"/>
      <c r="DW892" s="45"/>
      <c r="DX892" s="45"/>
      <c r="DY892" s="45"/>
      <c r="DZ892" s="45"/>
      <c r="EA892" s="45"/>
      <c r="EB892" s="45"/>
      <c r="EC892" s="45"/>
      <c r="ED892" s="45"/>
      <c r="EE892" s="45"/>
      <c r="EF892" s="45"/>
      <c r="EG892" s="45"/>
      <c r="EH892" s="45"/>
      <c r="EI892" s="45"/>
      <c r="EJ892" s="45"/>
      <c r="EK892" s="45"/>
      <c r="EL892" s="45"/>
      <c r="EM892" s="45"/>
      <c r="EN892" s="45"/>
      <c r="EO892" s="45"/>
      <c r="EP892" s="45"/>
      <c r="EQ892" s="1217"/>
      <c r="ER892" s="577"/>
    </row>
    <row r="893" spans="1:148" ht="15" customHeight="1">
      <c r="A893" s="648"/>
      <c r="B893" s="2261" t="s">
        <v>1371</v>
      </c>
      <c r="C893" s="2266" t="str">
        <f t="shared" ref="C893" si="948">IF(ISBLANK(C64), "", C64)</f>
        <v/>
      </c>
      <c r="D893" s="2266" t="str">
        <f t="shared" si="936"/>
        <v/>
      </c>
      <c r="E893" s="2266" t="str">
        <f t="shared" si="936"/>
        <v/>
      </c>
      <c r="F893" s="2266" t="str">
        <f t="shared" si="936"/>
        <v/>
      </c>
      <c r="G893" s="45"/>
      <c r="H893" s="45"/>
      <c r="I893" s="45"/>
      <c r="J893" s="45"/>
      <c r="K893" s="45"/>
      <c r="L893" s="45"/>
      <c r="M893" s="45"/>
      <c r="N893" s="45"/>
      <c r="O893" s="45"/>
      <c r="P893" s="45"/>
      <c r="Q893" s="45"/>
      <c r="R893" s="45"/>
      <c r="S893" s="45"/>
      <c r="T893" s="45"/>
      <c r="U893" s="45"/>
      <c r="V893" s="45"/>
      <c r="W893" s="45"/>
      <c r="X893" s="45"/>
      <c r="Y893" s="45"/>
      <c r="Z893" s="45"/>
      <c r="AA893" s="45"/>
      <c r="AB893" s="45"/>
      <c r="AC893" s="45"/>
      <c r="AD893" s="45"/>
      <c r="AE893" s="45"/>
      <c r="AF893" s="45"/>
      <c r="AG893" s="45"/>
      <c r="AH893" s="45"/>
      <c r="AI893" s="45"/>
      <c r="AJ893" s="45"/>
      <c r="AK893" s="45"/>
      <c r="AL893" s="45"/>
      <c r="AM893" s="45"/>
      <c r="AN893" s="45"/>
      <c r="AO893" s="45"/>
      <c r="AP893" s="45"/>
      <c r="AQ893" s="45"/>
      <c r="AR893" s="45"/>
      <c r="AS893" s="45"/>
      <c r="AT893" s="45"/>
      <c r="AU893" s="45"/>
      <c r="AV893" s="45"/>
      <c r="AW893" s="45"/>
      <c r="AX893" s="45"/>
      <c r="AY893" s="45"/>
      <c r="AZ893" s="45"/>
      <c r="BA893" s="45"/>
      <c r="BB893" s="45"/>
      <c r="BC893" s="45"/>
      <c r="BD893" s="45"/>
      <c r="BE893" s="45"/>
      <c r="BF893" s="45"/>
      <c r="BG893" s="45"/>
      <c r="BH893" s="45"/>
      <c r="BI893" s="45"/>
      <c r="BJ893" s="45"/>
      <c r="BK893" s="45"/>
      <c r="BL893" s="45"/>
      <c r="BM893" s="45"/>
      <c r="BN893" s="45"/>
      <c r="BO893" s="45"/>
      <c r="BP893" s="45"/>
      <c r="BQ893" s="45"/>
      <c r="BR893" s="45"/>
      <c r="BS893" s="45"/>
      <c r="BT893" s="45"/>
      <c r="BU893" s="45"/>
      <c r="BV893" s="45"/>
      <c r="BW893" s="45"/>
      <c r="BX893" s="45"/>
      <c r="BY893" s="45"/>
      <c r="BZ893" s="45"/>
      <c r="CA893" s="45"/>
      <c r="CB893" s="45"/>
      <c r="CC893" s="45"/>
      <c r="CD893" s="45"/>
      <c r="CE893" s="45"/>
      <c r="CF893" s="45"/>
      <c r="CG893" s="45"/>
      <c r="CH893" s="45"/>
      <c r="CI893" s="45"/>
      <c r="CJ893" s="45"/>
      <c r="CK893" s="45"/>
      <c r="CL893" s="45"/>
      <c r="CM893" s="45"/>
      <c r="CN893" s="45"/>
      <c r="CO893" s="45"/>
      <c r="CP893" s="45"/>
      <c r="CQ893" s="45"/>
      <c r="CR893" s="45"/>
      <c r="CS893" s="45"/>
      <c r="CT893" s="45"/>
      <c r="CU893" s="45"/>
      <c r="CV893" s="45"/>
      <c r="CW893" s="45"/>
      <c r="CX893" s="45"/>
      <c r="CY893" s="45"/>
      <c r="CZ893" s="45"/>
      <c r="DA893" s="45"/>
      <c r="DB893" s="45"/>
      <c r="DC893" s="45"/>
      <c r="DD893" s="45"/>
      <c r="DE893" s="45"/>
      <c r="DF893" s="45"/>
      <c r="DG893" s="45"/>
      <c r="DH893" s="45"/>
      <c r="DI893" s="45"/>
      <c r="DJ893" s="45"/>
      <c r="DK893" s="45"/>
      <c r="DL893" s="45"/>
      <c r="DM893" s="45"/>
      <c r="DN893" s="45"/>
      <c r="DO893" s="45"/>
      <c r="DP893" s="45"/>
      <c r="DQ893" s="45"/>
      <c r="DR893" s="45"/>
      <c r="DS893" s="45"/>
      <c r="DT893" s="45"/>
      <c r="DU893" s="45"/>
      <c r="DV893" s="1217"/>
      <c r="DW893" s="45"/>
      <c r="DX893" s="45"/>
      <c r="DY893" s="45"/>
      <c r="DZ893" s="45"/>
      <c r="EA893" s="45"/>
      <c r="EB893" s="45"/>
      <c r="EC893" s="45"/>
      <c r="ED893" s="45"/>
      <c r="EE893" s="45"/>
      <c r="EF893" s="45"/>
      <c r="EG893" s="45"/>
      <c r="EH893" s="45"/>
      <c r="EI893" s="45"/>
      <c r="EJ893" s="45"/>
      <c r="EK893" s="45"/>
      <c r="EL893" s="45"/>
      <c r="EM893" s="45"/>
      <c r="EN893" s="45"/>
      <c r="EO893" s="45"/>
      <c r="EP893" s="45"/>
      <c r="EQ893" s="1217"/>
      <c r="ER893" s="577"/>
    </row>
    <row r="894" spans="1:148" ht="15" customHeight="1">
      <c r="A894" s="648"/>
      <c r="B894" s="2261" t="s">
        <v>1372</v>
      </c>
      <c r="C894" s="2266" t="str">
        <f t="shared" ref="C894" si="949">IF(ISBLANK(C65), "", C65)</f>
        <v/>
      </c>
      <c r="D894" s="2266" t="str">
        <f t="shared" si="936"/>
        <v/>
      </c>
      <c r="E894" s="2266" t="str">
        <f t="shared" si="936"/>
        <v/>
      </c>
      <c r="F894" s="2266" t="str">
        <f t="shared" si="936"/>
        <v/>
      </c>
      <c r="G894" s="45"/>
      <c r="H894" s="45"/>
      <c r="I894" s="45"/>
      <c r="J894" s="45"/>
      <c r="K894" s="45"/>
      <c r="L894" s="45"/>
      <c r="M894" s="45"/>
      <c r="N894" s="45"/>
      <c r="O894" s="45"/>
      <c r="P894" s="45"/>
      <c r="Q894" s="45"/>
      <c r="R894" s="45"/>
      <c r="S894" s="45"/>
      <c r="T894" s="45"/>
      <c r="U894" s="45"/>
      <c r="V894" s="45"/>
      <c r="W894" s="45"/>
      <c r="X894" s="45"/>
      <c r="Y894" s="45"/>
      <c r="Z894" s="45"/>
      <c r="AA894" s="45"/>
      <c r="AB894" s="45"/>
      <c r="AC894" s="45"/>
      <c r="AD894" s="45"/>
      <c r="AE894" s="45"/>
      <c r="AF894" s="45"/>
      <c r="AG894" s="45"/>
      <c r="AH894" s="45"/>
      <c r="AI894" s="45"/>
      <c r="AJ894" s="45"/>
      <c r="AK894" s="45"/>
      <c r="AL894" s="45"/>
      <c r="AM894" s="45"/>
      <c r="AN894" s="45"/>
      <c r="AO894" s="45"/>
      <c r="AP894" s="45"/>
      <c r="AQ894" s="45"/>
      <c r="AR894" s="45"/>
      <c r="AS894" s="45"/>
      <c r="AT894" s="45"/>
      <c r="AU894" s="45"/>
      <c r="AV894" s="45"/>
      <c r="AW894" s="45"/>
      <c r="AX894" s="45"/>
      <c r="AY894" s="45"/>
      <c r="AZ894" s="45"/>
      <c r="BA894" s="45"/>
      <c r="BB894" s="45"/>
      <c r="BC894" s="45"/>
      <c r="BD894" s="45"/>
      <c r="BE894" s="45"/>
      <c r="BF894" s="45"/>
      <c r="BG894" s="45"/>
      <c r="BH894" s="45"/>
      <c r="BI894" s="45"/>
      <c r="BJ894" s="45"/>
      <c r="BK894" s="45"/>
      <c r="BL894" s="45"/>
      <c r="BM894" s="45"/>
      <c r="BN894" s="45"/>
      <c r="BO894" s="45"/>
      <c r="BP894" s="45"/>
      <c r="BQ894" s="45"/>
      <c r="BR894" s="45"/>
      <c r="BS894" s="45"/>
      <c r="BT894" s="45"/>
      <c r="BU894" s="45"/>
      <c r="BV894" s="45"/>
      <c r="BW894" s="45"/>
      <c r="BX894" s="45"/>
      <c r="BY894" s="45"/>
      <c r="BZ894" s="45"/>
      <c r="CA894" s="45"/>
      <c r="CB894" s="45"/>
      <c r="CC894" s="45"/>
      <c r="CD894" s="45"/>
      <c r="CE894" s="45"/>
      <c r="CF894" s="45"/>
      <c r="CG894" s="45"/>
      <c r="CH894" s="45"/>
      <c r="CI894" s="45"/>
      <c r="CJ894" s="45"/>
      <c r="CK894" s="45"/>
      <c r="CL894" s="45"/>
      <c r="CM894" s="45"/>
      <c r="CN894" s="45"/>
      <c r="CO894" s="45"/>
      <c r="CP894" s="45"/>
      <c r="CQ894" s="45"/>
      <c r="CR894" s="45"/>
      <c r="CS894" s="45"/>
      <c r="CT894" s="45"/>
      <c r="CU894" s="45"/>
      <c r="CV894" s="45"/>
      <c r="CW894" s="45"/>
      <c r="CX894" s="45"/>
      <c r="CY894" s="45"/>
      <c r="CZ894" s="45"/>
      <c r="DA894" s="45"/>
      <c r="DB894" s="45"/>
      <c r="DC894" s="45"/>
      <c r="DD894" s="45"/>
      <c r="DE894" s="45"/>
      <c r="DF894" s="45"/>
      <c r="DG894" s="45"/>
      <c r="DH894" s="45"/>
      <c r="DI894" s="45"/>
      <c r="DJ894" s="45"/>
      <c r="DK894" s="45"/>
      <c r="DL894" s="45"/>
      <c r="DM894" s="45"/>
      <c r="DN894" s="45"/>
      <c r="DO894" s="45"/>
      <c r="DP894" s="45"/>
      <c r="DQ894" s="45"/>
      <c r="DR894" s="45"/>
      <c r="DS894" s="45"/>
      <c r="DT894" s="45"/>
      <c r="DU894" s="45"/>
      <c r="DV894" s="1217"/>
      <c r="DW894" s="45"/>
      <c r="DX894" s="45"/>
      <c r="DY894" s="45"/>
      <c r="DZ894" s="45"/>
      <c r="EA894" s="45"/>
      <c r="EB894" s="45"/>
      <c r="EC894" s="45"/>
      <c r="ED894" s="45"/>
      <c r="EE894" s="45"/>
      <c r="EF894" s="45"/>
      <c r="EG894" s="45"/>
      <c r="EH894" s="45"/>
      <c r="EI894" s="45"/>
      <c r="EJ894" s="45"/>
      <c r="EK894" s="45"/>
      <c r="EL894" s="45"/>
      <c r="EM894" s="45"/>
      <c r="EN894" s="45"/>
      <c r="EO894" s="45"/>
      <c r="EP894" s="45"/>
      <c r="EQ894" s="1217"/>
      <c r="ER894" s="577"/>
    </row>
    <row r="895" spans="1:148" ht="15" customHeight="1">
      <c r="A895" s="648"/>
      <c r="B895" s="2261" t="s">
        <v>1373</v>
      </c>
      <c r="C895" s="2266" t="str">
        <f t="shared" ref="C895" si="950">IF(ISBLANK(C66), "", C66)</f>
        <v/>
      </c>
      <c r="D895" s="2266" t="str">
        <f t="shared" si="936"/>
        <v/>
      </c>
      <c r="E895" s="2266" t="str">
        <f t="shared" si="936"/>
        <v/>
      </c>
      <c r="F895" s="2266" t="str">
        <f t="shared" si="936"/>
        <v/>
      </c>
      <c r="G895" s="45"/>
      <c r="H895" s="45"/>
      <c r="I895" s="45"/>
      <c r="J895" s="45"/>
      <c r="K895" s="45"/>
      <c r="L895" s="45"/>
      <c r="M895" s="45"/>
      <c r="N895" s="45"/>
      <c r="O895" s="45"/>
      <c r="P895" s="45"/>
      <c r="Q895" s="45"/>
      <c r="R895" s="45"/>
      <c r="S895" s="45"/>
      <c r="T895" s="45"/>
      <c r="U895" s="45"/>
      <c r="V895" s="45"/>
      <c r="W895" s="45"/>
      <c r="X895" s="45"/>
      <c r="Y895" s="45"/>
      <c r="Z895" s="45"/>
      <c r="AA895" s="45"/>
      <c r="AB895" s="45"/>
      <c r="AC895" s="45"/>
      <c r="AD895" s="45"/>
      <c r="AE895" s="45"/>
      <c r="AF895" s="45"/>
      <c r="AG895" s="45"/>
      <c r="AH895" s="45"/>
      <c r="AI895" s="45"/>
      <c r="AJ895" s="45"/>
      <c r="AK895" s="45"/>
      <c r="AL895" s="45"/>
      <c r="AM895" s="45"/>
      <c r="AN895" s="45"/>
      <c r="AO895" s="45"/>
      <c r="AP895" s="45"/>
      <c r="AQ895" s="45"/>
      <c r="AR895" s="45"/>
      <c r="AS895" s="45"/>
      <c r="AT895" s="45"/>
      <c r="AU895" s="45"/>
      <c r="AV895" s="45"/>
      <c r="AW895" s="45"/>
      <c r="AX895" s="45"/>
      <c r="AY895" s="45"/>
      <c r="AZ895" s="45"/>
      <c r="BA895" s="45"/>
      <c r="BB895" s="45"/>
      <c r="BC895" s="45"/>
      <c r="BD895" s="45"/>
      <c r="BE895" s="45"/>
      <c r="BF895" s="45"/>
      <c r="BG895" s="45"/>
      <c r="BH895" s="45"/>
      <c r="BI895" s="45"/>
      <c r="BJ895" s="45"/>
      <c r="BK895" s="45"/>
      <c r="BL895" s="45"/>
      <c r="BM895" s="45"/>
      <c r="BN895" s="45"/>
      <c r="BO895" s="45"/>
      <c r="BP895" s="45"/>
      <c r="BQ895" s="45"/>
      <c r="BR895" s="45"/>
      <c r="BS895" s="45"/>
      <c r="BT895" s="45"/>
      <c r="BU895" s="45"/>
      <c r="BV895" s="45"/>
      <c r="BW895" s="45"/>
      <c r="BX895" s="45"/>
      <c r="BY895" s="45"/>
      <c r="BZ895" s="45"/>
      <c r="CA895" s="45"/>
      <c r="CB895" s="45"/>
      <c r="CC895" s="45"/>
      <c r="CD895" s="45"/>
      <c r="CE895" s="45"/>
      <c r="CF895" s="45"/>
      <c r="CG895" s="45"/>
      <c r="CH895" s="45"/>
      <c r="CI895" s="45"/>
      <c r="CJ895" s="45"/>
      <c r="CK895" s="45"/>
      <c r="CL895" s="45"/>
      <c r="CM895" s="45"/>
      <c r="CN895" s="45"/>
      <c r="CO895" s="45"/>
      <c r="CP895" s="45"/>
      <c r="CQ895" s="45"/>
      <c r="CR895" s="45"/>
      <c r="CS895" s="45"/>
      <c r="CT895" s="45"/>
      <c r="CU895" s="45"/>
      <c r="CV895" s="45"/>
      <c r="CW895" s="45"/>
      <c r="CX895" s="45"/>
      <c r="CY895" s="45"/>
      <c r="CZ895" s="45"/>
      <c r="DA895" s="45"/>
      <c r="DB895" s="45"/>
      <c r="DC895" s="45"/>
      <c r="DD895" s="45"/>
      <c r="DE895" s="45"/>
      <c r="DF895" s="45"/>
      <c r="DG895" s="45"/>
      <c r="DH895" s="45"/>
      <c r="DI895" s="45"/>
      <c r="DJ895" s="45"/>
      <c r="DK895" s="45"/>
      <c r="DL895" s="45"/>
      <c r="DM895" s="45"/>
      <c r="DN895" s="45"/>
      <c r="DO895" s="45"/>
      <c r="DP895" s="45"/>
      <c r="DQ895" s="45"/>
      <c r="DR895" s="45"/>
      <c r="DS895" s="45"/>
      <c r="DT895" s="45"/>
      <c r="DU895" s="45"/>
      <c r="DV895" s="1217"/>
      <c r="DW895" s="45"/>
      <c r="DX895" s="45"/>
      <c r="DY895" s="45"/>
      <c r="DZ895" s="45"/>
      <c r="EA895" s="45"/>
      <c r="EB895" s="45"/>
      <c r="EC895" s="45"/>
      <c r="ED895" s="45"/>
      <c r="EE895" s="45"/>
      <c r="EF895" s="45"/>
      <c r="EG895" s="45"/>
      <c r="EH895" s="45"/>
      <c r="EI895" s="45"/>
      <c r="EJ895" s="45"/>
      <c r="EK895" s="45"/>
      <c r="EL895" s="45"/>
      <c r="EM895" s="45"/>
      <c r="EN895" s="45"/>
      <c r="EO895" s="45"/>
      <c r="EP895" s="45"/>
      <c r="EQ895" s="1217"/>
      <c r="ER895" s="577"/>
    </row>
    <row r="896" spans="1:148" ht="15" customHeight="1">
      <c r="A896" s="648"/>
      <c r="B896" s="2261" t="s">
        <v>1374</v>
      </c>
      <c r="C896" s="2266" t="str">
        <f t="shared" ref="C896" si="951">IF(ISBLANK(C67), "", C67)</f>
        <v/>
      </c>
      <c r="D896" s="2266" t="str">
        <f t="shared" si="936"/>
        <v/>
      </c>
      <c r="E896" s="2266" t="str">
        <f t="shared" si="936"/>
        <v/>
      </c>
      <c r="F896" s="2266" t="str">
        <f t="shared" si="936"/>
        <v/>
      </c>
      <c r="G896" s="45"/>
      <c r="H896" s="45"/>
      <c r="I896" s="45"/>
      <c r="J896" s="45"/>
      <c r="K896" s="45"/>
      <c r="L896" s="45"/>
      <c r="M896" s="45"/>
      <c r="N896" s="45"/>
      <c r="O896" s="45"/>
      <c r="P896" s="45"/>
      <c r="Q896" s="45"/>
      <c r="R896" s="45"/>
      <c r="S896" s="45"/>
      <c r="T896" s="45"/>
      <c r="U896" s="45"/>
      <c r="V896" s="45"/>
      <c r="W896" s="45"/>
      <c r="X896" s="45"/>
      <c r="Y896" s="45"/>
      <c r="Z896" s="45"/>
      <c r="AA896" s="45"/>
      <c r="AB896" s="45"/>
      <c r="AC896" s="45"/>
      <c r="AD896" s="45"/>
      <c r="AE896" s="45"/>
      <c r="AF896" s="45"/>
      <c r="AG896" s="45"/>
      <c r="AH896" s="45"/>
      <c r="AI896" s="45"/>
      <c r="AJ896" s="45"/>
      <c r="AK896" s="45"/>
      <c r="AL896" s="45"/>
      <c r="AM896" s="45"/>
      <c r="AN896" s="45"/>
      <c r="AO896" s="45"/>
      <c r="AP896" s="45"/>
      <c r="AQ896" s="45"/>
      <c r="AR896" s="45"/>
      <c r="AS896" s="45"/>
      <c r="AT896" s="45"/>
      <c r="AU896" s="45"/>
      <c r="AV896" s="45"/>
      <c r="AW896" s="45"/>
      <c r="AX896" s="45"/>
      <c r="AY896" s="45"/>
      <c r="AZ896" s="45"/>
      <c r="BA896" s="45"/>
      <c r="BB896" s="45"/>
      <c r="BC896" s="45"/>
      <c r="BD896" s="45"/>
      <c r="BE896" s="45"/>
      <c r="BF896" s="45"/>
      <c r="BG896" s="45"/>
      <c r="BH896" s="45"/>
      <c r="BI896" s="45"/>
      <c r="BJ896" s="45"/>
      <c r="BK896" s="45"/>
      <c r="BL896" s="45"/>
      <c r="BM896" s="45"/>
      <c r="BN896" s="45"/>
      <c r="BO896" s="45"/>
      <c r="BP896" s="45"/>
      <c r="BQ896" s="45"/>
      <c r="BR896" s="45"/>
      <c r="BS896" s="45"/>
      <c r="BT896" s="45"/>
      <c r="BU896" s="45"/>
      <c r="BV896" s="45"/>
      <c r="BW896" s="45"/>
      <c r="BX896" s="45"/>
      <c r="BY896" s="45"/>
      <c r="BZ896" s="45"/>
      <c r="CA896" s="45"/>
      <c r="CB896" s="45"/>
      <c r="CC896" s="45"/>
      <c r="CD896" s="45"/>
      <c r="CE896" s="45"/>
      <c r="CF896" s="45"/>
      <c r="CG896" s="45"/>
      <c r="CH896" s="45"/>
      <c r="CI896" s="45"/>
      <c r="CJ896" s="45"/>
      <c r="CK896" s="45"/>
      <c r="CL896" s="45"/>
      <c r="CM896" s="45"/>
      <c r="CN896" s="45"/>
      <c r="CO896" s="45"/>
      <c r="CP896" s="45"/>
      <c r="CQ896" s="45"/>
      <c r="CR896" s="45"/>
      <c r="CS896" s="45"/>
      <c r="CT896" s="45"/>
      <c r="CU896" s="45"/>
      <c r="CV896" s="45"/>
      <c r="CW896" s="45"/>
      <c r="CX896" s="45"/>
      <c r="CY896" s="45"/>
      <c r="CZ896" s="45"/>
      <c r="DA896" s="45"/>
      <c r="DB896" s="45"/>
      <c r="DC896" s="45"/>
      <c r="DD896" s="45"/>
      <c r="DE896" s="45"/>
      <c r="DF896" s="45"/>
      <c r="DG896" s="45"/>
      <c r="DH896" s="45"/>
      <c r="DI896" s="45"/>
      <c r="DJ896" s="45"/>
      <c r="DK896" s="45"/>
      <c r="DL896" s="45"/>
      <c r="DM896" s="45"/>
      <c r="DN896" s="45"/>
      <c r="DO896" s="45"/>
      <c r="DP896" s="45"/>
      <c r="DQ896" s="45"/>
      <c r="DR896" s="45"/>
      <c r="DS896" s="45"/>
      <c r="DT896" s="45"/>
      <c r="DU896" s="45"/>
      <c r="DV896" s="1217"/>
      <c r="DW896" s="45"/>
      <c r="DX896" s="45"/>
      <c r="DY896" s="45"/>
      <c r="DZ896" s="45"/>
      <c r="EA896" s="45"/>
      <c r="EB896" s="45"/>
      <c r="EC896" s="45"/>
      <c r="ED896" s="45"/>
      <c r="EE896" s="45"/>
      <c r="EF896" s="45"/>
      <c r="EG896" s="45"/>
      <c r="EH896" s="45"/>
      <c r="EI896" s="45"/>
      <c r="EJ896" s="45"/>
      <c r="EK896" s="45"/>
      <c r="EL896" s="45"/>
      <c r="EM896" s="45"/>
      <c r="EN896" s="45"/>
      <c r="EO896" s="45"/>
      <c r="EP896" s="45"/>
      <c r="EQ896" s="1217"/>
      <c r="ER896" s="577"/>
    </row>
    <row r="897" spans="1:148" ht="15" customHeight="1">
      <c r="A897" s="648"/>
      <c r="B897" s="2261" t="s">
        <v>1375</v>
      </c>
      <c r="C897" s="2266" t="str">
        <f t="shared" ref="C897" si="952">IF(ISBLANK(C68), "", C68)</f>
        <v/>
      </c>
      <c r="D897" s="2266" t="str">
        <f t="shared" si="936"/>
        <v/>
      </c>
      <c r="E897" s="2266" t="str">
        <f t="shared" si="936"/>
        <v/>
      </c>
      <c r="F897" s="2266" t="str">
        <f t="shared" si="936"/>
        <v/>
      </c>
      <c r="G897" s="45"/>
      <c r="H897" s="45"/>
      <c r="I897" s="45"/>
      <c r="J897" s="45"/>
      <c r="K897" s="45"/>
      <c r="L897" s="45"/>
      <c r="M897" s="45"/>
      <c r="N897" s="45"/>
      <c r="O897" s="45"/>
      <c r="P897" s="45"/>
      <c r="Q897" s="45"/>
      <c r="R897" s="45"/>
      <c r="S897" s="45"/>
      <c r="T897" s="45"/>
      <c r="U897" s="45"/>
      <c r="V897" s="45"/>
      <c r="W897" s="45"/>
      <c r="X897" s="45"/>
      <c r="Y897" s="45"/>
      <c r="Z897" s="45"/>
      <c r="AA897" s="45"/>
      <c r="AB897" s="45"/>
      <c r="AC897" s="45"/>
      <c r="AD897" s="45"/>
      <c r="AE897" s="45"/>
      <c r="AF897" s="45"/>
      <c r="AG897" s="45"/>
      <c r="AH897" s="45"/>
      <c r="AI897" s="45"/>
      <c r="AJ897" s="45"/>
      <c r="AK897" s="45"/>
      <c r="AL897" s="45"/>
      <c r="AM897" s="45"/>
      <c r="AN897" s="45"/>
      <c r="AO897" s="45"/>
      <c r="AP897" s="45"/>
      <c r="AQ897" s="45"/>
      <c r="AR897" s="45"/>
      <c r="AS897" s="45"/>
      <c r="AT897" s="45"/>
      <c r="AU897" s="45"/>
      <c r="AV897" s="45"/>
      <c r="AW897" s="45"/>
      <c r="AX897" s="45"/>
      <c r="AY897" s="45"/>
      <c r="AZ897" s="45"/>
      <c r="BA897" s="45"/>
      <c r="BB897" s="45"/>
      <c r="BC897" s="45"/>
      <c r="BD897" s="45"/>
      <c r="BE897" s="45"/>
      <c r="BF897" s="45"/>
      <c r="BG897" s="45"/>
      <c r="BH897" s="45"/>
      <c r="BI897" s="45"/>
      <c r="BJ897" s="45"/>
      <c r="BK897" s="45"/>
      <c r="BL897" s="45"/>
      <c r="BM897" s="45"/>
      <c r="BN897" s="45"/>
      <c r="BO897" s="45"/>
      <c r="BP897" s="45"/>
      <c r="BQ897" s="45"/>
      <c r="BR897" s="45"/>
      <c r="BS897" s="45"/>
      <c r="BT897" s="45"/>
      <c r="BU897" s="45"/>
      <c r="BV897" s="45"/>
      <c r="BW897" s="45"/>
      <c r="BX897" s="45"/>
      <c r="BY897" s="45"/>
      <c r="BZ897" s="45"/>
      <c r="CA897" s="45"/>
      <c r="CB897" s="45"/>
      <c r="CC897" s="45"/>
      <c r="CD897" s="45"/>
      <c r="CE897" s="45"/>
      <c r="CF897" s="45"/>
      <c r="CG897" s="45"/>
      <c r="CH897" s="45"/>
      <c r="CI897" s="45"/>
      <c r="CJ897" s="45"/>
      <c r="CK897" s="45"/>
      <c r="CL897" s="45"/>
      <c r="CM897" s="45"/>
      <c r="CN897" s="45"/>
      <c r="CO897" s="45"/>
      <c r="CP897" s="45"/>
      <c r="CQ897" s="45"/>
      <c r="CR897" s="45"/>
      <c r="CS897" s="45"/>
      <c r="CT897" s="45"/>
      <c r="CU897" s="45"/>
      <c r="CV897" s="45"/>
      <c r="CW897" s="45"/>
      <c r="CX897" s="45"/>
      <c r="CY897" s="45"/>
      <c r="CZ897" s="45"/>
      <c r="DA897" s="45"/>
      <c r="DB897" s="45"/>
      <c r="DC897" s="45"/>
      <c r="DD897" s="45"/>
      <c r="DE897" s="45"/>
      <c r="DF897" s="45"/>
      <c r="DG897" s="45"/>
      <c r="DH897" s="45"/>
      <c r="DI897" s="45"/>
      <c r="DJ897" s="45"/>
      <c r="DK897" s="45"/>
      <c r="DL897" s="45"/>
      <c r="DM897" s="45"/>
      <c r="DN897" s="45"/>
      <c r="DO897" s="45"/>
      <c r="DP897" s="45"/>
      <c r="DQ897" s="45"/>
      <c r="DR897" s="45"/>
      <c r="DS897" s="45"/>
      <c r="DT897" s="45"/>
      <c r="DU897" s="45"/>
      <c r="DV897" s="1217"/>
      <c r="DW897" s="45"/>
      <c r="DX897" s="45"/>
      <c r="DY897" s="45"/>
      <c r="DZ897" s="45"/>
      <c r="EA897" s="45"/>
      <c r="EB897" s="45"/>
      <c r="EC897" s="45"/>
      <c r="ED897" s="45"/>
      <c r="EE897" s="45"/>
      <c r="EF897" s="45"/>
      <c r="EG897" s="45"/>
      <c r="EH897" s="45"/>
      <c r="EI897" s="45"/>
      <c r="EJ897" s="45"/>
      <c r="EK897" s="45"/>
      <c r="EL897" s="45"/>
      <c r="EM897" s="45"/>
      <c r="EN897" s="45"/>
      <c r="EO897" s="45"/>
      <c r="EP897" s="45"/>
      <c r="EQ897" s="1217"/>
      <c r="ER897" s="577"/>
    </row>
    <row r="898" spans="1:148" ht="15" customHeight="1">
      <c r="A898" s="648"/>
      <c r="B898" s="2261" t="s">
        <v>1376</v>
      </c>
      <c r="C898" s="2266" t="str">
        <f t="shared" ref="C898" si="953">IF(ISBLANK(C69), "", C69)</f>
        <v/>
      </c>
      <c r="D898" s="2266" t="str">
        <f t="shared" si="936"/>
        <v/>
      </c>
      <c r="E898" s="2266" t="str">
        <f t="shared" si="936"/>
        <v/>
      </c>
      <c r="F898" s="2266" t="str">
        <f t="shared" si="936"/>
        <v/>
      </c>
      <c r="G898" s="45"/>
      <c r="H898" s="45"/>
      <c r="I898" s="45"/>
      <c r="J898" s="45"/>
      <c r="K898" s="45"/>
      <c r="L898" s="45"/>
      <c r="M898" s="45"/>
      <c r="N898" s="45"/>
      <c r="O898" s="45"/>
      <c r="P898" s="45"/>
      <c r="Q898" s="45"/>
      <c r="R898" s="45"/>
      <c r="S898" s="45"/>
      <c r="T898" s="45"/>
      <c r="U898" s="45"/>
      <c r="V898" s="45"/>
      <c r="W898" s="45"/>
      <c r="X898" s="45"/>
      <c r="Y898" s="45"/>
      <c r="Z898" s="45"/>
      <c r="AA898" s="45"/>
      <c r="AB898" s="45"/>
      <c r="AC898" s="45"/>
      <c r="AD898" s="45"/>
      <c r="AE898" s="45"/>
      <c r="AF898" s="45"/>
      <c r="AG898" s="45"/>
      <c r="AH898" s="45"/>
      <c r="AI898" s="45"/>
      <c r="AJ898" s="45"/>
      <c r="AK898" s="45"/>
      <c r="AL898" s="45"/>
      <c r="AM898" s="45"/>
      <c r="AN898" s="45"/>
      <c r="AO898" s="45"/>
      <c r="AP898" s="45"/>
      <c r="AQ898" s="45"/>
      <c r="AR898" s="45"/>
      <c r="AS898" s="45"/>
      <c r="AT898" s="45"/>
      <c r="AU898" s="45"/>
      <c r="AV898" s="45"/>
      <c r="AW898" s="45"/>
      <c r="AX898" s="45"/>
      <c r="AY898" s="45"/>
      <c r="AZ898" s="45"/>
      <c r="BA898" s="45"/>
      <c r="BB898" s="45"/>
      <c r="BC898" s="45"/>
      <c r="BD898" s="45"/>
      <c r="BE898" s="45"/>
      <c r="BF898" s="45"/>
      <c r="BG898" s="45"/>
      <c r="BH898" s="45"/>
      <c r="BI898" s="45"/>
      <c r="BJ898" s="45"/>
      <c r="BK898" s="45"/>
      <c r="BL898" s="45"/>
      <c r="BM898" s="45"/>
      <c r="BN898" s="45"/>
      <c r="BO898" s="45"/>
      <c r="BP898" s="45"/>
      <c r="BQ898" s="45"/>
      <c r="BR898" s="45"/>
      <c r="BS898" s="45"/>
      <c r="BT898" s="45"/>
      <c r="BU898" s="45"/>
      <c r="BV898" s="45"/>
      <c r="BW898" s="45"/>
      <c r="BX898" s="45"/>
      <c r="BY898" s="45"/>
      <c r="BZ898" s="45"/>
      <c r="CA898" s="45"/>
      <c r="CB898" s="45"/>
      <c r="CC898" s="45"/>
      <c r="CD898" s="45"/>
      <c r="CE898" s="45"/>
      <c r="CF898" s="45"/>
      <c r="CG898" s="45"/>
      <c r="CH898" s="45"/>
      <c r="CI898" s="45"/>
      <c r="CJ898" s="45"/>
      <c r="CK898" s="45"/>
      <c r="CL898" s="45"/>
      <c r="CM898" s="45"/>
      <c r="CN898" s="45"/>
      <c r="CO898" s="45"/>
      <c r="CP898" s="45"/>
      <c r="CQ898" s="45"/>
      <c r="CR898" s="45"/>
      <c r="CS898" s="45"/>
      <c r="CT898" s="45"/>
      <c r="CU898" s="45"/>
      <c r="CV898" s="45"/>
      <c r="CW898" s="45"/>
      <c r="CX898" s="45"/>
      <c r="CY898" s="45"/>
      <c r="CZ898" s="45"/>
      <c r="DA898" s="45"/>
      <c r="DB898" s="45"/>
      <c r="DC898" s="45"/>
      <c r="DD898" s="45"/>
      <c r="DE898" s="45"/>
      <c r="DF898" s="45"/>
      <c r="DG898" s="45"/>
      <c r="DH898" s="45"/>
      <c r="DI898" s="45"/>
      <c r="DJ898" s="45"/>
      <c r="DK898" s="45"/>
      <c r="DL898" s="45"/>
      <c r="DM898" s="45"/>
      <c r="DN898" s="45"/>
      <c r="DO898" s="45"/>
      <c r="DP898" s="45"/>
      <c r="DQ898" s="45"/>
      <c r="DR898" s="45"/>
      <c r="DS898" s="45"/>
      <c r="DT898" s="45"/>
      <c r="DU898" s="45"/>
      <c r="DV898" s="1217"/>
      <c r="DW898" s="45"/>
      <c r="DX898" s="45"/>
      <c r="DY898" s="45"/>
      <c r="DZ898" s="45"/>
      <c r="EA898" s="45"/>
      <c r="EB898" s="45"/>
      <c r="EC898" s="45"/>
      <c r="ED898" s="45"/>
      <c r="EE898" s="45"/>
      <c r="EF898" s="45"/>
      <c r="EG898" s="45"/>
      <c r="EH898" s="45"/>
      <c r="EI898" s="45"/>
      <c r="EJ898" s="45"/>
      <c r="EK898" s="45"/>
      <c r="EL898" s="45"/>
      <c r="EM898" s="45"/>
      <c r="EN898" s="45"/>
      <c r="EO898" s="45"/>
      <c r="EP898" s="45"/>
      <c r="EQ898" s="1217"/>
      <c r="ER898" s="577"/>
    </row>
    <row r="899" spans="1:148" ht="15" customHeight="1">
      <c r="A899" s="648"/>
      <c r="B899" s="2261" t="s">
        <v>1377</v>
      </c>
      <c r="C899" s="2266" t="str">
        <f t="shared" ref="C899" si="954">IF(ISBLANK(C70), "", C70)</f>
        <v/>
      </c>
      <c r="D899" s="2266" t="str">
        <f t="shared" si="936"/>
        <v/>
      </c>
      <c r="E899" s="2266" t="str">
        <f t="shared" si="936"/>
        <v/>
      </c>
      <c r="F899" s="2266" t="str">
        <f t="shared" si="936"/>
        <v/>
      </c>
      <c r="G899" s="45"/>
      <c r="H899" s="45"/>
      <c r="I899" s="45"/>
      <c r="J899" s="45"/>
      <c r="K899" s="45"/>
      <c r="L899" s="45"/>
      <c r="M899" s="45"/>
      <c r="N899" s="45"/>
      <c r="O899" s="45"/>
      <c r="P899" s="45"/>
      <c r="Q899" s="45"/>
      <c r="R899" s="45"/>
      <c r="S899" s="45"/>
      <c r="T899" s="45"/>
      <c r="U899" s="45"/>
      <c r="V899" s="45"/>
      <c r="W899" s="45"/>
      <c r="X899" s="45"/>
      <c r="Y899" s="45"/>
      <c r="Z899" s="45"/>
      <c r="AA899" s="45"/>
      <c r="AB899" s="45"/>
      <c r="AC899" s="45"/>
      <c r="AD899" s="45"/>
      <c r="AE899" s="45"/>
      <c r="AF899" s="45"/>
      <c r="AG899" s="45"/>
      <c r="AH899" s="45"/>
      <c r="AI899" s="45"/>
      <c r="AJ899" s="45"/>
      <c r="AK899" s="45"/>
      <c r="AL899" s="45"/>
      <c r="AM899" s="45"/>
      <c r="AN899" s="45"/>
      <c r="AO899" s="45"/>
      <c r="AP899" s="45"/>
      <c r="AQ899" s="45"/>
      <c r="AR899" s="45"/>
      <c r="AS899" s="45"/>
      <c r="AT899" s="45"/>
      <c r="AU899" s="45"/>
      <c r="AV899" s="45"/>
      <c r="AW899" s="45"/>
      <c r="AX899" s="45"/>
      <c r="AY899" s="45"/>
      <c r="AZ899" s="45"/>
      <c r="BA899" s="45"/>
      <c r="BB899" s="45"/>
      <c r="BC899" s="45"/>
      <c r="BD899" s="45"/>
      <c r="BE899" s="45"/>
      <c r="BF899" s="45"/>
      <c r="BG899" s="45"/>
      <c r="BH899" s="45"/>
      <c r="BI899" s="45"/>
      <c r="BJ899" s="45"/>
      <c r="BK899" s="45"/>
      <c r="BL899" s="45"/>
      <c r="BM899" s="45"/>
      <c r="BN899" s="45"/>
      <c r="BO899" s="45"/>
      <c r="BP899" s="45"/>
      <c r="BQ899" s="45"/>
      <c r="BR899" s="45"/>
      <c r="BS899" s="45"/>
      <c r="BT899" s="45"/>
      <c r="BU899" s="45"/>
      <c r="BV899" s="45"/>
      <c r="BW899" s="45"/>
      <c r="BX899" s="45"/>
      <c r="BY899" s="45"/>
      <c r="BZ899" s="45"/>
      <c r="CA899" s="45"/>
      <c r="CB899" s="45"/>
      <c r="CC899" s="45"/>
      <c r="CD899" s="45"/>
      <c r="CE899" s="45"/>
      <c r="CF899" s="45"/>
      <c r="CG899" s="45"/>
      <c r="CH899" s="45"/>
      <c r="CI899" s="45"/>
      <c r="CJ899" s="45"/>
      <c r="CK899" s="45"/>
      <c r="CL899" s="45"/>
      <c r="CM899" s="45"/>
      <c r="CN899" s="45"/>
      <c r="CO899" s="45"/>
      <c r="CP899" s="45"/>
      <c r="CQ899" s="45"/>
      <c r="CR899" s="45"/>
      <c r="CS899" s="45"/>
      <c r="CT899" s="45"/>
      <c r="CU899" s="45"/>
      <c r="CV899" s="45"/>
      <c r="CW899" s="45"/>
      <c r="CX899" s="45"/>
      <c r="CY899" s="45"/>
      <c r="CZ899" s="45"/>
      <c r="DA899" s="45"/>
      <c r="DB899" s="45"/>
      <c r="DC899" s="45"/>
      <c r="DD899" s="45"/>
      <c r="DE899" s="45"/>
      <c r="DF899" s="45"/>
      <c r="DG899" s="45"/>
      <c r="DH899" s="45"/>
      <c r="DI899" s="45"/>
      <c r="DJ899" s="45"/>
      <c r="DK899" s="45"/>
      <c r="DL899" s="45"/>
      <c r="DM899" s="45"/>
      <c r="DN899" s="45"/>
      <c r="DO899" s="45"/>
      <c r="DP899" s="45"/>
      <c r="DQ899" s="45"/>
      <c r="DR899" s="45"/>
      <c r="DS899" s="45"/>
      <c r="DT899" s="45"/>
      <c r="DU899" s="45"/>
      <c r="DV899" s="1217"/>
      <c r="DW899" s="45"/>
      <c r="DX899" s="45"/>
      <c r="DY899" s="45"/>
      <c r="DZ899" s="45"/>
      <c r="EA899" s="45"/>
      <c r="EB899" s="45"/>
      <c r="EC899" s="45"/>
      <c r="ED899" s="45"/>
      <c r="EE899" s="45"/>
      <c r="EF899" s="45"/>
      <c r="EG899" s="45"/>
      <c r="EH899" s="45"/>
      <c r="EI899" s="45"/>
      <c r="EJ899" s="45"/>
      <c r="EK899" s="45"/>
      <c r="EL899" s="45"/>
      <c r="EM899" s="45"/>
      <c r="EN899" s="45"/>
      <c r="EO899" s="45"/>
      <c r="EP899" s="45"/>
      <c r="EQ899" s="1217"/>
      <c r="ER899" s="577"/>
    </row>
    <row r="900" spans="1:148" ht="15" customHeight="1">
      <c r="A900" s="648"/>
      <c r="B900" s="2261" t="s">
        <v>1378</v>
      </c>
      <c r="C900" s="2266" t="str">
        <f t="shared" ref="C900" si="955">IF(ISBLANK(C71), "", C71)</f>
        <v/>
      </c>
      <c r="D900" s="2266" t="str">
        <f t="shared" si="936"/>
        <v/>
      </c>
      <c r="E900" s="2266" t="str">
        <f t="shared" si="936"/>
        <v/>
      </c>
      <c r="F900" s="2266" t="str">
        <f t="shared" si="936"/>
        <v/>
      </c>
      <c r="G900" s="45"/>
      <c r="H900" s="45"/>
      <c r="I900" s="45"/>
      <c r="J900" s="45"/>
      <c r="K900" s="45"/>
      <c r="L900" s="45"/>
      <c r="M900" s="45"/>
      <c r="N900" s="45"/>
      <c r="O900" s="45"/>
      <c r="P900" s="45"/>
      <c r="Q900" s="45"/>
      <c r="R900" s="45"/>
      <c r="S900" s="45"/>
      <c r="T900" s="45"/>
      <c r="U900" s="45"/>
      <c r="V900" s="45"/>
      <c r="W900" s="45"/>
      <c r="X900" s="45"/>
      <c r="Y900" s="45"/>
      <c r="Z900" s="45"/>
      <c r="AA900" s="45"/>
      <c r="AB900" s="45"/>
      <c r="AC900" s="45"/>
      <c r="AD900" s="45"/>
      <c r="AE900" s="45"/>
      <c r="AF900" s="45"/>
      <c r="AG900" s="45"/>
      <c r="AH900" s="45"/>
      <c r="AI900" s="45"/>
      <c r="AJ900" s="45"/>
      <c r="AK900" s="45"/>
      <c r="AL900" s="45"/>
      <c r="AM900" s="45"/>
      <c r="AN900" s="45"/>
      <c r="AO900" s="45"/>
      <c r="AP900" s="45"/>
      <c r="AQ900" s="45"/>
      <c r="AR900" s="45"/>
      <c r="AS900" s="45"/>
      <c r="AT900" s="45"/>
      <c r="AU900" s="45"/>
      <c r="AV900" s="45"/>
      <c r="AW900" s="45"/>
      <c r="AX900" s="45"/>
      <c r="AY900" s="45"/>
      <c r="AZ900" s="45"/>
      <c r="BA900" s="45"/>
      <c r="BB900" s="45"/>
      <c r="BC900" s="45"/>
      <c r="BD900" s="45"/>
      <c r="BE900" s="45"/>
      <c r="BF900" s="45"/>
      <c r="BG900" s="45"/>
      <c r="BH900" s="45"/>
      <c r="BI900" s="45"/>
      <c r="BJ900" s="45"/>
      <c r="BK900" s="45"/>
      <c r="BL900" s="45"/>
      <c r="BM900" s="45"/>
      <c r="BN900" s="45"/>
      <c r="BO900" s="45"/>
      <c r="BP900" s="45"/>
      <c r="BQ900" s="45"/>
      <c r="BR900" s="45"/>
      <c r="BS900" s="45"/>
      <c r="BT900" s="45"/>
      <c r="BU900" s="45"/>
      <c r="BV900" s="45"/>
      <c r="BW900" s="45"/>
      <c r="BX900" s="45"/>
      <c r="BY900" s="45"/>
      <c r="BZ900" s="45"/>
      <c r="CA900" s="45"/>
      <c r="CB900" s="45"/>
      <c r="CC900" s="45"/>
      <c r="CD900" s="45"/>
      <c r="CE900" s="45"/>
      <c r="CF900" s="45"/>
      <c r="CG900" s="45"/>
      <c r="CH900" s="45"/>
      <c r="CI900" s="45"/>
      <c r="CJ900" s="45"/>
      <c r="CK900" s="45"/>
      <c r="CL900" s="45"/>
      <c r="CM900" s="45"/>
      <c r="CN900" s="45"/>
      <c r="CO900" s="45"/>
      <c r="CP900" s="45"/>
      <c r="CQ900" s="45"/>
      <c r="CR900" s="45"/>
      <c r="CS900" s="45"/>
      <c r="CT900" s="45"/>
      <c r="CU900" s="45"/>
      <c r="CV900" s="45"/>
      <c r="CW900" s="45"/>
      <c r="CX900" s="45"/>
      <c r="CY900" s="45"/>
      <c r="CZ900" s="45"/>
      <c r="DA900" s="45"/>
      <c r="DB900" s="45"/>
      <c r="DC900" s="45"/>
      <c r="DD900" s="45"/>
      <c r="DE900" s="45"/>
      <c r="DF900" s="45"/>
      <c r="DG900" s="45"/>
      <c r="DH900" s="45"/>
      <c r="DI900" s="45"/>
      <c r="DJ900" s="45"/>
      <c r="DK900" s="45"/>
      <c r="DL900" s="45"/>
      <c r="DM900" s="45"/>
      <c r="DN900" s="45"/>
      <c r="DO900" s="45"/>
      <c r="DP900" s="45"/>
      <c r="DQ900" s="45"/>
      <c r="DR900" s="45"/>
      <c r="DS900" s="45"/>
      <c r="DT900" s="45"/>
      <c r="DU900" s="45"/>
      <c r="DV900" s="1217"/>
      <c r="DW900" s="45"/>
      <c r="DX900" s="45"/>
      <c r="DY900" s="45"/>
      <c r="DZ900" s="45"/>
      <c r="EA900" s="45"/>
      <c r="EB900" s="45"/>
      <c r="EC900" s="45"/>
      <c r="ED900" s="45"/>
      <c r="EE900" s="45"/>
      <c r="EF900" s="45"/>
      <c r="EG900" s="45"/>
      <c r="EH900" s="45"/>
      <c r="EI900" s="45"/>
      <c r="EJ900" s="45"/>
      <c r="EK900" s="45"/>
      <c r="EL900" s="45"/>
      <c r="EM900" s="45"/>
      <c r="EN900" s="45"/>
      <c r="EO900" s="45"/>
      <c r="EP900" s="45"/>
      <c r="EQ900" s="1217"/>
      <c r="ER900" s="577"/>
    </row>
    <row r="901" spans="1:148" ht="15" customHeight="1">
      <c r="A901" s="648"/>
      <c r="B901" s="2261" t="s">
        <v>1379</v>
      </c>
      <c r="C901" s="2266" t="str">
        <f t="shared" ref="C901" si="956">IF(ISBLANK(C72), "", C72)</f>
        <v/>
      </c>
      <c r="D901" s="2266" t="str">
        <f t="shared" ref="D901:F920" si="957">IF(ISBLANK(D72), "", D72)</f>
        <v/>
      </c>
      <c r="E901" s="2266" t="str">
        <f t="shared" si="957"/>
        <v/>
      </c>
      <c r="F901" s="2266" t="str">
        <f t="shared" si="957"/>
        <v/>
      </c>
      <c r="G901" s="45"/>
      <c r="H901" s="45"/>
      <c r="I901" s="45"/>
      <c r="J901" s="45"/>
      <c r="K901" s="45"/>
      <c r="L901" s="45"/>
      <c r="M901" s="45"/>
      <c r="N901" s="45"/>
      <c r="O901" s="45"/>
      <c r="P901" s="45"/>
      <c r="Q901" s="45"/>
      <c r="R901" s="45"/>
      <c r="S901" s="45"/>
      <c r="T901" s="45"/>
      <c r="U901" s="45"/>
      <c r="V901" s="45"/>
      <c r="W901" s="45"/>
      <c r="X901" s="45"/>
      <c r="Y901" s="45"/>
      <c r="Z901" s="45"/>
      <c r="AA901" s="45"/>
      <c r="AB901" s="45"/>
      <c r="AC901" s="45"/>
      <c r="AD901" s="45"/>
      <c r="AE901" s="45"/>
      <c r="AF901" s="45"/>
      <c r="AG901" s="45"/>
      <c r="AH901" s="45"/>
      <c r="AI901" s="45"/>
      <c r="AJ901" s="45"/>
      <c r="AK901" s="45"/>
      <c r="AL901" s="45"/>
      <c r="AM901" s="45"/>
      <c r="AN901" s="45"/>
      <c r="AO901" s="45"/>
      <c r="AP901" s="45"/>
      <c r="AQ901" s="45"/>
      <c r="AR901" s="45"/>
      <c r="AS901" s="45"/>
      <c r="AT901" s="45"/>
      <c r="AU901" s="45"/>
      <c r="AV901" s="45"/>
      <c r="AW901" s="45"/>
      <c r="AX901" s="45"/>
      <c r="AY901" s="45"/>
      <c r="AZ901" s="45"/>
      <c r="BA901" s="45"/>
      <c r="BB901" s="45"/>
      <c r="BC901" s="45"/>
      <c r="BD901" s="45"/>
      <c r="BE901" s="45"/>
      <c r="BF901" s="45"/>
      <c r="BG901" s="45"/>
      <c r="BH901" s="45"/>
      <c r="BI901" s="45"/>
      <c r="BJ901" s="45"/>
      <c r="BK901" s="45"/>
      <c r="BL901" s="45"/>
      <c r="BM901" s="45"/>
      <c r="BN901" s="45"/>
      <c r="BO901" s="45"/>
      <c r="BP901" s="45"/>
      <c r="BQ901" s="45"/>
      <c r="BR901" s="45"/>
      <c r="BS901" s="45"/>
      <c r="BT901" s="45"/>
      <c r="BU901" s="45"/>
      <c r="BV901" s="45"/>
      <c r="BW901" s="45"/>
      <c r="BX901" s="45"/>
      <c r="BY901" s="45"/>
      <c r="BZ901" s="45"/>
      <c r="CA901" s="45"/>
      <c r="CB901" s="45"/>
      <c r="CC901" s="45"/>
      <c r="CD901" s="45"/>
      <c r="CE901" s="45"/>
      <c r="CF901" s="45"/>
      <c r="CG901" s="45"/>
      <c r="CH901" s="45"/>
      <c r="CI901" s="45"/>
      <c r="CJ901" s="45"/>
      <c r="CK901" s="45"/>
      <c r="CL901" s="45"/>
      <c r="CM901" s="45"/>
      <c r="CN901" s="45"/>
      <c r="CO901" s="45"/>
      <c r="CP901" s="45"/>
      <c r="CQ901" s="45"/>
      <c r="CR901" s="45"/>
      <c r="CS901" s="45"/>
      <c r="CT901" s="45"/>
      <c r="CU901" s="45"/>
      <c r="CV901" s="45"/>
      <c r="CW901" s="45"/>
      <c r="CX901" s="45"/>
      <c r="CY901" s="45"/>
      <c r="CZ901" s="45"/>
      <c r="DA901" s="45"/>
      <c r="DB901" s="45"/>
      <c r="DC901" s="45"/>
      <c r="DD901" s="45"/>
      <c r="DE901" s="45"/>
      <c r="DF901" s="45"/>
      <c r="DG901" s="45"/>
      <c r="DH901" s="45"/>
      <c r="DI901" s="45"/>
      <c r="DJ901" s="45"/>
      <c r="DK901" s="45"/>
      <c r="DL901" s="45"/>
      <c r="DM901" s="45"/>
      <c r="DN901" s="45"/>
      <c r="DO901" s="45"/>
      <c r="DP901" s="45"/>
      <c r="DQ901" s="45"/>
      <c r="DR901" s="45"/>
      <c r="DS901" s="45"/>
      <c r="DT901" s="45"/>
      <c r="DU901" s="45"/>
      <c r="DV901" s="1217"/>
      <c r="DW901" s="45"/>
      <c r="DX901" s="45"/>
      <c r="DY901" s="45"/>
      <c r="DZ901" s="45"/>
      <c r="EA901" s="45"/>
      <c r="EB901" s="45"/>
      <c r="EC901" s="45"/>
      <c r="ED901" s="45"/>
      <c r="EE901" s="45"/>
      <c r="EF901" s="45"/>
      <c r="EG901" s="45"/>
      <c r="EH901" s="45"/>
      <c r="EI901" s="45"/>
      <c r="EJ901" s="45"/>
      <c r="EK901" s="45"/>
      <c r="EL901" s="45"/>
      <c r="EM901" s="45"/>
      <c r="EN901" s="45"/>
      <c r="EO901" s="45"/>
      <c r="EP901" s="45"/>
      <c r="EQ901" s="1217"/>
      <c r="ER901" s="577"/>
    </row>
    <row r="902" spans="1:148" ht="15" customHeight="1">
      <c r="A902" s="648"/>
      <c r="B902" s="2261" t="s">
        <v>1380</v>
      </c>
      <c r="C902" s="2266" t="str">
        <f t="shared" ref="C902" si="958">IF(ISBLANK(C73), "", C73)</f>
        <v/>
      </c>
      <c r="D902" s="2266" t="str">
        <f t="shared" si="957"/>
        <v/>
      </c>
      <c r="E902" s="2266" t="str">
        <f t="shared" si="957"/>
        <v/>
      </c>
      <c r="F902" s="2266" t="str">
        <f t="shared" si="957"/>
        <v/>
      </c>
      <c r="G902" s="45"/>
      <c r="H902" s="45"/>
      <c r="I902" s="45"/>
      <c r="J902" s="45"/>
      <c r="K902" s="45"/>
      <c r="L902" s="45"/>
      <c r="M902" s="45"/>
      <c r="N902" s="45"/>
      <c r="O902" s="45"/>
      <c r="P902" s="45"/>
      <c r="Q902" s="45"/>
      <c r="R902" s="45"/>
      <c r="S902" s="45"/>
      <c r="T902" s="45"/>
      <c r="U902" s="45"/>
      <c r="V902" s="45"/>
      <c r="W902" s="45"/>
      <c r="X902" s="45"/>
      <c r="Y902" s="45"/>
      <c r="Z902" s="45"/>
      <c r="AA902" s="45"/>
      <c r="AB902" s="45"/>
      <c r="AC902" s="45"/>
      <c r="AD902" s="45"/>
      <c r="AE902" s="45"/>
      <c r="AF902" s="45"/>
      <c r="AG902" s="45"/>
      <c r="AH902" s="45"/>
      <c r="AI902" s="45"/>
      <c r="AJ902" s="45"/>
      <c r="AK902" s="45"/>
      <c r="AL902" s="45"/>
      <c r="AM902" s="45"/>
      <c r="AN902" s="45"/>
      <c r="AO902" s="45"/>
      <c r="AP902" s="45"/>
      <c r="AQ902" s="45"/>
      <c r="AR902" s="45"/>
      <c r="AS902" s="45"/>
      <c r="AT902" s="45"/>
      <c r="AU902" s="45"/>
      <c r="AV902" s="45"/>
      <c r="AW902" s="45"/>
      <c r="AX902" s="45"/>
      <c r="AY902" s="45"/>
      <c r="AZ902" s="45"/>
      <c r="BA902" s="45"/>
      <c r="BB902" s="45"/>
      <c r="BC902" s="45"/>
      <c r="BD902" s="45"/>
      <c r="BE902" s="45"/>
      <c r="BF902" s="45"/>
      <c r="BG902" s="45"/>
      <c r="BH902" s="45"/>
      <c r="BI902" s="45"/>
      <c r="BJ902" s="45"/>
      <c r="BK902" s="45"/>
      <c r="BL902" s="45"/>
      <c r="BM902" s="45"/>
      <c r="BN902" s="45"/>
      <c r="BO902" s="45"/>
      <c r="BP902" s="45"/>
      <c r="BQ902" s="45"/>
      <c r="BR902" s="45"/>
      <c r="BS902" s="45"/>
      <c r="BT902" s="45"/>
      <c r="BU902" s="45"/>
      <c r="BV902" s="45"/>
      <c r="BW902" s="45"/>
      <c r="BX902" s="45"/>
      <c r="BY902" s="45"/>
      <c r="BZ902" s="45"/>
      <c r="CA902" s="45"/>
      <c r="CB902" s="45"/>
      <c r="CC902" s="45"/>
      <c r="CD902" s="45"/>
      <c r="CE902" s="45"/>
      <c r="CF902" s="45"/>
      <c r="CG902" s="45"/>
      <c r="CH902" s="45"/>
      <c r="CI902" s="45"/>
      <c r="CJ902" s="45"/>
      <c r="CK902" s="45"/>
      <c r="CL902" s="45"/>
      <c r="CM902" s="45"/>
      <c r="CN902" s="45"/>
      <c r="CO902" s="45"/>
      <c r="CP902" s="45"/>
      <c r="CQ902" s="45"/>
      <c r="CR902" s="45"/>
      <c r="CS902" s="45"/>
      <c r="CT902" s="45"/>
      <c r="CU902" s="45"/>
      <c r="CV902" s="45"/>
      <c r="CW902" s="45"/>
      <c r="CX902" s="45"/>
      <c r="CY902" s="45"/>
      <c r="CZ902" s="45"/>
      <c r="DA902" s="45"/>
      <c r="DB902" s="45"/>
      <c r="DC902" s="45"/>
      <c r="DD902" s="45"/>
      <c r="DE902" s="45"/>
      <c r="DF902" s="45"/>
      <c r="DG902" s="45"/>
      <c r="DH902" s="45"/>
      <c r="DI902" s="45"/>
      <c r="DJ902" s="45"/>
      <c r="DK902" s="45"/>
      <c r="DL902" s="45"/>
      <c r="DM902" s="45"/>
      <c r="DN902" s="45"/>
      <c r="DO902" s="45"/>
      <c r="DP902" s="45"/>
      <c r="DQ902" s="45"/>
      <c r="DR902" s="45"/>
      <c r="DS902" s="45"/>
      <c r="DT902" s="45"/>
      <c r="DU902" s="45"/>
      <c r="DV902" s="1217"/>
      <c r="DW902" s="45"/>
      <c r="DX902" s="45"/>
      <c r="DY902" s="45"/>
      <c r="DZ902" s="45"/>
      <c r="EA902" s="45"/>
      <c r="EB902" s="45"/>
      <c r="EC902" s="45"/>
      <c r="ED902" s="45"/>
      <c r="EE902" s="45"/>
      <c r="EF902" s="45"/>
      <c r="EG902" s="45"/>
      <c r="EH902" s="45"/>
      <c r="EI902" s="45"/>
      <c r="EJ902" s="45"/>
      <c r="EK902" s="45"/>
      <c r="EL902" s="45"/>
      <c r="EM902" s="45"/>
      <c r="EN902" s="45"/>
      <c r="EO902" s="45"/>
      <c r="EP902" s="45"/>
      <c r="EQ902" s="1217"/>
      <c r="ER902" s="577"/>
    </row>
    <row r="903" spans="1:148" ht="15" customHeight="1">
      <c r="A903" s="648"/>
      <c r="B903" s="2261" t="s">
        <v>1381</v>
      </c>
      <c r="C903" s="2266" t="str">
        <f t="shared" ref="C903" si="959">IF(ISBLANK(C74), "", C74)</f>
        <v/>
      </c>
      <c r="D903" s="2266" t="str">
        <f t="shared" si="957"/>
        <v/>
      </c>
      <c r="E903" s="2266" t="str">
        <f t="shared" si="957"/>
        <v/>
      </c>
      <c r="F903" s="2266" t="str">
        <f t="shared" si="957"/>
        <v/>
      </c>
      <c r="G903" s="45"/>
      <c r="H903" s="45"/>
      <c r="I903" s="45"/>
      <c r="J903" s="45"/>
      <c r="K903" s="45"/>
      <c r="L903" s="45"/>
      <c r="M903" s="45"/>
      <c r="N903" s="45"/>
      <c r="O903" s="45"/>
      <c r="P903" s="45"/>
      <c r="Q903" s="45"/>
      <c r="R903" s="45"/>
      <c r="S903" s="45"/>
      <c r="T903" s="45"/>
      <c r="U903" s="45"/>
      <c r="V903" s="45"/>
      <c r="W903" s="45"/>
      <c r="X903" s="45"/>
      <c r="Y903" s="45"/>
      <c r="Z903" s="45"/>
      <c r="AA903" s="45"/>
      <c r="AB903" s="45"/>
      <c r="AC903" s="45"/>
      <c r="AD903" s="45"/>
      <c r="AE903" s="45"/>
      <c r="AF903" s="45"/>
      <c r="AG903" s="45"/>
      <c r="AH903" s="45"/>
      <c r="AI903" s="45"/>
      <c r="AJ903" s="45"/>
      <c r="AK903" s="45"/>
      <c r="AL903" s="45"/>
      <c r="AM903" s="45"/>
      <c r="AN903" s="45"/>
      <c r="AO903" s="45"/>
      <c r="AP903" s="45"/>
      <c r="AQ903" s="45"/>
      <c r="AR903" s="45"/>
      <c r="AS903" s="45"/>
      <c r="AT903" s="45"/>
      <c r="AU903" s="45"/>
      <c r="AV903" s="45"/>
      <c r="AW903" s="45"/>
      <c r="AX903" s="45"/>
      <c r="AY903" s="45"/>
      <c r="AZ903" s="45"/>
      <c r="BA903" s="45"/>
      <c r="BB903" s="45"/>
      <c r="BC903" s="45"/>
      <c r="BD903" s="45"/>
      <c r="BE903" s="45"/>
      <c r="BF903" s="45"/>
      <c r="BG903" s="45"/>
      <c r="BH903" s="45"/>
      <c r="BI903" s="45"/>
      <c r="BJ903" s="45"/>
      <c r="BK903" s="45"/>
      <c r="BL903" s="45"/>
      <c r="BM903" s="45"/>
      <c r="BN903" s="45"/>
      <c r="BO903" s="45"/>
      <c r="BP903" s="45"/>
      <c r="BQ903" s="45"/>
      <c r="BR903" s="45"/>
      <c r="BS903" s="45"/>
      <c r="BT903" s="45"/>
      <c r="BU903" s="45"/>
      <c r="BV903" s="45"/>
      <c r="BW903" s="45"/>
      <c r="BX903" s="45"/>
      <c r="BY903" s="45"/>
      <c r="BZ903" s="45"/>
      <c r="CA903" s="45"/>
      <c r="CB903" s="45"/>
      <c r="CC903" s="45"/>
      <c r="CD903" s="45"/>
      <c r="CE903" s="45"/>
      <c r="CF903" s="45"/>
      <c r="CG903" s="45"/>
      <c r="CH903" s="45"/>
      <c r="CI903" s="45"/>
      <c r="CJ903" s="45"/>
      <c r="CK903" s="45"/>
      <c r="CL903" s="45"/>
      <c r="CM903" s="45"/>
      <c r="CN903" s="45"/>
      <c r="CO903" s="45"/>
      <c r="CP903" s="45"/>
      <c r="CQ903" s="45"/>
      <c r="CR903" s="45"/>
      <c r="CS903" s="45"/>
      <c r="CT903" s="45"/>
      <c r="CU903" s="45"/>
      <c r="CV903" s="45"/>
      <c r="CW903" s="45"/>
      <c r="CX903" s="45"/>
      <c r="CY903" s="45"/>
      <c r="CZ903" s="45"/>
      <c r="DA903" s="45"/>
      <c r="DB903" s="45"/>
      <c r="DC903" s="45"/>
      <c r="DD903" s="45"/>
      <c r="DE903" s="45"/>
      <c r="DF903" s="45"/>
      <c r="DG903" s="45"/>
      <c r="DH903" s="45"/>
      <c r="DI903" s="45"/>
      <c r="DJ903" s="45"/>
      <c r="DK903" s="45"/>
      <c r="DL903" s="45"/>
      <c r="DM903" s="45"/>
      <c r="DN903" s="45"/>
      <c r="DO903" s="45"/>
      <c r="DP903" s="45"/>
      <c r="DQ903" s="45"/>
      <c r="DR903" s="45"/>
      <c r="DS903" s="45"/>
      <c r="DT903" s="45"/>
      <c r="DU903" s="45"/>
      <c r="DV903" s="1217"/>
      <c r="DW903" s="45"/>
      <c r="DX903" s="45"/>
      <c r="DY903" s="45"/>
      <c r="DZ903" s="45"/>
      <c r="EA903" s="45"/>
      <c r="EB903" s="45"/>
      <c r="EC903" s="45"/>
      <c r="ED903" s="45"/>
      <c r="EE903" s="45"/>
      <c r="EF903" s="45"/>
      <c r="EG903" s="45"/>
      <c r="EH903" s="45"/>
      <c r="EI903" s="45"/>
      <c r="EJ903" s="45"/>
      <c r="EK903" s="45"/>
      <c r="EL903" s="45"/>
      <c r="EM903" s="45"/>
      <c r="EN903" s="45"/>
      <c r="EO903" s="45"/>
      <c r="EP903" s="45"/>
      <c r="EQ903" s="1217"/>
      <c r="ER903" s="577"/>
    </row>
    <row r="904" spans="1:148" ht="15" customHeight="1">
      <c r="A904" s="648"/>
      <c r="B904" s="2261" t="s">
        <v>1382</v>
      </c>
      <c r="C904" s="2266" t="str">
        <f t="shared" ref="C904" si="960">IF(ISBLANK(C75), "", C75)</f>
        <v/>
      </c>
      <c r="D904" s="2266" t="str">
        <f t="shared" si="957"/>
        <v/>
      </c>
      <c r="E904" s="2266" t="str">
        <f t="shared" si="957"/>
        <v/>
      </c>
      <c r="F904" s="2266" t="str">
        <f t="shared" si="957"/>
        <v/>
      </c>
      <c r="G904" s="45"/>
      <c r="H904" s="45"/>
      <c r="I904" s="45"/>
      <c r="J904" s="45"/>
      <c r="K904" s="45"/>
      <c r="L904" s="45"/>
      <c r="M904" s="45"/>
      <c r="N904" s="45"/>
      <c r="O904" s="45"/>
      <c r="P904" s="45"/>
      <c r="Q904" s="45"/>
      <c r="R904" s="45"/>
      <c r="S904" s="45"/>
      <c r="T904" s="45"/>
      <c r="U904" s="45"/>
      <c r="V904" s="45"/>
      <c r="W904" s="45"/>
      <c r="X904" s="45"/>
      <c r="Y904" s="45"/>
      <c r="Z904" s="45"/>
      <c r="AA904" s="45"/>
      <c r="AB904" s="45"/>
      <c r="AC904" s="45"/>
      <c r="AD904" s="45"/>
      <c r="AE904" s="45"/>
      <c r="AF904" s="45"/>
      <c r="AG904" s="45"/>
      <c r="AH904" s="45"/>
      <c r="AI904" s="45"/>
      <c r="AJ904" s="45"/>
      <c r="AK904" s="45"/>
      <c r="AL904" s="45"/>
      <c r="AM904" s="45"/>
      <c r="AN904" s="45"/>
      <c r="AO904" s="45"/>
      <c r="AP904" s="45"/>
      <c r="AQ904" s="45"/>
      <c r="AR904" s="45"/>
      <c r="AS904" s="45"/>
      <c r="AT904" s="45"/>
      <c r="AU904" s="45"/>
      <c r="AV904" s="45"/>
      <c r="AW904" s="45"/>
      <c r="AX904" s="45"/>
      <c r="AY904" s="45"/>
      <c r="AZ904" s="45"/>
      <c r="BA904" s="45"/>
      <c r="BB904" s="45"/>
      <c r="BC904" s="45"/>
      <c r="BD904" s="45"/>
      <c r="BE904" s="45"/>
      <c r="BF904" s="45"/>
      <c r="BG904" s="45"/>
      <c r="BH904" s="45"/>
      <c r="BI904" s="45"/>
      <c r="BJ904" s="45"/>
      <c r="BK904" s="45"/>
      <c r="BL904" s="45"/>
      <c r="BM904" s="45"/>
      <c r="BN904" s="45"/>
      <c r="BO904" s="45"/>
      <c r="BP904" s="45"/>
      <c r="BQ904" s="45"/>
      <c r="BR904" s="45"/>
      <c r="BS904" s="45"/>
      <c r="BT904" s="45"/>
      <c r="BU904" s="45"/>
      <c r="BV904" s="45"/>
      <c r="BW904" s="45"/>
      <c r="BX904" s="45"/>
      <c r="BY904" s="45"/>
      <c r="BZ904" s="45"/>
      <c r="CA904" s="45"/>
      <c r="CB904" s="45"/>
      <c r="CC904" s="45"/>
      <c r="CD904" s="45"/>
      <c r="CE904" s="45"/>
      <c r="CF904" s="45"/>
      <c r="CG904" s="45"/>
      <c r="CH904" s="45"/>
      <c r="CI904" s="45"/>
      <c r="CJ904" s="45"/>
      <c r="CK904" s="45"/>
      <c r="CL904" s="45"/>
      <c r="CM904" s="45"/>
      <c r="CN904" s="45"/>
      <c r="CO904" s="45"/>
      <c r="CP904" s="45"/>
      <c r="CQ904" s="45"/>
      <c r="CR904" s="45"/>
      <c r="CS904" s="45"/>
      <c r="CT904" s="45"/>
      <c r="CU904" s="45"/>
      <c r="CV904" s="45"/>
      <c r="CW904" s="45"/>
      <c r="CX904" s="45"/>
      <c r="CY904" s="45"/>
      <c r="CZ904" s="45"/>
      <c r="DA904" s="45"/>
      <c r="DB904" s="45"/>
      <c r="DC904" s="45"/>
      <c r="DD904" s="45"/>
      <c r="DE904" s="45"/>
      <c r="DF904" s="45"/>
      <c r="DG904" s="45"/>
      <c r="DH904" s="45"/>
      <c r="DI904" s="45"/>
      <c r="DJ904" s="45"/>
      <c r="DK904" s="45"/>
      <c r="DL904" s="45"/>
      <c r="DM904" s="45"/>
      <c r="DN904" s="45"/>
      <c r="DO904" s="45"/>
      <c r="DP904" s="45"/>
      <c r="DQ904" s="45"/>
      <c r="DR904" s="45"/>
      <c r="DS904" s="45"/>
      <c r="DT904" s="45"/>
      <c r="DU904" s="45"/>
      <c r="DV904" s="1217"/>
      <c r="DW904" s="45"/>
      <c r="DX904" s="45"/>
      <c r="DY904" s="45"/>
      <c r="DZ904" s="45"/>
      <c r="EA904" s="45"/>
      <c r="EB904" s="45"/>
      <c r="EC904" s="45"/>
      <c r="ED904" s="45"/>
      <c r="EE904" s="45"/>
      <c r="EF904" s="45"/>
      <c r="EG904" s="45"/>
      <c r="EH904" s="45"/>
      <c r="EI904" s="45"/>
      <c r="EJ904" s="45"/>
      <c r="EK904" s="45"/>
      <c r="EL904" s="45"/>
      <c r="EM904" s="45"/>
      <c r="EN904" s="45"/>
      <c r="EO904" s="45"/>
      <c r="EP904" s="45"/>
      <c r="EQ904" s="1217"/>
      <c r="ER904" s="577"/>
    </row>
    <row r="905" spans="1:148" ht="15" customHeight="1">
      <c r="A905" s="648"/>
      <c r="B905" s="2261" t="s">
        <v>1383</v>
      </c>
      <c r="C905" s="2266" t="str">
        <f t="shared" ref="C905" si="961">IF(ISBLANK(C76), "", C76)</f>
        <v/>
      </c>
      <c r="D905" s="2266" t="str">
        <f t="shared" si="957"/>
        <v/>
      </c>
      <c r="E905" s="2266" t="str">
        <f t="shared" si="957"/>
        <v/>
      </c>
      <c r="F905" s="2266" t="str">
        <f t="shared" si="957"/>
        <v/>
      </c>
      <c r="G905" s="45"/>
      <c r="H905" s="45"/>
      <c r="I905" s="45"/>
      <c r="J905" s="45"/>
      <c r="K905" s="45"/>
      <c r="L905" s="45"/>
      <c r="M905" s="45"/>
      <c r="N905" s="45"/>
      <c r="O905" s="45"/>
      <c r="P905" s="45"/>
      <c r="Q905" s="45"/>
      <c r="R905" s="45"/>
      <c r="S905" s="45"/>
      <c r="T905" s="45"/>
      <c r="U905" s="45"/>
      <c r="V905" s="45"/>
      <c r="W905" s="45"/>
      <c r="X905" s="45"/>
      <c r="Y905" s="45"/>
      <c r="Z905" s="45"/>
      <c r="AA905" s="45"/>
      <c r="AB905" s="45"/>
      <c r="AC905" s="45"/>
      <c r="AD905" s="45"/>
      <c r="AE905" s="45"/>
      <c r="AF905" s="45"/>
      <c r="AG905" s="45"/>
      <c r="AH905" s="45"/>
      <c r="AI905" s="45"/>
      <c r="AJ905" s="45"/>
      <c r="AK905" s="45"/>
      <c r="AL905" s="45"/>
      <c r="AM905" s="45"/>
      <c r="AN905" s="45"/>
      <c r="AO905" s="45"/>
      <c r="AP905" s="45"/>
      <c r="AQ905" s="45"/>
      <c r="AR905" s="45"/>
      <c r="AS905" s="45"/>
      <c r="AT905" s="45"/>
      <c r="AU905" s="45"/>
      <c r="AV905" s="45"/>
      <c r="AW905" s="45"/>
      <c r="AX905" s="45"/>
      <c r="AY905" s="45"/>
      <c r="AZ905" s="45"/>
      <c r="BA905" s="45"/>
      <c r="BB905" s="45"/>
      <c r="BC905" s="45"/>
      <c r="BD905" s="45"/>
      <c r="BE905" s="45"/>
      <c r="BF905" s="45"/>
      <c r="BG905" s="45"/>
      <c r="BH905" s="45"/>
      <c r="BI905" s="45"/>
      <c r="BJ905" s="45"/>
      <c r="BK905" s="45"/>
      <c r="BL905" s="45"/>
      <c r="BM905" s="45"/>
      <c r="BN905" s="45"/>
      <c r="BO905" s="45"/>
      <c r="BP905" s="45"/>
      <c r="BQ905" s="45"/>
      <c r="BR905" s="45"/>
      <c r="BS905" s="45"/>
      <c r="BT905" s="45"/>
      <c r="BU905" s="45"/>
      <c r="BV905" s="45"/>
      <c r="BW905" s="45"/>
      <c r="BX905" s="45"/>
      <c r="BY905" s="45"/>
      <c r="BZ905" s="45"/>
      <c r="CA905" s="45"/>
      <c r="CB905" s="45"/>
      <c r="CC905" s="45"/>
      <c r="CD905" s="45"/>
      <c r="CE905" s="45"/>
      <c r="CF905" s="45"/>
      <c r="CG905" s="45"/>
      <c r="CH905" s="45"/>
      <c r="CI905" s="45"/>
      <c r="CJ905" s="45"/>
      <c r="CK905" s="45"/>
      <c r="CL905" s="45"/>
      <c r="CM905" s="45"/>
      <c r="CN905" s="45"/>
      <c r="CO905" s="45"/>
      <c r="CP905" s="45"/>
      <c r="CQ905" s="45"/>
      <c r="CR905" s="45"/>
      <c r="CS905" s="45"/>
      <c r="CT905" s="45"/>
      <c r="CU905" s="45"/>
      <c r="CV905" s="45"/>
      <c r="CW905" s="45"/>
      <c r="CX905" s="45"/>
      <c r="CY905" s="45"/>
      <c r="CZ905" s="45"/>
      <c r="DA905" s="45"/>
      <c r="DB905" s="45"/>
      <c r="DC905" s="45"/>
      <c r="DD905" s="45"/>
      <c r="DE905" s="45"/>
      <c r="DF905" s="45"/>
      <c r="DG905" s="45"/>
      <c r="DH905" s="45"/>
      <c r="DI905" s="45"/>
      <c r="DJ905" s="45"/>
      <c r="DK905" s="45"/>
      <c r="DL905" s="45"/>
      <c r="DM905" s="45"/>
      <c r="DN905" s="45"/>
      <c r="DO905" s="45"/>
      <c r="DP905" s="45"/>
      <c r="DQ905" s="45"/>
      <c r="DR905" s="45"/>
      <c r="DS905" s="45"/>
      <c r="DT905" s="45"/>
      <c r="DU905" s="45"/>
      <c r="DV905" s="1217"/>
      <c r="DW905" s="45"/>
      <c r="DX905" s="45"/>
      <c r="DY905" s="45"/>
      <c r="DZ905" s="45"/>
      <c r="EA905" s="45"/>
      <c r="EB905" s="45"/>
      <c r="EC905" s="45"/>
      <c r="ED905" s="45"/>
      <c r="EE905" s="45"/>
      <c r="EF905" s="45"/>
      <c r="EG905" s="45"/>
      <c r="EH905" s="45"/>
      <c r="EI905" s="45"/>
      <c r="EJ905" s="45"/>
      <c r="EK905" s="45"/>
      <c r="EL905" s="45"/>
      <c r="EM905" s="45"/>
      <c r="EN905" s="45"/>
      <c r="EO905" s="45"/>
      <c r="EP905" s="45"/>
      <c r="EQ905" s="1217"/>
      <c r="ER905" s="577"/>
    </row>
    <row r="906" spans="1:148" ht="15" customHeight="1">
      <c r="A906" s="648"/>
      <c r="B906" s="2261" t="s">
        <v>1384</v>
      </c>
      <c r="C906" s="2266" t="str">
        <f t="shared" ref="C906" si="962">IF(ISBLANK(C77), "", C77)</f>
        <v/>
      </c>
      <c r="D906" s="2266" t="str">
        <f t="shared" si="957"/>
        <v/>
      </c>
      <c r="E906" s="2266" t="str">
        <f t="shared" si="957"/>
        <v/>
      </c>
      <c r="F906" s="2266" t="str">
        <f t="shared" si="957"/>
        <v/>
      </c>
      <c r="G906" s="45"/>
      <c r="H906" s="45"/>
      <c r="I906" s="45"/>
      <c r="J906" s="45"/>
      <c r="K906" s="45"/>
      <c r="L906" s="45"/>
      <c r="M906" s="45"/>
      <c r="N906" s="45"/>
      <c r="O906" s="45"/>
      <c r="P906" s="45"/>
      <c r="Q906" s="45"/>
      <c r="R906" s="45"/>
      <c r="S906" s="45"/>
      <c r="T906" s="45"/>
      <c r="U906" s="45"/>
      <c r="V906" s="45"/>
      <c r="W906" s="45"/>
      <c r="X906" s="45"/>
      <c r="Y906" s="45"/>
      <c r="Z906" s="45"/>
      <c r="AA906" s="45"/>
      <c r="AB906" s="45"/>
      <c r="AC906" s="45"/>
      <c r="AD906" s="45"/>
      <c r="AE906" s="45"/>
      <c r="AF906" s="45"/>
      <c r="AG906" s="45"/>
      <c r="AH906" s="45"/>
      <c r="AI906" s="45"/>
      <c r="AJ906" s="45"/>
      <c r="AK906" s="45"/>
      <c r="AL906" s="45"/>
      <c r="AM906" s="45"/>
      <c r="AN906" s="45"/>
      <c r="AO906" s="45"/>
      <c r="AP906" s="45"/>
      <c r="AQ906" s="45"/>
      <c r="AR906" s="45"/>
      <c r="AS906" s="45"/>
      <c r="AT906" s="45"/>
      <c r="AU906" s="45"/>
      <c r="AV906" s="45"/>
      <c r="AW906" s="45"/>
      <c r="AX906" s="45"/>
      <c r="AY906" s="45"/>
      <c r="AZ906" s="45"/>
      <c r="BA906" s="45"/>
      <c r="BB906" s="45"/>
      <c r="BC906" s="45"/>
      <c r="BD906" s="45"/>
      <c r="BE906" s="45"/>
      <c r="BF906" s="45"/>
      <c r="BG906" s="45"/>
      <c r="BH906" s="45"/>
      <c r="BI906" s="45"/>
      <c r="BJ906" s="45"/>
      <c r="BK906" s="45"/>
      <c r="BL906" s="45"/>
      <c r="BM906" s="45"/>
      <c r="BN906" s="45"/>
      <c r="BO906" s="45"/>
      <c r="BP906" s="45"/>
      <c r="BQ906" s="45"/>
      <c r="BR906" s="45"/>
      <c r="BS906" s="45"/>
      <c r="BT906" s="45"/>
      <c r="BU906" s="45"/>
      <c r="BV906" s="45"/>
      <c r="BW906" s="45"/>
      <c r="BX906" s="45"/>
      <c r="BY906" s="45"/>
      <c r="BZ906" s="45"/>
      <c r="CA906" s="45"/>
      <c r="CB906" s="45"/>
      <c r="CC906" s="45"/>
      <c r="CD906" s="45"/>
      <c r="CE906" s="45"/>
      <c r="CF906" s="45"/>
      <c r="CG906" s="45"/>
      <c r="CH906" s="45"/>
      <c r="CI906" s="45"/>
      <c r="CJ906" s="45"/>
      <c r="CK906" s="45"/>
      <c r="CL906" s="45"/>
      <c r="CM906" s="45"/>
      <c r="CN906" s="45"/>
      <c r="CO906" s="45"/>
      <c r="CP906" s="45"/>
      <c r="CQ906" s="45"/>
      <c r="CR906" s="45"/>
      <c r="CS906" s="45"/>
      <c r="CT906" s="45"/>
      <c r="CU906" s="45"/>
      <c r="CV906" s="45"/>
      <c r="CW906" s="45"/>
      <c r="CX906" s="45"/>
      <c r="CY906" s="45"/>
      <c r="CZ906" s="45"/>
      <c r="DA906" s="45"/>
      <c r="DB906" s="45"/>
      <c r="DC906" s="45"/>
      <c r="DD906" s="45"/>
      <c r="DE906" s="45"/>
      <c r="DF906" s="45"/>
      <c r="DG906" s="45"/>
      <c r="DH906" s="45"/>
      <c r="DI906" s="45"/>
      <c r="DJ906" s="45"/>
      <c r="DK906" s="45"/>
      <c r="DL906" s="45"/>
      <c r="DM906" s="45"/>
      <c r="DN906" s="45"/>
      <c r="DO906" s="45"/>
      <c r="DP906" s="45"/>
      <c r="DQ906" s="45"/>
      <c r="DR906" s="45"/>
      <c r="DS906" s="45"/>
      <c r="DT906" s="45"/>
      <c r="DU906" s="45"/>
      <c r="DV906" s="1217"/>
      <c r="DW906" s="45"/>
      <c r="DX906" s="45"/>
      <c r="DY906" s="45"/>
      <c r="DZ906" s="45"/>
      <c r="EA906" s="45"/>
      <c r="EB906" s="45"/>
      <c r="EC906" s="45"/>
      <c r="ED906" s="45"/>
      <c r="EE906" s="45"/>
      <c r="EF906" s="45"/>
      <c r="EG906" s="45"/>
      <c r="EH906" s="45"/>
      <c r="EI906" s="45"/>
      <c r="EJ906" s="45"/>
      <c r="EK906" s="45"/>
      <c r="EL906" s="45"/>
      <c r="EM906" s="45"/>
      <c r="EN906" s="45"/>
      <c r="EO906" s="45"/>
      <c r="EP906" s="45"/>
      <c r="EQ906" s="1217"/>
      <c r="ER906" s="577"/>
    </row>
    <row r="907" spans="1:148" ht="15" customHeight="1">
      <c r="A907" s="648"/>
      <c r="B907" s="2261" t="s">
        <v>1385</v>
      </c>
      <c r="C907" s="2266" t="str">
        <f t="shared" ref="C907" si="963">IF(ISBLANK(C78), "", C78)</f>
        <v/>
      </c>
      <c r="D907" s="2266" t="str">
        <f t="shared" si="957"/>
        <v/>
      </c>
      <c r="E907" s="2266" t="str">
        <f t="shared" si="957"/>
        <v/>
      </c>
      <c r="F907" s="2266" t="str">
        <f t="shared" si="957"/>
        <v/>
      </c>
      <c r="G907" s="45"/>
      <c r="H907" s="45"/>
      <c r="I907" s="45"/>
      <c r="J907" s="45"/>
      <c r="K907" s="45"/>
      <c r="L907" s="45"/>
      <c r="M907" s="45"/>
      <c r="N907" s="45"/>
      <c r="O907" s="45"/>
      <c r="P907" s="45"/>
      <c r="Q907" s="45"/>
      <c r="R907" s="45"/>
      <c r="S907" s="45"/>
      <c r="T907" s="45"/>
      <c r="U907" s="45"/>
      <c r="V907" s="45"/>
      <c r="W907" s="45"/>
      <c r="X907" s="45"/>
      <c r="Y907" s="45"/>
      <c r="Z907" s="45"/>
      <c r="AA907" s="45"/>
      <c r="AB907" s="45"/>
      <c r="AC907" s="45"/>
      <c r="AD907" s="45"/>
      <c r="AE907" s="45"/>
      <c r="AF907" s="45"/>
      <c r="AG907" s="45"/>
      <c r="AH907" s="45"/>
      <c r="AI907" s="45"/>
      <c r="AJ907" s="45"/>
      <c r="AK907" s="45"/>
      <c r="AL907" s="45"/>
      <c r="AM907" s="45"/>
      <c r="AN907" s="45"/>
      <c r="AO907" s="45"/>
      <c r="AP907" s="45"/>
      <c r="AQ907" s="45"/>
      <c r="AR907" s="45"/>
      <c r="AS907" s="45"/>
      <c r="AT907" s="45"/>
      <c r="AU907" s="45"/>
      <c r="AV907" s="45"/>
      <c r="AW907" s="45"/>
      <c r="AX907" s="45"/>
      <c r="AY907" s="45"/>
      <c r="AZ907" s="45"/>
      <c r="BA907" s="45"/>
      <c r="BB907" s="45"/>
      <c r="BC907" s="45"/>
      <c r="BD907" s="45"/>
      <c r="BE907" s="45"/>
      <c r="BF907" s="45"/>
      <c r="BG907" s="45"/>
      <c r="BH907" s="45"/>
      <c r="BI907" s="45"/>
      <c r="BJ907" s="45"/>
      <c r="BK907" s="45"/>
      <c r="BL907" s="45"/>
      <c r="BM907" s="45"/>
      <c r="BN907" s="45"/>
      <c r="BO907" s="45"/>
      <c r="BP907" s="45"/>
      <c r="BQ907" s="45"/>
      <c r="BR907" s="45"/>
      <c r="BS907" s="45"/>
      <c r="BT907" s="45"/>
      <c r="BU907" s="45"/>
      <c r="BV907" s="45"/>
      <c r="BW907" s="45"/>
      <c r="BX907" s="45"/>
      <c r="BY907" s="45"/>
      <c r="BZ907" s="45"/>
      <c r="CA907" s="45"/>
      <c r="CB907" s="45"/>
      <c r="CC907" s="45"/>
      <c r="CD907" s="45"/>
      <c r="CE907" s="45"/>
      <c r="CF907" s="45"/>
      <c r="CG907" s="45"/>
      <c r="CH907" s="45"/>
      <c r="CI907" s="45"/>
      <c r="CJ907" s="45"/>
      <c r="CK907" s="45"/>
      <c r="CL907" s="45"/>
      <c r="CM907" s="45"/>
      <c r="CN907" s="45"/>
      <c r="CO907" s="45"/>
      <c r="CP907" s="45"/>
      <c r="CQ907" s="45"/>
      <c r="CR907" s="45"/>
      <c r="CS907" s="45"/>
      <c r="CT907" s="45"/>
      <c r="CU907" s="45"/>
      <c r="CV907" s="45"/>
      <c r="CW907" s="45"/>
      <c r="CX907" s="45"/>
      <c r="CY907" s="45"/>
      <c r="CZ907" s="45"/>
      <c r="DA907" s="45"/>
      <c r="DB907" s="45"/>
      <c r="DC907" s="45"/>
      <c r="DD907" s="45"/>
      <c r="DE907" s="45"/>
      <c r="DF907" s="45"/>
      <c r="DG907" s="45"/>
      <c r="DH907" s="45"/>
      <c r="DI907" s="45"/>
      <c r="DJ907" s="45"/>
      <c r="DK907" s="45"/>
      <c r="DL907" s="45"/>
      <c r="DM907" s="45"/>
      <c r="DN907" s="45"/>
      <c r="DO907" s="45"/>
      <c r="DP907" s="45"/>
      <c r="DQ907" s="45"/>
      <c r="DR907" s="45"/>
      <c r="DS907" s="45"/>
      <c r="DT907" s="45"/>
      <c r="DU907" s="45"/>
      <c r="DV907" s="1217"/>
      <c r="DW907" s="45"/>
      <c r="DX907" s="45"/>
      <c r="DY907" s="45"/>
      <c r="DZ907" s="45"/>
      <c r="EA907" s="45"/>
      <c r="EB907" s="45"/>
      <c r="EC907" s="45"/>
      <c r="ED907" s="45"/>
      <c r="EE907" s="45"/>
      <c r="EF907" s="45"/>
      <c r="EG907" s="45"/>
      <c r="EH907" s="45"/>
      <c r="EI907" s="45"/>
      <c r="EJ907" s="45"/>
      <c r="EK907" s="45"/>
      <c r="EL907" s="45"/>
      <c r="EM907" s="45"/>
      <c r="EN907" s="45"/>
      <c r="EO907" s="45"/>
      <c r="EP907" s="45"/>
      <c r="EQ907" s="1217"/>
      <c r="ER907" s="577"/>
    </row>
    <row r="908" spans="1:148" ht="15" customHeight="1">
      <c r="A908" s="648"/>
      <c r="B908" s="2261" t="s">
        <v>1386</v>
      </c>
      <c r="C908" s="2266" t="str">
        <f t="shared" ref="C908" si="964">IF(ISBLANK(C79), "", C79)</f>
        <v/>
      </c>
      <c r="D908" s="2266" t="str">
        <f t="shared" si="957"/>
        <v/>
      </c>
      <c r="E908" s="2266" t="str">
        <f t="shared" si="957"/>
        <v/>
      </c>
      <c r="F908" s="2266" t="str">
        <f t="shared" si="957"/>
        <v/>
      </c>
      <c r="G908" s="45"/>
      <c r="H908" s="45"/>
      <c r="I908" s="45"/>
      <c r="J908" s="45"/>
      <c r="K908" s="45"/>
      <c r="L908" s="45"/>
      <c r="M908" s="45"/>
      <c r="N908" s="45"/>
      <c r="O908" s="45"/>
      <c r="P908" s="45"/>
      <c r="Q908" s="45"/>
      <c r="R908" s="45"/>
      <c r="S908" s="45"/>
      <c r="T908" s="45"/>
      <c r="U908" s="45"/>
      <c r="V908" s="45"/>
      <c r="W908" s="45"/>
      <c r="X908" s="45"/>
      <c r="Y908" s="45"/>
      <c r="Z908" s="45"/>
      <c r="AA908" s="45"/>
      <c r="AB908" s="45"/>
      <c r="AC908" s="45"/>
      <c r="AD908" s="45"/>
      <c r="AE908" s="45"/>
      <c r="AF908" s="45"/>
      <c r="AG908" s="45"/>
      <c r="AH908" s="45"/>
      <c r="AI908" s="45"/>
      <c r="AJ908" s="45"/>
      <c r="AK908" s="45"/>
      <c r="AL908" s="45"/>
      <c r="AM908" s="45"/>
      <c r="AN908" s="45"/>
      <c r="AO908" s="45"/>
      <c r="AP908" s="45"/>
      <c r="AQ908" s="45"/>
      <c r="AR908" s="45"/>
      <c r="AS908" s="45"/>
      <c r="AT908" s="45"/>
      <c r="AU908" s="45"/>
      <c r="AV908" s="45"/>
      <c r="AW908" s="45"/>
      <c r="AX908" s="45"/>
      <c r="AY908" s="45"/>
      <c r="AZ908" s="45"/>
      <c r="BA908" s="45"/>
      <c r="BB908" s="45"/>
      <c r="BC908" s="45"/>
      <c r="BD908" s="45"/>
      <c r="BE908" s="45"/>
      <c r="BF908" s="45"/>
      <c r="BG908" s="45"/>
      <c r="BH908" s="45"/>
      <c r="BI908" s="45"/>
      <c r="BJ908" s="45"/>
      <c r="BK908" s="45"/>
      <c r="BL908" s="45"/>
      <c r="BM908" s="45"/>
      <c r="BN908" s="45"/>
      <c r="BO908" s="45"/>
      <c r="BP908" s="45"/>
      <c r="BQ908" s="45"/>
      <c r="BR908" s="45"/>
      <c r="BS908" s="45"/>
      <c r="BT908" s="45"/>
      <c r="BU908" s="45"/>
      <c r="BV908" s="45"/>
      <c r="BW908" s="45"/>
      <c r="BX908" s="45"/>
      <c r="BY908" s="45"/>
      <c r="BZ908" s="45"/>
      <c r="CA908" s="45"/>
      <c r="CB908" s="45"/>
      <c r="CC908" s="45"/>
      <c r="CD908" s="45"/>
      <c r="CE908" s="45"/>
      <c r="CF908" s="45"/>
      <c r="CG908" s="45"/>
      <c r="CH908" s="45"/>
      <c r="CI908" s="45"/>
      <c r="CJ908" s="45"/>
      <c r="CK908" s="45"/>
      <c r="CL908" s="45"/>
      <c r="CM908" s="45"/>
      <c r="CN908" s="45"/>
      <c r="CO908" s="45"/>
      <c r="CP908" s="45"/>
      <c r="CQ908" s="45"/>
      <c r="CR908" s="45"/>
      <c r="CS908" s="45"/>
      <c r="CT908" s="45"/>
      <c r="CU908" s="45"/>
      <c r="CV908" s="45"/>
      <c r="CW908" s="45"/>
      <c r="CX908" s="45"/>
      <c r="CY908" s="45"/>
      <c r="CZ908" s="45"/>
      <c r="DA908" s="45"/>
      <c r="DB908" s="45"/>
      <c r="DC908" s="45"/>
      <c r="DD908" s="45"/>
      <c r="DE908" s="45"/>
      <c r="DF908" s="45"/>
      <c r="DG908" s="45"/>
      <c r="DH908" s="45"/>
      <c r="DI908" s="45"/>
      <c r="DJ908" s="45"/>
      <c r="DK908" s="45"/>
      <c r="DL908" s="45"/>
      <c r="DM908" s="45"/>
      <c r="DN908" s="45"/>
      <c r="DO908" s="45"/>
      <c r="DP908" s="45"/>
      <c r="DQ908" s="45"/>
      <c r="DR908" s="45"/>
      <c r="DS908" s="45"/>
      <c r="DT908" s="45"/>
      <c r="DU908" s="45"/>
      <c r="DV908" s="1217"/>
      <c r="DW908" s="45"/>
      <c r="DX908" s="45"/>
      <c r="DY908" s="45"/>
      <c r="DZ908" s="45"/>
      <c r="EA908" s="45"/>
      <c r="EB908" s="45"/>
      <c r="EC908" s="45"/>
      <c r="ED908" s="45"/>
      <c r="EE908" s="45"/>
      <c r="EF908" s="45"/>
      <c r="EG908" s="45"/>
      <c r="EH908" s="45"/>
      <c r="EI908" s="45"/>
      <c r="EJ908" s="45"/>
      <c r="EK908" s="45"/>
      <c r="EL908" s="45"/>
      <c r="EM908" s="45"/>
      <c r="EN908" s="45"/>
      <c r="EO908" s="45"/>
      <c r="EP908" s="45"/>
      <c r="EQ908" s="1217"/>
      <c r="ER908" s="577"/>
    </row>
    <row r="909" spans="1:148" ht="15" customHeight="1">
      <c r="A909" s="648"/>
      <c r="B909" s="2261" t="s">
        <v>1387</v>
      </c>
      <c r="C909" s="2266" t="str">
        <f t="shared" ref="C909" si="965">IF(ISBLANK(C80), "", C80)</f>
        <v/>
      </c>
      <c r="D909" s="2266" t="str">
        <f t="shared" si="957"/>
        <v/>
      </c>
      <c r="E909" s="2266" t="str">
        <f t="shared" si="957"/>
        <v/>
      </c>
      <c r="F909" s="2266" t="str">
        <f t="shared" si="957"/>
        <v/>
      </c>
      <c r="G909" s="45"/>
      <c r="H909" s="45"/>
      <c r="I909" s="45"/>
      <c r="J909" s="45"/>
      <c r="K909" s="45"/>
      <c r="L909" s="45"/>
      <c r="M909" s="45"/>
      <c r="N909" s="45"/>
      <c r="O909" s="45"/>
      <c r="P909" s="45"/>
      <c r="Q909" s="45"/>
      <c r="R909" s="45"/>
      <c r="S909" s="45"/>
      <c r="T909" s="45"/>
      <c r="U909" s="45"/>
      <c r="V909" s="45"/>
      <c r="W909" s="45"/>
      <c r="X909" s="45"/>
      <c r="Y909" s="45"/>
      <c r="Z909" s="45"/>
      <c r="AA909" s="45"/>
      <c r="AB909" s="45"/>
      <c r="AC909" s="45"/>
      <c r="AD909" s="45"/>
      <c r="AE909" s="45"/>
      <c r="AF909" s="45"/>
      <c r="AG909" s="45"/>
      <c r="AH909" s="45"/>
      <c r="AI909" s="45"/>
      <c r="AJ909" s="45"/>
      <c r="AK909" s="45"/>
      <c r="AL909" s="45"/>
      <c r="AM909" s="45"/>
      <c r="AN909" s="45"/>
      <c r="AO909" s="45"/>
      <c r="AP909" s="45"/>
      <c r="AQ909" s="45"/>
      <c r="AR909" s="45"/>
      <c r="AS909" s="45"/>
      <c r="AT909" s="45"/>
      <c r="AU909" s="45"/>
      <c r="AV909" s="45"/>
      <c r="AW909" s="45"/>
      <c r="AX909" s="45"/>
      <c r="AY909" s="45"/>
      <c r="AZ909" s="45"/>
      <c r="BA909" s="45"/>
      <c r="BB909" s="45"/>
      <c r="BC909" s="45"/>
      <c r="BD909" s="45"/>
      <c r="BE909" s="45"/>
      <c r="BF909" s="45"/>
      <c r="BG909" s="45"/>
      <c r="BH909" s="45"/>
      <c r="BI909" s="45"/>
      <c r="BJ909" s="45"/>
      <c r="BK909" s="45"/>
      <c r="BL909" s="45"/>
      <c r="BM909" s="45"/>
      <c r="BN909" s="45"/>
      <c r="BO909" s="45"/>
      <c r="BP909" s="45"/>
      <c r="BQ909" s="45"/>
      <c r="BR909" s="45"/>
      <c r="BS909" s="45"/>
      <c r="BT909" s="45"/>
      <c r="BU909" s="45"/>
      <c r="BV909" s="45"/>
      <c r="BW909" s="45"/>
      <c r="BX909" s="45"/>
      <c r="BY909" s="45"/>
      <c r="BZ909" s="45"/>
      <c r="CA909" s="45"/>
      <c r="CB909" s="45"/>
      <c r="CC909" s="45"/>
      <c r="CD909" s="45"/>
      <c r="CE909" s="45"/>
      <c r="CF909" s="45"/>
      <c r="CG909" s="45"/>
      <c r="CH909" s="45"/>
      <c r="CI909" s="45"/>
      <c r="CJ909" s="45"/>
      <c r="CK909" s="45"/>
      <c r="CL909" s="45"/>
      <c r="CM909" s="45"/>
      <c r="CN909" s="45"/>
      <c r="CO909" s="45"/>
      <c r="CP909" s="45"/>
      <c r="CQ909" s="45"/>
      <c r="CR909" s="45"/>
      <c r="CS909" s="45"/>
      <c r="CT909" s="45"/>
      <c r="CU909" s="45"/>
      <c r="CV909" s="45"/>
      <c r="CW909" s="45"/>
      <c r="CX909" s="45"/>
      <c r="CY909" s="45"/>
      <c r="CZ909" s="45"/>
      <c r="DA909" s="45"/>
      <c r="DB909" s="45"/>
      <c r="DC909" s="45"/>
      <c r="DD909" s="45"/>
      <c r="DE909" s="45"/>
      <c r="DF909" s="45"/>
      <c r="DG909" s="45"/>
      <c r="DH909" s="45"/>
      <c r="DI909" s="45"/>
      <c r="DJ909" s="45"/>
      <c r="DK909" s="45"/>
      <c r="DL909" s="45"/>
      <c r="DM909" s="45"/>
      <c r="DN909" s="45"/>
      <c r="DO909" s="45"/>
      <c r="DP909" s="45"/>
      <c r="DQ909" s="45"/>
      <c r="DR909" s="45"/>
      <c r="DS909" s="45"/>
      <c r="DT909" s="45"/>
      <c r="DU909" s="45"/>
      <c r="DV909" s="1217"/>
      <c r="DW909" s="45"/>
      <c r="DX909" s="45"/>
      <c r="DY909" s="45"/>
      <c r="DZ909" s="45"/>
      <c r="EA909" s="45"/>
      <c r="EB909" s="45"/>
      <c r="EC909" s="45"/>
      <c r="ED909" s="45"/>
      <c r="EE909" s="45"/>
      <c r="EF909" s="45"/>
      <c r="EG909" s="45"/>
      <c r="EH909" s="45"/>
      <c r="EI909" s="45"/>
      <c r="EJ909" s="45"/>
      <c r="EK909" s="45"/>
      <c r="EL909" s="45"/>
      <c r="EM909" s="45"/>
      <c r="EN909" s="45"/>
      <c r="EO909" s="45"/>
      <c r="EP909" s="45"/>
      <c r="EQ909" s="1217"/>
      <c r="ER909" s="577"/>
    </row>
    <row r="910" spans="1:148" ht="15" customHeight="1">
      <c r="A910" s="648"/>
      <c r="B910" s="2261" t="s">
        <v>1388</v>
      </c>
      <c r="C910" s="2266" t="str">
        <f t="shared" ref="C910" si="966">IF(ISBLANK(C81), "", C81)</f>
        <v/>
      </c>
      <c r="D910" s="2266" t="str">
        <f t="shared" si="957"/>
        <v/>
      </c>
      <c r="E910" s="2266" t="str">
        <f t="shared" si="957"/>
        <v/>
      </c>
      <c r="F910" s="2266" t="str">
        <f t="shared" si="957"/>
        <v/>
      </c>
      <c r="G910" s="45"/>
      <c r="H910" s="45"/>
      <c r="I910" s="45"/>
      <c r="J910" s="45"/>
      <c r="K910" s="45"/>
      <c r="L910" s="45"/>
      <c r="M910" s="45"/>
      <c r="N910" s="45"/>
      <c r="O910" s="45"/>
      <c r="P910" s="45"/>
      <c r="Q910" s="45"/>
      <c r="R910" s="45"/>
      <c r="S910" s="45"/>
      <c r="T910" s="45"/>
      <c r="U910" s="45"/>
      <c r="V910" s="45"/>
      <c r="W910" s="45"/>
      <c r="X910" s="45"/>
      <c r="Y910" s="45"/>
      <c r="Z910" s="45"/>
      <c r="AA910" s="45"/>
      <c r="AB910" s="45"/>
      <c r="AC910" s="45"/>
      <c r="AD910" s="45"/>
      <c r="AE910" s="45"/>
      <c r="AF910" s="45"/>
      <c r="AG910" s="45"/>
      <c r="AH910" s="45"/>
      <c r="AI910" s="45"/>
      <c r="AJ910" s="45"/>
      <c r="AK910" s="45"/>
      <c r="AL910" s="45"/>
      <c r="AM910" s="45"/>
      <c r="AN910" s="45"/>
      <c r="AO910" s="45"/>
      <c r="AP910" s="45"/>
      <c r="AQ910" s="45"/>
      <c r="AR910" s="45"/>
      <c r="AS910" s="45"/>
      <c r="AT910" s="45"/>
      <c r="AU910" s="45"/>
      <c r="AV910" s="45"/>
      <c r="AW910" s="45"/>
      <c r="AX910" s="45"/>
      <c r="AY910" s="45"/>
      <c r="AZ910" s="45"/>
      <c r="BA910" s="45"/>
      <c r="BB910" s="45"/>
      <c r="BC910" s="45"/>
      <c r="BD910" s="45"/>
      <c r="BE910" s="45"/>
      <c r="BF910" s="45"/>
      <c r="BG910" s="45"/>
      <c r="BH910" s="45"/>
      <c r="BI910" s="45"/>
      <c r="BJ910" s="45"/>
      <c r="BK910" s="45"/>
      <c r="BL910" s="45"/>
      <c r="BM910" s="45"/>
      <c r="BN910" s="45"/>
      <c r="BO910" s="45"/>
      <c r="BP910" s="45"/>
      <c r="BQ910" s="45"/>
      <c r="BR910" s="45"/>
      <c r="BS910" s="45"/>
      <c r="BT910" s="45"/>
      <c r="BU910" s="45"/>
      <c r="BV910" s="45"/>
      <c r="BW910" s="45"/>
      <c r="BX910" s="45"/>
      <c r="BY910" s="45"/>
      <c r="BZ910" s="45"/>
      <c r="CA910" s="45"/>
      <c r="CB910" s="45"/>
      <c r="CC910" s="45"/>
      <c r="CD910" s="45"/>
      <c r="CE910" s="45"/>
      <c r="CF910" s="45"/>
      <c r="CG910" s="45"/>
      <c r="CH910" s="45"/>
      <c r="CI910" s="45"/>
      <c r="CJ910" s="45"/>
      <c r="CK910" s="45"/>
      <c r="CL910" s="45"/>
      <c r="CM910" s="45"/>
      <c r="CN910" s="45"/>
      <c r="CO910" s="45"/>
      <c r="CP910" s="45"/>
      <c r="CQ910" s="45"/>
      <c r="CR910" s="45"/>
      <c r="CS910" s="45"/>
      <c r="CT910" s="45"/>
      <c r="CU910" s="45"/>
      <c r="CV910" s="45"/>
      <c r="CW910" s="45"/>
      <c r="CX910" s="45"/>
      <c r="CY910" s="45"/>
      <c r="CZ910" s="45"/>
      <c r="DA910" s="45"/>
      <c r="DB910" s="45"/>
      <c r="DC910" s="45"/>
      <c r="DD910" s="45"/>
      <c r="DE910" s="45"/>
      <c r="DF910" s="45"/>
      <c r="DG910" s="45"/>
      <c r="DH910" s="45"/>
      <c r="DI910" s="45"/>
      <c r="DJ910" s="45"/>
      <c r="DK910" s="45"/>
      <c r="DL910" s="45"/>
      <c r="DM910" s="45"/>
      <c r="DN910" s="45"/>
      <c r="DO910" s="45"/>
      <c r="DP910" s="45"/>
      <c r="DQ910" s="45"/>
      <c r="DR910" s="45"/>
      <c r="DS910" s="45"/>
      <c r="DT910" s="45"/>
      <c r="DU910" s="45"/>
      <c r="DV910" s="1217"/>
      <c r="DW910" s="45"/>
      <c r="DX910" s="45"/>
      <c r="DY910" s="45"/>
      <c r="DZ910" s="45"/>
      <c r="EA910" s="45"/>
      <c r="EB910" s="45"/>
      <c r="EC910" s="45"/>
      <c r="ED910" s="45"/>
      <c r="EE910" s="45"/>
      <c r="EF910" s="45"/>
      <c r="EG910" s="45"/>
      <c r="EH910" s="45"/>
      <c r="EI910" s="45"/>
      <c r="EJ910" s="45"/>
      <c r="EK910" s="45"/>
      <c r="EL910" s="45"/>
      <c r="EM910" s="45"/>
      <c r="EN910" s="45"/>
      <c r="EO910" s="45"/>
      <c r="EP910" s="45"/>
      <c r="EQ910" s="1217"/>
      <c r="ER910" s="577"/>
    </row>
    <row r="911" spans="1:148" ht="15" customHeight="1">
      <c r="A911" s="648"/>
      <c r="B911" s="2261" t="s">
        <v>1389</v>
      </c>
      <c r="C911" s="2266" t="str">
        <f t="shared" ref="C911" si="967">IF(ISBLANK(C82), "", C82)</f>
        <v/>
      </c>
      <c r="D911" s="2266" t="str">
        <f t="shared" si="957"/>
        <v/>
      </c>
      <c r="E911" s="2266" t="str">
        <f t="shared" si="957"/>
        <v/>
      </c>
      <c r="F911" s="2266" t="str">
        <f t="shared" si="957"/>
        <v/>
      </c>
      <c r="G911" s="45"/>
      <c r="H911" s="45"/>
      <c r="I911" s="45"/>
      <c r="J911" s="45"/>
      <c r="K911" s="45"/>
      <c r="L911" s="45"/>
      <c r="M911" s="45"/>
      <c r="N911" s="45"/>
      <c r="O911" s="45"/>
      <c r="P911" s="45"/>
      <c r="Q911" s="45"/>
      <c r="R911" s="45"/>
      <c r="S911" s="45"/>
      <c r="T911" s="45"/>
      <c r="U911" s="45"/>
      <c r="V911" s="45"/>
      <c r="W911" s="45"/>
      <c r="X911" s="45"/>
      <c r="Y911" s="45"/>
      <c r="Z911" s="45"/>
      <c r="AA911" s="45"/>
      <c r="AB911" s="45"/>
      <c r="AC911" s="45"/>
      <c r="AD911" s="45"/>
      <c r="AE911" s="45"/>
      <c r="AF911" s="45"/>
      <c r="AG911" s="45"/>
      <c r="AH911" s="45"/>
      <c r="AI911" s="45"/>
      <c r="AJ911" s="45"/>
      <c r="AK911" s="45"/>
      <c r="AL911" s="45"/>
      <c r="AM911" s="45"/>
      <c r="AN911" s="45"/>
      <c r="AO911" s="45"/>
      <c r="AP911" s="45"/>
      <c r="AQ911" s="45"/>
      <c r="AR911" s="45"/>
      <c r="AS911" s="45"/>
      <c r="AT911" s="45"/>
      <c r="AU911" s="45"/>
      <c r="AV911" s="45"/>
      <c r="AW911" s="45"/>
      <c r="AX911" s="45"/>
      <c r="AY911" s="45"/>
      <c r="AZ911" s="45"/>
      <c r="BA911" s="45"/>
      <c r="BB911" s="45"/>
      <c r="BC911" s="45"/>
      <c r="BD911" s="45"/>
      <c r="BE911" s="45"/>
      <c r="BF911" s="45"/>
      <c r="BG911" s="45"/>
      <c r="BH911" s="45"/>
      <c r="BI911" s="45"/>
      <c r="BJ911" s="45"/>
      <c r="BK911" s="45"/>
      <c r="BL911" s="45"/>
      <c r="BM911" s="45"/>
      <c r="BN911" s="45"/>
      <c r="BO911" s="45"/>
      <c r="BP911" s="45"/>
      <c r="BQ911" s="45"/>
      <c r="BR911" s="45"/>
      <c r="BS911" s="45"/>
      <c r="BT911" s="45"/>
      <c r="BU911" s="45"/>
      <c r="BV911" s="45"/>
      <c r="BW911" s="45"/>
      <c r="BX911" s="45"/>
      <c r="BY911" s="45"/>
      <c r="BZ911" s="45"/>
      <c r="CA911" s="45"/>
      <c r="CB911" s="45"/>
      <c r="CC911" s="45"/>
      <c r="CD911" s="45"/>
      <c r="CE911" s="45"/>
      <c r="CF911" s="45"/>
      <c r="CG911" s="45"/>
      <c r="CH911" s="45"/>
      <c r="CI911" s="45"/>
      <c r="CJ911" s="45"/>
      <c r="CK911" s="45"/>
      <c r="CL911" s="45"/>
      <c r="CM911" s="45"/>
      <c r="CN911" s="45"/>
      <c r="CO911" s="45"/>
      <c r="CP911" s="45"/>
      <c r="CQ911" s="45"/>
      <c r="CR911" s="45"/>
      <c r="CS911" s="45"/>
      <c r="CT911" s="45"/>
      <c r="CU911" s="45"/>
      <c r="CV911" s="45"/>
      <c r="CW911" s="45"/>
      <c r="CX911" s="45"/>
      <c r="CY911" s="45"/>
      <c r="CZ911" s="45"/>
      <c r="DA911" s="45"/>
      <c r="DB911" s="45"/>
      <c r="DC911" s="45"/>
      <c r="DD911" s="45"/>
      <c r="DE911" s="45"/>
      <c r="DF911" s="45"/>
      <c r="DG911" s="45"/>
      <c r="DH911" s="45"/>
      <c r="DI911" s="45"/>
      <c r="DJ911" s="45"/>
      <c r="DK911" s="45"/>
      <c r="DL911" s="45"/>
      <c r="DM911" s="45"/>
      <c r="DN911" s="45"/>
      <c r="DO911" s="45"/>
      <c r="DP911" s="45"/>
      <c r="DQ911" s="45"/>
      <c r="DR911" s="45"/>
      <c r="DS911" s="45"/>
      <c r="DT911" s="45"/>
      <c r="DU911" s="45"/>
      <c r="DV911" s="1217"/>
      <c r="DW911" s="45"/>
      <c r="DX911" s="45"/>
      <c r="DY911" s="45"/>
      <c r="DZ911" s="45"/>
      <c r="EA911" s="45"/>
      <c r="EB911" s="45"/>
      <c r="EC911" s="45"/>
      <c r="ED911" s="45"/>
      <c r="EE911" s="45"/>
      <c r="EF911" s="45"/>
      <c r="EG911" s="45"/>
      <c r="EH911" s="45"/>
      <c r="EI911" s="45"/>
      <c r="EJ911" s="45"/>
      <c r="EK911" s="45"/>
      <c r="EL911" s="45"/>
      <c r="EM911" s="45"/>
      <c r="EN911" s="45"/>
      <c r="EO911" s="45"/>
      <c r="EP911" s="45"/>
      <c r="EQ911" s="1217"/>
      <c r="ER911" s="577"/>
    </row>
    <row r="912" spans="1:148" ht="15" customHeight="1">
      <c r="A912" s="648"/>
      <c r="B912" s="2261" t="s">
        <v>1390</v>
      </c>
      <c r="C912" s="2266" t="str">
        <f t="shared" ref="C912" si="968">IF(ISBLANK(C83), "", C83)</f>
        <v/>
      </c>
      <c r="D912" s="2266" t="str">
        <f t="shared" si="957"/>
        <v/>
      </c>
      <c r="E912" s="2266" t="str">
        <f t="shared" si="957"/>
        <v/>
      </c>
      <c r="F912" s="2266" t="str">
        <f t="shared" si="957"/>
        <v/>
      </c>
      <c r="G912" s="45"/>
      <c r="H912" s="45"/>
      <c r="I912" s="45"/>
      <c r="J912" s="45"/>
      <c r="K912" s="45"/>
      <c r="L912" s="45"/>
      <c r="M912" s="45"/>
      <c r="N912" s="45"/>
      <c r="O912" s="45"/>
      <c r="P912" s="45"/>
      <c r="Q912" s="45"/>
      <c r="R912" s="45"/>
      <c r="S912" s="45"/>
      <c r="T912" s="45"/>
      <c r="U912" s="45"/>
      <c r="V912" s="45"/>
      <c r="W912" s="45"/>
      <c r="X912" s="45"/>
      <c r="Y912" s="45"/>
      <c r="Z912" s="45"/>
      <c r="AA912" s="45"/>
      <c r="AB912" s="45"/>
      <c r="AC912" s="45"/>
      <c r="AD912" s="45"/>
      <c r="AE912" s="45"/>
      <c r="AF912" s="45"/>
      <c r="AG912" s="45"/>
      <c r="AH912" s="45"/>
      <c r="AI912" s="45"/>
      <c r="AJ912" s="45"/>
      <c r="AK912" s="45"/>
      <c r="AL912" s="45"/>
      <c r="AM912" s="45"/>
      <c r="AN912" s="45"/>
      <c r="AO912" s="45"/>
      <c r="AP912" s="45"/>
      <c r="AQ912" s="45"/>
      <c r="AR912" s="45"/>
      <c r="AS912" s="45"/>
      <c r="AT912" s="45"/>
      <c r="AU912" s="45"/>
      <c r="AV912" s="45"/>
      <c r="AW912" s="45"/>
      <c r="AX912" s="45"/>
      <c r="AY912" s="45"/>
      <c r="AZ912" s="45"/>
      <c r="BA912" s="45"/>
      <c r="BB912" s="45"/>
      <c r="BC912" s="45"/>
      <c r="BD912" s="45"/>
      <c r="BE912" s="45"/>
      <c r="BF912" s="45"/>
      <c r="BG912" s="45"/>
      <c r="BH912" s="45"/>
      <c r="BI912" s="45"/>
      <c r="BJ912" s="45"/>
      <c r="BK912" s="45"/>
      <c r="BL912" s="45"/>
      <c r="BM912" s="45"/>
      <c r="BN912" s="45"/>
      <c r="BO912" s="45"/>
      <c r="BP912" s="45"/>
      <c r="BQ912" s="45"/>
      <c r="BR912" s="45"/>
      <c r="BS912" s="45"/>
      <c r="BT912" s="45"/>
      <c r="BU912" s="45"/>
      <c r="BV912" s="45"/>
      <c r="BW912" s="45"/>
      <c r="BX912" s="45"/>
      <c r="BY912" s="45"/>
      <c r="BZ912" s="45"/>
      <c r="CA912" s="45"/>
      <c r="CB912" s="45"/>
      <c r="CC912" s="45"/>
      <c r="CD912" s="45"/>
      <c r="CE912" s="45"/>
      <c r="CF912" s="45"/>
      <c r="CG912" s="45"/>
      <c r="CH912" s="45"/>
      <c r="CI912" s="45"/>
      <c r="CJ912" s="45"/>
      <c r="CK912" s="45"/>
      <c r="CL912" s="45"/>
      <c r="CM912" s="45"/>
      <c r="CN912" s="45"/>
      <c r="CO912" s="45"/>
      <c r="CP912" s="45"/>
      <c r="CQ912" s="45"/>
      <c r="CR912" s="45"/>
      <c r="CS912" s="45"/>
      <c r="CT912" s="45"/>
      <c r="CU912" s="45"/>
      <c r="CV912" s="45"/>
      <c r="CW912" s="45"/>
      <c r="CX912" s="45"/>
      <c r="CY912" s="45"/>
      <c r="CZ912" s="45"/>
      <c r="DA912" s="45"/>
      <c r="DB912" s="45"/>
      <c r="DC912" s="45"/>
      <c r="DD912" s="45"/>
      <c r="DE912" s="45"/>
      <c r="DF912" s="45"/>
      <c r="DG912" s="45"/>
      <c r="DH912" s="45"/>
      <c r="DI912" s="45"/>
      <c r="DJ912" s="45"/>
      <c r="DK912" s="45"/>
      <c r="DL912" s="45"/>
      <c r="DM912" s="45"/>
      <c r="DN912" s="45"/>
      <c r="DO912" s="45"/>
      <c r="DP912" s="45"/>
      <c r="DQ912" s="45"/>
      <c r="DR912" s="45"/>
      <c r="DS912" s="45"/>
      <c r="DT912" s="45"/>
      <c r="DU912" s="45"/>
      <c r="DV912" s="1217"/>
      <c r="DW912" s="45"/>
      <c r="DX912" s="45"/>
      <c r="DY912" s="45"/>
      <c r="DZ912" s="45"/>
      <c r="EA912" s="45"/>
      <c r="EB912" s="45"/>
      <c r="EC912" s="45"/>
      <c r="ED912" s="45"/>
      <c r="EE912" s="45"/>
      <c r="EF912" s="45"/>
      <c r="EG912" s="45"/>
      <c r="EH912" s="45"/>
      <c r="EI912" s="45"/>
      <c r="EJ912" s="45"/>
      <c r="EK912" s="45"/>
      <c r="EL912" s="45"/>
      <c r="EM912" s="45"/>
      <c r="EN912" s="45"/>
      <c r="EO912" s="45"/>
      <c r="EP912" s="45"/>
      <c r="EQ912" s="1217"/>
      <c r="ER912" s="577"/>
    </row>
    <row r="913" spans="1:148" ht="15" customHeight="1">
      <c r="A913" s="648"/>
      <c r="B913" s="2261" t="s">
        <v>1391</v>
      </c>
      <c r="C913" s="2266" t="str">
        <f t="shared" ref="C913" si="969">IF(ISBLANK(C84), "", C84)</f>
        <v/>
      </c>
      <c r="D913" s="2266" t="str">
        <f t="shared" si="957"/>
        <v/>
      </c>
      <c r="E913" s="2266" t="str">
        <f t="shared" si="957"/>
        <v/>
      </c>
      <c r="F913" s="2266" t="str">
        <f t="shared" si="957"/>
        <v/>
      </c>
      <c r="G913" s="45"/>
      <c r="H913" s="45"/>
      <c r="I913" s="45"/>
      <c r="J913" s="45"/>
      <c r="K913" s="45"/>
      <c r="L913" s="45"/>
      <c r="M913" s="45"/>
      <c r="N913" s="45"/>
      <c r="O913" s="45"/>
      <c r="P913" s="45"/>
      <c r="Q913" s="45"/>
      <c r="R913" s="45"/>
      <c r="S913" s="45"/>
      <c r="T913" s="45"/>
      <c r="U913" s="45"/>
      <c r="V913" s="45"/>
      <c r="W913" s="45"/>
      <c r="X913" s="45"/>
      <c r="Y913" s="45"/>
      <c r="Z913" s="45"/>
      <c r="AA913" s="45"/>
      <c r="AB913" s="45"/>
      <c r="AC913" s="45"/>
      <c r="AD913" s="45"/>
      <c r="AE913" s="45"/>
      <c r="AF913" s="45"/>
      <c r="AG913" s="45"/>
      <c r="AH913" s="45"/>
      <c r="AI913" s="45"/>
      <c r="AJ913" s="45"/>
      <c r="AK913" s="45"/>
      <c r="AL913" s="45"/>
      <c r="AM913" s="45"/>
      <c r="AN913" s="45"/>
      <c r="AO913" s="45"/>
      <c r="AP913" s="45"/>
      <c r="AQ913" s="45"/>
      <c r="AR913" s="45"/>
      <c r="AS913" s="45"/>
      <c r="AT913" s="45"/>
      <c r="AU913" s="45"/>
      <c r="AV913" s="45"/>
      <c r="AW913" s="45"/>
      <c r="AX913" s="45"/>
      <c r="AY913" s="45"/>
      <c r="AZ913" s="45"/>
      <c r="BA913" s="45"/>
      <c r="BB913" s="45"/>
      <c r="BC913" s="45"/>
      <c r="BD913" s="45"/>
      <c r="BE913" s="45"/>
      <c r="BF913" s="45"/>
      <c r="BG913" s="45"/>
      <c r="BH913" s="45"/>
      <c r="BI913" s="45"/>
      <c r="BJ913" s="45"/>
      <c r="BK913" s="45"/>
      <c r="BL913" s="45"/>
      <c r="BM913" s="45"/>
      <c r="BN913" s="45"/>
      <c r="BO913" s="45"/>
      <c r="BP913" s="45"/>
      <c r="BQ913" s="45"/>
      <c r="BR913" s="45"/>
      <c r="BS913" s="45"/>
      <c r="BT913" s="45"/>
      <c r="BU913" s="45"/>
      <c r="BV913" s="45"/>
      <c r="BW913" s="45"/>
      <c r="BX913" s="45"/>
      <c r="BY913" s="45"/>
      <c r="BZ913" s="45"/>
      <c r="CA913" s="45"/>
      <c r="CB913" s="45"/>
      <c r="CC913" s="45"/>
      <c r="CD913" s="45"/>
      <c r="CE913" s="45"/>
      <c r="CF913" s="45"/>
      <c r="CG913" s="45"/>
      <c r="CH913" s="45"/>
      <c r="CI913" s="45"/>
      <c r="CJ913" s="45"/>
      <c r="CK913" s="45"/>
      <c r="CL913" s="45"/>
      <c r="CM913" s="45"/>
      <c r="CN913" s="45"/>
      <c r="CO913" s="45"/>
      <c r="CP913" s="45"/>
      <c r="CQ913" s="45"/>
      <c r="CR913" s="45"/>
      <c r="CS913" s="45"/>
      <c r="CT913" s="45"/>
      <c r="CU913" s="45"/>
      <c r="CV913" s="45"/>
      <c r="CW913" s="45"/>
      <c r="CX913" s="45"/>
      <c r="CY913" s="45"/>
      <c r="CZ913" s="45"/>
      <c r="DA913" s="45"/>
      <c r="DB913" s="45"/>
      <c r="DC913" s="45"/>
      <c r="DD913" s="45"/>
      <c r="DE913" s="45"/>
      <c r="DF913" s="45"/>
      <c r="DG913" s="45"/>
      <c r="DH913" s="45"/>
      <c r="DI913" s="45"/>
      <c r="DJ913" s="45"/>
      <c r="DK913" s="45"/>
      <c r="DL913" s="45"/>
      <c r="DM913" s="45"/>
      <c r="DN913" s="45"/>
      <c r="DO913" s="45"/>
      <c r="DP913" s="45"/>
      <c r="DQ913" s="45"/>
      <c r="DR913" s="45"/>
      <c r="DS913" s="45"/>
      <c r="DT913" s="45"/>
      <c r="DU913" s="45"/>
      <c r="DV913" s="1217"/>
      <c r="DW913" s="45"/>
      <c r="DX913" s="45"/>
      <c r="DY913" s="45"/>
      <c r="DZ913" s="45"/>
      <c r="EA913" s="45"/>
      <c r="EB913" s="45"/>
      <c r="EC913" s="45"/>
      <c r="ED913" s="45"/>
      <c r="EE913" s="45"/>
      <c r="EF913" s="45"/>
      <c r="EG913" s="45"/>
      <c r="EH913" s="45"/>
      <c r="EI913" s="45"/>
      <c r="EJ913" s="45"/>
      <c r="EK913" s="45"/>
      <c r="EL913" s="45"/>
      <c r="EM913" s="45"/>
      <c r="EN913" s="45"/>
      <c r="EO913" s="45"/>
      <c r="EP913" s="45"/>
      <c r="EQ913" s="1217"/>
      <c r="ER913" s="577"/>
    </row>
    <row r="914" spans="1:148" ht="15" customHeight="1">
      <c r="A914" s="648"/>
      <c r="B914" s="2261" t="s">
        <v>1392</v>
      </c>
      <c r="C914" s="2266" t="str">
        <f t="shared" ref="C914" si="970">IF(ISBLANK(C85), "", C85)</f>
        <v/>
      </c>
      <c r="D914" s="2266" t="str">
        <f t="shared" si="957"/>
        <v/>
      </c>
      <c r="E914" s="2266" t="str">
        <f t="shared" si="957"/>
        <v/>
      </c>
      <c r="F914" s="2266" t="str">
        <f t="shared" si="957"/>
        <v/>
      </c>
      <c r="G914" s="45"/>
      <c r="H914" s="45"/>
      <c r="I914" s="45"/>
      <c r="J914" s="45"/>
      <c r="K914" s="45"/>
      <c r="L914" s="45"/>
      <c r="M914" s="45"/>
      <c r="N914" s="45"/>
      <c r="O914" s="45"/>
      <c r="P914" s="45"/>
      <c r="Q914" s="45"/>
      <c r="R914" s="45"/>
      <c r="S914" s="45"/>
      <c r="T914" s="45"/>
      <c r="U914" s="45"/>
      <c r="V914" s="45"/>
      <c r="W914" s="45"/>
      <c r="X914" s="45"/>
      <c r="Y914" s="45"/>
      <c r="Z914" s="45"/>
      <c r="AA914" s="45"/>
      <c r="AB914" s="45"/>
      <c r="AC914" s="45"/>
      <c r="AD914" s="45"/>
      <c r="AE914" s="45"/>
      <c r="AF914" s="45"/>
      <c r="AG914" s="45"/>
      <c r="AH914" s="45"/>
      <c r="AI914" s="45"/>
      <c r="AJ914" s="45"/>
      <c r="AK914" s="45"/>
      <c r="AL914" s="45"/>
      <c r="AM914" s="45"/>
      <c r="AN914" s="45"/>
      <c r="AO914" s="45"/>
      <c r="AP914" s="45"/>
      <c r="AQ914" s="45"/>
      <c r="AR914" s="45"/>
      <c r="AS914" s="45"/>
      <c r="AT914" s="45"/>
      <c r="AU914" s="45"/>
      <c r="AV914" s="45"/>
      <c r="AW914" s="45"/>
      <c r="AX914" s="45"/>
      <c r="AY914" s="45"/>
      <c r="AZ914" s="45"/>
      <c r="BA914" s="45"/>
      <c r="BB914" s="45"/>
      <c r="BC914" s="45"/>
      <c r="BD914" s="45"/>
      <c r="BE914" s="45"/>
      <c r="BF914" s="45"/>
      <c r="BG914" s="45"/>
      <c r="BH914" s="45"/>
      <c r="BI914" s="45"/>
      <c r="BJ914" s="45"/>
      <c r="BK914" s="45"/>
      <c r="BL914" s="45"/>
      <c r="BM914" s="45"/>
      <c r="BN914" s="45"/>
      <c r="BO914" s="45"/>
      <c r="BP914" s="45"/>
      <c r="BQ914" s="45"/>
      <c r="BR914" s="45"/>
      <c r="BS914" s="45"/>
      <c r="BT914" s="45"/>
      <c r="BU914" s="45"/>
      <c r="BV914" s="45"/>
      <c r="BW914" s="45"/>
      <c r="BX914" s="45"/>
      <c r="BY914" s="45"/>
      <c r="BZ914" s="45"/>
      <c r="CA914" s="45"/>
      <c r="CB914" s="45"/>
      <c r="CC914" s="45"/>
      <c r="CD914" s="45"/>
      <c r="CE914" s="45"/>
      <c r="CF914" s="45"/>
      <c r="CG914" s="45"/>
      <c r="CH914" s="45"/>
      <c r="CI914" s="45"/>
      <c r="CJ914" s="45"/>
      <c r="CK914" s="45"/>
      <c r="CL914" s="45"/>
      <c r="CM914" s="45"/>
      <c r="CN914" s="45"/>
      <c r="CO914" s="45"/>
      <c r="CP914" s="45"/>
      <c r="CQ914" s="45"/>
      <c r="CR914" s="45"/>
      <c r="CS914" s="45"/>
      <c r="CT914" s="45"/>
      <c r="CU914" s="45"/>
      <c r="CV914" s="45"/>
      <c r="CW914" s="45"/>
      <c r="CX914" s="45"/>
      <c r="CY914" s="45"/>
      <c r="CZ914" s="45"/>
      <c r="DA914" s="45"/>
      <c r="DB914" s="45"/>
      <c r="DC914" s="45"/>
      <c r="DD914" s="45"/>
      <c r="DE914" s="45"/>
      <c r="DF914" s="45"/>
      <c r="DG914" s="45"/>
      <c r="DH914" s="45"/>
      <c r="DI914" s="45"/>
      <c r="DJ914" s="45"/>
      <c r="DK914" s="45"/>
      <c r="DL914" s="45"/>
      <c r="DM914" s="45"/>
      <c r="DN914" s="45"/>
      <c r="DO914" s="45"/>
      <c r="DP914" s="45"/>
      <c r="DQ914" s="45"/>
      <c r="DR914" s="45"/>
      <c r="DS914" s="45"/>
      <c r="DT914" s="45"/>
      <c r="DU914" s="45"/>
      <c r="DV914" s="1217"/>
      <c r="DW914" s="45"/>
      <c r="DX914" s="45"/>
      <c r="DY914" s="45"/>
      <c r="DZ914" s="45"/>
      <c r="EA914" s="45"/>
      <c r="EB914" s="45"/>
      <c r="EC914" s="45"/>
      <c r="ED914" s="45"/>
      <c r="EE914" s="45"/>
      <c r="EF914" s="45"/>
      <c r="EG914" s="45"/>
      <c r="EH914" s="45"/>
      <c r="EI914" s="45"/>
      <c r="EJ914" s="45"/>
      <c r="EK914" s="45"/>
      <c r="EL914" s="45"/>
      <c r="EM914" s="45"/>
      <c r="EN914" s="45"/>
      <c r="EO914" s="45"/>
      <c r="EP914" s="45"/>
      <c r="EQ914" s="1217"/>
      <c r="ER914" s="577"/>
    </row>
    <row r="915" spans="1:148" ht="15" customHeight="1">
      <c r="A915" s="648"/>
      <c r="B915" s="2261" t="s">
        <v>1393</v>
      </c>
      <c r="C915" s="2266" t="str">
        <f t="shared" ref="C915" si="971">IF(ISBLANK(C86), "", C86)</f>
        <v/>
      </c>
      <c r="D915" s="2266" t="str">
        <f t="shared" si="957"/>
        <v/>
      </c>
      <c r="E915" s="2266" t="str">
        <f t="shared" si="957"/>
        <v/>
      </c>
      <c r="F915" s="2266" t="str">
        <f t="shared" si="957"/>
        <v/>
      </c>
      <c r="G915" s="45"/>
      <c r="H915" s="45"/>
      <c r="I915" s="45"/>
      <c r="J915" s="45"/>
      <c r="K915" s="45"/>
      <c r="L915" s="45"/>
      <c r="M915" s="45"/>
      <c r="N915" s="45"/>
      <c r="O915" s="45"/>
      <c r="P915" s="45"/>
      <c r="Q915" s="45"/>
      <c r="R915" s="45"/>
      <c r="S915" s="45"/>
      <c r="T915" s="45"/>
      <c r="U915" s="45"/>
      <c r="V915" s="45"/>
      <c r="W915" s="45"/>
      <c r="X915" s="45"/>
      <c r="Y915" s="45"/>
      <c r="Z915" s="45"/>
      <c r="AA915" s="45"/>
      <c r="AB915" s="45"/>
      <c r="AC915" s="45"/>
      <c r="AD915" s="45"/>
      <c r="AE915" s="45"/>
      <c r="AF915" s="45"/>
      <c r="AG915" s="45"/>
      <c r="AH915" s="45"/>
      <c r="AI915" s="45"/>
      <c r="AJ915" s="45"/>
      <c r="AK915" s="45"/>
      <c r="AL915" s="45"/>
      <c r="AM915" s="45"/>
      <c r="AN915" s="45"/>
      <c r="AO915" s="45"/>
      <c r="AP915" s="45"/>
      <c r="AQ915" s="45"/>
      <c r="AR915" s="45"/>
      <c r="AS915" s="45"/>
      <c r="AT915" s="45"/>
      <c r="AU915" s="45"/>
      <c r="AV915" s="45"/>
      <c r="AW915" s="45"/>
      <c r="AX915" s="45"/>
      <c r="AY915" s="45"/>
      <c r="AZ915" s="45"/>
      <c r="BA915" s="45"/>
      <c r="BB915" s="45"/>
      <c r="BC915" s="45"/>
      <c r="BD915" s="45"/>
      <c r="BE915" s="45"/>
      <c r="BF915" s="45"/>
      <c r="BG915" s="45"/>
      <c r="BH915" s="45"/>
      <c r="BI915" s="45"/>
      <c r="BJ915" s="45"/>
      <c r="BK915" s="45"/>
      <c r="BL915" s="45"/>
      <c r="BM915" s="45"/>
      <c r="BN915" s="45"/>
      <c r="BO915" s="45"/>
      <c r="BP915" s="45"/>
      <c r="BQ915" s="45"/>
      <c r="BR915" s="45"/>
      <c r="BS915" s="45"/>
      <c r="BT915" s="45"/>
      <c r="BU915" s="45"/>
      <c r="BV915" s="45"/>
      <c r="BW915" s="45"/>
      <c r="BX915" s="45"/>
      <c r="BY915" s="45"/>
      <c r="BZ915" s="45"/>
      <c r="CA915" s="45"/>
      <c r="CB915" s="45"/>
      <c r="CC915" s="45"/>
      <c r="CD915" s="45"/>
      <c r="CE915" s="45"/>
      <c r="CF915" s="45"/>
      <c r="CG915" s="45"/>
      <c r="CH915" s="45"/>
      <c r="CI915" s="45"/>
      <c r="CJ915" s="45"/>
      <c r="CK915" s="45"/>
      <c r="CL915" s="45"/>
      <c r="CM915" s="45"/>
      <c r="CN915" s="45"/>
      <c r="CO915" s="45"/>
      <c r="CP915" s="45"/>
      <c r="CQ915" s="45"/>
      <c r="CR915" s="45"/>
      <c r="CS915" s="45"/>
      <c r="CT915" s="45"/>
      <c r="CU915" s="45"/>
      <c r="CV915" s="45"/>
      <c r="CW915" s="45"/>
      <c r="CX915" s="45"/>
      <c r="CY915" s="45"/>
      <c r="CZ915" s="45"/>
      <c r="DA915" s="45"/>
      <c r="DB915" s="45"/>
      <c r="DC915" s="45"/>
      <c r="DD915" s="45"/>
      <c r="DE915" s="45"/>
      <c r="DF915" s="45"/>
      <c r="DG915" s="45"/>
      <c r="DH915" s="45"/>
      <c r="DI915" s="45"/>
      <c r="DJ915" s="45"/>
      <c r="DK915" s="45"/>
      <c r="DL915" s="45"/>
      <c r="DM915" s="45"/>
      <c r="DN915" s="45"/>
      <c r="DO915" s="45"/>
      <c r="DP915" s="45"/>
      <c r="DQ915" s="45"/>
      <c r="DR915" s="45"/>
      <c r="DS915" s="45"/>
      <c r="DT915" s="45"/>
      <c r="DU915" s="45"/>
      <c r="DV915" s="1217"/>
      <c r="DW915" s="45"/>
      <c r="DX915" s="45"/>
      <c r="DY915" s="45"/>
      <c r="DZ915" s="45"/>
      <c r="EA915" s="45"/>
      <c r="EB915" s="45"/>
      <c r="EC915" s="45"/>
      <c r="ED915" s="45"/>
      <c r="EE915" s="45"/>
      <c r="EF915" s="45"/>
      <c r="EG915" s="45"/>
      <c r="EH915" s="45"/>
      <c r="EI915" s="45"/>
      <c r="EJ915" s="45"/>
      <c r="EK915" s="45"/>
      <c r="EL915" s="45"/>
      <c r="EM915" s="45"/>
      <c r="EN915" s="45"/>
      <c r="EO915" s="45"/>
      <c r="EP915" s="45"/>
      <c r="EQ915" s="1217"/>
      <c r="ER915" s="577"/>
    </row>
    <row r="916" spans="1:148" ht="15" customHeight="1">
      <c r="A916" s="648"/>
      <c r="B916" s="2261" t="s">
        <v>1394</v>
      </c>
      <c r="C916" s="2266" t="str">
        <f t="shared" ref="C916" si="972">IF(ISBLANK(C87), "", C87)</f>
        <v/>
      </c>
      <c r="D916" s="2266" t="str">
        <f t="shared" si="957"/>
        <v/>
      </c>
      <c r="E916" s="2266" t="str">
        <f t="shared" si="957"/>
        <v/>
      </c>
      <c r="F916" s="2266" t="str">
        <f t="shared" si="957"/>
        <v/>
      </c>
      <c r="G916" s="45"/>
      <c r="H916" s="45"/>
      <c r="I916" s="45"/>
      <c r="J916" s="45"/>
      <c r="K916" s="45"/>
      <c r="L916" s="45"/>
      <c r="M916" s="45"/>
      <c r="N916" s="45"/>
      <c r="O916" s="45"/>
      <c r="P916" s="45"/>
      <c r="Q916" s="45"/>
      <c r="R916" s="45"/>
      <c r="S916" s="45"/>
      <c r="T916" s="45"/>
      <c r="U916" s="45"/>
      <c r="V916" s="45"/>
      <c r="W916" s="45"/>
      <c r="X916" s="45"/>
      <c r="Y916" s="45"/>
      <c r="Z916" s="45"/>
      <c r="AA916" s="45"/>
      <c r="AB916" s="45"/>
      <c r="AC916" s="45"/>
      <c r="AD916" s="45"/>
      <c r="AE916" s="45"/>
      <c r="AF916" s="45"/>
      <c r="AG916" s="45"/>
      <c r="AH916" s="45"/>
      <c r="AI916" s="45"/>
      <c r="AJ916" s="45"/>
      <c r="AK916" s="45"/>
      <c r="AL916" s="45"/>
      <c r="AM916" s="45"/>
      <c r="AN916" s="45"/>
      <c r="AO916" s="45"/>
      <c r="AP916" s="45"/>
      <c r="AQ916" s="45"/>
      <c r="AR916" s="45"/>
      <c r="AS916" s="45"/>
      <c r="AT916" s="45"/>
      <c r="AU916" s="45"/>
      <c r="AV916" s="45"/>
      <c r="AW916" s="45"/>
      <c r="AX916" s="45"/>
      <c r="AY916" s="45"/>
      <c r="AZ916" s="45"/>
      <c r="BA916" s="45"/>
      <c r="BB916" s="45"/>
      <c r="BC916" s="45"/>
      <c r="BD916" s="45"/>
      <c r="BE916" s="45"/>
      <c r="BF916" s="45"/>
      <c r="BG916" s="45"/>
      <c r="BH916" s="45"/>
      <c r="BI916" s="45"/>
      <c r="BJ916" s="45"/>
      <c r="BK916" s="45"/>
      <c r="BL916" s="45"/>
      <c r="BM916" s="45"/>
      <c r="BN916" s="45"/>
      <c r="BO916" s="45"/>
      <c r="BP916" s="45"/>
      <c r="BQ916" s="45"/>
      <c r="BR916" s="45"/>
      <c r="BS916" s="45"/>
      <c r="BT916" s="45"/>
      <c r="BU916" s="45"/>
      <c r="BV916" s="45"/>
      <c r="BW916" s="45"/>
      <c r="BX916" s="45"/>
      <c r="BY916" s="45"/>
      <c r="BZ916" s="45"/>
      <c r="CA916" s="45"/>
      <c r="CB916" s="45"/>
      <c r="CC916" s="45"/>
      <c r="CD916" s="45"/>
      <c r="CE916" s="45"/>
      <c r="CF916" s="45"/>
      <c r="CG916" s="45"/>
      <c r="CH916" s="45"/>
      <c r="CI916" s="45"/>
      <c r="CJ916" s="45"/>
      <c r="CK916" s="45"/>
      <c r="CL916" s="45"/>
      <c r="CM916" s="45"/>
      <c r="CN916" s="45"/>
      <c r="CO916" s="45"/>
      <c r="CP916" s="45"/>
      <c r="CQ916" s="45"/>
      <c r="CR916" s="45"/>
      <c r="CS916" s="45"/>
      <c r="CT916" s="45"/>
      <c r="CU916" s="45"/>
      <c r="CV916" s="45"/>
      <c r="CW916" s="45"/>
      <c r="CX916" s="45"/>
      <c r="CY916" s="45"/>
      <c r="CZ916" s="45"/>
      <c r="DA916" s="45"/>
      <c r="DB916" s="45"/>
      <c r="DC916" s="45"/>
      <c r="DD916" s="45"/>
      <c r="DE916" s="45"/>
      <c r="DF916" s="45"/>
      <c r="DG916" s="45"/>
      <c r="DH916" s="45"/>
      <c r="DI916" s="45"/>
      <c r="DJ916" s="45"/>
      <c r="DK916" s="45"/>
      <c r="DL916" s="45"/>
      <c r="DM916" s="45"/>
      <c r="DN916" s="45"/>
      <c r="DO916" s="45"/>
      <c r="DP916" s="45"/>
      <c r="DQ916" s="45"/>
      <c r="DR916" s="45"/>
      <c r="DS916" s="45"/>
      <c r="DT916" s="45"/>
      <c r="DU916" s="45"/>
      <c r="DV916" s="1217"/>
      <c r="DW916" s="45"/>
      <c r="DX916" s="45"/>
      <c r="DY916" s="45"/>
      <c r="DZ916" s="45"/>
      <c r="EA916" s="45"/>
      <c r="EB916" s="45"/>
      <c r="EC916" s="45"/>
      <c r="ED916" s="45"/>
      <c r="EE916" s="45"/>
      <c r="EF916" s="45"/>
      <c r="EG916" s="45"/>
      <c r="EH916" s="45"/>
      <c r="EI916" s="45"/>
      <c r="EJ916" s="45"/>
      <c r="EK916" s="45"/>
      <c r="EL916" s="45"/>
      <c r="EM916" s="45"/>
      <c r="EN916" s="45"/>
      <c r="EO916" s="45"/>
      <c r="EP916" s="45"/>
      <c r="EQ916" s="1217"/>
      <c r="ER916" s="577"/>
    </row>
    <row r="917" spans="1:148" ht="15" customHeight="1">
      <c r="A917" s="648"/>
      <c r="B917" s="2261" t="s">
        <v>1395</v>
      </c>
      <c r="C917" s="2266" t="str">
        <f t="shared" ref="C917" si="973">IF(ISBLANK(C88), "", C88)</f>
        <v/>
      </c>
      <c r="D917" s="2266" t="str">
        <f t="shared" si="957"/>
        <v/>
      </c>
      <c r="E917" s="2266" t="str">
        <f t="shared" si="957"/>
        <v/>
      </c>
      <c r="F917" s="2266" t="str">
        <f t="shared" si="957"/>
        <v/>
      </c>
      <c r="G917" s="45"/>
      <c r="H917" s="45"/>
      <c r="I917" s="45"/>
      <c r="J917" s="45"/>
      <c r="K917" s="45"/>
      <c r="L917" s="45"/>
      <c r="M917" s="45"/>
      <c r="N917" s="45"/>
      <c r="O917" s="45"/>
      <c r="P917" s="45"/>
      <c r="Q917" s="45"/>
      <c r="R917" s="45"/>
      <c r="S917" s="45"/>
      <c r="T917" s="45"/>
      <c r="U917" s="45"/>
      <c r="V917" s="45"/>
      <c r="W917" s="45"/>
      <c r="X917" s="45"/>
      <c r="Y917" s="45"/>
      <c r="Z917" s="45"/>
      <c r="AA917" s="45"/>
      <c r="AB917" s="45"/>
      <c r="AC917" s="45"/>
      <c r="AD917" s="45"/>
      <c r="AE917" s="45"/>
      <c r="AF917" s="45"/>
      <c r="AG917" s="45"/>
      <c r="AH917" s="45"/>
      <c r="AI917" s="45"/>
      <c r="AJ917" s="45"/>
      <c r="AK917" s="45"/>
      <c r="AL917" s="45"/>
      <c r="AM917" s="45"/>
      <c r="AN917" s="45"/>
      <c r="AO917" s="45"/>
      <c r="AP917" s="45"/>
      <c r="AQ917" s="45"/>
      <c r="AR917" s="45"/>
      <c r="AS917" s="45"/>
      <c r="AT917" s="45"/>
      <c r="AU917" s="45"/>
      <c r="AV917" s="45"/>
      <c r="AW917" s="45"/>
      <c r="AX917" s="45"/>
      <c r="AY917" s="45"/>
      <c r="AZ917" s="45"/>
      <c r="BA917" s="45"/>
      <c r="BB917" s="45"/>
      <c r="BC917" s="45"/>
      <c r="BD917" s="45"/>
      <c r="BE917" s="45"/>
      <c r="BF917" s="45"/>
      <c r="BG917" s="45"/>
      <c r="BH917" s="45"/>
      <c r="BI917" s="45"/>
      <c r="BJ917" s="45"/>
      <c r="BK917" s="45"/>
      <c r="BL917" s="45"/>
      <c r="BM917" s="45"/>
      <c r="BN917" s="45"/>
      <c r="BO917" s="45"/>
      <c r="BP917" s="45"/>
      <c r="BQ917" s="45"/>
      <c r="BR917" s="45"/>
      <c r="BS917" s="45"/>
      <c r="BT917" s="45"/>
      <c r="BU917" s="45"/>
      <c r="BV917" s="45"/>
      <c r="BW917" s="45"/>
      <c r="BX917" s="45"/>
      <c r="BY917" s="45"/>
      <c r="BZ917" s="45"/>
      <c r="CA917" s="45"/>
      <c r="CB917" s="45"/>
      <c r="CC917" s="45"/>
      <c r="CD917" s="45"/>
      <c r="CE917" s="45"/>
      <c r="CF917" s="45"/>
      <c r="CG917" s="45"/>
      <c r="CH917" s="45"/>
      <c r="CI917" s="45"/>
      <c r="CJ917" s="45"/>
      <c r="CK917" s="45"/>
      <c r="CL917" s="45"/>
      <c r="CM917" s="45"/>
      <c r="CN917" s="45"/>
      <c r="CO917" s="45"/>
      <c r="CP917" s="45"/>
      <c r="CQ917" s="45"/>
      <c r="CR917" s="45"/>
      <c r="CS917" s="45"/>
      <c r="CT917" s="45"/>
      <c r="CU917" s="45"/>
      <c r="CV917" s="45"/>
      <c r="CW917" s="45"/>
      <c r="CX917" s="45"/>
      <c r="CY917" s="45"/>
      <c r="CZ917" s="45"/>
      <c r="DA917" s="45"/>
      <c r="DB917" s="45"/>
      <c r="DC917" s="45"/>
      <c r="DD917" s="45"/>
      <c r="DE917" s="45"/>
      <c r="DF917" s="45"/>
      <c r="DG917" s="45"/>
      <c r="DH917" s="45"/>
      <c r="DI917" s="45"/>
      <c r="DJ917" s="45"/>
      <c r="DK917" s="45"/>
      <c r="DL917" s="45"/>
      <c r="DM917" s="45"/>
      <c r="DN917" s="45"/>
      <c r="DO917" s="45"/>
      <c r="DP917" s="45"/>
      <c r="DQ917" s="45"/>
      <c r="DR917" s="45"/>
      <c r="DS917" s="45"/>
      <c r="DT917" s="45"/>
      <c r="DU917" s="45"/>
      <c r="DV917" s="1217"/>
      <c r="DW917" s="45"/>
      <c r="DX917" s="45"/>
      <c r="DY917" s="45"/>
      <c r="DZ917" s="45"/>
      <c r="EA917" s="45"/>
      <c r="EB917" s="45"/>
      <c r="EC917" s="45"/>
      <c r="ED917" s="45"/>
      <c r="EE917" s="45"/>
      <c r="EF917" s="45"/>
      <c r="EG917" s="45"/>
      <c r="EH917" s="45"/>
      <c r="EI917" s="45"/>
      <c r="EJ917" s="45"/>
      <c r="EK917" s="45"/>
      <c r="EL917" s="45"/>
      <c r="EM917" s="45"/>
      <c r="EN917" s="45"/>
      <c r="EO917" s="45"/>
      <c r="EP917" s="45"/>
      <c r="EQ917" s="1217"/>
      <c r="ER917" s="577"/>
    </row>
    <row r="918" spans="1:148" ht="15" customHeight="1">
      <c r="A918" s="648"/>
      <c r="B918" s="2261" t="s">
        <v>1396</v>
      </c>
      <c r="C918" s="2266" t="str">
        <f t="shared" ref="C918" si="974">IF(ISBLANK(C89), "", C89)</f>
        <v/>
      </c>
      <c r="D918" s="2266" t="str">
        <f t="shared" si="957"/>
        <v/>
      </c>
      <c r="E918" s="2266" t="str">
        <f t="shared" si="957"/>
        <v/>
      </c>
      <c r="F918" s="2266" t="str">
        <f t="shared" si="957"/>
        <v/>
      </c>
      <c r="G918" s="45"/>
      <c r="H918" s="45"/>
      <c r="I918" s="45"/>
      <c r="J918" s="45"/>
      <c r="K918" s="45"/>
      <c r="L918" s="45"/>
      <c r="M918" s="45"/>
      <c r="N918" s="45"/>
      <c r="O918" s="45"/>
      <c r="P918" s="45"/>
      <c r="Q918" s="45"/>
      <c r="R918" s="45"/>
      <c r="S918" s="45"/>
      <c r="T918" s="45"/>
      <c r="U918" s="45"/>
      <c r="V918" s="45"/>
      <c r="W918" s="45"/>
      <c r="X918" s="45"/>
      <c r="Y918" s="45"/>
      <c r="Z918" s="45"/>
      <c r="AA918" s="45"/>
      <c r="AB918" s="45"/>
      <c r="AC918" s="45"/>
      <c r="AD918" s="45"/>
      <c r="AE918" s="45"/>
      <c r="AF918" s="45"/>
      <c r="AG918" s="45"/>
      <c r="AH918" s="45"/>
      <c r="AI918" s="45"/>
      <c r="AJ918" s="45"/>
      <c r="AK918" s="45"/>
      <c r="AL918" s="45"/>
      <c r="AM918" s="45"/>
      <c r="AN918" s="45"/>
      <c r="AO918" s="45"/>
      <c r="AP918" s="45"/>
      <c r="AQ918" s="45"/>
      <c r="AR918" s="45"/>
      <c r="AS918" s="45"/>
      <c r="AT918" s="45"/>
      <c r="AU918" s="45"/>
      <c r="AV918" s="45"/>
      <c r="AW918" s="45"/>
      <c r="AX918" s="45"/>
      <c r="AY918" s="45"/>
      <c r="AZ918" s="45"/>
      <c r="BA918" s="45"/>
      <c r="BB918" s="45"/>
      <c r="BC918" s="45"/>
      <c r="BD918" s="45"/>
      <c r="BE918" s="45"/>
      <c r="BF918" s="45"/>
      <c r="BG918" s="45"/>
      <c r="BH918" s="45"/>
      <c r="BI918" s="45"/>
      <c r="BJ918" s="45"/>
      <c r="BK918" s="45"/>
      <c r="BL918" s="45"/>
      <c r="BM918" s="45"/>
      <c r="BN918" s="45"/>
      <c r="BO918" s="45"/>
      <c r="BP918" s="45"/>
      <c r="BQ918" s="45"/>
      <c r="BR918" s="45"/>
      <c r="BS918" s="45"/>
      <c r="BT918" s="45"/>
      <c r="BU918" s="45"/>
      <c r="BV918" s="45"/>
      <c r="BW918" s="45"/>
      <c r="BX918" s="45"/>
      <c r="BY918" s="45"/>
      <c r="BZ918" s="45"/>
      <c r="CA918" s="45"/>
      <c r="CB918" s="45"/>
      <c r="CC918" s="45"/>
      <c r="CD918" s="45"/>
      <c r="CE918" s="45"/>
      <c r="CF918" s="45"/>
      <c r="CG918" s="45"/>
      <c r="CH918" s="45"/>
      <c r="CI918" s="45"/>
      <c r="CJ918" s="45"/>
      <c r="CK918" s="45"/>
      <c r="CL918" s="45"/>
      <c r="CM918" s="45"/>
      <c r="CN918" s="45"/>
      <c r="CO918" s="45"/>
      <c r="CP918" s="45"/>
      <c r="CQ918" s="45"/>
      <c r="CR918" s="45"/>
      <c r="CS918" s="45"/>
      <c r="CT918" s="45"/>
      <c r="CU918" s="45"/>
      <c r="CV918" s="45"/>
      <c r="CW918" s="45"/>
      <c r="CX918" s="45"/>
      <c r="CY918" s="45"/>
      <c r="CZ918" s="45"/>
      <c r="DA918" s="45"/>
      <c r="DB918" s="45"/>
      <c r="DC918" s="45"/>
      <c r="DD918" s="45"/>
      <c r="DE918" s="45"/>
      <c r="DF918" s="45"/>
      <c r="DG918" s="45"/>
      <c r="DH918" s="45"/>
      <c r="DI918" s="45"/>
      <c r="DJ918" s="45"/>
      <c r="DK918" s="45"/>
      <c r="DL918" s="45"/>
      <c r="DM918" s="45"/>
      <c r="DN918" s="45"/>
      <c r="DO918" s="45"/>
      <c r="DP918" s="45"/>
      <c r="DQ918" s="45"/>
      <c r="DR918" s="45"/>
      <c r="DS918" s="45"/>
      <c r="DT918" s="45"/>
      <c r="DU918" s="45"/>
      <c r="DV918" s="1217"/>
      <c r="DW918" s="45"/>
      <c r="DX918" s="45"/>
      <c r="DY918" s="45"/>
      <c r="DZ918" s="45"/>
      <c r="EA918" s="45"/>
      <c r="EB918" s="45"/>
      <c r="EC918" s="45"/>
      <c r="ED918" s="45"/>
      <c r="EE918" s="45"/>
      <c r="EF918" s="45"/>
      <c r="EG918" s="45"/>
      <c r="EH918" s="45"/>
      <c r="EI918" s="45"/>
      <c r="EJ918" s="45"/>
      <c r="EK918" s="45"/>
      <c r="EL918" s="45"/>
      <c r="EM918" s="45"/>
      <c r="EN918" s="45"/>
      <c r="EO918" s="45"/>
      <c r="EP918" s="45"/>
      <c r="EQ918" s="1217"/>
      <c r="ER918" s="577"/>
    </row>
    <row r="919" spans="1:148" ht="15" customHeight="1">
      <c r="A919" s="648"/>
      <c r="B919" s="2261" t="s">
        <v>1397</v>
      </c>
      <c r="C919" s="2266" t="str">
        <f t="shared" ref="C919" si="975">IF(ISBLANK(C90), "", C90)</f>
        <v/>
      </c>
      <c r="D919" s="2266" t="str">
        <f t="shared" si="957"/>
        <v/>
      </c>
      <c r="E919" s="2266" t="str">
        <f t="shared" si="957"/>
        <v/>
      </c>
      <c r="F919" s="2266" t="str">
        <f t="shared" si="957"/>
        <v/>
      </c>
      <c r="G919" s="45"/>
      <c r="H919" s="45"/>
      <c r="I919" s="45"/>
      <c r="J919" s="45"/>
      <c r="K919" s="45"/>
      <c r="L919" s="45"/>
      <c r="M919" s="45"/>
      <c r="N919" s="45"/>
      <c r="O919" s="45"/>
      <c r="P919" s="45"/>
      <c r="Q919" s="45"/>
      <c r="R919" s="45"/>
      <c r="S919" s="45"/>
      <c r="T919" s="45"/>
      <c r="U919" s="45"/>
      <c r="V919" s="45"/>
      <c r="W919" s="45"/>
      <c r="X919" s="45"/>
      <c r="Y919" s="45"/>
      <c r="Z919" s="45"/>
      <c r="AA919" s="45"/>
      <c r="AB919" s="45"/>
      <c r="AC919" s="45"/>
      <c r="AD919" s="45"/>
      <c r="AE919" s="45"/>
      <c r="AF919" s="45"/>
      <c r="AG919" s="45"/>
      <c r="AH919" s="45"/>
      <c r="AI919" s="45"/>
      <c r="AJ919" s="45"/>
      <c r="AK919" s="45"/>
      <c r="AL919" s="45"/>
      <c r="AM919" s="45"/>
      <c r="AN919" s="45"/>
      <c r="AO919" s="45"/>
      <c r="AP919" s="45"/>
      <c r="AQ919" s="45"/>
      <c r="AR919" s="45"/>
      <c r="AS919" s="45"/>
      <c r="AT919" s="45"/>
      <c r="AU919" s="45"/>
      <c r="AV919" s="45"/>
      <c r="AW919" s="45"/>
      <c r="AX919" s="45"/>
      <c r="AY919" s="45"/>
      <c r="AZ919" s="45"/>
      <c r="BA919" s="45"/>
      <c r="BB919" s="45"/>
      <c r="BC919" s="45"/>
      <c r="BD919" s="45"/>
      <c r="BE919" s="45"/>
      <c r="BF919" s="45"/>
      <c r="BG919" s="45"/>
      <c r="BH919" s="45"/>
      <c r="BI919" s="45"/>
      <c r="BJ919" s="45"/>
      <c r="BK919" s="45"/>
      <c r="BL919" s="45"/>
      <c r="BM919" s="45"/>
      <c r="BN919" s="45"/>
      <c r="BO919" s="45"/>
      <c r="BP919" s="45"/>
      <c r="BQ919" s="45"/>
      <c r="BR919" s="45"/>
      <c r="BS919" s="45"/>
      <c r="BT919" s="45"/>
      <c r="BU919" s="45"/>
      <c r="BV919" s="45"/>
      <c r="BW919" s="45"/>
      <c r="BX919" s="45"/>
      <c r="BY919" s="45"/>
      <c r="BZ919" s="45"/>
      <c r="CA919" s="45"/>
      <c r="CB919" s="45"/>
      <c r="CC919" s="45"/>
      <c r="CD919" s="45"/>
      <c r="CE919" s="45"/>
      <c r="CF919" s="45"/>
      <c r="CG919" s="45"/>
      <c r="CH919" s="45"/>
      <c r="CI919" s="45"/>
      <c r="CJ919" s="45"/>
      <c r="CK919" s="45"/>
      <c r="CL919" s="45"/>
      <c r="CM919" s="45"/>
      <c r="CN919" s="45"/>
      <c r="CO919" s="45"/>
      <c r="CP919" s="45"/>
      <c r="CQ919" s="45"/>
      <c r="CR919" s="45"/>
      <c r="CS919" s="45"/>
      <c r="CT919" s="45"/>
      <c r="CU919" s="45"/>
      <c r="CV919" s="45"/>
      <c r="CW919" s="45"/>
      <c r="CX919" s="45"/>
      <c r="CY919" s="45"/>
      <c r="CZ919" s="45"/>
      <c r="DA919" s="45"/>
      <c r="DB919" s="45"/>
      <c r="DC919" s="45"/>
      <c r="DD919" s="45"/>
      <c r="DE919" s="45"/>
      <c r="DF919" s="45"/>
      <c r="DG919" s="45"/>
      <c r="DH919" s="45"/>
      <c r="DI919" s="45"/>
      <c r="DJ919" s="45"/>
      <c r="DK919" s="45"/>
      <c r="DL919" s="45"/>
      <c r="DM919" s="45"/>
      <c r="DN919" s="45"/>
      <c r="DO919" s="45"/>
      <c r="DP919" s="45"/>
      <c r="DQ919" s="45"/>
      <c r="DR919" s="45"/>
      <c r="DS919" s="45"/>
      <c r="DT919" s="45"/>
      <c r="DU919" s="45"/>
      <c r="DV919" s="1217"/>
      <c r="DW919" s="45"/>
      <c r="DX919" s="45"/>
      <c r="DY919" s="45"/>
      <c r="DZ919" s="45"/>
      <c r="EA919" s="45"/>
      <c r="EB919" s="45"/>
      <c r="EC919" s="45"/>
      <c r="ED919" s="45"/>
      <c r="EE919" s="45"/>
      <c r="EF919" s="45"/>
      <c r="EG919" s="45"/>
      <c r="EH919" s="45"/>
      <c r="EI919" s="45"/>
      <c r="EJ919" s="45"/>
      <c r="EK919" s="45"/>
      <c r="EL919" s="45"/>
      <c r="EM919" s="45"/>
      <c r="EN919" s="45"/>
      <c r="EO919" s="45"/>
      <c r="EP919" s="45"/>
      <c r="EQ919" s="1217"/>
      <c r="ER919" s="577"/>
    </row>
    <row r="920" spans="1:148" ht="15" customHeight="1">
      <c r="A920" s="648"/>
      <c r="B920" s="2261" t="s">
        <v>1398</v>
      </c>
      <c r="C920" s="2266" t="str">
        <f t="shared" ref="C920" si="976">IF(ISBLANK(C91), "", C91)</f>
        <v/>
      </c>
      <c r="D920" s="2266" t="str">
        <f t="shared" si="957"/>
        <v/>
      </c>
      <c r="E920" s="2266" t="str">
        <f t="shared" si="957"/>
        <v/>
      </c>
      <c r="F920" s="2266" t="str">
        <f t="shared" si="957"/>
        <v/>
      </c>
      <c r="G920" s="45"/>
      <c r="H920" s="45"/>
      <c r="I920" s="45"/>
      <c r="J920" s="45"/>
      <c r="K920" s="45"/>
      <c r="L920" s="45"/>
      <c r="M920" s="45"/>
      <c r="N920" s="45"/>
      <c r="O920" s="45"/>
      <c r="P920" s="45"/>
      <c r="Q920" s="45"/>
      <c r="R920" s="45"/>
      <c r="S920" s="45"/>
      <c r="T920" s="45"/>
      <c r="U920" s="45"/>
      <c r="V920" s="45"/>
      <c r="W920" s="45"/>
      <c r="X920" s="45"/>
      <c r="Y920" s="45"/>
      <c r="Z920" s="45"/>
      <c r="AA920" s="45"/>
      <c r="AB920" s="45"/>
      <c r="AC920" s="45"/>
      <c r="AD920" s="45"/>
      <c r="AE920" s="45"/>
      <c r="AF920" s="45"/>
      <c r="AG920" s="45"/>
      <c r="AH920" s="45"/>
      <c r="AI920" s="45"/>
      <c r="AJ920" s="45"/>
      <c r="AK920" s="45"/>
      <c r="AL920" s="45"/>
      <c r="AM920" s="45"/>
      <c r="AN920" s="45"/>
      <c r="AO920" s="45"/>
      <c r="AP920" s="45"/>
      <c r="AQ920" s="45"/>
      <c r="AR920" s="45"/>
      <c r="AS920" s="45"/>
      <c r="AT920" s="45"/>
      <c r="AU920" s="45"/>
      <c r="AV920" s="45"/>
      <c r="AW920" s="45"/>
      <c r="AX920" s="45"/>
      <c r="AY920" s="45"/>
      <c r="AZ920" s="45"/>
      <c r="BA920" s="45"/>
      <c r="BB920" s="45"/>
      <c r="BC920" s="45"/>
      <c r="BD920" s="45"/>
      <c r="BE920" s="45"/>
      <c r="BF920" s="45"/>
      <c r="BG920" s="45"/>
      <c r="BH920" s="45"/>
      <c r="BI920" s="45"/>
      <c r="BJ920" s="45"/>
      <c r="BK920" s="45"/>
      <c r="BL920" s="45"/>
      <c r="BM920" s="45"/>
      <c r="BN920" s="45"/>
      <c r="BO920" s="45"/>
      <c r="BP920" s="45"/>
      <c r="BQ920" s="45"/>
      <c r="BR920" s="45"/>
      <c r="BS920" s="45"/>
      <c r="BT920" s="45"/>
      <c r="BU920" s="45"/>
      <c r="BV920" s="45"/>
      <c r="BW920" s="45"/>
      <c r="BX920" s="45"/>
      <c r="BY920" s="45"/>
      <c r="BZ920" s="45"/>
      <c r="CA920" s="45"/>
      <c r="CB920" s="45"/>
      <c r="CC920" s="45"/>
      <c r="CD920" s="45"/>
      <c r="CE920" s="45"/>
      <c r="CF920" s="45"/>
      <c r="CG920" s="45"/>
      <c r="CH920" s="45"/>
      <c r="CI920" s="45"/>
      <c r="CJ920" s="45"/>
      <c r="CK920" s="45"/>
      <c r="CL920" s="45"/>
      <c r="CM920" s="45"/>
      <c r="CN920" s="45"/>
      <c r="CO920" s="45"/>
      <c r="CP920" s="45"/>
      <c r="CQ920" s="45"/>
      <c r="CR920" s="45"/>
      <c r="CS920" s="45"/>
      <c r="CT920" s="45"/>
      <c r="CU920" s="45"/>
      <c r="CV920" s="45"/>
      <c r="CW920" s="45"/>
      <c r="CX920" s="45"/>
      <c r="CY920" s="45"/>
      <c r="CZ920" s="45"/>
      <c r="DA920" s="45"/>
      <c r="DB920" s="45"/>
      <c r="DC920" s="45"/>
      <c r="DD920" s="45"/>
      <c r="DE920" s="45"/>
      <c r="DF920" s="45"/>
      <c r="DG920" s="45"/>
      <c r="DH920" s="45"/>
      <c r="DI920" s="45"/>
      <c r="DJ920" s="45"/>
      <c r="DK920" s="45"/>
      <c r="DL920" s="45"/>
      <c r="DM920" s="45"/>
      <c r="DN920" s="45"/>
      <c r="DO920" s="45"/>
      <c r="DP920" s="45"/>
      <c r="DQ920" s="45"/>
      <c r="DR920" s="45"/>
      <c r="DS920" s="45"/>
      <c r="DT920" s="45"/>
      <c r="DU920" s="45"/>
      <c r="DV920" s="1217"/>
      <c r="DW920" s="45"/>
      <c r="DX920" s="45"/>
      <c r="DY920" s="45"/>
      <c r="DZ920" s="45"/>
      <c r="EA920" s="45"/>
      <c r="EB920" s="45"/>
      <c r="EC920" s="45"/>
      <c r="ED920" s="45"/>
      <c r="EE920" s="45"/>
      <c r="EF920" s="45"/>
      <c r="EG920" s="45"/>
      <c r="EH920" s="45"/>
      <c r="EI920" s="45"/>
      <c r="EJ920" s="45"/>
      <c r="EK920" s="45"/>
      <c r="EL920" s="45"/>
      <c r="EM920" s="45"/>
      <c r="EN920" s="45"/>
      <c r="EO920" s="45"/>
      <c r="EP920" s="45"/>
      <c r="EQ920" s="1217"/>
      <c r="ER920" s="577"/>
    </row>
    <row r="921" spans="1:148" ht="15" customHeight="1">
      <c r="A921" s="648"/>
      <c r="B921" s="2261" t="s">
        <v>1399</v>
      </c>
      <c r="C921" s="2266" t="str">
        <f t="shared" ref="C921" si="977">IF(ISBLANK(C92), "", C92)</f>
        <v/>
      </c>
      <c r="D921" s="2266" t="str">
        <f t="shared" ref="D921:F940" si="978">IF(ISBLANK(D92), "", D92)</f>
        <v/>
      </c>
      <c r="E921" s="2266" t="str">
        <f t="shared" si="978"/>
        <v/>
      </c>
      <c r="F921" s="2266" t="str">
        <f t="shared" si="978"/>
        <v/>
      </c>
      <c r="G921" s="45"/>
      <c r="H921" s="45"/>
      <c r="I921" s="45"/>
      <c r="J921" s="45"/>
      <c r="K921" s="45"/>
      <c r="L921" s="45"/>
      <c r="M921" s="45"/>
      <c r="N921" s="45"/>
      <c r="O921" s="45"/>
      <c r="P921" s="45"/>
      <c r="Q921" s="45"/>
      <c r="R921" s="45"/>
      <c r="S921" s="45"/>
      <c r="T921" s="45"/>
      <c r="U921" s="45"/>
      <c r="V921" s="45"/>
      <c r="W921" s="45"/>
      <c r="X921" s="45"/>
      <c r="Y921" s="45"/>
      <c r="Z921" s="45"/>
      <c r="AA921" s="45"/>
      <c r="AB921" s="45"/>
      <c r="AC921" s="45"/>
      <c r="AD921" s="45"/>
      <c r="AE921" s="45"/>
      <c r="AF921" s="45"/>
      <c r="AG921" s="45"/>
      <c r="AH921" s="45"/>
      <c r="AI921" s="45"/>
      <c r="AJ921" s="45"/>
      <c r="AK921" s="45"/>
      <c r="AL921" s="45"/>
      <c r="AM921" s="45"/>
      <c r="AN921" s="45"/>
      <c r="AO921" s="45"/>
      <c r="AP921" s="45"/>
      <c r="AQ921" s="45"/>
      <c r="AR921" s="45"/>
      <c r="AS921" s="45"/>
      <c r="AT921" s="45"/>
      <c r="AU921" s="45"/>
      <c r="AV921" s="45"/>
      <c r="AW921" s="45"/>
      <c r="AX921" s="45"/>
      <c r="AY921" s="45"/>
      <c r="AZ921" s="45"/>
      <c r="BA921" s="45"/>
      <c r="BB921" s="45"/>
      <c r="BC921" s="45"/>
      <c r="BD921" s="45"/>
      <c r="BE921" s="45"/>
      <c r="BF921" s="45"/>
      <c r="BG921" s="45"/>
      <c r="BH921" s="45"/>
      <c r="BI921" s="45"/>
      <c r="BJ921" s="45"/>
      <c r="BK921" s="45"/>
      <c r="BL921" s="45"/>
      <c r="BM921" s="45"/>
      <c r="BN921" s="45"/>
      <c r="BO921" s="45"/>
      <c r="BP921" s="45"/>
      <c r="BQ921" s="45"/>
      <c r="BR921" s="45"/>
      <c r="BS921" s="45"/>
      <c r="BT921" s="45"/>
      <c r="BU921" s="45"/>
      <c r="BV921" s="45"/>
      <c r="BW921" s="45"/>
      <c r="BX921" s="45"/>
      <c r="BY921" s="45"/>
      <c r="BZ921" s="45"/>
      <c r="CA921" s="45"/>
      <c r="CB921" s="45"/>
      <c r="CC921" s="45"/>
      <c r="CD921" s="45"/>
      <c r="CE921" s="45"/>
      <c r="CF921" s="45"/>
      <c r="CG921" s="45"/>
      <c r="CH921" s="45"/>
      <c r="CI921" s="45"/>
      <c r="CJ921" s="45"/>
      <c r="CK921" s="45"/>
      <c r="CL921" s="45"/>
      <c r="CM921" s="45"/>
      <c r="CN921" s="45"/>
      <c r="CO921" s="45"/>
      <c r="CP921" s="45"/>
      <c r="CQ921" s="45"/>
      <c r="CR921" s="45"/>
      <c r="CS921" s="45"/>
      <c r="CT921" s="45"/>
      <c r="CU921" s="45"/>
      <c r="CV921" s="45"/>
      <c r="CW921" s="45"/>
      <c r="CX921" s="45"/>
      <c r="CY921" s="45"/>
      <c r="CZ921" s="45"/>
      <c r="DA921" s="45"/>
      <c r="DB921" s="45"/>
      <c r="DC921" s="45"/>
      <c r="DD921" s="45"/>
      <c r="DE921" s="45"/>
      <c r="DF921" s="45"/>
      <c r="DG921" s="45"/>
      <c r="DH921" s="45"/>
      <c r="DI921" s="45"/>
      <c r="DJ921" s="45"/>
      <c r="DK921" s="45"/>
      <c r="DL921" s="45"/>
      <c r="DM921" s="45"/>
      <c r="DN921" s="45"/>
      <c r="DO921" s="45"/>
      <c r="DP921" s="45"/>
      <c r="DQ921" s="45"/>
      <c r="DR921" s="45"/>
      <c r="DS921" s="45"/>
      <c r="DT921" s="45"/>
      <c r="DU921" s="45"/>
      <c r="DV921" s="1217"/>
      <c r="DW921" s="45"/>
      <c r="DX921" s="45"/>
      <c r="DY921" s="45"/>
      <c r="DZ921" s="45"/>
      <c r="EA921" s="45"/>
      <c r="EB921" s="45"/>
      <c r="EC921" s="45"/>
      <c r="ED921" s="45"/>
      <c r="EE921" s="45"/>
      <c r="EF921" s="45"/>
      <c r="EG921" s="45"/>
      <c r="EH921" s="45"/>
      <c r="EI921" s="45"/>
      <c r="EJ921" s="45"/>
      <c r="EK921" s="45"/>
      <c r="EL921" s="45"/>
      <c r="EM921" s="45"/>
      <c r="EN921" s="45"/>
      <c r="EO921" s="45"/>
      <c r="EP921" s="45"/>
      <c r="EQ921" s="1217"/>
      <c r="ER921" s="577"/>
    </row>
    <row r="922" spans="1:148" ht="15" customHeight="1">
      <c r="A922" s="648"/>
      <c r="B922" s="2261" t="s">
        <v>1400</v>
      </c>
      <c r="C922" s="2266" t="str">
        <f t="shared" ref="C922" si="979">IF(ISBLANK(C93), "", C93)</f>
        <v/>
      </c>
      <c r="D922" s="2266" t="str">
        <f t="shared" si="978"/>
        <v/>
      </c>
      <c r="E922" s="2266" t="str">
        <f t="shared" si="978"/>
        <v/>
      </c>
      <c r="F922" s="2266" t="str">
        <f t="shared" si="978"/>
        <v/>
      </c>
      <c r="G922" s="45"/>
      <c r="H922" s="45"/>
      <c r="I922" s="45"/>
      <c r="J922" s="45"/>
      <c r="K922" s="45"/>
      <c r="L922" s="45"/>
      <c r="M922" s="45"/>
      <c r="N922" s="45"/>
      <c r="O922" s="45"/>
      <c r="P922" s="45"/>
      <c r="Q922" s="45"/>
      <c r="R922" s="45"/>
      <c r="S922" s="45"/>
      <c r="T922" s="45"/>
      <c r="U922" s="45"/>
      <c r="V922" s="45"/>
      <c r="W922" s="45"/>
      <c r="X922" s="45"/>
      <c r="Y922" s="45"/>
      <c r="Z922" s="45"/>
      <c r="AA922" s="45"/>
      <c r="AB922" s="45"/>
      <c r="AC922" s="45"/>
      <c r="AD922" s="45"/>
      <c r="AE922" s="45"/>
      <c r="AF922" s="45"/>
      <c r="AG922" s="45"/>
      <c r="AH922" s="45"/>
      <c r="AI922" s="45"/>
      <c r="AJ922" s="45"/>
      <c r="AK922" s="45"/>
      <c r="AL922" s="45"/>
      <c r="AM922" s="45"/>
      <c r="AN922" s="45"/>
      <c r="AO922" s="45"/>
      <c r="AP922" s="45"/>
      <c r="AQ922" s="45"/>
      <c r="AR922" s="45"/>
      <c r="AS922" s="45"/>
      <c r="AT922" s="45"/>
      <c r="AU922" s="45"/>
      <c r="AV922" s="45"/>
      <c r="AW922" s="45"/>
      <c r="AX922" s="45"/>
      <c r="AY922" s="45"/>
      <c r="AZ922" s="45"/>
      <c r="BA922" s="45"/>
      <c r="BB922" s="45"/>
      <c r="BC922" s="45"/>
      <c r="BD922" s="45"/>
      <c r="BE922" s="45"/>
      <c r="BF922" s="45"/>
      <c r="BG922" s="45"/>
      <c r="BH922" s="45"/>
      <c r="BI922" s="45"/>
      <c r="BJ922" s="45"/>
      <c r="BK922" s="45"/>
      <c r="BL922" s="45"/>
      <c r="BM922" s="45"/>
      <c r="BN922" s="45"/>
      <c r="BO922" s="45"/>
      <c r="BP922" s="45"/>
      <c r="BQ922" s="45"/>
      <c r="BR922" s="45"/>
      <c r="BS922" s="45"/>
      <c r="BT922" s="45"/>
      <c r="BU922" s="45"/>
      <c r="BV922" s="45"/>
      <c r="BW922" s="45"/>
      <c r="BX922" s="45"/>
      <c r="BY922" s="45"/>
      <c r="BZ922" s="45"/>
      <c r="CA922" s="45"/>
      <c r="CB922" s="45"/>
      <c r="CC922" s="45"/>
      <c r="CD922" s="45"/>
      <c r="CE922" s="45"/>
      <c r="CF922" s="45"/>
      <c r="CG922" s="45"/>
      <c r="CH922" s="45"/>
      <c r="CI922" s="45"/>
      <c r="CJ922" s="45"/>
      <c r="CK922" s="45"/>
      <c r="CL922" s="45"/>
      <c r="CM922" s="45"/>
      <c r="CN922" s="45"/>
      <c r="CO922" s="45"/>
      <c r="CP922" s="45"/>
      <c r="CQ922" s="45"/>
      <c r="CR922" s="45"/>
      <c r="CS922" s="45"/>
      <c r="CT922" s="45"/>
      <c r="CU922" s="45"/>
      <c r="CV922" s="45"/>
      <c r="CW922" s="45"/>
      <c r="CX922" s="45"/>
      <c r="CY922" s="45"/>
      <c r="CZ922" s="45"/>
      <c r="DA922" s="45"/>
      <c r="DB922" s="45"/>
      <c r="DC922" s="45"/>
      <c r="DD922" s="45"/>
      <c r="DE922" s="45"/>
      <c r="DF922" s="45"/>
      <c r="DG922" s="45"/>
      <c r="DH922" s="45"/>
      <c r="DI922" s="45"/>
      <c r="DJ922" s="45"/>
      <c r="DK922" s="45"/>
      <c r="DL922" s="45"/>
      <c r="DM922" s="45"/>
      <c r="DN922" s="45"/>
      <c r="DO922" s="45"/>
      <c r="DP922" s="45"/>
      <c r="DQ922" s="45"/>
      <c r="DR922" s="45"/>
      <c r="DS922" s="45"/>
      <c r="DT922" s="45"/>
      <c r="DU922" s="45"/>
      <c r="DV922" s="1217"/>
      <c r="DW922" s="45"/>
      <c r="DX922" s="45"/>
      <c r="DY922" s="45"/>
      <c r="DZ922" s="45"/>
      <c r="EA922" s="45"/>
      <c r="EB922" s="45"/>
      <c r="EC922" s="45"/>
      <c r="ED922" s="45"/>
      <c r="EE922" s="45"/>
      <c r="EF922" s="45"/>
      <c r="EG922" s="45"/>
      <c r="EH922" s="45"/>
      <c r="EI922" s="45"/>
      <c r="EJ922" s="45"/>
      <c r="EK922" s="45"/>
      <c r="EL922" s="45"/>
      <c r="EM922" s="45"/>
      <c r="EN922" s="45"/>
      <c r="EO922" s="45"/>
      <c r="EP922" s="45"/>
      <c r="EQ922" s="1217"/>
      <c r="ER922" s="577"/>
    </row>
    <row r="923" spans="1:148" ht="15" customHeight="1">
      <c r="A923" s="648"/>
      <c r="B923" s="2261" t="s">
        <v>1401</v>
      </c>
      <c r="C923" s="2266" t="str">
        <f t="shared" ref="C923" si="980">IF(ISBLANK(C94), "", C94)</f>
        <v/>
      </c>
      <c r="D923" s="2266" t="str">
        <f t="shared" si="978"/>
        <v/>
      </c>
      <c r="E923" s="2266" t="str">
        <f t="shared" si="978"/>
        <v/>
      </c>
      <c r="F923" s="2266" t="str">
        <f t="shared" si="978"/>
        <v/>
      </c>
      <c r="G923" s="45"/>
      <c r="H923" s="45"/>
      <c r="I923" s="45"/>
      <c r="J923" s="45"/>
      <c r="K923" s="45"/>
      <c r="L923" s="45"/>
      <c r="M923" s="45"/>
      <c r="N923" s="45"/>
      <c r="O923" s="45"/>
      <c r="P923" s="45"/>
      <c r="Q923" s="45"/>
      <c r="R923" s="45"/>
      <c r="S923" s="45"/>
      <c r="T923" s="45"/>
      <c r="U923" s="45"/>
      <c r="V923" s="45"/>
      <c r="W923" s="45"/>
      <c r="X923" s="45"/>
      <c r="Y923" s="45"/>
      <c r="Z923" s="45"/>
      <c r="AA923" s="45"/>
      <c r="AB923" s="45"/>
      <c r="AC923" s="45"/>
      <c r="AD923" s="45"/>
      <c r="AE923" s="45"/>
      <c r="AF923" s="45"/>
      <c r="AG923" s="45"/>
      <c r="AH923" s="45"/>
      <c r="AI923" s="45"/>
      <c r="AJ923" s="45"/>
      <c r="AK923" s="45"/>
      <c r="AL923" s="45"/>
      <c r="AM923" s="45"/>
      <c r="AN923" s="45"/>
      <c r="AO923" s="45"/>
      <c r="AP923" s="45"/>
      <c r="AQ923" s="45"/>
      <c r="AR923" s="45"/>
      <c r="AS923" s="45"/>
      <c r="AT923" s="45"/>
      <c r="AU923" s="45"/>
      <c r="AV923" s="45"/>
      <c r="AW923" s="45"/>
      <c r="AX923" s="45"/>
      <c r="AY923" s="45"/>
      <c r="AZ923" s="45"/>
      <c r="BA923" s="45"/>
      <c r="BB923" s="45"/>
      <c r="BC923" s="45"/>
      <c r="BD923" s="45"/>
      <c r="BE923" s="45"/>
      <c r="BF923" s="45"/>
      <c r="BG923" s="45"/>
      <c r="BH923" s="45"/>
      <c r="BI923" s="45"/>
      <c r="BJ923" s="45"/>
      <c r="BK923" s="45"/>
      <c r="BL923" s="45"/>
      <c r="BM923" s="45"/>
      <c r="BN923" s="45"/>
      <c r="BO923" s="45"/>
      <c r="BP923" s="45"/>
      <c r="BQ923" s="45"/>
      <c r="BR923" s="45"/>
      <c r="BS923" s="45"/>
      <c r="BT923" s="45"/>
      <c r="BU923" s="45"/>
      <c r="BV923" s="45"/>
      <c r="BW923" s="45"/>
      <c r="BX923" s="45"/>
      <c r="BY923" s="45"/>
      <c r="BZ923" s="45"/>
      <c r="CA923" s="45"/>
      <c r="CB923" s="45"/>
      <c r="CC923" s="45"/>
      <c r="CD923" s="45"/>
      <c r="CE923" s="45"/>
      <c r="CF923" s="45"/>
      <c r="CG923" s="45"/>
      <c r="CH923" s="45"/>
      <c r="CI923" s="45"/>
      <c r="CJ923" s="45"/>
      <c r="CK923" s="45"/>
      <c r="CL923" s="45"/>
      <c r="CM923" s="45"/>
      <c r="CN923" s="45"/>
      <c r="CO923" s="45"/>
      <c r="CP923" s="45"/>
      <c r="CQ923" s="45"/>
      <c r="CR923" s="45"/>
      <c r="CS923" s="45"/>
      <c r="CT923" s="45"/>
      <c r="CU923" s="45"/>
      <c r="CV923" s="45"/>
      <c r="CW923" s="45"/>
      <c r="CX923" s="45"/>
      <c r="CY923" s="45"/>
      <c r="CZ923" s="45"/>
      <c r="DA923" s="45"/>
      <c r="DB923" s="45"/>
      <c r="DC923" s="45"/>
      <c r="DD923" s="45"/>
      <c r="DE923" s="45"/>
      <c r="DF923" s="45"/>
      <c r="DG923" s="45"/>
      <c r="DH923" s="45"/>
      <c r="DI923" s="45"/>
      <c r="DJ923" s="45"/>
      <c r="DK923" s="45"/>
      <c r="DL923" s="45"/>
      <c r="DM923" s="45"/>
      <c r="DN923" s="45"/>
      <c r="DO923" s="45"/>
      <c r="DP923" s="45"/>
      <c r="DQ923" s="45"/>
      <c r="DR923" s="45"/>
      <c r="DS923" s="45"/>
      <c r="DT923" s="45"/>
      <c r="DU923" s="45"/>
      <c r="DV923" s="1217"/>
      <c r="DW923" s="45"/>
      <c r="DX923" s="45"/>
      <c r="DY923" s="45"/>
      <c r="DZ923" s="45"/>
      <c r="EA923" s="45"/>
      <c r="EB923" s="45"/>
      <c r="EC923" s="45"/>
      <c r="ED923" s="45"/>
      <c r="EE923" s="45"/>
      <c r="EF923" s="45"/>
      <c r="EG923" s="45"/>
      <c r="EH923" s="45"/>
      <c r="EI923" s="45"/>
      <c r="EJ923" s="45"/>
      <c r="EK923" s="45"/>
      <c r="EL923" s="45"/>
      <c r="EM923" s="45"/>
      <c r="EN923" s="45"/>
      <c r="EO923" s="45"/>
      <c r="EP923" s="45"/>
      <c r="EQ923" s="1217"/>
      <c r="ER923" s="577"/>
    </row>
    <row r="924" spans="1:148" ht="15" customHeight="1">
      <c r="A924" s="648"/>
      <c r="B924" s="2261" t="s">
        <v>1402</v>
      </c>
      <c r="C924" s="2266" t="str">
        <f t="shared" ref="C924" si="981">IF(ISBLANK(C95), "", C95)</f>
        <v/>
      </c>
      <c r="D924" s="2266" t="str">
        <f t="shared" si="978"/>
        <v/>
      </c>
      <c r="E924" s="2266" t="str">
        <f t="shared" si="978"/>
        <v/>
      </c>
      <c r="F924" s="2266" t="str">
        <f t="shared" si="978"/>
        <v/>
      </c>
      <c r="G924" s="45"/>
      <c r="H924" s="45"/>
      <c r="I924" s="45"/>
      <c r="J924" s="45"/>
      <c r="K924" s="45"/>
      <c r="L924" s="45"/>
      <c r="M924" s="45"/>
      <c r="N924" s="45"/>
      <c r="O924" s="45"/>
      <c r="P924" s="45"/>
      <c r="Q924" s="45"/>
      <c r="R924" s="45"/>
      <c r="S924" s="45"/>
      <c r="T924" s="45"/>
      <c r="U924" s="45"/>
      <c r="V924" s="45"/>
      <c r="W924" s="45"/>
      <c r="X924" s="45"/>
      <c r="Y924" s="45"/>
      <c r="Z924" s="45"/>
      <c r="AA924" s="45"/>
      <c r="AB924" s="45"/>
      <c r="AC924" s="45"/>
      <c r="AD924" s="45"/>
      <c r="AE924" s="45"/>
      <c r="AF924" s="45"/>
      <c r="AG924" s="45"/>
      <c r="AH924" s="45"/>
      <c r="AI924" s="45"/>
      <c r="AJ924" s="45"/>
      <c r="AK924" s="45"/>
      <c r="AL924" s="45"/>
      <c r="AM924" s="45"/>
      <c r="AN924" s="45"/>
      <c r="AO924" s="45"/>
      <c r="AP924" s="45"/>
      <c r="AQ924" s="45"/>
      <c r="AR924" s="45"/>
      <c r="AS924" s="45"/>
      <c r="AT924" s="45"/>
      <c r="AU924" s="45"/>
      <c r="AV924" s="45"/>
      <c r="AW924" s="45"/>
      <c r="AX924" s="45"/>
      <c r="AY924" s="45"/>
      <c r="AZ924" s="45"/>
      <c r="BA924" s="45"/>
      <c r="BB924" s="45"/>
      <c r="BC924" s="45"/>
      <c r="BD924" s="45"/>
      <c r="BE924" s="45"/>
      <c r="BF924" s="45"/>
      <c r="BG924" s="45"/>
      <c r="BH924" s="45"/>
      <c r="BI924" s="45"/>
      <c r="BJ924" s="45"/>
      <c r="BK924" s="45"/>
      <c r="BL924" s="45"/>
      <c r="BM924" s="45"/>
      <c r="BN924" s="45"/>
      <c r="BO924" s="45"/>
      <c r="BP924" s="45"/>
      <c r="BQ924" s="45"/>
      <c r="BR924" s="45"/>
      <c r="BS924" s="45"/>
      <c r="BT924" s="45"/>
      <c r="BU924" s="45"/>
      <c r="BV924" s="45"/>
      <c r="BW924" s="45"/>
      <c r="BX924" s="45"/>
      <c r="BY924" s="45"/>
      <c r="BZ924" s="45"/>
      <c r="CA924" s="45"/>
      <c r="CB924" s="45"/>
      <c r="CC924" s="45"/>
      <c r="CD924" s="45"/>
      <c r="CE924" s="45"/>
      <c r="CF924" s="45"/>
      <c r="CG924" s="45"/>
      <c r="CH924" s="45"/>
      <c r="CI924" s="45"/>
      <c r="CJ924" s="45"/>
      <c r="CK924" s="45"/>
      <c r="CL924" s="45"/>
      <c r="CM924" s="45"/>
      <c r="CN924" s="45"/>
      <c r="CO924" s="45"/>
      <c r="CP924" s="45"/>
      <c r="CQ924" s="45"/>
      <c r="CR924" s="45"/>
      <c r="CS924" s="45"/>
      <c r="CT924" s="45"/>
      <c r="CU924" s="45"/>
      <c r="CV924" s="45"/>
      <c r="CW924" s="45"/>
      <c r="CX924" s="45"/>
      <c r="CY924" s="45"/>
      <c r="CZ924" s="45"/>
      <c r="DA924" s="45"/>
      <c r="DB924" s="45"/>
      <c r="DC924" s="45"/>
      <c r="DD924" s="45"/>
      <c r="DE924" s="45"/>
      <c r="DF924" s="45"/>
      <c r="DG924" s="45"/>
      <c r="DH924" s="45"/>
      <c r="DI924" s="45"/>
      <c r="DJ924" s="45"/>
      <c r="DK924" s="45"/>
      <c r="DL924" s="45"/>
      <c r="DM924" s="45"/>
      <c r="DN924" s="45"/>
      <c r="DO924" s="45"/>
      <c r="DP924" s="45"/>
      <c r="DQ924" s="45"/>
      <c r="DR924" s="45"/>
      <c r="DS924" s="45"/>
      <c r="DT924" s="45"/>
      <c r="DU924" s="45"/>
      <c r="DV924" s="1217"/>
      <c r="DW924" s="45"/>
      <c r="DX924" s="45"/>
      <c r="DY924" s="45"/>
      <c r="DZ924" s="45"/>
      <c r="EA924" s="45"/>
      <c r="EB924" s="45"/>
      <c r="EC924" s="45"/>
      <c r="ED924" s="45"/>
      <c r="EE924" s="45"/>
      <c r="EF924" s="45"/>
      <c r="EG924" s="45"/>
      <c r="EH924" s="45"/>
      <c r="EI924" s="45"/>
      <c r="EJ924" s="45"/>
      <c r="EK924" s="45"/>
      <c r="EL924" s="45"/>
      <c r="EM924" s="45"/>
      <c r="EN924" s="45"/>
      <c r="EO924" s="45"/>
      <c r="EP924" s="45"/>
      <c r="EQ924" s="1217"/>
      <c r="ER924" s="577"/>
    </row>
    <row r="925" spans="1:148" ht="15" customHeight="1">
      <c r="A925" s="648"/>
      <c r="B925" s="2261" t="s">
        <v>1403</v>
      </c>
      <c r="C925" s="2266" t="str">
        <f t="shared" ref="C925" si="982">IF(ISBLANK(C96), "", C96)</f>
        <v/>
      </c>
      <c r="D925" s="2266" t="str">
        <f t="shared" si="978"/>
        <v/>
      </c>
      <c r="E925" s="2266" t="str">
        <f t="shared" si="978"/>
        <v/>
      </c>
      <c r="F925" s="2266" t="str">
        <f t="shared" si="978"/>
        <v/>
      </c>
      <c r="G925" s="45"/>
      <c r="H925" s="45"/>
      <c r="I925" s="45"/>
      <c r="J925" s="45"/>
      <c r="K925" s="45"/>
      <c r="L925" s="45"/>
      <c r="M925" s="45"/>
      <c r="N925" s="45"/>
      <c r="O925" s="45"/>
      <c r="P925" s="45"/>
      <c r="Q925" s="45"/>
      <c r="R925" s="45"/>
      <c r="S925" s="45"/>
      <c r="T925" s="45"/>
      <c r="U925" s="45"/>
      <c r="V925" s="45"/>
      <c r="W925" s="45"/>
      <c r="X925" s="45"/>
      <c r="Y925" s="45"/>
      <c r="Z925" s="45"/>
      <c r="AA925" s="45"/>
      <c r="AB925" s="45"/>
      <c r="AC925" s="45"/>
      <c r="AD925" s="45"/>
      <c r="AE925" s="45"/>
      <c r="AF925" s="45"/>
      <c r="AG925" s="45"/>
      <c r="AH925" s="45"/>
      <c r="AI925" s="45"/>
      <c r="AJ925" s="45"/>
      <c r="AK925" s="45"/>
      <c r="AL925" s="45"/>
      <c r="AM925" s="45"/>
      <c r="AN925" s="45"/>
      <c r="AO925" s="45"/>
      <c r="AP925" s="45"/>
      <c r="AQ925" s="45"/>
      <c r="AR925" s="45"/>
      <c r="AS925" s="45"/>
      <c r="AT925" s="45"/>
      <c r="AU925" s="45"/>
      <c r="AV925" s="45"/>
      <c r="AW925" s="45"/>
      <c r="AX925" s="45"/>
      <c r="AY925" s="45"/>
      <c r="AZ925" s="45"/>
      <c r="BA925" s="45"/>
      <c r="BB925" s="45"/>
      <c r="BC925" s="45"/>
      <c r="BD925" s="45"/>
      <c r="BE925" s="45"/>
      <c r="BF925" s="45"/>
      <c r="BG925" s="45"/>
      <c r="BH925" s="45"/>
      <c r="BI925" s="45"/>
      <c r="BJ925" s="45"/>
      <c r="BK925" s="45"/>
      <c r="BL925" s="45"/>
      <c r="BM925" s="45"/>
      <c r="BN925" s="45"/>
      <c r="BO925" s="45"/>
      <c r="BP925" s="45"/>
      <c r="BQ925" s="45"/>
      <c r="BR925" s="45"/>
      <c r="BS925" s="45"/>
      <c r="BT925" s="45"/>
      <c r="BU925" s="45"/>
      <c r="BV925" s="45"/>
      <c r="BW925" s="45"/>
      <c r="BX925" s="45"/>
      <c r="BY925" s="45"/>
      <c r="BZ925" s="45"/>
      <c r="CA925" s="45"/>
      <c r="CB925" s="45"/>
      <c r="CC925" s="45"/>
      <c r="CD925" s="45"/>
      <c r="CE925" s="45"/>
      <c r="CF925" s="45"/>
      <c r="CG925" s="45"/>
      <c r="CH925" s="45"/>
      <c r="CI925" s="45"/>
      <c r="CJ925" s="45"/>
      <c r="CK925" s="45"/>
      <c r="CL925" s="45"/>
      <c r="CM925" s="45"/>
      <c r="CN925" s="45"/>
      <c r="CO925" s="45"/>
      <c r="CP925" s="45"/>
      <c r="CQ925" s="45"/>
      <c r="CR925" s="45"/>
      <c r="CS925" s="45"/>
      <c r="CT925" s="45"/>
      <c r="CU925" s="45"/>
      <c r="CV925" s="45"/>
      <c r="CW925" s="45"/>
      <c r="CX925" s="45"/>
      <c r="CY925" s="45"/>
      <c r="CZ925" s="45"/>
      <c r="DA925" s="45"/>
      <c r="DB925" s="45"/>
      <c r="DC925" s="45"/>
      <c r="DD925" s="45"/>
      <c r="DE925" s="45"/>
      <c r="DF925" s="45"/>
      <c r="DG925" s="45"/>
      <c r="DH925" s="45"/>
      <c r="DI925" s="45"/>
      <c r="DJ925" s="45"/>
      <c r="DK925" s="45"/>
      <c r="DL925" s="45"/>
      <c r="DM925" s="45"/>
      <c r="DN925" s="45"/>
      <c r="DO925" s="45"/>
      <c r="DP925" s="45"/>
      <c r="DQ925" s="45"/>
      <c r="DR925" s="45"/>
      <c r="DS925" s="45"/>
      <c r="DT925" s="45"/>
      <c r="DU925" s="45"/>
      <c r="DV925" s="1217"/>
      <c r="DW925" s="45"/>
      <c r="DX925" s="45"/>
      <c r="DY925" s="45"/>
      <c r="DZ925" s="45"/>
      <c r="EA925" s="45"/>
      <c r="EB925" s="45"/>
      <c r="EC925" s="45"/>
      <c r="ED925" s="45"/>
      <c r="EE925" s="45"/>
      <c r="EF925" s="45"/>
      <c r="EG925" s="45"/>
      <c r="EH925" s="45"/>
      <c r="EI925" s="45"/>
      <c r="EJ925" s="45"/>
      <c r="EK925" s="45"/>
      <c r="EL925" s="45"/>
      <c r="EM925" s="45"/>
      <c r="EN925" s="45"/>
      <c r="EO925" s="45"/>
      <c r="EP925" s="45"/>
      <c r="EQ925" s="1217"/>
      <c r="ER925" s="577"/>
    </row>
    <row r="926" spans="1:148" ht="15" customHeight="1">
      <c r="A926" s="648"/>
      <c r="B926" s="2261" t="s">
        <v>1404</v>
      </c>
      <c r="C926" s="2266" t="str">
        <f t="shared" ref="C926" si="983">IF(ISBLANK(C97), "", C97)</f>
        <v/>
      </c>
      <c r="D926" s="2266" t="str">
        <f t="shared" si="978"/>
        <v/>
      </c>
      <c r="E926" s="2266" t="str">
        <f t="shared" si="978"/>
        <v/>
      </c>
      <c r="F926" s="2266" t="str">
        <f t="shared" si="978"/>
        <v/>
      </c>
      <c r="G926" s="45"/>
      <c r="H926" s="45"/>
      <c r="I926" s="45"/>
      <c r="J926" s="45"/>
      <c r="K926" s="45"/>
      <c r="L926" s="45"/>
      <c r="M926" s="45"/>
      <c r="N926" s="45"/>
      <c r="O926" s="45"/>
      <c r="P926" s="45"/>
      <c r="Q926" s="45"/>
      <c r="R926" s="45"/>
      <c r="S926" s="45"/>
      <c r="T926" s="45"/>
      <c r="U926" s="45"/>
      <c r="V926" s="45"/>
      <c r="W926" s="45"/>
      <c r="X926" s="45"/>
      <c r="Y926" s="45"/>
      <c r="Z926" s="45"/>
      <c r="AA926" s="45"/>
      <c r="AB926" s="45"/>
      <c r="AC926" s="45"/>
      <c r="AD926" s="45"/>
      <c r="AE926" s="45"/>
      <c r="AF926" s="45"/>
      <c r="AG926" s="45"/>
      <c r="AH926" s="45"/>
      <c r="AI926" s="45"/>
      <c r="AJ926" s="45"/>
      <c r="AK926" s="45"/>
      <c r="AL926" s="45"/>
      <c r="AM926" s="45"/>
      <c r="AN926" s="45"/>
      <c r="AO926" s="45"/>
      <c r="AP926" s="45"/>
      <c r="AQ926" s="45"/>
      <c r="AR926" s="45"/>
      <c r="AS926" s="45"/>
      <c r="AT926" s="45"/>
      <c r="AU926" s="45"/>
      <c r="AV926" s="45"/>
      <c r="AW926" s="45"/>
      <c r="AX926" s="45"/>
      <c r="AY926" s="45"/>
      <c r="AZ926" s="45"/>
      <c r="BA926" s="45"/>
      <c r="BB926" s="45"/>
      <c r="BC926" s="45"/>
      <c r="BD926" s="45"/>
      <c r="BE926" s="45"/>
      <c r="BF926" s="45"/>
      <c r="BG926" s="45"/>
      <c r="BH926" s="45"/>
      <c r="BI926" s="45"/>
      <c r="BJ926" s="45"/>
      <c r="BK926" s="45"/>
      <c r="BL926" s="45"/>
      <c r="BM926" s="45"/>
      <c r="BN926" s="45"/>
      <c r="BO926" s="45"/>
      <c r="BP926" s="45"/>
      <c r="BQ926" s="45"/>
      <c r="BR926" s="45"/>
      <c r="BS926" s="45"/>
      <c r="BT926" s="45"/>
      <c r="BU926" s="45"/>
      <c r="BV926" s="45"/>
      <c r="BW926" s="45"/>
      <c r="BX926" s="45"/>
      <c r="BY926" s="45"/>
      <c r="BZ926" s="45"/>
      <c r="CA926" s="45"/>
      <c r="CB926" s="45"/>
      <c r="CC926" s="45"/>
      <c r="CD926" s="45"/>
      <c r="CE926" s="45"/>
      <c r="CF926" s="45"/>
      <c r="CG926" s="45"/>
      <c r="CH926" s="45"/>
      <c r="CI926" s="45"/>
      <c r="CJ926" s="45"/>
      <c r="CK926" s="45"/>
      <c r="CL926" s="45"/>
      <c r="CM926" s="45"/>
      <c r="CN926" s="45"/>
      <c r="CO926" s="45"/>
      <c r="CP926" s="45"/>
      <c r="CQ926" s="45"/>
      <c r="CR926" s="45"/>
      <c r="CS926" s="45"/>
      <c r="CT926" s="45"/>
      <c r="CU926" s="45"/>
      <c r="CV926" s="45"/>
      <c r="CW926" s="45"/>
      <c r="CX926" s="45"/>
      <c r="CY926" s="45"/>
      <c r="CZ926" s="45"/>
      <c r="DA926" s="45"/>
      <c r="DB926" s="45"/>
      <c r="DC926" s="45"/>
      <c r="DD926" s="45"/>
      <c r="DE926" s="45"/>
      <c r="DF926" s="45"/>
      <c r="DG926" s="45"/>
      <c r="DH926" s="45"/>
      <c r="DI926" s="45"/>
      <c r="DJ926" s="45"/>
      <c r="DK926" s="45"/>
      <c r="DL926" s="45"/>
      <c r="DM926" s="45"/>
      <c r="DN926" s="45"/>
      <c r="DO926" s="45"/>
      <c r="DP926" s="45"/>
      <c r="DQ926" s="45"/>
      <c r="DR926" s="45"/>
      <c r="DS926" s="45"/>
      <c r="DT926" s="45"/>
      <c r="DU926" s="45"/>
      <c r="DV926" s="1217"/>
      <c r="DW926" s="45"/>
      <c r="DX926" s="45"/>
      <c r="DY926" s="45"/>
      <c r="DZ926" s="45"/>
      <c r="EA926" s="45"/>
      <c r="EB926" s="45"/>
      <c r="EC926" s="45"/>
      <c r="ED926" s="45"/>
      <c r="EE926" s="45"/>
      <c r="EF926" s="45"/>
      <c r="EG926" s="45"/>
      <c r="EH926" s="45"/>
      <c r="EI926" s="45"/>
      <c r="EJ926" s="45"/>
      <c r="EK926" s="45"/>
      <c r="EL926" s="45"/>
      <c r="EM926" s="45"/>
      <c r="EN926" s="45"/>
      <c r="EO926" s="45"/>
      <c r="EP926" s="45"/>
      <c r="EQ926" s="1217"/>
      <c r="ER926" s="577"/>
    </row>
    <row r="927" spans="1:148" ht="15" customHeight="1">
      <c r="A927" s="648"/>
      <c r="B927" s="2261" t="s">
        <v>1405</v>
      </c>
      <c r="C927" s="2266" t="str">
        <f t="shared" ref="C927" si="984">IF(ISBLANK(C98), "", C98)</f>
        <v/>
      </c>
      <c r="D927" s="2266" t="str">
        <f t="shared" si="978"/>
        <v/>
      </c>
      <c r="E927" s="2266" t="str">
        <f t="shared" si="978"/>
        <v/>
      </c>
      <c r="F927" s="2266" t="str">
        <f t="shared" si="978"/>
        <v/>
      </c>
      <c r="G927" s="45"/>
      <c r="H927" s="45"/>
      <c r="I927" s="45"/>
      <c r="J927" s="45"/>
      <c r="K927" s="45"/>
      <c r="L927" s="45"/>
      <c r="M927" s="45"/>
      <c r="N927" s="45"/>
      <c r="O927" s="45"/>
      <c r="P927" s="45"/>
      <c r="Q927" s="45"/>
      <c r="R927" s="45"/>
      <c r="S927" s="45"/>
      <c r="T927" s="45"/>
      <c r="U927" s="45"/>
      <c r="V927" s="45"/>
      <c r="W927" s="45"/>
      <c r="X927" s="45"/>
      <c r="Y927" s="45"/>
      <c r="Z927" s="45"/>
      <c r="AA927" s="45"/>
      <c r="AB927" s="45"/>
      <c r="AC927" s="45"/>
      <c r="AD927" s="45"/>
      <c r="AE927" s="45"/>
      <c r="AF927" s="45"/>
      <c r="AG927" s="45"/>
      <c r="AH927" s="45"/>
      <c r="AI927" s="45"/>
      <c r="AJ927" s="45"/>
      <c r="AK927" s="45"/>
      <c r="AL927" s="45"/>
      <c r="AM927" s="45"/>
      <c r="AN927" s="45"/>
      <c r="AO927" s="45"/>
      <c r="AP927" s="45"/>
      <c r="AQ927" s="45"/>
      <c r="AR927" s="45"/>
      <c r="AS927" s="45"/>
      <c r="AT927" s="45"/>
      <c r="AU927" s="45"/>
      <c r="AV927" s="45"/>
      <c r="AW927" s="45"/>
      <c r="AX927" s="45"/>
      <c r="AY927" s="45"/>
      <c r="AZ927" s="45"/>
      <c r="BA927" s="45"/>
      <c r="BB927" s="45"/>
      <c r="BC927" s="45"/>
      <c r="BD927" s="45"/>
      <c r="BE927" s="45"/>
      <c r="BF927" s="45"/>
      <c r="BG927" s="45"/>
      <c r="BH927" s="45"/>
      <c r="BI927" s="45"/>
      <c r="BJ927" s="45"/>
      <c r="BK927" s="45"/>
      <c r="BL927" s="45"/>
      <c r="BM927" s="45"/>
      <c r="BN927" s="45"/>
      <c r="BO927" s="45"/>
      <c r="BP927" s="45"/>
      <c r="BQ927" s="45"/>
      <c r="BR927" s="45"/>
      <c r="BS927" s="45"/>
      <c r="BT927" s="45"/>
      <c r="BU927" s="45"/>
      <c r="BV927" s="45"/>
      <c r="BW927" s="45"/>
      <c r="BX927" s="45"/>
      <c r="BY927" s="45"/>
      <c r="BZ927" s="45"/>
      <c r="CA927" s="45"/>
      <c r="CB927" s="45"/>
      <c r="CC927" s="45"/>
      <c r="CD927" s="45"/>
      <c r="CE927" s="45"/>
      <c r="CF927" s="45"/>
      <c r="CG927" s="45"/>
      <c r="CH927" s="45"/>
      <c r="CI927" s="45"/>
      <c r="CJ927" s="45"/>
      <c r="CK927" s="45"/>
      <c r="CL927" s="45"/>
      <c r="CM927" s="45"/>
      <c r="CN927" s="45"/>
      <c r="CO927" s="45"/>
      <c r="CP927" s="45"/>
      <c r="CQ927" s="45"/>
      <c r="CR927" s="45"/>
      <c r="CS927" s="45"/>
      <c r="CT927" s="45"/>
      <c r="CU927" s="45"/>
      <c r="CV927" s="45"/>
      <c r="CW927" s="45"/>
      <c r="CX927" s="45"/>
      <c r="CY927" s="45"/>
      <c r="CZ927" s="45"/>
      <c r="DA927" s="45"/>
      <c r="DB927" s="45"/>
      <c r="DC927" s="45"/>
      <c r="DD927" s="45"/>
      <c r="DE927" s="45"/>
      <c r="DF927" s="45"/>
      <c r="DG927" s="45"/>
      <c r="DH927" s="45"/>
      <c r="DI927" s="45"/>
      <c r="DJ927" s="45"/>
      <c r="DK927" s="45"/>
      <c r="DL927" s="45"/>
      <c r="DM927" s="45"/>
      <c r="DN927" s="45"/>
      <c r="DO927" s="45"/>
      <c r="DP927" s="45"/>
      <c r="DQ927" s="45"/>
      <c r="DR927" s="45"/>
      <c r="DS927" s="45"/>
      <c r="DT927" s="45"/>
      <c r="DU927" s="45"/>
      <c r="DV927" s="1217"/>
      <c r="DW927" s="45"/>
      <c r="DX927" s="45"/>
      <c r="DY927" s="45"/>
      <c r="DZ927" s="45"/>
      <c r="EA927" s="45"/>
      <c r="EB927" s="45"/>
      <c r="EC927" s="45"/>
      <c r="ED927" s="45"/>
      <c r="EE927" s="45"/>
      <c r="EF927" s="45"/>
      <c r="EG927" s="45"/>
      <c r="EH927" s="45"/>
      <c r="EI927" s="45"/>
      <c r="EJ927" s="45"/>
      <c r="EK927" s="45"/>
      <c r="EL927" s="45"/>
      <c r="EM927" s="45"/>
      <c r="EN927" s="45"/>
      <c r="EO927" s="45"/>
      <c r="EP927" s="45"/>
      <c r="EQ927" s="1217"/>
      <c r="ER927" s="577"/>
    </row>
    <row r="928" spans="1:148" ht="15" customHeight="1">
      <c r="A928" s="648"/>
      <c r="B928" s="2261" t="s">
        <v>1406</v>
      </c>
      <c r="C928" s="2266" t="str">
        <f t="shared" ref="C928" si="985">IF(ISBLANK(C99), "", C99)</f>
        <v/>
      </c>
      <c r="D928" s="2266" t="str">
        <f t="shared" si="978"/>
        <v/>
      </c>
      <c r="E928" s="2266" t="str">
        <f t="shared" si="978"/>
        <v/>
      </c>
      <c r="F928" s="2266" t="str">
        <f t="shared" si="978"/>
        <v/>
      </c>
      <c r="G928" s="45"/>
      <c r="H928" s="45"/>
      <c r="I928" s="45"/>
      <c r="J928" s="45"/>
      <c r="K928" s="45"/>
      <c r="L928" s="45"/>
      <c r="M928" s="45"/>
      <c r="N928" s="45"/>
      <c r="O928" s="45"/>
      <c r="P928" s="45"/>
      <c r="Q928" s="45"/>
      <c r="R928" s="45"/>
      <c r="S928" s="45"/>
      <c r="T928" s="45"/>
      <c r="U928" s="45"/>
      <c r="V928" s="45"/>
      <c r="W928" s="45"/>
      <c r="X928" s="45"/>
      <c r="Y928" s="45"/>
      <c r="Z928" s="45"/>
      <c r="AA928" s="45"/>
      <c r="AB928" s="45"/>
      <c r="AC928" s="45"/>
      <c r="AD928" s="45"/>
      <c r="AE928" s="45"/>
      <c r="AF928" s="45"/>
      <c r="AG928" s="45"/>
      <c r="AH928" s="45"/>
      <c r="AI928" s="45"/>
      <c r="AJ928" s="45"/>
      <c r="AK928" s="45"/>
      <c r="AL928" s="45"/>
      <c r="AM928" s="45"/>
      <c r="AN928" s="45"/>
      <c r="AO928" s="45"/>
      <c r="AP928" s="45"/>
      <c r="AQ928" s="45"/>
      <c r="AR928" s="45"/>
      <c r="AS928" s="45"/>
      <c r="AT928" s="45"/>
      <c r="AU928" s="45"/>
      <c r="AV928" s="45"/>
      <c r="AW928" s="45"/>
      <c r="AX928" s="45"/>
      <c r="AY928" s="45"/>
      <c r="AZ928" s="45"/>
      <c r="BA928" s="45"/>
      <c r="BB928" s="45"/>
      <c r="BC928" s="45"/>
      <c r="BD928" s="45"/>
      <c r="BE928" s="45"/>
      <c r="BF928" s="45"/>
      <c r="BG928" s="45"/>
      <c r="BH928" s="45"/>
      <c r="BI928" s="45"/>
      <c r="BJ928" s="45"/>
      <c r="BK928" s="45"/>
      <c r="BL928" s="45"/>
      <c r="BM928" s="45"/>
      <c r="BN928" s="45"/>
      <c r="BO928" s="45"/>
      <c r="BP928" s="45"/>
      <c r="BQ928" s="45"/>
      <c r="BR928" s="45"/>
      <c r="BS928" s="45"/>
      <c r="BT928" s="45"/>
      <c r="BU928" s="45"/>
      <c r="BV928" s="45"/>
      <c r="BW928" s="45"/>
      <c r="BX928" s="45"/>
      <c r="BY928" s="45"/>
      <c r="BZ928" s="45"/>
      <c r="CA928" s="45"/>
      <c r="CB928" s="45"/>
      <c r="CC928" s="45"/>
      <c r="CD928" s="45"/>
      <c r="CE928" s="45"/>
      <c r="CF928" s="45"/>
      <c r="CG928" s="45"/>
      <c r="CH928" s="45"/>
      <c r="CI928" s="45"/>
      <c r="CJ928" s="45"/>
      <c r="CK928" s="45"/>
      <c r="CL928" s="45"/>
      <c r="CM928" s="45"/>
      <c r="CN928" s="45"/>
      <c r="CO928" s="45"/>
      <c r="CP928" s="45"/>
      <c r="CQ928" s="45"/>
      <c r="CR928" s="45"/>
      <c r="CS928" s="45"/>
      <c r="CT928" s="45"/>
      <c r="CU928" s="45"/>
      <c r="CV928" s="45"/>
      <c r="CW928" s="45"/>
      <c r="CX928" s="45"/>
      <c r="CY928" s="45"/>
      <c r="CZ928" s="45"/>
      <c r="DA928" s="45"/>
      <c r="DB928" s="45"/>
      <c r="DC928" s="45"/>
      <c r="DD928" s="45"/>
      <c r="DE928" s="45"/>
      <c r="DF928" s="45"/>
      <c r="DG928" s="45"/>
      <c r="DH928" s="45"/>
      <c r="DI928" s="45"/>
      <c r="DJ928" s="45"/>
      <c r="DK928" s="45"/>
      <c r="DL928" s="45"/>
      <c r="DM928" s="45"/>
      <c r="DN928" s="45"/>
      <c r="DO928" s="45"/>
      <c r="DP928" s="45"/>
      <c r="DQ928" s="45"/>
      <c r="DR928" s="45"/>
      <c r="DS928" s="45"/>
      <c r="DT928" s="45"/>
      <c r="DU928" s="45"/>
      <c r="DV928" s="1217"/>
      <c r="DW928" s="45"/>
      <c r="DX928" s="45"/>
      <c r="DY928" s="45"/>
      <c r="DZ928" s="45"/>
      <c r="EA928" s="45"/>
      <c r="EB928" s="45"/>
      <c r="EC928" s="45"/>
      <c r="ED928" s="45"/>
      <c r="EE928" s="45"/>
      <c r="EF928" s="45"/>
      <c r="EG928" s="45"/>
      <c r="EH928" s="45"/>
      <c r="EI928" s="45"/>
      <c r="EJ928" s="45"/>
      <c r="EK928" s="45"/>
      <c r="EL928" s="45"/>
      <c r="EM928" s="45"/>
      <c r="EN928" s="45"/>
      <c r="EO928" s="45"/>
      <c r="EP928" s="45"/>
      <c r="EQ928" s="1217"/>
      <c r="ER928" s="577"/>
    </row>
    <row r="929" spans="1:148" ht="15" customHeight="1">
      <c r="A929" s="648"/>
      <c r="B929" s="2261" t="s">
        <v>1407</v>
      </c>
      <c r="C929" s="2266" t="str">
        <f t="shared" ref="C929" si="986">IF(ISBLANK(C100), "", C100)</f>
        <v/>
      </c>
      <c r="D929" s="2266" t="str">
        <f t="shared" si="978"/>
        <v/>
      </c>
      <c r="E929" s="2266" t="str">
        <f t="shared" si="978"/>
        <v/>
      </c>
      <c r="F929" s="2266" t="str">
        <f t="shared" si="978"/>
        <v/>
      </c>
      <c r="G929" s="45"/>
      <c r="H929" s="45"/>
      <c r="I929" s="45"/>
      <c r="J929" s="45"/>
      <c r="K929" s="45"/>
      <c r="L929" s="45"/>
      <c r="M929" s="45"/>
      <c r="N929" s="45"/>
      <c r="O929" s="45"/>
      <c r="P929" s="45"/>
      <c r="Q929" s="45"/>
      <c r="R929" s="45"/>
      <c r="S929" s="45"/>
      <c r="T929" s="45"/>
      <c r="U929" s="45"/>
      <c r="V929" s="45"/>
      <c r="W929" s="45"/>
      <c r="X929" s="45"/>
      <c r="Y929" s="45"/>
      <c r="Z929" s="45"/>
      <c r="AA929" s="45"/>
      <c r="AB929" s="45"/>
      <c r="AC929" s="45"/>
      <c r="AD929" s="45"/>
      <c r="AE929" s="45"/>
      <c r="AF929" s="45"/>
      <c r="AG929" s="45"/>
      <c r="AH929" s="45"/>
      <c r="AI929" s="45"/>
      <c r="AJ929" s="45"/>
      <c r="AK929" s="45"/>
      <c r="AL929" s="45"/>
      <c r="AM929" s="45"/>
      <c r="AN929" s="45"/>
      <c r="AO929" s="45"/>
      <c r="AP929" s="45"/>
      <c r="AQ929" s="45"/>
      <c r="AR929" s="45"/>
      <c r="AS929" s="45"/>
      <c r="AT929" s="45"/>
      <c r="AU929" s="45"/>
      <c r="AV929" s="45"/>
      <c r="AW929" s="45"/>
      <c r="AX929" s="45"/>
      <c r="AY929" s="45"/>
      <c r="AZ929" s="45"/>
      <c r="BA929" s="45"/>
      <c r="BB929" s="45"/>
      <c r="BC929" s="45"/>
      <c r="BD929" s="45"/>
      <c r="BE929" s="45"/>
      <c r="BF929" s="45"/>
      <c r="BG929" s="45"/>
      <c r="BH929" s="45"/>
      <c r="BI929" s="45"/>
      <c r="BJ929" s="45"/>
      <c r="BK929" s="45"/>
      <c r="BL929" s="45"/>
      <c r="BM929" s="45"/>
      <c r="BN929" s="45"/>
      <c r="BO929" s="45"/>
      <c r="BP929" s="45"/>
      <c r="BQ929" s="45"/>
      <c r="BR929" s="45"/>
      <c r="BS929" s="45"/>
      <c r="BT929" s="45"/>
      <c r="BU929" s="45"/>
      <c r="BV929" s="45"/>
      <c r="BW929" s="45"/>
      <c r="BX929" s="45"/>
      <c r="BY929" s="45"/>
      <c r="BZ929" s="45"/>
      <c r="CA929" s="45"/>
      <c r="CB929" s="45"/>
      <c r="CC929" s="45"/>
      <c r="CD929" s="45"/>
      <c r="CE929" s="45"/>
      <c r="CF929" s="45"/>
      <c r="CG929" s="45"/>
      <c r="CH929" s="45"/>
      <c r="CI929" s="45"/>
      <c r="CJ929" s="45"/>
      <c r="CK929" s="45"/>
      <c r="CL929" s="45"/>
      <c r="CM929" s="45"/>
      <c r="CN929" s="45"/>
      <c r="CO929" s="45"/>
      <c r="CP929" s="45"/>
      <c r="CQ929" s="45"/>
      <c r="CR929" s="45"/>
      <c r="CS929" s="45"/>
      <c r="CT929" s="45"/>
      <c r="CU929" s="45"/>
      <c r="CV929" s="45"/>
      <c r="CW929" s="45"/>
      <c r="CX929" s="45"/>
      <c r="CY929" s="45"/>
      <c r="CZ929" s="45"/>
      <c r="DA929" s="45"/>
      <c r="DB929" s="45"/>
      <c r="DC929" s="45"/>
      <c r="DD929" s="45"/>
      <c r="DE929" s="45"/>
      <c r="DF929" s="45"/>
      <c r="DG929" s="45"/>
      <c r="DH929" s="45"/>
      <c r="DI929" s="45"/>
      <c r="DJ929" s="45"/>
      <c r="DK929" s="45"/>
      <c r="DL929" s="45"/>
      <c r="DM929" s="45"/>
      <c r="DN929" s="45"/>
      <c r="DO929" s="45"/>
      <c r="DP929" s="45"/>
      <c r="DQ929" s="45"/>
      <c r="DR929" s="45"/>
      <c r="DS929" s="45"/>
      <c r="DT929" s="45"/>
      <c r="DU929" s="45"/>
      <c r="DV929" s="1217"/>
      <c r="DW929" s="45"/>
      <c r="DX929" s="45"/>
      <c r="DY929" s="45"/>
      <c r="DZ929" s="45"/>
      <c r="EA929" s="45"/>
      <c r="EB929" s="45"/>
      <c r="EC929" s="45"/>
      <c r="ED929" s="45"/>
      <c r="EE929" s="45"/>
      <c r="EF929" s="45"/>
      <c r="EG929" s="45"/>
      <c r="EH929" s="45"/>
      <c r="EI929" s="45"/>
      <c r="EJ929" s="45"/>
      <c r="EK929" s="45"/>
      <c r="EL929" s="45"/>
      <c r="EM929" s="45"/>
      <c r="EN929" s="45"/>
      <c r="EO929" s="45"/>
      <c r="EP929" s="45"/>
      <c r="EQ929" s="1217"/>
      <c r="ER929" s="577"/>
    </row>
    <row r="930" spans="1:148" ht="15" customHeight="1">
      <c r="A930" s="648"/>
      <c r="B930" s="2261" t="s">
        <v>1408</v>
      </c>
      <c r="C930" s="2266" t="str">
        <f t="shared" ref="C930" si="987">IF(ISBLANK(C101), "", C101)</f>
        <v/>
      </c>
      <c r="D930" s="2266" t="str">
        <f t="shared" si="978"/>
        <v/>
      </c>
      <c r="E930" s="2266" t="str">
        <f t="shared" si="978"/>
        <v/>
      </c>
      <c r="F930" s="2266" t="str">
        <f t="shared" si="978"/>
        <v/>
      </c>
      <c r="G930" s="45"/>
      <c r="H930" s="45"/>
      <c r="I930" s="45"/>
      <c r="J930" s="45"/>
      <c r="K930" s="45"/>
      <c r="L930" s="45"/>
      <c r="M930" s="45"/>
      <c r="N930" s="45"/>
      <c r="O930" s="45"/>
      <c r="P930" s="45"/>
      <c r="Q930" s="45"/>
      <c r="R930" s="45"/>
      <c r="S930" s="45"/>
      <c r="T930" s="45"/>
      <c r="U930" s="45"/>
      <c r="V930" s="45"/>
      <c r="W930" s="45"/>
      <c r="X930" s="45"/>
      <c r="Y930" s="45"/>
      <c r="Z930" s="45"/>
      <c r="AA930" s="45"/>
      <c r="AB930" s="45"/>
      <c r="AC930" s="45"/>
      <c r="AD930" s="45"/>
      <c r="AE930" s="45"/>
      <c r="AF930" s="45"/>
      <c r="AG930" s="45"/>
      <c r="AH930" s="45"/>
      <c r="AI930" s="45"/>
      <c r="AJ930" s="45"/>
      <c r="AK930" s="45"/>
      <c r="AL930" s="45"/>
      <c r="AM930" s="45"/>
      <c r="AN930" s="45"/>
      <c r="AO930" s="45"/>
      <c r="AP930" s="45"/>
      <c r="AQ930" s="45"/>
      <c r="AR930" s="45"/>
      <c r="AS930" s="45"/>
      <c r="AT930" s="45"/>
      <c r="AU930" s="45"/>
      <c r="AV930" s="45"/>
      <c r="AW930" s="45"/>
      <c r="AX930" s="45"/>
      <c r="AY930" s="45"/>
      <c r="AZ930" s="45"/>
      <c r="BA930" s="45"/>
      <c r="BB930" s="45"/>
      <c r="BC930" s="45"/>
      <c r="BD930" s="45"/>
      <c r="BE930" s="45"/>
      <c r="BF930" s="45"/>
      <c r="BG930" s="45"/>
      <c r="BH930" s="45"/>
      <c r="BI930" s="45"/>
      <c r="BJ930" s="45"/>
      <c r="BK930" s="45"/>
      <c r="BL930" s="45"/>
      <c r="BM930" s="45"/>
      <c r="BN930" s="45"/>
      <c r="BO930" s="45"/>
      <c r="BP930" s="45"/>
      <c r="BQ930" s="45"/>
      <c r="BR930" s="45"/>
      <c r="BS930" s="45"/>
      <c r="BT930" s="45"/>
      <c r="BU930" s="45"/>
      <c r="BV930" s="45"/>
      <c r="BW930" s="45"/>
      <c r="BX930" s="45"/>
      <c r="BY930" s="45"/>
      <c r="BZ930" s="45"/>
      <c r="CA930" s="45"/>
      <c r="CB930" s="45"/>
      <c r="CC930" s="45"/>
      <c r="CD930" s="45"/>
      <c r="CE930" s="45"/>
      <c r="CF930" s="45"/>
      <c r="CG930" s="45"/>
      <c r="CH930" s="45"/>
      <c r="CI930" s="45"/>
      <c r="CJ930" s="45"/>
      <c r="CK930" s="45"/>
      <c r="CL930" s="45"/>
      <c r="CM930" s="45"/>
      <c r="CN930" s="45"/>
      <c r="CO930" s="45"/>
      <c r="CP930" s="45"/>
      <c r="CQ930" s="45"/>
      <c r="CR930" s="45"/>
      <c r="CS930" s="45"/>
      <c r="CT930" s="45"/>
      <c r="CU930" s="45"/>
      <c r="CV930" s="45"/>
      <c r="CW930" s="45"/>
      <c r="CX930" s="45"/>
      <c r="CY930" s="45"/>
      <c r="CZ930" s="45"/>
      <c r="DA930" s="45"/>
      <c r="DB930" s="45"/>
      <c r="DC930" s="45"/>
      <c r="DD930" s="45"/>
      <c r="DE930" s="45"/>
      <c r="DF930" s="45"/>
      <c r="DG930" s="45"/>
      <c r="DH930" s="45"/>
      <c r="DI930" s="45"/>
      <c r="DJ930" s="45"/>
      <c r="DK930" s="45"/>
      <c r="DL930" s="45"/>
      <c r="DM930" s="45"/>
      <c r="DN930" s="45"/>
      <c r="DO930" s="45"/>
      <c r="DP930" s="45"/>
      <c r="DQ930" s="45"/>
      <c r="DR930" s="45"/>
      <c r="DS930" s="45"/>
      <c r="DT930" s="45"/>
      <c r="DU930" s="45"/>
      <c r="DV930" s="1217"/>
      <c r="DW930" s="45"/>
      <c r="DX930" s="45"/>
      <c r="DY930" s="45"/>
      <c r="DZ930" s="45"/>
      <c r="EA930" s="45"/>
      <c r="EB930" s="45"/>
      <c r="EC930" s="45"/>
      <c r="ED930" s="45"/>
      <c r="EE930" s="45"/>
      <c r="EF930" s="45"/>
      <c r="EG930" s="45"/>
      <c r="EH930" s="45"/>
      <c r="EI930" s="45"/>
      <c r="EJ930" s="45"/>
      <c r="EK930" s="45"/>
      <c r="EL930" s="45"/>
      <c r="EM930" s="45"/>
      <c r="EN930" s="45"/>
      <c r="EO930" s="45"/>
      <c r="EP930" s="45"/>
      <c r="EQ930" s="1217"/>
      <c r="ER930" s="577"/>
    </row>
    <row r="931" spans="1:148" ht="15" customHeight="1">
      <c r="A931" s="648"/>
      <c r="B931" s="2261" t="s">
        <v>1409</v>
      </c>
      <c r="C931" s="2266" t="str">
        <f t="shared" ref="C931" si="988">IF(ISBLANK(C102), "", C102)</f>
        <v/>
      </c>
      <c r="D931" s="2266" t="str">
        <f t="shared" si="978"/>
        <v/>
      </c>
      <c r="E931" s="2266" t="str">
        <f t="shared" si="978"/>
        <v/>
      </c>
      <c r="F931" s="2266" t="str">
        <f t="shared" si="978"/>
        <v/>
      </c>
      <c r="G931" s="45"/>
      <c r="H931" s="45"/>
      <c r="I931" s="45"/>
      <c r="J931" s="45"/>
      <c r="K931" s="45"/>
      <c r="L931" s="45"/>
      <c r="M931" s="45"/>
      <c r="N931" s="45"/>
      <c r="O931" s="45"/>
      <c r="P931" s="45"/>
      <c r="Q931" s="45"/>
      <c r="R931" s="45"/>
      <c r="S931" s="45"/>
      <c r="T931" s="45"/>
      <c r="U931" s="45"/>
      <c r="V931" s="45"/>
      <c r="W931" s="45"/>
      <c r="X931" s="45"/>
      <c r="Y931" s="45"/>
      <c r="Z931" s="45"/>
      <c r="AA931" s="45"/>
      <c r="AB931" s="45"/>
      <c r="AC931" s="45"/>
      <c r="AD931" s="45"/>
      <c r="AE931" s="45"/>
      <c r="AF931" s="45"/>
      <c r="AG931" s="45"/>
      <c r="AH931" s="45"/>
      <c r="AI931" s="45"/>
      <c r="AJ931" s="45"/>
      <c r="AK931" s="45"/>
      <c r="AL931" s="45"/>
      <c r="AM931" s="45"/>
      <c r="AN931" s="45"/>
      <c r="AO931" s="45"/>
      <c r="AP931" s="45"/>
      <c r="AQ931" s="45"/>
      <c r="AR931" s="45"/>
      <c r="AS931" s="45"/>
      <c r="AT931" s="45"/>
      <c r="AU931" s="45"/>
      <c r="AV931" s="45"/>
      <c r="AW931" s="45"/>
      <c r="AX931" s="45"/>
      <c r="AY931" s="45"/>
      <c r="AZ931" s="45"/>
      <c r="BA931" s="45"/>
      <c r="BB931" s="45"/>
      <c r="BC931" s="45"/>
      <c r="BD931" s="45"/>
      <c r="BE931" s="45"/>
      <c r="BF931" s="45"/>
      <c r="BG931" s="45"/>
      <c r="BH931" s="45"/>
      <c r="BI931" s="45"/>
      <c r="BJ931" s="45"/>
      <c r="BK931" s="45"/>
      <c r="BL931" s="45"/>
      <c r="BM931" s="45"/>
      <c r="BN931" s="45"/>
      <c r="BO931" s="45"/>
      <c r="BP931" s="45"/>
      <c r="BQ931" s="45"/>
      <c r="BR931" s="45"/>
      <c r="BS931" s="45"/>
      <c r="BT931" s="45"/>
      <c r="BU931" s="45"/>
      <c r="BV931" s="45"/>
      <c r="BW931" s="45"/>
      <c r="BX931" s="45"/>
      <c r="BY931" s="45"/>
      <c r="BZ931" s="45"/>
      <c r="CA931" s="45"/>
      <c r="CB931" s="45"/>
      <c r="CC931" s="45"/>
      <c r="CD931" s="45"/>
      <c r="CE931" s="45"/>
      <c r="CF931" s="45"/>
      <c r="CG931" s="45"/>
      <c r="CH931" s="45"/>
      <c r="CI931" s="45"/>
      <c r="CJ931" s="45"/>
      <c r="CK931" s="45"/>
      <c r="CL931" s="45"/>
      <c r="CM931" s="45"/>
      <c r="CN931" s="45"/>
      <c r="CO931" s="45"/>
      <c r="CP931" s="45"/>
      <c r="CQ931" s="45"/>
      <c r="CR931" s="45"/>
      <c r="CS931" s="45"/>
      <c r="CT931" s="45"/>
      <c r="CU931" s="45"/>
      <c r="CV931" s="45"/>
      <c r="CW931" s="45"/>
      <c r="CX931" s="45"/>
      <c r="CY931" s="45"/>
      <c r="CZ931" s="45"/>
      <c r="DA931" s="45"/>
      <c r="DB931" s="45"/>
      <c r="DC931" s="45"/>
      <c r="DD931" s="45"/>
      <c r="DE931" s="45"/>
      <c r="DF931" s="45"/>
      <c r="DG931" s="45"/>
      <c r="DH931" s="45"/>
      <c r="DI931" s="45"/>
      <c r="DJ931" s="45"/>
      <c r="DK931" s="45"/>
      <c r="DL931" s="45"/>
      <c r="DM931" s="45"/>
      <c r="DN931" s="45"/>
      <c r="DO931" s="45"/>
      <c r="DP931" s="45"/>
      <c r="DQ931" s="45"/>
      <c r="DR931" s="45"/>
      <c r="DS931" s="45"/>
      <c r="DT931" s="45"/>
      <c r="DU931" s="45"/>
      <c r="DV931" s="1217"/>
      <c r="DW931" s="45"/>
      <c r="DX931" s="45"/>
      <c r="DY931" s="45"/>
      <c r="DZ931" s="45"/>
      <c r="EA931" s="45"/>
      <c r="EB931" s="45"/>
      <c r="EC931" s="45"/>
      <c r="ED931" s="45"/>
      <c r="EE931" s="45"/>
      <c r="EF931" s="45"/>
      <c r="EG931" s="45"/>
      <c r="EH931" s="45"/>
      <c r="EI931" s="45"/>
      <c r="EJ931" s="45"/>
      <c r="EK931" s="45"/>
      <c r="EL931" s="45"/>
      <c r="EM931" s="45"/>
      <c r="EN931" s="45"/>
      <c r="EO931" s="45"/>
      <c r="EP931" s="45"/>
      <c r="EQ931" s="1217"/>
      <c r="ER931" s="577"/>
    </row>
    <row r="932" spans="1:148" ht="15" customHeight="1">
      <c r="A932" s="648"/>
      <c r="B932" s="2261" t="s">
        <v>1410</v>
      </c>
      <c r="C932" s="2266" t="str">
        <f t="shared" ref="C932" si="989">IF(ISBLANK(C103), "", C103)</f>
        <v/>
      </c>
      <c r="D932" s="2266" t="str">
        <f t="shared" si="978"/>
        <v/>
      </c>
      <c r="E932" s="2266" t="str">
        <f t="shared" si="978"/>
        <v/>
      </c>
      <c r="F932" s="2266" t="str">
        <f t="shared" si="978"/>
        <v/>
      </c>
      <c r="G932" s="45"/>
      <c r="H932" s="45"/>
      <c r="I932" s="45"/>
      <c r="J932" s="45"/>
      <c r="K932" s="45"/>
      <c r="L932" s="45"/>
      <c r="M932" s="45"/>
      <c r="N932" s="45"/>
      <c r="O932" s="45"/>
      <c r="P932" s="45"/>
      <c r="Q932" s="45"/>
      <c r="R932" s="45"/>
      <c r="S932" s="45"/>
      <c r="T932" s="45"/>
      <c r="U932" s="45"/>
      <c r="V932" s="45"/>
      <c r="W932" s="45"/>
      <c r="X932" s="45"/>
      <c r="Y932" s="45"/>
      <c r="Z932" s="45"/>
      <c r="AA932" s="45"/>
      <c r="AB932" s="45"/>
      <c r="AC932" s="45"/>
      <c r="AD932" s="45"/>
      <c r="AE932" s="45"/>
      <c r="AF932" s="45"/>
      <c r="AG932" s="45"/>
      <c r="AH932" s="45"/>
      <c r="AI932" s="45"/>
      <c r="AJ932" s="45"/>
      <c r="AK932" s="45"/>
      <c r="AL932" s="45"/>
      <c r="AM932" s="45"/>
      <c r="AN932" s="45"/>
      <c r="AO932" s="45"/>
      <c r="AP932" s="45"/>
      <c r="AQ932" s="45"/>
      <c r="AR932" s="45"/>
      <c r="AS932" s="45"/>
      <c r="AT932" s="45"/>
      <c r="AU932" s="45"/>
      <c r="AV932" s="45"/>
      <c r="AW932" s="45"/>
      <c r="AX932" s="45"/>
      <c r="AY932" s="45"/>
      <c r="AZ932" s="45"/>
      <c r="BA932" s="45"/>
      <c r="BB932" s="45"/>
      <c r="BC932" s="45"/>
      <c r="BD932" s="45"/>
      <c r="BE932" s="45"/>
      <c r="BF932" s="45"/>
      <c r="BG932" s="45"/>
      <c r="BH932" s="45"/>
      <c r="BI932" s="45"/>
      <c r="BJ932" s="45"/>
      <c r="BK932" s="45"/>
      <c r="BL932" s="45"/>
      <c r="BM932" s="45"/>
      <c r="BN932" s="45"/>
      <c r="BO932" s="45"/>
      <c r="BP932" s="45"/>
      <c r="BQ932" s="45"/>
      <c r="BR932" s="45"/>
      <c r="BS932" s="45"/>
      <c r="BT932" s="45"/>
      <c r="BU932" s="45"/>
      <c r="BV932" s="45"/>
      <c r="BW932" s="45"/>
      <c r="BX932" s="45"/>
      <c r="BY932" s="45"/>
      <c r="BZ932" s="45"/>
      <c r="CA932" s="45"/>
      <c r="CB932" s="45"/>
      <c r="CC932" s="45"/>
      <c r="CD932" s="45"/>
      <c r="CE932" s="45"/>
      <c r="CF932" s="45"/>
      <c r="CG932" s="45"/>
      <c r="CH932" s="45"/>
      <c r="CI932" s="45"/>
      <c r="CJ932" s="45"/>
      <c r="CK932" s="45"/>
      <c r="CL932" s="45"/>
      <c r="CM932" s="45"/>
      <c r="CN932" s="45"/>
      <c r="CO932" s="45"/>
      <c r="CP932" s="45"/>
      <c r="CQ932" s="45"/>
      <c r="CR932" s="45"/>
      <c r="CS932" s="45"/>
      <c r="CT932" s="45"/>
      <c r="CU932" s="45"/>
      <c r="CV932" s="45"/>
      <c r="CW932" s="45"/>
      <c r="CX932" s="45"/>
      <c r="CY932" s="45"/>
      <c r="CZ932" s="45"/>
      <c r="DA932" s="45"/>
      <c r="DB932" s="45"/>
      <c r="DC932" s="45"/>
      <c r="DD932" s="45"/>
      <c r="DE932" s="45"/>
      <c r="DF932" s="45"/>
      <c r="DG932" s="45"/>
      <c r="DH932" s="45"/>
      <c r="DI932" s="45"/>
      <c r="DJ932" s="45"/>
      <c r="DK932" s="45"/>
      <c r="DL932" s="45"/>
      <c r="DM932" s="45"/>
      <c r="DN932" s="45"/>
      <c r="DO932" s="45"/>
      <c r="DP932" s="45"/>
      <c r="DQ932" s="45"/>
      <c r="DR932" s="45"/>
      <c r="DS932" s="45"/>
      <c r="DT932" s="45"/>
      <c r="DU932" s="45"/>
      <c r="DV932" s="1217"/>
      <c r="DW932" s="45"/>
      <c r="DX932" s="45"/>
      <c r="DY932" s="45"/>
      <c r="DZ932" s="45"/>
      <c r="EA932" s="45"/>
      <c r="EB932" s="45"/>
      <c r="EC932" s="45"/>
      <c r="ED932" s="45"/>
      <c r="EE932" s="45"/>
      <c r="EF932" s="45"/>
      <c r="EG932" s="45"/>
      <c r="EH932" s="45"/>
      <c r="EI932" s="45"/>
      <c r="EJ932" s="45"/>
      <c r="EK932" s="45"/>
      <c r="EL932" s="45"/>
      <c r="EM932" s="45"/>
      <c r="EN932" s="45"/>
      <c r="EO932" s="45"/>
      <c r="EP932" s="45"/>
      <c r="EQ932" s="1217"/>
      <c r="ER932" s="577"/>
    </row>
    <row r="933" spans="1:148" ht="15" customHeight="1">
      <c r="A933" s="648"/>
      <c r="B933" s="2261" t="s">
        <v>1411</v>
      </c>
      <c r="C933" s="2266" t="str">
        <f t="shared" ref="C933" si="990">IF(ISBLANK(C104), "", C104)</f>
        <v/>
      </c>
      <c r="D933" s="2266" t="str">
        <f t="shared" si="978"/>
        <v/>
      </c>
      <c r="E933" s="2266" t="str">
        <f t="shared" si="978"/>
        <v/>
      </c>
      <c r="F933" s="2266" t="str">
        <f t="shared" si="978"/>
        <v/>
      </c>
      <c r="G933" s="45"/>
      <c r="H933" s="45"/>
      <c r="I933" s="45"/>
      <c r="J933" s="45"/>
      <c r="K933" s="45"/>
      <c r="L933" s="45"/>
      <c r="M933" s="45"/>
      <c r="N933" s="45"/>
      <c r="O933" s="45"/>
      <c r="P933" s="45"/>
      <c r="Q933" s="45"/>
      <c r="R933" s="45"/>
      <c r="S933" s="45"/>
      <c r="T933" s="45"/>
      <c r="U933" s="45"/>
      <c r="V933" s="45"/>
      <c r="W933" s="45"/>
      <c r="X933" s="45"/>
      <c r="Y933" s="45"/>
      <c r="Z933" s="45"/>
      <c r="AA933" s="45"/>
      <c r="AB933" s="45"/>
      <c r="AC933" s="45"/>
      <c r="AD933" s="45"/>
      <c r="AE933" s="45"/>
      <c r="AF933" s="45"/>
      <c r="AG933" s="45"/>
      <c r="AH933" s="45"/>
      <c r="AI933" s="45"/>
      <c r="AJ933" s="45"/>
      <c r="AK933" s="45"/>
      <c r="AL933" s="45"/>
      <c r="AM933" s="45"/>
      <c r="AN933" s="45"/>
      <c r="AO933" s="45"/>
      <c r="AP933" s="45"/>
      <c r="AQ933" s="45"/>
      <c r="AR933" s="45"/>
      <c r="AS933" s="45"/>
      <c r="AT933" s="45"/>
      <c r="AU933" s="45"/>
      <c r="AV933" s="45"/>
      <c r="AW933" s="45"/>
      <c r="AX933" s="45"/>
      <c r="AY933" s="45"/>
      <c r="AZ933" s="45"/>
      <c r="BA933" s="45"/>
      <c r="BB933" s="45"/>
      <c r="BC933" s="45"/>
      <c r="BD933" s="45"/>
      <c r="BE933" s="45"/>
      <c r="BF933" s="45"/>
      <c r="BG933" s="45"/>
      <c r="BH933" s="45"/>
      <c r="BI933" s="45"/>
      <c r="BJ933" s="45"/>
      <c r="BK933" s="45"/>
      <c r="BL933" s="45"/>
      <c r="BM933" s="45"/>
      <c r="BN933" s="45"/>
      <c r="BO933" s="45"/>
      <c r="BP933" s="45"/>
      <c r="BQ933" s="45"/>
      <c r="BR933" s="45"/>
      <c r="BS933" s="45"/>
      <c r="BT933" s="45"/>
      <c r="BU933" s="45"/>
      <c r="BV933" s="45"/>
      <c r="BW933" s="45"/>
      <c r="BX933" s="45"/>
      <c r="BY933" s="45"/>
      <c r="BZ933" s="45"/>
      <c r="CA933" s="45"/>
      <c r="CB933" s="45"/>
      <c r="CC933" s="45"/>
      <c r="CD933" s="45"/>
      <c r="CE933" s="45"/>
      <c r="CF933" s="45"/>
      <c r="CG933" s="45"/>
      <c r="CH933" s="45"/>
      <c r="CI933" s="45"/>
      <c r="CJ933" s="45"/>
      <c r="CK933" s="45"/>
      <c r="CL933" s="45"/>
      <c r="CM933" s="45"/>
      <c r="CN933" s="45"/>
      <c r="CO933" s="45"/>
      <c r="CP933" s="45"/>
      <c r="CQ933" s="45"/>
      <c r="CR933" s="45"/>
      <c r="CS933" s="45"/>
      <c r="CT933" s="45"/>
      <c r="CU933" s="45"/>
      <c r="CV933" s="45"/>
      <c r="CW933" s="45"/>
      <c r="CX933" s="45"/>
      <c r="CY933" s="45"/>
      <c r="CZ933" s="45"/>
      <c r="DA933" s="45"/>
      <c r="DB933" s="45"/>
      <c r="DC933" s="45"/>
      <c r="DD933" s="45"/>
      <c r="DE933" s="45"/>
      <c r="DF933" s="45"/>
      <c r="DG933" s="45"/>
      <c r="DH933" s="45"/>
      <c r="DI933" s="45"/>
      <c r="DJ933" s="45"/>
      <c r="DK933" s="45"/>
      <c r="DL933" s="45"/>
      <c r="DM933" s="45"/>
      <c r="DN933" s="45"/>
      <c r="DO933" s="45"/>
      <c r="DP933" s="45"/>
      <c r="DQ933" s="45"/>
      <c r="DR933" s="45"/>
      <c r="DS933" s="45"/>
      <c r="DT933" s="45"/>
      <c r="DU933" s="45"/>
      <c r="DV933" s="1217"/>
      <c r="DW933" s="45"/>
      <c r="DX933" s="45"/>
      <c r="DY933" s="45"/>
      <c r="DZ933" s="45"/>
      <c r="EA933" s="45"/>
      <c r="EB933" s="45"/>
      <c r="EC933" s="45"/>
      <c r="ED933" s="45"/>
      <c r="EE933" s="45"/>
      <c r="EF933" s="45"/>
      <c r="EG933" s="45"/>
      <c r="EH933" s="45"/>
      <c r="EI933" s="45"/>
      <c r="EJ933" s="45"/>
      <c r="EK933" s="45"/>
      <c r="EL933" s="45"/>
      <c r="EM933" s="45"/>
      <c r="EN933" s="45"/>
      <c r="EO933" s="45"/>
      <c r="EP933" s="45"/>
      <c r="EQ933" s="1217"/>
      <c r="ER933" s="577"/>
    </row>
    <row r="934" spans="1:148" ht="15" customHeight="1">
      <c r="A934" s="648"/>
      <c r="B934" s="2261" t="s">
        <v>1412</v>
      </c>
      <c r="C934" s="2266" t="str">
        <f t="shared" ref="C934" si="991">IF(ISBLANK(C105), "", C105)</f>
        <v/>
      </c>
      <c r="D934" s="2266" t="str">
        <f t="shared" si="978"/>
        <v/>
      </c>
      <c r="E934" s="2266" t="str">
        <f t="shared" si="978"/>
        <v/>
      </c>
      <c r="F934" s="2266" t="str">
        <f t="shared" si="978"/>
        <v/>
      </c>
      <c r="G934" s="45"/>
      <c r="H934" s="45"/>
      <c r="I934" s="45"/>
      <c r="J934" s="45"/>
      <c r="K934" s="45"/>
      <c r="L934" s="45"/>
      <c r="M934" s="45"/>
      <c r="N934" s="45"/>
      <c r="O934" s="45"/>
      <c r="P934" s="45"/>
      <c r="Q934" s="45"/>
      <c r="R934" s="45"/>
      <c r="S934" s="45"/>
      <c r="T934" s="45"/>
      <c r="U934" s="45"/>
      <c r="V934" s="45"/>
      <c r="W934" s="45"/>
      <c r="X934" s="45"/>
      <c r="Y934" s="45"/>
      <c r="Z934" s="45"/>
      <c r="AA934" s="45"/>
      <c r="AB934" s="45"/>
      <c r="AC934" s="45"/>
      <c r="AD934" s="45"/>
      <c r="AE934" s="45"/>
      <c r="AF934" s="45"/>
      <c r="AG934" s="45"/>
      <c r="AH934" s="45"/>
      <c r="AI934" s="45"/>
      <c r="AJ934" s="45"/>
      <c r="AK934" s="45"/>
      <c r="AL934" s="45"/>
      <c r="AM934" s="45"/>
      <c r="AN934" s="45"/>
      <c r="AO934" s="45"/>
      <c r="AP934" s="45"/>
      <c r="AQ934" s="45"/>
      <c r="AR934" s="45"/>
      <c r="AS934" s="45"/>
      <c r="AT934" s="45"/>
      <c r="AU934" s="45"/>
      <c r="AV934" s="45"/>
      <c r="AW934" s="45"/>
      <c r="AX934" s="45"/>
      <c r="AY934" s="45"/>
      <c r="AZ934" s="45"/>
      <c r="BA934" s="45"/>
      <c r="BB934" s="45"/>
      <c r="BC934" s="45"/>
      <c r="BD934" s="45"/>
      <c r="BE934" s="45"/>
      <c r="BF934" s="45"/>
      <c r="BG934" s="45"/>
      <c r="BH934" s="45"/>
      <c r="BI934" s="45"/>
      <c r="BJ934" s="45"/>
      <c r="BK934" s="45"/>
      <c r="BL934" s="45"/>
      <c r="BM934" s="45"/>
      <c r="BN934" s="45"/>
      <c r="BO934" s="45"/>
      <c r="BP934" s="45"/>
      <c r="BQ934" s="45"/>
      <c r="BR934" s="45"/>
      <c r="BS934" s="45"/>
      <c r="BT934" s="45"/>
      <c r="BU934" s="45"/>
      <c r="BV934" s="45"/>
      <c r="BW934" s="45"/>
      <c r="BX934" s="45"/>
      <c r="BY934" s="45"/>
      <c r="BZ934" s="45"/>
      <c r="CA934" s="45"/>
      <c r="CB934" s="45"/>
      <c r="CC934" s="45"/>
      <c r="CD934" s="45"/>
      <c r="CE934" s="45"/>
      <c r="CF934" s="45"/>
      <c r="CG934" s="45"/>
      <c r="CH934" s="45"/>
      <c r="CI934" s="45"/>
      <c r="CJ934" s="45"/>
      <c r="CK934" s="45"/>
      <c r="CL934" s="45"/>
      <c r="CM934" s="45"/>
      <c r="CN934" s="45"/>
      <c r="CO934" s="45"/>
      <c r="CP934" s="45"/>
      <c r="CQ934" s="45"/>
      <c r="CR934" s="45"/>
      <c r="CS934" s="45"/>
      <c r="CT934" s="45"/>
      <c r="CU934" s="45"/>
      <c r="CV934" s="45"/>
      <c r="CW934" s="45"/>
      <c r="CX934" s="45"/>
      <c r="CY934" s="45"/>
      <c r="CZ934" s="45"/>
      <c r="DA934" s="45"/>
      <c r="DB934" s="45"/>
      <c r="DC934" s="45"/>
      <c r="DD934" s="45"/>
      <c r="DE934" s="45"/>
      <c r="DF934" s="45"/>
      <c r="DG934" s="45"/>
      <c r="DH934" s="45"/>
      <c r="DI934" s="45"/>
      <c r="DJ934" s="45"/>
      <c r="DK934" s="45"/>
      <c r="DL934" s="45"/>
      <c r="DM934" s="45"/>
      <c r="DN934" s="45"/>
      <c r="DO934" s="45"/>
      <c r="DP934" s="45"/>
      <c r="DQ934" s="45"/>
      <c r="DR934" s="45"/>
      <c r="DS934" s="45"/>
      <c r="DT934" s="45"/>
      <c r="DU934" s="45"/>
      <c r="DV934" s="1217"/>
      <c r="DW934" s="45"/>
      <c r="DX934" s="45"/>
      <c r="DY934" s="45"/>
      <c r="DZ934" s="45"/>
      <c r="EA934" s="45"/>
      <c r="EB934" s="45"/>
      <c r="EC934" s="45"/>
      <c r="ED934" s="45"/>
      <c r="EE934" s="45"/>
      <c r="EF934" s="45"/>
      <c r="EG934" s="45"/>
      <c r="EH934" s="45"/>
      <c r="EI934" s="45"/>
      <c r="EJ934" s="45"/>
      <c r="EK934" s="45"/>
      <c r="EL934" s="45"/>
      <c r="EM934" s="45"/>
      <c r="EN934" s="45"/>
      <c r="EO934" s="45"/>
      <c r="EP934" s="45"/>
      <c r="EQ934" s="1217"/>
      <c r="ER934" s="577"/>
    </row>
    <row r="935" spans="1:148" ht="15" customHeight="1">
      <c r="A935" s="648"/>
      <c r="B935" s="2261" t="s">
        <v>1413</v>
      </c>
      <c r="C935" s="2266" t="str">
        <f t="shared" ref="C935" si="992">IF(ISBLANK(C106), "", C106)</f>
        <v/>
      </c>
      <c r="D935" s="2266" t="str">
        <f t="shared" si="978"/>
        <v/>
      </c>
      <c r="E935" s="2266" t="str">
        <f t="shared" si="978"/>
        <v/>
      </c>
      <c r="F935" s="2266" t="str">
        <f t="shared" si="978"/>
        <v/>
      </c>
      <c r="G935" s="45"/>
      <c r="H935" s="45"/>
      <c r="I935" s="45"/>
      <c r="J935" s="45"/>
      <c r="K935" s="45"/>
      <c r="L935" s="45"/>
      <c r="M935" s="45"/>
      <c r="N935" s="45"/>
      <c r="O935" s="45"/>
      <c r="P935" s="45"/>
      <c r="Q935" s="45"/>
      <c r="R935" s="45"/>
      <c r="S935" s="45"/>
      <c r="T935" s="45"/>
      <c r="U935" s="45"/>
      <c r="V935" s="45"/>
      <c r="W935" s="45"/>
      <c r="X935" s="45"/>
      <c r="Y935" s="45"/>
      <c r="Z935" s="45"/>
      <c r="AA935" s="45"/>
      <c r="AB935" s="45"/>
      <c r="AC935" s="45"/>
      <c r="AD935" s="45"/>
      <c r="AE935" s="45"/>
      <c r="AF935" s="45"/>
      <c r="AG935" s="45"/>
      <c r="AH935" s="45"/>
      <c r="AI935" s="45"/>
      <c r="AJ935" s="45"/>
      <c r="AK935" s="45"/>
      <c r="AL935" s="45"/>
      <c r="AM935" s="45"/>
      <c r="AN935" s="45"/>
      <c r="AO935" s="45"/>
      <c r="AP935" s="45"/>
      <c r="AQ935" s="45"/>
      <c r="AR935" s="45"/>
      <c r="AS935" s="45"/>
      <c r="AT935" s="45"/>
      <c r="AU935" s="45"/>
      <c r="AV935" s="45"/>
      <c r="AW935" s="45"/>
      <c r="AX935" s="45"/>
      <c r="AY935" s="45"/>
      <c r="AZ935" s="45"/>
      <c r="BA935" s="45"/>
      <c r="BB935" s="45"/>
      <c r="BC935" s="45"/>
      <c r="BD935" s="45"/>
      <c r="BE935" s="45"/>
      <c r="BF935" s="45"/>
      <c r="BG935" s="45"/>
      <c r="BH935" s="45"/>
      <c r="BI935" s="45"/>
      <c r="BJ935" s="45"/>
      <c r="BK935" s="45"/>
      <c r="BL935" s="45"/>
      <c r="BM935" s="45"/>
      <c r="BN935" s="45"/>
      <c r="BO935" s="45"/>
      <c r="BP935" s="45"/>
      <c r="BQ935" s="45"/>
      <c r="BR935" s="45"/>
      <c r="BS935" s="45"/>
      <c r="BT935" s="45"/>
      <c r="BU935" s="45"/>
      <c r="BV935" s="45"/>
      <c r="BW935" s="45"/>
      <c r="BX935" s="45"/>
      <c r="BY935" s="45"/>
      <c r="BZ935" s="45"/>
      <c r="CA935" s="45"/>
      <c r="CB935" s="45"/>
      <c r="CC935" s="45"/>
      <c r="CD935" s="45"/>
      <c r="CE935" s="45"/>
      <c r="CF935" s="45"/>
      <c r="CG935" s="45"/>
      <c r="CH935" s="45"/>
      <c r="CI935" s="45"/>
      <c r="CJ935" s="45"/>
      <c r="CK935" s="45"/>
      <c r="CL935" s="45"/>
      <c r="CM935" s="45"/>
      <c r="CN935" s="45"/>
      <c r="CO935" s="45"/>
      <c r="CP935" s="45"/>
      <c r="CQ935" s="45"/>
      <c r="CR935" s="45"/>
      <c r="CS935" s="45"/>
      <c r="CT935" s="45"/>
      <c r="CU935" s="45"/>
      <c r="CV935" s="45"/>
      <c r="CW935" s="45"/>
      <c r="CX935" s="45"/>
      <c r="CY935" s="45"/>
      <c r="CZ935" s="45"/>
      <c r="DA935" s="45"/>
      <c r="DB935" s="45"/>
      <c r="DC935" s="45"/>
      <c r="DD935" s="45"/>
      <c r="DE935" s="45"/>
      <c r="DF935" s="45"/>
      <c r="DG935" s="45"/>
      <c r="DH935" s="45"/>
      <c r="DI935" s="45"/>
      <c r="DJ935" s="45"/>
      <c r="DK935" s="45"/>
      <c r="DL935" s="45"/>
      <c r="DM935" s="45"/>
      <c r="DN935" s="45"/>
      <c r="DO935" s="45"/>
      <c r="DP935" s="45"/>
      <c r="DQ935" s="45"/>
      <c r="DR935" s="45"/>
      <c r="DS935" s="45"/>
      <c r="DT935" s="45"/>
      <c r="DU935" s="45"/>
      <c r="DV935" s="1217"/>
      <c r="DW935" s="45"/>
      <c r="DX935" s="45"/>
      <c r="DY935" s="45"/>
      <c r="DZ935" s="45"/>
      <c r="EA935" s="45"/>
      <c r="EB935" s="45"/>
      <c r="EC935" s="45"/>
      <c r="ED935" s="45"/>
      <c r="EE935" s="45"/>
      <c r="EF935" s="45"/>
      <c r="EG935" s="45"/>
      <c r="EH935" s="45"/>
      <c r="EI935" s="45"/>
      <c r="EJ935" s="45"/>
      <c r="EK935" s="45"/>
      <c r="EL935" s="45"/>
      <c r="EM935" s="45"/>
      <c r="EN935" s="45"/>
      <c r="EO935" s="45"/>
      <c r="EP935" s="45"/>
      <c r="EQ935" s="1217"/>
      <c r="ER935" s="577"/>
    </row>
    <row r="936" spans="1:148" ht="15" customHeight="1">
      <c r="A936" s="648"/>
      <c r="B936" s="2261" t="s">
        <v>1414</v>
      </c>
      <c r="C936" s="2266" t="str">
        <f t="shared" ref="C936" si="993">IF(ISBLANK(C107), "", C107)</f>
        <v/>
      </c>
      <c r="D936" s="2266" t="str">
        <f t="shared" si="978"/>
        <v/>
      </c>
      <c r="E936" s="2266" t="str">
        <f t="shared" si="978"/>
        <v/>
      </c>
      <c r="F936" s="2266" t="str">
        <f t="shared" si="978"/>
        <v/>
      </c>
      <c r="G936" s="45"/>
      <c r="H936" s="45"/>
      <c r="I936" s="45"/>
      <c r="J936" s="45"/>
      <c r="K936" s="45"/>
      <c r="L936" s="45"/>
      <c r="M936" s="45"/>
      <c r="N936" s="45"/>
      <c r="O936" s="45"/>
      <c r="P936" s="45"/>
      <c r="Q936" s="45"/>
      <c r="R936" s="45"/>
      <c r="S936" s="45"/>
      <c r="T936" s="45"/>
      <c r="U936" s="45"/>
      <c r="V936" s="45"/>
      <c r="W936" s="45"/>
      <c r="X936" s="45"/>
      <c r="Y936" s="45"/>
      <c r="Z936" s="45"/>
      <c r="AA936" s="45"/>
      <c r="AB936" s="45"/>
      <c r="AC936" s="45"/>
      <c r="AD936" s="45"/>
      <c r="AE936" s="45"/>
      <c r="AF936" s="45"/>
      <c r="AG936" s="45"/>
      <c r="AH936" s="45"/>
      <c r="AI936" s="45"/>
      <c r="AJ936" s="45"/>
      <c r="AK936" s="45"/>
      <c r="AL936" s="45"/>
      <c r="AM936" s="45"/>
      <c r="AN936" s="45"/>
      <c r="AO936" s="45"/>
      <c r="AP936" s="45"/>
      <c r="AQ936" s="45"/>
      <c r="AR936" s="45"/>
      <c r="AS936" s="45"/>
      <c r="AT936" s="45"/>
      <c r="AU936" s="45"/>
      <c r="AV936" s="45"/>
      <c r="AW936" s="45"/>
      <c r="AX936" s="45"/>
      <c r="AY936" s="45"/>
      <c r="AZ936" s="45"/>
      <c r="BA936" s="45"/>
      <c r="BB936" s="45"/>
      <c r="BC936" s="45"/>
      <c r="BD936" s="45"/>
      <c r="BE936" s="45"/>
      <c r="BF936" s="45"/>
      <c r="BG936" s="45"/>
      <c r="BH936" s="45"/>
      <c r="BI936" s="45"/>
      <c r="BJ936" s="45"/>
      <c r="BK936" s="45"/>
      <c r="BL936" s="45"/>
      <c r="BM936" s="45"/>
      <c r="BN936" s="45"/>
      <c r="BO936" s="45"/>
      <c r="BP936" s="45"/>
      <c r="BQ936" s="45"/>
      <c r="BR936" s="45"/>
      <c r="BS936" s="45"/>
      <c r="BT936" s="45"/>
      <c r="BU936" s="45"/>
      <c r="BV936" s="45"/>
      <c r="BW936" s="45"/>
      <c r="BX936" s="45"/>
      <c r="BY936" s="45"/>
      <c r="BZ936" s="45"/>
      <c r="CA936" s="45"/>
      <c r="CB936" s="45"/>
      <c r="CC936" s="45"/>
      <c r="CD936" s="45"/>
      <c r="CE936" s="45"/>
      <c r="CF936" s="45"/>
      <c r="CG936" s="45"/>
      <c r="CH936" s="45"/>
      <c r="CI936" s="45"/>
      <c r="CJ936" s="45"/>
      <c r="CK936" s="45"/>
      <c r="CL936" s="45"/>
      <c r="CM936" s="45"/>
      <c r="CN936" s="45"/>
      <c r="CO936" s="45"/>
      <c r="CP936" s="45"/>
      <c r="CQ936" s="45"/>
      <c r="CR936" s="45"/>
      <c r="CS936" s="45"/>
      <c r="CT936" s="45"/>
      <c r="CU936" s="45"/>
      <c r="CV936" s="45"/>
      <c r="CW936" s="45"/>
      <c r="CX936" s="45"/>
      <c r="CY936" s="45"/>
      <c r="CZ936" s="45"/>
      <c r="DA936" s="45"/>
      <c r="DB936" s="45"/>
      <c r="DC936" s="45"/>
      <c r="DD936" s="45"/>
      <c r="DE936" s="45"/>
      <c r="DF936" s="45"/>
      <c r="DG936" s="45"/>
      <c r="DH936" s="45"/>
      <c r="DI936" s="45"/>
      <c r="DJ936" s="45"/>
      <c r="DK936" s="45"/>
      <c r="DL936" s="45"/>
      <c r="DM936" s="45"/>
      <c r="DN936" s="45"/>
      <c r="DO936" s="45"/>
      <c r="DP936" s="45"/>
      <c r="DQ936" s="45"/>
      <c r="DR936" s="45"/>
      <c r="DS936" s="45"/>
      <c r="DT936" s="45"/>
      <c r="DU936" s="45"/>
      <c r="DV936" s="1217"/>
      <c r="DW936" s="45"/>
      <c r="DX936" s="45"/>
      <c r="DY936" s="45"/>
      <c r="DZ936" s="45"/>
      <c r="EA936" s="45"/>
      <c r="EB936" s="45"/>
      <c r="EC936" s="45"/>
      <c r="ED936" s="45"/>
      <c r="EE936" s="45"/>
      <c r="EF936" s="45"/>
      <c r="EG936" s="45"/>
      <c r="EH936" s="45"/>
      <c r="EI936" s="45"/>
      <c r="EJ936" s="45"/>
      <c r="EK936" s="45"/>
      <c r="EL936" s="45"/>
      <c r="EM936" s="45"/>
      <c r="EN936" s="45"/>
      <c r="EO936" s="45"/>
      <c r="EP936" s="45"/>
      <c r="EQ936" s="1217"/>
      <c r="ER936" s="577"/>
    </row>
    <row r="937" spans="1:148" ht="15" customHeight="1">
      <c r="A937" s="648"/>
      <c r="B937" s="2261" t="s">
        <v>1415</v>
      </c>
      <c r="C937" s="2266" t="str">
        <f t="shared" ref="C937" si="994">IF(ISBLANK(C108), "", C108)</f>
        <v/>
      </c>
      <c r="D937" s="2266" t="str">
        <f t="shared" si="978"/>
        <v/>
      </c>
      <c r="E937" s="2266" t="str">
        <f t="shared" si="978"/>
        <v/>
      </c>
      <c r="F937" s="2266" t="str">
        <f t="shared" si="978"/>
        <v/>
      </c>
      <c r="G937" s="45"/>
      <c r="H937" s="45"/>
      <c r="I937" s="45"/>
      <c r="J937" s="45"/>
      <c r="K937" s="45"/>
      <c r="L937" s="45"/>
      <c r="M937" s="45"/>
      <c r="N937" s="45"/>
      <c r="O937" s="45"/>
      <c r="P937" s="45"/>
      <c r="Q937" s="45"/>
      <c r="R937" s="45"/>
      <c r="S937" s="45"/>
      <c r="T937" s="45"/>
      <c r="U937" s="45"/>
      <c r="V937" s="45"/>
      <c r="W937" s="45"/>
      <c r="X937" s="45"/>
      <c r="Y937" s="45"/>
      <c r="Z937" s="45"/>
      <c r="AA937" s="45"/>
      <c r="AB937" s="45"/>
      <c r="AC937" s="45"/>
      <c r="AD937" s="45"/>
      <c r="AE937" s="45"/>
      <c r="AF937" s="45"/>
      <c r="AG937" s="45"/>
      <c r="AH937" s="45"/>
      <c r="AI937" s="45"/>
      <c r="AJ937" s="45"/>
      <c r="AK937" s="45"/>
      <c r="AL937" s="45"/>
      <c r="AM937" s="45"/>
      <c r="AN937" s="45"/>
      <c r="AO937" s="45"/>
      <c r="AP937" s="45"/>
      <c r="AQ937" s="45"/>
      <c r="AR937" s="45"/>
      <c r="AS937" s="45"/>
      <c r="AT937" s="45"/>
      <c r="AU937" s="45"/>
      <c r="AV937" s="45"/>
      <c r="AW937" s="45"/>
      <c r="AX937" s="45"/>
      <c r="AY937" s="45"/>
      <c r="AZ937" s="45"/>
      <c r="BA937" s="45"/>
      <c r="BB937" s="45"/>
      <c r="BC937" s="45"/>
      <c r="BD937" s="45"/>
      <c r="BE937" s="45"/>
      <c r="BF937" s="45"/>
      <c r="BG937" s="45"/>
      <c r="BH937" s="45"/>
      <c r="BI937" s="45"/>
      <c r="BJ937" s="45"/>
      <c r="BK937" s="45"/>
      <c r="BL937" s="45"/>
      <c r="BM937" s="45"/>
      <c r="BN937" s="45"/>
      <c r="BO937" s="45"/>
      <c r="BP937" s="45"/>
      <c r="BQ937" s="45"/>
      <c r="BR937" s="45"/>
      <c r="BS937" s="45"/>
      <c r="BT937" s="45"/>
      <c r="BU937" s="45"/>
      <c r="BV937" s="45"/>
      <c r="BW937" s="45"/>
      <c r="BX937" s="45"/>
      <c r="BY937" s="45"/>
      <c r="BZ937" s="45"/>
      <c r="CA937" s="45"/>
      <c r="CB937" s="45"/>
      <c r="CC937" s="45"/>
      <c r="CD937" s="45"/>
      <c r="CE937" s="45"/>
      <c r="CF937" s="45"/>
      <c r="CG937" s="45"/>
      <c r="CH937" s="45"/>
      <c r="CI937" s="45"/>
      <c r="CJ937" s="45"/>
      <c r="CK937" s="45"/>
      <c r="CL937" s="45"/>
      <c r="CM937" s="45"/>
      <c r="CN937" s="45"/>
      <c r="CO937" s="45"/>
      <c r="CP937" s="45"/>
      <c r="CQ937" s="45"/>
      <c r="CR937" s="45"/>
      <c r="CS937" s="45"/>
      <c r="CT937" s="45"/>
      <c r="CU937" s="45"/>
      <c r="CV937" s="45"/>
      <c r="CW937" s="45"/>
      <c r="CX937" s="45"/>
      <c r="CY937" s="45"/>
      <c r="CZ937" s="45"/>
      <c r="DA937" s="45"/>
      <c r="DB937" s="45"/>
      <c r="DC937" s="45"/>
      <c r="DD937" s="45"/>
      <c r="DE937" s="45"/>
      <c r="DF937" s="45"/>
      <c r="DG937" s="45"/>
      <c r="DH937" s="45"/>
      <c r="DI937" s="45"/>
      <c r="DJ937" s="45"/>
      <c r="DK937" s="45"/>
      <c r="DL937" s="45"/>
      <c r="DM937" s="45"/>
      <c r="DN937" s="45"/>
      <c r="DO937" s="45"/>
      <c r="DP937" s="45"/>
      <c r="DQ937" s="45"/>
      <c r="DR937" s="45"/>
      <c r="DS937" s="45"/>
      <c r="DT937" s="45"/>
      <c r="DU937" s="45"/>
      <c r="DV937" s="1217"/>
      <c r="DW937" s="45"/>
      <c r="DX937" s="45"/>
      <c r="DY937" s="45"/>
      <c r="DZ937" s="45"/>
      <c r="EA937" s="45"/>
      <c r="EB937" s="45"/>
      <c r="EC937" s="45"/>
      <c r="ED937" s="45"/>
      <c r="EE937" s="45"/>
      <c r="EF937" s="45"/>
      <c r="EG937" s="45"/>
      <c r="EH937" s="45"/>
      <c r="EI937" s="45"/>
      <c r="EJ937" s="45"/>
      <c r="EK937" s="45"/>
      <c r="EL937" s="45"/>
      <c r="EM937" s="45"/>
      <c r="EN937" s="45"/>
      <c r="EO937" s="45"/>
      <c r="EP937" s="45"/>
      <c r="EQ937" s="1217"/>
      <c r="ER937" s="577"/>
    </row>
    <row r="938" spans="1:148" ht="15" customHeight="1">
      <c r="A938" s="648"/>
      <c r="B938" s="2261" t="s">
        <v>1416</v>
      </c>
      <c r="C938" s="2266" t="str">
        <f t="shared" ref="C938" si="995">IF(ISBLANK(C109), "", C109)</f>
        <v/>
      </c>
      <c r="D938" s="2266" t="str">
        <f t="shared" si="978"/>
        <v/>
      </c>
      <c r="E938" s="2266" t="str">
        <f t="shared" si="978"/>
        <v/>
      </c>
      <c r="F938" s="2266" t="str">
        <f t="shared" si="978"/>
        <v/>
      </c>
      <c r="G938" s="45"/>
      <c r="H938" s="45"/>
      <c r="I938" s="45"/>
      <c r="J938" s="45"/>
      <c r="K938" s="45"/>
      <c r="L938" s="45"/>
      <c r="M938" s="45"/>
      <c r="N938" s="45"/>
      <c r="O938" s="45"/>
      <c r="P938" s="45"/>
      <c r="Q938" s="45"/>
      <c r="R938" s="45"/>
      <c r="S938" s="45"/>
      <c r="T938" s="45"/>
      <c r="U938" s="45"/>
      <c r="V938" s="45"/>
      <c r="W938" s="45"/>
      <c r="X938" s="45"/>
      <c r="Y938" s="45"/>
      <c r="Z938" s="45"/>
      <c r="AA938" s="45"/>
      <c r="AB938" s="45"/>
      <c r="AC938" s="45"/>
      <c r="AD938" s="45"/>
      <c r="AE938" s="45"/>
      <c r="AF938" s="45"/>
      <c r="AG938" s="45"/>
      <c r="AH938" s="45"/>
      <c r="AI938" s="45"/>
      <c r="AJ938" s="45"/>
      <c r="AK938" s="45"/>
      <c r="AL938" s="45"/>
      <c r="AM938" s="45"/>
      <c r="AN938" s="45"/>
      <c r="AO938" s="45"/>
      <c r="AP938" s="45"/>
      <c r="AQ938" s="45"/>
      <c r="AR938" s="45"/>
      <c r="AS938" s="45"/>
      <c r="AT938" s="45"/>
      <c r="AU938" s="45"/>
      <c r="AV938" s="45"/>
      <c r="AW938" s="45"/>
      <c r="AX938" s="45"/>
      <c r="AY938" s="45"/>
      <c r="AZ938" s="45"/>
      <c r="BA938" s="45"/>
      <c r="BB938" s="45"/>
      <c r="BC938" s="45"/>
      <c r="BD938" s="45"/>
      <c r="BE938" s="45"/>
      <c r="BF938" s="45"/>
      <c r="BG938" s="45"/>
      <c r="BH938" s="45"/>
      <c r="BI938" s="45"/>
      <c r="BJ938" s="45"/>
      <c r="BK938" s="45"/>
      <c r="BL938" s="45"/>
      <c r="BM938" s="45"/>
      <c r="BN938" s="45"/>
      <c r="BO938" s="45"/>
      <c r="BP938" s="45"/>
      <c r="BQ938" s="45"/>
      <c r="BR938" s="45"/>
      <c r="BS938" s="45"/>
      <c r="BT938" s="45"/>
      <c r="BU938" s="45"/>
      <c r="BV938" s="45"/>
      <c r="BW938" s="45"/>
      <c r="BX938" s="45"/>
      <c r="BY938" s="45"/>
      <c r="BZ938" s="45"/>
      <c r="CA938" s="45"/>
      <c r="CB938" s="45"/>
      <c r="CC938" s="45"/>
      <c r="CD938" s="45"/>
      <c r="CE938" s="45"/>
      <c r="CF938" s="45"/>
      <c r="CG938" s="45"/>
      <c r="CH938" s="45"/>
      <c r="CI938" s="45"/>
      <c r="CJ938" s="45"/>
      <c r="CK938" s="45"/>
      <c r="CL938" s="45"/>
      <c r="CM938" s="45"/>
      <c r="CN938" s="45"/>
      <c r="CO938" s="45"/>
      <c r="CP938" s="45"/>
      <c r="CQ938" s="45"/>
      <c r="CR938" s="45"/>
      <c r="CS938" s="45"/>
      <c r="CT938" s="45"/>
      <c r="CU938" s="45"/>
      <c r="CV938" s="45"/>
      <c r="CW938" s="45"/>
      <c r="CX938" s="45"/>
      <c r="CY938" s="45"/>
      <c r="CZ938" s="45"/>
      <c r="DA938" s="45"/>
      <c r="DB938" s="45"/>
      <c r="DC938" s="45"/>
      <c r="DD938" s="45"/>
      <c r="DE938" s="45"/>
      <c r="DF938" s="45"/>
      <c r="DG938" s="45"/>
      <c r="DH938" s="45"/>
      <c r="DI938" s="45"/>
      <c r="DJ938" s="45"/>
      <c r="DK938" s="45"/>
      <c r="DL938" s="45"/>
      <c r="DM938" s="45"/>
      <c r="DN938" s="45"/>
      <c r="DO938" s="45"/>
      <c r="DP938" s="45"/>
      <c r="DQ938" s="45"/>
      <c r="DR938" s="45"/>
      <c r="DS938" s="45"/>
      <c r="DT938" s="45"/>
      <c r="DU938" s="45"/>
      <c r="DV938" s="1217"/>
      <c r="DW938" s="45"/>
      <c r="DX938" s="45"/>
      <c r="DY938" s="45"/>
      <c r="DZ938" s="45"/>
      <c r="EA938" s="45"/>
      <c r="EB938" s="45"/>
      <c r="EC938" s="45"/>
      <c r="ED938" s="45"/>
      <c r="EE938" s="45"/>
      <c r="EF938" s="45"/>
      <c r="EG938" s="45"/>
      <c r="EH938" s="45"/>
      <c r="EI938" s="45"/>
      <c r="EJ938" s="45"/>
      <c r="EK938" s="45"/>
      <c r="EL938" s="45"/>
      <c r="EM938" s="45"/>
      <c r="EN938" s="45"/>
      <c r="EO938" s="45"/>
      <c r="EP938" s="45"/>
      <c r="EQ938" s="1217"/>
      <c r="ER938" s="577"/>
    </row>
    <row r="939" spans="1:148" ht="15" customHeight="1">
      <c r="A939" s="648"/>
      <c r="B939" s="2261" t="s">
        <v>1417</v>
      </c>
      <c r="C939" s="2266" t="str">
        <f t="shared" ref="C939" si="996">IF(ISBLANK(C110), "", C110)</f>
        <v/>
      </c>
      <c r="D939" s="2266" t="str">
        <f t="shared" si="978"/>
        <v/>
      </c>
      <c r="E939" s="2266" t="str">
        <f t="shared" si="978"/>
        <v/>
      </c>
      <c r="F939" s="2266" t="str">
        <f t="shared" si="978"/>
        <v/>
      </c>
      <c r="G939" s="45"/>
      <c r="H939" s="45"/>
      <c r="I939" s="45"/>
      <c r="J939" s="45"/>
      <c r="K939" s="45"/>
      <c r="L939" s="45"/>
      <c r="M939" s="45"/>
      <c r="N939" s="45"/>
      <c r="O939" s="45"/>
      <c r="P939" s="45"/>
      <c r="Q939" s="45"/>
      <c r="R939" s="45"/>
      <c r="S939" s="45"/>
      <c r="T939" s="45"/>
      <c r="U939" s="45"/>
      <c r="V939" s="45"/>
      <c r="W939" s="45"/>
      <c r="X939" s="45"/>
      <c r="Y939" s="45"/>
      <c r="Z939" s="45"/>
      <c r="AA939" s="45"/>
      <c r="AB939" s="45"/>
      <c r="AC939" s="45"/>
      <c r="AD939" s="45"/>
      <c r="AE939" s="45"/>
      <c r="AF939" s="45"/>
      <c r="AG939" s="45"/>
      <c r="AH939" s="45"/>
      <c r="AI939" s="45"/>
      <c r="AJ939" s="45"/>
      <c r="AK939" s="45"/>
      <c r="AL939" s="45"/>
      <c r="AM939" s="45"/>
      <c r="AN939" s="45"/>
      <c r="AO939" s="45"/>
      <c r="AP939" s="45"/>
      <c r="AQ939" s="45"/>
      <c r="AR939" s="45"/>
      <c r="AS939" s="45"/>
      <c r="AT939" s="45"/>
      <c r="AU939" s="45"/>
      <c r="AV939" s="45"/>
      <c r="AW939" s="45"/>
      <c r="AX939" s="45"/>
      <c r="AY939" s="45"/>
      <c r="AZ939" s="45"/>
      <c r="BA939" s="45"/>
      <c r="BB939" s="45"/>
      <c r="BC939" s="45"/>
      <c r="BD939" s="45"/>
      <c r="BE939" s="45"/>
      <c r="BF939" s="45"/>
      <c r="BG939" s="45"/>
      <c r="BH939" s="45"/>
      <c r="BI939" s="45"/>
      <c r="BJ939" s="45"/>
      <c r="BK939" s="45"/>
      <c r="BL939" s="45"/>
      <c r="BM939" s="45"/>
      <c r="BN939" s="45"/>
      <c r="BO939" s="45"/>
      <c r="BP939" s="45"/>
      <c r="BQ939" s="45"/>
      <c r="BR939" s="45"/>
      <c r="BS939" s="45"/>
      <c r="BT939" s="45"/>
      <c r="BU939" s="45"/>
      <c r="BV939" s="45"/>
      <c r="BW939" s="45"/>
      <c r="BX939" s="45"/>
      <c r="BY939" s="45"/>
      <c r="BZ939" s="45"/>
      <c r="CA939" s="45"/>
      <c r="CB939" s="45"/>
      <c r="CC939" s="45"/>
      <c r="CD939" s="45"/>
      <c r="CE939" s="45"/>
      <c r="CF939" s="45"/>
      <c r="CG939" s="45"/>
      <c r="CH939" s="45"/>
      <c r="CI939" s="45"/>
      <c r="CJ939" s="45"/>
      <c r="CK939" s="45"/>
      <c r="CL939" s="45"/>
      <c r="CM939" s="45"/>
      <c r="CN939" s="45"/>
      <c r="CO939" s="45"/>
      <c r="CP939" s="45"/>
      <c r="CQ939" s="45"/>
      <c r="CR939" s="45"/>
      <c r="CS939" s="45"/>
      <c r="CT939" s="45"/>
      <c r="CU939" s="45"/>
      <c r="CV939" s="45"/>
      <c r="CW939" s="45"/>
      <c r="CX939" s="45"/>
      <c r="CY939" s="45"/>
      <c r="CZ939" s="45"/>
      <c r="DA939" s="45"/>
      <c r="DB939" s="45"/>
      <c r="DC939" s="45"/>
      <c r="DD939" s="45"/>
      <c r="DE939" s="45"/>
      <c r="DF939" s="45"/>
      <c r="DG939" s="45"/>
      <c r="DH939" s="45"/>
      <c r="DI939" s="45"/>
      <c r="DJ939" s="45"/>
      <c r="DK939" s="45"/>
      <c r="DL939" s="45"/>
      <c r="DM939" s="45"/>
      <c r="DN939" s="45"/>
      <c r="DO939" s="45"/>
      <c r="DP939" s="45"/>
      <c r="DQ939" s="45"/>
      <c r="DR939" s="45"/>
      <c r="DS939" s="45"/>
      <c r="DT939" s="45"/>
      <c r="DU939" s="45"/>
      <c r="DV939" s="1217"/>
      <c r="DW939" s="45"/>
      <c r="DX939" s="45"/>
      <c r="DY939" s="45"/>
      <c r="DZ939" s="45"/>
      <c r="EA939" s="45"/>
      <c r="EB939" s="45"/>
      <c r="EC939" s="45"/>
      <c r="ED939" s="45"/>
      <c r="EE939" s="45"/>
      <c r="EF939" s="45"/>
      <c r="EG939" s="45"/>
      <c r="EH939" s="45"/>
      <c r="EI939" s="45"/>
      <c r="EJ939" s="45"/>
      <c r="EK939" s="45"/>
      <c r="EL939" s="45"/>
      <c r="EM939" s="45"/>
      <c r="EN939" s="45"/>
      <c r="EO939" s="45"/>
      <c r="EP939" s="45"/>
      <c r="EQ939" s="1217"/>
      <c r="ER939" s="577"/>
    </row>
    <row r="940" spans="1:148" ht="15" customHeight="1">
      <c r="A940" s="648"/>
      <c r="B940" s="2268" t="s">
        <v>1418</v>
      </c>
      <c r="C940" s="2269" t="str">
        <f t="shared" ref="C940" si="997">IF(ISBLANK(C111), "", C111)</f>
        <v/>
      </c>
      <c r="D940" s="2269" t="str">
        <f t="shared" si="978"/>
        <v/>
      </c>
      <c r="E940" s="2269" t="str">
        <f t="shared" si="978"/>
        <v/>
      </c>
      <c r="F940" s="2269" t="str">
        <f t="shared" si="978"/>
        <v/>
      </c>
      <c r="G940" s="423"/>
      <c r="H940" s="423"/>
      <c r="I940" s="423"/>
      <c r="J940" s="423"/>
      <c r="K940" s="423"/>
      <c r="L940" s="423"/>
      <c r="M940" s="423"/>
      <c r="N940" s="423"/>
      <c r="O940" s="423"/>
      <c r="P940" s="423"/>
      <c r="Q940" s="423"/>
      <c r="R940" s="423"/>
      <c r="S940" s="423"/>
      <c r="T940" s="423"/>
      <c r="U940" s="423"/>
      <c r="V940" s="423"/>
      <c r="W940" s="423"/>
      <c r="X940" s="423"/>
      <c r="Y940" s="423"/>
      <c r="Z940" s="423"/>
      <c r="AA940" s="423"/>
      <c r="AB940" s="423"/>
      <c r="AC940" s="423"/>
      <c r="AD940" s="423"/>
      <c r="AE940" s="423"/>
      <c r="AF940" s="423"/>
      <c r="AG940" s="423"/>
      <c r="AH940" s="423"/>
      <c r="AI940" s="423"/>
      <c r="AJ940" s="423"/>
      <c r="AK940" s="423"/>
      <c r="AL940" s="423"/>
      <c r="AM940" s="423"/>
      <c r="AN940" s="423"/>
      <c r="AO940" s="423"/>
      <c r="AP940" s="423"/>
      <c r="AQ940" s="423"/>
      <c r="AR940" s="423"/>
      <c r="AS940" s="423"/>
      <c r="AT940" s="423"/>
      <c r="AU940" s="423"/>
      <c r="AV940" s="423"/>
      <c r="AW940" s="423"/>
      <c r="AX940" s="423"/>
      <c r="AY940" s="423"/>
      <c r="AZ940" s="423"/>
      <c r="BA940" s="423"/>
      <c r="BB940" s="423"/>
      <c r="BC940" s="423"/>
      <c r="BD940" s="423"/>
      <c r="BE940" s="423"/>
      <c r="BF940" s="423"/>
      <c r="BG940" s="423"/>
      <c r="BH940" s="423"/>
      <c r="BI940" s="423"/>
      <c r="BJ940" s="423"/>
      <c r="BK940" s="423"/>
      <c r="BL940" s="423"/>
      <c r="BM940" s="423"/>
      <c r="BN940" s="423"/>
      <c r="BO940" s="423"/>
      <c r="BP940" s="423"/>
      <c r="BQ940" s="423"/>
      <c r="BR940" s="423"/>
      <c r="BS940" s="423"/>
      <c r="BT940" s="423"/>
      <c r="BU940" s="423"/>
      <c r="BV940" s="423"/>
      <c r="BW940" s="423"/>
      <c r="BX940" s="423"/>
      <c r="BY940" s="423"/>
      <c r="BZ940" s="423"/>
      <c r="CA940" s="423"/>
      <c r="CB940" s="423"/>
      <c r="CC940" s="423"/>
      <c r="CD940" s="423"/>
      <c r="CE940" s="423"/>
      <c r="CF940" s="423"/>
      <c r="CG940" s="423"/>
      <c r="CH940" s="423"/>
      <c r="CI940" s="423"/>
      <c r="CJ940" s="423"/>
      <c r="CK940" s="423"/>
      <c r="CL940" s="423"/>
      <c r="CM940" s="423"/>
      <c r="CN940" s="423"/>
      <c r="CO940" s="423"/>
      <c r="CP940" s="423"/>
      <c r="CQ940" s="423"/>
      <c r="CR940" s="423"/>
      <c r="CS940" s="423"/>
      <c r="CT940" s="423"/>
      <c r="CU940" s="423"/>
      <c r="CV940" s="423"/>
      <c r="CW940" s="423"/>
      <c r="CX940" s="423"/>
      <c r="CY940" s="423"/>
      <c r="CZ940" s="423"/>
      <c r="DA940" s="423"/>
      <c r="DB940" s="423"/>
      <c r="DC940" s="423"/>
      <c r="DD940" s="423"/>
      <c r="DE940" s="423"/>
      <c r="DF940" s="423"/>
      <c r="DG940" s="423"/>
      <c r="DH940" s="423"/>
      <c r="DI940" s="423"/>
      <c r="DJ940" s="423"/>
      <c r="DK940" s="423"/>
      <c r="DL940" s="423"/>
      <c r="DM940" s="423"/>
      <c r="DN940" s="423"/>
      <c r="DO940" s="423"/>
      <c r="DP940" s="423"/>
      <c r="DQ940" s="423"/>
      <c r="DR940" s="423"/>
      <c r="DS940" s="423"/>
      <c r="DT940" s="423"/>
      <c r="DU940" s="423"/>
      <c r="DV940" s="97"/>
      <c r="DW940" s="423"/>
      <c r="DX940" s="423"/>
      <c r="DY940" s="423"/>
      <c r="DZ940" s="423"/>
      <c r="EA940" s="423"/>
      <c r="EB940" s="423"/>
      <c r="EC940" s="423"/>
      <c r="ED940" s="423"/>
      <c r="EE940" s="423"/>
      <c r="EF940" s="423"/>
      <c r="EG940" s="423"/>
      <c r="EH940" s="423"/>
      <c r="EI940" s="423"/>
      <c r="EJ940" s="423"/>
      <c r="EK940" s="423"/>
      <c r="EL940" s="423"/>
      <c r="EM940" s="423"/>
      <c r="EN940" s="423"/>
      <c r="EO940" s="423"/>
      <c r="EP940" s="423"/>
      <c r="EQ940" s="97"/>
      <c r="ER940" s="577"/>
    </row>
    <row r="941" spans="1:148" ht="15" customHeight="1">
      <c r="A941" s="648"/>
      <c r="B941" s="2279" t="s">
        <v>1419</v>
      </c>
      <c r="C941" s="2264"/>
      <c r="D941" s="2264"/>
      <c r="E941" s="2264"/>
      <c r="F941" s="2264"/>
      <c r="G941" s="75"/>
      <c r="H941" s="75"/>
      <c r="I941" s="75"/>
      <c r="J941" s="75"/>
      <c r="K941" s="75"/>
      <c r="L941" s="75"/>
      <c r="M941" s="75"/>
      <c r="N941" s="75"/>
      <c r="O941" s="75"/>
      <c r="P941" s="75"/>
      <c r="Q941" s="75"/>
      <c r="R941" s="75"/>
      <c r="S941" s="75"/>
      <c r="T941" s="75"/>
      <c r="U941" s="75"/>
      <c r="V941" s="75"/>
      <c r="W941" s="75"/>
      <c r="X941" s="75"/>
      <c r="Y941" s="75"/>
      <c r="Z941" s="75"/>
      <c r="AA941" s="75"/>
      <c r="AB941" s="75"/>
      <c r="AC941" s="75"/>
      <c r="AD941" s="75"/>
      <c r="AE941" s="75"/>
      <c r="AF941" s="75"/>
      <c r="AG941" s="75"/>
      <c r="AH941" s="75"/>
      <c r="AI941" s="75"/>
      <c r="AJ941" s="75"/>
      <c r="AK941" s="75"/>
      <c r="AL941" s="75"/>
      <c r="AM941" s="75"/>
      <c r="AN941" s="75"/>
      <c r="AO941" s="75"/>
      <c r="AP941" s="75"/>
      <c r="AQ941" s="75"/>
      <c r="AR941" s="75"/>
      <c r="AS941" s="75"/>
      <c r="AT941" s="75"/>
      <c r="AU941" s="75"/>
      <c r="AV941" s="75"/>
      <c r="AW941" s="75"/>
      <c r="AX941" s="75"/>
      <c r="AY941" s="75"/>
      <c r="AZ941" s="75"/>
      <c r="BA941" s="75"/>
      <c r="BB941" s="75"/>
      <c r="BC941" s="75"/>
      <c r="BD941" s="75"/>
      <c r="BE941" s="75"/>
      <c r="BF941" s="75"/>
      <c r="BG941" s="75"/>
      <c r="BH941" s="75"/>
      <c r="BI941" s="75"/>
      <c r="BJ941" s="75"/>
      <c r="BK941" s="75"/>
      <c r="BL941" s="75"/>
      <c r="BM941" s="75"/>
      <c r="BN941" s="75"/>
      <c r="BO941" s="75"/>
      <c r="BP941" s="75"/>
      <c r="BQ941" s="75"/>
      <c r="BR941" s="75"/>
      <c r="BS941" s="75"/>
      <c r="BT941" s="75"/>
      <c r="BU941" s="75"/>
      <c r="BV941" s="75"/>
      <c r="BW941" s="75"/>
      <c r="BX941" s="75"/>
      <c r="BY941" s="75"/>
      <c r="BZ941" s="75"/>
      <c r="CA941" s="75"/>
      <c r="CB941" s="75"/>
      <c r="CC941" s="75"/>
      <c r="CD941" s="75"/>
      <c r="CE941" s="75"/>
      <c r="CF941" s="75"/>
      <c r="CG941" s="75"/>
      <c r="CH941" s="75"/>
      <c r="CI941" s="75"/>
      <c r="CJ941" s="75"/>
      <c r="CK941" s="75"/>
      <c r="CL941" s="75"/>
      <c r="CM941" s="75"/>
      <c r="CN941" s="75"/>
      <c r="CO941" s="75"/>
      <c r="CP941" s="75"/>
      <c r="CQ941" s="75"/>
      <c r="CR941" s="75"/>
      <c r="CS941" s="75"/>
      <c r="CT941" s="75"/>
      <c r="CU941" s="75"/>
      <c r="CV941" s="75"/>
      <c r="CW941" s="75"/>
      <c r="CX941" s="75"/>
      <c r="CY941" s="75"/>
      <c r="CZ941" s="75"/>
      <c r="DA941" s="75"/>
      <c r="DB941" s="75"/>
      <c r="DC941" s="75"/>
      <c r="DD941" s="75"/>
      <c r="DE941" s="75"/>
      <c r="DF941" s="75"/>
      <c r="DG941" s="75"/>
      <c r="DH941" s="75"/>
      <c r="DI941" s="75"/>
      <c r="DJ941" s="75"/>
      <c r="DK941" s="75"/>
      <c r="DL941" s="75"/>
      <c r="DM941" s="75"/>
      <c r="DN941" s="75"/>
      <c r="DO941" s="75"/>
      <c r="DP941" s="75"/>
      <c r="DQ941" s="75"/>
      <c r="DR941" s="75"/>
      <c r="DS941" s="75"/>
      <c r="DT941" s="75"/>
      <c r="DU941" s="75"/>
      <c r="DV941" s="2280"/>
      <c r="DW941" s="75"/>
      <c r="DX941" s="75"/>
      <c r="DY941" s="75"/>
      <c r="DZ941" s="75"/>
      <c r="EA941" s="75"/>
      <c r="EB941" s="75"/>
      <c r="EC941" s="75"/>
      <c r="ED941" s="75"/>
      <c r="EE941" s="75"/>
      <c r="EF941" s="75"/>
      <c r="EG941" s="75"/>
      <c r="EH941" s="75"/>
      <c r="EI941" s="75"/>
      <c r="EJ941" s="75"/>
      <c r="EK941" s="75"/>
      <c r="EL941" s="75"/>
      <c r="EM941" s="75"/>
      <c r="EN941" s="75"/>
      <c r="EO941" s="75"/>
      <c r="EP941" s="75"/>
      <c r="EQ941" s="2280"/>
      <c r="ER941" s="577"/>
    </row>
    <row r="942" spans="1:148" s="584" customFormat="1" ht="60" customHeight="1">
      <c r="A942" s="2270" t="s">
        <v>1488</v>
      </c>
      <c r="B942" s="2271"/>
      <c r="C942" s="2271"/>
      <c r="D942" s="777"/>
      <c r="E942" s="777"/>
      <c r="F942" s="777"/>
      <c r="ER942" s="403"/>
    </row>
    <row r="943" spans="1:148" ht="45" customHeight="1">
      <c r="A943" s="648"/>
      <c r="B943" s="2276" t="s">
        <v>1318</v>
      </c>
      <c r="C943" s="2255" t="s">
        <v>1821</v>
      </c>
      <c r="D943" s="624" t="s">
        <v>1474</v>
      </c>
      <c r="E943" s="2255" t="s">
        <v>1475</v>
      </c>
      <c r="F943" s="2255" t="s">
        <v>1822</v>
      </c>
      <c r="G943" s="2255" t="s">
        <v>1316</v>
      </c>
      <c r="H943" s="2255" t="str">
        <f t="shared" ref="H943:BS943" si="998">"T+" &amp; (COLUMN(H943)-COLUMN($G943))</f>
        <v>T+1</v>
      </c>
      <c r="I943" s="2255" t="str">
        <f t="shared" si="998"/>
        <v>T+2</v>
      </c>
      <c r="J943" s="2255" t="str">
        <f t="shared" si="998"/>
        <v>T+3</v>
      </c>
      <c r="K943" s="2255" t="str">
        <f t="shared" si="998"/>
        <v>T+4</v>
      </c>
      <c r="L943" s="2255" t="str">
        <f t="shared" si="998"/>
        <v>T+5</v>
      </c>
      <c r="M943" s="2255" t="str">
        <f t="shared" si="998"/>
        <v>T+6</v>
      </c>
      <c r="N943" s="2255" t="str">
        <f t="shared" si="998"/>
        <v>T+7</v>
      </c>
      <c r="O943" s="2255" t="str">
        <f t="shared" si="998"/>
        <v>T+8</v>
      </c>
      <c r="P943" s="2255" t="str">
        <f t="shared" si="998"/>
        <v>T+9</v>
      </c>
      <c r="Q943" s="2255" t="str">
        <f t="shared" si="998"/>
        <v>T+10</v>
      </c>
      <c r="R943" s="2255" t="str">
        <f t="shared" si="998"/>
        <v>T+11</v>
      </c>
      <c r="S943" s="2255" t="str">
        <f t="shared" si="998"/>
        <v>T+12</v>
      </c>
      <c r="T943" s="2255" t="str">
        <f t="shared" si="998"/>
        <v>T+13</v>
      </c>
      <c r="U943" s="2255" t="str">
        <f t="shared" si="998"/>
        <v>T+14</v>
      </c>
      <c r="V943" s="2255" t="str">
        <f t="shared" si="998"/>
        <v>T+15</v>
      </c>
      <c r="W943" s="2255" t="str">
        <f t="shared" si="998"/>
        <v>T+16</v>
      </c>
      <c r="X943" s="2255" t="str">
        <f t="shared" si="998"/>
        <v>T+17</v>
      </c>
      <c r="Y943" s="2255" t="str">
        <f t="shared" si="998"/>
        <v>T+18</v>
      </c>
      <c r="Z943" s="2255" t="str">
        <f t="shared" si="998"/>
        <v>T+19</v>
      </c>
      <c r="AA943" s="2255" t="str">
        <f t="shared" si="998"/>
        <v>T+20</v>
      </c>
      <c r="AB943" s="2255" t="str">
        <f t="shared" si="998"/>
        <v>T+21</v>
      </c>
      <c r="AC943" s="2255" t="str">
        <f t="shared" si="998"/>
        <v>T+22</v>
      </c>
      <c r="AD943" s="2255" t="str">
        <f t="shared" si="998"/>
        <v>T+23</v>
      </c>
      <c r="AE943" s="2255" t="str">
        <f t="shared" si="998"/>
        <v>T+24</v>
      </c>
      <c r="AF943" s="2255" t="str">
        <f t="shared" si="998"/>
        <v>T+25</v>
      </c>
      <c r="AG943" s="2255" t="str">
        <f t="shared" si="998"/>
        <v>T+26</v>
      </c>
      <c r="AH943" s="2255" t="str">
        <f t="shared" si="998"/>
        <v>T+27</v>
      </c>
      <c r="AI943" s="2255" t="str">
        <f t="shared" si="998"/>
        <v>T+28</v>
      </c>
      <c r="AJ943" s="2255" t="str">
        <f t="shared" si="998"/>
        <v>T+29</v>
      </c>
      <c r="AK943" s="2255" t="str">
        <f t="shared" si="998"/>
        <v>T+30</v>
      </c>
      <c r="AL943" s="2255" t="str">
        <f t="shared" si="998"/>
        <v>T+31</v>
      </c>
      <c r="AM943" s="2255" t="str">
        <f t="shared" si="998"/>
        <v>T+32</v>
      </c>
      <c r="AN943" s="2255" t="str">
        <f t="shared" si="998"/>
        <v>T+33</v>
      </c>
      <c r="AO943" s="2255" t="str">
        <f t="shared" si="998"/>
        <v>T+34</v>
      </c>
      <c r="AP943" s="2255" t="str">
        <f t="shared" si="998"/>
        <v>T+35</v>
      </c>
      <c r="AQ943" s="2255" t="str">
        <f t="shared" si="998"/>
        <v>T+36</v>
      </c>
      <c r="AR943" s="2255" t="str">
        <f t="shared" si="998"/>
        <v>T+37</v>
      </c>
      <c r="AS943" s="2255" t="str">
        <f t="shared" si="998"/>
        <v>T+38</v>
      </c>
      <c r="AT943" s="2255" t="str">
        <f t="shared" si="998"/>
        <v>T+39</v>
      </c>
      <c r="AU943" s="2255" t="str">
        <f t="shared" si="998"/>
        <v>T+40</v>
      </c>
      <c r="AV943" s="2255" t="str">
        <f t="shared" si="998"/>
        <v>T+41</v>
      </c>
      <c r="AW943" s="2255" t="str">
        <f t="shared" si="998"/>
        <v>T+42</v>
      </c>
      <c r="AX943" s="2255" t="str">
        <f t="shared" si="998"/>
        <v>T+43</v>
      </c>
      <c r="AY943" s="2255" t="str">
        <f t="shared" si="998"/>
        <v>T+44</v>
      </c>
      <c r="AZ943" s="2255" t="str">
        <f t="shared" si="998"/>
        <v>T+45</v>
      </c>
      <c r="BA943" s="2255" t="str">
        <f t="shared" si="998"/>
        <v>T+46</v>
      </c>
      <c r="BB943" s="2255" t="str">
        <f t="shared" si="998"/>
        <v>T+47</v>
      </c>
      <c r="BC943" s="2255" t="str">
        <f t="shared" si="998"/>
        <v>T+48</v>
      </c>
      <c r="BD943" s="2255" t="str">
        <f t="shared" si="998"/>
        <v>T+49</v>
      </c>
      <c r="BE943" s="2255" t="str">
        <f t="shared" si="998"/>
        <v>T+50</v>
      </c>
      <c r="BF943" s="2255" t="str">
        <f t="shared" si="998"/>
        <v>T+51</v>
      </c>
      <c r="BG943" s="2255" t="str">
        <f t="shared" si="998"/>
        <v>T+52</v>
      </c>
      <c r="BH943" s="2255" t="str">
        <f t="shared" si="998"/>
        <v>T+53</v>
      </c>
      <c r="BI943" s="2255" t="str">
        <f t="shared" si="998"/>
        <v>T+54</v>
      </c>
      <c r="BJ943" s="2255" t="str">
        <f t="shared" si="998"/>
        <v>T+55</v>
      </c>
      <c r="BK943" s="2255" t="str">
        <f t="shared" si="998"/>
        <v>T+56</v>
      </c>
      <c r="BL943" s="2255" t="str">
        <f t="shared" si="998"/>
        <v>T+57</v>
      </c>
      <c r="BM943" s="2255" t="str">
        <f t="shared" si="998"/>
        <v>T+58</v>
      </c>
      <c r="BN943" s="2255" t="str">
        <f t="shared" si="998"/>
        <v>T+59</v>
      </c>
      <c r="BO943" s="2255" t="str">
        <f t="shared" si="998"/>
        <v>T+60</v>
      </c>
      <c r="BP943" s="2255" t="str">
        <f t="shared" si="998"/>
        <v>T+61</v>
      </c>
      <c r="BQ943" s="2255" t="str">
        <f t="shared" si="998"/>
        <v>T+62</v>
      </c>
      <c r="BR943" s="2255" t="str">
        <f t="shared" si="998"/>
        <v>T+63</v>
      </c>
      <c r="BS943" s="2255" t="str">
        <f t="shared" si="998"/>
        <v>T+64</v>
      </c>
      <c r="BT943" s="2255" t="str">
        <f t="shared" ref="BT943:EE943" si="999">"T+" &amp; (COLUMN(BT943)-COLUMN($G943))</f>
        <v>T+65</v>
      </c>
      <c r="BU943" s="2255" t="str">
        <f t="shared" si="999"/>
        <v>T+66</v>
      </c>
      <c r="BV943" s="2255" t="str">
        <f t="shared" si="999"/>
        <v>T+67</v>
      </c>
      <c r="BW943" s="2255" t="str">
        <f t="shared" si="999"/>
        <v>T+68</v>
      </c>
      <c r="BX943" s="2255" t="str">
        <f t="shared" si="999"/>
        <v>T+69</v>
      </c>
      <c r="BY943" s="2255" t="str">
        <f t="shared" si="999"/>
        <v>T+70</v>
      </c>
      <c r="BZ943" s="2255" t="str">
        <f t="shared" si="999"/>
        <v>T+71</v>
      </c>
      <c r="CA943" s="2255" t="str">
        <f t="shared" si="999"/>
        <v>T+72</v>
      </c>
      <c r="CB943" s="2255" t="str">
        <f t="shared" si="999"/>
        <v>T+73</v>
      </c>
      <c r="CC943" s="2255" t="str">
        <f t="shared" si="999"/>
        <v>T+74</v>
      </c>
      <c r="CD943" s="2255" t="str">
        <f t="shared" si="999"/>
        <v>T+75</v>
      </c>
      <c r="CE943" s="2255" t="str">
        <f t="shared" si="999"/>
        <v>T+76</v>
      </c>
      <c r="CF943" s="2255" t="str">
        <f t="shared" si="999"/>
        <v>T+77</v>
      </c>
      <c r="CG943" s="2255" t="str">
        <f t="shared" si="999"/>
        <v>T+78</v>
      </c>
      <c r="CH943" s="2255" t="str">
        <f t="shared" si="999"/>
        <v>T+79</v>
      </c>
      <c r="CI943" s="2255" t="str">
        <f t="shared" si="999"/>
        <v>T+80</v>
      </c>
      <c r="CJ943" s="2255" t="str">
        <f t="shared" si="999"/>
        <v>T+81</v>
      </c>
      <c r="CK943" s="2255" t="str">
        <f t="shared" si="999"/>
        <v>T+82</v>
      </c>
      <c r="CL943" s="2255" t="str">
        <f t="shared" si="999"/>
        <v>T+83</v>
      </c>
      <c r="CM943" s="2255" t="str">
        <f t="shared" si="999"/>
        <v>T+84</v>
      </c>
      <c r="CN943" s="2255" t="str">
        <f t="shared" si="999"/>
        <v>T+85</v>
      </c>
      <c r="CO943" s="2255" t="str">
        <f t="shared" si="999"/>
        <v>T+86</v>
      </c>
      <c r="CP943" s="2255" t="str">
        <f t="shared" si="999"/>
        <v>T+87</v>
      </c>
      <c r="CQ943" s="2255" t="str">
        <f t="shared" si="999"/>
        <v>T+88</v>
      </c>
      <c r="CR943" s="2255" t="str">
        <f t="shared" si="999"/>
        <v>T+89</v>
      </c>
      <c r="CS943" s="2255" t="str">
        <f t="shared" si="999"/>
        <v>T+90</v>
      </c>
      <c r="CT943" s="2255" t="str">
        <f t="shared" si="999"/>
        <v>T+91</v>
      </c>
      <c r="CU943" s="2255" t="str">
        <f t="shared" si="999"/>
        <v>T+92</v>
      </c>
      <c r="CV943" s="2255" t="str">
        <f t="shared" si="999"/>
        <v>T+93</v>
      </c>
      <c r="CW943" s="2255" t="str">
        <f t="shared" si="999"/>
        <v>T+94</v>
      </c>
      <c r="CX943" s="2255" t="str">
        <f t="shared" si="999"/>
        <v>T+95</v>
      </c>
      <c r="CY943" s="2255" t="str">
        <f t="shared" si="999"/>
        <v>T+96</v>
      </c>
      <c r="CZ943" s="2255" t="str">
        <f t="shared" si="999"/>
        <v>T+97</v>
      </c>
      <c r="DA943" s="2255" t="str">
        <f t="shared" si="999"/>
        <v>T+98</v>
      </c>
      <c r="DB943" s="2255" t="str">
        <f t="shared" si="999"/>
        <v>T+99</v>
      </c>
      <c r="DC943" s="2255" t="str">
        <f t="shared" si="999"/>
        <v>T+100</v>
      </c>
      <c r="DD943" s="2255" t="str">
        <f t="shared" si="999"/>
        <v>T+101</v>
      </c>
      <c r="DE943" s="2255" t="str">
        <f t="shared" si="999"/>
        <v>T+102</v>
      </c>
      <c r="DF943" s="2255" t="str">
        <f t="shared" si="999"/>
        <v>T+103</v>
      </c>
      <c r="DG943" s="2255" t="str">
        <f t="shared" si="999"/>
        <v>T+104</v>
      </c>
      <c r="DH943" s="2255" t="str">
        <f t="shared" si="999"/>
        <v>T+105</v>
      </c>
      <c r="DI943" s="2255" t="str">
        <f t="shared" si="999"/>
        <v>T+106</v>
      </c>
      <c r="DJ943" s="2255" t="str">
        <f t="shared" si="999"/>
        <v>T+107</v>
      </c>
      <c r="DK943" s="2255" t="str">
        <f t="shared" si="999"/>
        <v>T+108</v>
      </c>
      <c r="DL943" s="2255" t="str">
        <f t="shared" si="999"/>
        <v>T+109</v>
      </c>
      <c r="DM943" s="2255" t="str">
        <f t="shared" si="999"/>
        <v>T+110</v>
      </c>
      <c r="DN943" s="2255" t="str">
        <f t="shared" si="999"/>
        <v>T+111</v>
      </c>
      <c r="DO943" s="2255" t="str">
        <f t="shared" si="999"/>
        <v>T+112</v>
      </c>
      <c r="DP943" s="2255" t="str">
        <f t="shared" si="999"/>
        <v>T+113</v>
      </c>
      <c r="DQ943" s="2255" t="str">
        <f t="shared" si="999"/>
        <v>T+114</v>
      </c>
      <c r="DR943" s="2255" t="str">
        <f t="shared" si="999"/>
        <v>T+115</v>
      </c>
      <c r="DS943" s="2255" t="str">
        <f t="shared" si="999"/>
        <v>T+116</v>
      </c>
      <c r="DT943" s="2255" t="str">
        <f t="shared" si="999"/>
        <v>T+117</v>
      </c>
      <c r="DU943" s="2255" t="str">
        <f t="shared" si="999"/>
        <v>T+118</v>
      </c>
      <c r="DV943" s="2255" t="str">
        <f t="shared" si="999"/>
        <v>T+119</v>
      </c>
      <c r="DW943" s="2255" t="str">
        <f t="shared" si="999"/>
        <v>T+120</v>
      </c>
      <c r="DX943" s="2255" t="str">
        <f t="shared" si="999"/>
        <v>T+121</v>
      </c>
      <c r="DY943" s="2255" t="str">
        <f t="shared" si="999"/>
        <v>T+122</v>
      </c>
      <c r="DZ943" s="2255" t="str">
        <f t="shared" si="999"/>
        <v>T+123</v>
      </c>
      <c r="EA943" s="2255" t="str">
        <f t="shared" si="999"/>
        <v>T+124</v>
      </c>
      <c r="EB943" s="2255" t="str">
        <f t="shared" si="999"/>
        <v>T+125</v>
      </c>
      <c r="EC943" s="2255" t="str">
        <f t="shared" si="999"/>
        <v>T+126</v>
      </c>
      <c r="ED943" s="2255" t="str">
        <f t="shared" si="999"/>
        <v>T+127</v>
      </c>
      <c r="EE943" s="2255" t="str">
        <f t="shared" si="999"/>
        <v>T+128</v>
      </c>
      <c r="EF943" s="2255" t="str">
        <f t="shared" ref="EF943:EQ943" si="1000">"T+" &amp; (COLUMN(EF943)-COLUMN($G943))</f>
        <v>T+129</v>
      </c>
      <c r="EG943" s="2255" t="str">
        <f t="shared" si="1000"/>
        <v>T+130</v>
      </c>
      <c r="EH943" s="2255" t="str">
        <f t="shared" si="1000"/>
        <v>T+131</v>
      </c>
      <c r="EI943" s="2255" t="str">
        <f t="shared" si="1000"/>
        <v>T+132</v>
      </c>
      <c r="EJ943" s="2255" t="str">
        <f t="shared" si="1000"/>
        <v>T+133</v>
      </c>
      <c r="EK943" s="2255" t="str">
        <f t="shared" si="1000"/>
        <v>T+134</v>
      </c>
      <c r="EL943" s="2255" t="str">
        <f t="shared" si="1000"/>
        <v>T+135</v>
      </c>
      <c r="EM943" s="2255" t="str">
        <f t="shared" si="1000"/>
        <v>T+136</v>
      </c>
      <c r="EN943" s="2255" t="str">
        <f t="shared" si="1000"/>
        <v>T+137</v>
      </c>
      <c r="EO943" s="2255" t="str">
        <f t="shared" si="1000"/>
        <v>T+138</v>
      </c>
      <c r="EP943" s="2255" t="str">
        <f t="shared" si="1000"/>
        <v>T+139</v>
      </c>
      <c r="EQ943" s="2255" t="str">
        <f t="shared" si="1000"/>
        <v>T+140</v>
      </c>
      <c r="ER943" s="577"/>
    </row>
    <row r="944" spans="1:148" ht="15" customHeight="1">
      <c r="A944" s="648"/>
      <c r="B944" s="2260" t="s">
        <v>1319</v>
      </c>
      <c r="C944" s="2265" t="str">
        <f t="shared" ref="C944" si="1001">IF(ISBLANK(C12), "", C12)</f>
        <v/>
      </c>
      <c r="D944" s="2265" t="str">
        <f t="shared" ref="D944:F963" si="1002">IF(ISBLANK(D12), "", D12)</f>
        <v/>
      </c>
      <c r="E944" s="2265" t="str">
        <f t="shared" si="1002"/>
        <v/>
      </c>
      <c r="F944" s="2265" t="str">
        <f>IF(ISBLANK(F12), "", F12)</f>
        <v/>
      </c>
      <c r="G944" s="45"/>
      <c r="H944" s="45"/>
      <c r="I944" s="45"/>
      <c r="J944" s="45"/>
      <c r="K944" s="45"/>
      <c r="L944" s="45"/>
      <c r="M944" s="45"/>
      <c r="N944" s="45"/>
      <c r="O944" s="45"/>
      <c r="P944" s="45"/>
      <c r="Q944" s="45"/>
      <c r="R944" s="45"/>
      <c r="S944" s="45"/>
      <c r="T944" s="45"/>
      <c r="U944" s="45"/>
      <c r="V944" s="45"/>
      <c r="W944" s="45"/>
      <c r="X944" s="45"/>
      <c r="Y944" s="45"/>
      <c r="Z944" s="45"/>
      <c r="AA944" s="45"/>
      <c r="AB944" s="45"/>
      <c r="AC944" s="45"/>
      <c r="AD944" s="45"/>
      <c r="AE944" s="45"/>
      <c r="AF944" s="45"/>
      <c r="AG944" s="45"/>
      <c r="AH944" s="45"/>
      <c r="AI944" s="45"/>
      <c r="AJ944" s="45"/>
      <c r="AK944" s="45"/>
      <c r="AL944" s="45"/>
      <c r="AM944" s="45"/>
      <c r="AN944" s="45"/>
      <c r="AO944" s="45"/>
      <c r="AP944" s="45"/>
      <c r="AQ944" s="45"/>
      <c r="AR944" s="45"/>
      <c r="AS944" s="45"/>
      <c r="AT944" s="45"/>
      <c r="AU944" s="45"/>
      <c r="AV944" s="45"/>
      <c r="AW944" s="45"/>
      <c r="AX944" s="45"/>
      <c r="AY944" s="45"/>
      <c r="AZ944" s="45"/>
      <c r="BA944" s="45"/>
      <c r="BB944" s="45"/>
      <c r="BC944" s="45"/>
      <c r="BD944" s="45"/>
      <c r="BE944" s="45"/>
      <c r="BF944" s="45"/>
      <c r="BG944" s="45"/>
      <c r="BH944" s="45"/>
      <c r="BI944" s="45"/>
      <c r="BJ944" s="45"/>
      <c r="BK944" s="45"/>
      <c r="BL944" s="45"/>
      <c r="BM944" s="45"/>
      <c r="BN944" s="45"/>
      <c r="BO944" s="45"/>
      <c r="BP944" s="45"/>
      <c r="BQ944" s="45"/>
      <c r="BR944" s="45"/>
      <c r="BS944" s="45"/>
      <c r="BT944" s="45"/>
      <c r="BU944" s="45"/>
      <c r="BV944" s="45"/>
      <c r="BW944" s="45"/>
      <c r="BX944" s="45"/>
      <c r="BY944" s="45"/>
      <c r="BZ944" s="45"/>
      <c r="CA944" s="45"/>
      <c r="CB944" s="45"/>
      <c r="CC944" s="45"/>
      <c r="CD944" s="45"/>
      <c r="CE944" s="45"/>
      <c r="CF944" s="45"/>
      <c r="CG944" s="45"/>
      <c r="CH944" s="45"/>
      <c r="CI944" s="45"/>
      <c r="CJ944" s="45"/>
      <c r="CK944" s="45"/>
      <c r="CL944" s="45"/>
      <c r="CM944" s="45"/>
      <c r="CN944" s="45"/>
      <c r="CO944" s="45"/>
      <c r="CP944" s="45"/>
      <c r="CQ944" s="45"/>
      <c r="CR944" s="45"/>
      <c r="CS944" s="45"/>
      <c r="CT944" s="45"/>
      <c r="CU944" s="45"/>
      <c r="CV944" s="45"/>
      <c r="CW944" s="45"/>
      <c r="CX944" s="45"/>
      <c r="CY944" s="45"/>
      <c r="CZ944" s="45"/>
      <c r="DA944" s="45"/>
      <c r="DB944" s="45"/>
      <c r="DC944" s="45"/>
      <c r="DD944" s="45"/>
      <c r="DE944" s="45"/>
      <c r="DF944" s="45"/>
      <c r="DG944" s="45"/>
      <c r="DH944" s="45"/>
      <c r="DI944" s="45"/>
      <c r="DJ944" s="45"/>
      <c r="DK944" s="45"/>
      <c r="DL944" s="45"/>
      <c r="DM944" s="45"/>
      <c r="DN944" s="45"/>
      <c r="DO944" s="45"/>
      <c r="DP944" s="45"/>
      <c r="DQ944" s="45"/>
      <c r="DR944" s="45"/>
      <c r="DS944" s="45"/>
      <c r="DT944" s="45"/>
      <c r="DU944" s="45"/>
      <c r="DV944" s="1217"/>
      <c r="DW944" s="45"/>
      <c r="DX944" s="45"/>
      <c r="DY944" s="45"/>
      <c r="DZ944" s="45"/>
      <c r="EA944" s="45"/>
      <c r="EB944" s="45"/>
      <c r="EC944" s="45"/>
      <c r="ED944" s="45"/>
      <c r="EE944" s="45"/>
      <c r="EF944" s="45"/>
      <c r="EG944" s="45"/>
      <c r="EH944" s="45"/>
      <c r="EI944" s="45"/>
      <c r="EJ944" s="45"/>
      <c r="EK944" s="45"/>
      <c r="EL944" s="45"/>
      <c r="EM944" s="45"/>
      <c r="EN944" s="45"/>
      <c r="EO944" s="45"/>
      <c r="EP944" s="45"/>
      <c r="EQ944" s="1217"/>
      <c r="ER944" s="577"/>
    </row>
    <row r="945" spans="1:148" ht="15" customHeight="1">
      <c r="A945" s="648"/>
      <c r="B945" s="2261" t="s">
        <v>1320</v>
      </c>
      <c r="C945" s="2266" t="str">
        <f t="shared" ref="C945" si="1003">IF(ISBLANK(C13), "", C13)</f>
        <v/>
      </c>
      <c r="D945" s="2266" t="str">
        <f t="shared" si="1002"/>
        <v/>
      </c>
      <c r="E945" s="2266" t="str">
        <f t="shared" si="1002"/>
        <v/>
      </c>
      <c r="F945" s="2266" t="str">
        <f t="shared" si="1002"/>
        <v/>
      </c>
      <c r="G945" s="45"/>
      <c r="H945" s="45"/>
      <c r="I945" s="45"/>
      <c r="J945" s="45"/>
      <c r="K945" s="45"/>
      <c r="L945" s="45"/>
      <c r="M945" s="45"/>
      <c r="N945" s="45"/>
      <c r="O945" s="45"/>
      <c r="P945" s="45"/>
      <c r="Q945" s="45"/>
      <c r="R945" s="45"/>
      <c r="S945" s="45"/>
      <c r="T945" s="45"/>
      <c r="U945" s="45"/>
      <c r="V945" s="45"/>
      <c r="W945" s="45"/>
      <c r="X945" s="45"/>
      <c r="Y945" s="45"/>
      <c r="Z945" s="45"/>
      <c r="AA945" s="45"/>
      <c r="AB945" s="45"/>
      <c r="AC945" s="45"/>
      <c r="AD945" s="45"/>
      <c r="AE945" s="45"/>
      <c r="AF945" s="45"/>
      <c r="AG945" s="45"/>
      <c r="AH945" s="45"/>
      <c r="AI945" s="45"/>
      <c r="AJ945" s="45"/>
      <c r="AK945" s="45"/>
      <c r="AL945" s="45"/>
      <c r="AM945" s="45"/>
      <c r="AN945" s="45"/>
      <c r="AO945" s="45"/>
      <c r="AP945" s="45"/>
      <c r="AQ945" s="45"/>
      <c r="AR945" s="45"/>
      <c r="AS945" s="45"/>
      <c r="AT945" s="45"/>
      <c r="AU945" s="45"/>
      <c r="AV945" s="45"/>
      <c r="AW945" s="45"/>
      <c r="AX945" s="45"/>
      <c r="AY945" s="45"/>
      <c r="AZ945" s="45"/>
      <c r="BA945" s="45"/>
      <c r="BB945" s="45"/>
      <c r="BC945" s="45"/>
      <c r="BD945" s="45"/>
      <c r="BE945" s="45"/>
      <c r="BF945" s="45"/>
      <c r="BG945" s="45"/>
      <c r="BH945" s="45"/>
      <c r="BI945" s="45"/>
      <c r="BJ945" s="45"/>
      <c r="BK945" s="45"/>
      <c r="BL945" s="45"/>
      <c r="BM945" s="45"/>
      <c r="BN945" s="45"/>
      <c r="BO945" s="45"/>
      <c r="BP945" s="45"/>
      <c r="BQ945" s="45"/>
      <c r="BR945" s="45"/>
      <c r="BS945" s="45"/>
      <c r="BT945" s="45"/>
      <c r="BU945" s="45"/>
      <c r="BV945" s="45"/>
      <c r="BW945" s="45"/>
      <c r="BX945" s="45"/>
      <c r="BY945" s="45"/>
      <c r="BZ945" s="45"/>
      <c r="CA945" s="45"/>
      <c r="CB945" s="45"/>
      <c r="CC945" s="45"/>
      <c r="CD945" s="45"/>
      <c r="CE945" s="45"/>
      <c r="CF945" s="45"/>
      <c r="CG945" s="45"/>
      <c r="CH945" s="45"/>
      <c r="CI945" s="45"/>
      <c r="CJ945" s="45"/>
      <c r="CK945" s="45"/>
      <c r="CL945" s="45"/>
      <c r="CM945" s="45"/>
      <c r="CN945" s="45"/>
      <c r="CO945" s="45"/>
      <c r="CP945" s="45"/>
      <c r="CQ945" s="45"/>
      <c r="CR945" s="45"/>
      <c r="CS945" s="45"/>
      <c r="CT945" s="45"/>
      <c r="CU945" s="45"/>
      <c r="CV945" s="45"/>
      <c r="CW945" s="45"/>
      <c r="CX945" s="45"/>
      <c r="CY945" s="45"/>
      <c r="CZ945" s="45"/>
      <c r="DA945" s="45"/>
      <c r="DB945" s="45"/>
      <c r="DC945" s="45"/>
      <c r="DD945" s="45"/>
      <c r="DE945" s="45"/>
      <c r="DF945" s="45"/>
      <c r="DG945" s="45"/>
      <c r="DH945" s="45"/>
      <c r="DI945" s="45"/>
      <c r="DJ945" s="45"/>
      <c r="DK945" s="45"/>
      <c r="DL945" s="45"/>
      <c r="DM945" s="45"/>
      <c r="DN945" s="45"/>
      <c r="DO945" s="45"/>
      <c r="DP945" s="45"/>
      <c r="DQ945" s="45"/>
      <c r="DR945" s="45"/>
      <c r="DS945" s="45"/>
      <c r="DT945" s="45"/>
      <c r="DU945" s="45"/>
      <c r="DV945" s="1217"/>
      <c r="DW945" s="45"/>
      <c r="DX945" s="45"/>
      <c r="DY945" s="45"/>
      <c r="DZ945" s="45"/>
      <c r="EA945" s="45"/>
      <c r="EB945" s="45"/>
      <c r="EC945" s="45"/>
      <c r="ED945" s="45"/>
      <c r="EE945" s="45"/>
      <c r="EF945" s="45"/>
      <c r="EG945" s="45"/>
      <c r="EH945" s="45"/>
      <c r="EI945" s="45"/>
      <c r="EJ945" s="45"/>
      <c r="EK945" s="45"/>
      <c r="EL945" s="45"/>
      <c r="EM945" s="45"/>
      <c r="EN945" s="45"/>
      <c r="EO945" s="45"/>
      <c r="EP945" s="45"/>
      <c r="EQ945" s="1217"/>
      <c r="ER945" s="577"/>
    </row>
    <row r="946" spans="1:148" ht="15" customHeight="1">
      <c r="A946" s="648"/>
      <c r="B946" s="2261" t="s">
        <v>1321</v>
      </c>
      <c r="C946" s="2266" t="str">
        <f t="shared" ref="C946" si="1004">IF(ISBLANK(C14), "", C14)</f>
        <v/>
      </c>
      <c r="D946" s="2266" t="str">
        <f t="shared" si="1002"/>
        <v/>
      </c>
      <c r="E946" s="2266" t="str">
        <f t="shared" si="1002"/>
        <v/>
      </c>
      <c r="F946" s="2266" t="str">
        <f t="shared" si="1002"/>
        <v/>
      </c>
      <c r="G946" s="45"/>
      <c r="H946" s="45"/>
      <c r="I946" s="45"/>
      <c r="J946" s="45"/>
      <c r="K946" s="45"/>
      <c r="L946" s="45"/>
      <c r="M946" s="45"/>
      <c r="N946" s="45"/>
      <c r="O946" s="45"/>
      <c r="P946" s="45"/>
      <c r="Q946" s="45"/>
      <c r="R946" s="45"/>
      <c r="S946" s="45"/>
      <c r="T946" s="45"/>
      <c r="U946" s="45"/>
      <c r="V946" s="45"/>
      <c r="W946" s="45"/>
      <c r="X946" s="45"/>
      <c r="Y946" s="45"/>
      <c r="Z946" s="45"/>
      <c r="AA946" s="45"/>
      <c r="AB946" s="45"/>
      <c r="AC946" s="45"/>
      <c r="AD946" s="45"/>
      <c r="AE946" s="45"/>
      <c r="AF946" s="45"/>
      <c r="AG946" s="45"/>
      <c r="AH946" s="45"/>
      <c r="AI946" s="45"/>
      <c r="AJ946" s="45"/>
      <c r="AK946" s="45"/>
      <c r="AL946" s="45"/>
      <c r="AM946" s="45"/>
      <c r="AN946" s="45"/>
      <c r="AO946" s="45"/>
      <c r="AP946" s="45"/>
      <c r="AQ946" s="45"/>
      <c r="AR946" s="45"/>
      <c r="AS946" s="45"/>
      <c r="AT946" s="45"/>
      <c r="AU946" s="45"/>
      <c r="AV946" s="45"/>
      <c r="AW946" s="45"/>
      <c r="AX946" s="45"/>
      <c r="AY946" s="45"/>
      <c r="AZ946" s="45"/>
      <c r="BA946" s="45"/>
      <c r="BB946" s="45"/>
      <c r="BC946" s="45"/>
      <c r="BD946" s="45"/>
      <c r="BE946" s="45"/>
      <c r="BF946" s="45"/>
      <c r="BG946" s="45"/>
      <c r="BH946" s="45"/>
      <c r="BI946" s="45"/>
      <c r="BJ946" s="45"/>
      <c r="BK946" s="45"/>
      <c r="BL946" s="45"/>
      <c r="BM946" s="45"/>
      <c r="BN946" s="45"/>
      <c r="BO946" s="45"/>
      <c r="BP946" s="45"/>
      <c r="BQ946" s="45"/>
      <c r="BR946" s="45"/>
      <c r="BS946" s="45"/>
      <c r="BT946" s="45"/>
      <c r="BU946" s="45"/>
      <c r="BV946" s="45"/>
      <c r="BW946" s="45"/>
      <c r="BX946" s="45"/>
      <c r="BY946" s="45"/>
      <c r="BZ946" s="45"/>
      <c r="CA946" s="45"/>
      <c r="CB946" s="45"/>
      <c r="CC946" s="45"/>
      <c r="CD946" s="45"/>
      <c r="CE946" s="45"/>
      <c r="CF946" s="45"/>
      <c r="CG946" s="45"/>
      <c r="CH946" s="45"/>
      <c r="CI946" s="45"/>
      <c r="CJ946" s="45"/>
      <c r="CK946" s="45"/>
      <c r="CL946" s="45"/>
      <c r="CM946" s="45"/>
      <c r="CN946" s="45"/>
      <c r="CO946" s="45"/>
      <c r="CP946" s="45"/>
      <c r="CQ946" s="45"/>
      <c r="CR946" s="45"/>
      <c r="CS946" s="45"/>
      <c r="CT946" s="45"/>
      <c r="CU946" s="45"/>
      <c r="CV946" s="45"/>
      <c r="CW946" s="45"/>
      <c r="CX946" s="45"/>
      <c r="CY946" s="45"/>
      <c r="CZ946" s="45"/>
      <c r="DA946" s="45"/>
      <c r="DB946" s="45"/>
      <c r="DC946" s="45"/>
      <c r="DD946" s="45"/>
      <c r="DE946" s="45"/>
      <c r="DF946" s="45"/>
      <c r="DG946" s="45"/>
      <c r="DH946" s="45"/>
      <c r="DI946" s="45"/>
      <c r="DJ946" s="45"/>
      <c r="DK946" s="45"/>
      <c r="DL946" s="45"/>
      <c r="DM946" s="45"/>
      <c r="DN946" s="45"/>
      <c r="DO946" s="45"/>
      <c r="DP946" s="45"/>
      <c r="DQ946" s="45"/>
      <c r="DR946" s="45"/>
      <c r="DS946" s="45"/>
      <c r="DT946" s="45"/>
      <c r="DU946" s="45"/>
      <c r="DV946" s="1217"/>
      <c r="DW946" s="45"/>
      <c r="DX946" s="45"/>
      <c r="DY946" s="45"/>
      <c r="DZ946" s="45"/>
      <c r="EA946" s="45"/>
      <c r="EB946" s="45"/>
      <c r="EC946" s="45"/>
      <c r="ED946" s="45"/>
      <c r="EE946" s="45"/>
      <c r="EF946" s="45"/>
      <c r="EG946" s="45"/>
      <c r="EH946" s="45"/>
      <c r="EI946" s="45"/>
      <c r="EJ946" s="45"/>
      <c r="EK946" s="45"/>
      <c r="EL946" s="45"/>
      <c r="EM946" s="45"/>
      <c r="EN946" s="45"/>
      <c r="EO946" s="45"/>
      <c r="EP946" s="45"/>
      <c r="EQ946" s="1217"/>
      <c r="ER946" s="577"/>
    </row>
    <row r="947" spans="1:148" ht="15" customHeight="1">
      <c r="A947" s="648"/>
      <c r="B947" s="2261" t="s">
        <v>1322</v>
      </c>
      <c r="C947" s="2266" t="str">
        <f t="shared" ref="C947" si="1005">IF(ISBLANK(C15), "", C15)</f>
        <v/>
      </c>
      <c r="D947" s="2266" t="str">
        <f t="shared" si="1002"/>
        <v/>
      </c>
      <c r="E947" s="2266" t="str">
        <f t="shared" si="1002"/>
        <v/>
      </c>
      <c r="F947" s="2266" t="str">
        <f t="shared" si="1002"/>
        <v/>
      </c>
      <c r="G947" s="45"/>
      <c r="H947" s="45"/>
      <c r="I947" s="45"/>
      <c r="J947" s="45"/>
      <c r="K947" s="45"/>
      <c r="L947" s="45"/>
      <c r="M947" s="45"/>
      <c r="N947" s="45"/>
      <c r="O947" s="45"/>
      <c r="P947" s="45"/>
      <c r="Q947" s="45"/>
      <c r="R947" s="45"/>
      <c r="S947" s="45"/>
      <c r="T947" s="45"/>
      <c r="U947" s="45"/>
      <c r="V947" s="45"/>
      <c r="W947" s="45"/>
      <c r="X947" s="45"/>
      <c r="Y947" s="45"/>
      <c r="Z947" s="45"/>
      <c r="AA947" s="45"/>
      <c r="AB947" s="45"/>
      <c r="AC947" s="45"/>
      <c r="AD947" s="45"/>
      <c r="AE947" s="45"/>
      <c r="AF947" s="45"/>
      <c r="AG947" s="45"/>
      <c r="AH947" s="45"/>
      <c r="AI947" s="45"/>
      <c r="AJ947" s="45"/>
      <c r="AK947" s="45"/>
      <c r="AL947" s="45"/>
      <c r="AM947" s="45"/>
      <c r="AN947" s="45"/>
      <c r="AO947" s="45"/>
      <c r="AP947" s="45"/>
      <c r="AQ947" s="45"/>
      <c r="AR947" s="45"/>
      <c r="AS947" s="45"/>
      <c r="AT947" s="45"/>
      <c r="AU947" s="45"/>
      <c r="AV947" s="45"/>
      <c r="AW947" s="45"/>
      <c r="AX947" s="45"/>
      <c r="AY947" s="45"/>
      <c r="AZ947" s="45"/>
      <c r="BA947" s="45"/>
      <c r="BB947" s="45"/>
      <c r="BC947" s="45"/>
      <c r="BD947" s="45"/>
      <c r="BE947" s="45"/>
      <c r="BF947" s="45"/>
      <c r="BG947" s="45"/>
      <c r="BH947" s="45"/>
      <c r="BI947" s="45"/>
      <c r="BJ947" s="45"/>
      <c r="BK947" s="45"/>
      <c r="BL947" s="45"/>
      <c r="BM947" s="45"/>
      <c r="BN947" s="45"/>
      <c r="BO947" s="45"/>
      <c r="BP947" s="45"/>
      <c r="BQ947" s="45"/>
      <c r="BR947" s="45"/>
      <c r="BS947" s="45"/>
      <c r="BT947" s="45"/>
      <c r="BU947" s="45"/>
      <c r="BV947" s="45"/>
      <c r="BW947" s="45"/>
      <c r="BX947" s="45"/>
      <c r="BY947" s="45"/>
      <c r="BZ947" s="45"/>
      <c r="CA947" s="45"/>
      <c r="CB947" s="45"/>
      <c r="CC947" s="45"/>
      <c r="CD947" s="45"/>
      <c r="CE947" s="45"/>
      <c r="CF947" s="45"/>
      <c r="CG947" s="45"/>
      <c r="CH947" s="45"/>
      <c r="CI947" s="45"/>
      <c r="CJ947" s="45"/>
      <c r="CK947" s="45"/>
      <c r="CL947" s="45"/>
      <c r="CM947" s="45"/>
      <c r="CN947" s="45"/>
      <c r="CO947" s="45"/>
      <c r="CP947" s="45"/>
      <c r="CQ947" s="45"/>
      <c r="CR947" s="45"/>
      <c r="CS947" s="45"/>
      <c r="CT947" s="45"/>
      <c r="CU947" s="45"/>
      <c r="CV947" s="45"/>
      <c r="CW947" s="45"/>
      <c r="CX947" s="45"/>
      <c r="CY947" s="45"/>
      <c r="CZ947" s="45"/>
      <c r="DA947" s="45"/>
      <c r="DB947" s="45"/>
      <c r="DC947" s="45"/>
      <c r="DD947" s="45"/>
      <c r="DE947" s="45"/>
      <c r="DF947" s="45"/>
      <c r="DG947" s="45"/>
      <c r="DH947" s="45"/>
      <c r="DI947" s="45"/>
      <c r="DJ947" s="45"/>
      <c r="DK947" s="45"/>
      <c r="DL947" s="45"/>
      <c r="DM947" s="45"/>
      <c r="DN947" s="45"/>
      <c r="DO947" s="45"/>
      <c r="DP947" s="45"/>
      <c r="DQ947" s="45"/>
      <c r="DR947" s="45"/>
      <c r="DS947" s="45"/>
      <c r="DT947" s="45"/>
      <c r="DU947" s="45"/>
      <c r="DV947" s="1217"/>
      <c r="DW947" s="45"/>
      <c r="DX947" s="45"/>
      <c r="DY947" s="45"/>
      <c r="DZ947" s="45"/>
      <c r="EA947" s="45"/>
      <c r="EB947" s="45"/>
      <c r="EC947" s="45"/>
      <c r="ED947" s="45"/>
      <c r="EE947" s="45"/>
      <c r="EF947" s="45"/>
      <c r="EG947" s="45"/>
      <c r="EH947" s="45"/>
      <c r="EI947" s="45"/>
      <c r="EJ947" s="45"/>
      <c r="EK947" s="45"/>
      <c r="EL947" s="45"/>
      <c r="EM947" s="45"/>
      <c r="EN947" s="45"/>
      <c r="EO947" s="45"/>
      <c r="EP947" s="45"/>
      <c r="EQ947" s="1217"/>
      <c r="ER947" s="577"/>
    </row>
    <row r="948" spans="1:148" ht="15" customHeight="1">
      <c r="A948" s="648"/>
      <c r="B948" s="2261" t="s">
        <v>1323</v>
      </c>
      <c r="C948" s="2266" t="str">
        <f t="shared" ref="C948" si="1006">IF(ISBLANK(C16), "", C16)</f>
        <v/>
      </c>
      <c r="D948" s="2266" t="str">
        <f t="shared" si="1002"/>
        <v/>
      </c>
      <c r="E948" s="2266" t="str">
        <f t="shared" si="1002"/>
        <v/>
      </c>
      <c r="F948" s="2266" t="str">
        <f t="shared" si="1002"/>
        <v/>
      </c>
      <c r="G948" s="45"/>
      <c r="H948" s="45"/>
      <c r="I948" s="45"/>
      <c r="J948" s="45"/>
      <c r="K948" s="45"/>
      <c r="L948" s="45"/>
      <c r="M948" s="45"/>
      <c r="N948" s="45"/>
      <c r="O948" s="45"/>
      <c r="P948" s="45"/>
      <c r="Q948" s="45"/>
      <c r="R948" s="45"/>
      <c r="S948" s="45"/>
      <c r="T948" s="45"/>
      <c r="U948" s="45"/>
      <c r="V948" s="45"/>
      <c r="W948" s="45"/>
      <c r="X948" s="45"/>
      <c r="Y948" s="45"/>
      <c r="Z948" s="45"/>
      <c r="AA948" s="45"/>
      <c r="AB948" s="45"/>
      <c r="AC948" s="45"/>
      <c r="AD948" s="45"/>
      <c r="AE948" s="45"/>
      <c r="AF948" s="45"/>
      <c r="AG948" s="45"/>
      <c r="AH948" s="45"/>
      <c r="AI948" s="45"/>
      <c r="AJ948" s="45"/>
      <c r="AK948" s="45"/>
      <c r="AL948" s="45"/>
      <c r="AM948" s="45"/>
      <c r="AN948" s="45"/>
      <c r="AO948" s="45"/>
      <c r="AP948" s="45"/>
      <c r="AQ948" s="45"/>
      <c r="AR948" s="45"/>
      <c r="AS948" s="45"/>
      <c r="AT948" s="45"/>
      <c r="AU948" s="45"/>
      <c r="AV948" s="45"/>
      <c r="AW948" s="45"/>
      <c r="AX948" s="45"/>
      <c r="AY948" s="45"/>
      <c r="AZ948" s="45"/>
      <c r="BA948" s="45"/>
      <c r="BB948" s="45"/>
      <c r="BC948" s="45"/>
      <c r="BD948" s="45"/>
      <c r="BE948" s="45"/>
      <c r="BF948" s="45"/>
      <c r="BG948" s="45"/>
      <c r="BH948" s="45"/>
      <c r="BI948" s="45"/>
      <c r="BJ948" s="45"/>
      <c r="BK948" s="45"/>
      <c r="BL948" s="45"/>
      <c r="BM948" s="45"/>
      <c r="BN948" s="45"/>
      <c r="BO948" s="45"/>
      <c r="BP948" s="45"/>
      <c r="BQ948" s="45"/>
      <c r="BR948" s="45"/>
      <c r="BS948" s="45"/>
      <c r="BT948" s="45"/>
      <c r="BU948" s="45"/>
      <c r="BV948" s="45"/>
      <c r="BW948" s="45"/>
      <c r="BX948" s="45"/>
      <c r="BY948" s="45"/>
      <c r="BZ948" s="45"/>
      <c r="CA948" s="45"/>
      <c r="CB948" s="45"/>
      <c r="CC948" s="45"/>
      <c r="CD948" s="45"/>
      <c r="CE948" s="45"/>
      <c r="CF948" s="45"/>
      <c r="CG948" s="45"/>
      <c r="CH948" s="45"/>
      <c r="CI948" s="45"/>
      <c r="CJ948" s="45"/>
      <c r="CK948" s="45"/>
      <c r="CL948" s="45"/>
      <c r="CM948" s="45"/>
      <c r="CN948" s="45"/>
      <c r="CO948" s="45"/>
      <c r="CP948" s="45"/>
      <c r="CQ948" s="45"/>
      <c r="CR948" s="45"/>
      <c r="CS948" s="45"/>
      <c r="CT948" s="45"/>
      <c r="CU948" s="45"/>
      <c r="CV948" s="45"/>
      <c r="CW948" s="45"/>
      <c r="CX948" s="45"/>
      <c r="CY948" s="45"/>
      <c r="CZ948" s="45"/>
      <c r="DA948" s="45"/>
      <c r="DB948" s="45"/>
      <c r="DC948" s="45"/>
      <c r="DD948" s="45"/>
      <c r="DE948" s="45"/>
      <c r="DF948" s="45"/>
      <c r="DG948" s="45"/>
      <c r="DH948" s="45"/>
      <c r="DI948" s="45"/>
      <c r="DJ948" s="45"/>
      <c r="DK948" s="45"/>
      <c r="DL948" s="45"/>
      <c r="DM948" s="45"/>
      <c r="DN948" s="45"/>
      <c r="DO948" s="45"/>
      <c r="DP948" s="45"/>
      <c r="DQ948" s="45"/>
      <c r="DR948" s="45"/>
      <c r="DS948" s="45"/>
      <c r="DT948" s="45"/>
      <c r="DU948" s="45"/>
      <c r="DV948" s="1217"/>
      <c r="DW948" s="45"/>
      <c r="DX948" s="45"/>
      <c r="DY948" s="45"/>
      <c r="DZ948" s="45"/>
      <c r="EA948" s="45"/>
      <c r="EB948" s="45"/>
      <c r="EC948" s="45"/>
      <c r="ED948" s="45"/>
      <c r="EE948" s="45"/>
      <c r="EF948" s="45"/>
      <c r="EG948" s="45"/>
      <c r="EH948" s="45"/>
      <c r="EI948" s="45"/>
      <c r="EJ948" s="45"/>
      <c r="EK948" s="45"/>
      <c r="EL948" s="45"/>
      <c r="EM948" s="45"/>
      <c r="EN948" s="45"/>
      <c r="EO948" s="45"/>
      <c r="EP948" s="45"/>
      <c r="EQ948" s="1217"/>
      <c r="ER948" s="577"/>
    </row>
    <row r="949" spans="1:148" ht="15" customHeight="1">
      <c r="A949" s="648"/>
      <c r="B949" s="2261" t="s">
        <v>1324</v>
      </c>
      <c r="C949" s="2266" t="str">
        <f t="shared" ref="C949" si="1007">IF(ISBLANK(C17), "", C17)</f>
        <v/>
      </c>
      <c r="D949" s="2266" t="str">
        <f t="shared" si="1002"/>
        <v/>
      </c>
      <c r="E949" s="2266" t="str">
        <f t="shared" si="1002"/>
        <v/>
      </c>
      <c r="F949" s="2266" t="str">
        <f t="shared" si="1002"/>
        <v/>
      </c>
      <c r="G949" s="45"/>
      <c r="H949" s="45"/>
      <c r="I949" s="45"/>
      <c r="J949" s="45"/>
      <c r="K949" s="45"/>
      <c r="L949" s="45"/>
      <c r="M949" s="45"/>
      <c r="N949" s="45"/>
      <c r="O949" s="45"/>
      <c r="P949" s="45"/>
      <c r="Q949" s="45"/>
      <c r="R949" s="45"/>
      <c r="S949" s="45"/>
      <c r="T949" s="45"/>
      <c r="U949" s="45"/>
      <c r="V949" s="45"/>
      <c r="W949" s="45"/>
      <c r="X949" s="45"/>
      <c r="Y949" s="45"/>
      <c r="Z949" s="45"/>
      <c r="AA949" s="45"/>
      <c r="AB949" s="45"/>
      <c r="AC949" s="45"/>
      <c r="AD949" s="45"/>
      <c r="AE949" s="45"/>
      <c r="AF949" s="45"/>
      <c r="AG949" s="45"/>
      <c r="AH949" s="45"/>
      <c r="AI949" s="45"/>
      <c r="AJ949" s="45"/>
      <c r="AK949" s="45"/>
      <c r="AL949" s="45"/>
      <c r="AM949" s="45"/>
      <c r="AN949" s="45"/>
      <c r="AO949" s="45"/>
      <c r="AP949" s="45"/>
      <c r="AQ949" s="45"/>
      <c r="AR949" s="45"/>
      <c r="AS949" s="45"/>
      <c r="AT949" s="45"/>
      <c r="AU949" s="45"/>
      <c r="AV949" s="45"/>
      <c r="AW949" s="45"/>
      <c r="AX949" s="45"/>
      <c r="AY949" s="45"/>
      <c r="AZ949" s="45"/>
      <c r="BA949" s="45"/>
      <c r="BB949" s="45"/>
      <c r="BC949" s="45"/>
      <c r="BD949" s="45"/>
      <c r="BE949" s="45"/>
      <c r="BF949" s="45"/>
      <c r="BG949" s="45"/>
      <c r="BH949" s="45"/>
      <c r="BI949" s="45"/>
      <c r="BJ949" s="45"/>
      <c r="BK949" s="45"/>
      <c r="BL949" s="45"/>
      <c r="BM949" s="45"/>
      <c r="BN949" s="45"/>
      <c r="BO949" s="45"/>
      <c r="BP949" s="45"/>
      <c r="BQ949" s="45"/>
      <c r="BR949" s="45"/>
      <c r="BS949" s="45"/>
      <c r="BT949" s="45"/>
      <c r="BU949" s="45"/>
      <c r="BV949" s="45"/>
      <c r="BW949" s="45"/>
      <c r="BX949" s="45"/>
      <c r="BY949" s="45"/>
      <c r="BZ949" s="45"/>
      <c r="CA949" s="45"/>
      <c r="CB949" s="45"/>
      <c r="CC949" s="45"/>
      <c r="CD949" s="45"/>
      <c r="CE949" s="45"/>
      <c r="CF949" s="45"/>
      <c r="CG949" s="45"/>
      <c r="CH949" s="45"/>
      <c r="CI949" s="45"/>
      <c r="CJ949" s="45"/>
      <c r="CK949" s="45"/>
      <c r="CL949" s="45"/>
      <c r="CM949" s="45"/>
      <c r="CN949" s="45"/>
      <c r="CO949" s="45"/>
      <c r="CP949" s="45"/>
      <c r="CQ949" s="45"/>
      <c r="CR949" s="45"/>
      <c r="CS949" s="45"/>
      <c r="CT949" s="45"/>
      <c r="CU949" s="45"/>
      <c r="CV949" s="45"/>
      <c r="CW949" s="45"/>
      <c r="CX949" s="45"/>
      <c r="CY949" s="45"/>
      <c r="CZ949" s="45"/>
      <c r="DA949" s="45"/>
      <c r="DB949" s="45"/>
      <c r="DC949" s="45"/>
      <c r="DD949" s="45"/>
      <c r="DE949" s="45"/>
      <c r="DF949" s="45"/>
      <c r="DG949" s="45"/>
      <c r="DH949" s="45"/>
      <c r="DI949" s="45"/>
      <c r="DJ949" s="45"/>
      <c r="DK949" s="45"/>
      <c r="DL949" s="45"/>
      <c r="DM949" s="45"/>
      <c r="DN949" s="45"/>
      <c r="DO949" s="45"/>
      <c r="DP949" s="45"/>
      <c r="DQ949" s="45"/>
      <c r="DR949" s="45"/>
      <c r="DS949" s="45"/>
      <c r="DT949" s="45"/>
      <c r="DU949" s="45"/>
      <c r="DV949" s="1217"/>
      <c r="DW949" s="45"/>
      <c r="DX949" s="45"/>
      <c r="DY949" s="45"/>
      <c r="DZ949" s="45"/>
      <c r="EA949" s="45"/>
      <c r="EB949" s="45"/>
      <c r="EC949" s="45"/>
      <c r="ED949" s="45"/>
      <c r="EE949" s="45"/>
      <c r="EF949" s="45"/>
      <c r="EG949" s="45"/>
      <c r="EH949" s="45"/>
      <c r="EI949" s="45"/>
      <c r="EJ949" s="45"/>
      <c r="EK949" s="45"/>
      <c r="EL949" s="45"/>
      <c r="EM949" s="45"/>
      <c r="EN949" s="45"/>
      <c r="EO949" s="45"/>
      <c r="EP949" s="45"/>
      <c r="EQ949" s="1217"/>
      <c r="ER949" s="577"/>
    </row>
    <row r="950" spans="1:148" ht="15" customHeight="1">
      <c r="A950" s="648"/>
      <c r="B950" s="2261" t="s">
        <v>1325</v>
      </c>
      <c r="C950" s="2266" t="str">
        <f t="shared" ref="C950" si="1008">IF(ISBLANK(C18), "", C18)</f>
        <v/>
      </c>
      <c r="D950" s="2266" t="str">
        <f t="shared" si="1002"/>
        <v/>
      </c>
      <c r="E950" s="2266" t="str">
        <f t="shared" si="1002"/>
        <v/>
      </c>
      <c r="F950" s="2266" t="str">
        <f t="shared" si="1002"/>
        <v/>
      </c>
      <c r="G950" s="45"/>
      <c r="H950" s="45"/>
      <c r="I950" s="45"/>
      <c r="J950" s="45"/>
      <c r="K950" s="45"/>
      <c r="L950" s="45"/>
      <c r="M950" s="45"/>
      <c r="N950" s="45"/>
      <c r="O950" s="45"/>
      <c r="P950" s="45"/>
      <c r="Q950" s="45"/>
      <c r="R950" s="45"/>
      <c r="S950" s="45"/>
      <c r="T950" s="45"/>
      <c r="U950" s="45"/>
      <c r="V950" s="45"/>
      <c r="W950" s="45"/>
      <c r="X950" s="45"/>
      <c r="Y950" s="45"/>
      <c r="Z950" s="45"/>
      <c r="AA950" s="45"/>
      <c r="AB950" s="45"/>
      <c r="AC950" s="45"/>
      <c r="AD950" s="45"/>
      <c r="AE950" s="45"/>
      <c r="AF950" s="45"/>
      <c r="AG950" s="45"/>
      <c r="AH950" s="45"/>
      <c r="AI950" s="45"/>
      <c r="AJ950" s="45"/>
      <c r="AK950" s="45"/>
      <c r="AL950" s="45"/>
      <c r="AM950" s="45"/>
      <c r="AN950" s="45"/>
      <c r="AO950" s="45"/>
      <c r="AP950" s="45"/>
      <c r="AQ950" s="45"/>
      <c r="AR950" s="45"/>
      <c r="AS950" s="45"/>
      <c r="AT950" s="45"/>
      <c r="AU950" s="45"/>
      <c r="AV950" s="45"/>
      <c r="AW950" s="45"/>
      <c r="AX950" s="45"/>
      <c r="AY950" s="45"/>
      <c r="AZ950" s="45"/>
      <c r="BA950" s="45"/>
      <c r="BB950" s="45"/>
      <c r="BC950" s="45"/>
      <c r="BD950" s="45"/>
      <c r="BE950" s="45"/>
      <c r="BF950" s="45"/>
      <c r="BG950" s="45"/>
      <c r="BH950" s="45"/>
      <c r="BI950" s="45"/>
      <c r="BJ950" s="45"/>
      <c r="BK950" s="45"/>
      <c r="BL950" s="45"/>
      <c r="BM950" s="45"/>
      <c r="BN950" s="45"/>
      <c r="BO950" s="45"/>
      <c r="BP950" s="45"/>
      <c r="BQ950" s="45"/>
      <c r="BR950" s="45"/>
      <c r="BS950" s="45"/>
      <c r="BT950" s="45"/>
      <c r="BU950" s="45"/>
      <c r="BV950" s="45"/>
      <c r="BW950" s="45"/>
      <c r="BX950" s="45"/>
      <c r="BY950" s="45"/>
      <c r="BZ950" s="45"/>
      <c r="CA950" s="45"/>
      <c r="CB950" s="45"/>
      <c r="CC950" s="45"/>
      <c r="CD950" s="45"/>
      <c r="CE950" s="45"/>
      <c r="CF950" s="45"/>
      <c r="CG950" s="45"/>
      <c r="CH950" s="45"/>
      <c r="CI950" s="45"/>
      <c r="CJ950" s="45"/>
      <c r="CK950" s="45"/>
      <c r="CL950" s="45"/>
      <c r="CM950" s="45"/>
      <c r="CN950" s="45"/>
      <c r="CO950" s="45"/>
      <c r="CP950" s="45"/>
      <c r="CQ950" s="45"/>
      <c r="CR950" s="45"/>
      <c r="CS950" s="45"/>
      <c r="CT950" s="45"/>
      <c r="CU950" s="45"/>
      <c r="CV950" s="45"/>
      <c r="CW950" s="45"/>
      <c r="CX950" s="45"/>
      <c r="CY950" s="45"/>
      <c r="CZ950" s="45"/>
      <c r="DA950" s="45"/>
      <c r="DB950" s="45"/>
      <c r="DC950" s="45"/>
      <c r="DD950" s="45"/>
      <c r="DE950" s="45"/>
      <c r="DF950" s="45"/>
      <c r="DG950" s="45"/>
      <c r="DH950" s="45"/>
      <c r="DI950" s="45"/>
      <c r="DJ950" s="45"/>
      <c r="DK950" s="45"/>
      <c r="DL950" s="45"/>
      <c r="DM950" s="45"/>
      <c r="DN950" s="45"/>
      <c r="DO950" s="45"/>
      <c r="DP950" s="45"/>
      <c r="DQ950" s="45"/>
      <c r="DR950" s="45"/>
      <c r="DS950" s="45"/>
      <c r="DT950" s="45"/>
      <c r="DU950" s="45"/>
      <c r="DV950" s="1217"/>
      <c r="DW950" s="45"/>
      <c r="DX950" s="45"/>
      <c r="DY950" s="45"/>
      <c r="DZ950" s="45"/>
      <c r="EA950" s="45"/>
      <c r="EB950" s="45"/>
      <c r="EC950" s="45"/>
      <c r="ED950" s="45"/>
      <c r="EE950" s="45"/>
      <c r="EF950" s="45"/>
      <c r="EG950" s="45"/>
      <c r="EH950" s="45"/>
      <c r="EI950" s="45"/>
      <c r="EJ950" s="45"/>
      <c r="EK950" s="45"/>
      <c r="EL950" s="45"/>
      <c r="EM950" s="45"/>
      <c r="EN950" s="45"/>
      <c r="EO950" s="45"/>
      <c r="EP950" s="45"/>
      <c r="EQ950" s="1217"/>
      <c r="ER950" s="577"/>
    </row>
    <row r="951" spans="1:148" ht="15" customHeight="1">
      <c r="A951" s="648"/>
      <c r="B951" s="2261" t="s">
        <v>1326</v>
      </c>
      <c r="C951" s="2266" t="str">
        <f t="shared" ref="C951" si="1009">IF(ISBLANK(C19), "", C19)</f>
        <v/>
      </c>
      <c r="D951" s="2266" t="str">
        <f t="shared" si="1002"/>
        <v/>
      </c>
      <c r="E951" s="2266" t="str">
        <f t="shared" si="1002"/>
        <v/>
      </c>
      <c r="F951" s="2266" t="str">
        <f t="shared" si="1002"/>
        <v/>
      </c>
      <c r="G951" s="45"/>
      <c r="H951" s="45"/>
      <c r="I951" s="45"/>
      <c r="J951" s="45"/>
      <c r="K951" s="45"/>
      <c r="L951" s="45"/>
      <c r="M951" s="45"/>
      <c r="N951" s="45"/>
      <c r="O951" s="45"/>
      <c r="P951" s="45"/>
      <c r="Q951" s="45"/>
      <c r="R951" s="45"/>
      <c r="S951" s="45"/>
      <c r="T951" s="45"/>
      <c r="U951" s="45"/>
      <c r="V951" s="45"/>
      <c r="W951" s="45"/>
      <c r="X951" s="45"/>
      <c r="Y951" s="45"/>
      <c r="Z951" s="45"/>
      <c r="AA951" s="45"/>
      <c r="AB951" s="45"/>
      <c r="AC951" s="45"/>
      <c r="AD951" s="45"/>
      <c r="AE951" s="45"/>
      <c r="AF951" s="45"/>
      <c r="AG951" s="45"/>
      <c r="AH951" s="45"/>
      <c r="AI951" s="45"/>
      <c r="AJ951" s="45"/>
      <c r="AK951" s="45"/>
      <c r="AL951" s="45"/>
      <c r="AM951" s="45"/>
      <c r="AN951" s="45"/>
      <c r="AO951" s="45"/>
      <c r="AP951" s="45"/>
      <c r="AQ951" s="45"/>
      <c r="AR951" s="45"/>
      <c r="AS951" s="45"/>
      <c r="AT951" s="45"/>
      <c r="AU951" s="45"/>
      <c r="AV951" s="45"/>
      <c r="AW951" s="45"/>
      <c r="AX951" s="45"/>
      <c r="AY951" s="45"/>
      <c r="AZ951" s="45"/>
      <c r="BA951" s="45"/>
      <c r="BB951" s="45"/>
      <c r="BC951" s="45"/>
      <c r="BD951" s="45"/>
      <c r="BE951" s="45"/>
      <c r="BF951" s="45"/>
      <c r="BG951" s="45"/>
      <c r="BH951" s="45"/>
      <c r="BI951" s="45"/>
      <c r="BJ951" s="45"/>
      <c r="BK951" s="45"/>
      <c r="BL951" s="45"/>
      <c r="BM951" s="45"/>
      <c r="BN951" s="45"/>
      <c r="BO951" s="45"/>
      <c r="BP951" s="45"/>
      <c r="BQ951" s="45"/>
      <c r="BR951" s="45"/>
      <c r="BS951" s="45"/>
      <c r="BT951" s="45"/>
      <c r="BU951" s="45"/>
      <c r="BV951" s="45"/>
      <c r="BW951" s="45"/>
      <c r="BX951" s="45"/>
      <c r="BY951" s="45"/>
      <c r="BZ951" s="45"/>
      <c r="CA951" s="45"/>
      <c r="CB951" s="45"/>
      <c r="CC951" s="45"/>
      <c r="CD951" s="45"/>
      <c r="CE951" s="45"/>
      <c r="CF951" s="45"/>
      <c r="CG951" s="45"/>
      <c r="CH951" s="45"/>
      <c r="CI951" s="45"/>
      <c r="CJ951" s="45"/>
      <c r="CK951" s="45"/>
      <c r="CL951" s="45"/>
      <c r="CM951" s="45"/>
      <c r="CN951" s="45"/>
      <c r="CO951" s="45"/>
      <c r="CP951" s="45"/>
      <c r="CQ951" s="45"/>
      <c r="CR951" s="45"/>
      <c r="CS951" s="45"/>
      <c r="CT951" s="45"/>
      <c r="CU951" s="45"/>
      <c r="CV951" s="45"/>
      <c r="CW951" s="45"/>
      <c r="CX951" s="45"/>
      <c r="CY951" s="45"/>
      <c r="CZ951" s="45"/>
      <c r="DA951" s="45"/>
      <c r="DB951" s="45"/>
      <c r="DC951" s="45"/>
      <c r="DD951" s="45"/>
      <c r="DE951" s="45"/>
      <c r="DF951" s="45"/>
      <c r="DG951" s="45"/>
      <c r="DH951" s="45"/>
      <c r="DI951" s="45"/>
      <c r="DJ951" s="45"/>
      <c r="DK951" s="45"/>
      <c r="DL951" s="45"/>
      <c r="DM951" s="45"/>
      <c r="DN951" s="45"/>
      <c r="DO951" s="45"/>
      <c r="DP951" s="45"/>
      <c r="DQ951" s="45"/>
      <c r="DR951" s="45"/>
      <c r="DS951" s="45"/>
      <c r="DT951" s="45"/>
      <c r="DU951" s="45"/>
      <c r="DV951" s="1217"/>
      <c r="DW951" s="45"/>
      <c r="DX951" s="45"/>
      <c r="DY951" s="45"/>
      <c r="DZ951" s="45"/>
      <c r="EA951" s="45"/>
      <c r="EB951" s="45"/>
      <c r="EC951" s="45"/>
      <c r="ED951" s="45"/>
      <c r="EE951" s="45"/>
      <c r="EF951" s="45"/>
      <c r="EG951" s="45"/>
      <c r="EH951" s="45"/>
      <c r="EI951" s="45"/>
      <c r="EJ951" s="45"/>
      <c r="EK951" s="45"/>
      <c r="EL951" s="45"/>
      <c r="EM951" s="45"/>
      <c r="EN951" s="45"/>
      <c r="EO951" s="45"/>
      <c r="EP951" s="45"/>
      <c r="EQ951" s="1217"/>
      <c r="ER951" s="577"/>
    </row>
    <row r="952" spans="1:148" ht="15" customHeight="1">
      <c r="A952" s="648"/>
      <c r="B952" s="2261" t="s">
        <v>1327</v>
      </c>
      <c r="C952" s="2266" t="str">
        <f t="shared" ref="C952" si="1010">IF(ISBLANK(C20), "", C20)</f>
        <v/>
      </c>
      <c r="D952" s="2266" t="str">
        <f t="shared" si="1002"/>
        <v/>
      </c>
      <c r="E952" s="2266" t="str">
        <f t="shared" si="1002"/>
        <v/>
      </c>
      <c r="F952" s="2266" t="str">
        <f t="shared" si="1002"/>
        <v/>
      </c>
      <c r="G952" s="45"/>
      <c r="H952" s="45"/>
      <c r="I952" s="45"/>
      <c r="J952" s="45"/>
      <c r="K952" s="45"/>
      <c r="L952" s="45"/>
      <c r="M952" s="45"/>
      <c r="N952" s="45"/>
      <c r="O952" s="45"/>
      <c r="P952" s="45"/>
      <c r="Q952" s="45"/>
      <c r="R952" s="45"/>
      <c r="S952" s="45"/>
      <c r="T952" s="45"/>
      <c r="U952" s="45"/>
      <c r="V952" s="45"/>
      <c r="W952" s="45"/>
      <c r="X952" s="45"/>
      <c r="Y952" s="45"/>
      <c r="Z952" s="45"/>
      <c r="AA952" s="45"/>
      <c r="AB952" s="45"/>
      <c r="AC952" s="45"/>
      <c r="AD952" s="45"/>
      <c r="AE952" s="45"/>
      <c r="AF952" s="45"/>
      <c r="AG952" s="45"/>
      <c r="AH952" s="45"/>
      <c r="AI952" s="45"/>
      <c r="AJ952" s="45"/>
      <c r="AK952" s="45"/>
      <c r="AL952" s="45"/>
      <c r="AM952" s="45"/>
      <c r="AN952" s="45"/>
      <c r="AO952" s="45"/>
      <c r="AP952" s="45"/>
      <c r="AQ952" s="45"/>
      <c r="AR952" s="45"/>
      <c r="AS952" s="45"/>
      <c r="AT952" s="45"/>
      <c r="AU952" s="45"/>
      <c r="AV952" s="45"/>
      <c r="AW952" s="45"/>
      <c r="AX952" s="45"/>
      <c r="AY952" s="45"/>
      <c r="AZ952" s="45"/>
      <c r="BA952" s="45"/>
      <c r="BB952" s="45"/>
      <c r="BC952" s="45"/>
      <c r="BD952" s="45"/>
      <c r="BE952" s="45"/>
      <c r="BF952" s="45"/>
      <c r="BG952" s="45"/>
      <c r="BH952" s="45"/>
      <c r="BI952" s="45"/>
      <c r="BJ952" s="45"/>
      <c r="BK952" s="45"/>
      <c r="BL952" s="45"/>
      <c r="BM952" s="45"/>
      <c r="BN952" s="45"/>
      <c r="BO952" s="45"/>
      <c r="BP952" s="45"/>
      <c r="BQ952" s="45"/>
      <c r="BR952" s="45"/>
      <c r="BS952" s="45"/>
      <c r="BT952" s="45"/>
      <c r="BU952" s="45"/>
      <c r="BV952" s="45"/>
      <c r="BW952" s="45"/>
      <c r="BX952" s="45"/>
      <c r="BY952" s="45"/>
      <c r="BZ952" s="45"/>
      <c r="CA952" s="45"/>
      <c r="CB952" s="45"/>
      <c r="CC952" s="45"/>
      <c r="CD952" s="45"/>
      <c r="CE952" s="45"/>
      <c r="CF952" s="45"/>
      <c r="CG952" s="45"/>
      <c r="CH952" s="45"/>
      <c r="CI952" s="45"/>
      <c r="CJ952" s="45"/>
      <c r="CK952" s="45"/>
      <c r="CL952" s="45"/>
      <c r="CM952" s="45"/>
      <c r="CN952" s="45"/>
      <c r="CO952" s="45"/>
      <c r="CP952" s="45"/>
      <c r="CQ952" s="45"/>
      <c r="CR952" s="45"/>
      <c r="CS952" s="45"/>
      <c r="CT952" s="45"/>
      <c r="CU952" s="45"/>
      <c r="CV952" s="45"/>
      <c r="CW952" s="45"/>
      <c r="CX952" s="45"/>
      <c r="CY952" s="45"/>
      <c r="CZ952" s="45"/>
      <c r="DA952" s="45"/>
      <c r="DB952" s="45"/>
      <c r="DC952" s="45"/>
      <c r="DD952" s="45"/>
      <c r="DE952" s="45"/>
      <c r="DF952" s="45"/>
      <c r="DG952" s="45"/>
      <c r="DH952" s="45"/>
      <c r="DI952" s="45"/>
      <c r="DJ952" s="45"/>
      <c r="DK952" s="45"/>
      <c r="DL952" s="45"/>
      <c r="DM952" s="45"/>
      <c r="DN952" s="45"/>
      <c r="DO952" s="45"/>
      <c r="DP952" s="45"/>
      <c r="DQ952" s="45"/>
      <c r="DR952" s="45"/>
      <c r="DS952" s="45"/>
      <c r="DT952" s="45"/>
      <c r="DU952" s="45"/>
      <c r="DV952" s="1217"/>
      <c r="DW952" s="45"/>
      <c r="DX952" s="45"/>
      <c r="DY952" s="45"/>
      <c r="DZ952" s="45"/>
      <c r="EA952" s="45"/>
      <c r="EB952" s="45"/>
      <c r="EC952" s="45"/>
      <c r="ED952" s="45"/>
      <c r="EE952" s="45"/>
      <c r="EF952" s="45"/>
      <c r="EG952" s="45"/>
      <c r="EH952" s="45"/>
      <c r="EI952" s="45"/>
      <c r="EJ952" s="45"/>
      <c r="EK952" s="45"/>
      <c r="EL952" s="45"/>
      <c r="EM952" s="45"/>
      <c r="EN952" s="45"/>
      <c r="EO952" s="45"/>
      <c r="EP952" s="45"/>
      <c r="EQ952" s="1217"/>
      <c r="ER952" s="577"/>
    </row>
    <row r="953" spans="1:148" ht="15" customHeight="1">
      <c r="A953" s="648"/>
      <c r="B953" s="2261" t="s">
        <v>1328</v>
      </c>
      <c r="C953" s="2266" t="str">
        <f t="shared" ref="C953" si="1011">IF(ISBLANK(C21), "", C21)</f>
        <v/>
      </c>
      <c r="D953" s="2266" t="str">
        <f t="shared" si="1002"/>
        <v/>
      </c>
      <c r="E953" s="2266" t="str">
        <f t="shared" si="1002"/>
        <v/>
      </c>
      <c r="F953" s="2266" t="str">
        <f t="shared" si="1002"/>
        <v/>
      </c>
      <c r="G953" s="45"/>
      <c r="H953" s="45"/>
      <c r="I953" s="45"/>
      <c r="J953" s="45"/>
      <c r="K953" s="45"/>
      <c r="L953" s="45"/>
      <c r="M953" s="45"/>
      <c r="N953" s="45"/>
      <c r="O953" s="45"/>
      <c r="P953" s="45"/>
      <c r="Q953" s="45"/>
      <c r="R953" s="45"/>
      <c r="S953" s="45"/>
      <c r="T953" s="45"/>
      <c r="U953" s="45"/>
      <c r="V953" s="45"/>
      <c r="W953" s="45"/>
      <c r="X953" s="45"/>
      <c r="Y953" s="45"/>
      <c r="Z953" s="45"/>
      <c r="AA953" s="45"/>
      <c r="AB953" s="45"/>
      <c r="AC953" s="45"/>
      <c r="AD953" s="45"/>
      <c r="AE953" s="45"/>
      <c r="AF953" s="45"/>
      <c r="AG953" s="45"/>
      <c r="AH953" s="45"/>
      <c r="AI953" s="45"/>
      <c r="AJ953" s="45"/>
      <c r="AK953" s="45"/>
      <c r="AL953" s="45"/>
      <c r="AM953" s="45"/>
      <c r="AN953" s="45"/>
      <c r="AO953" s="45"/>
      <c r="AP953" s="45"/>
      <c r="AQ953" s="45"/>
      <c r="AR953" s="45"/>
      <c r="AS953" s="45"/>
      <c r="AT953" s="45"/>
      <c r="AU953" s="45"/>
      <c r="AV953" s="45"/>
      <c r="AW953" s="45"/>
      <c r="AX953" s="45"/>
      <c r="AY953" s="45"/>
      <c r="AZ953" s="45"/>
      <c r="BA953" s="45"/>
      <c r="BB953" s="45"/>
      <c r="BC953" s="45"/>
      <c r="BD953" s="45"/>
      <c r="BE953" s="45"/>
      <c r="BF953" s="45"/>
      <c r="BG953" s="45"/>
      <c r="BH953" s="45"/>
      <c r="BI953" s="45"/>
      <c r="BJ953" s="45"/>
      <c r="BK953" s="45"/>
      <c r="BL953" s="45"/>
      <c r="BM953" s="45"/>
      <c r="BN953" s="45"/>
      <c r="BO953" s="45"/>
      <c r="BP953" s="45"/>
      <c r="BQ953" s="45"/>
      <c r="BR953" s="45"/>
      <c r="BS953" s="45"/>
      <c r="BT953" s="45"/>
      <c r="BU953" s="45"/>
      <c r="BV953" s="45"/>
      <c r="BW953" s="45"/>
      <c r="BX953" s="45"/>
      <c r="BY953" s="45"/>
      <c r="BZ953" s="45"/>
      <c r="CA953" s="45"/>
      <c r="CB953" s="45"/>
      <c r="CC953" s="45"/>
      <c r="CD953" s="45"/>
      <c r="CE953" s="45"/>
      <c r="CF953" s="45"/>
      <c r="CG953" s="45"/>
      <c r="CH953" s="45"/>
      <c r="CI953" s="45"/>
      <c r="CJ953" s="45"/>
      <c r="CK953" s="45"/>
      <c r="CL953" s="45"/>
      <c r="CM953" s="45"/>
      <c r="CN953" s="45"/>
      <c r="CO953" s="45"/>
      <c r="CP953" s="45"/>
      <c r="CQ953" s="45"/>
      <c r="CR953" s="45"/>
      <c r="CS953" s="45"/>
      <c r="CT953" s="45"/>
      <c r="CU953" s="45"/>
      <c r="CV953" s="45"/>
      <c r="CW953" s="45"/>
      <c r="CX953" s="45"/>
      <c r="CY953" s="45"/>
      <c r="CZ953" s="45"/>
      <c r="DA953" s="45"/>
      <c r="DB953" s="45"/>
      <c r="DC953" s="45"/>
      <c r="DD953" s="45"/>
      <c r="DE953" s="45"/>
      <c r="DF953" s="45"/>
      <c r="DG953" s="45"/>
      <c r="DH953" s="45"/>
      <c r="DI953" s="45"/>
      <c r="DJ953" s="45"/>
      <c r="DK953" s="45"/>
      <c r="DL953" s="45"/>
      <c r="DM953" s="45"/>
      <c r="DN953" s="45"/>
      <c r="DO953" s="45"/>
      <c r="DP953" s="45"/>
      <c r="DQ953" s="45"/>
      <c r="DR953" s="45"/>
      <c r="DS953" s="45"/>
      <c r="DT953" s="45"/>
      <c r="DU953" s="45"/>
      <c r="DV953" s="1217"/>
      <c r="DW953" s="45"/>
      <c r="DX953" s="45"/>
      <c r="DY953" s="45"/>
      <c r="DZ953" s="45"/>
      <c r="EA953" s="45"/>
      <c r="EB953" s="45"/>
      <c r="EC953" s="45"/>
      <c r="ED953" s="45"/>
      <c r="EE953" s="45"/>
      <c r="EF953" s="45"/>
      <c r="EG953" s="45"/>
      <c r="EH953" s="45"/>
      <c r="EI953" s="45"/>
      <c r="EJ953" s="45"/>
      <c r="EK953" s="45"/>
      <c r="EL953" s="45"/>
      <c r="EM953" s="45"/>
      <c r="EN953" s="45"/>
      <c r="EO953" s="45"/>
      <c r="EP953" s="45"/>
      <c r="EQ953" s="1217"/>
      <c r="ER953" s="577"/>
    </row>
    <row r="954" spans="1:148" ht="15" customHeight="1">
      <c r="A954" s="648"/>
      <c r="B954" s="2261" t="s">
        <v>1329</v>
      </c>
      <c r="C954" s="2266" t="str">
        <f t="shared" ref="C954" si="1012">IF(ISBLANK(C22), "", C22)</f>
        <v/>
      </c>
      <c r="D954" s="2266" t="str">
        <f t="shared" si="1002"/>
        <v/>
      </c>
      <c r="E954" s="2266" t="str">
        <f t="shared" si="1002"/>
        <v/>
      </c>
      <c r="F954" s="2266" t="str">
        <f t="shared" si="1002"/>
        <v/>
      </c>
      <c r="G954" s="45"/>
      <c r="H954" s="45"/>
      <c r="I954" s="45"/>
      <c r="J954" s="45"/>
      <c r="K954" s="45"/>
      <c r="L954" s="45"/>
      <c r="M954" s="45"/>
      <c r="N954" s="45"/>
      <c r="O954" s="45"/>
      <c r="P954" s="45"/>
      <c r="Q954" s="45"/>
      <c r="R954" s="45"/>
      <c r="S954" s="45"/>
      <c r="T954" s="45"/>
      <c r="U954" s="45"/>
      <c r="V954" s="45"/>
      <c r="W954" s="45"/>
      <c r="X954" s="45"/>
      <c r="Y954" s="45"/>
      <c r="Z954" s="45"/>
      <c r="AA954" s="45"/>
      <c r="AB954" s="45"/>
      <c r="AC954" s="45"/>
      <c r="AD954" s="45"/>
      <c r="AE954" s="45"/>
      <c r="AF954" s="45"/>
      <c r="AG954" s="45"/>
      <c r="AH954" s="45"/>
      <c r="AI954" s="45"/>
      <c r="AJ954" s="45"/>
      <c r="AK954" s="45"/>
      <c r="AL954" s="45"/>
      <c r="AM954" s="45"/>
      <c r="AN954" s="45"/>
      <c r="AO954" s="45"/>
      <c r="AP954" s="45"/>
      <c r="AQ954" s="45"/>
      <c r="AR954" s="45"/>
      <c r="AS954" s="45"/>
      <c r="AT954" s="45"/>
      <c r="AU954" s="45"/>
      <c r="AV954" s="45"/>
      <c r="AW954" s="45"/>
      <c r="AX954" s="45"/>
      <c r="AY954" s="45"/>
      <c r="AZ954" s="45"/>
      <c r="BA954" s="45"/>
      <c r="BB954" s="45"/>
      <c r="BC954" s="45"/>
      <c r="BD954" s="45"/>
      <c r="BE954" s="45"/>
      <c r="BF954" s="45"/>
      <c r="BG954" s="45"/>
      <c r="BH954" s="45"/>
      <c r="BI954" s="45"/>
      <c r="BJ954" s="45"/>
      <c r="BK954" s="45"/>
      <c r="BL954" s="45"/>
      <c r="BM954" s="45"/>
      <c r="BN954" s="45"/>
      <c r="BO954" s="45"/>
      <c r="BP954" s="45"/>
      <c r="BQ954" s="45"/>
      <c r="BR954" s="45"/>
      <c r="BS954" s="45"/>
      <c r="BT954" s="45"/>
      <c r="BU954" s="45"/>
      <c r="BV954" s="45"/>
      <c r="BW954" s="45"/>
      <c r="BX954" s="45"/>
      <c r="BY954" s="45"/>
      <c r="BZ954" s="45"/>
      <c r="CA954" s="45"/>
      <c r="CB954" s="45"/>
      <c r="CC954" s="45"/>
      <c r="CD954" s="45"/>
      <c r="CE954" s="45"/>
      <c r="CF954" s="45"/>
      <c r="CG954" s="45"/>
      <c r="CH954" s="45"/>
      <c r="CI954" s="45"/>
      <c r="CJ954" s="45"/>
      <c r="CK954" s="45"/>
      <c r="CL954" s="45"/>
      <c r="CM954" s="45"/>
      <c r="CN954" s="45"/>
      <c r="CO954" s="45"/>
      <c r="CP954" s="45"/>
      <c r="CQ954" s="45"/>
      <c r="CR954" s="45"/>
      <c r="CS954" s="45"/>
      <c r="CT954" s="45"/>
      <c r="CU954" s="45"/>
      <c r="CV954" s="45"/>
      <c r="CW954" s="45"/>
      <c r="CX954" s="45"/>
      <c r="CY954" s="45"/>
      <c r="CZ954" s="45"/>
      <c r="DA954" s="45"/>
      <c r="DB954" s="45"/>
      <c r="DC954" s="45"/>
      <c r="DD954" s="45"/>
      <c r="DE954" s="45"/>
      <c r="DF954" s="45"/>
      <c r="DG954" s="45"/>
      <c r="DH954" s="45"/>
      <c r="DI954" s="45"/>
      <c r="DJ954" s="45"/>
      <c r="DK954" s="45"/>
      <c r="DL954" s="45"/>
      <c r="DM954" s="45"/>
      <c r="DN954" s="45"/>
      <c r="DO954" s="45"/>
      <c r="DP954" s="45"/>
      <c r="DQ954" s="45"/>
      <c r="DR954" s="45"/>
      <c r="DS954" s="45"/>
      <c r="DT954" s="45"/>
      <c r="DU954" s="45"/>
      <c r="DV954" s="1217"/>
      <c r="DW954" s="45"/>
      <c r="DX954" s="45"/>
      <c r="DY954" s="45"/>
      <c r="DZ954" s="45"/>
      <c r="EA954" s="45"/>
      <c r="EB954" s="45"/>
      <c r="EC954" s="45"/>
      <c r="ED954" s="45"/>
      <c r="EE954" s="45"/>
      <c r="EF954" s="45"/>
      <c r="EG954" s="45"/>
      <c r="EH954" s="45"/>
      <c r="EI954" s="45"/>
      <c r="EJ954" s="45"/>
      <c r="EK954" s="45"/>
      <c r="EL954" s="45"/>
      <c r="EM954" s="45"/>
      <c r="EN954" s="45"/>
      <c r="EO954" s="45"/>
      <c r="EP954" s="45"/>
      <c r="EQ954" s="1217"/>
      <c r="ER954" s="577"/>
    </row>
    <row r="955" spans="1:148" ht="15" customHeight="1">
      <c r="A955" s="648"/>
      <c r="B955" s="2261" t="s">
        <v>1330</v>
      </c>
      <c r="C955" s="2266" t="str">
        <f t="shared" ref="C955" si="1013">IF(ISBLANK(C23), "", C23)</f>
        <v/>
      </c>
      <c r="D955" s="2266" t="str">
        <f t="shared" si="1002"/>
        <v/>
      </c>
      <c r="E955" s="2266" t="str">
        <f t="shared" si="1002"/>
        <v/>
      </c>
      <c r="F955" s="2266" t="str">
        <f t="shared" si="1002"/>
        <v/>
      </c>
      <c r="G955" s="45"/>
      <c r="H955" s="45"/>
      <c r="I955" s="45"/>
      <c r="J955" s="45"/>
      <c r="K955" s="45"/>
      <c r="L955" s="45"/>
      <c r="M955" s="45"/>
      <c r="N955" s="45"/>
      <c r="O955" s="45"/>
      <c r="P955" s="45"/>
      <c r="Q955" s="45"/>
      <c r="R955" s="45"/>
      <c r="S955" s="45"/>
      <c r="T955" s="45"/>
      <c r="U955" s="45"/>
      <c r="V955" s="45"/>
      <c r="W955" s="45"/>
      <c r="X955" s="45"/>
      <c r="Y955" s="45"/>
      <c r="Z955" s="45"/>
      <c r="AA955" s="45"/>
      <c r="AB955" s="45"/>
      <c r="AC955" s="45"/>
      <c r="AD955" s="45"/>
      <c r="AE955" s="45"/>
      <c r="AF955" s="45"/>
      <c r="AG955" s="45"/>
      <c r="AH955" s="45"/>
      <c r="AI955" s="45"/>
      <c r="AJ955" s="45"/>
      <c r="AK955" s="45"/>
      <c r="AL955" s="45"/>
      <c r="AM955" s="45"/>
      <c r="AN955" s="45"/>
      <c r="AO955" s="45"/>
      <c r="AP955" s="45"/>
      <c r="AQ955" s="45"/>
      <c r="AR955" s="45"/>
      <c r="AS955" s="45"/>
      <c r="AT955" s="45"/>
      <c r="AU955" s="45"/>
      <c r="AV955" s="45"/>
      <c r="AW955" s="45"/>
      <c r="AX955" s="45"/>
      <c r="AY955" s="45"/>
      <c r="AZ955" s="45"/>
      <c r="BA955" s="45"/>
      <c r="BB955" s="45"/>
      <c r="BC955" s="45"/>
      <c r="BD955" s="45"/>
      <c r="BE955" s="45"/>
      <c r="BF955" s="45"/>
      <c r="BG955" s="45"/>
      <c r="BH955" s="45"/>
      <c r="BI955" s="45"/>
      <c r="BJ955" s="45"/>
      <c r="BK955" s="45"/>
      <c r="BL955" s="45"/>
      <c r="BM955" s="45"/>
      <c r="BN955" s="45"/>
      <c r="BO955" s="45"/>
      <c r="BP955" s="45"/>
      <c r="BQ955" s="45"/>
      <c r="BR955" s="45"/>
      <c r="BS955" s="45"/>
      <c r="BT955" s="45"/>
      <c r="BU955" s="45"/>
      <c r="BV955" s="45"/>
      <c r="BW955" s="45"/>
      <c r="BX955" s="45"/>
      <c r="BY955" s="45"/>
      <c r="BZ955" s="45"/>
      <c r="CA955" s="45"/>
      <c r="CB955" s="45"/>
      <c r="CC955" s="45"/>
      <c r="CD955" s="45"/>
      <c r="CE955" s="45"/>
      <c r="CF955" s="45"/>
      <c r="CG955" s="45"/>
      <c r="CH955" s="45"/>
      <c r="CI955" s="45"/>
      <c r="CJ955" s="45"/>
      <c r="CK955" s="45"/>
      <c r="CL955" s="45"/>
      <c r="CM955" s="45"/>
      <c r="CN955" s="45"/>
      <c r="CO955" s="45"/>
      <c r="CP955" s="45"/>
      <c r="CQ955" s="45"/>
      <c r="CR955" s="45"/>
      <c r="CS955" s="45"/>
      <c r="CT955" s="45"/>
      <c r="CU955" s="45"/>
      <c r="CV955" s="45"/>
      <c r="CW955" s="45"/>
      <c r="CX955" s="45"/>
      <c r="CY955" s="45"/>
      <c r="CZ955" s="45"/>
      <c r="DA955" s="45"/>
      <c r="DB955" s="45"/>
      <c r="DC955" s="45"/>
      <c r="DD955" s="45"/>
      <c r="DE955" s="45"/>
      <c r="DF955" s="45"/>
      <c r="DG955" s="45"/>
      <c r="DH955" s="45"/>
      <c r="DI955" s="45"/>
      <c r="DJ955" s="45"/>
      <c r="DK955" s="45"/>
      <c r="DL955" s="45"/>
      <c r="DM955" s="45"/>
      <c r="DN955" s="45"/>
      <c r="DO955" s="45"/>
      <c r="DP955" s="45"/>
      <c r="DQ955" s="45"/>
      <c r="DR955" s="45"/>
      <c r="DS955" s="45"/>
      <c r="DT955" s="45"/>
      <c r="DU955" s="45"/>
      <c r="DV955" s="1217"/>
      <c r="DW955" s="45"/>
      <c r="DX955" s="45"/>
      <c r="DY955" s="45"/>
      <c r="DZ955" s="45"/>
      <c r="EA955" s="45"/>
      <c r="EB955" s="45"/>
      <c r="EC955" s="45"/>
      <c r="ED955" s="45"/>
      <c r="EE955" s="45"/>
      <c r="EF955" s="45"/>
      <c r="EG955" s="45"/>
      <c r="EH955" s="45"/>
      <c r="EI955" s="45"/>
      <c r="EJ955" s="45"/>
      <c r="EK955" s="45"/>
      <c r="EL955" s="45"/>
      <c r="EM955" s="45"/>
      <c r="EN955" s="45"/>
      <c r="EO955" s="45"/>
      <c r="EP955" s="45"/>
      <c r="EQ955" s="1217"/>
      <c r="ER955" s="577"/>
    </row>
    <row r="956" spans="1:148" ht="15" customHeight="1">
      <c r="A956" s="648"/>
      <c r="B956" s="2261" t="s">
        <v>1331</v>
      </c>
      <c r="C956" s="2266" t="str">
        <f t="shared" ref="C956" si="1014">IF(ISBLANK(C24), "", C24)</f>
        <v/>
      </c>
      <c r="D956" s="2266" t="str">
        <f t="shared" si="1002"/>
        <v/>
      </c>
      <c r="E956" s="2266" t="str">
        <f t="shared" si="1002"/>
        <v/>
      </c>
      <c r="F956" s="2266" t="str">
        <f t="shared" si="1002"/>
        <v/>
      </c>
      <c r="G956" s="45"/>
      <c r="H956" s="45"/>
      <c r="I956" s="45"/>
      <c r="J956" s="45"/>
      <c r="K956" s="45"/>
      <c r="L956" s="45"/>
      <c r="M956" s="45"/>
      <c r="N956" s="45"/>
      <c r="O956" s="45"/>
      <c r="P956" s="45"/>
      <c r="Q956" s="45"/>
      <c r="R956" s="45"/>
      <c r="S956" s="45"/>
      <c r="T956" s="45"/>
      <c r="U956" s="45"/>
      <c r="V956" s="45"/>
      <c r="W956" s="45"/>
      <c r="X956" s="45"/>
      <c r="Y956" s="45"/>
      <c r="Z956" s="45"/>
      <c r="AA956" s="45"/>
      <c r="AB956" s="45"/>
      <c r="AC956" s="45"/>
      <c r="AD956" s="45"/>
      <c r="AE956" s="45"/>
      <c r="AF956" s="45"/>
      <c r="AG956" s="45"/>
      <c r="AH956" s="45"/>
      <c r="AI956" s="45"/>
      <c r="AJ956" s="45"/>
      <c r="AK956" s="45"/>
      <c r="AL956" s="45"/>
      <c r="AM956" s="45"/>
      <c r="AN956" s="45"/>
      <c r="AO956" s="45"/>
      <c r="AP956" s="45"/>
      <c r="AQ956" s="45"/>
      <c r="AR956" s="45"/>
      <c r="AS956" s="45"/>
      <c r="AT956" s="45"/>
      <c r="AU956" s="45"/>
      <c r="AV956" s="45"/>
      <c r="AW956" s="45"/>
      <c r="AX956" s="45"/>
      <c r="AY956" s="45"/>
      <c r="AZ956" s="45"/>
      <c r="BA956" s="45"/>
      <c r="BB956" s="45"/>
      <c r="BC956" s="45"/>
      <c r="BD956" s="45"/>
      <c r="BE956" s="45"/>
      <c r="BF956" s="45"/>
      <c r="BG956" s="45"/>
      <c r="BH956" s="45"/>
      <c r="BI956" s="45"/>
      <c r="BJ956" s="45"/>
      <c r="BK956" s="45"/>
      <c r="BL956" s="45"/>
      <c r="BM956" s="45"/>
      <c r="BN956" s="45"/>
      <c r="BO956" s="45"/>
      <c r="BP956" s="45"/>
      <c r="BQ956" s="45"/>
      <c r="BR956" s="45"/>
      <c r="BS956" s="45"/>
      <c r="BT956" s="45"/>
      <c r="BU956" s="45"/>
      <c r="BV956" s="45"/>
      <c r="BW956" s="45"/>
      <c r="BX956" s="45"/>
      <c r="BY956" s="45"/>
      <c r="BZ956" s="45"/>
      <c r="CA956" s="45"/>
      <c r="CB956" s="45"/>
      <c r="CC956" s="45"/>
      <c r="CD956" s="45"/>
      <c r="CE956" s="45"/>
      <c r="CF956" s="45"/>
      <c r="CG956" s="45"/>
      <c r="CH956" s="45"/>
      <c r="CI956" s="45"/>
      <c r="CJ956" s="45"/>
      <c r="CK956" s="45"/>
      <c r="CL956" s="45"/>
      <c r="CM956" s="45"/>
      <c r="CN956" s="45"/>
      <c r="CO956" s="45"/>
      <c r="CP956" s="45"/>
      <c r="CQ956" s="45"/>
      <c r="CR956" s="45"/>
      <c r="CS956" s="45"/>
      <c r="CT956" s="45"/>
      <c r="CU956" s="45"/>
      <c r="CV956" s="45"/>
      <c r="CW956" s="45"/>
      <c r="CX956" s="45"/>
      <c r="CY956" s="45"/>
      <c r="CZ956" s="45"/>
      <c r="DA956" s="45"/>
      <c r="DB956" s="45"/>
      <c r="DC956" s="45"/>
      <c r="DD956" s="45"/>
      <c r="DE956" s="45"/>
      <c r="DF956" s="45"/>
      <c r="DG956" s="45"/>
      <c r="DH956" s="45"/>
      <c r="DI956" s="45"/>
      <c r="DJ956" s="45"/>
      <c r="DK956" s="45"/>
      <c r="DL956" s="45"/>
      <c r="DM956" s="45"/>
      <c r="DN956" s="45"/>
      <c r="DO956" s="45"/>
      <c r="DP956" s="45"/>
      <c r="DQ956" s="45"/>
      <c r="DR956" s="45"/>
      <c r="DS956" s="45"/>
      <c r="DT956" s="45"/>
      <c r="DU956" s="45"/>
      <c r="DV956" s="1217"/>
      <c r="DW956" s="45"/>
      <c r="DX956" s="45"/>
      <c r="DY956" s="45"/>
      <c r="DZ956" s="45"/>
      <c r="EA956" s="45"/>
      <c r="EB956" s="45"/>
      <c r="EC956" s="45"/>
      <c r="ED956" s="45"/>
      <c r="EE956" s="45"/>
      <c r="EF956" s="45"/>
      <c r="EG956" s="45"/>
      <c r="EH956" s="45"/>
      <c r="EI956" s="45"/>
      <c r="EJ956" s="45"/>
      <c r="EK956" s="45"/>
      <c r="EL956" s="45"/>
      <c r="EM956" s="45"/>
      <c r="EN956" s="45"/>
      <c r="EO956" s="45"/>
      <c r="EP956" s="45"/>
      <c r="EQ956" s="1217"/>
      <c r="ER956" s="577"/>
    </row>
    <row r="957" spans="1:148" ht="15" customHeight="1">
      <c r="A957" s="648"/>
      <c r="B957" s="2261" t="s">
        <v>1332</v>
      </c>
      <c r="C957" s="2266" t="str">
        <f t="shared" ref="C957" si="1015">IF(ISBLANK(C25), "", C25)</f>
        <v/>
      </c>
      <c r="D957" s="2266" t="str">
        <f t="shared" si="1002"/>
        <v/>
      </c>
      <c r="E957" s="2266" t="str">
        <f t="shared" si="1002"/>
        <v/>
      </c>
      <c r="F957" s="2266" t="str">
        <f t="shared" si="1002"/>
        <v/>
      </c>
      <c r="G957" s="45"/>
      <c r="H957" s="45"/>
      <c r="I957" s="45"/>
      <c r="J957" s="45"/>
      <c r="K957" s="45"/>
      <c r="L957" s="45"/>
      <c r="M957" s="45"/>
      <c r="N957" s="45"/>
      <c r="O957" s="45"/>
      <c r="P957" s="45"/>
      <c r="Q957" s="45"/>
      <c r="R957" s="45"/>
      <c r="S957" s="45"/>
      <c r="T957" s="45"/>
      <c r="U957" s="45"/>
      <c r="V957" s="45"/>
      <c r="W957" s="45"/>
      <c r="X957" s="45"/>
      <c r="Y957" s="45"/>
      <c r="Z957" s="45"/>
      <c r="AA957" s="45"/>
      <c r="AB957" s="45"/>
      <c r="AC957" s="45"/>
      <c r="AD957" s="45"/>
      <c r="AE957" s="45"/>
      <c r="AF957" s="45"/>
      <c r="AG957" s="45"/>
      <c r="AH957" s="45"/>
      <c r="AI957" s="45"/>
      <c r="AJ957" s="45"/>
      <c r="AK957" s="45"/>
      <c r="AL957" s="45"/>
      <c r="AM957" s="45"/>
      <c r="AN957" s="45"/>
      <c r="AO957" s="45"/>
      <c r="AP957" s="45"/>
      <c r="AQ957" s="45"/>
      <c r="AR957" s="45"/>
      <c r="AS957" s="45"/>
      <c r="AT957" s="45"/>
      <c r="AU957" s="45"/>
      <c r="AV957" s="45"/>
      <c r="AW957" s="45"/>
      <c r="AX957" s="45"/>
      <c r="AY957" s="45"/>
      <c r="AZ957" s="45"/>
      <c r="BA957" s="45"/>
      <c r="BB957" s="45"/>
      <c r="BC957" s="45"/>
      <c r="BD957" s="45"/>
      <c r="BE957" s="45"/>
      <c r="BF957" s="45"/>
      <c r="BG957" s="45"/>
      <c r="BH957" s="45"/>
      <c r="BI957" s="45"/>
      <c r="BJ957" s="45"/>
      <c r="BK957" s="45"/>
      <c r="BL957" s="45"/>
      <c r="BM957" s="45"/>
      <c r="BN957" s="45"/>
      <c r="BO957" s="45"/>
      <c r="BP957" s="45"/>
      <c r="BQ957" s="45"/>
      <c r="BR957" s="45"/>
      <c r="BS957" s="45"/>
      <c r="BT957" s="45"/>
      <c r="BU957" s="45"/>
      <c r="BV957" s="45"/>
      <c r="BW957" s="45"/>
      <c r="BX957" s="45"/>
      <c r="BY957" s="45"/>
      <c r="BZ957" s="45"/>
      <c r="CA957" s="45"/>
      <c r="CB957" s="45"/>
      <c r="CC957" s="45"/>
      <c r="CD957" s="45"/>
      <c r="CE957" s="45"/>
      <c r="CF957" s="45"/>
      <c r="CG957" s="45"/>
      <c r="CH957" s="45"/>
      <c r="CI957" s="45"/>
      <c r="CJ957" s="45"/>
      <c r="CK957" s="45"/>
      <c r="CL957" s="45"/>
      <c r="CM957" s="45"/>
      <c r="CN957" s="45"/>
      <c r="CO957" s="45"/>
      <c r="CP957" s="45"/>
      <c r="CQ957" s="45"/>
      <c r="CR957" s="45"/>
      <c r="CS957" s="45"/>
      <c r="CT957" s="45"/>
      <c r="CU957" s="45"/>
      <c r="CV957" s="45"/>
      <c r="CW957" s="45"/>
      <c r="CX957" s="45"/>
      <c r="CY957" s="45"/>
      <c r="CZ957" s="45"/>
      <c r="DA957" s="45"/>
      <c r="DB957" s="45"/>
      <c r="DC957" s="45"/>
      <c r="DD957" s="45"/>
      <c r="DE957" s="45"/>
      <c r="DF957" s="45"/>
      <c r="DG957" s="45"/>
      <c r="DH957" s="45"/>
      <c r="DI957" s="45"/>
      <c r="DJ957" s="45"/>
      <c r="DK957" s="45"/>
      <c r="DL957" s="45"/>
      <c r="DM957" s="45"/>
      <c r="DN957" s="45"/>
      <c r="DO957" s="45"/>
      <c r="DP957" s="45"/>
      <c r="DQ957" s="45"/>
      <c r="DR957" s="45"/>
      <c r="DS957" s="45"/>
      <c r="DT957" s="45"/>
      <c r="DU957" s="45"/>
      <c r="DV957" s="1217"/>
      <c r="DW957" s="45"/>
      <c r="DX957" s="45"/>
      <c r="DY957" s="45"/>
      <c r="DZ957" s="45"/>
      <c r="EA957" s="45"/>
      <c r="EB957" s="45"/>
      <c r="EC957" s="45"/>
      <c r="ED957" s="45"/>
      <c r="EE957" s="45"/>
      <c r="EF957" s="45"/>
      <c r="EG957" s="45"/>
      <c r="EH957" s="45"/>
      <c r="EI957" s="45"/>
      <c r="EJ957" s="45"/>
      <c r="EK957" s="45"/>
      <c r="EL957" s="45"/>
      <c r="EM957" s="45"/>
      <c r="EN957" s="45"/>
      <c r="EO957" s="45"/>
      <c r="EP957" s="45"/>
      <c r="EQ957" s="1217"/>
      <c r="ER957" s="577"/>
    </row>
    <row r="958" spans="1:148" ht="15" customHeight="1">
      <c r="A958" s="648"/>
      <c r="B958" s="2261" t="s">
        <v>1333</v>
      </c>
      <c r="C958" s="2266" t="str">
        <f t="shared" ref="C958" si="1016">IF(ISBLANK(C26), "", C26)</f>
        <v/>
      </c>
      <c r="D958" s="2266" t="str">
        <f t="shared" si="1002"/>
        <v/>
      </c>
      <c r="E958" s="2266" t="str">
        <f t="shared" si="1002"/>
        <v/>
      </c>
      <c r="F958" s="2266" t="str">
        <f t="shared" si="1002"/>
        <v/>
      </c>
      <c r="G958" s="45"/>
      <c r="H958" s="45"/>
      <c r="I958" s="45"/>
      <c r="J958" s="45"/>
      <c r="K958" s="45"/>
      <c r="L958" s="45"/>
      <c r="M958" s="45"/>
      <c r="N958" s="45"/>
      <c r="O958" s="45"/>
      <c r="P958" s="45"/>
      <c r="Q958" s="45"/>
      <c r="R958" s="45"/>
      <c r="S958" s="45"/>
      <c r="T958" s="45"/>
      <c r="U958" s="45"/>
      <c r="V958" s="45"/>
      <c r="W958" s="45"/>
      <c r="X958" s="45"/>
      <c r="Y958" s="45"/>
      <c r="Z958" s="45"/>
      <c r="AA958" s="45"/>
      <c r="AB958" s="45"/>
      <c r="AC958" s="45"/>
      <c r="AD958" s="45"/>
      <c r="AE958" s="45"/>
      <c r="AF958" s="45"/>
      <c r="AG958" s="45"/>
      <c r="AH958" s="45"/>
      <c r="AI958" s="45"/>
      <c r="AJ958" s="45"/>
      <c r="AK958" s="45"/>
      <c r="AL958" s="45"/>
      <c r="AM958" s="45"/>
      <c r="AN958" s="45"/>
      <c r="AO958" s="45"/>
      <c r="AP958" s="45"/>
      <c r="AQ958" s="45"/>
      <c r="AR958" s="45"/>
      <c r="AS958" s="45"/>
      <c r="AT958" s="45"/>
      <c r="AU958" s="45"/>
      <c r="AV958" s="45"/>
      <c r="AW958" s="45"/>
      <c r="AX958" s="45"/>
      <c r="AY958" s="45"/>
      <c r="AZ958" s="45"/>
      <c r="BA958" s="45"/>
      <c r="BB958" s="45"/>
      <c r="BC958" s="45"/>
      <c r="BD958" s="45"/>
      <c r="BE958" s="45"/>
      <c r="BF958" s="45"/>
      <c r="BG958" s="45"/>
      <c r="BH958" s="45"/>
      <c r="BI958" s="45"/>
      <c r="BJ958" s="45"/>
      <c r="BK958" s="45"/>
      <c r="BL958" s="45"/>
      <c r="BM958" s="45"/>
      <c r="BN958" s="45"/>
      <c r="BO958" s="45"/>
      <c r="BP958" s="45"/>
      <c r="BQ958" s="45"/>
      <c r="BR958" s="45"/>
      <c r="BS958" s="45"/>
      <c r="BT958" s="45"/>
      <c r="BU958" s="45"/>
      <c r="BV958" s="45"/>
      <c r="BW958" s="45"/>
      <c r="BX958" s="45"/>
      <c r="BY958" s="45"/>
      <c r="BZ958" s="45"/>
      <c r="CA958" s="45"/>
      <c r="CB958" s="45"/>
      <c r="CC958" s="45"/>
      <c r="CD958" s="45"/>
      <c r="CE958" s="45"/>
      <c r="CF958" s="45"/>
      <c r="CG958" s="45"/>
      <c r="CH958" s="45"/>
      <c r="CI958" s="45"/>
      <c r="CJ958" s="45"/>
      <c r="CK958" s="45"/>
      <c r="CL958" s="45"/>
      <c r="CM958" s="45"/>
      <c r="CN958" s="45"/>
      <c r="CO958" s="45"/>
      <c r="CP958" s="45"/>
      <c r="CQ958" s="45"/>
      <c r="CR958" s="45"/>
      <c r="CS958" s="45"/>
      <c r="CT958" s="45"/>
      <c r="CU958" s="45"/>
      <c r="CV958" s="45"/>
      <c r="CW958" s="45"/>
      <c r="CX958" s="45"/>
      <c r="CY958" s="45"/>
      <c r="CZ958" s="45"/>
      <c r="DA958" s="45"/>
      <c r="DB958" s="45"/>
      <c r="DC958" s="45"/>
      <c r="DD958" s="45"/>
      <c r="DE958" s="45"/>
      <c r="DF958" s="45"/>
      <c r="DG958" s="45"/>
      <c r="DH958" s="45"/>
      <c r="DI958" s="45"/>
      <c r="DJ958" s="45"/>
      <c r="DK958" s="45"/>
      <c r="DL958" s="45"/>
      <c r="DM958" s="45"/>
      <c r="DN958" s="45"/>
      <c r="DO958" s="45"/>
      <c r="DP958" s="45"/>
      <c r="DQ958" s="45"/>
      <c r="DR958" s="45"/>
      <c r="DS958" s="45"/>
      <c r="DT958" s="45"/>
      <c r="DU958" s="45"/>
      <c r="DV958" s="1217"/>
      <c r="DW958" s="45"/>
      <c r="DX958" s="45"/>
      <c r="DY958" s="45"/>
      <c r="DZ958" s="45"/>
      <c r="EA958" s="45"/>
      <c r="EB958" s="45"/>
      <c r="EC958" s="45"/>
      <c r="ED958" s="45"/>
      <c r="EE958" s="45"/>
      <c r="EF958" s="45"/>
      <c r="EG958" s="45"/>
      <c r="EH958" s="45"/>
      <c r="EI958" s="45"/>
      <c r="EJ958" s="45"/>
      <c r="EK958" s="45"/>
      <c r="EL958" s="45"/>
      <c r="EM958" s="45"/>
      <c r="EN958" s="45"/>
      <c r="EO958" s="45"/>
      <c r="EP958" s="45"/>
      <c r="EQ958" s="1217"/>
      <c r="ER958" s="577"/>
    </row>
    <row r="959" spans="1:148" ht="15" customHeight="1">
      <c r="A959" s="648"/>
      <c r="B959" s="2261" t="s">
        <v>1334</v>
      </c>
      <c r="C959" s="2266" t="str">
        <f t="shared" ref="C959" si="1017">IF(ISBLANK(C27), "", C27)</f>
        <v/>
      </c>
      <c r="D959" s="2266" t="str">
        <f t="shared" si="1002"/>
        <v/>
      </c>
      <c r="E959" s="2266" t="str">
        <f t="shared" si="1002"/>
        <v/>
      </c>
      <c r="F959" s="2266" t="str">
        <f t="shared" si="1002"/>
        <v/>
      </c>
      <c r="G959" s="45"/>
      <c r="H959" s="45"/>
      <c r="I959" s="45"/>
      <c r="J959" s="45"/>
      <c r="K959" s="45"/>
      <c r="L959" s="45"/>
      <c r="M959" s="45"/>
      <c r="N959" s="45"/>
      <c r="O959" s="45"/>
      <c r="P959" s="45"/>
      <c r="Q959" s="45"/>
      <c r="R959" s="45"/>
      <c r="S959" s="45"/>
      <c r="T959" s="45"/>
      <c r="U959" s="45"/>
      <c r="V959" s="45"/>
      <c r="W959" s="45"/>
      <c r="X959" s="45"/>
      <c r="Y959" s="45"/>
      <c r="Z959" s="45"/>
      <c r="AA959" s="45"/>
      <c r="AB959" s="45"/>
      <c r="AC959" s="45"/>
      <c r="AD959" s="45"/>
      <c r="AE959" s="45"/>
      <c r="AF959" s="45"/>
      <c r="AG959" s="45"/>
      <c r="AH959" s="45"/>
      <c r="AI959" s="45"/>
      <c r="AJ959" s="45"/>
      <c r="AK959" s="45"/>
      <c r="AL959" s="45"/>
      <c r="AM959" s="45"/>
      <c r="AN959" s="45"/>
      <c r="AO959" s="45"/>
      <c r="AP959" s="45"/>
      <c r="AQ959" s="45"/>
      <c r="AR959" s="45"/>
      <c r="AS959" s="45"/>
      <c r="AT959" s="45"/>
      <c r="AU959" s="45"/>
      <c r="AV959" s="45"/>
      <c r="AW959" s="45"/>
      <c r="AX959" s="45"/>
      <c r="AY959" s="45"/>
      <c r="AZ959" s="45"/>
      <c r="BA959" s="45"/>
      <c r="BB959" s="45"/>
      <c r="BC959" s="45"/>
      <c r="BD959" s="45"/>
      <c r="BE959" s="45"/>
      <c r="BF959" s="45"/>
      <c r="BG959" s="45"/>
      <c r="BH959" s="45"/>
      <c r="BI959" s="45"/>
      <c r="BJ959" s="45"/>
      <c r="BK959" s="45"/>
      <c r="BL959" s="45"/>
      <c r="BM959" s="45"/>
      <c r="BN959" s="45"/>
      <c r="BO959" s="45"/>
      <c r="BP959" s="45"/>
      <c r="BQ959" s="45"/>
      <c r="BR959" s="45"/>
      <c r="BS959" s="45"/>
      <c r="BT959" s="45"/>
      <c r="BU959" s="45"/>
      <c r="BV959" s="45"/>
      <c r="BW959" s="45"/>
      <c r="BX959" s="45"/>
      <c r="BY959" s="45"/>
      <c r="BZ959" s="45"/>
      <c r="CA959" s="45"/>
      <c r="CB959" s="45"/>
      <c r="CC959" s="45"/>
      <c r="CD959" s="45"/>
      <c r="CE959" s="45"/>
      <c r="CF959" s="45"/>
      <c r="CG959" s="45"/>
      <c r="CH959" s="45"/>
      <c r="CI959" s="45"/>
      <c r="CJ959" s="45"/>
      <c r="CK959" s="45"/>
      <c r="CL959" s="45"/>
      <c r="CM959" s="45"/>
      <c r="CN959" s="45"/>
      <c r="CO959" s="45"/>
      <c r="CP959" s="45"/>
      <c r="CQ959" s="45"/>
      <c r="CR959" s="45"/>
      <c r="CS959" s="45"/>
      <c r="CT959" s="45"/>
      <c r="CU959" s="45"/>
      <c r="CV959" s="45"/>
      <c r="CW959" s="45"/>
      <c r="CX959" s="45"/>
      <c r="CY959" s="45"/>
      <c r="CZ959" s="45"/>
      <c r="DA959" s="45"/>
      <c r="DB959" s="45"/>
      <c r="DC959" s="45"/>
      <c r="DD959" s="45"/>
      <c r="DE959" s="45"/>
      <c r="DF959" s="45"/>
      <c r="DG959" s="45"/>
      <c r="DH959" s="45"/>
      <c r="DI959" s="45"/>
      <c r="DJ959" s="45"/>
      <c r="DK959" s="45"/>
      <c r="DL959" s="45"/>
      <c r="DM959" s="45"/>
      <c r="DN959" s="45"/>
      <c r="DO959" s="45"/>
      <c r="DP959" s="45"/>
      <c r="DQ959" s="45"/>
      <c r="DR959" s="45"/>
      <c r="DS959" s="45"/>
      <c r="DT959" s="45"/>
      <c r="DU959" s="45"/>
      <c r="DV959" s="1217"/>
      <c r="DW959" s="45"/>
      <c r="DX959" s="45"/>
      <c r="DY959" s="45"/>
      <c r="DZ959" s="45"/>
      <c r="EA959" s="45"/>
      <c r="EB959" s="45"/>
      <c r="EC959" s="45"/>
      <c r="ED959" s="45"/>
      <c r="EE959" s="45"/>
      <c r="EF959" s="45"/>
      <c r="EG959" s="45"/>
      <c r="EH959" s="45"/>
      <c r="EI959" s="45"/>
      <c r="EJ959" s="45"/>
      <c r="EK959" s="45"/>
      <c r="EL959" s="45"/>
      <c r="EM959" s="45"/>
      <c r="EN959" s="45"/>
      <c r="EO959" s="45"/>
      <c r="EP959" s="45"/>
      <c r="EQ959" s="1217"/>
      <c r="ER959" s="577"/>
    </row>
    <row r="960" spans="1:148" ht="15" customHeight="1">
      <c r="A960" s="648"/>
      <c r="B960" s="2261" t="s">
        <v>1335</v>
      </c>
      <c r="C960" s="2266" t="str">
        <f t="shared" ref="C960" si="1018">IF(ISBLANK(C28), "", C28)</f>
        <v/>
      </c>
      <c r="D960" s="2266" t="str">
        <f t="shared" si="1002"/>
        <v/>
      </c>
      <c r="E960" s="2266" t="str">
        <f t="shared" si="1002"/>
        <v/>
      </c>
      <c r="F960" s="2266" t="str">
        <f t="shared" si="1002"/>
        <v/>
      </c>
      <c r="G960" s="45"/>
      <c r="H960" s="45"/>
      <c r="I960" s="45"/>
      <c r="J960" s="45"/>
      <c r="K960" s="45"/>
      <c r="L960" s="45"/>
      <c r="M960" s="45"/>
      <c r="N960" s="45"/>
      <c r="O960" s="45"/>
      <c r="P960" s="45"/>
      <c r="Q960" s="45"/>
      <c r="R960" s="45"/>
      <c r="S960" s="45"/>
      <c r="T960" s="45"/>
      <c r="U960" s="45"/>
      <c r="V960" s="45"/>
      <c r="W960" s="45"/>
      <c r="X960" s="45"/>
      <c r="Y960" s="45"/>
      <c r="Z960" s="45"/>
      <c r="AA960" s="45"/>
      <c r="AB960" s="45"/>
      <c r="AC960" s="45"/>
      <c r="AD960" s="45"/>
      <c r="AE960" s="45"/>
      <c r="AF960" s="45"/>
      <c r="AG960" s="45"/>
      <c r="AH960" s="45"/>
      <c r="AI960" s="45"/>
      <c r="AJ960" s="45"/>
      <c r="AK960" s="45"/>
      <c r="AL960" s="45"/>
      <c r="AM960" s="45"/>
      <c r="AN960" s="45"/>
      <c r="AO960" s="45"/>
      <c r="AP960" s="45"/>
      <c r="AQ960" s="45"/>
      <c r="AR960" s="45"/>
      <c r="AS960" s="45"/>
      <c r="AT960" s="45"/>
      <c r="AU960" s="45"/>
      <c r="AV960" s="45"/>
      <c r="AW960" s="45"/>
      <c r="AX960" s="45"/>
      <c r="AY960" s="45"/>
      <c r="AZ960" s="45"/>
      <c r="BA960" s="45"/>
      <c r="BB960" s="45"/>
      <c r="BC960" s="45"/>
      <c r="BD960" s="45"/>
      <c r="BE960" s="45"/>
      <c r="BF960" s="45"/>
      <c r="BG960" s="45"/>
      <c r="BH960" s="45"/>
      <c r="BI960" s="45"/>
      <c r="BJ960" s="45"/>
      <c r="BK960" s="45"/>
      <c r="BL960" s="45"/>
      <c r="BM960" s="45"/>
      <c r="BN960" s="45"/>
      <c r="BO960" s="45"/>
      <c r="BP960" s="45"/>
      <c r="BQ960" s="45"/>
      <c r="BR960" s="45"/>
      <c r="BS960" s="45"/>
      <c r="BT960" s="45"/>
      <c r="BU960" s="45"/>
      <c r="BV960" s="45"/>
      <c r="BW960" s="45"/>
      <c r="BX960" s="45"/>
      <c r="BY960" s="45"/>
      <c r="BZ960" s="45"/>
      <c r="CA960" s="45"/>
      <c r="CB960" s="45"/>
      <c r="CC960" s="45"/>
      <c r="CD960" s="45"/>
      <c r="CE960" s="45"/>
      <c r="CF960" s="45"/>
      <c r="CG960" s="45"/>
      <c r="CH960" s="45"/>
      <c r="CI960" s="45"/>
      <c r="CJ960" s="45"/>
      <c r="CK960" s="45"/>
      <c r="CL960" s="45"/>
      <c r="CM960" s="45"/>
      <c r="CN960" s="45"/>
      <c r="CO960" s="45"/>
      <c r="CP960" s="45"/>
      <c r="CQ960" s="45"/>
      <c r="CR960" s="45"/>
      <c r="CS960" s="45"/>
      <c r="CT960" s="45"/>
      <c r="CU960" s="45"/>
      <c r="CV960" s="45"/>
      <c r="CW960" s="45"/>
      <c r="CX960" s="45"/>
      <c r="CY960" s="45"/>
      <c r="CZ960" s="45"/>
      <c r="DA960" s="45"/>
      <c r="DB960" s="45"/>
      <c r="DC960" s="45"/>
      <c r="DD960" s="45"/>
      <c r="DE960" s="45"/>
      <c r="DF960" s="45"/>
      <c r="DG960" s="45"/>
      <c r="DH960" s="45"/>
      <c r="DI960" s="45"/>
      <c r="DJ960" s="45"/>
      <c r="DK960" s="45"/>
      <c r="DL960" s="45"/>
      <c r="DM960" s="45"/>
      <c r="DN960" s="45"/>
      <c r="DO960" s="45"/>
      <c r="DP960" s="45"/>
      <c r="DQ960" s="45"/>
      <c r="DR960" s="45"/>
      <c r="DS960" s="45"/>
      <c r="DT960" s="45"/>
      <c r="DU960" s="45"/>
      <c r="DV960" s="1217"/>
      <c r="DW960" s="45"/>
      <c r="DX960" s="45"/>
      <c r="DY960" s="45"/>
      <c r="DZ960" s="45"/>
      <c r="EA960" s="45"/>
      <c r="EB960" s="45"/>
      <c r="EC960" s="45"/>
      <c r="ED960" s="45"/>
      <c r="EE960" s="45"/>
      <c r="EF960" s="45"/>
      <c r="EG960" s="45"/>
      <c r="EH960" s="45"/>
      <c r="EI960" s="45"/>
      <c r="EJ960" s="45"/>
      <c r="EK960" s="45"/>
      <c r="EL960" s="45"/>
      <c r="EM960" s="45"/>
      <c r="EN960" s="45"/>
      <c r="EO960" s="45"/>
      <c r="EP960" s="45"/>
      <c r="EQ960" s="1217"/>
      <c r="ER960" s="577"/>
    </row>
    <row r="961" spans="1:148" ht="15" customHeight="1">
      <c r="A961" s="648"/>
      <c r="B961" s="2261" t="s">
        <v>1336</v>
      </c>
      <c r="C961" s="2266" t="str">
        <f t="shared" ref="C961" si="1019">IF(ISBLANK(C29), "", C29)</f>
        <v/>
      </c>
      <c r="D961" s="2266" t="str">
        <f t="shared" si="1002"/>
        <v/>
      </c>
      <c r="E961" s="2266" t="str">
        <f t="shared" si="1002"/>
        <v/>
      </c>
      <c r="F961" s="2266" t="str">
        <f t="shared" si="1002"/>
        <v/>
      </c>
      <c r="G961" s="45"/>
      <c r="H961" s="45"/>
      <c r="I961" s="45"/>
      <c r="J961" s="45"/>
      <c r="K961" s="45"/>
      <c r="L961" s="45"/>
      <c r="M961" s="45"/>
      <c r="N961" s="45"/>
      <c r="O961" s="45"/>
      <c r="P961" s="45"/>
      <c r="Q961" s="45"/>
      <c r="R961" s="45"/>
      <c r="S961" s="45"/>
      <c r="T961" s="45"/>
      <c r="U961" s="45"/>
      <c r="V961" s="45"/>
      <c r="W961" s="45"/>
      <c r="X961" s="45"/>
      <c r="Y961" s="45"/>
      <c r="Z961" s="45"/>
      <c r="AA961" s="45"/>
      <c r="AB961" s="45"/>
      <c r="AC961" s="45"/>
      <c r="AD961" s="45"/>
      <c r="AE961" s="45"/>
      <c r="AF961" s="45"/>
      <c r="AG961" s="45"/>
      <c r="AH961" s="45"/>
      <c r="AI961" s="45"/>
      <c r="AJ961" s="45"/>
      <c r="AK961" s="45"/>
      <c r="AL961" s="45"/>
      <c r="AM961" s="45"/>
      <c r="AN961" s="45"/>
      <c r="AO961" s="45"/>
      <c r="AP961" s="45"/>
      <c r="AQ961" s="45"/>
      <c r="AR961" s="45"/>
      <c r="AS961" s="45"/>
      <c r="AT961" s="45"/>
      <c r="AU961" s="45"/>
      <c r="AV961" s="45"/>
      <c r="AW961" s="45"/>
      <c r="AX961" s="45"/>
      <c r="AY961" s="45"/>
      <c r="AZ961" s="45"/>
      <c r="BA961" s="45"/>
      <c r="BB961" s="45"/>
      <c r="BC961" s="45"/>
      <c r="BD961" s="45"/>
      <c r="BE961" s="45"/>
      <c r="BF961" s="45"/>
      <c r="BG961" s="45"/>
      <c r="BH961" s="45"/>
      <c r="BI961" s="45"/>
      <c r="BJ961" s="45"/>
      <c r="BK961" s="45"/>
      <c r="BL961" s="45"/>
      <c r="BM961" s="45"/>
      <c r="BN961" s="45"/>
      <c r="BO961" s="45"/>
      <c r="BP961" s="45"/>
      <c r="BQ961" s="45"/>
      <c r="BR961" s="45"/>
      <c r="BS961" s="45"/>
      <c r="BT961" s="45"/>
      <c r="BU961" s="45"/>
      <c r="BV961" s="45"/>
      <c r="BW961" s="45"/>
      <c r="BX961" s="45"/>
      <c r="BY961" s="45"/>
      <c r="BZ961" s="45"/>
      <c r="CA961" s="45"/>
      <c r="CB961" s="45"/>
      <c r="CC961" s="45"/>
      <c r="CD961" s="45"/>
      <c r="CE961" s="45"/>
      <c r="CF961" s="45"/>
      <c r="CG961" s="45"/>
      <c r="CH961" s="45"/>
      <c r="CI961" s="45"/>
      <c r="CJ961" s="45"/>
      <c r="CK961" s="45"/>
      <c r="CL961" s="45"/>
      <c r="CM961" s="45"/>
      <c r="CN961" s="45"/>
      <c r="CO961" s="45"/>
      <c r="CP961" s="45"/>
      <c r="CQ961" s="45"/>
      <c r="CR961" s="45"/>
      <c r="CS961" s="45"/>
      <c r="CT961" s="45"/>
      <c r="CU961" s="45"/>
      <c r="CV961" s="45"/>
      <c r="CW961" s="45"/>
      <c r="CX961" s="45"/>
      <c r="CY961" s="45"/>
      <c r="CZ961" s="45"/>
      <c r="DA961" s="45"/>
      <c r="DB961" s="45"/>
      <c r="DC961" s="45"/>
      <c r="DD961" s="45"/>
      <c r="DE961" s="45"/>
      <c r="DF961" s="45"/>
      <c r="DG961" s="45"/>
      <c r="DH961" s="45"/>
      <c r="DI961" s="45"/>
      <c r="DJ961" s="45"/>
      <c r="DK961" s="45"/>
      <c r="DL961" s="45"/>
      <c r="DM961" s="45"/>
      <c r="DN961" s="45"/>
      <c r="DO961" s="45"/>
      <c r="DP961" s="45"/>
      <c r="DQ961" s="45"/>
      <c r="DR961" s="45"/>
      <c r="DS961" s="45"/>
      <c r="DT961" s="45"/>
      <c r="DU961" s="45"/>
      <c r="DV961" s="1217"/>
      <c r="DW961" s="45"/>
      <c r="DX961" s="45"/>
      <c r="DY961" s="45"/>
      <c r="DZ961" s="45"/>
      <c r="EA961" s="45"/>
      <c r="EB961" s="45"/>
      <c r="EC961" s="45"/>
      <c r="ED961" s="45"/>
      <c r="EE961" s="45"/>
      <c r="EF961" s="45"/>
      <c r="EG961" s="45"/>
      <c r="EH961" s="45"/>
      <c r="EI961" s="45"/>
      <c r="EJ961" s="45"/>
      <c r="EK961" s="45"/>
      <c r="EL961" s="45"/>
      <c r="EM961" s="45"/>
      <c r="EN961" s="45"/>
      <c r="EO961" s="45"/>
      <c r="EP961" s="45"/>
      <c r="EQ961" s="1217"/>
      <c r="ER961" s="577"/>
    </row>
    <row r="962" spans="1:148" ht="15" customHeight="1">
      <c r="A962" s="648"/>
      <c r="B962" s="2261" t="s">
        <v>1337</v>
      </c>
      <c r="C962" s="2266" t="str">
        <f t="shared" ref="C962" si="1020">IF(ISBLANK(C30), "", C30)</f>
        <v/>
      </c>
      <c r="D962" s="2266" t="str">
        <f t="shared" si="1002"/>
        <v/>
      </c>
      <c r="E962" s="2266" t="str">
        <f t="shared" si="1002"/>
        <v/>
      </c>
      <c r="F962" s="2266" t="str">
        <f t="shared" si="1002"/>
        <v/>
      </c>
      <c r="G962" s="45"/>
      <c r="H962" s="45"/>
      <c r="I962" s="45"/>
      <c r="J962" s="45"/>
      <c r="K962" s="45"/>
      <c r="L962" s="45"/>
      <c r="M962" s="45"/>
      <c r="N962" s="45"/>
      <c r="O962" s="45"/>
      <c r="P962" s="45"/>
      <c r="Q962" s="45"/>
      <c r="R962" s="45"/>
      <c r="S962" s="45"/>
      <c r="T962" s="45"/>
      <c r="U962" s="45"/>
      <c r="V962" s="45"/>
      <c r="W962" s="45"/>
      <c r="X962" s="45"/>
      <c r="Y962" s="45"/>
      <c r="Z962" s="45"/>
      <c r="AA962" s="45"/>
      <c r="AB962" s="45"/>
      <c r="AC962" s="45"/>
      <c r="AD962" s="45"/>
      <c r="AE962" s="45"/>
      <c r="AF962" s="45"/>
      <c r="AG962" s="45"/>
      <c r="AH962" s="45"/>
      <c r="AI962" s="45"/>
      <c r="AJ962" s="45"/>
      <c r="AK962" s="45"/>
      <c r="AL962" s="45"/>
      <c r="AM962" s="45"/>
      <c r="AN962" s="45"/>
      <c r="AO962" s="45"/>
      <c r="AP962" s="45"/>
      <c r="AQ962" s="45"/>
      <c r="AR962" s="45"/>
      <c r="AS962" s="45"/>
      <c r="AT962" s="45"/>
      <c r="AU962" s="45"/>
      <c r="AV962" s="45"/>
      <c r="AW962" s="45"/>
      <c r="AX962" s="45"/>
      <c r="AY962" s="45"/>
      <c r="AZ962" s="45"/>
      <c r="BA962" s="45"/>
      <c r="BB962" s="45"/>
      <c r="BC962" s="45"/>
      <c r="BD962" s="45"/>
      <c r="BE962" s="45"/>
      <c r="BF962" s="45"/>
      <c r="BG962" s="45"/>
      <c r="BH962" s="45"/>
      <c r="BI962" s="45"/>
      <c r="BJ962" s="45"/>
      <c r="BK962" s="45"/>
      <c r="BL962" s="45"/>
      <c r="BM962" s="45"/>
      <c r="BN962" s="45"/>
      <c r="BO962" s="45"/>
      <c r="BP962" s="45"/>
      <c r="BQ962" s="45"/>
      <c r="BR962" s="45"/>
      <c r="BS962" s="45"/>
      <c r="BT962" s="45"/>
      <c r="BU962" s="45"/>
      <c r="BV962" s="45"/>
      <c r="BW962" s="45"/>
      <c r="BX962" s="45"/>
      <c r="BY962" s="45"/>
      <c r="BZ962" s="45"/>
      <c r="CA962" s="45"/>
      <c r="CB962" s="45"/>
      <c r="CC962" s="45"/>
      <c r="CD962" s="45"/>
      <c r="CE962" s="45"/>
      <c r="CF962" s="45"/>
      <c r="CG962" s="45"/>
      <c r="CH962" s="45"/>
      <c r="CI962" s="45"/>
      <c r="CJ962" s="45"/>
      <c r="CK962" s="45"/>
      <c r="CL962" s="45"/>
      <c r="CM962" s="45"/>
      <c r="CN962" s="45"/>
      <c r="CO962" s="45"/>
      <c r="CP962" s="45"/>
      <c r="CQ962" s="45"/>
      <c r="CR962" s="45"/>
      <c r="CS962" s="45"/>
      <c r="CT962" s="45"/>
      <c r="CU962" s="45"/>
      <c r="CV962" s="45"/>
      <c r="CW962" s="45"/>
      <c r="CX962" s="45"/>
      <c r="CY962" s="45"/>
      <c r="CZ962" s="45"/>
      <c r="DA962" s="45"/>
      <c r="DB962" s="45"/>
      <c r="DC962" s="45"/>
      <c r="DD962" s="45"/>
      <c r="DE962" s="45"/>
      <c r="DF962" s="45"/>
      <c r="DG962" s="45"/>
      <c r="DH962" s="45"/>
      <c r="DI962" s="45"/>
      <c r="DJ962" s="45"/>
      <c r="DK962" s="45"/>
      <c r="DL962" s="45"/>
      <c r="DM962" s="45"/>
      <c r="DN962" s="45"/>
      <c r="DO962" s="45"/>
      <c r="DP962" s="45"/>
      <c r="DQ962" s="45"/>
      <c r="DR962" s="45"/>
      <c r="DS962" s="45"/>
      <c r="DT962" s="45"/>
      <c r="DU962" s="45"/>
      <c r="DV962" s="1217"/>
      <c r="DW962" s="45"/>
      <c r="DX962" s="45"/>
      <c r="DY962" s="45"/>
      <c r="DZ962" s="45"/>
      <c r="EA962" s="45"/>
      <c r="EB962" s="45"/>
      <c r="EC962" s="45"/>
      <c r="ED962" s="45"/>
      <c r="EE962" s="45"/>
      <c r="EF962" s="45"/>
      <c r="EG962" s="45"/>
      <c r="EH962" s="45"/>
      <c r="EI962" s="45"/>
      <c r="EJ962" s="45"/>
      <c r="EK962" s="45"/>
      <c r="EL962" s="45"/>
      <c r="EM962" s="45"/>
      <c r="EN962" s="45"/>
      <c r="EO962" s="45"/>
      <c r="EP962" s="45"/>
      <c r="EQ962" s="1217"/>
      <c r="ER962" s="577"/>
    </row>
    <row r="963" spans="1:148" ht="15" customHeight="1">
      <c r="A963" s="648"/>
      <c r="B963" s="2261" t="s">
        <v>1338</v>
      </c>
      <c r="C963" s="2266" t="str">
        <f t="shared" ref="C963" si="1021">IF(ISBLANK(C31), "", C31)</f>
        <v/>
      </c>
      <c r="D963" s="2266" t="str">
        <f t="shared" si="1002"/>
        <v/>
      </c>
      <c r="E963" s="2266" t="str">
        <f t="shared" si="1002"/>
        <v/>
      </c>
      <c r="F963" s="2266" t="str">
        <f t="shared" si="1002"/>
        <v/>
      </c>
      <c r="G963" s="45"/>
      <c r="H963" s="45"/>
      <c r="I963" s="45"/>
      <c r="J963" s="45"/>
      <c r="K963" s="45"/>
      <c r="L963" s="45"/>
      <c r="M963" s="45"/>
      <c r="N963" s="45"/>
      <c r="O963" s="45"/>
      <c r="P963" s="45"/>
      <c r="Q963" s="45"/>
      <c r="R963" s="45"/>
      <c r="S963" s="45"/>
      <c r="T963" s="45"/>
      <c r="U963" s="45"/>
      <c r="V963" s="45"/>
      <c r="W963" s="45"/>
      <c r="X963" s="45"/>
      <c r="Y963" s="45"/>
      <c r="Z963" s="45"/>
      <c r="AA963" s="45"/>
      <c r="AB963" s="45"/>
      <c r="AC963" s="45"/>
      <c r="AD963" s="45"/>
      <c r="AE963" s="45"/>
      <c r="AF963" s="45"/>
      <c r="AG963" s="45"/>
      <c r="AH963" s="45"/>
      <c r="AI963" s="45"/>
      <c r="AJ963" s="45"/>
      <c r="AK963" s="45"/>
      <c r="AL963" s="45"/>
      <c r="AM963" s="45"/>
      <c r="AN963" s="45"/>
      <c r="AO963" s="45"/>
      <c r="AP963" s="45"/>
      <c r="AQ963" s="45"/>
      <c r="AR963" s="45"/>
      <c r="AS963" s="45"/>
      <c r="AT963" s="45"/>
      <c r="AU963" s="45"/>
      <c r="AV963" s="45"/>
      <c r="AW963" s="45"/>
      <c r="AX963" s="45"/>
      <c r="AY963" s="45"/>
      <c r="AZ963" s="45"/>
      <c r="BA963" s="45"/>
      <c r="BB963" s="45"/>
      <c r="BC963" s="45"/>
      <c r="BD963" s="45"/>
      <c r="BE963" s="45"/>
      <c r="BF963" s="45"/>
      <c r="BG963" s="45"/>
      <c r="BH963" s="45"/>
      <c r="BI963" s="45"/>
      <c r="BJ963" s="45"/>
      <c r="BK963" s="45"/>
      <c r="BL963" s="45"/>
      <c r="BM963" s="45"/>
      <c r="BN963" s="45"/>
      <c r="BO963" s="45"/>
      <c r="BP963" s="45"/>
      <c r="BQ963" s="45"/>
      <c r="BR963" s="45"/>
      <c r="BS963" s="45"/>
      <c r="BT963" s="45"/>
      <c r="BU963" s="45"/>
      <c r="BV963" s="45"/>
      <c r="BW963" s="45"/>
      <c r="BX963" s="45"/>
      <c r="BY963" s="45"/>
      <c r="BZ963" s="45"/>
      <c r="CA963" s="45"/>
      <c r="CB963" s="45"/>
      <c r="CC963" s="45"/>
      <c r="CD963" s="45"/>
      <c r="CE963" s="45"/>
      <c r="CF963" s="45"/>
      <c r="CG963" s="45"/>
      <c r="CH963" s="45"/>
      <c r="CI963" s="45"/>
      <c r="CJ963" s="45"/>
      <c r="CK963" s="45"/>
      <c r="CL963" s="45"/>
      <c r="CM963" s="45"/>
      <c r="CN963" s="45"/>
      <c r="CO963" s="45"/>
      <c r="CP963" s="45"/>
      <c r="CQ963" s="45"/>
      <c r="CR963" s="45"/>
      <c r="CS963" s="45"/>
      <c r="CT963" s="45"/>
      <c r="CU963" s="45"/>
      <c r="CV963" s="45"/>
      <c r="CW963" s="45"/>
      <c r="CX963" s="45"/>
      <c r="CY963" s="45"/>
      <c r="CZ963" s="45"/>
      <c r="DA963" s="45"/>
      <c r="DB963" s="45"/>
      <c r="DC963" s="45"/>
      <c r="DD963" s="45"/>
      <c r="DE963" s="45"/>
      <c r="DF963" s="45"/>
      <c r="DG963" s="45"/>
      <c r="DH963" s="45"/>
      <c r="DI963" s="45"/>
      <c r="DJ963" s="45"/>
      <c r="DK963" s="45"/>
      <c r="DL963" s="45"/>
      <c r="DM963" s="45"/>
      <c r="DN963" s="45"/>
      <c r="DO963" s="45"/>
      <c r="DP963" s="45"/>
      <c r="DQ963" s="45"/>
      <c r="DR963" s="45"/>
      <c r="DS963" s="45"/>
      <c r="DT963" s="45"/>
      <c r="DU963" s="45"/>
      <c r="DV963" s="1217"/>
      <c r="DW963" s="45"/>
      <c r="DX963" s="45"/>
      <c r="DY963" s="45"/>
      <c r="DZ963" s="45"/>
      <c r="EA963" s="45"/>
      <c r="EB963" s="45"/>
      <c r="EC963" s="45"/>
      <c r="ED963" s="45"/>
      <c r="EE963" s="45"/>
      <c r="EF963" s="45"/>
      <c r="EG963" s="45"/>
      <c r="EH963" s="45"/>
      <c r="EI963" s="45"/>
      <c r="EJ963" s="45"/>
      <c r="EK963" s="45"/>
      <c r="EL963" s="45"/>
      <c r="EM963" s="45"/>
      <c r="EN963" s="45"/>
      <c r="EO963" s="45"/>
      <c r="EP963" s="45"/>
      <c r="EQ963" s="1217"/>
      <c r="ER963" s="577"/>
    </row>
    <row r="964" spans="1:148" ht="15" customHeight="1">
      <c r="A964" s="648"/>
      <c r="B964" s="2261" t="s">
        <v>1339</v>
      </c>
      <c r="C964" s="2266" t="str">
        <f t="shared" ref="C964" si="1022">IF(ISBLANK(C32), "", C32)</f>
        <v/>
      </c>
      <c r="D964" s="2266" t="str">
        <f t="shared" ref="D964:F983" si="1023">IF(ISBLANK(D32), "", D32)</f>
        <v/>
      </c>
      <c r="E964" s="2266" t="str">
        <f t="shared" si="1023"/>
        <v/>
      </c>
      <c r="F964" s="2266" t="str">
        <f t="shared" si="1023"/>
        <v/>
      </c>
      <c r="G964" s="45"/>
      <c r="H964" s="45"/>
      <c r="I964" s="45"/>
      <c r="J964" s="45"/>
      <c r="K964" s="45"/>
      <c r="L964" s="45"/>
      <c r="M964" s="45"/>
      <c r="N964" s="45"/>
      <c r="O964" s="45"/>
      <c r="P964" s="45"/>
      <c r="Q964" s="45"/>
      <c r="R964" s="45"/>
      <c r="S964" s="45"/>
      <c r="T964" s="45"/>
      <c r="U964" s="45"/>
      <c r="V964" s="45"/>
      <c r="W964" s="45"/>
      <c r="X964" s="45"/>
      <c r="Y964" s="45"/>
      <c r="Z964" s="45"/>
      <c r="AA964" s="45"/>
      <c r="AB964" s="45"/>
      <c r="AC964" s="45"/>
      <c r="AD964" s="45"/>
      <c r="AE964" s="45"/>
      <c r="AF964" s="45"/>
      <c r="AG964" s="45"/>
      <c r="AH964" s="45"/>
      <c r="AI964" s="45"/>
      <c r="AJ964" s="45"/>
      <c r="AK964" s="45"/>
      <c r="AL964" s="45"/>
      <c r="AM964" s="45"/>
      <c r="AN964" s="45"/>
      <c r="AO964" s="45"/>
      <c r="AP964" s="45"/>
      <c r="AQ964" s="45"/>
      <c r="AR964" s="45"/>
      <c r="AS964" s="45"/>
      <c r="AT964" s="45"/>
      <c r="AU964" s="45"/>
      <c r="AV964" s="45"/>
      <c r="AW964" s="45"/>
      <c r="AX964" s="45"/>
      <c r="AY964" s="45"/>
      <c r="AZ964" s="45"/>
      <c r="BA964" s="45"/>
      <c r="BB964" s="45"/>
      <c r="BC964" s="45"/>
      <c r="BD964" s="45"/>
      <c r="BE964" s="45"/>
      <c r="BF964" s="45"/>
      <c r="BG964" s="45"/>
      <c r="BH964" s="45"/>
      <c r="BI964" s="45"/>
      <c r="BJ964" s="45"/>
      <c r="BK964" s="45"/>
      <c r="BL964" s="45"/>
      <c r="BM964" s="45"/>
      <c r="BN964" s="45"/>
      <c r="BO964" s="45"/>
      <c r="BP964" s="45"/>
      <c r="BQ964" s="45"/>
      <c r="BR964" s="45"/>
      <c r="BS964" s="45"/>
      <c r="BT964" s="45"/>
      <c r="BU964" s="45"/>
      <c r="BV964" s="45"/>
      <c r="BW964" s="45"/>
      <c r="BX964" s="45"/>
      <c r="BY964" s="45"/>
      <c r="BZ964" s="45"/>
      <c r="CA964" s="45"/>
      <c r="CB964" s="45"/>
      <c r="CC964" s="45"/>
      <c r="CD964" s="45"/>
      <c r="CE964" s="45"/>
      <c r="CF964" s="45"/>
      <c r="CG964" s="45"/>
      <c r="CH964" s="45"/>
      <c r="CI964" s="45"/>
      <c r="CJ964" s="45"/>
      <c r="CK964" s="45"/>
      <c r="CL964" s="45"/>
      <c r="CM964" s="45"/>
      <c r="CN964" s="45"/>
      <c r="CO964" s="45"/>
      <c r="CP964" s="45"/>
      <c r="CQ964" s="45"/>
      <c r="CR964" s="45"/>
      <c r="CS964" s="45"/>
      <c r="CT964" s="45"/>
      <c r="CU964" s="45"/>
      <c r="CV964" s="45"/>
      <c r="CW964" s="45"/>
      <c r="CX964" s="45"/>
      <c r="CY964" s="45"/>
      <c r="CZ964" s="45"/>
      <c r="DA964" s="45"/>
      <c r="DB964" s="45"/>
      <c r="DC964" s="45"/>
      <c r="DD964" s="45"/>
      <c r="DE964" s="45"/>
      <c r="DF964" s="45"/>
      <c r="DG964" s="45"/>
      <c r="DH964" s="45"/>
      <c r="DI964" s="45"/>
      <c r="DJ964" s="45"/>
      <c r="DK964" s="45"/>
      <c r="DL964" s="45"/>
      <c r="DM964" s="45"/>
      <c r="DN964" s="45"/>
      <c r="DO964" s="45"/>
      <c r="DP964" s="45"/>
      <c r="DQ964" s="45"/>
      <c r="DR964" s="45"/>
      <c r="DS964" s="45"/>
      <c r="DT964" s="45"/>
      <c r="DU964" s="45"/>
      <c r="DV964" s="1217"/>
      <c r="DW964" s="45"/>
      <c r="DX964" s="45"/>
      <c r="DY964" s="45"/>
      <c r="DZ964" s="45"/>
      <c r="EA964" s="45"/>
      <c r="EB964" s="45"/>
      <c r="EC964" s="45"/>
      <c r="ED964" s="45"/>
      <c r="EE964" s="45"/>
      <c r="EF964" s="45"/>
      <c r="EG964" s="45"/>
      <c r="EH964" s="45"/>
      <c r="EI964" s="45"/>
      <c r="EJ964" s="45"/>
      <c r="EK964" s="45"/>
      <c r="EL964" s="45"/>
      <c r="EM964" s="45"/>
      <c r="EN964" s="45"/>
      <c r="EO964" s="45"/>
      <c r="EP964" s="45"/>
      <c r="EQ964" s="1217"/>
      <c r="ER964" s="577"/>
    </row>
    <row r="965" spans="1:148" ht="15" customHeight="1">
      <c r="A965" s="648"/>
      <c r="B965" s="2261" t="s">
        <v>1340</v>
      </c>
      <c r="C965" s="2266" t="str">
        <f t="shared" ref="C965" si="1024">IF(ISBLANK(C33), "", C33)</f>
        <v/>
      </c>
      <c r="D965" s="2266" t="str">
        <f t="shared" si="1023"/>
        <v/>
      </c>
      <c r="E965" s="2266" t="str">
        <f t="shared" si="1023"/>
        <v/>
      </c>
      <c r="F965" s="2266" t="str">
        <f t="shared" si="1023"/>
        <v/>
      </c>
      <c r="G965" s="45"/>
      <c r="H965" s="45"/>
      <c r="I965" s="45"/>
      <c r="J965" s="45"/>
      <c r="K965" s="45"/>
      <c r="L965" s="45"/>
      <c r="M965" s="45"/>
      <c r="N965" s="45"/>
      <c r="O965" s="45"/>
      <c r="P965" s="45"/>
      <c r="Q965" s="45"/>
      <c r="R965" s="45"/>
      <c r="S965" s="45"/>
      <c r="T965" s="45"/>
      <c r="U965" s="45"/>
      <c r="V965" s="45"/>
      <c r="W965" s="45"/>
      <c r="X965" s="45"/>
      <c r="Y965" s="45"/>
      <c r="Z965" s="45"/>
      <c r="AA965" s="45"/>
      <c r="AB965" s="45"/>
      <c r="AC965" s="45"/>
      <c r="AD965" s="45"/>
      <c r="AE965" s="45"/>
      <c r="AF965" s="45"/>
      <c r="AG965" s="45"/>
      <c r="AH965" s="45"/>
      <c r="AI965" s="45"/>
      <c r="AJ965" s="45"/>
      <c r="AK965" s="45"/>
      <c r="AL965" s="45"/>
      <c r="AM965" s="45"/>
      <c r="AN965" s="45"/>
      <c r="AO965" s="45"/>
      <c r="AP965" s="45"/>
      <c r="AQ965" s="45"/>
      <c r="AR965" s="45"/>
      <c r="AS965" s="45"/>
      <c r="AT965" s="45"/>
      <c r="AU965" s="45"/>
      <c r="AV965" s="45"/>
      <c r="AW965" s="45"/>
      <c r="AX965" s="45"/>
      <c r="AY965" s="45"/>
      <c r="AZ965" s="45"/>
      <c r="BA965" s="45"/>
      <c r="BB965" s="45"/>
      <c r="BC965" s="45"/>
      <c r="BD965" s="45"/>
      <c r="BE965" s="45"/>
      <c r="BF965" s="45"/>
      <c r="BG965" s="45"/>
      <c r="BH965" s="45"/>
      <c r="BI965" s="45"/>
      <c r="BJ965" s="45"/>
      <c r="BK965" s="45"/>
      <c r="BL965" s="45"/>
      <c r="BM965" s="45"/>
      <c r="BN965" s="45"/>
      <c r="BO965" s="45"/>
      <c r="BP965" s="45"/>
      <c r="BQ965" s="45"/>
      <c r="BR965" s="45"/>
      <c r="BS965" s="45"/>
      <c r="BT965" s="45"/>
      <c r="BU965" s="45"/>
      <c r="BV965" s="45"/>
      <c r="BW965" s="45"/>
      <c r="BX965" s="45"/>
      <c r="BY965" s="45"/>
      <c r="BZ965" s="45"/>
      <c r="CA965" s="45"/>
      <c r="CB965" s="45"/>
      <c r="CC965" s="45"/>
      <c r="CD965" s="45"/>
      <c r="CE965" s="45"/>
      <c r="CF965" s="45"/>
      <c r="CG965" s="45"/>
      <c r="CH965" s="45"/>
      <c r="CI965" s="45"/>
      <c r="CJ965" s="45"/>
      <c r="CK965" s="45"/>
      <c r="CL965" s="45"/>
      <c r="CM965" s="45"/>
      <c r="CN965" s="45"/>
      <c r="CO965" s="45"/>
      <c r="CP965" s="45"/>
      <c r="CQ965" s="45"/>
      <c r="CR965" s="45"/>
      <c r="CS965" s="45"/>
      <c r="CT965" s="45"/>
      <c r="CU965" s="45"/>
      <c r="CV965" s="45"/>
      <c r="CW965" s="45"/>
      <c r="CX965" s="45"/>
      <c r="CY965" s="45"/>
      <c r="CZ965" s="45"/>
      <c r="DA965" s="45"/>
      <c r="DB965" s="45"/>
      <c r="DC965" s="45"/>
      <c r="DD965" s="45"/>
      <c r="DE965" s="45"/>
      <c r="DF965" s="45"/>
      <c r="DG965" s="45"/>
      <c r="DH965" s="45"/>
      <c r="DI965" s="45"/>
      <c r="DJ965" s="45"/>
      <c r="DK965" s="45"/>
      <c r="DL965" s="45"/>
      <c r="DM965" s="45"/>
      <c r="DN965" s="45"/>
      <c r="DO965" s="45"/>
      <c r="DP965" s="45"/>
      <c r="DQ965" s="45"/>
      <c r="DR965" s="45"/>
      <c r="DS965" s="45"/>
      <c r="DT965" s="45"/>
      <c r="DU965" s="45"/>
      <c r="DV965" s="1217"/>
      <c r="DW965" s="45"/>
      <c r="DX965" s="45"/>
      <c r="DY965" s="45"/>
      <c r="DZ965" s="45"/>
      <c r="EA965" s="45"/>
      <c r="EB965" s="45"/>
      <c r="EC965" s="45"/>
      <c r="ED965" s="45"/>
      <c r="EE965" s="45"/>
      <c r="EF965" s="45"/>
      <c r="EG965" s="45"/>
      <c r="EH965" s="45"/>
      <c r="EI965" s="45"/>
      <c r="EJ965" s="45"/>
      <c r="EK965" s="45"/>
      <c r="EL965" s="45"/>
      <c r="EM965" s="45"/>
      <c r="EN965" s="45"/>
      <c r="EO965" s="45"/>
      <c r="EP965" s="45"/>
      <c r="EQ965" s="1217"/>
      <c r="ER965" s="577"/>
    </row>
    <row r="966" spans="1:148" ht="15" customHeight="1">
      <c r="A966" s="648"/>
      <c r="B966" s="2261" t="s">
        <v>1341</v>
      </c>
      <c r="C966" s="2266" t="str">
        <f t="shared" ref="C966" si="1025">IF(ISBLANK(C34), "", C34)</f>
        <v/>
      </c>
      <c r="D966" s="2266" t="str">
        <f t="shared" si="1023"/>
        <v/>
      </c>
      <c r="E966" s="2266" t="str">
        <f t="shared" si="1023"/>
        <v/>
      </c>
      <c r="F966" s="2266" t="str">
        <f t="shared" si="1023"/>
        <v/>
      </c>
      <c r="G966" s="45"/>
      <c r="H966" s="45"/>
      <c r="I966" s="45"/>
      <c r="J966" s="45"/>
      <c r="K966" s="45"/>
      <c r="L966" s="45"/>
      <c r="M966" s="45"/>
      <c r="N966" s="45"/>
      <c r="O966" s="45"/>
      <c r="P966" s="45"/>
      <c r="Q966" s="45"/>
      <c r="R966" s="45"/>
      <c r="S966" s="45"/>
      <c r="T966" s="45"/>
      <c r="U966" s="45"/>
      <c r="V966" s="45"/>
      <c r="W966" s="45"/>
      <c r="X966" s="45"/>
      <c r="Y966" s="45"/>
      <c r="Z966" s="45"/>
      <c r="AA966" s="45"/>
      <c r="AB966" s="45"/>
      <c r="AC966" s="45"/>
      <c r="AD966" s="45"/>
      <c r="AE966" s="45"/>
      <c r="AF966" s="45"/>
      <c r="AG966" s="45"/>
      <c r="AH966" s="45"/>
      <c r="AI966" s="45"/>
      <c r="AJ966" s="45"/>
      <c r="AK966" s="45"/>
      <c r="AL966" s="45"/>
      <c r="AM966" s="45"/>
      <c r="AN966" s="45"/>
      <c r="AO966" s="45"/>
      <c r="AP966" s="45"/>
      <c r="AQ966" s="45"/>
      <c r="AR966" s="45"/>
      <c r="AS966" s="45"/>
      <c r="AT966" s="45"/>
      <c r="AU966" s="45"/>
      <c r="AV966" s="45"/>
      <c r="AW966" s="45"/>
      <c r="AX966" s="45"/>
      <c r="AY966" s="45"/>
      <c r="AZ966" s="45"/>
      <c r="BA966" s="45"/>
      <c r="BB966" s="45"/>
      <c r="BC966" s="45"/>
      <c r="BD966" s="45"/>
      <c r="BE966" s="45"/>
      <c r="BF966" s="45"/>
      <c r="BG966" s="45"/>
      <c r="BH966" s="45"/>
      <c r="BI966" s="45"/>
      <c r="BJ966" s="45"/>
      <c r="BK966" s="45"/>
      <c r="BL966" s="45"/>
      <c r="BM966" s="45"/>
      <c r="BN966" s="45"/>
      <c r="BO966" s="45"/>
      <c r="BP966" s="45"/>
      <c r="BQ966" s="45"/>
      <c r="BR966" s="45"/>
      <c r="BS966" s="45"/>
      <c r="BT966" s="45"/>
      <c r="BU966" s="45"/>
      <c r="BV966" s="45"/>
      <c r="BW966" s="45"/>
      <c r="BX966" s="45"/>
      <c r="BY966" s="45"/>
      <c r="BZ966" s="45"/>
      <c r="CA966" s="45"/>
      <c r="CB966" s="45"/>
      <c r="CC966" s="45"/>
      <c r="CD966" s="45"/>
      <c r="CE966" s="45"/>
      <c r="CF966" s="45"/>
      <c r="CG966" s="45"/>
      <c r="CH966" s="45"/>
      <c r="CI966" s="45"/>
      <c r="CJ966" s="45"/>
      <c r="CK966" s="45"/>
      <c r="CL966" s="45"/>
      <c r="CM966" s="45"/>
      <c r="CN966" s="45"/>
      <c r="CO966" s="45"/>
      <c r="CP966" s="45"/>
      <c r="CQ966" s="45"/>
      <c r="CR966" s="45"/>
      <c r="CS966" s="45"/>
      <c r="CT966" s="45"/>
      <c r="CU966" s="45"/>
      <c r="CV966" s="45"/>
      <c r="CW966" s="45"/>
      <c r="CX966" s="45"/>
      <c r="CY966" s="45"/>
      <c r="CZ966" s="45"/>
      <c r="DA966" s="45"/>
      <c r="DB966" s="45"/>
      <c r="DC966" s="45"/>
      <c r="DD966" s="45"/>
      <c r="DE966" s="45"/>
      <c r="DF966" s="45"/>
      <c r="DG966" s="45"/>
      <c r="DH966" s="45"/>
      <c r="DI966" s="45"/>
      <c r="DJ966" s="45"/>
      <c r="DK966" s="45"/>
      <c r="DL966" s="45"/>
      <c r="DM966" s="45"/>
      <c r="DN966" s="45"/>
      <c r="DO966" s="45"/>
      <c r="DP966" s="45"/>
      <c r="DQ966" s="45"/>
      <c r="DR966" s="45"/>
      <c r="DS966" s="45"/>
      <c r="DT966" s="45"/>
      <c r="DU966" s="45"/>
      <c r="DV966" s="1217"/>
      <c r="DW966" s="45"/>
      <c r="DX966" s="45"/>
      <c r="DY966" s="45"/>
      <c r="DZ966" s="45"/>
      <c r="EA966" s="45"/>
      <c r="EB966" s="45"/>
      <c r="EC966" s="45"/>
      <c r="ED966" s="45"/>
      <c r="EE966" s="45"/>
      <c r="EF966" s="45"/>
      <c r="EG966" s="45"/>
      <c r="EH966" s="45"/>
      <c r="EI966" s="45"/>
      <c r="EJ966" s="45"/>
      <c r="EK966" s="45"/>
      <c r="EL966" s="45"/>
      <c r="EM966" s="45"/>
      <c r="EN966" s="45"/>
      <c r="EO966" s="45"/>
      <c r="EP966" s="45"/>
      <c r="EQ966" s="1217"/>
      <c r="ER966" s="577"/>
    </row>
    <row r="967" spans="1:148" ht="15" customHeight="1">
      <c r="A967" s="648"/>
      <c r="B967" s="2261" t="s">
        <v>1342</v>
      </c>
      <c r="C967" s="2266" t="str">
        <f t="shared" ref="C967" si="1026">IF(ISBLANK(C35), "", C35)</f>
        <v/>
      </c>
      <c r="D967" s="2266" t="str">
        <f t="shared" si="1023"/>
        <v/>
      </c>
      <c r="E967" s="2266" t="str">
        <f t="shared" si="1023"/>
        <v/>
      </c>
      <c r="F967" s="2266" t="str">
        <f t="shared" si="1023"/>
        <v/>
      </c>
      <c r="G967" s="45"/>
      <c r="H967" s="45"/>
      <c r="I967" s="45"/>
      <c r="J967" s="45"/>
      <c r="K967" s="45"/>
      <c r="L967" s="45"/>
      <c r="M967" s="45"/>
      <c r="N967" s="45"/>
      <c r="O967" s="45"/>
      <c r="P967" s="45"/>
      <c r="Q967" s="45"/>
      <c r="R967" s="45"/>
      <c r="S967" s="45"/>
      <c r="T967" s="45"/>
      <c r="U967" s="45"/>
      <c r="V967" s="45"/>
      <c r="W967" s="45"/>
      <c r="X967" s="45"/>
      <c r="Y967" s="45"/>
      <c r="Z967" s="45"/>
      <c r="AA967" s="45"/>
      <c r="AB967" s="45"/>
      <c r="AC967" s="45"/>
      <c r="AD967" s="45"/>
      <c r="AE967" s="45"/>
      <c r="AF967" s="45"/>
      <c r="AG967" s="45"/>
      <c r="AH967" s="45"/>
      <c r="AI967" s="45"/>
      <c r="AJ967" s="45"/>
      <c r="AK967" s="45"/>
      <c r="AL967" s="45"/>
      <c r="AM967" s="45"/>
      <c r="AN967" s="45"/>
      <c r="AO967" s="45"/>
      <c r="AP967" s="45"/>
      <c r="AQ967" s="45"/>
      <c r="AR967" s="45"/>
      <c r="AS967" s="45"/>
      <c r="AT967" s="45"/>
      <c r="AU967" s="45"/>
      <c r="AV967" s="45"/>
      <c r="AW967" s="45"/>
      <c r="AX967" s="45"/>
      <c r="AY967" s="45"/>
      <c r="AZ967" s="45"/>
      <c r="BA967" s="45"/>
      <c r="BB967" s="45"/>
      <c r="BC967" s="45"/>
      <c r="BD967" s="45"/>
      <c r="BE967" s="45"/>
      <c r="BF967" s="45"/>
      <c r="BG967" s="45"/>
      <c r="BH967" s="45"/>
      <c r="BI967" s="45"/>
      <c r="BJ967" s="45"/>
      <c r="BK967" s="45"/>
      <c r="BL967" s="45"/>
      <c r="BM967" s="45"/>
      <c r="BN967" s="45"/>
      <c r="BO967" s="45"/>
      <c r="BP967" s="45"/>
      <c r="BQ967" s="45"/>
      <c r="BR967" s="45"/>
      <c r="BS967" s="45"/>
      <c r="BT967" s="45"/>
      <c r="BU967" s="45"/>
      <c r="BV967" s="45"/>
      <c r="BW967" s="45"/>
      <c r="BX967" s="45"/>
      <c r="BY967" s="45"/>
      <c r="BZ967" s="45"/>
      <c r="CA967" s="45"/>
      <c r="CB967" s="45"/>
      <c r="CC967" s="45"/>
      <c r="CD967" s="45"/>
      <c r="CE967" s="45"/>
      <c r="CF967" s="45"/>
      <c r="CG967" s="45"/>
      <c r="CH967" s="45"/>
      <c r="CI967" s="45"/>
      <c r="CJ967" s="45"/>
      <c r="CK967" s="45"/>
      <c r="CL967" s="45"/>
      <c r="CM967" s="45"/>
      <c r="CN967" s="45"/>
      <c r="CO967" s="45"/>
      <c r="CP967" s="45"/>
      <c r="CQ967" s="45"/>
      <c r="CR967" s="45"/>
      <c r="CS967" s="45"/>
      <c r="CT967" s="45"/>
      <c r="CU967" s="45"/>
      <c r="CV967" s="45"/>
      <c r="CW967" s="45"/>
      <c r="CX967" s="45"/>
      <c r="CY967" s="45"/>
      <c r="CZ967" s="45"/>
      <c r="DA967" s="45"/>
      <c r="DB967" s="45"/>
      <c r="DC967" s="45"/>
      <c r="DD967" s="45"/>
      <c r="DE967" s="45"/>
      <c r="DF967" s="45"/>
      <c r="DG967" s="45"/>
      <c r="DH967" s="45"/>
      <c r="DI967" s="45"/>
      <c r="DJ967" s="45"/>
      <c r="DK967" s="45"/>
      <c r="DL967" s="45"/>
      <c r="DM967" s="45"/>
      <c r="DN967" s="45"/>
      <c r="DO967" s="45"/>
      <c r="DP967" s="45"/>
      <c r="DQ967" s="45"/>
      <c r="DR967" s="45"/>
      <c r="DS967" s="45"/>
      <c r="DT967" s="45"/>
      <c r="DU967" s="45"/>
      <c r="DV967" s="1217"/>
      <c r="DW967" s="45"/>
      <c r="DX967" s="45"/>
      <c r="DY967" s="45"/>
      <c r="DZ967" s="45"/>
      <c r="EA967" s="45"/>
      <c r="EB967" s="45"/>
      <c r="EC967" s="45"/>
      <c r="ED967" s="45"/>
      <c r="EE967" s="45"/>
      <c r="EF967" s="45"/>
      <c r="EG967" s="45"/>
      <c r="EH967" s="45"/>
      <c r="EI967" s="45"/>
      <c r="EJ967" s="45"/>
      <c r="EK967" s="45"/>
      <c r="EL967" s="45"/>
      <c r="EM967" s="45"/>
      <c r="EN967" s="45"/>
      <c r="EO967" s="45"/>
      <c r="EP967" s="45"/>
      <c r="EQ967" s="1217"/>
      <c r="ER967" s="577"/>
    </row>
    <row r="968" spans="1:148" ht="15" customHeight="1">
      <c r="A968" s="648"/>
      <c r="B968" s="2261" t="s">
        <v>1343</v>
      </c>
      <c r="C968" s="2266" t="str">
        <f t="shared" ref="C968" si="1027">IF(ISBLANK(C36), "", C36)</f>
        <v/>
      </c>
      <c r="D968" s="2266" t="str">
        <f t="shared" si="1023"/>
        <v/>
      </c>
      <c r="E968" s="2266" t="str">
        <f t="shared" si="1023"/>
        <v/>
      </c>
      <c r="F968" s="2266" t="str">
        <f t="shared" si="1023"/>
        <v/>
      </c>
      <c r="G968" s="45"/>
      <c r="H968" s="45"/>
      <c r="I968" s="45"/>
      <c r="J968" s="45"/>
      <c r="K968" s="45"/>
      <c r="L968" s="45"/>
      <c r="M968" s="45"/>
      <c r="N968" s="45"/>
      <c r="O968" s="45"/>
      <c r="P968" s="45"/>
      <c r="Q968" s="45"/>
      <c r="R968" s="45"/>
      <c r="S968" s="45"/>
      <c r="T968" s="45"/>
      <c r="U968" s="45"/>
      <c r="V968" s="45"/>
      <c r="W968" s="45"/>
      <c r="X968" s="45"/>
      <c r="Y968" s="45"/>
      <c r="Z968" s="45"/>
      <c r="AA968" s="45"/>
      <c r="AB968" s="45"/>
      <c r="AC968" s="45"/>
      <c r="AD968" s="45"/>
      <c r="AE968" s="45"/>
      <c r="AF968" s="45"/>
      <c r="AG968" s="45"/>
      <c r="AH968" s="45"/>
      <c r="AI968" s="45"/>
      <c r="AJ968" s="45"/>
      <c r="AK968" s="45"/>
      <c r="AL968" s="45"/>
      <c r="AM968" s="45"/>
      <c r="AN968" s="45"/>
      <c r="AO968" s="45"/>
      <c r="AP968" s="45"/>
      <c r="AQ968" s="45"/>
      <c r="AR968" s="45"/>
      <c r="AS968" s="45"/>
      <c r="AT968" s="45"/>
      <c r="AU968" s="45"/>
      <c r="AV968" s="45"/>
      <c r="AW968" s="45"/>
      <c r="AX968" s="45"/>
      <c r="AY968" s="45"/>
      <c r="AZ968" s="45"/>
      <c r="BA968" s="45"/>
      <c r="BB968" s="45"/>
      <c r="BC968" s="45"/>
      <c r="BD968" s="45"/>
      <c r="BE968" s="45"/>
      <c r="BF968" s="45"/>
      <c r="BG968" s="45"/>
      <c r="BH968" s="45"/>
      <c r="BI968" s="45"/>
      <c r="BJ968" s="45"/>
      <c r="BK968" s="45"/>
      <c r="BL968" s="45"/>
      <c r="BM968" s="45"/>
      <c r="BN968" s="45"/>
      <c r="BO968" s="45"/>
      <c r="BP968" s="45"/>
      <c r="BQ968" s="45"/>
      <c r="BR968" s="45"/>
      <c r="BS968" s="45"/>
      <c r="BT968" s="45"/>
      <c r="BU968" s="45"/>
      <c r="BV968" s="45"/>
      <c r="BW968" s="45"/>
      <c r="BX968" s="45"/>
      <c r="BY968" s="45"/>
      <c r="BZ968" s="45"/>
      <c r="CA968" s="45"/>
      <c r="CB968" s="45"/>
      <c r="CC968" s="45"/>
      <c r="CD968" s="45"/>
      <c r="CE968" s="45"/>
      <c r="CF968" s="45"/>
      <c r="CG968" s="45"/>
      <c r="CH968" s="45"/>
      <c r="CI968" s="45"/>
      <c r="CJ968" s="45"/>
      <c r="CK968" s="45"/>
      <c r="CL968" s="45"/>
      <c r="CM968" s="45"/>
      <c r="CN968" s="45"/>
      <c r="CO968" s="45"/>
      <c r="CP968" s="45"/>
      <c r="CQ968" s="45"/>
      <c r="CR968" s="45"/>
      <c r="CS968" s="45"/>
      <c r="CT968" s="45"/>
      <c r="CU968" s="45"/>
      <c r="CV968" s="45"/>
      <c r="CW968" s="45"/>
      <c r="CX968" s="45"/>
      <c r="CY968" s="45"/>
      <c r="CZ968" s="45"/>
      <c r="DA968" s="45"/>
      <c r="DB968" s="45"/>
      <c r="DC968" s="45"/>
      <c r="DD968" s="45"/>
      <c r="DE968" s="45"/>
      <c r="DF968" s="45"/>
      <c r="DG968" s="45"/>
      <c r="DH968" s="45"/>
      <c r="DI968" s="45"/>
      <c r="DJ968" s="45"/>
      <c r="DK968" s="45"/>
      <c r="DL968" s="45"/>
      <c r="DM968" s="45"/>
      <c r="DN968" s="45"/>
      <c r="DO968" s="45"/>
      <c r="DP968" s="45"/>
      <c r="DQ968" s="45"/>
      <c r="DR968" s="45"/>
      <c r="DS968" s="45"/>
      <c r="DT968" s="45"/>
      <c r="DU968" s="45"/>
      <c r="DV968" s="1217"/>
      <c r="DW968" s="45"/>
      <c r="DX968" s="45"/>
      <c r="DY968" s="45"/>
      <c r="DZ968" s="45"/>
      <c r="EA968" s="45"/>
      <c r="EB968" s="45"/>
      <c r="EC968" s="45"/>
      <c r="ED968" s="45"/>
      <c r="EE968" s="45"/>
      <c r="EF968" s="45"/>
      <c r="EG968" s="45"/>
      <c r="EH968" s="45"/>
      <c r="EI968" s="45"/>
      <c r="EJ968" s="45"/>
      <c r="EK968" s="45"/>
      <c r="EL968" s="45"/>
      <c r="EM968" s="45"/>
      <c r="EN968" s="45"/>
      <c r="EO968" s="45"/>
      <c r="EP968" s="45"/>
      <c r="EQ968" s="1217"/>
      <c r="ER968" s="577"/>
    </row>
    <row r="969" spans="1:148" ht="15" customHeight="1">
      <c r="A969" s="648"/>
      <c r="B969" s="2261" t="s">
        <v>1344</v>
      </c>
      <c r="C969" s="2266" t="str">
        <f t="shared" ref="C969" si="1028">IF(ISBLANK(C37), "", C37)</f>
        <v/>
      </c>
      <c r="D969" s="2266" t="str">
        <f t="shared" si="1023"/>
        <v/>
      </c>
      <c r="E969" s="2266" t="str">
        <f t="shared" si="1023"/>
        <v/>
      </c>
      <c r="F969" s="2266" t="str">
        <f t="shared" si="1023"/>
        <v/>
      </c>
      <c r="G969" s="45"/>
      <c r="H969" s="45"/>
      <c r="I969" s="45"/>
      <c r="J969" s="45"/>
      <c r="K969" s="45"/>
      <c r="L969" s="45"/>
      <c r="M969" s="45"/>
      <c r="N969" s="45"/>
      <c r="O969" s="45"/>
      <c r="P969" s="45"/>
      <c r="Q969" s="45"/>
      <c r="R969" s="45"/>
      <c r="S969" s="45"/>
      <c r="T969" s="45"/>
      <c r="U969" s="45"/>
      <c r="V969" s="45"/>
      <c r="W969" s="45"/>
      <c r="X969" s="45"/>
      <c r="Y969" s="45"/>
      <c r="Z969" s="45"/>
      <c r="AA969" s="45"/>
      <c r="AB969" s="45"/>
      <c r="AC969" s="45"/>
      <c r="AD969" s="45"/>
      <c r="AE969" s="45"/>
      <c r="AF969" s="45"/>
      <c r="AG969" s="45"/>
      <c r="AH969" s="45"/>
      <c r="AI969" s="45"/>
      <c r="AJ969" s="45"/>
      <c r="AK969" s="45"/>
      <c r="AL969" s="45"/>
      <c r="AM969" s="45"/>
      <c r="AN969" s="45"/>
      <c r="AO969" s="45"/>
      <c r="AP969" s="45"/>
      <c r="AQ969" s="45"/>
      <c r="AR969" s="45"/>
      <c r="AS969" s="45"/>
      <c r="AT969" s="45"/>
      <c r="AU969" s="45"/>
      <c r="AV969" s="45"/>
      <c r="AW969" s="45"/>
      <c r="AX969" s="45"/>
      <c r="AY969" s="45"/>
      <c r="AZ969" s="45"/>
      <c r="BA969" s="45"/>
      <c r="BB969" s="45"/>
      <c r="BC969" s="45"/>
      <c r="BD969" s="45"/>
      <c r="BE969" s="45"/>
      <c r="BF969" s="45"/>
      <c r="BG969" s="45"/>
      <c r="BH969" s="45"/>
      <c r="BI969" s="45"/>
      <c r="BJ969" s="45"/>
      <c r="BK969" s="45"/>
      <c r="BL969" s="45"/>
      <c r="BM969" s="45"/>
      <c r="BN969" s="45"/>
      <c r="BO969" s="45"/>
      <c r="BP969" s="45"/>
      <c r="BQ969" s="45"/>
      <c r="BR969" s="45"/>
      <c r="BS969" s="45"/>
      <c r="BT969" s="45"/>
      <c r="BU969" s="45"/>
      <c r="BV969" s="45"/>
      <c r="BW969" s="45"/>
      <c r="BX969" s="45"/>
      <c r="BY969" s="45"/>
      <c r="BZ969" s="45"/>
      <c r="CA969" s="45"/>
      <c r="CB969" s="45"/>
      <c r="CC969" s="45"/>
      <c r="CD969" s="45"/>
      <c r="CE969" s="45"/>
      <c r="CF969" s="45"/>
      <c r="CG969" s="45"/>
      <c r="CH969" s="45"/>
      <c r="CI969" s="45"/>
      <c r="CJ969" s="45"/>
      <c r="CK969" s="45"/>
      <c r="CL969" s="45"/>
      <c r="CM969" s="45"/>
      <c r="CN969" s="45"/>
      <c r="CO969" s="45"/>
      <c r="CP969" s="45"/>
      <c r="CQ969" s="45"/>
      <c r="CR969" s="45"/>
      <c r="CS969" s="45"/>
      <c r="CT969" s="45"/>
      <c r="CU969" s="45"/>
      <c r="CV969" s="45"/>
      <c r="CW969" s="45"/>
      <c r="CX969" s="45"/>
      <c r="CY969" s="45"/>
      <c r="CZ969" s="45"/>
      <c r="DA969" s="45"/>
      <c r="DB969" s="45"/>
      <c r="DC969" s="45"/>
      <c r="DD969" s="45"/>
      <c r="DE969" s="45"/>
      <c r="DF969" s="45"/>
      <c r="DG969" s="45"/>
      <c r="DH969" s="45"/>
      <c r="DI969" s="45"/>
      <c r="DJ969" s="45"/>
      <c r="DK969" s="45"/>
      <c r="DL969" s="45"/>
      <c r="DM969" s="45"/>
      <c r="DN969" s="45"/>
      <c r="DO969" s="45"/>
      <c r="DP969" s="45"/>
      <c r="DQ969" s="45"/>
      <c r="DR969" s="45"/>
      <c r="DS969" s="45"/>
      <c r="DT969" s="45"/>
      <c r="DU969" s="45"/>
      <c r="DV969" s="1217"/>
      <c r="DW969" s="45"/>
      <c r="DX969" s="45"/>
      <c r="DY969" s="45"/>
      <c r="DZ969" s="45"/>
      <c r="EA969" s="45"/>
      <c r="EB969" s="45"/>
      <c r="EC969" s="45"/>
      <c r="ED969" s="45"/>
      <c r="EE969" s="45"/>
      <c r="EF969" s="45"/>
      <c r="EG969" s="45"/>
      <c r="EH969" s="45"/>
      <c r="EI969" s="45"/>
      <c r="EJ969" s="45"/>
      <c r="EK969" s="45"/>
      <c r="EL969" s="45"/>
      <c r="EM969" s="45"/>
      <c r="EN969" s="45"/>
      <c r="EO969" s="45"/>
      <c r="EP969" s="45"/>
      <c r="EQ969" s="1217"/>
      <c r="ER969" s="577"/>
    </row>
    <row r="970" spans="1:148" ht="15" customHeight="1">
      <c r="A970" s="648"/>
      <c r="B970" s="2261" t="s">
        <v>1345</v>
      </c>
      <c r="C970" s="2266" t="str">
        <f t="shared" ref="C970" si="1029">IF(ISBLANK(C38), "", C38)</f>
        <v/>
      </c>
      <c r="D970" s="2266" t="str">
        <f t="shared" si="1023"/>
        <v/>
      </c>
      <c r="E970" s="2266" t="str">
        <f t="shared" si="1023"/>
        <v/>
      </c>
      <c r="F970" s="2266" t="str">
        <f t="shared" si="1023"/>
        <v/>
      </c>
      <c r="G970" s="45"/>
      <c r="H970" s="45"/>
      <c r="I970" s="45"/>
      <c r="J970" s="45"/>
      <c r="K970" s="45"/>
      <c r="L970" s="45"/>
      <c r="M970" s="45"/>
      <c r="N970" s="45"/>
      <c r="O970" s="45"/>
      <c r="P970" s="45"/>
      <c r="Q970" s="45"/>
      <c r="R970" s="45"/>
      <c r="S970" s="45"/>
      <c r="T970" s="45"/>
      <c r="U970" s="45"/>
      <c r="V970" s="45"/>
      <c r="W970" s="45"/>
      <c r="X970" s="45"/>
      <c r="Y970" s="45"/>
      <c r="Z970" s="45"/>
      <c r="AA970" s="45"/>
      <c r="AB970" s="45"/>
      <c r="AC970" s="45"/>
      <c r="AD970" s="45"/>
      <c r="AE970" s="45"/>
      <c r="AF970" s="45"/>
      <c r="AG970" s="45"/>
      <c r="AH970" s="45"/>
      <c r="AI970" s="45"/>
      <c r="AJ970" s="45"/>
      <c r="AK970" s="45"/>
      <c r="AL970" s="45"/>
      <c r="AM970" s="45"/>
      <c r="AN970" s="45"/>
      <c r="AO970" s="45"/>
      <c r="AP970" s="45"/>
      <c r="AQ970" s="45"/>
      <c r="AR970" s="45"/>
      <c r="AS970" s="45"/>
      <c r="AT970" s="45"/>
      <c r="AU970" s="45"/>
      <c r="AV970" s="45"/>
      <c r="AW970" s="45"/>
      <c r="AX970" s="45"/>
      <c r="AY970" s="45"/>
      <c r="AZ970" s="45"/>
      <c r="BA970" s="45"/>
      <c r="BB970" s="45"/>
      <c r="BC970" s="45"/>
      <c r="BD970" s="45"/>
      <c r="BE970" s="45"/>
      <c r="BF970" s="45"/>
      <c r="BG970" s="45"/>
      <c r="BH970" s="45"/>
      <c r="BI970" s="45"/>
      <c r="BJ970" s="45"/>
      <c r="BK970" s="45"/>
      <c r="BL970" s="45"/>
      <c r="BM970" s="45"/>
      <c r="BN970" s="45"/>
      <c r="BO970" s="45"/>
      <c r="BP970" s="45"/>
      <c r="BQ970" s="45"/>
      <c r="BR970" s="45"/>
      <c r="BS970" s="45"/>
      <c r="BT970" s="45"/>
      <c r="BU970" s="45"/>
      <c r="BV970" s="45"/>
      <c r="BW970" s="45"/>
      <c r="BX970" s="45"/>
      <c r="BY970" s="45"/>
      <c r="BZ970" s="45"/>
      <c r="CA970" s="45"/>
      <c r="CB970" s="45"/>
      <c r="CC970" s="45"/>
      <c r="CD970" s="45"/>
      <c r="CE970" s="45"/>
      <c r="CF970" s="45"/>
      <c r="CG970" s="45"/>
      <c r="CH970" s="45"/>
      <c r="CI970" s="45"/>
      <c r="CJ970" s="45"/>
      <c r="CK970" s="45"/>
      <c r="CL970" s="45"/>
      <c r="CM970" s="45"/>
      <c r="CN970" s="45"/>
      <c r="CO970" s="45"/>
      <c r="CP970" s="45"/>
      <c r="CQ970" s="45"/>
      <c r="CR970" s="45"/>
      <c r="CS970" s="45"/>
      <c r="CT970" s="45"/>
      <c r="CU970" s="45"/>
      <c r="CV970" s="45"/>
      <c r="CW970" s="45"/>
      <c r="CX970" s="45"/>
      <c r="CY970" s="45"/>
      <c r="CZ970" s="45"/>
      <c r="DA970" s="45"/>
      <c r="DB970" s="45"/>
      <c r="DC970" s="45"/>
      <c r="DD970" s="45"/>
      <c r="DE970" s="45"/>
      <c r="DF970" s="45"/>
      <c r="DG970" s="45"/>
      <c r="DH970" s="45"/>
      <c r="DI970" s="45"/>
      <c r="DJ970" s="45"/>
      <c r="DK970" s="45"/>
      <c r="DL970" s="45"/>
      <c r="DM970" s="45"/>
      <c r="DN970" s="45"/>
      <c r="DO970" s="45"/>
      <c r="DP970" s="45"/>
      <c r="DQ970" s="45"/>
      <c r="DR970" s="45"/>
      <c r="DS970" s="45"/>
      <c r="DT970" s="45"/>
      <c r="DU970" s="45"/>
      <c r="DV970" s="1217"/>
      <c r="DW970" s="45"/>
      <c r="DX970" s="45"/>
      <c r="DY970" s="45"/>
      <c r="DZ970" s="45"/>
      <c r="EA970" s="45"/>
      <c r="EB970" s="45"/>
      <c r="EC970" s="45"/>
      <c r="ED970" s="45"/>
      <c r="EE970" s="45"/>
      <c r="EF970" s="45"/>
      <c r="EG970" s="45"/>
      <c r="EH970" s="45"/>
      <c r="EI970" s="45"/>
      <c r="EJ970" s="45"/>
      <c r="EK970" s="45"/>
      <c r="EL970" s="45"/>
      <c r="EM970" s="45"/>
      <c r="EN970" s="45"/>
      <c r="EO970" s="45"/>
      <c r="EP970" s="45"/>
      <c r="EQ970" s="1217"/>
      <c r="ER970" s="577"/>
    </row>
    <row r="971" spans="1:148" ht="15" customHeight="1">
      <c r="A971" s="648"/>
      <c r="B971" s="2261" t="s">
        <v>1346</v>
      </c>
      <c r="C971" s="2266" t="str">
        <f t="shared" ref="C971" si="1030">IF(ISBLANK(C39), "", C39)</f>
        <v/>
      </c>
      <c r="D971" s="2266" t="str">
        <f t="shared" si="1023"/>
        <v/>
      </c>
      <c r="E971" s="2266" t="str">
        <f t="shared" si="1023"/>
        <v/>
      </c>
      <c r="F971" s="2266" t="str">
        <f t="shared" si="1023"/>
        <v/>
      </c>
      <c r="G971" s="45"/>
      <c r="H971" s="45"/>
      <c r="I971" s="45"/>
      <c r="J971" s="45"/>
      <c r="K971" s="45"/>
      <c r="L971" s="45"/>
      <c r="M971" s="45"/>
      <c r="N971" s="45"/>
      <c r="O971" s="45"/>
      <c r="P971" s="45"/>
      <c r="Q971" s="45"/>
      <c r="R971" s="45"/>
      <c r="S971" s="45"/>
      <c r="T971" s="45"/>
      <c r="U971" s="45"/>
      <c r="V971" s="45"/>
      <c r="W971" s="45"/>
      <c r="X971" s="45"/>
      <c r="Y971" s="45"/>
      <c r="Z971" s="45"/>
      <c r="AA971" s="45"/>
      <c r="AB971" s="45"/>
      <c r="AC971" s="45"/>
      <c r="AD971" s="45"/>
      <c r="AE971" s="45"/>
      <c r="AF971" s="45"/>
      <c r="AG971" s="45"/>
      <c r="AH971" s="45"/>
      <c r="AI971" s="45"/>
      <c r="AJ971" s="45"/>
      <c r="AK971" s="45"/>
      <c r="AL971" s="45"/>
      <c r="AM971" s="45"/>
      <c r="AN971" s="45"/>
      <c r="AO971" s="45"/>
      <c r="AP971" s="45"/>
      <c r="AQ971" s="45"/>
      <c r="AR971" s="45"/>
      <c r="AS971" s="45"/>
      <c r="AT971" s="45"/>
      <c r="AU971" s="45"/>
      <c r="AV971" s="45"/>
      <c r="AW971" s="45"/>
      <c r="AX971" s="45"/>
      <c r="AY971" s="45"/>
      <c r="AZ971" s="45"/>
      <c r="BA971" s="45"/>
      <c r="BB971" s="45"/>
      <c r="BC971" s="45"/>
      <c r="BD971" s="45"/>
      <c r="BE971" s="45"/>
      <c r="BF971" s="45"/>
      <c r="BG971" s="45"/>
      <c r="BH971" s="45"/>
      <c r="BI971" s="45"/>
      <c r="BJ971" s="45"/>
      <c r="BK971" s="45"/>
      <c r="BL971" s="45"/>
      <c r="BM971" s="45"/>
      <c r="BN971" s="45"/>
      <c r="BO971" s="45"/>
      <c r="BP971" s="45"/>
      <c r="BQ971" s="45"/>
      <c r="BR971" s="45"/>
      <c r="BS971" s="45"/>
      <c r="BT971" s="45"/>
      <c r="BU971" s="45"/>
      <c r="BV971" s="45"/>
      <c r="BW971" s="45"/>
      <c r="BX971" s="45"/>
      <c r="BY971" s="45"/>
      <c r="BZ971" s="45"/>
      <c r="CA971" s="45"/>
      <c r="CB971" s="45"/>
      <c r="CC971" s="45"/>
      <c r="CD971" s="45"/>
      <c r="CE971" s="45"/>
      <c r="CF971" s="45"/>
      <c r="CG971" s="45"/>
      <c r="CH971" s="45"/>
      <c r="CI971" s="45"/>
      <c r="CJ971" s="45"/>
      <c r="CK971" s="45"/>
      <c r="CL971" s="45"/>
      <c r="CM971" s="45"/>
      <c r="CN971" s="45"/>
      <c r="CO971" s="45"/>
      <c r="CP971" s="45"/>
      <c r="CQ971" s="45"/>
      <c r="CR971" s="45"/>
      <c r="CS971" s="45"/>
      <c r="CT971" s="45"/>
      <c r="CU971" s="45"/>
      <c r="CV971" s="45"/>
      <c r="CW971" s="45"/>
      <c r="CX971" s="45"/>
      <c r="CY971" s="45"/>
      <c r="CZ971" s="45"/>
      <c r="DA971" s="45"/>
      <c r="DB971" s="45"/>
      <c r="DC971" s="45"/>
      <c r="DD971" s="45"/>
      <c r="DE971" s="45"/>
      <c r="DF971" s="45"/>
      <c r="DG971" s="45"/>
      <c r="DH971" s="45"/>
      <c r="DI971" s="45"/>
      <c r="DJ971" s="45"/>
      <c r="DK971" s="45"/>
      <c r="DL971" s="45"/>
      <c r="DM971" s="45"/>
      <c r="DN971" s="45"/>
      <c r="DO971" s="45"/>
      <c r="DP971" s="45"/>
      <c r="DQ971" s="45"/>
      <c r="DR971" s="45"/>
      <c r="DS971" s="45"/>
      <c r="DT971" s="45"/>
      <c r="DU971" s="45"/>
      <c r="DV971" s="1217"/>
      <c r="DW971" s="45"/>
      <c r="DX971" s="45"/>
      <c r="DY971" s="45"/>
      <c r="DZ971" s="45"/>
      <c r="EA971" s="45"/>
      <c r="EB971" s="45"/>
      <c r="EC971" s="45"/>
      <c r="ED971" s="45"/>
      <c r="EE971" s="45"/>
      <c r="EF971" s="45"/>
      <c r="EG971" s="45"/>
      <c r="EH971" s="45"/>
      <c r="EI971" s="45"/>
      <c r="EJ971" s="45"/>
      <c r="EK971" s="45"/>
      <c r="EL971" s="45"/>
      <c r="EM971" s="45"/>
      <c r="EN971" s="45"/>
      <c r="EO971" s="45"/>
      <c r="EP971" s="45"/>
      <c r="EQ971" s="1217"/>
      <c r="ER971" s="577"/>
    </row>
    <row r="972" spans="1:148" ht="15" customHeight="1">
      <c r="A972" s="648"/>
      <c r="B972" s="2261" t="s">
        <v>1347</v>
      </c>
      <c r="C972" s="2266" t="str">
        <f t="shared" ref="C972" si="1031">IF(ISBLANK(C40), "", C40)</f>
        <v/>
      </c>
      <c r="D972" s="2266" t="str">
        <f t="shared" si="1023"/>
        <v/>
      </c>
      <c r="E972" s="2266" t="str">
        <f t="shared" si="1023"/>
        <v/>
      </c>
      <c r="F972" s="2266" t="str">
        <f t="shared" si="1023"/>
        <v/>
      </c>
      <c r="G972" s="45"/>
      <c r="H972" s="45"/>
      <c r="I972" s="45"/>
      <c r="J972" s="45"/>
      <c r="K972" s="45"/>
      <c r="L972" s="45"/>
      <c r="M972" s="45"/>
      <c r="N972" s="45"/>
      <c r="O972" s="45"/>
      <c r="P972" s="45"/>
      <c r="Q972" s="45"/>
      <c r="R972" s="45"/>
      <c r="S972" s="45"/>
      <c r="T972" s="45"/>
      <c r="U972" s="45"/>
      <c r="V972" s="45"/>
      <c r="W972" s="45"/>
      <c r="X972" s="45"/>
      <c r="Y972" s="45"/>
      <c r="Z972" s="45"/>
      <c r="AA972" s="45"/>
      <c r="AB972" s="45"/>
      <c r="AC972" s="45"/>
      <c r="AD972" s="45"/>
      <c r="AE972" s="45"/>
      <c r="AF972" s="45"/>
      <c r="AG972" s="45"/>
      <c r="AH972" s="45"/>
      <c r="AI972" s="45"/>
      <c r="AJ972" s="45"/>
      <c r="AK972" s="45"/>
      <c r="AL972" s="45"/>
      <c r="AM972" s="45"/>
      <c r="AN972" s="45"/>
      <c r="AO972" s="45"/>
      <c r="AP972" s="45"/>
      <c r="AQ972" s="45"/>
      <c r="AR972" s="45"/>
      <c r="AS972" s="45"/>
      <c r="AT972" s="45"/>
      <c r="AU972" s="45"/>
      <c r="AV972" s="45"/>
      <c r="AW972" s="45"/>
      <c r="AX972" s="45"/>
      <c r="AY972" s="45"/>
      <c r="AZ972" s="45"/>
      <c r="BA972" s="45"/>
      <c r="BB972" s="45"/>
      <c r="BC972" s="45"/>
      <c r="BD972" s="45"/>
      <c r="BE972" s="45"/>
      <c r="BF972" s="45"/>
      <c r="BG972" s="45"/>
      <c r="BH972" s="45"/>
      <c r="BI972" s="45"/>
      <c r="BJ972" s="45"/>
      <c r="BK972" s="45"/>
      <c r="BL972" s="45"/>
      <c r="BM972" s="45"/>
      <c r="BN972" s="45"/>
      <c r="BO972" s="45"/>
      <c r="BP972" s="45"/>
      <c r="BQ972" s="45"/>
      <c r="BR972" s="45"/>
      <c r="BS972" s="45"/>
      <c r="BT972" s="45"/>
      <c r="BU972" s="45"/>
      <c r="BV972" s="45"/>
      <c r="BW972" s="45"/>
      <c r="BX972" s="45"/>
      <c r="BY972" s="45"/>
      <c r="BZ972" s="45"/>
      <c r="CA972" s="45"/>
      <c r="CB972" s="45"/>
      <c r="CC972" s="45"/>
      <c r="CD972" s="45"/>
      <c r="CE972" s="45"/>
      <c r="CF972" s="45"/>
      <c r="CG972" s="45"/>
      <c r="CH972" s="45"/>
      <c r="CI972" s="45"/>
      <c r="CJ972" s="45"/>
      <c r="CK972" s="45"/>
      <c r="CL972" s="45"/>
      <c r="CM972" s="45"/>
      <c r="CN972" s="45"/>
      <c r="CO972" s="45"/>
      <c r="CP972" s="45"/>
      <c r="CQ972" s="45"/>
      <c r="CR972" s="45"/>
      <c r="CS972" s="45"/>
      <c r="CT972" s="45"/>
      <c r="CU972" s="45"/>
      <c r="CV972" s="45"/>
      <c r="CW972" s="45"/>
      <c r="CX972" s="45"/>
      <c r="CY972" s="45"/>
      <c r="CZ972" s="45"/>
      <c r="DA972" s="45"/>
      <c r="DB972" s="45"/>
      <c r="DC972" s="45"/>
      <c r="DD972" s="45"/>
      <c r="DE972" s="45"/>
      <c r="DF972" s="45"/>
      <c r="DG972" s="45"/>
      <c r="DH972" s="45"/>
      <c r="DI972" s="45"/>
      <c r="DJ972" s="45"/>
      <c r="DK972" s="45"/>
      <c r="DL972" s="45"/>
      <c r="DM972" s="45"/>
      <c r="DN972" s="45"/>
      <c r="DO972" s="45"/>
      <c r="DP972" s="45"/>
      <c r="DQ972" s="45"/>
      <c r="DR972" s="45"/>
      <c r="DS972" s="45"/>
      <c r="DT972" s="45"/>
      <c r="DU972" s="45"/>
      <c r="DV972" s="1217"/>
      <c r="DW972" s="45"/>
      <c r="DX972" s="45"/>
      <c r="DY972" s="45"/>
      <c r="DZ972" s="45"/>
      <c r="EA972" s="45"/>
      <c r="EB972" s="45"/>
      <c r="EC972" s="45"/>
      <c r="ED972" s="45"/>
      <c r="EE972" s="45"/>
      <c r="EF972" s="45"/>
      <c r="EG972" s="45"/>
      <c r="EH972" s="45"/>
      <c r="EI972" s="45"/>
      <c r="EJ972" s="45"/>
      <c r="EK972" s="45"/>
      <c r="EL972" s="45"/>
      <c r="EM972" s="45"/>
      <c r="EN972" s="45"/>
      <c r="EO972" s="45"/>
      <c r="EP972" s="45"/>
      <c r="EQ972" s="1217"/>
      <c r="ER972" s="577"/>
    </row>
    <row r="973" spans="1:148" ht="15" customHeight="1">
      <c r="A973" s="648"/>
      <c r="B973" s="2261" t="s">
        <v>1348</v>
      </c>
      <c r="C973" s="2266" t="str">
        <f t="shared" ref="C973" si="1032">IF(ISBLANK(C41), "", C41)</f>
        <v/>
      </c>
      <c r="D973" s="2266" t="str">
        <f t="shared" si="1023"/>
        <v/>
      </c>
      <c r="E973" s="2266" t="str">
        <f t="shared" si="1023"/>
        <v/>
      </c>
      <c r="F973" s="2266" t="str">
        <f t="shared" si="1023"/>
        <v/>
      </c>
      <c r="G973" s="45"/>
      <c r="H973" s="45"/>
      <c r="I973" s="45"/>
      <c r="J973" s="45"/>
      <c r="K973" s="45"/>
      <c r="L973" s="45"/>
      <c r="M973" s="45"/>
      <c r="N973" s="45"/>
      <c r="O973" s="45"/>
      <c r="P973" s="45"/>
      <c r="Q973" s="45"/>
      <c r="R973" s="45"/>
      <c r="S973" s="45"/>
      <c r="T973" s="45"/>
      <c r="U973" s="45"/>
      <c r="V973" s="45"/>
      <c r="W973" s="45"/>
      <c r="X973" s="45"/>
      <c r="Y973" s="45"/>
      <c r="Z973" s="45"/>
      <c r="AA973" s="45"/>
      <c r="AB973" s="45"/>
      <c r="AC973" s="45"/>
      <c r="AD973" s="45"/>
      <c r="AE973" s="45"/>
      <c r="AF973" s="45"/>
      <c r="AG973" s="45"/>
      <c r="AH973" s="45"/>
      <c r="AI973" s="45"/>
      <c r="AJ973" s="45"/>
      <c r="AK973" s="45"/>
      <c r="AL973" s="45"/>
      <c r="AM973" s="45"/>
      <c r="AN973" s="45"/>
      <c r="AO973" s="45"/>
      <c r="AP973" s="45"/>
      <c r="AQ973" s="45"/>
      <c r="AR973" s="45"/>
      <c r="AS973" s="45"/>
      <c r="AT973" s="45"/>
      <c r="AU973" s="45"/>
      <c r="AV973" s="45"/>
      <c r="AW973" s="45"/>
      <c r="AX973" s="45"/>
      <c r="AY973" s="45"/>
      <c r="AZ973" s="45"/>
      <c r="BA973" s="45"/>
      <c r="BB973" s="45"/>
      <c r="BC973" s="45"/>
      <c r="BD973" s="45"/>
      <c r="BE973" s="45"/>
      <c r="BF973" s="45"/>
      <c r="BG973" s="45"/>
      <c r="BH973" s="45"/>
      <c r="BI973" s="45"/>
      <c r="BJ973" s="45"/>
      <c r="BK973" s="45"/>
      <c r="BL973" s="45"/>
      <c r="BM973" s="45"/>
      <c r="BN973" s="45"/>
      <c r="BO973" s="45"/>
      <c r="BP973" s="45"/>
      <c r="BQ973" s="45"/>
      <c r="BR973" s="45"/>
      <c r="BS973" s="45"/>
      <c r="BT973" s="45"/>
      <c r="BU973" s="45"/>
      <c r="BV973" s="45"/>
      <c r="BW973" s="45"/>
      <c r="BX973" s="45"/>
      <c r="BY973" s="45"/>
      <c r="BZ973" s="45"/>
      <c r="CA973" s="45"/>
      <c r="CB973" s="45"/>
      <c r="CC973" s="45"/>
      <c r="CD973" s="45"/>
      <c r="CE973" s="45"/>
      <c r="CF973" s="45"/>
      <c r="CG973" s="45"/>
      <c r="CH973" s="45"/>
      <c r="CI973" s="45"/>
      <c r="CJ973" s="45"/>
      <c r="CK973" s="45"/>
      <c r="CL973" s="45"/>
      <c r="CM973" s="45"/>
      <c r="CN973" s="45"/>
      <c r="CO973" s="45"/>
      <c r="CP973" s="45"/>
      <c r="CQ973" s="45"/>
      <c r="CR973" s="45"/>
      <c r="CS973" s="45"/>
      <c r="CT973" s="45"/>
      <c r="CU973" s="45"/>
      <c r="CV973" s="45"/>
      <c r="CW973" s="45"/>
      <c r="CX973" s="45"/>
      <c r="CY973" s="45"/>
      <c r="CZ973" s="45"/>
      <c r="DA973" s="45"/>
      <c r="DB973" s="45"/>
      <c r="DC973" s="45"/>
      <c r="DD973" s="45"/>
      <c r="DE973" s="45"/>
      <c r="DF973" s="45"/>
      <c r="DG973" s="45"/>
      <c r="DH973" s="45"/>
      <c r="DI973" s="45"/>
      <c r="DJ973" s="45"/>
      <c r="DK973" s="45"/>
      <c r="DL973" s="45"/>
      <c r="DM973" s="45"/>
      <c r="DN973" s="45"/>
      <c r="DO973" s="45"/>
      <c r="DP973" s="45"/>
      <c r="DQ973" s="45"/>
      <c r="DR973" s="45"/>
      <c r="DS973" s="45"/>
      <c r="DT973" s="45"/>
      <c r="DU973" s="45"/>
      <c r="DV973" s="1217"/>
      <c r="DW973" s="45"/>
      <c r="DX973" s="45"/>
      <c r="DY973" s="45"/>
      <c r="DZ973" s="45"/>
      <c r="EA973" s="45"/>
      <c r="EB973" s="45"/>
      <c r="EC973" s="45"/>
      <c r="ED973" s="45"/>
      <c r="EE973" s="45"/>
      <c r="EF973" s="45"/>
      <c r="EG973" s="45"/>
      <c r="EH973" s="45"/>
      <c r="EI973" s="45"/>
      <c r="EJ973" s="45"/>
      <c r="EK973" s="45"/>
      <c r="EL973" s="45"/>
      <c r="EM973" s="45"/>
      <c r="EN973" s="45"/>
      <c r="EO973" s="45"/>
      <c r="EP973" s="45"/>
      <c r="EQ973" s="1217"/>
      <c r="ER973" s="577"/>
    </row>
    <row r="974" spans="1:148" ht="15" customHeight="1">
      <c r="A974" s="648"/>
      <c r="B974" s="2261" t="s">
        <v>1349</v>
      </c>
      <c r="C974" s="2266" t="str">
        <f t="shared" ref="C974" si="1033">IF(ISBLANK(C42), "", C42)</f>
        <v/>
      </c>
      <c r="D974" s="2266" t="str">
        <f t="shared" si="1023"/>
        <v/>
      </c>
      <c r="E974" s="2266" t="str">
        <f t="shared" si="1023"/>
        <v/>
      </c>
      <c r="F974" s="2266" t="str">
        <f t="shared" si="1023"/>
        <v/>
      </c>
      <c r="G974" s="45"/>
      <c r="H974" s="45"/>
      <c r="I974" s="45"/>
      <c r="J974" s="45"/>
      <c r="K974" s="45"/>
      <c r="L974" s="45"/>
      <c r="M974" s="45"/>
      <c r="N974" s="45"/>
      <c r="O974" s="45"/>
      <c r="P974" s="45"/>
      <c r="Q974" s="45"/>
      <c r="R974" s="45"/>
      <c r="S974" s="45"/>
      <c r="T974" s="45"/>
      <c r="U974" s="45"/>
      <c r="V974" s="45"/>
      <c r="W974" s="45"/>
      <c r="X974" s="45"/>
      <c r="Y974" s="45"/>
      <c r="Z974" s="45"/>
      <c r="AA974" s="45"/>
      <c r="AB974" s="45"/>
      <c r="AC974" s="45"/>
      <c r="AD974" s="45"/>
      <c r="AE974" s="45"/>
      <c r="AF974" s="45"/>
      <c r="AG974" s="45"/>
      <c r="AH974" s="45"/>
      <c r="AI974" s="45"/>
      <c r="AJ974" s="45"/>
      <c r="AK974" s="45"/>
      <c r="AL974" s="45"/>
      <c r="AM974" s="45"/>
      <c r="AN974" s="45"/>
      <c r="AO974" s="45"/>
      <c r="AP974" s="45"/>
      <c r="AQ974" s="45"/>
      <c r="AR974" s="45"/>
      <c r="AS974" s="45"/>
      <c r="AT974" s="45"/>
      <c r="AU974" s="45"/>
      <c r="AV974" s="45"/>
      <c r="AW974" s="45"/>
      <c r="AX974" s="45"/>
      <c r="AY974" s="45"/>
      <c r="AZ974" s="45"/>
      <c r="BA974" s="45"/>
      <c r="BB974" s="45"/>
      <c r="BC974" s="45"/>
      <c r="BD974" s="45"/>
      <c r="BE974" s="45"/>
      <c r="BF974" s="45"/>
      <c r="BG974" s="45"/>
      <c r="BH974" s="45"/>
      <c r="BI974" s="45"/>
      <c r="BJ974" s="45"/>
      <c r="BK974" s="45"/>
      <c r="BL974" s="45"/>
      <c r="BM974" s="45"/>
      <c r="BN974" s="45"/>
      <c r="BO974" s="45"/>
      <c r="BP974" s="45"/>
      <c r="BQ974" s="45"/>
      <c r="BR974" s="45"/>
      <c r="BS974" s="45"/>
      <c r="BT974" s="45"/>
      <c r="BU974" s="45"/>
      <c r="BV974" s="45"/>
      <c r="BW974" s="45"/>
      <c r="BX974" s="45"/>
      <c r="BY974" s="45"/>
      <c r="BZ974" s="45"/>
      <c r="CA974" s="45"/>
      <c r="CB974" s="45"/>
      <c r="CC974" s="45"/>
      <c r="CD974" s="45"/>
      <c r="CE974" s="45"/>
      <c r="CF974" s="45"/>
      <c r="CG974" s="45"/>
      <c r="CH974" s="45"/>
      <c r="CI974" s="45"/>
      <c r="CJ974" s="45"/>
      <c r="CK974" s="45"/>
      <c r="CL974" s="45"/>
      <c r="CM974" s="45"/>
      <c r="CN974" s="45"/>
      <c r="CO974" s="45"/>
      <c r="CP974" s="45"/>
      <c r="CQ974" s="45"/>
      <c r="CR974" s="45"/>
      <c r="CS974" s="45"/>
      <c r="CT974" s="45"/>
      <c r="CU974" s="45"/>
      <c r="CV974" s="45"/>
      <c r="CW974" s="45"/>
      <c r="CX974" s="45"/>
      <c r="CY974" s="45"/>
      <c r="CZ974" s="45"/>
      <c r="DA974" s="45"/>
      <c r="DB974" s="45"/>
      <c r="DC974" s="45"/>
      <c r="DD974" s="45"/>
      <c r="DE974" s="45"/>
      <c r="DF974" s="45"/>
      <c r="DG974" s="45"/>
      <c r="DH974" s="45"/>
      <c r="DI974" s="45"/>
      <c r="DJ974" s="45"/>
      <c r="DK974" s="45"/>
      <c r="DL974" s="45"/>
      <c r="DM974" s="45"/>
      <c r="DN974" s="45"/>
      <c r="DO974" s="45"/>
      <c r="DP974" s="45"/>
      <c r="DQ974" s="45"/>
      <c r="DR974" s="45"/>
      <c r="DS974" s="45"/>
      <c r="DT974" s="45"/>
      <c r="DU974" s="45"/>
      <c r="DV974" s="1217"/>
      <c r="DW974" s="45"/>
      <c r="DX974" s="45"/>
      <c r="DY974" s="45"/>
      <c r="DZ974" s="45"/>
      <c r="EA974" s="45"/>
      <c r="EB974" s="45"/>
      <c r="EC974" s="45"/>
      <c r="ED974" s="45"/>
      <c r="EE974" s="45"/>
      <c r="EF974" s="45"/>
      <c r="EG974" s="45"/>
      <c r="EH974" s="45"/>
      <c r="EI974" s="45"/>
      <c r="EJ974" s="45"/>
      <c r="EK974" s="45"/>
      <c r="EL974" s="45"/>
      <c r="EM974" s="45"/>
      <c r="EN974" s="45"/>
      <c r="EO974" s="45"/>
      <c r="EP974" s="45"/>
      <c r="EQ974" s="1217"/>
      <c r="ER974" s="577"/>
    </row>
    <row r="975" spans="1:148" ht="15" customHeight="1">
      <c r="A975" s="648"/>
      <c r="B975" s="2261" t="s">
        <v>1350</v>
      </c>
      <c r="C975" s="2266" t="str">
        <f t="shared" ref="C975" si="1034">IF(ISBLANK(C43), "", C43)</f>
        <v/>
      </c>
      <c r="D975" s="2266" t="str">
        <f t="shared" si="1023"/>
        <v/>
      </c>
      <c r="E975" s="2266" t="str">
        <f t="shared" si="1023"/>
        <v/>
      </c>
      <c r="F975" s="2266" t="str">
        <f t="shared" si="1023"/>
        <v/>
      </c>
      <c r="G975" s="45"/>
      <c r="H975" s="45"/>
      <c r="I975" s="45"/>
      <c r="J975" s="45"/>
      <c r="K975" s="45"/>
      <c r="L975" s="45"/>
      <c r="M975" s="45"/>
      <c r="N975" s="45"/>
      <c r="O975" s="45"/>
      <c r="P975" s="45"/>
      <c r="Q975" s="45"/>
      <c r="R975" s="45"/>
      <c r="S975" s="45"/>
      <c r="T975" s="45"/>
      <c r="U975" s="45"/>
      <c r="V975" s="45"/>
      <c r="W975" s="45"/>
      <c r="X975" s="45"/>
      <c r="Y975" s="45"/>
      <c r="Z975" s="45"/>
      <c r="AA975" s="45"/>
      <c r="AB975" s="45"/>
      <c r="AC975" s="45"/>
      <c r="AD975" s="45"/>
      <c r="AE975" s="45"/>
      <c r="AF975" s="45"/>
      <c r="AG975" s="45"/>
      <c r="AH975" s="45"/>
      <c r="AI975" s="45"/>
      <c r="AJ975" s="45"/>
      <c r="AK975" s="45"/>
      <c r="AL975" s="45"/>
      <c r="AM975" s="45"/>
      <c r="AN975" s="45"/>
      <c r="AO975" s="45"/>
      <c r="AP975" s="45"/>
      <c r="AQ975" s="45"/>
      <c r="AR975" s="45"/>
      <c r="AS975" s="45"/>
      <c r="AT975" s="45"/>
      <c r="AU975" s="45"/>
      <c r="AV975" s="45"/>
      <c r="AW975" s="45"/>
      <c r="AX975" s="45"/>
      <c r="AY975" s="45"/>
      <c r="AZ975" s="45"/>
      <c r="BA975" s="45"/>
      <c r="BB975" s="45"/>
      <c r="BC975" s="45"/>
      <c r="BD975" s="45"/>
      <c r="BE975" s="45"/>
      <c r="BF975" s="45"/>
      <c r="BG975" s="45"/>
      <c r="BH975" s="45"/>
      <c r="BI975" s="45"/>
      <c r="BJ975" s="45"/>
      <c r="BK975" s="45"/>
      <c r="BL975" s="45"/>
      <c r="BM975" s="45"/>
      <c r="BN975" s="45"/>
      <c r="BO975" s="45"/>
      <c r="BP975" s="45"/>
      <c r="BQ975" s="45"/>
      <c r="BR975" s="45"/>
      <c r="BS975" s="45"/>
      <c r="BT975" s="45"/>
      <c r="BU975" s="45"/>
      <c r="BV975" s="45"/>
      <c r="BW975" s="45"/>
      <c r="BX975" s="45"/>
      <c r="BY975" s="45"/>
      <c r="BZ975" s="45"/>
      <c r="CA975" s="45"/>
      <c r="CB975" s="45"/>
      <c r="CC975" s="45"/>
      <c r="CD975" s="45"/>
      <c r="CE975" s="45"/>
      <c r="CF975" s="45"/>
      <c r="CG975" s="45"/>
      <c r="CH975" s="45"/>
      <c r="CI975" s="45"/>
      <c r="CJ975" s="45"/>
      <c r="CK975" s="45"/>
      <c r="CL975" s="45"/>
      <c r="CM975" s="45"/>
      <c r="CN975" s="45"/>
      <c r="CO975" s="45"/>
      <c r="CP975" s="45"/>
      <c r="CQ975" s="45"/>
      <c r="CR975" s="45"/>
      <c r="CS975" s="45"/>
      <c r="CT975" s="45"/>
      <c r="CU975" s="45"/>
      <c r="CV975" s="45"/>
      <c r="CW975" s="45"/>
      <c r="CX975" s="45"/>
      <c r="CY975" s="45"/>
      <c r="CZ975" s="45"/>
      <c r="DA975" s="45"/>
      <c r="DB975" s="45"/>
      <c r="DC975" s="45"/>
      <c r="DD975" s="45"/>
      <c r="DE975" s="45"/>
      <c r="DF975" s="45"/>
      <c r="DG975" s="45"/>
      <c r="DH975" s="45"/>
      <c r="DI975" s="45"/>
      <c r="DJ975" s="45"/>
      <c r="DK975" s="45"/>
      <c r="DL975" s="45"/>
      <c r="DM975" s="45"/>
      <c r="DN975" s="45"/>
      <c r="DO975" s="45"/>
      <c r="DP975" s="45"/>
      <c r="DQ975" s="45"/>
      <c r="DR975" s="45"/>
      <c r="DS975" s="45"/>
      <c r="DT975" s="45"/>
      <c r="DU975" s="45"/>
      <c r="DV975" s="1217"/>
      <c r="DW975" s="45"/>
      <c r="DX975" s="45"/>
      <c r="DY975" s="45"/>
      <c r="DZ975" s="45"/>
      <c r="EA975" s="45"/>
      <c r="EB975" s="45"/>
      <c r="EC975" s="45"/>
      <c r="ED975" s="45"/>
      <c r="EE975" s="45"/>
      <c r="EF975" s="45"/>
      <c r="EG975" s="45"/>
      <c r="EH975" s="45"/>
      <c r="EI975" s="45"/>
      <c r="EJ975" s="45"/>
      <c r="EK975" s="45"/>
      <c r="EL975" s="45"/>
      <c r="EM975" s="45"/>
      <c r="EN975" s="45"/>
      <c r="EO975" s="45"/>
      <c r="EP975" s="45"/>
      <c r="EQ975" s="1217"/>
      <c r="ER975" s="577"/>
    </row>
    <row r="976" spans="1:148" ht="15" customHeight="1">
      <c r="A976" s="648"/>
      <c r="B976" s="2261" t="s">
        <v>1351</v>
      </c>
      <c r="C976" s="2266" t="str">
        <f t="shared" ref="C976" si="1035">IF(ISBLANK(C44), "", C44)</f>
        <v/>
      </c>
      <c r="D976" s="2266" t="str">
        <f t="shared" si="1023"/>
        <v/>
      </c>
      <c r="E976" s="2266" t="str">
        <f t="shared" si="1023"/>
        <v/>
      </c>
      <c r="F976" s="2266" t="str">
        <f t="shared" si="1023"/>
        <v/>
      </c>
      <c r="G976" s="45"/>
      <c r="H976" s="45"/>
      <c r="I976" s="45"/>
      <c r="J976" s="45"/>
      <c r="K976" s="45"/>
      <c r="L976" s="45"/>
      <c r="M976" s="45"/>
      <c r="N976" s="45"/>
      <c r="O976" s="45"/>
      <c r="P976" s="45"/>
      <c r="Q976" s="45"/>
      <c r="R976" s="45"/>
      <c r="S976" s="45"/>
      <c r="T976" s="45"/>
      <c r="U976" s="45"/>
      <c r="V976" s="45"/>
      <c r="W976" s="45"/>
      <c r="X976" s="45"/>
      <c r="Y976" s="45"/>
      <c r="Z976" s="45"/>
      <c r="AA976" s="45"/>
      <c r="AB976" s="45"/>
      <c r="AC976" s="45"/>
      <c r="AD976" s="45"/>
      <c r="AE976" s="45"/>
      <c r="AF976" s="45"/>
      <c r="AG976" s="45"/>
      <c r="AH976" s="45"/>
      <c r="AI976" s="45"/>
      <c r="AJ976" s="45"/>
      <c r="AK976" s="45"/>
      <c r="AL976" s="45"/>
      <c r="AM976" s="45"/>
      <c r="AN976" s="45"/>
      <c r="AO976" s="45"/>
      <c r="AP976" s="45"/>
      <c r="AQ976" s="45"/>
      <c r="AR976" s="45"/>
      <c r="AS976" s="45"/>
      <c r="AT976" s="45"/>
      <c r="AU976" s="45"/>
      <c r="AV976" s="45"/>
      <c r="AW976" s="45"/>
      <c r="AX976" s="45"/>
      <c r="AY976" s="45"/>
      <c r="AZ976" s="45"/>
      <c r="BA976" s="45"/>
      <c r="BB976" s="45"/>
      <c r="BC976" s="45"/>
      <c r="BD976" s="45"/>
      <c r="BE976" s="45"/>
      <c r="BF976" s="45"/>
      <c r="BG976" s="45"/>
      <c r="BH976" s="45"/>
      <c r="BI976" s="45"/>
      <c r="BJ976" s="45"/>
      <c r="BK976" s="45"/>
      <c r="BL976" s="45"/>
      <c r="BM976" s="45"/>
      <c r="BN976" s="45"/>
      <c r="BO976" s="45"/>
      <c r="BP976" s="45"/>
      <c r="BQ976" s="45"/>
      <c r="BR976" s="45"/>
      <c r="BS976" s="45"/>
      <c r="BT976" s="45"/>
      <c r="BU976" s="45"/>
      <c r="BV976" s="45"/>
      <c r="BW976" s="45"/>
      <c r="BX976" s="45"/>
      <c r="BY976" s="45"/>
      <c r="BZ976" s="45"/>
      <c r="CA976" s="45"/>
      <c r="CB976" s="45"/>
      <c r="CC976" s="45"/>
      <c r="CD976" s="45"/>
      <c r="CE976" s="45"/>
      <c r="CF976" s="45"/>
      <c r="CG976" s="45"/>
      <c r="CH976" s="45"/>
      <c r="CI976" s="45"/>
      <c r="CJ976" s="45"/>
      <c r="CK976" s="45"/>
      <c r="CL976" s="45"/>
      <c r="CM976" s="45"/>
      <c r="CN976" s="45"/>
      <c r="CO976" s="45"/>
      <c r="CP976" s="45"/>
      <c r="CQ976" s="45"/>
      <c r="CR976" s="45"/>
      <c r="CS976" s="45"/>
      <c r="CT976" s="45"/>
      <c r="CU976" s="45"/>
      <c r="CV976" s="45"/>
      <c r="CW976" s="45"/>
      <c r="CX976" s="45"/>
      <c r="CY976" s="45"/>
      <c r="CZ976" s="45"/>
      <c r="DA976" s="45"/>
      <c r="DB976" s="45"/>
      <c r="DC976" s="45"/>
      <c r="DD976" s="45"/>
      <c r="DE976" s="45"/>
      <c r="DF976" s="45"/>
      <c r="DG976" s="45"/>
      <c r="DH976" s="45"/>
      <c r="DI976" s="45"/>
      <c r="DJ976" s="45"/>
      <c r="DK976" s="45"/>
      <c r="DL976" s="45"/>
      <c r="DM976" s="45"/>
      <c r="DN976" s="45"/>
      <c r="DO976" s="45"/>
      <c r="DP976" s="45"/>
      <c r="DQ976" s="45"/>
      <c r="DR976" s="45"/>
      <c r="DS976" s="45"/>
      <c r="DT976" s="45"/>
      <c r="DU976" s="45"/>
      <c r="DV976" s="1217"/>
      <c r="DW976" s="45"/>
      <c r="DX976" s="45"/>
      <c r="DY976" s="45"/>
      <c r="DZ976" s="45"/>
      <c r="EA976" s="45"/>
      <c r="EB976" s="45"/>
      <c r="EC976" s="45"/>
      <c r="ED976" s="45"/>
      <c r="EE976" s="45"/>
      <c r="EF976" s="45"/>
      <c r="EG976" s="45"/>
      <c r="EH976" s="45"/>
      <c r="EI976" s="45"/>
      <c r="EJ976" s="45"/>
      <c r="EK976" s="45"/>
      <c r="EL976" s="45"/>
      <c r="EM976" s="45"/>
      <c r="EN976" s="45"/>
      <c r="EO976" s="45"/>
      <c r="EP976" s="45"/>
      <c r="EQ976" s="1217"/>
      <c r="ER976" s="577"/>
    </row>
    <row r="977" spans="1:148" ht="15" customHeight="1">
      <c r="A977" s="648"/>
      <c r="B977" s="2261" t="s">
        <v>1352</v>
      </c>
      <c r="C977" s="2266" t="str">
        <f t="shared" ref="C977" si="1036">IF(ISBLANK(C45), "", C45)</f>
        <v/>
      </c>
      <c r="D977" s="2266" t="str">
        <f t="shared" si="1023"/>
        <v/>
      </c>
      <c r="E977" s="2266" t="str">
        <f t="shared" si="1023"/>
        <v/>
      </c>
      <c r="F977" s="2266" t="str">
        <f t="shared" si="1023"/>
        <v/>
      </c>
      <c r="G977" s="45"/>
      <c r="H977" s="45"/>
      <c r="I977" s="45"/>
      <c r="J977" s="45"/>
      <c r="K977" s="45"/>
      <c r="L977" s="45"/>
      <c r="M977" s="45"/>
      <c r="N977" s="45"/>
      <c r="O977" s="45"/>
      <c r="P977" s="45"/>
      <c r="Q977" s="45"/>
      <c r="R977" s="45"/>
      <c r="S977" s="45"/>
      <c r="T977" s="45"/>
      <c r="U977" s="45"/>
      <c r="V977" s="45"/>
      <c r="W977" s="45"/>
      <c r="X977" s="45"/>
      <c r="Y977" s="45"/>
      <c r="Z977" s="45"/>
      <c r="AA977" s="45"/>
      <c r="AB977" s="45"/>
      <c r="AC977" s="45"/>
      <c r="AD977" s="45"/>
      <c r="AE977" s="45"/>
      <c r="AF977" s="45"/>
      <c r="AG977" s="45"/>
      <c r="AH977" s="45"/>
      <c r="AI977" s="45"/>
      <c r="AJ977" s="45"/>
      <c r="AK977" s="45"/>
      <c r="AL977" s="45"/>
      <c r="AM977" s="45"/>
      <c r="AN977" s="45"/>
      <c r="AO977" s="45"/>
      <c r="AP977" s="45"/>
      <c r="AQ977" s="45"/>
      <c r="AR977" s="45"/>
      <c r="AS977" s="45"/>
      <c r="AT977" s="45"/>
      <c r="AU977" s="45"/>
      <c r="AV977" s="45"/>
      <c r="AW977" s="45"/>
      <c r="AX977" s="45"/>
      <c r="AY977" s="45"/>
      <c r="AZ977" s="45"/>
      <c r="BA977" s="45"/>
      <c r="BB977" s="45"/>
      <c r="BC977" s="45"/>
      <c r="BD977" s="45"/>
      <c r="BE977" s="45"/>
      <c r="BF977" s="45"/>
      <c r="BG977" s="45"/>
      <c r="BH977" s="45"/>
      <c r="BI977" s="45"/>
      <c r="BJ977" s="45"/>
      <c r="BK977" s="45"/>
      <c r="BL977" s="45"/>
      <c r="BM977" s="45"/>
      <c r="BN977" s="45"/>
      <c r="BO977" s="45"/>
      <c r="BP977" s="45"/>
      <c r="BQ977" s="45"/>
      <c r="BR977" s="45"/>
      <c r="BS977" s="45"/>
      <c r="BT977" s="45"/>
      <c r="BU977" s="45"/>
      <c r="BV977" s="45"/>
      <c r="BW977" s="45"/>
      <c r="BX977" s="45"/>
      <c r="BY977" s="45"/>
      <c r="BZ977" s="45"/>
      <c r="CA977" s="45"/>
      <c r="CB977" s="45"/>
      <c r="CC977" s="45"/>
      <c r="CD977" s="45"/>
      <c r="CE977" s="45"/>
      <c r="CF977" s="45"/>
      <c r="CG977" s="45"/>
      <c r="CH977" s="45"/>
      <c r="CI977" s="45"/>
      <c r="CJ977" s="45"/>
      <c r="CK977" s="45"/>
      <c r="CL977" s="45"/>
      <c r="CM977" s="45"/>
      <c r="CN977" s="45"/>
      <c r="CO977" s="45"/>
      <c r="CP977" s="45"/>
      <c r="CQ977" s="45"/>
      <c r="CR977" s="45"/>
      <c r="CS977" s="45"/>
      <c r="CT977" s="45"/>
      <c r="CU977" s="45"/>
      <c r="CV977" s="45"/>
      <c r="CW977" s="45"/>
      <c r="CX977" s="45"/>
      <c r="CY977" s="45"/>
      <c r="CZ977" s="45"/>
      <c r="DA977" s="45"/>
      <c r="DB977" s="45"/>
      <c r="DC977" s="45"/>
      <c r="DD977" s="45"/>
      <c r="DE977" s="45"/>
      <c r="DF977" s="45"/>
      <c r="DG977" s="45"/>
      <c r="DH977" s="45"/>
      <c r="DI977" s="45"/>
      <c r="DJ977" s="45"/>
      <c r="DK977" s="45"/>
      <c r="DL977" s="45"/>
      <c r="DM977" s="45"/>
      <c r="DN977" s="45"/>
      <c r="DO977" s="45"/>
      <c r="DP977" s="45"/>
      <c r="DQ977" s="45"/>
      <c r="DR977" s="45"/>
      <c r="DS977" s="45"/>
      <c r="DT977" s="45"/>
      <c r="DU977" s="45"/>
      <c r="DV977" s="1217"/>
      <c r="DW977" s="45"/>
      <c r="DX977" s="45"/>
      <c r="DY977" s="45"/>
      <c r="DZ977" s="45"/>
      <c r="EA977" s="45"/>
      <c r="EB977" s="45"/>
      <c r="EC977" s="45"/>
      <c r="ED977" s="45"/>
      <c r="EE977" s="45"/>
      <c r="EF977" s="45"/>
      <c r="EG977" s="45"/>
      <c r="EH977" s="45"/>
      <c r="EI977" s="45"/>
      <c r="EJ977" s="45"/>
      <c r="EK977" s="45"/>
      <c r="EL977" s="45"/>
      <c r="EM977" s="45"/>
      <c r="EN977" s="45"/>
      <c r="EO977" s="45"/>
      <c r="EP977" s="45"/>
      <c r="EQ977" s="1217"/>
      <c r="ER977" s="577"/>
    </row>
    <row r="978" spans="1:148" ht="15" customHeight="1">
      <c r="A978" s="648"/>
      <c r="B978" s="2261" t="s">
        <v>1353</v>
      </c>
      <c r="C978" s="2266" t="str">
        <f t="shared" ref="C978" si="1037">IF(ISBLANK(C46), "", C46)</f>
        <v/>
      </c>
      <c r="D978" s="2266" t="str">
        <f t="shared" si="1023"/>
        <v/>
      </c>
      <c r="E978" s="2266" t="str">
        <f t="shared" si="1023"/>
        <v/>
      </c>
      <c r="F978" s="2266" t="str">
        <f t="shared" si="1023"/>
        <v/>
      </c>
      <c r="G978" s="45"/>
      <c r="H978" s="45"/>
      <c r="I978" s="45"/>
      <c r="J978" s="45"/>
      <c r="K978" s="45"/>
      <c r="L978" s="45"/>
      <c r="M978" s="45"/>
      <c r="N978" s="45"/>
      <c r="O978" s="45"/>
      <c r="P978" s="45"/>
      <c r="Q978" s="45"/>
      <c r="R978" s="45"/>
      <c r="S978" s="45"/>
      <c r="T978" s="45"/>
      <c r="U978" s="45"/>
      <c r="V978" s="45"/>
      <c r="W978" s="45"/>
      <c r="X978" s="45"/>
      <c r="Y978" s="45"/>
      <c r="Z978" s="45"/>
      <c r="AA978" s="45"/>
      <c r="AB978" s="45"/>
      <c r="AC978" s="45"/>
      <c r="AD978" s="45"/>
      <c r="AE978" s="45"/>
      <c r="AF978" s="45"/>
      <c r="AG978" s="45"/>
      <c r="AH978" s="45"/>
      <c r="AI978" s="45"/>
      <c r="AJ978" s="45"/>
      <c r="AK978" s="45"/>
      <c r="AL978" s="45"/>
      <c r="AM978" s="45"/>
      <c r="AN978" s="45"/>
      <c r="AO978" s="45"/>
      <c r="AP978" s="45"/>
      <c r="AQ978" s="45"/>
      <c r="AR978" s="45"/>
      <c r="AS978" s="45"/>
      <c r="AT978" s="45"/>
      <c r="AU978" s="45"/>
      <c r="AV978" s="45"/>
      <c r="AW978" s="45"/>
      <c r="AX978" s="45"/>
      <c r="AY978" s="45"/>
      <c r="AZ978" s="45"/>
      <c r="BA978" s="45"/>
      <c r="BB978" s="45"/>
      <c r="BC978" s="45"/>
      <c r="BD978" s="45"/>
      <c r="BE978" s="45"/>
      <c r="BF978" s="45"/>
      <c r="BG978" s="45"/>
      <c r="BH978" s="45"/>
      <c r="BI978" s="45"/>
      <c r="BJ978" s="45"/>
      <c r="BK978" s="45"/>
      <c r="BL978" s="45"/>
      <c r="BM978" s="45"/>
      <c r="BN978" s="45"/>
      <c r="BO978" s="45"/>
      <c r="BP978" s="45"/>
      <c r="BQ978" s="45"/>
      <c r="BR978" s="45"/>
      <c r="BS978" s="45"/>
      <c r="BT978" s="45"/>
      <c r="BU978" s="45"/>
      <c r="BV978" s="45"/>
      <c r="BW978" s="45"/>
      <c r="BX978" s="45"/>
      <c r="BY978" s="45"/>
      <c r="BZ978" s="45"/>
      <c r="CA978" s="45"/>
      <c r="CB978" s="45"/>
      <c r="CC978" s="45"/>
      <c r="CD978" s="45"/>
      <c r="CE978" s="45"/>
      <c r="CF978" s="45"/>
      <c r="CG978" s="45"/>
      <c r="CH978" s="45"/>
      <c r="CI978" s="45"/>
      <c r="CJ978" s="45"/>
      <c r="CK978" s="45"/>
      <c r="CL978" s="45"/>
      <c r="CM978" s="45"/>
      <c r="CN978" s="45"/>
      <c r="CO978" s="45"/>
      <c r="CP978" s="45"/>
      <c r="CQ978" s="45"/>
      <c r="CR978" s="45"/>
      <c r="CS978" s="45"/>
      <c r="CT978" s="45"/>
      <c r="CU978" s="45"/>
      <c r="CV978" s="45"/>
      <c r="CW978" s="45"/>
      <c r="CX978" s="45"/>
      <c r="CY978" s="45"/>
      <c r="CZ978" s="45"/>
      <c r="DA978" s="45"/>
      <c r="DB978" s="45"/>
      <c r="DC978" s="45"/>
      <c r="DD978" s="45"/>
      <c r="DE978" s="45"/>
      <c r="DF978" s="45"/>
      <c r="DG978" s="45"/>
      <c r="DH978" s="45"/>
      <c r="DI978" s="45"/>
      <c r="DJ978" s="45"/>
      <c r="DK978" s="45"/>
      <c r="DL978" s="45"/>
      <c r="DM978" s="45"/>
      <c r="DN978" s="45"/>
      <c r="DO978" s="45"/>
      <c r="DP978" s="45"/>
      <c r="DQ978" s="45"/>
      <c r="DR978" s="45"/>
      <c r="DS978" s="45"/>
      <c r="DT978" s="45"/>
      <c r="DU978" s="45"/>
      <c r="DV978" s="1217"/>
      <c r="DW978" s="45"/>
      <c r="DX978" s="45"/>
      <c r="DY978" s="45"/>
      <c r="DZ978" s="45"/>
      <c r="EA978" s="45"/>
      <c r="EB978" s="45"/>
      <c r="EC978" s="45"/>
      <c r="ED978" s="45"/>
      <c r="EE978" s="45"/>
      <c r="EF978" s="45"/>
      <c r="EG978" s="45"/>
      <c r="EH978" s="45"/>
      <c r="EI978" s="45"/>
      <c r="EJ978" s="45"/>
      <c r="EK978" s="45"/>
      <c r="EL978" s="45"/>
      <c r="EM978" s="45"/>
      <c r="EN978" s="45"/>
      <c r="EO978" s="45"/>
      <c r="EP978" s="45"/>
      <c r="EQ978" s="1217"/>
      <c r="ER978" s="577"/>
    </row>
    <row r="979" spans="1:148" ht="15" customHeight="1">
      <c r="A979" s="648"/>
      <c r="B979" s="2261" t="s">
        <v>1354</v>
      </c>
      <c r="C979" s="2266" t="str">
        <f t="shared" ref="C979" si="1038">IF(ISBLANK(C47), "", C47)</f>
        <v/>
      </c>
      <c r="D979" s="2266" t="str">
        <f t="shared" si="1023"/>
        <v/>
      </c>
      <c r="E979" s="2266" t="str">
        <f t="shared" si="1023"/>
        <v/>
      </c>
      <c r="F979" s="2266" t="str">
        <f t="shared" si="1023"/>
        <v/>
      </c>
      <c r="G979" s="45"/>
      <c r="H979" s="45"/>
      <c r="I979" s="45"/>
      <c r="J979" s="45"/>
      <c r="K979" s="45"/>
      <c r="L979" s="45"/>
      <c r="M979" s="45"/>
      <c r="N979" s="45"/>
      <c r="O979" s="45"/>
      <c r="P979" s="45"/>
      <c r="Q979" s="45"/>
      <c r="R979" s="45"/>
      <c r="S979" s="45"/>
      <c r="T979" s="45"/>
      <c r="U979" s="45"/>
      <c r="V979" s="45"/>
      <c r="W979" s="45"/>
      <c r="X979" s="45"/>
      <c r="Y979" s="45"/>
      <c r="Z979" s="45"/>
      <c r="AA979" s="45"/>
      <c r="AB979" s="45"/>
      <c r="AC979" s="45"/>
      <c r="AD979" s="45"/>
      <c r="AE979" s="45"/>
      <c r="AF979" s="45"/>
      <c r="AG979" s="45"/>
      <c r="AH979" s="45"/>
      <c r="AI979" s="45"/>
      <c r="AJ979" s="45"/>
      <c r="AK979" s="45"/>
      <c r="AL979" s="45"/>
      <c r="AM979" s="45"/>
      <c r="AN979" s="45"/>
      <c r="AO979" s="45"/>
      <c r="AP979" s="45"/>
      <c r="AQ979" s="45"/>
      <c r="AR979" s="45"/>
      <c r="AS979" s="45"/>
      <c r="AT979" s="45"/>
      <c r="AU979" s="45"/>
      <c r="AV979" s="45"/>
      <c r="AW979" s="45"/>
      <c r="AX979" s="45"/>
      <c r="AY979" s="45"/>
      <c r="AZ979" s="45"/>
      <c r="BA979" s="45"/>
      <c r="BB979" s="45"/>
      <c r="BC979" s="45"/>
      <c r="BD979" s="45"/>
      <c r="BE979" s="45"/>
      <c r="BF979" s="45"/>
      <c r="BG979" s="45"/>
      <c r="BH979" s="45"/>
      <c r="BI979" s="45"/>
      <c r="BJ979" s="45"/>
      <c r="BK979" s="45"/>
      <c r="BL979" s="45"/>
      <c r="BM979" s="45"/>
      <c r="BN979" s="45"/>
      <c r="BO979" s="45"/>
      <c r="BP979" s="45"/>
      <c r="BQ979" s="45"/>
      <c r="BR979" s="45"/>
      <c r="BS979" s="45"/>
      <c r="BT979" s="45"/>
      <c r="BU979" s="45"/>
      <c r="BV979" s="45"/>
      <c r="BW979" s="45"/>
      <c r="BX979" s="45"/>
      <c r="BY979" s="45"/>
      <c r="BZ979" s="45"/>
      <c r="CA979" s="45"/>
      <c r="CB979" s="45"/>
      <c r="CC979" s="45"/>
      <c r="CD979" s="45"/>
      <c r="CE979" s="45"/>
      <c r="CF979" s="45"/>
      <c r="CG979" s="45"/>
      <c r="CH979" s="45"/>
      <c r="CI979" s="45"/>
      <c r="CJ979" s="45"/>
      <c r="CK979" s="45"/>
      <c r="CL979" s="45"/>
      <c r="CM979" s="45"/>
      <c r="CN979" s="45"/>
      <c r="CO979" s="45"/>
      <c r="CP979" s="45"/>
      <c r="CQ979" s="45"/>
      <c r="CR979" s="45"/>
      <c r="CS979" s="45"/>
      <c r="CT979" s="45"/>
      <c r="CU979" s="45"/>
      <c r="CV979" s="45"/>
      <c r="CW979" s="45"/>
      <c r="CX979" s="45"/>
      <c r="CY979" s="45"/>
      <c r="CZ979" s="45"/>
      <c r="DA979" s="45"/>
      <c r="DB979" s="45"/>
      <c r="DC979" s="45"/>
      <c r="DD979" s="45"/>
      <c r="DE979" s="45"/>
      <c r="DF979" s="45"/>
      <c r="DG979" s="45"/>
      <c r="DH979" s="45"/>
      <c r="DI979" s="45"/>
      <c r="DJ979" s="45"/>
      <c r="DK979" s="45"/>
      <c r="DL979" s="45"/>
      <c r="DM979" s="45"/>
      <c r="DN979" s="45"/>
      <c r="DO979" s="45"/>
      <c r="DP979" s="45"/>
      <c r="DQ979" s="45"/>
      <c r="DR979" s="45"/>
      <c r="DS979" s="45"/>
      <c r="DT979" s="45"/>
      <c r="DU979" s="45"/>
      <c r="DV979" s="1217"/>
      <c r="DW979" s="45"/>
      <c r="DX979" s="45"/>
      <c r="DY979" s="45"/>
      <c r="DZ979" s="45"/>
      <c r="EA979" s="45"/>
      <c r="EB979" s="45"/>
      <c r="EC979" s="45"/>
      <c r="ED979" s="45"/>
      <c r="EE979" s="45"/>
      <c r="EF979" s="45"/>
      <c r="EG979" s="45"/>
      <c r="EH979" s="45"/>
      <c r="EI979" s="45"/>
      <c r="EJ979" s="45"/>
      <c r="EK979" s="45"/>
      <c r="EL979" s="45"/>
      <c r="EM979" s="45"/>
      <c r="EN979" s="45"/>
      <c r="EO979" s="45"/>
      <c r="EP979" s="45"/>
      <c r="EQ979" s="1217"/>
      <c r="ER979" s="577"/>
    </row>
    <row r="980" spans="1:148" ht="15" customHeight="1">
      <c r="A980" s="648"/>
      <c r="B980" s="2261" t="s">
        <v>1355</v>
      </c>
      <c r="C980" s="2266" t="str">
        <f t="shared" ref="C980" si="1039">IF(ISBLANK(C48), "", C48)</f>
        <v/>
      </c>
      <c r="D980" s="2266" t="str">
        <f t="shared" si="1023"/>
        <v/>
      </c>
      <c r="E980" s="2266" t="str">
        <f t="shared" si="1023"/>
        <v/>
      </c>
      <c r="F980" s="2266" t="str">
        <f t="shared" si="1023"/>
        <v/>
      </c>
      <c r="G980" s="45"/>
      <c r="H980" s="45"/>
      <c r="I980" s="45"/>
      <c r="J980" s="45"/>
      <c r="K980" s="45"/>
      <c r="L980" s="45"/>
      <c r="M980" s="45"/>
      <c r="N980" s="45"/>
      <c r="O980" s="45"/>
      <c r="P980" s="45"/>
      <c r="Q980" s="45"/>
      <c r="R980" s="45"/>
      <c r="S980" s="45"/>
      <c r="T980" s="45"/>
      <c r="U980" s="45"/>
      <c r="V980" s="45"/>
      <c r="W980" s="45"/>
      <c r="X980" s="45"/>
      <c r="Y980" s="45"/>
      <c r="Z980" s="45"/>
      <c r="AA980" s="45"/>
      <c r="AB980" s="45"/>
      <c r="AC980" s="45"/>
      <c r="AD980" s="45"/>
      <c r="AE980" s="45"/>
      <c r="AF980" s="45"/>
      <c r="AG980" s="45"/>
      <c r="AH980" s="45"/>
      <c r="AI980" s="45"/>
      <c r="AJ980" s="45"/>
      <c r="AK980" s="45"/>
      <c r="AL980" s="45"/>
      <c r="AM980" s="45"/>
      <c r="AN980" s="45"/>
      <c r="AO980" s="45"/>
      <c r="AP980" s="45"/>
      <c r="AQ980" s="45"/>
      <c r="AR980" s="45"/>
      <c r="AS980" s="45"/>
      <c r="AT980" s="45"/>
      <c r="AU980" s="45"/>
      <c r="AV980" s="45"/>
      <c r="AW980" s="45"/>
      <c r="AX980" s="45"/>
      <c r="AY980" s="45"/>
      <c r="AZ980" s="45"/>
      <c r="BA980" s="45"/>
      <c r="BB980" s="45"/>
      <c r="BC980" s="45"/>
      <c r="BD980" s="45"/>
      <c r="BE980" s="45"/>
      <c r="BF980" s="45"/>
      <c r="BG980" s="45"/>
      <c r="BH980" s="45"/>
      <c r="BI980" s="45"/>
      <c r="BJ980" s="45"/>
      <c r="BK980" s="45"/>
      <c r="BL980" s="45"/>
      <c r="BM980" s="45"/>
      <c r="BN980" s="45"/>
      <c r="BO980" s="45"/>
      <c r="BP980" s="45"/>
      <c r="BQ980" s="45"/>
      <c r="BR980" s="45"/>
      <c r="BS980" s="45"/>
      <c r="BT980" s="45"/>
      <c r="BU980" s="45"/>
      <c r="BV980" s="45"/>
      <c r="BW980" s="45"/>
      <c r="BX980" s="45"/>
      <c r="BY980" s="45"/>
      <c r="BZ980" s="45"/>
      <c r="CA980" s="45"/>
      <c r="CB980" s="45"/>
      <c r="CC980" s="45"/>
      <c r="CD980" s="45"/>
      <c r="CE980" s="45"/>
      <c r="CF980" s="45"/>
      <c r="CG980" s="45"/>
      <c r="CH980" s="45"/>
      <c r="CI980" s="45"/>
      <c r="CJ980" s="45"/>
      <c r="CK980" s="45"/>
      <c r="CL980" s="45"/>
      <c r="CM980" s="45"/>
      <c r="CN980" s="45"/>
      <c r="CO980" s="45"/>
      <c r="CP980" s="45"/>
      <c r="CQ980" s="45"/>
      <c r="CR980" s="45"/>
      <c r="CS980" s="45"/>
      <c r="CT980" s="45"/>
      <c r="CU980" s="45"/>
      <c r="CV980" s="45"/>
      <c r="CW980" s="45"/>
      <c r="CX980" s="45"/>
      <c r="CY980" s="45"/>
      <c r="CZ980" s="45"/>
      <c r="DA980" s="45"/>
      <c r="DB980" s="45"/>
      <c r="DC980" s="45"/>
      <c r="DD980" s="45"/>
      <c r="DE980" s="45"/>
      <c r="DF980" s="45"/>
      <c r="DG980" s="45"/>
      <c r="DH980" s="45"/>
      <c r="DI980" s="45"/>
      <c r="DJ980" s="45"/>
      <c r="DK980" s="45"/>
      <c r="DL980" s="45"/>
      <c r="DM980" s="45"/>
      <c r="DN980" s="45"/>
      <c r="DO980" s="45"/>
      <c r="DP980" s="45"/>
      <c r="DQ980" s="45"/>
      <c r="DR980" s="45"/>
      <c r="DS980" s="45"/>
      <c r="DT980" s="45"/>
      <c r="DU980" s="45"/>
      <c r="DV980" s="1217"/>
      <c r="DW980" s="45"/>
      <c r="DX980" s="45"/>
      <c r="DY980" s="45"/>
      <c r="DZ980" s="45"/>
      <c r="EA980" s="45"/>
      <c r="EB980" s="45"/>
      <c r="EC980" s="45"/>
      <c r="ED980" s="45"/>
      <c r="EE980" s="45"/>
      <c r="EF980" s="45"/>
      <c r="EG980" s="45"/>
      <c r="EH980" s="45"/>
      <c r="EI980" s="45"/>
      <c r="EJ980" s="45"/>
      <c r="EK980" s="45"/>
      <c r="EL980" s="45"/>
      <c r="EM980" s="45"/>
      <c r="EN980" s="45"/>
      <c r="EO980" s="45"/>
      <c r="EP980" s="45"/>
      <c r="EQ980" s="1217"/>
      <c r="ER980" s="577"/>
    </row>
    <row r="981" spans="1:148" ht="15" customHeight="1">
      <c r="A981" s="648"/>
      <c r="B981" s="2261" t="s">
        <v>1356</v>
      </c>
      <c r="C981" s="2266" t="str">
        <f t="shared" ref="C981" si="1040">IF(ISBLANK(C49), "", C49)</f>
        <v/>
      </c>
      <c r="D981" s="2266" t="str">
        <f t="shared" si="1023"/>
        <v/>
      </c>
      <c r="E981" s="2266" t="str">
        <f t="shared" si="1023"/>
        <v/>
      </c>
      <c r="F981" s="2266" t="str">
        <f t="shared" si="1023"/>
        <v/>
      </c>
      <c r="G981" s="45"/>
      <c r="H981" s="45"/>
      <c r="I981" s="45"/>
      <c r="J981" s="45"/>
      <c r="K981" s="45"/>
      <c r="L981" s="45"/>
      <c r="M981" s="45"/>
      <c r="N981" s="45"/>
      <c r="O981" s="45"/>
      <c r="P981" s="45"/>
      <c r="Q981" s="45"/>
      <c r="R981" s="45"/>
      <c r="S981" s="45"/>
      <c r="T981" s="45"/>
      <c r="U981" s="45"/>
      <c r="V981" s="45"/>
      <c r="W981" s="45"/>
      <c r="X981" s="45"/>
      <c r="Y981" s="45"/>
      <c r="Z981" s="45"/>
      <c r="AA981" s="45"/>
      <c r="AB981" s="45"/>
      <c r="AC981" s="45"/>
      <c r="AD981" s="45"/>
      <c r="AE981" s="45"/>
      <c r="AF981" s="45"/>
      <c r="AG981" s="45"/>
      <c r="AH981" s="45"/>
      <c r="AI981" s="45"/>
      <c r="AJ981" s="45"/>
      <c r="AK981" s="45"/>
      <c r="AL981" s="45"/>
      <c r="AM981" s="45"/>
      <c r="AN981" s="45"/>
      <c r="AO981" s="45"/>
      <c r="AP981" s="45"/>
      <c r="AQ981" s="45"/>
      <c r="AR981" s="45"/>
      <c r="AS981" s="45"/>
      <c r="AT981" s="45"/>
      <c r="AU981" s="45"/>
      <c r="AV981" s="45"/>
      <c r="AW981" s="45"/>
      <c r="AX981" s="45"/>
      <c r="AY981" s="45"/>
      <c r="AZ981" s="45"/>
      <c r="BA981" s="45"/>
      <c r="BB981" s="45"/>
      <c r="BC981" s="45"/>
      <c r="BD981" s="45"/>
      <c r="BE981" s="45"/>
      <c r="BF981" s="45"/>
      <c r="BG981" s="45"/>
      <c r="BH981" s="45"/>
      <c r="BI981" s="45"/>
      <c r="BJ981" s="45"/>
      <c r="BK981" s="45"/>
      <c r="BL981" s="45"/>
      <c r="BM981" s="45"/>
      <c r="BN981" s="45"/>
      <c r="BO981" s="45"/>
      <c r="BP981" s="45"/>
      <c r="BQ981" s="45"/>
      <c r="BR981" s="45"/>
      <c r="BS981" s="45"/>
      <c r="BT981" s="45"/>
      <c r="BU981" s="45"/>
      <c r="BV981" s="45"/>
      <c r="BW981" s="45"/>
      <c r="BX981" s="45"/>
      <c r="BY981" s="45"/>
      <c r="BZ981" s="45"/>
      <c r="CA981" s="45"/>
      <c r="CB981" s="45"/>
      <c r="CC981" s="45"/>
      <c r="CD981" s="45"/>
      <c r="CE981" s="45"/>
      <c r="CF981" s="45"/>
      <c r="CG981" s="45"/>
      <c r="CH981" s="45"/>
      <c r="CI981" s="45"/>
      <c r="CJ981" s="45"/>
      <c r="CK981" s="45"/>
      <c r="CL981" s="45"/>
      <c r="CM981" s="45"/>
      <c r="CN981" s="45"/>
      <c r="CO981" s="45"/>
      <c r="CP981" s="45"/>
      <c r="CQ981" s="45"/>
      <c r="CR981" s="45"/>
      <c r="CS981" s="45"/>
      <c r="CT981" s="45"/>
      <c r="CU981" s="45"/>
      <c r="CV981" s="45"/>
      <c r="CW981" s="45"/>
      <c r="CX981" s="45"/>
      <c r="CY981" s="45"/>
      <c r="CZ981" s="45"/>
      <c r="DA981" s="45"/>
      <c r="DB981" s="45"/>
      <c r="DC981" s="45"/>
      <c r="DD981" s="45"/>
      <c r="DE981" s="45"/>
      <c r="DF981" s="45"/>
      <c r="DG981" s="45"/>
      <c r="DH981" s="45"/>
      <c r="DI981" s="45"/>
      <c r="DJ981" s="45"/>
      <c r="DK981" s="45"/>
      <c r="DL981" s="45"/>
      <c r="DM981" s="45"/>
      <c r="DN981" s="45"/>
      <c r="DO981" s="45"/>
      <c r="DP981" s="45"/>
      <c r="DQ981" s="45"/>
      <c r="DR981" s="45"/>
      <c r="DS981" s="45"/>
      <c r="DT981" s="45"/>
      <c r="DU981" s="45"/>
      <c r="DV981" s="1217"/>
      <c r="DW981" s="45"/>
      <c r="DX981" s="45"/>
      <c r="DY981" s="45"/>
      <c r="DZ981" s="45"/>
      <c r="EA981" s="45"/>
      <c r="EB981" s="45"/>
      <c r="EC981" s="45"/>
      <c r="ED981" s="45"/>
      <c r="EE981" s="45"/>
      <c r="EF981" s="45"/>
      <c r="EG981" s="45"/>
      <c r="EH981" s="45"/>
      <c r="EI981" s="45"/>
      <c r="EJ981" s="45"/>
      <c r="EK981" s="45"/>
      <c r="EL981" s="45"/>
      <c r="EM981" s="45"/>
      <c r="EN981" s="45"/>
      <c r="EO981" s="45"/>
      <c r="EP981" s="45"/>
      <c r="EQ981" s="1217"/>
      <c r="ER981" s="577"/>
    </row>
    <row r="982" spans="1:148" ht="15" customHeight="1">
      <c r="A982" s="648"/>
      <c r="B982" s="2261" t="s">
        <v>1357</v>
      </c>
      <c r="C982" s="2266" t="str">
        <f t="shared" ref="C982" si="1041">IF(ISBLANK(C50), "", C50)</f>
        <v/>
      </c>
      <c r="D982" s="2266" t="str">
        <f t="shared" si="1023"/>
        <v/>
      </c>
      <c r="E982" s="2266" t="str">
        <f t="shared" si="1023"/>
        <v/>
      </c>
      <c r="F982" s="2266" t="str">
        <f t="shared" si="1023"/>
        <v/>
      </c>
      <c r="G982" s="45"/>
      <c r="H982" s="45"/>
      <c r="I982" s="45"/>
      <c r="J982" s="45"/>
      <c r="K982" s="45"/>
      <c r="L982" s="45"/>
      <c r="M982" s="45"/>
      <c r="N982" s="45"/>
      <c r="O982" s="45"/>
      <c r="P982" s="45"/>
      <c r="Q982" s="45"/>
      <c r="R982" s="45"/>
      <c r="S982" s="45"/>
      <c r="T982" s="45"/>
      <c r="U982" s="45"/>
      <c r="V982" s="45"/>
      <c r="W982" s="45"/>
      <c r="X982" s="45"/>
      <c r="Y982" s="45"/>
      <c r="Z982" s="45"/>
      <c r="AA982" s="45"/>
      <c r="AB982" s="45"/>
      <c r="AC982" s="45"/>
      <c r="AD982" s="45"/>
      <c r="AE982" s="45"/>
      <c r="AF982" s="45"/>
      <c r="AG982" s="45"/>
      <c r="AH982" s="45"/>
      <c r="AI982" s="45"/>
      <c r="AJ982" s="45"/>
      <c r="AK982" s="45"/>
      <c r="AL982" s="45"/>
      <c r="AM982" s="45"/>
      <c r="AN982" s="45"/>
      <c r="AO982" s="45"/>
      <c r="AP982" s="45"/>
      <c r="AQ982" s="45"/>
      <c r="AR982" s="45"/>
      <c r="AS982" s="45"/>
      <c r="AT982" s="45"/>
      <c r="AU982" s="45"/>
      <c r="AV982" s="45"/>
      <c r="AW982" s="45"/>
      <c r="AX982" s="45"/>
      <c r="AY982" s="45"/>
      <c r="AZ982" s="45"/>
      <c r="BA982" s="45"/>
      <c r="BB982" s="45"/>
      <c r="BC982" s="45"/>
      <c r="BD982" s="45"/>
      <c r="BE982" s="45"/>
      <c r="BF982" s="45"/>
      <c r="BG982" s="45"/>
      <c r="BH982" s="45"/>
      <c r="BI982" s="45"/>
      <c r="BJ982" s="45"/>
      <c r="BK982" s="45"/>
      <c r="BL982" s="45"/>
      <c r="BM982" s="45"/>
      <c r="BN982" s="45"/>
      <c r="BO982" s="45"/>
      <c r="BP982" s="45"/>
      <c r="BQ982" s="45"/>
      <c r="BR982" s="45"/>
      <c r="BS982" s="45"/>
      <c r="BT982" s="45"/>
      <c r="BU982" s="45"/>
      <c r="BV982" s="45"/>
      <c r="BW982" s="45"/>
      <c r="BX982" s="45"/>
      <c r="BY982" s="45"/>
      <c r="BZ982" s="45"/>
      <c r="CA982" s="45"/>
      <c r="CB982" s="45"/>
      <c r="CC982" s="45"/>
      <c r="CD982" s="45"/>
      <c r="CE982" s="45"/>
      <c r="CF982" s="45"/>
      <c r="CG982" s="45"/>
      <c r="CH982" s="45"/>
      <c r="CI982" s="45"/>
      <c r="CJ982" s="45"/>
      <c r="CK982" s="45"/>
      <c r="CL982" s="45"/>
      <c r="CM982" s="45"/>
      <c r="CN982" s="45"/>
      <c r="CO982" s="45"/>
      <c r="CP982" s="45"/>
      <c r="CQ982" s="45"/>
      <c r="CR982" s="45"/>
      <c r="CS982" s="45"/>
      <c r="CT982" s="45"/>
      <c r="CU982" s="45"/>
      <c r="CV982" s="45"/>
      <c r="CW982" s="45"/>
      <c r="CX982" s="45"/>
      <c r="CY982" s="45"/>
      <c r="CZ982" s="45"/>
      <c r="DA982" s="45"/>
      <c r="DB982" s="45"/>
      <c r="DC982" s="45"/>
      <c r="DD982" s="45"/>
      <c r="DE982" s="45"/>
      <c r="DF982" s="45"/>
      <c r="DG982" s="45"/>
      <c r="DH982" s="45"/>
      <c r="DI982" s="45"/>
      <c r="DJ982" s="45"/>
      <c r="DK982" s="45"/>
      <c r="DL982" s="45"/>
      <c r="DM982" s="45"/>
      <c r="DN982" s="45"/>
      <c r="DO982" s="45"/>
      <c r="DP982" s="45"/>
      <c r="DQ982" s="45"/>
      <c r="DR982" s="45"/>
      <c r="DS982" s="45"/>
      <c r="DT982" s="45"/>
      <c r="DU982" s="45"/>
      <c r="DV982" s="1217"/>
      <c r="DW982" s="45"/>
      <c r="DX982" s="45"/>
      <c r="DY982" s="45"/>
      <c r="DZ982" s="45"/>
      <c r="EA982" s="45"/>
      <c r="EB982" s="45"/>
      <c r="EC982" s="45"/>
      <c r="ED982" s="45"/>
      <c r="EE982" s="45"/>
      <c r="EF982" s="45"/>
      <c r="EG982" s="45"/>
      <c r="EH982" s="45"/>
      <c r="EI982" s="45"/>
      <c r="EJ982" s="45"/>
      <c r="EK982" s="45"/>
      <c r="EL982" s="45"/>
      <c r="EM982" s="45"/>
      <c r="EN982" s="45"/>
      <c r="EO982" s="45"/>
      <c r="EP982" s="45"/>
      <c r="EQ982" s="1217"/>
      <c r="ER982" s="577"/>
    </row>
    <row r="983" spans="1:148" ht="15" customHeight="1">
      <c r="A983" s="648"/>
      <c r="B983" s="2261" t="s">
        <v>1358</v>
      </c>
      <c r="C983" s="2266" t="str">
        <f t="shared" ref="C983" si="1042">IF(ISBLANK(C51), "", C51)</f>
        <v/>
      </c>
      <c r="D983" s="2266" t="str">
        <f t="shared" si="1023"/>
        <v/>
      </c>
      <c r="E983" s="2266" t="str">
        <f t="shared" si="1023"/>
        <v/>
      </c>
      <c r="F983" s="2266" t="str">
        <f t="shared" si="1023"/>
        <v/>
      </c>
      <c r="G983" s="45"/>
      <c r="H983" s="45"/>
      <c r="I983" s="45"/>
      <c r="J983" s="45"/>
      <c r="K983" s="45"/>
      <c r="L983" s="45"/>
      <c r="M983" s="45"/>
      <c r="N983" s="45"/>
      <c r="O983" s="45"/>
      <c r="P983" s="45"/>
      <c r="Q983" s="45"/>
      <c r="R983" s="45"/>
      <c r="S983" s="45"/>
      <c r="T983" s="45"/>
      <c r="U983" s="45"/>
      <c r="V983" s="45"/>
      <c r="W983" s="45"/>
      <c r="X983" s="45"/>
      <c r="Y983" s="45"/>
      <c r="Z983" s="45"/>
      <c r="AA983" s="45"/>
      <c r="AB983" s="45"/>
      <c r="AC983" s="45"/>
      <c r="AD983" s="45"/>
      <c r="AE983" s="45"/>
      <c r="AF983" s="45"/>
      <c r="AG983" s="45"/>
      <c r="AH983" s="45"/>
      <c r="AI983" s="45"/>
      <c r="AJ983" s="45"/>
      <c r="AK983" s="45"/>
      <c r="AL983" s="45"/>
      <c r="AM983" s="45"/>
      <c r="AN983" s="45"/>
      <c r="AO983" s="45"/>
      <c r="AP983" s="45"/>
      <c r="AQ983" s="45"/>
      <c r="AR983" s="45"/>
      <c r="AS983" s="45"/>
      <c r="AT983" s="45"/>
      <c r="AU983" s="45"/>
      <c r="AV983" s="45"/>
      <c r="AW983" s="45"/>
      <c r="AX983" s="45"/>
      <c r="AY983" s="45"/>
      <c r="AZ983" s="45"/>
      <c r="BA983" s="45"/>
      <c r="BB983" s="45"/>
      <c r="BC983" s="45"/>
      <c r="BD983" s="45"/>
      <c r="BE983" s="45"/>
      <c r="BF983" s="45"/>
      <c r="BG983" s="45"/>
      <c r="BH983" s="45"/>
      <c r="BI983" s="45"/>
      <c r="BJ983" s="45"/>
      <c r="BK983" s="45"/>
      <c r="BL983" s="45"/>
      <c r="BM983" s="45"/>
      <c r="BN983" s="45"/>
      <c r="BO983" s="45"/>
      <c r="BP983" s="45"/>
      <c r="BQ983" s="45"/>
      <c r="BR983" s="45"/>
      <c r="BS983" s="45"/>
      <c r="BT983" s="45"/>
      <c r="BU983" s="45"/>
      <c r="BV983" s="45"/>
      <c r="BW983" s="45"/>
      <c r="BX983" s="45"/>
      <c r="BY983" s="45"/>
      <c r="BZ983" s="45"/>
      <c r="CA983" s="45"/>
      <c r="CB983" s="45"/>
      <c r="CC983" s="45"/>
      <c r="CD983" s="45"/>
      <c r="CE983" s="45"/>
      <c r="CF983" s="45"/>
      <c r="CG983" s="45"/>
      <c r="CH983" s="45"/>
      <c r="CI983" s="45"/>
      <c r="CJ983" s="45"/>
      <c r="CK983" s="45"/>
      <c r="CL983" s="45"/>
      <c r="CM983" s="45"/>
      <c r="CN983" s="45"/>
      <c r="CO983" s="45"/>
      <c r="CP983" s="45"/>
      <c r="CQ983" s="45"/>
      <c r="CR983" s="45"/>
      <c r="CS983" s="45"/>
      <c r="CT983" s="45"/>
      <c r="CU983" s="45"/>
      <c r="CV983" s="45"/>
      <c r="CW983" s="45"/>
      <c r="CX983" s="45"/>
      <c r="CY983" s="45"/>
      <c r="CZ983" s="45"/>
      <c r="DA983" s="45"/>
      <c r="DB983" s="45"/>
      <c r="DC983" s="45"/>
      <c r="DD983" s="45"/>
      <c r="DE983" s="45"/>
      <c r="DF983" s="45"/>
      <c r="DG983" s="45"/>
      <c r="DH983" s="45"/>
      <c r="DI983" s="45"/>
      <c r="DJ983" s="45"/>
      <c r="DK983" s="45"/>
      <c r="DL983" s="45"/>
      <c r="DM983" s="45"/>
      <c r="DN983" s="45"/>
      <c r="DO983" s="45"/>
      <c r="DP983" s="45"/>
      <c r="DQ983" s="45"/>
      <c r="DR983" s="45"/>
      <c r="DS983" s="45"/>
      <c r="DT983" s="45"/>
      <c r="DU983" s="45"/>
      <c r="DV983" s="1217"/>
      <c r="DW983" s="45"/>
      <c r="DX983" s="45"/>
      <c r="DY983" s="45"/>
      <c r="DZ983" s="45"/>
      <c r="EA983" s="45"/>
      <c r="EB983" s="45"/>
      <c r="EC983" s="45"/>
      <c r="ED983" s="45"/>
      <c r="EE983" s="45"/>
      <c r="EF983" s="45"/>
      <c r="EG983" s="45"/>
      <c r="EH983" s="45"/>
      <c r="EI983" s="45"/>
      <c r="EJ983" s="45"/>
      <c r="EK983" s="45"/>
      <c r="EL983" s="45"/>
      <c r="EM983" s="45"/>
      <c r="EN983" s="45"/>
      <c r="EO983" s="45"/>
      <c r="EP983" s="45"/>
      <c r="EQ983" s="1217"/>
      <c r="ER983" s="577"/>
    </row>
    <row r="984" spans="1:148" ht="15" customHeight="1">
      <c r="A984" s="648"/>
      <c r="B984" s="2261" t="s">
        <v>1359</v>
      </c>
      <c r="C984" s="2266" t="str">
        <f t="shared" ref="C984" si="1043">IF(ISBLANK(C52), "", C52)</f>
        <v/>
      </c>
      <c r="D984" s="2266" t="str">
        <f t="shared" ref="D984:F1003" si="1044">IF(ISBLANK(D52), "", D52)</f>
        <v/>
      </c>
      <c r="E984" s="2266" t="str">
        <f t="shared" si="1044"/>
        <v/>
      </c>
      <c r="F984" s="2266" t="str">
        <f t="shared" si="1044"/>
        <v/>
      </c>
      <c r="G984" s="45"/>
      <c r="H984" s="45"/>
      <c r="I984" s="45"/>
      <c r="J984" s="45"/>
      <c r="K984" s="45"/>
      <c r="L984" s="45"/>
      <c r="M984" s="45"/>
      <c r="N984" s="45"/>
      <c r="O984" s="45"/>
      <c r="P984" s="45"/>
      <c r="Q984" s="45"/>
      <c r="R984" s="45"/>
      <c r="S984" s="45"/>
      <c r="T984" s="45"/>
      <c r="U984" s="45"/>
      <c r="V984" s="45"/>
      <c r="W984" s="45"/>
      <c r="X984" s="45"/>
      <c r="Y984" s="45"/>
      <c r="Z984" s="45"/>
      <c r="AA984" s="45"/>
      <c r="AB984" s="45"/>
      <c r="AC984" s="45"/>
      <c r="AD984" s="45"/>
      <c r="AE984" s="45"/>
      <c r="AF984" s="45"/>
      <c r="AG984" s="45"/>
      <c r="AH984" s="45"/>
      <c r="AI984" s="45"/>
      <c r="AJ984" s="45"/>
      <c r="AK984" s="45"/>
      <c r="AL984" s="45"/>
      <c r="AM984" s="45"/>
      <c r="AN984" s="45"/>
      <c r="AO984" s="45"/>
      <c r="AP984" s="45"/>
      <c r="AQ984" s="45"/>
      <c r="AR984" s="45"/>
      <c r="AS984" s="45"/>
      <c r="AT984" s="45"/>
      <c r="AU984" s="45"/>
      <c r="AV984" s="45"/>
      <c r="AW984" s="45"/>
      <c r="AX984" s="45"/>
      <c r="AY984" s="45"/>
      <c r="AZ984" s="45"/>
      <c r="BA984" s="45"/>
      <c r="BB984" s="45"/>
      <c r="BC984" s="45"/>
      <c r="BD984" s="45"/>
      <c r="BE984" s="45"/>
      <c r="BF984" s="45"/>
      <c r="BG984" s="45"/>
      <c r="BH984" s="45"/>
      <c r="BI984" s="45"/>
      <c r="BJ984" s="45"/>
      <c r="BK984" s="45"/>
      <c r="BL984" s="45"/>
      <c r="BM984" s="45"/>
      <c r="BN984" s="45"/>
      <c r="BO984" s="45"/>
      <c r="BP984" s="45"/>
      <c r="BQ984" s="45"/>
      <c r="BR984" s="45"/>
      <c r="BS984" s="45"/>
      <c r="BT984" s="45"/>
      <c r="BU984" s="45"/>
      <c r="BV984" s="45"/>
      <c r="BW984" s="45"/>
      <c r="BX984" s="45"/>
      <c r="BY984" s="45"/>
      <c r="BZ984" s="45"/>
      <c r="CA984" s="45"/>
      <c r="CB984" s="45"/>
      <c r="CC984" s="45"/>
      <c r="CD984" s="45"/>
      <c r="CE984" s="45"/>
      <c r="CF984" s="45"/>
      <c r="CG984" s="45"/>
      <c r="CH984" s="45"/>
      <c r="CI984" s="45"/>
      <c r="CJ984" s="45"/>
      <c r="CK984" s="45"/>
      <c r="CL984" s="45"/>
      <c r="CM984" s="45"/>
      <c r="CN984" s="45"/>
      <c r="CO984" s="45"/>
      <c r="CP984" s="45"/>
      <c r="CQ984" s="45"/>
      <c r="CR984" s="45"/>
      <c r="CS984" s="45"/>
      <c r="CT984" s="45"/>
      <c r="CU984" s="45"/>
      <c r="CV984" s="45"/>
      <c r="CW984" s="45"/>
      <c r="CX984" s="45"/>
      <c r="CY984" s="45"/>
      <c r="CZ984" s="45"/>
      <c r="DA984" s="45"/>
      <c r="DB984" s="45"/>
      <c r="DC984" s="45"/>
      <c r="DD984" s="45"/>
      <c r="DE984" s="45"/>
      <c r="DF984" s="45"/>
      <c r="DG984" s="45"/>
      <c r="DH984" s="45"/>
      <c r="DI984" s="45"/>
      <c r="DJ984" s="45"/>
      <c r="DK984" s="45"/>
      <c r="DL984" s="45"/>
      <c r="DM984" s="45"/>
      <c r="DN984" s="45"/>
      <c r="DO984" s="45"/>
      <c r="DP984" s="45"/>
      <c r="DQ984" s="45"/>
      <c r="DR984" s="45"/>
      <c r="DS984" s="45"/>
      <c r="DT984" s="45"/>
      <c r="DU984" s="45"/>
      <c r="DV984" s="1217"/>
      <c r="DW984" s="45"/>
      <c r="DX984" s="45"/>
      <c r="DY984" s="45"/>
      <c r="DZ984" s="45"/>
      <c r="EA984" s="45"/>
      <c r="EB984" s="45"/>
      <c r="EC984" s="45"/>
      <c r="ED984" s="45"/>
      <c r="EE984" s="45"/>
      <c r="EF984" s="45"/>
      <c r="EG984" s="45"/>
      <c r="EH984" s="45"/>
      <c r="EI984" s="45"/>
      <c r="EJ984" s="45"/>
      <c r="EK984" s="45"/>
      <c r="EL984" s="45"/>
      <c r="EM984" s="45"/>
      <c r="EN984" s="45"/>
      <c r="EO984" s="45"/>
      <c r="EP984" s="45"/>
      <c r="EQ984" s="1217"/>
      <c r="ER984" s="577"/>
    </row>
    <row r="985" spans="1:148" ht="15" customHeight="1">
      <c r="A985" s="648"/>
      <c r="B985" s="2261" t="s">
        <v>1360</v>
      </c>
      <c r="C985" s="2266" t="str">
        <f t="shared" ref="C985" si="1045">IF(ISBLANK(C53), "", C53)</f>
        <v/>
      </c>
      <c r="D985" s="2266" t="str">
        <f t="shared" si="1044"/>
        <v/>
      </c>
      <c r="E985" s="2266" t="str">
        <f t="shared" si="1044"/>
        <v/>
      </c>
      <c r="F985" s="2266" t="str">
        <f t="shared" si="1044"/>
        <v/>
      </c>
      <c r="G985" s="45"/>
      <c r="H985" s="45"/>
      <c r="I985" s="45"/>
      <c r="J985" s="45"/>
      <c r="K985" s="45"/>
      <c r="L985" s="45"/>
      <c r="M985" s="45"/>
      <c r="N985" s="45"/>
      <c r="O985" s="45"/>
      <c r="P985" s="45"/>
      <c r="Q985" s="45"/>
      <c r="R985" s="45"/>
      <c r="S985" s="45"/>
      <c r="T985" s="45"/>
      <c r="U985" s="45"/>
      <c r="V985" s="45"/>
      <c r="W985" s="45"/>
      <c r="X985" s="45"/>
      <c r="Y985" s="45"/>
      <c r="Z985" s="45"/>
      <c r="AA985" s="45"/>
      <c r="AB985" s="45"/>
      <c r="AC985" s="45"/>
      <c r="AD985" s="45"/>
      <c r="AE985" s="45"/>
      <c r="AF985" s="45"/>
      <c r="AG985" s="45"/>
      <c r="AH985" s="45"/>
      <c r="AI985" s="45"/>
      <c r="AJ985" s="45"/>
      <c r="AK985" s="45"/>
      <c r="AL985" s="45"/>
      <c r="AM985" s="45"/>
      <c r="AN985" s="45"/>
      <c r="AO985" s="45"/>
      <c r="AP985" s="45"/>
      <c r="AQ985" s="45"/>
      <c r="AR985" s="45"/>
      <c r="AS985" s="45"/>
      <c r="AT985" s="45"/>
      <c r="AU985" s="45"/>
      <c r="AV985" s="45"/>
      <c r="AW985" s="45"/>
      <c r="AX985" s="45"/>
      <c r="AY985" s="45"/>
      <c r="AZ985" s="45"/>
      <c r="BA985" s="45"/>
      <c r="BB985" s="45"/>
      <c r="BC985" s="45"/>
      <c r="BD985" s="45"/>
      <c r="BE985" s="45"/>
      <c r="BF985" s="45"/>
      <c r="BG985" s="45"/>
      <c r="BH985" s="45"/>
      <c r="BI985" s="45"/>
      <c r="BJ985" s="45"/>
      <c r="BK985" s="45"/>
      <c r="BL985" s="45"/>
      <c r="BM985" s="45"/>
      <c r="BN985" s="45"/>
      <c r="BO985" s="45"/>
      <c r="BP985" s="45"/>
      <c r="BQ985" s="45"/>
      <c r="BR985" s="45"/>
      <c r="BS985" s="45"/>
      <c r="BT985" s="45"/>
      <c r="BU985" s="45"/>
      <c r="BV985" s="45"/>
      <c r="BW985" s="45"/>
      <c r="BX985" s="45"/>
      <c r="BY985" s="45"/>
      <c r="BZ985" s="45"/>
      <c r="CA985" s="45"/>
      <c r="CB985" s="45"/>
      <c r="CC985" s="45"/>
      <c r="CD985" s="45"/>
      <c r="CE985" s="45"/>
      <c r="CF985" s="45"/>
      <c r="CG985" s="45"/>
      <c r="CH985" s="45"/>
      <c r="CI985" s="45"/>
      <c r="CJ985" s="45"/>
      <c r="CK985" s="45"/>
      <c r="CL985" s="45"/>
      <c r="CM985" s="45"/>
      <c r="CN985" s="45"/>
      <c r="CO985" s="45"/>
      <c r="CP985" s="45"/>
      <c r="CQ985" s="45"/>
      <c r="CR985" s="45"/>
      <c r="CS985" s="45"/>
      <c r="CT985" s="45"/>
      <c r="CU985" s="45"/>
      <c r="CV985" s="45"/>
      <c r="CW985" s="45"/>
      <c r="CX985" s="45"/>
      <c r="CY985" s="45"/>
      <c r="CZ985" s="45"/>
      <c r="DA985" s="45"/>
      <c r="DB985" s="45"/>
      <c r="DC985" s="45"/>
      <c r="DD985" s="45"/>
      <c r="DE985" s="45"/>
      <c r="DF985" s="45"/>
      <c r="DG985" s="45"/>
      <c r="DH985" s="45"/>
      <c r="DI985" s="45"/>
      <c r="DJ985" s="45"/>
      <c r="DK985" s="45"/>
      <c r="DL985" s="45"/>
      <c r="DM985" s="45"/>
      <c r="DN985" s="45"/>
      <c r="DO985" s="45"/>
      <c r="DP985" s="45"/>
      <c r="DQ985" s="45"/>
      <c r="DR985" s="45"/>
      <c r="DS985" s="45"/>
      <c r="DT985" s="45"/>
      <c r="DU985" s="45"/>
      <c r="DV985" s="1217"/>
      <c r="DW985" s="45"/>
      <c r="DX985" s="45"/>
      <c r="DY985" s="45"/>
      <c r="DZ985" s="45"/>
      <c r="EA985" s="45"/>
      <c r="EB985" s="45"/>
      <c r="EC985" s="45"/>
      <c r="ED985" s="45"/>
      <c r="EE985" s="45"/>
      <c r="EF985" s="45"/>
      <c r="EG985" s="45"/>
      <c r="EH985" s="45"/>
      <c r="EI985" s="45"/>
      <c r="EJ985" s="45"/>
      <c r="EK985" s="45"/>
      <c r="EL985" s="45"/>
      <c r="EM985" s="45"/>
      <c r="EN985" s="45"/>
      <c r="EO985" s="45"/>
      <c r="EP985" s="45"/>
      <c r="EQ985" s="1217"/>
      <c r="ER985" s="577"/>
    </row>
    <row r="986" spans="1:148" ht="15" customHeight="1">
      <c r="A986" s="648"/>
      <c r="B986" s="2261" t="s">
        <v>1361</v>
      </c>
      <c r="C986" s="2266" t="str">
        <f t="shared" ref="C986" si="1046">IF(ISBLANK(C54), "", C54)</f>
        <v/>
      </c>
      <c r="D986" s="2266" t="str">
        <f t="shared" si="1044"/>
        <v/>
      </c>
      <c r="E986" s="2266" t="str">
        <f t="shared" si="1044"/>
        <v/>
      </c>
      <c r="F986" s="2266" t="str">
        <f t="shared" si="1044"/>
        <v/>
      </c>
      <c r="G986" s="45"/>
      <c r="H986" s="45"/>
      <c r="I986" s="45"/>
      <c r="J986" s="45"/>
      <c r="K986" s="45"/>
      <c r="L986" s="45"/>
      <c r="M986" s="45"/>
      <c r="N986" s="45"/>
      <c r="O986" s="45"/>
      <c r="P986" s="45"/>
      <c r="Q986" s="45"/>
      <c r="R986" s="45"/>
      <c r="S986" s="45"/>
      <c r="T986" s="45"/>
      <c r="U986" s="45"/>
      <c r="V986" s="45"/>
      <c r="W986" s="45"/>
      <c r="X986" s="45"/>
      <c r="Y986" s="45"/>
      <c r="Z986" s="45"/>
      <c r="AA986" s="45"/>
      <c r="AB986" s="45"/>
      <c r="AC986" s="45"/>
      <c r="AD986" s="45"/>
      <c r="AE986" s="45"/>
      <c r="AF986" s="45"/>
      <c r="AG986" s="45"/>
      <c r="AH986" s="45"/>
      <c r="AI986" s="45"/>
      <c r="AJ986" s="45"/>
      <c r="AK986" s="45"/>
      <c r="AL986" s="45"/>
      <c r="AM986" s="45"/>
      <c r="AN986" s="45"/>
      <c r="AO986" s="45"/>
      <c r="AP986" s="45"/>
      <c r="AQ986" s="45"/>
      <c r="AR986" s="45"/>
      <c r="AS986" s="45"/>
      <c r="AT986" s="45"/>
      <c r="AU986" s="45"/>
      <c r="AV986" s="45"/>
      <c r="AW986" s="45"/>
      <c r="AX986" s="45"/>
      <c r="AY986" s="45"/>
      <c r="AZ986" s="45"/>
      <c r="BA986" s="45"/>
      <c r="BB986" s="45"/>
      <c r="BC986" s="45"/>
      <c r="BD986" s="45"/>
      <c r="BE986" s="45"/>
      <c r="BF986" s="45"/>
      <c r="BG986" s="45"/>
      <c r="BH986" s="45"/>
      <c r="BI986" s="45"/>
      <c r="BJ986" s="45"/>
      <c r="BK986" s="45"/>
      <c r="BL986" s="45"/>
      <c r="BM986" s="45"/>
      <c r="BN986" s="45"/>
      <c r="BO986" s="45"/>
      <c r="BP986" s="45"/>
      <c r="BQ986" s="45"/>
      <c r="BR986" s="45"/>
      <c r="BS986" s="45"/>
      <c r="BT986" s="45"/>
      <c r="BU986" s="45"/>
      <c r="BV986" s="45"/>
      <c r="BW986" s="45"/>
      <c r="BX986" s="45"/>
      <c r="BY986" s="45"/>
      <c r="BZ986" s="45"/>
      <c r="CA986" s="45"/>
      <c r="CB986" s="45"/>
      <c r="CC986" s="45"/>
      <c r="CD986" s="45"/>
      <c r="CE986" s="45"/>
      <c r="CF986" s="45"/>
      <c r="CG986" s="45"/>
      <c r="CH986" s="45"/>
      <c r="CI986" s="45"/>
      <c r="CJ986" s="45"/>
      <c r="CK986" s="45"/>
      <c r="CL986" s="45"/>
      <c r="CM986" s="45"/>
      <c r="CN986" s="45"/>
      <c r="CO986" s="45"/>
      <c r="CP986" s="45"/>
      <c r="CQ986" s="45"/>
      <c r="CR986" s="45"/>
      <c r="CS986" s="45"/>
      <c r="CT986" s="45"/>
      <c r="CU986" s="45"/>
      <c r="CV986" s="45"/>
      <c r="CW986" s="45"/>
      <c r="CX986" s="45"/>
      <c r="CY986" s="45"/>
      <c r="CZ986" s="45"/>
      <c r="DA986" s="45"/>
      <c r="DB986" s="45"/>
      <c r="DC986" s="45"/>
      <c r="DD986" s="45"/>
      <c r="DE986" s="45"/>
      <c r="DF986" s="45"/>
      <c r="DG986" s="45"/>
      <c r="DH986" s="45"/>
      <c r="DI986" s="45"/>
      <c r="DJ986" s="45"/>
      <c r="DK986" s="45"/>
      <c r="DL986" s="45"/>
      <c r="DM986" s="45"/>
      <c r="DN986" s="45"/>
      <c r="DO986" s="45"/>
      <c r="DP986" s="45"/>
      <c r="DQ986" s="45"/>
      <c r="DR986" s="45"/>
      <c r="DS986" s="45"/>
      <c r="DT986" s="45"/>
      <c r="DU986" s="45"/>
      <c r="DV986" s="1217"/>
      <c r="DW986" s="45"/>
      <c r="DX986" s="45"/>
      <c r="DY986" s="45"/>
      <c r="DZ986" s="45"/>
      <c r="EA986" s="45"/>
      <c r="EB986" s="45"/>
      <c r="EC986" s="45"/>
      <c r="ED986" s="45"/>
      <c r="EE986" s="45"/>
      <c r="EF986" s="45"/>
      <c r="EG986" s="45"/>
      <c r="EH986" s="45"/>
      <c r="EI986" s="45"/>
      <c r="EJ986" s="45"/>
      <c r="EK986" s="45"/>
      <c r="EL986" s="45"/>
      <c r="EM986" s="45"/>
      <c r="EN986" s="45"/>
      <c r="EO986" s="45"/>
      <c r="EP986" s="45"/>
      <c r="EQ986" s="1217"/>
      <c r="ER986" s="577"/>
    </row>
    <row r="987" spans="1:148" ht="15" customHeight="1">
      <c r="A987" s="648"/>
      <c r="B987" s="2261" t="s">
        <v>1362</v>
      </c>
      <c r="C987" s="2266" t="str">
        <f t="shared" ref="C987" si="1047">IF(ISBLANK(C55), "", C55)</f>
        <v/>
      </c>
      <c r="D987" s="2266" t="str">
        <f t="shared" si="1044"/>
        <v/>
      </c>
      <c r="E987" s="2266" t="str">
        <f t="shared" si="1044"/>
        <v/>
      </c>
      <c r="F987" s="2266" t="str">
        <f t="shared" si="1044"/>
        <v/>
      </c>
      <c r="G987" s="45"/>
      <c r="H987" s="45"/>
      <c r="I987" s="45"/>
      <c r="J987" s="45"/>
      <c r="K987" s="45"/>
      <c r="L987" s="45"/>
      <c r="M987" s="45"/>
      <c r="N987" s="45"/>
      <c r="O987" s="45"/>
      <c r="P987" s="45"/>
      <c r="Q987" s="45"/>
      <c r="R987" s="45"/>
      <c r="S987" s="45"/>
      <c r="T987" s="45"/>
      <c r="U987" s="45"/>
      <c r="V987" s="45"/>
      <c r="W987" s="45"/>
      <c r="X987" s="45"/>
      <c r="Y987" s="45"/>
      <c r="Z987" s="45"/>
      <c r="AA987" s="45"/>
      <c r="AB987" s="45"/>
      <c r="AC987" s="45"/>
      <c r="AD987" s="45"/>
      <c r="AE987" s="45"/>
      <c r="AF987" s="45"/>
      <c r="AG987" s="45"/>
      <c r="AH987" s="45"/>
      <c r="AI987" s="45"/>
      <c r="AJ987" s="45"/>
      <c r="AK987" s="45"/>
      <c r="AL987" s="45"/>
      <c r="AM987" s="45"/>
      <c r="AN987" s="45"/>
      <c r="AO987" s="45"/>
      <c r="AP987" s="45"/>
      <c r="AQ987" s="45"/>
      <c r="AR987" s="45"/>
      <c r="AS987" s="45"/>
      <c r="AT987" s="45"/>
      <c r="AU987" s="45"/>
      <c r="AV987" s="45"/>
      <c r="AW987" s="45"/>
      <c r="AX987" s="45"/>
      <c r="AY987" s="45"/>
      <c r="AZ987" s="45"/>
      <c r="BA987" s="45"/>
      <c r="BB987" s="45"/>
      <c r="BC987" s="45"/>
      <c r="BD987" s="45"/>
      <c r="BE987" s="45"/>
      <c r="BF987" s="45"/>
      <c r="BG987" s="45"/>
      <c r="BH987" s="45"/>
      <c r="BI987" s="45"/>
      <c r="BJ987" s="45"/>
      <c r="BK987" s="45"/>
      <c r="BL987" s="45"/>
      <c r="BM987" s="45"/>
      <c r="BN987" s="45"/>
      <c r="BO987" s="45"/>
      <c r="BP987" s="45"/>
      <c r="BQ987" s="45"/>
      <c r="BR987" s="45"/>
      <c r="BS987" s="45"/>
      <c r="BT987" s="45"/>
      <c r="BU987" s="45"/>
      <c r="BV987" s="45"/>
      <c r="BW987" s="45"/>
      <c r="BX987" s="45"/>
      <c r="BY987" s="45"/>
      <c r="BZ987" s="45"/>
      <c r="CA987" s="45"/>
      <c r="CB987" s="45"/>
      <c r="CC987" s="45"/>
      <c r="CD987" s="45"/>
      <c r="CE987" s="45"/>
      <c r="CF987" s="45"/>
      <c r="CG987" s="45"/>
      <c r="CH987" s="45"/>
      <c r="CI987" s="45"/>
      <c r="CJ987" s="45"/>
      <c r="CK987" s="45"/>
      <c r="CL987" s="45"/>
      <c r="CM987" s="45"/>
      <c r="CN987" s="45"/>
      <c r="CO987" s="45"/>
      <c r="CP987" s="45"/>
      <c r="CQ987" s="45"/>
      <c r="CR987" s="45"/>
      <c r="CS987" s="45"/>
      <c r="CT987" s="45"/>
      <c r="CU987" s="45"/>
      <c r="CV987" s="45"/>
      <c r="CW987" s="45"/>
      <c r="CX987" s="45"/>
      <c r="CY987" s="45"/>
      <c r="CZ987" s="45"/>
      <c r="DA987" s="45"/>
      <c r="DB987" s="45"/>
      <c r="DC987" s="45"/>
      <c r="DD987" s="45"/>
      <c r="DE987" s="45"/>
      <c r="DF987" s="45"/>
      <c r="DG987" s="45"/>
      <c r="DH987" s="45"/>
      <c r="DI987" s="45"/>
      <c r="DJ987" s="45"/>
      <c r="DK987" s="45"/>
      <c r="DL987" s="45"/>
      <c r="DM987" s="45"/>
      <c r="DN987" s="45"/>
      <c r="DO987" s="45"/>
      <c r="DP987" s="45"/>
      <c r="DQ987" s="45"/>
      <c r="DR987" s="45"/>
      <c r="DS987" s="45"/>
      <c r="DT987" s="45"/>
      <c r="DU987" s="45"/>
      <c r="DV987" s="1217"/>
      <c r="DW987" s="45"/>
      <c r="DX987" s="45"/>
      <c r="DY987" s="45"/>
      <c r="DZ987" s="45"/>
      <c r="EA987" s="45"/>
      <c r="EB987" s="45"/>
      <c r="EC987" s="45"/>
      <c r="ED987" s="45"/>
      <c r="EE987" s="45"/>
      <c r="EF987" s="45"/>
      <c r="EG987" s="45"/>
      <c r="EH987" s="45"/>
      <c r="EI987" s="45"/>
      <c r="EJ987" s="45"/>
      <c r="EK987" s="45"/>
      <c r="EL987" s="45"/>
      <c r="EM987" s="45"/>
      <c r="EN987" s="45"/>
      <c r="EO987" s="45"/>
      <c r="EP987" s="45"/>
      <c r="EQ987" s="1217"/>
      <c r="ER987" s="577"/>
    </row>
    <row r="988" spans="1:148" ht="15" customHeight="1">
      <c r="A988" s="648"/>
      <c r="B988" s="2261" t="s">
        <v>1363</v>
      </c>
      <c r="C988" s="2266" t="str">
        <f t="shared" ref="C988" si="1048">IF(ISBLANK(C56), "", C56)</f>
        <v/>
      </c>
      <c r="D988" s="2266" t="str">
        <f t="shared" si="1044"/>
        <v/>
      </c>
      <c r="E988" s="2266" t="str">
        <f t="shared" si="1044"/>
        <v/>
      </c>
      <c r="F988" s="2266" t="str">
        <f t="shared" si="1044"/>
        <v/>
      </c>
      <c r="G988" s="45"/>
      <c r="H988" s="45"/>
      <c r="I988" s="45"/>
      <c r="J988" s="45"/>
      <c r="K988" s="45"/>
      <c r="L988" s="45"/>
      <c r="M988" s="45"/>
      <c r="N988" s="45"/>
      <c r="O988" s="45"/>
      <c r="P988" s="45"/>
      <c r="Q988" s="45"/>
      <c r="R988" s="45"/>
      <c r="S988" s="45"/>
      <c r="T988" s="45"/>
      <c r="U988" s="45"/>
      <c r="V988" s="45"/>
      <c r="W988" s="45"/>
      <c r="X988" s="45"/>
      <c r="Y988" s="45"/>
      <c r="Z988" s="45"/>
      <c r="AA988" s="45"/>
      <c r="AB988" s="45"/>
      <c r="AC988" s="45"/>
      <c r="AD988" s="45"/>
      <c r="AE988" s="45"/>
      <c r="AF988" s="45"/>
      <c r="AG988" s="45"/>
      <c r="AH988" s="45"/>
      <c r="AI988" s="45"/>
      <c r="AJ988" s="45"/>
      <c r="AK988" s="45"/>
      <c r="AL988" s="45"/>
      <c r="AM988" s="45"/>
      <c r="AN988" s="45"/>
      <c r="AO988" s="45"/>
      <c r="AP988" s="45"/>
      <c r="AQ988" s="45"/>
      <c r="AR988" s="45"/>
      <c r="AS988" s="45"/>
      <c r="AT988" s="45"/>
      <c r="AU988" s="45"/>
      <c r="AV988" s="45"/>
      <c r="AW988" s="45"/>
      <c r="AX988" s="45"/>
      <c r="AY988" s="45"/>
      <c r="AZ988" s="45"/>
      <c r="BA988" s="45"/>
      <c r="BB988" s="45"/>
      <c r="BC988" s="45"/>
      <c r="BD988" s="45"/>
      <c r="BE988" s="45"/>
      <c r="BF988" s="45"/>
      <c r="BG988" s="45"/>
      <c r="BH988" s="45"/>
      <c r="BI988" s="45"/>
      <c r="BJ988" s="45"/>
      <c r="BK988" s="45"/>
      <c r="BL988" s="45"/>
      <c r="BM988" s="45"/>
      <c r="BN988" s="45"/>
      <c r="BO988" s="45"/>
      <c r="BP988" s="45"/>
      <c r="BQ988" s="45"/>
      <c r="BR988" s="45"/>
      <c r="BS988" s="45"/>
      <c r="BT988" s="45"/>
      <c r="BU988" s="45"/>
      <c r="BV988" s="45"/>
      <c r="BW988" s="45"/>
      <c r="BX988" s="45"/>
      <c r="BY988" s="45"/>
      <c r="BZ988" s="45"/>
      <c r="CA988" s="45"/>
      <c r="CB988" s="45"/>
      <c r="CC988" s="45"/>
      <c r="CD988" s="45"/>
      <c r="CE988" s="45"/>
      <c r="CF988" s="45"/>
      <c r="CG988" s="45"/>
      <c r="CH988" s="45"/>
      <c r="CI988" s="45"/>
      <c r="CJ988" s="45"/>
      <c r="CK988" s="45"/>
      <c r="CL988" s="45"/>
      <c r="CM988" s="45"/>
      <c r="CN988" s="45"/>
      <c r="CO988" s="45"/>
      <c r="CP988" s="45"/>
      <c r="CQ988" s="45"/>
      <c r="CR988" s="45"/>
      <c r="CS988" s="45"/>
      <c r="CT988" s="45"/>
      <c r="CU988" s="45"/>
      <c r="CV988" s="45"/>
      <c r="CW988" s="45"/>
      <c r="CX988" s="45"/>
      <c r="CY988" s="45"/>
      <c r="CZ988" s="45"/>
      <c r="DA988" s="45"/>
      <c r="DB988" s="45"/>
      <c r="DC988" s="45"/>
      <c r="DD988" s="45"/>
      <c r="DE988" s="45"/>
      <c r="DF988" s="45"/>
      <c r="DG988" s="45"/>
      <c r="DH988" s="45"/>
      <c r="DI988" s="45"/>
      <c r="DJ988" s="45"/>
      <c r="DK988" s="45"/>
      <c r="DL988" s="45"/>
      <c r="DM988" s="45"/>
      <c r="DN988" s="45"/>
      <c r="DO988" s="45"/>
      <c r="DP988" s="45"/>
      <c r="DQ988" s="45"/>
      <c r="DR988" s="45"/>
      <c r="DS988" s="45"/>
      <c r="DT988" s="45"/>
      <c r="DU988" s="45"/>
      <c r="DV988" s="1217"/>
      <c r="DW988" s="45"/>
      <c r="DX988" s="45"/>
      <c r="DY988" s="45"/>
      <c r="DZ988" s="45"/>
      <c r="EA988" s="45"/>
      <c r="EB988" s="45"/>
      <c r="EC988" s="45"/>
      <c r="ED988" s="45"/>
      <c r="EE988" s="45"/>
      <c r="EF988" s="45"/>
      <c r="EG988" s="45"/>
      <c r="EH988" s="45"/>
      <c r="EI988" s="45"/>
      <c r="EJ988" s="45"/>
      <c r="EK988" s="45"/>
      <c r="EL988" s="45"/>
      <c r="EM988" s="45"/>
      <c r="EN988" s="45"/>
      <c r="EO988" s="45"/>
      <c r="EP988" s="45"/>
      <c r="EQ988" s="1217"/>
      <c r="ER988" s="577"/>
    </row>
    <row r="989" spans="1:148" ht="15" customHeight="1">
      <c r="A989" s="648"/>
      <c r="B989" s="2261" t="s">
        <v>1364</v>
      </c>
      <c r="C989" s="2266" t="str">
        <f t="shared" ref="C989" si="1049">IF(ISBLANK(C57), "", C57)</f>
        <v/>
      </c>
      <c r="D989" s="2266" t="str">
        <f t="shared" si="1044"/>
        <v/>
      </c>
      <c r="E989" s="2266" t="str">
        <f t="shared" si="1044"/>
        <v/>
      </c>
      <c r="F989" s="2266" t="str">
        <f t="shared" si="1044"/>
        <v/>
      </c>
      <c r="G989" s="45"/>
      <c r="H989" s="45"/>
      <c r="I989" s="45"/>
      <c r="J989" s="45"/>
      <c r="K989" s="45"/>
      <c r="L989" s="45"/>
      <c r="M989" s="45"/>
      <c r="N989" s="45"/>
      <c r="O989" s="45"/>
      <c r="P989" s="45"/>
      <c r="Q989" s="45"/>
      <c r="R989" s="45"/>
      <c r="S989" s="45"/>
      <c r="T989" s="45"/>
      <c r="U989" s="45"/>
      <c r="V989" s="45"/>
      <c r="W989" s="45"/>
      <c r="X989" s="45"/>
      <c r="Y989" s="45"/>
      <c r="Z989" s="45"/>
      <c r="AA989" s="45"/>
      <c r="AB989" s="45"/>
      <c r="AC989" s="45"/>
      <c r="AD989" s="45"/>
      <c r="AE989" s="45"/>
      <c r="AF989" s="45"/>
      <c r="AG989" s="45"/>
      <c r="AH989" s="45"/>
      <c r="AI989" s="45"/>
      <c r="AJ989" s="45"/>
      <c r="AK989" s="45"/>
      <c r="AL989" s="45"/>
      <c r="AM989" s="45"/>
      <c r="AN989" s="45"/>
      <c r="AO989" s="45"/>
      <c r="AP989" s="45"/>
      <c r="AQ989" s="45"/>
      <c r="AR989" s="45"/>
      <c r="AS989" s="45"/>
      <c r="AT989" s="45"/>
      <c r="AU989" s="45"/>
      <c r="AV989" s="45"/>
      <c r="AW989" s="45"/>
      <c r="AX989" s="45"/>
      <c r="AY989" s="45"/>
      <c r="AZ989" s="45"/>
      <c r="BA989" s="45"/>
      <c r="BB989" s="45"/>
      <c r="BC989" s="45"/>
      <c r="BD989" s="45"/>
      <c r="BE989" s="45"/>
      <c r="BF989" s="45"/>
      <c r="BG989" s="45"/>
      <c r="BH989" s="45"/>
      <c r="BI989" s="45"/>
      <c r="BJ989" s="45"/>
      <c r="BK989" s="45"/>
      <c r="BL989" s="45"/>
      <c r="BM989" s="45"/>
      <c r="BN989" s="45"/>
      <c r="BO989" s="45"/>
      <c r="BP989" s="45"/>
      <c r="BQ989" s="45"/>
      <c r="BR989" s="45"/>
      <c r="BS989" s="45"/>
      <c r="BT989" s="45"/>
      <c r="BU989" s="45"/>
      <c r="BV989" s="45"/>
      <c r="BW989" s="45"/>
      <c r="BX989" s="45"/>
      <c r="BY989" s="45"/>
      <c r="BZ989" s="45"/>
      <c r="CA989" s="45"/>
      <c r="CB989" s="45"/>
      <c r="CC989" s="45"/>
      <c r="CD989" s="45"/>
      <c r="CE989" s="45"/>
      <c r="CF989" s="45"/>
      <c r="CG989" s="45"/>
      <c r="CH989" s="45"/>
      <c r="CI989" s="45"/>
      <c r="CJ989" s="45"/>
      <c r="CK989" s="45"/>
      <c r="CL989" s="45"/>
      <c r="CM989" s="45"/>
      <c r="CN989" s="45"/>
      <c r="CO989" s="45"/>
      <c r="CP989" s="45"/>
      <c r="CQ989" s="45"/>
      <c r="CR989" s="45"/>
      <c r="CS989" s="45"/>
      <c r="CT989" s="45"/>
      <c r="CU989" s="45"/>
      <c r="CV989" s="45"/>
      <c r="CW989" s="45"/>
      <c r="CX989" s="45"/>
      <c r="CY989" s="45"/>
      <c r="CZ989" s="45"/>
      <c r="DA989" s="45"/>
      <c r="DB989" s="45"/>
      <c r="DC989" s="45"/>
      <c r="DD989" s="45"/>
      <c r="DE989" s="45"/>
      <c r="DF989" s="45"/>
      <c r="DG989" s="45"/>
      <c r="DH989" s="45"/>
      <c r="DI989" s="45"/>
      <c r="DJ989" s="45"/>
      <c r="DK989" s="45"/>
      <c r="DL989" s="45"/>
      <c r="DM989" s="45"/>
      <c r="DN989" s="45"/>
      <c r="DO989" s="45"/>
      <c r="DP989" s="45"/>
      <c r="DQ989" s="45"/>
      <c r="DR989" s="45"/>
      <c r="DS989" s="45"/>
      <c r="DT989" s="45"/>
      <c r="DU989" s="45"/>
      <c r="DV989" s="1217"/>
      <c r="DW989" s="45"/>
      <c r="DX989" s="45"/>
      <c r="DY989" s="45"/>
      <c r="DZ989" s="45"/>
      <c r="EA989" s="45"/>
      <c r="EB989" s="45"/>
      <c r="EC989" s="45"/>
      <c r="ED989" s="45"/>
      <c r="EE989" s="45"/>
      <c r="EF989" s="45"/>
      <c r="EG989" s="45"/>
      <c r="EH989" s="45"/>
      <c r="EI989" s="45"/>
      <c r="EJ989" s="45"/>
      <c r="EK989" s="45"/>
      <c r="EL989" s="45"/>
      <c r="EM989" s="45"/>
      <c r="EN989" s="45"/>
      <c r="EO989" s="45"/>
      <c r="EP989" s="45"/>
      <c r="EQ989" s="1217"/>
      <c r="ER989" s="577"/>
    </row>
    <row r="990" spans="1:148" ht="15" customHeight="1">
      <c r="A990" s="648"/>
      <c r="B990" s="2261" t="s">
        <v>1365</v>
      </c>
      <c r="C990" s="2266" t="str">
        <f t="shared" ref="C990" si="1050">IF(ISBLANK(C58), "", C58)</f>
        <v/>
      </c>
      <c r="D990" s="2266" t="str">
        <f t="shared" si="1044"/>
        <v/>
      </c>
      <c r="E990" s="2266" t="str">
        <f t="shared" si="1044"/>
        <v/>
      </c>
      <c r="F990" s="2266" t="str">
        <f t="shared" si="1044"/>
        <v/>
      </c>
      <c r="G990" s="45"/>
      <c r="H990" s="45"/>
      <c r="I990" s="45"/>
      <c r="J990" s="45"/>
      <c r="K990" s="45"/>
      <c r="L990" s="45"/>
      <c r="M990" s="45"/>
      <c r="N990" s="45"/>
      <c r="O990" s="45"/>
      <c r="P990" s="45"/>
      <c r="Q990" s="45"/>
      <c r="R990" s="45"/>
      <c r="S990" s="45"/>
      <c r="T990" s="45"/>
      <c r="U990" s="45"/>
      <c r="V990" s="45"/>
      <c r="W990" s="45"/>
      <c r="X990" s="45"/>
      <c r="Y990" s="45"/>
      <c r="Z990" s="45"/>
      <c r="AA990" s="45"/>
      <c r="AB990" s="45"/>
      <c r="AC990" s="45"/>
      <c r="AD990" s="45"/>
      <c r="AE990" s="45"/>
      <c r="AF990" s="45"/>
      <c r="AG990" s="45"/>
      <c r="AH990" s="45"/>
      <c r="AI990" s="45"/>
      <c r="AJ990" s="45"/>
      <c r="AK990" s="45"/>
      <c r="AL990" s="45"/>
      <c r="AM990" s="45"/>
      <c r="AN990" s="45"/>
      <c r="AO990" s="45"/>
      <c r="AP990" s="45"/>
      <c r="AQ990" s="45"/>
      <c r="AR990" s="45"/>
      <c r="AS990" s="45"/>
      <c r="AT990" s="45"/>
      <c r="AU990" s="45"/>
      <c r="AV990" s="45"/>
      <c r="AW990" s="45"/>
      <c r="AX990" s="45"/>
      <c r="AY990" s="45"/>
      <c r="AZ990" s="45"/>
      <c r="BA990" s="45"/>
      <c r="BB990" s="45"/>
      <c r="BC990" s="45"/>
      <c r="BD990" s="45"/>
      <c r="BE990" s="45"/>
      <c r="BF990" s="45"/>
      <c r="BG990" s="45"/>
      <c r="BH990" s="45"/>
      <c r="BI990" s="45"/>
      <c r="BJ990" s="45"/>
      <c r="BK990" s="45"/>
      <c r="BL990" s="45"/>
      <c r="BM990" s="45"/>
      <c r="BN990" s="45"/>
      <c r="BO990" s="45"/>
      <c r="BP990" s="45"/>
      <c r="BQ990" s="45"/>
      <c r="BR990" s="45"/>
      <c r="BS990" s="45"/>
      <c r="BT990" s="45"/>
      <c r="BU990" s="45"/>
      <c r="BV990" s="45"/>
      <c r="BW990" s="45"/>
      <c r="BX990" s="45"/>
      <c r="BY990" s="45"/>
      <c r="BZ990" s="45"/>
      <c r="CA990" s="45"/>
      <c r="CB990" s="45"/>
      <c r="CC990" s="45"/>
      <c r="CD990" s="45"/>
      <c r="CE990" s="45"/>
      <c r="CF990" s="45"/>
      <c r="CG990" s="45"/>
      <c r="CH990" s="45"/>
      <c r="CI990" s="45"/>
      <c r="CJ990" s="45"/>
      <c r="CK990" s="45"/>
      <c r="CL990" s="45"/>
      <c r="CM990" s="45"/>
      <c r="CN990" s="45"/>
      <c r="CO990" s="45"/>
      <c r="CP990" s="45"/>
      <c r="CQ990" s="45"/>
      <c r="CR990" s="45"/>
      <c r="CS990" s="45"/>
      <c r="CT990" s="45"/>
      <c r="CU990" s="45"/>
      <c r="CV990" s="45"/>
      <c r="CW990" s="45"/>
      <c r="CX990" s="45"/>
      <c r="CY990" s="45"/>
      <c r="CZ990" s="45"/>
      <c r="DA990" s="45"/>
      <c r="DB990" s="45"/>
      <c r="DC990" s="45"/>
      <c r="DD990" s="45"/>
      <c r="DE990" s="45"/>
      <c r="DF990" s="45"/>
      <c r="DG990" s="45"/>
      <c r="DH990" s="45"/>
      <c r="DI990" s="45"/>
      <c r="DJ990" s="45"/>
      <c r="DK990" s="45"/>
      <c r="DL990" s="45"/>
      <c r="DM990" s="45"/>
      <c r="DN990" s="45"/>
      <c r="DO990" s="45"/>
      <c r="DP990" s="45"/>
      <c r="DQ990" s="45"/>
      <c r="DR990" s="45"/>
      <c r="DS990" s="45"/>
      <c r="DT990" s="45"/>
      <c r="DU990" s="45"/>
      <c r="DV990" s="1217"/>
      <c r="DW990" s="45"/>
      <c r="DX990" s="45"/>
      <c r="DY990" s="45"/>
      <c r="DZ990" s="45"/>
      <c r="EA990" s="45"/>
      <c r="EB990" s="45"/>
      <c r="EC990" s="45"/>
      <c r="ED990" s="45"/>
      <c r="EE990" s="45"/>
      <c r="EF990" s="45"/>
      <c r="EG990" s="45"/>
      <c r="EH990" s="45"/>
      <c r="EI990" s="45"/>
      <c r="EJ990" s="45"/>
      <c r="EK990" s="45"/>
      <c r="EL990" s="45"/>
      <c r="EM990" s="45"/>
      <c r="EN990" s="45"/>
      <c r="EO990" s="45"/>
      <c r="EP990" s="45"/>
      <c r="EQ990" s="1217"/>
      <c r="ER990" s="577"/>
    </row>
    <row r="991" spans="1:148" ht="15" customHeight="1">
      <c r="A991" s="648"/>
      <c r="B991" s="2261" t="s">
        <v>1366</v>
      </c>
      <c r="C991" s="2266" t="str">
        <f t="shared" ref="C991" si="1051">IF(ISBLANK(C59), "", C59)</f>
        <v/>
      </c>
      <c r="D991" s="2266" t="str">
        <f t="shared" si="1044"/>
        <v/>
      </c>
      <c r="E991" s="2266" t="str">
        <f t="shared" si="1044"/>
        <v/>
      </c>
      <c r="F991" s="2266" t="str">
        <f t="shared" si="1044"/>
        <v/>
      </c>
      <c r="G991" s="45"/>
      <c r="H991" s="45"/>
      <c r="I991" s="45"/>
      <c r="J991" s="45"/>
      <c r="K991" s="45"/>
      <c r="L991" s="45"/>
      <c r="M991" s="45"/>
      <c r="N991" s="45"/>
      <c r="O991" s="45"/>
      <c r="P991" s="45"/>
      <c r="Q991" s="45"/>
      <c r="R991" s="45"/>
      <c r="S991" s="45"/>
      <c r="T991" s="45"/>
      <c r="U991" s="45"/>
      <c r="V991" s="45"/>
      <c r="W991" s="45"/>
      <c r="X991" s="45"/>
      <c r="Y991" s="45"/>
      <c r="Z991" s="45"/>
      <c r="AA991" s="45"/>
      <c r="AB991" s="45"/>
      <c r="AC991" s="45"/>
      <c r="AD991" s="45"/>
      <c r="AE991" s="45"/>
      <c r="AF991" s="45"/>
      <c r="AG991" s="45"/>
      <c r="AH991" s="45"/>
      <c r="AI991" s="45"/>
      <c r="AJ991" s="45"/>
      <c r="AK991" s="45"/>
      <c r="AL991" s="45"/>
      <c r="AM991" s="45"/>
      <c r="AN991" s="45"/>
      <c r="AO991" s="45"/>
      <c r="AP991" s="45"/>
      <c r="AQ991" s="45"/>
      <c r="AR991" s="45"/>
      <c r="AS991" s="45"/>
      <c r="AT991" s="45"/>
      <c r="AU991" s="45"/>
      <c r="AV991" s="45"/>
      <c r="AW991" s="45"/>
      <c r="AX991" s="45"/>
      <c r="AY991" s="45"/>
      <c r="AZ991" s="45"/>
      <c r="BA991" s="45"/>
      <c r="BB991" s="45"/>
      <c r="BC991" s="45"/>
      <c r="BD991" s="45"/>
      <c r="BE991" s="45"/>
      <c r="BF991" s="45"/>
      <c r="BG991" s="45"/>
      <c r="BH991" s="45"/>
      <c r="BI991" s="45"/>
      <c r="BJ991" s="45"/>
      <c r="BK991" s="45"/>
      <c r="BL991" s="45"/>
      <c r="BM991" s="45"/>
      <c r="BN991" s="45"/>
      <c r="BO991" s="45"/>
      <c r="BP991" s="45"/>
      <c r="BQ991" s="45"/>
      <c r="BR991" s="45"/>
      <c r="BS991" s="45"/>
      <c r="BT991" s="45"/>
      <c r="BU991" s="45"/>
      <c r="BV991" s="45"/>
      <c r="BW991" s="45"/>
      <c r="BX991" s="45"/>
      <c r="BY991" s="45"/>
      <c r="BZ991" s="45"/>
      <c r="CA991" s="45"/>
      <c r="CB991" s="45"/>
      <c r="CC991" s="45"/>
      <c r="CD991" s="45"/>
      <c r="CE991" s="45"/>
      <c r="CF991" s="45"/>
      <c r="CG991" s="45"/>
      <c r="CH991" s="45"/>
      <c r="CI991" s="45"/>
      <c r="CJ991" s="45"/>
      <c r="CK991" s="45"/>
      <c r="CL991" s="45"/>
      <c r="CM991" s="45"/>
      <c r="CN991" s="45"/>
      <c r="CO991" s="45"/>
      <c r="CP991" s="45"/>
      <c r="CQ991" s="45"/>
      <c r="CR991" s="45"/>
      <c r="CS991" s="45"/>
      <c r="CT991" s="45"/>
      <c r="CU991" s="45"/>
      <c r="CV991" s="45"/>
      <c r="CW991" s="45"/>
      <c r="CX991" s="45"/>
      <c r="CY991" s="45"/>
      <c r="CZ991" s="45"/>
      <c r="DA991" s="45"/>
      <c r="DB991" s="45"/>
      <c r="DC991" s="45"/>
      <c r="DD991" s="45"/>
      <c r="DE991" s="45"/>
      <c r="DF991" s="45"/>
      <c r="DG991" s="45"/>
      <c r="DH991" s="45"/>
      <c r="DI991" s="45"/>
      <c r="DJ991" s="45"/>
      <c r="DK991" s="45"/>
      <c r="DL991" s="45"/>
      <c r="DM991" s="45"/>
      <c r="DN991" s="45"/>
      <c r="DO991" s="45"/>
      <c r="DP991" s="45"/>
      <c r="DQ991" s="45"/>
      <c r="DR991" s="45"/>
      <c r="DS991" s="45"/>
      <c r="DT991" s="45"/>
      <c r="DU991" s="45"/>
      <c r="DV991" s="1217"/>
      <c r="DW991" s="45"/>
      <c r="DX991" s="45"/>
      <c r="DY991" s="45"/>
      <c r="DZ991" s="45"/>
      <c r="EA991" s="45"/>
      <c r="EB991" s="45"/>
      <c r="EC991" s="45"/>
      <c r="ED991" s="45"/>
      <c r="EE991" s="45"/>
      <c r="EF991" s="45"/>
      <c r="EG991" s="45"/>
      <c r="EH991" s="45"/>
      <c r="EI991" s="45"/>
      <c r="EJ991" s="45"/>
      <c r="EK991" s="45"/>
      <c r="EL991" s="45"/>
      <c r="EM991" s="45"/>
      <c r="EN991" s="45"/>
      <c r="EO991" s="45"/>
      <c r="EP991" s="45"/>
      <c r="EQ991" s="1217"/>
      <c r="ER991" s="577"/>
    </row>
    <row r="992" spans="1:148" ht="15" customHeight="1">
      <c r="A992" s="648"/>
      <c r="B992" s="2261" t="s">
        <v>1367</v>
      </c>
      <c r="C992" s="2266" t="str">
        <f t="shared" ref="C992" si="1052">IF(ISBLANK(C60), "", C60)</f>
        <v/>
      </c>
      <c r="D992" s="2266" t="str">
        <f t="shared" si="1044"/>
        <v/>
      </c>
      <c r="E992" s="2266" t="str">
        <f t="shared" si="1044"/>
        <v/>
      </c>
      <c r="F992" s="2266" t="str">
        <f t="shared" si="1044"/>
        <v/>
      </c>
      <c r="G992" s="45"/>
      <c r="H992" s="45"/>
      <c r="I992" s="45"/>
      <c r="J992" s="45"/>
      <c r="K992" s="45"/>
      <c r="L992" s="45"/>
      <c r="M992" s="45"/>
      <c r="N992" s="45"/>
      <c r="O992" s="45"/>
      <c r="P992" s="45"/>
      <c r="Q992" s="45"/>
      <c r="R992" s="45"/>
      <c r="S992" s="45"/>
      <c r="T992" s="45"/>
      <c r="U992" s="45"/>
      <c r="V992" s="45"/>
      <c r="W992" s="45"/>
      <c r="X992" s="45"/>
      <c r="Y992" s="45"/>
      <c r="Z992" s="45"/>
      <c r="AA992" s="45"/>
      <c r="AB992" s="45"/>
      <c r="AC992" s="45"/>
      <c r="AD992" s="45"/>
      <c r="AE992" s="45"/>
      <c r="AF992" s="45"/>
      <c r="AG992" s="45"/>
      <c r="AH992" s="45"/>
      <c r="AI992" s="45"/>
      <c r="AJ992" s="45"/>
      <c r="AK992" s="45"/>
      <c r="AL992" s="45"/>
      <c r="AM992" s="45"/>
      <c r="AN992" s="45"/>
      <c r="AO992" s="45"/>
      <c r="AP992" s="45"/>
      <c r="AQ992" s="45"/>
      <c r="AR992" s="45"/>
      <c r="AS992" s="45"/>
      <c r="AT992" s="45"/>
      <c r="AU992" s="45"/>
      <c r="AV992" s="45"/>
      <c r="AW992" s="45"/>
      <c r="AX992" s="45"/>
      <c r="AY992" s="45"/>
      <c r="AZ992" s="45"/>
      <c r="BA992" s="45"/>
      <c r="BB992" s="45"/>
      <c r="BC992" s="45"/>
      <c r="BD992" s="45"/>
      <c r="BE992" s="45"/>
      <c r="BF992" s="45"/>
      <c r="BG992" s="45"/>
      <c r="BH992" s="45"/>
      <c r="BI992" s="45"/>
      <c r="BJ992" s="45"/>
      <c r="BK992" s="45"/>
      <c r="BL992" s="45"/>
      <c r="BM992" s="45"/>
      <c r="BN992" s="45"/>
      <c r="BO992" s="45"/>
      <c r="BP992" s="45"/>
      <c r="BQ992" s="45"/>
      <c r="BR992" s="45"/>
      <c r="BS992" s="45"/>
      <c r="BT992" s="45"/>
      <c r="BU992" s="45"/>
      <c r="BV992" s="45"/>
      <c r="BW992" s="45"/>
      <c r="BX992" s="45"/>
      <c r="BY992" s="45"/>
      <c r="BZ992" s="45"/>
      <c r="CA992" s="45"/>
      <c r="CB992" s="45"/>
      <c r="CC992" s="45"/>
      <c r="CD992" s="45"/>
      <c r="CE992" s="45"/>
      <c r="CF992" s="45"/>
      <c r="CG992" s="45"/>
      <c r="CH992" s="45"/>
      <c r="CI992" s="45"/>
      <c r="CJ992" s="45"/>
      <c r="CK992" s="45"/>
      <c r="CL992" s="45"/>
      <c r="CM992" s="45"/>
      <c r="CN992" s="45"/>
      <c r="CO992" s="45"/>
      <c r="CP992" s="45"/>
      <c r="CQ992" s="45"/>
      <c r="CR992" s="45"/>
      <c r="CS992" s="45"/>
      <c r="CT992" s="45"/>
      <c r="CU992" s="45"/>
      <c r="CV992" s="45"/>
      <c r="CW992" s="45"/>
      <c r="CX992" s="45"/>
      <c r="CY992" s="45"/>
      <c r="CZ992" s="45"/>
      <c r="DA992" s="45"/>
      <c r="DB992" s="45"/>
      <c r="DC992" s="45"/>
      <c r="DD992" s="45"/>
      <c r="DE992" s="45"/>
      <c r="DF992" s="45"/>
      <c r="DG992" s="45"/>
      <c r="DH992" s="45"/>
      <c r="DI992" s="45"/>
      <c r="DJ992" s="45"/>
      <c r="DK992" s="45"/>
      <c r="DL992" s="45"/>
      <c r="DM992" s="45"/>
      <c r="DN992" s="45"/>
      <c r="DO992" s="45"/>
      <c r="DP992" s="45"/>
      <c r="DQ992" s="45"/>
      <c r="DR992" s="45"/>
      <c r="DS992" s="45"/>
      <c r="DT992" s="45"/>
      <c r="DU992" s="45"/>
      <c r="DV992" s="1217"/>
      <c r="DW992" s="45"/>
      <c r="DX992" s="45"/>
      <c r="DY992" s="45"/>
      <c r="DZ992" s="45"/>
      <c r="EA992" s="45"/>
      <c r="EB992" s="45"/>
      <c r="EC992" s="45"/>
      <c r="ED992" s="45"/>
      <c r="EE992" s="45"/>
      <c r="EF992" s="45"/>
      <c r="EG992" s="45"/>
      <c r="EH992" s="45"/>
      <c r="EI992" s="45"/>
      <c r="EJ992" s="45"/>
      <c r="EK992" s="45"/>
      <c r="EL992" s="45"/>
      <c r="EM992" s="45"/>
      <c r="EN992" s="45"/>
      <c r="EO992" s="45"/>
      <c r="EP992" s="45"/>
      <c r="EQ992" s="1217"/>
      <c r="ER992" s="577"/>
    </row>
    <row r="993" spans="1:148" ht="15" customHeight="1">
      <c r="A993" s="648"/>
      <c r="B993" s="2261" t="s">
        <v>1368</v>
      </c>
      <c r="C993" s="2266" t="str">
        <f t="shared" ref="C993" si="1053">IF(ISBLANK(C61), "", C61)</f>
        <v/>
      </c>
      <c r="D993" s="2266" t="str">
        <f t="shared" si="1044"/>
        <v/>
      </c>
      <c r="E993" s="2266" t="str">
        <f t="shared" si="1044"/>
        <v/>
      </c>
      <c r="F993" s="2266" t="str">
        <f t="shared" si="1044"/>
        <v/>
      </c>
      <c r="G993" s="45"/>
      <c r="H993" s="45"/>
      <c r="I993" s="45"/>
      <c r="J993" s="45"/>
      <c r="K993" s="45"/>
      <c r="L993" s="45"/>
      <c r="M993" s="45"/>
      <c r="N993" s="45"/>
      <c r="O993" s="45"/>
      <c r="P993" s="45"/>
      <c r="Q993" s="45"/>
      <c r="R993" s="45"/>
      <c r="S993" s="45"/>
      <c r="T993" s="45"/>
      <c r="U993" s="45"/>
      <c r="V993" s="45"/>
      <c r="W993" s="45"/>
      <c r="X993" s="45"/>
      <c r="Y993" s="45"/>
      <c r="Z993" s="45"/>
      <c r="AA993" s="45"/>
      <c r="AB993" s="45"/>
      <c r="AC993" s="45"/>
      <c r="AD993" s="45"/>
      <c r="AE993" s="45"/>
      <c r="AF993" s="45"/>
      <c r="AG993" s="45"/>
      <c r="AH993" s="45"/>
      <c r="AI993" s="45"/>
      <c r="AJ993" s="45"/>
      <c r="AK993" s="45"/>
      <c r="AL993" s="45"/>
      <c r="AM993" s="45"/>
      <c r="AN993" s="45"/>
      <c r="AO993" s="45"/>
      <c r="AP993" s="45"/>
      <c r="AQ993" s="45"/>
      <c r="AR993" s="45"/>
      <c r="AS993" s="45"/>
      <c r="AT993" s="45"/>
      <c r="AU993" s="45"/>
      <c r="AV993" s="45"/>
      <c r="AW993" s="45"/>
      <c r="AX993" s="45"/>
      <c r="AY993" s="45"/>
      <c r="AZ993" s="45"/>
      <c r="BA993" s="45"/>
      <c r="BB993" s="45"/>
      <c r="BC993" s="45"/>
      <c r="BD993" s="45"/>
      <c r="BE993" s="45"/>
      <c r="BF993" s="45"/>
      <c r="BG993" s="45"/>
      <c r="BH993" s="45"/>
      <c r="BI993" s="45"/>
      <c r="BJ993" s="45"/>
      <c r="BK993" s="45"/>
      <c r="BL993" s="45"/>
      <c r="BM993" s="45"/>
      <c r="BN993" s="45"/>
      <c r="BO993" s="45"/>
      <c r="BP993" s="45"/>
      <c r="BQ993" s="45"/>
      <c r="BR993" s="45"/>
      <c r="BS993" s="45"/>
      <c r="BT993" s="45"/>
      <c r="BU993" s="45"/>
      <c r="BV993" s="45"/>
      <c r="BW993" s="45"/>
      <c r="BX993" s="45"/>
      <c r="BY993" s="45"/>
      <c r="BZ993" s="45"/>
      <c r="CA993" s="45"/>
      <c r="CB993" s="45"/>
      <c r="CC993" s="45"/>
      <c r="CD993" s="45"/>
      <c r="CE993" s="45"/>
      <c r="CF993" s="45"/>
      <c r="CG993" s="45"/>
      <c r="CH993" s="45"/>
      <c r="CI993" s="45"/>
      <c r="CJ993" s="45"/>
      <c r="CK993" s="45"/>
      <c r="CL993" s="45"/>
      <c r="CM993" s="45"/>
      <c r="CN993" s="45"/>
      <c r="CO993" s="45"/>
      <c r="CP993" s="45"/>
      <c r="CQ993" s="45"/>
      <c r="CR993" s="45"/>
      <c r="CS993" s="45"/>
      <c r="CT993" s="45"/>
      <c r="CU993" s="45"/>
      <c r="CV993" s="45"/>
      <c r="CW993" s="45"/>
      <c r="CX993" s="45"/>
      <c r="CY993" s="45"/>
      <c r="CZ993" s="45"/>
      <c r="DA993" s="45"/>
      <c r="DB993" s="45"/>
      <c r="DC993" s="45"/>
      <c r="DD993" s="45"/>
      <c r="DE993" s="45"/>
      <c r="DF993" s="45"/>
      <c r="DG993" s="45"/>
      <c r="DH993" s="45"/>
      <c r="DI993" s="45"/>
      <c r="DJ993" s="45"/>
      <c r="DK993" s="45"/>
      <c r="DL993" s="45"/>
      <c r="DM993" s="45"/>
      <c r="DN993" s="45"/>
      <c r="DO993" s="45"/>
      <c r="DP993" s="45"/>
      <c r="DQ993" s="45"/>
      <c r="DR993" s="45"/>
      <c r="DS993" s="45"/>
      <c r="DT993" s="45"/>
      <c r="DU993" s="45"/>
      <c r="DV993" s="1217"/>
      <c r="DW993" s="45"/>
      <c r="DX993" s="45"/>
      <c r="DY993" s="45"/>
      <c r="DZ993" s="45"/>
      <c r="EA993" s="45"/>
      <c r="EB993" s="45"/>
      <c r="EC993" s="45"/>
      <c r="ED993" s="45"/>
      <c r="EE993" s="45"/>
      <c r="EF993" s="45"/>
      <c r="EG993" s="45"/>
      <c r="EH993" s="45"/>
      <c r="EI993" s="45"/>
      <c r="EJ993" s="45"/>
      <c r="EK993" s="45"/>
      <c r="EL993" s="45"/>
      <c r="EM993" s="45"/>
      <c r="EN993" s="45"/>
      <c r="EO993" s="45"/>
      <c r="EP993" s="45"/>
      <c r="EQ993" s="1217"/>
      <c r="ER993" s="577"/>
    </row>
    <row r="994" spans="1:148" ht="15" customHeight="1">
      <c r="A994" s="648"/>
      <c r="B994" s="2261" t="s">
        <v>1369</v>
      </c>
      <c r="C994" s="2266" t="str">
        <f t="shared" ref="C994" si="1054">IF(ISBLANK(C62), "", C62)</f>
        <v/>
      </c>
      <c r="D994" s="2266" t="str">
        <f t="shared" si="1044"/>
        <v/>
      </c>
      <c r="E994" s="2266" t="str">
        <f t="shared" si="1044"/>
        <v/>
      </c>
      <c r="F994" s="2266" t="str">
        <f t="shared" si="1044"/>
        <v/>
      </c>
      <c r="G994" s="45"/>
      <c r="H994" s="45"/>
      <c r="I994" s="45"/>
      <c r="J994" s="45"/>
      <c r="K994" s="45"/>
      <c r="L994" s="45"/>
      <c r="M994" s="45"/>
      <c r="N994" s="45"/>
      <c r="O994" s="45"/>
      <c r="P994" s="45"/>
      <c r="Q994" s="45"/>
      <c r="R994" s="45"/>
      <c r="S994" s="45"/>
      <c r="T994" s="45"/>
      <c r="U994" s="45"/>
      <c r="V994" s="45"/>
      <c r="W994" s="45"/>
      <c r="X994" s="45"/>
      <c r="Y994" s="45"/>
      <c r="Z994" s="45"/>
      <c r="AA994" s="45"/>
      <c r="AB994" s="45"/>
      <c r="AC994" s="45"/>
      <c r="AD994" s="45"/>
      <c r="AE994" s="45"/>
      <c r="AF994" s="45"/>
      <c r="AG994" s="45"/>
      <c r="AH994" s="45"/>
      <c r="AI994" s="45"/>
      <c r="AJ994" s="45"/>
      <c r="AK994" s="45"/>
      <c r="AL994" s="45"/>
      <c r="AM994" s="45"/>
      <c r="AN994" s="45"/>
      <c r="AO994" s="45"/>
      <c r="AP994" s="45"/>
      <c r="AQ994" s="45"/>
      <c r="AR994" s="45"/>
      <c r="AS994" s="45"/>
      <c r="AT994" s="45"/>
      <c r="AU994" s="45"/>
      <c r="AV994" s="45"/>
      <c r="AW994" s="45"/>
      <c r="AX994" s="45"/>
      <c r="AY994" s="45"/>
      <c r="AZ994" s="45"/>
      <c r="BA994" s="45"/>
      <c r="BB994" s="45"/>
      <c r="BC994" s="45"/>
      <c r="BD994" s="45"/>
      <c r="BE994" s="45"/>
      <c r="BF994" s="45"/>
      <c r="BG994" s="45"/>
      <c r="BH994" s="45"/>
      <c r="BI994" s="45"/>
      <c r="BJ994" s="45"/>
      <c r="BK994" s="45"/>
      <c r="BL994" s="45"/>
      <c r="BM994" s="45"/>
      <c r="BN994" s="45"/>
      <c r="BO994" s="45"/>
      <c r="BP994" s="45"/>
      <c r="BQ994" s="45"/>
      <c r="BR994" s="45"/>
      <c r="BS994" s="45"/>
      <c r="BT994" s="45"/>
      <c r="BU994" s="45"/>
      <c r="BV994" s="45"/>
      <c r="BW994" s="45"/>
      <c r="BX994" s="45"/>
      <c r="BY994" s="45"/>
      <c r="BZ994" s="45"/>
      <c r="CA994" s="45"/>
      <c r="CB994" s="45"/>
      <c r="CC994" s="45"/>
      <c r="CD994" s="45"/>
      <c r="CE994" s="45"/>
      <c r="CF994" s="45"/>
      <c r="CG994" s="45"/>
      <c r="CH994" s="45"/>
      <c r="CI994" s="45"/>
      <c r="CJ994" s="45"/>
      <c r="CK994" s="45"/>
      <c r="CL994" s="45"/>
      <c r="CM994" s="45"/>
      <c r="CN994" s="45"/>
      <c r="CO994" s="45"/>
      <c r="CP994" s="45"/>
      <c r="CQ994" s="45"/>
      <c r="CR994" s="45"/>
      <c r="CS994" s="45"/>
      <c r="CT994" s="45"/>
      <c r="CU994" s="45"/>
      <c r="CV994" s="45"/>
      <c r="CW994" s="45"/>
      <c r="CX994" s="45"/>
      <c r="CY994" s="45"/>
      <c r="CZ994" s="45"/>
      <c r="DA994" s="45"/>
      <c r="DB994" s="45"/>
      <c r="DC994" s="45"/>
      <c r="DD994" s="45"/>
      <c r="DE994" s="45"/>
      <c r="DF994" s="45"/>
      <c r="DG994" s="45"/>
      <c r="DH994" s="45"/>
      <c r="DI994" s="45"/>
      <c r="DJ994" s="45"/>
      <c r="DK994" s="45"/>
      <c r="DL994" s="45"/>
      <c r="DM994" s="45"/>
      <c r="DN994" s="45"/>
      <c r="DO994" s="45"/>
      <c r="DP994" s="45"/>
      <c r="DQ994" s="45"/>
      <c r="DR994" s="45"/>
      <c r="DS994" s="45"/>
      <c r="DT994" s="45"/>
      <c r="DU994" s="45"/>
      <c r="DV994" s="1217"/>
      <c r="DW994" s="45"/>
      <c r="DX994" s="45"/>
      <c r="DY994" s="45"/>
      <c r="DZ994" s="45"/>
      <c r="EA994" s="45"/>
      <c r="EB994" s="45"/>
      <c r="EC994" s="45"/>
      <c r="ED994" s="45"/>
      <c r="EE994" s="45"/>
      <c r="EF994" s="45"/>
      <c r="EG994" s="45"/>
      <c r="EH994" s="45"/>
      <c r="EI994" s="45"/>
      <c r="EJ994" s="45"/>
      <c r="EK994" s="45"/>
      <c r="EL994" s="45"/>
      <c r="EM994" s="45"/>
      <c r="EN994" s="45"/>
      <c r="EO994" s="45"/>
      <c r="EP994" s="45"/>
      <c r="EQ994" s="1217"/>
      <c r="ER994" s="577"/>
    </row>
    <row r="995" spans="1:148" ht="15" customHeight="1">
      <c r="A995" s="648"/>
      <c r="B995" s="2261" t="s">
        <v>1370</v>
      </c>
      <c r="C995" s="2266" t="str">
        <f t="shared" ref="C995" si="1055">IF(ISBLANK(C63), "", C63)</f>
        <v/>
      </c>
      <c r="D995" s="2266" t="str">
        <f t="shared" si="1044"/>
        <v/>
      </c>
      <c r="E995" s="2266" t="str">
        <f t="shared" si="1044"/>
        <v/>
      </c>
      <c r="F995" s="2266" t="str">
        <f t="shared" si="1044"/>
        <v/>
      </c>
      <c r="G995" s="45"/>
      <c r="H995" s="45"/>
      <c r="I995" s="45"/>
      <c r="J995" s="45"/>
      <c r="K995" s="45"/>
      <c r="L995" s="45"/>
      <c r="M995" s="45"/>
      <c r="N995" s="45"/>
      <c r="O995" s="45"/>
      <c r="P995" s="45"/>
      <c r="Q995" s="45"/>
      <c r="R995" s="45"/>
      <c r="S995" s="45"/>
      <c r="T995" s="45"/>
      <c r="U995" s="45"/>
      <c r="V995" s="45"/>
      <c r="W995" s="45"/>
      <c r="X995" s="45"/>
      <c r="Y995" s="45"/>
      <c r="Z995" s="45"/>
      <c r="AA995" s="45"/>
      <c r="AB995" s="45"/>
      <c r="AC995" s="45"/>
      <c r="AD995" s="45"/>
      <c r="AE995" s="45"/>
      <c r="AF995" s="45"/>
      <c r="AG995" s="45"/>
      <c r="AH995" s="45"/>
      <c r="AI995" s="45"/>
      <c r="AJ995" s="45"/>
      <c r="AK995" s="45"/>
      <c r="AL995" s="45"/>
      <c r="AM995" s="45"/>
      <c r="AN995" s="45"/>
      <c r="AO995" s="45"/>
      <c r="AP995" s="45"/>
      <c r="AQ995" s="45"/>
      <c r="AR995" s="45"/>
      <c r="AS995" s="45"/>
      <c r="AT995" s="45"/>
      <c r="AU995" s="45"/>
      <c r="AV995" s="45"/>
      <c r="AW995" s="45"/>
      <c r="AX995" s="45"/>
      <c r="AY995" s="45"/>
      <c r="AZ995" s="45"/>
      <c r="BA995" s="45"/>
      <c r="BB995" s="45"/>
      <c r="BC995" s="45"/>
      <c r="BD995" s="45"/>
      <c r="BE995" s="45"/>
      <c r="BF995" s="45"/>
      <c r="BG995" s="45"/>
      <c r="BH995" s="45"/>
      <c r="BI995" s="45"/>
      <c r="BJ995" s="45"/>
      <c r="BK995" s="45"/>
      <c r="BL995" s="45"/>
      <c r="BM995" s="45"/>
      <c r="BN995" s="45"/>
      <c r="BO995" s="45"/>
      <c r="BP995" s="45"/>
      <c r="BQ995" s="45"/>
      <c r="BR995" s="45"/>
      <c r="BS995" s="45"/>
      <c r="BT995" s="45"/>
      <c r="BU995" s="45"/>
      <c r="BV995" s="45"/>
      <c r="BW995" s="45"/>
      <c r="BX995" s="45"/>
      <c r="BY995" s="45"/>
      <c r="BZ995" s="45"/>
      <c r="CA995" s="45"/>
      <c r="CB995" s="45"/>
      <c r="CC995" s="45"/>
      <c r="CD995" s="45"/>
      <c r="CE995" s="45"/>
      <c r="CF995" s="45"/>
      <c r="CG995" s="45"/>
      <c r="CH995" s="45"/>
      <c r="CI995" s="45"/>
      <c r="CJ995" s="45"/>
      <c r="CK995" s="45"/>
      <c r="CL995" s="45"/>
      <c r="CM995" s="45"/>
      <c r="CN995" s="45"/>
      <c r="CO995" s="45"/>
      <c r="CP995" s="45"/>
      <c r="CQ995" s="45"/>
      <c r="CR995" s="45"/>
      <c r="CS995" s="45"/>
      <c r="CT995" s="45"/>
      <c r="CU995" s="45"/>
      <c r="CV995" s="45"/>
      <c r="CW995" s="45"/>
      <c r="CX995" s="45"/>
      <c r="CY995" s="45"/>
      <c r="CZ995" s="45"/>
      <c r="DA995" s="45"/>
      <c r="DB995" s="45"/>
      <c r="DC995" s="45"/>
      <c r="DD995" s="45"/>
      <c r="DE995" s="45"/>
      <c r="DF995" s="45"/>
      <c r="DG995" s="45"/>
      <c r="DH995" s="45"/>
      <c r="DI995" s="45"/>
      <c r="DJ995" s="45"/>
      <c r="DK995" s="45"/>
      <c r="DL995" s="45"/>
      <c r="DM995" s="45"/>
      <c r="DN995" s="45"/>
      <c r="DO995" s="45"/>
      <c r="DP995" s="45"/>
      <c r="DQ995" s="45"/>
      <c r="DR995" s="45"/>
      <c r="DS995" s="45"/>
      <c r="DT995" s="45"/>
      <c r="DU995" s="45"/>
      <c r="DV995" s="1217"/>
      <c r="DW995" s="45"/>
      <c r="DX995" s="45"/>
      <c r="DY995" s="45"/>
      <c r="DZ995" s="45"/>
      <c r="EA995" s="45"/>
      <c r="EB995" s="45"/>
      <c r="EC995" s="45"/>
      <c r="ED995" s="45"/>
      <c r="EE995" s="45"/>
      <c r="EF995" s="45"/>
      <c r="EG995" s="45"/>
      <c r="EH995" s="45"/>
      <c r="EI995" s="45"/>
      <c r="EJ995" s="45"/>
      <c r="EK995" s="45"/>
      <c r="EL995" s="45"/>
      <c r="EM995" s="45"/>
      <c r="EN995" s="45"/>
      <c r="EO995" s="45"/>
      <c r="EP995" s="45"/>
      <c r="EQ995" s="1217"/>
      <c r="ER995" s="577"/>
    </row>
    <row r="996" spans="1:148" ht="15" customHeight="1">
      <c r="A996" s="648"/>
      <c r="B996" s="2261" t="s">
        <v>1371</v>
      </c>
      <c r="C996" s="2266" t="str">
        <f t="shared" ref="C996" si="1056">IF(ISBLANK(C64), "", C64)</f>
        <v/>
      </c>
      <c r="D996" s="2266" t="str">
        <f t="shared" si="1044"/>
        <v/>
      </c>
      <c r="E996" s="2266" t="str">
        <f t="shared" si="1044"/>
        <v/>
      </c>
      <c r="F996" s="2266" t="str">
        <f t="shared" si="1044"/>
        <v/>
      </c>
      <c r="G996" s="45"/>
      <c r="H996" s="45"/>
      <c r="I996" s="45"/>
      <c r="J996" s="45"/>
      <c r="K996" s="45"/>
      <c r="L996" s="45"/>
      <c r="M996" s="45"/>
      <c r="N996" s="45"/>
      <c r="O996" s="45"/>
      <c r="P996" s="45"/>
      <c r="Q996" s="45"/>
      <c r="R996" s="45"/>
      <c r="S996" s="45"/>
      <c r="T996" s="45"/>
      <c r="U996" s="45"/>
      <c r="V996" s="45"/>
      <c r="W996" s="45"/>
      <c r="X996" s="45"/>
      <c r="Y996" s="45"/>
      <c r="Z996" s="45"/>
      <c r="AA996" s="45"/>
      <c r="AB996" s="45"/>
      <c r="AC996" s="45"/>
      <c r="AD996" s="45"/>
      <c r="AE996" s="45"/>
      <c r="AF996" s="45"/>
      <c r="AG996" s="45"/>
      <c r="AH996" s="45"/>
      <c r="AI996" s="45"/>
      <c r="AJ996" s="45"/>
      <c r="AK996" s="45"/>
      <c r="AL996" s="45"/>
      <c r="AM996" s="45"/>
      <c r="AN996" s="45"/>
      <c r="AO996" s="45"/>
      <c r="AP996" s="45"/>
      <c r="AQ996" s="45"/>
      <c r="AR996" s="45"/>
      <c r="AS996" s="45"/>
      <c r="AT996" s="45"/>
      <c r="AU996" s="45"/>
      <c r="AV996" s="45"/>
      <c r="AW996" s="45"/>
      <c r="AX996" s="45"/>
      <c r="AY996" s="45"/>
      <c r="AZ996" s="45"/>
      <c r="BA996" s="45"/>
      <c r="BB996" s="45"/>
      <c r="BC996" s="45"/>
      <c r="BD996" s="45"/>
      <c r="BE996" s="45"/>
      <c r="BF996" s="45"/>
      <c r="BG996" s="45"/>
      <c r="BH996" s="45"/>
      <c r="BI996" s="45"/>
      <c r="BJ996" s="45"/>
      <c r="BK996" s="45"/>
      <c r="BL996" s="45"/>
      <c r="BM996" s="45"/>
      <c r="BN996" s="45"/>
      <c r="BO996" s="45"/>
      <c r="BP996" s="45"/>
      <c r="BQ996" s="45"/>
      <c r="BR996" s="45"/>
      <c r="BS996" s="45"/>
      <c r="BT996" s="45"/>
      <c r="BU996" s="45"/>
      <c r="BV996" s="45"/>
      <c r="BW996" s="45"/>
      <c r="BX996" s="45"/>
      <c r="BY996" s="45"/>
      <c r="BZ996" s="45"/>
      <c r="CA996" s="45"/>
      <c r="CB996" s="45"/>
      <c r="CC996" s="45"/>
      <c r="CD996" s="45"/>
      <c r="CE996" s="45"/>
      <c r="CF996" s="45"/>
      <c r="CG996" s="45"/>
      <c r="CH996" s="45"/>
      <c r="CI996" s="45"/>
      <c r="CJ996" s="45"/>
      <c r="CK996" s="45"/>
      <c r="CL996" s="45"/>
      <c r="CM996" s="45"/>
      <c r="CN996" s="45"/>
      <c r="CO996" s="45"/>
      <c r="CP996" s="45"/>
      <c r="CQ996" s="45"/>
      <c r="CR996" s="45"/>
      <c r="CS996" s="45"/>
      <c r="CT996" s="45"/>
      <c r="CU996" s="45"/>
      <c r="CV996" s="45"/>
      <c r="CW996" s="45"/>
      <c r="CX996" s="45"/>
      <c r="CY996" s="45"/>
      <c r="CZ996" s="45"/>
      <c r="DA996" s="45"/>
      <c r="DB996" s="45"/>
      <c r="DC996" s="45"/>
      <c r="DD996" s="45"/>
      <c r="DE996" s="45"/>
      <c r="DF996" s="45"/>
      <c r="DG996" s="45"/>
      <c r="DH996" s="45"/>
      <c r="DI996" s="45"/>
      <c r="DJ996" s="45"/>
      <c r="DK996" s="45"/>
      <c r="DL996" s="45"/>
      <c r="DM996" s="45"/>
      <c r="DN996" s="45"/>
      <c r="DO996" s="45"/>
      <c r="DP996" s="45"/>
      <c r="DQ996" s="45"/>
      <c r="DR996" s="45"/>
      <c r="DS996" s="45"/>
      <c r="DT996" s="45"/>
      <c r="DU996" s="45"/>
      <c r="DV996" s="1217"/>
      <c r="DW996" s="45"/>
      <c r="DX996" s="45"/>
      <c r="DY996" s="45"/>
      <c r="DZ996" s="45"/>
      <c r="EA996" s="45"/>
      <c r="EB996" s="45"/>
      <c r="EC996" s="45"/>
      <c r="ED996" s="45"/>
      <c r="EE996" s="45"/>
      <c r="EF996" s="45"/>
      <c r="EG996" s="45"/>
      <c r="EH996" s="45"/>
      <c r="EI996" s="45"/>
      <c r="EJ996" s="45"/>
      <c r="EK996" s="45"/>
      <c r="EL996" s="45"/>
      <c r="EM996" s="45"/>
      <c r="EN996" s="45"/>
      <c r="EO996" s="45"/>
      <c r="EP996" s="45"/>
      <c r="EQ996" s="1217"/>
      <c r="ER996" s="577"/>
    </row>
    <row r="997" spans="1:148" ht="15" customHeight="1">
      <c r="A997" s="648"/>
      <c r="B997" s="2261" t="s">
        <v>1372</v>
      </c>
      <c r="C997" s="2266" t="str">
        <f t="shared" ref="C997" si="1057">IF(ISBLANK(C65), "", C65)</f>
        <v/>
      </c>
      <c r="D997" s="2266" t="str">
        <f t="shared" si="1044"/>
        <v/>
      </c>
      <c r="E997" s="2266" t="str">
        <f t="shared" si="1044"/>
        <v/>
      </c>
      <c r="F997" s="2266" t="str">
        <f t="shared" si="1044"/>
        <v/>
      </c>
      <c r="G997" s="45"/>
      <c r="H997" s="45"/>
      <c r="I997" s="45"/>
      <c r="J997" s="45"/>
      <c r="K997" s="45"/>
      <c r="L997" s="45"/>
      <c r="M997" s="45"/>
      <c r="N997" s="45"/>
      <c r="O997" s="45"/>
      <c r="P997" s="45"/>
      <c r="Q997" s="45"/>
      <c r="R997" s="45"/>
      <c r="S997" s="45"/>
      <c r="T997" s="45"/>
      <c r="U997" s="45"/>
      <c r="V997" s="45"/>
      <c r="W997" s="45"/>
      <c r="X997" s="45"/>
      <c r="Y997" s="45"/>
      <c r="Z997" s="45"/>
      <c r="AA997" s="45"/>
      <c r="AB997" s="45"/>
      <c r="AC997" s="45"/>
      <c r="AD997" s="45"/>
      <c r="AE997" s="45"/>
      <c r="AF997" s="45"/>
      <c r="AG997" s="45"/>
      <c r="AH997" s="45"/>
      <c r="AI997" s="45"/>
      <c r="AJ997" s="45"/>
      <c r="AK997" s="45"/>
      <c r="AL997" s="45"/>
      <c r="AM997" s="45"/>
      <c r="AN997" s="45"/>
      <c r="AO997" s="45"/>
      <c r="AP997" s="45"/>
      <c r="AQ997" s="45"/>
      <c r="AR997" s="45"/>
      <c r="AS997" s="45"/>
      <c r="AT997" s="45"/>
      <c r="AU997" s="45"/>
      <c r="AV997" s="45"/>
      <c r="AW997" s="45"/>
      <c r="AX997" s="45"/>
      <c r="AY997" s="45"/>
      <c r="AZ997" s="45"/>
      <c r="BA997" s="45"/>
      <c r="BB997" s="45"/>
      <c r="BC997" s="45"/>
      <c r="BD997" s="45"/>
      <c r="BE997" s="45"/>
      <c r="BF997" s="45"/>
      <c r="BG997" s="45"/>
      <c r="BH997" s="45"/>
      <c r="BI997" s="45"/>
      <c r="BJ997" s="45"/>
      <c r="BK997" s="45"/>
      <c r="BL997" s="45"/>
      <c r="BM997" s="45"/>
      <c r="BN997" s="45"/>
      <c r="BO997" s="45"/>
      <c r="BP997" s="45"/>
      <c r="BQ997" s="45"/>
      <c r="BR997" s="45"/>
      <c r="BS997" s="45"/>
      <c r="BT997" s="45"/>
      <c r="BU997" s="45"/>
      <c r="BV997" s="45"/>
      <c r="BW997" s="45"/>
      <c r="BX997" s="45"/>
      <c r="BY997" s="45"/>
      <c r="BZ997" s="45"/>
      <c r="CA997" s="45"/>
      <c r="CB997" s="45"/>
      <c r="CC997" s="45"/>
      <c r="CD997" s="45"/>
      <c r="CE997" s="45"/>
      <c r="CF997" s="45"/>
      <c r="CG997" s="45"/>
      <c r="CH997" s="45"/>
      <c r="CI997" s="45"/>
      <c r="CJ997" s="45"/>
      <c r="CK997" s="45"/>
      <c r="CL997" s="45"/>
      <c r="CM997" s="45"/>
      <c r="CN997" s="45"/>
      <c r="CO997" s="45"/>
      <c r="CP997" s="45"/>
      <c r="CQ997" s="45"/>
      <c r="CR997" s="45"/>
      <c r="CS997" s="45"/>
      <c r="CT997" s="45"/>
      <c r="CU997" s="45"/>
      <c r="CV997" s="45"/>
      <c r="CW997" s="45"/>
      <c r="CX997" s="45"/>
      <c r="CY997" s="45"/>
      <c r="CZ997" s="45"/>
      <c r="DA997" s="45"/>
      <c r="DB997" s="45"/>
      <c r="DC997" s="45"/>
      <c r="DD997" s="45"/>
      <c r="DE997" s="45"/>
      <c r="DF997" s="45"/>
      <c r="DG997" s="45"/>
      <c r="DH997" s="45"/>
      <c r="DI997" s="45"/>
      <c r="DJ997" s="45"/>
      <c r="DK997" s="45"/>
      <c r="DL997" s="45"/>
      <c r="DM997" s="45"/>
      <c r="DN997" s="45"/>
      <c r="DO997" s="45"/>
      <c r="DP997" s="45"/>
      <c r="DQ997" s="45"/>
      <c r="DR997" s="45"/>
      <c r="DS997" s="45"/>
      <c r="DT997" s="45"/>
      <c r="DU997" s="45"/>
      <c r="DV997" s="1217"/>
      <c r="DW997" s="45"/>
      <c r="DX997" s="45"/>
      <c r="DY997" s="45"/>
      <c r="DZ997" s="45"/>
      <c r="EA997" s="45"/>
      <c r="EB997" s="45"/>
      <c r="EC997" s="45"/>
      <c r="ED997" s="45"/>
      <c r="EE997" s="45"/>
      <c r="EF997" s="45"/>
      <c r="EG997" s="45"/>
      <c r="EH997" s="45"/>
      <c r="EI997" s="45"/>
      <c r="EJ997" s="45"/>
      <c r="EK997" s="45"/>
      <c r="EL997" s="45"/>
      <c r="EM997" s="45"/>
      <c r="EN997" s="45"/>
      <c r="EO997" s="45"/>
      <c r="EP997" s="45"/>
      <c r="EQ997" s="1217"/>
      <c r="ER997" s="577"/>
    </row>
    <row r="998" spans="1:148" ht="15" customHeight="1">
      <c r="A998" s="648"/>
      <c r="B998" s="2261" t="s">
        <v>1373</v>
      </c>
      <c r="C998" s="2266" t="str">
        <f t="shared" ref="C998" si="1058">IF(ISBLANK(C66), "", C66)</f>
        <v/>
      </c>
      <c r="D998" s="2266" t="str">
        <f t="shared" si="1044"/>
        <v/>
      </c>
      <c r="E998" s="2266" t="str">
        <f t="shared" si="1044"/>
        <v/>
      </c>
      <c r="F998" s="2266" t="str">
        <f t="shared" si="1044"/>
        <v/>
      </c>
      <c r="G998" s="45"/>
      <c r="H998" s="45"/>
      <c r="I998" s="45"/>
      <c r="J998" s="45"/>
      <c r="K998" s="45"/>
      <c r="L998" s="45"/>
      <c r="M998" s="45"/>
      <c r="N998" s="45"/>
      <c r="O998" s="45"/>
      <c r="P998" s="45"/>
      <c r="Q998" s="45"/>
      <c r="R998" s="45"/>
      <c r="S998" s="45"/>
      <c r="T998" s="45"/>
      <c r="U998" s="45"/>
      <c r="V998" s="45"/>
      <c r="W998" s="45"/>
      <c r="X998" s="45"/>
      <c r="Y998" s="45"/>
      <c r="Z998" s="45"/>
      <c r="AA998" s="45"/>
      <c r="AB998" s="45"/>
      <c r="AC998" s="45"/>
      <c r="AD998" s="45"/>
      <c r="AE998" s="45"/>
      <c r="AF998" s="45"/>
      <c r="AG998" s="45"/>
      <c r="AH998" s="45"/>
      <c r="AI998" s="45"/>
      <c r="AJ998" s="45"/>
      <c r="AK998" s="45"/>
      <c r="AL998" s="45"/>
      <c r="AM998" s="45"/>
      <c r="AN998" s="45"/>
      <c r="AO998" s="45"/>
      <c r="AP998" s="45"/>
      <c r="AQ998" s="45"/>
      <c r="AR998" s="45"/>
      <c r="AS998" s="45"/>
      <c r="AT998" s="45"/>
      <c r="AU998" s="45"/>
      <c r="AV998" s="45"/>
      <c r="AW998" s="45"/>
      <c r="AX998" s="45"/>
      <c r="AY998" s="45"/>
      <c r="AZ998" s="45"/>
      <c r="BA998" s="45"/>
      <c r="BB998" s="45"/>
      <c r="BC998" s="45"/>
      <c r="BD998" s="45"/>
      <c r="BE998" s="45"/>
      <c r="BF998" s="45"/>
      <c r="BG998" s="45"/>
      <c r="BH998" s="45"/>
      <c r="BI998" s="45"/>
      <c r="BJ998" s="45"/>
      <c r="BK998" s="45"/>
      <c r="BL998" s="45"/>
      <c r="BM998" s="45"/>
      <c r="BN998" s="45"/>
      <c r="BO998" s="45"/>
      <c r="BP998" s="45"/>
      <c r="BQ998" s="45"/>
      <c r="BR998" s="45"/>
      <c r="BS998" s="45"/>
      <c r="BT998" s="45"/>
      <c r="BU998" s="45"/>
      <c r="BV998" s="45"/>
      <c r="BW998" s="45"/>
      <c r="BX998" s="45"/>
      <c r="BY998" s="45"/>
      <c r="BZ998" s="45"/>
      <c r="CA998" s="45"/>
      <c r="CB998" s="45"/>
      <c r="CC998" s="45"/>
      <c r="CD998" s="45"/>
      <c r="CE998" s="45"/>
      <c r="CF998" s="45"/>
      <c r="CG998" s="45"/>
      <c r="CH998" s="45"/>
      <c r="CI998" s="45"/>
      <c r="CJ998" s="45"/>
      <c r="CK998" s="45"/>
      <c r="CL998" s="45"/>
      <c r="CM998" s="45"/>
      <c r="CN998" s="45"/>
      <c r="CO998" s="45"/>
      <c r="CP998" s="45"/>
      <c r="CQ998" s="45"/>
      <c r="CR998" s="45"/>
      <c r="CS998" s="45"/>
      <c r="CT998" s="45"/>
      <c r="CU998" s="45"/>
      <c r="CV998" s="45"/>
      <c r="CW998" s="45"/>
      <c r="CX998" s="45"/>
      <c r="CY998" s="45"/>
      <c r="CZ998" s="45"/>
      <c r="DA998" s="45"/>
      <c r="DB998" s="45"/>
      <c r="DC998" s="45"/>
      <c r="DD998" s="45"/>
      <c r="DE998" s="45"/>
      <c r="DF998" s="45"/>
      <c r="DG998" s="45"/>
      <c r="DH998" s="45"/>
      <c r="DI998" s="45"/>
      <c r="DJ998" s="45"/>
      <c r="DK998" s="45"/>
      <c r="DL998" s="45"/>
      <c r="DM998" s="45"/>
      <c r="DN998" s="45"/>
      <c r="DO998" s="45"/>
      <c r="DP998" s="45"/>
      <c r="DQ998" s="45"/>
      <c r="DR998" s="45"/>
      <c r="DS998" s="45"/>
      <c r="DT998" s="45"/>
      <c r="DU998" s="45"/>
      <c r="DV998" s="1217"/>
      <c r="DW998" s="45"/>
      <c r="DX998" s="45"/>
      <c r="DY998" s="45"/>
      <c r="DZ998" s="45"/>
      <c r="EA998" s="45"/>
      <c r="EB998" s="45"/>
      <c r="EC998" s="45"/>
      <c r="ED998" s="45"/>
      <c r="EE998" s="45"/>
      <c r="EF998" s="45"/>
      <c r="EG998" s="45"/>
      <c r="EH998" s="45"/>
      <c r="EI998" s="45"/>
      <c r="EJ998" s="45"/>
      <c r="EK998" s="45"/>
      <c r="EL998" s="45"/>
      <c r="EM998" s="45"/>
      <c r="EN998" s="45"/>
      <c r="EO998" s="45"/>
      <c r="EP998" s="45"/>
      <c r="EQ998" s="1217"/>
      <c r="ER998" s="577"/>
    </row>
    <row r="999" spans="1:148" ht="15" customHeight="1">
      <c r="A999" s="648"/>
      <c r="B999" s="2261" t="s">
        <v>1374</v>
      </c>
      <c r="C999" s="2266" t="str">
        <f t="shared" ref="C999" si="1059">IF(ISBLANK(C67), "", C67)</f>
        <v/>
      </c>
      <c r="D999" s="2266" t="str">
        <f t="shared" si="1044"/>
        <v/>
      </c>
      <c r="E999" s="2266" t="str">
        <f t="shared" si="1044"/>
        <v/>
      </c>
      <c r="F999" s="2266" t="str">
        <f t="shared" si="1044"/>
        <v/>
      </c>
      <c r="G999" s="45"/>
      <c r="H999" s="45"/>
      <c r="I999" s="45"/>
      <c r="J999" s="45"/>
      <c r="K999" s="45"/>
      <c r="L999" s="45"/>
      <c r="M999" s="45"/>
      <c r="N999" s="45"/>
      <c r="O999" s="45"/>
      <c r="P999" s="45"/>
      <c r="Q999" s="45"/>
      <c r="R999" s="45"/>
      <c r="S999" s="45"/>
      <c r="T999" s="45"/>
      <c r="U999" s="45"/>
      <c r="V999" s="45"/>
      <c r="W999" s="45"/>
      <c r="X999" s="45"/>
      <c r="Y999" s="45"/>
      <c r="Z999" s="45"/>
      <c r="AA999" s="45"/>
      <c r="AB999" s="45"/>
      <c r="AC999" s="45"/>
      <c r="AD999" s="45"/>
      <c r="AE999" s="45"/>
      <c r="AF999" s="45"/>
      <c r="AG999" s="45"/>
      <c r="AH999" s="45"/>
      <c r="AI999" s="45"/>
      <c r="AJ999" s="45"/>
      <c r="AK999" s="45"/>
      <c r="AL999" s="45"/>
      <c r="AM999" s="45"/>
      <c r="AN999" s="45"/>
      <c r="AO999" s="45"/>
      <c r="AP999" s="45"/>
      <c r="AQ999" s="45"/>
      <c r="AR999" s="45"/>
      <c r="AS999" s="45"/>
      <c r="AT999" s="45"/>
      <c r="AU999" s="45"/>
      <c r="AV999" s="45"/>
      <c r="AW999" s="45"/>
      <c r="AX999" s="45"/>
      <c r="AY999" s="45"/>
      <c r="AZ999" s="45"/>
      <c r="BA999" s="45"/>
      <c r="BB999" s="45"/>
      <c r="BC999" s="45"/>
      <c r="BD999" s="45"/>
      <c r="BE999" s="45"/>
      <c r="BF999" s="45"/>
      <c r="BG999" s="45"/>
      <c r="BH999" s="45"/>
      <c r="BI999" s="45"/>
      <c r="BJ999" s="45"/>
      <c r="BK999" s="45"/>
      <c r="BL999" s="45"/>
      <c r="BM999" s="45"/>
      <c r="BN999" s="45"/>
      <c r="BO999" s="45"/>
      <c r="BP999" s="45"/>
      <c r="BQ999" s="45"/>
      <c r="BR999" s="45"/>
      <c r="BS999" s="45"/>
      <c r="BT999" s="45"/>
      <c r="BU999" s="45"/>
      <c r="BV999" s="45"/>
      <c r="BW999" s="45"/>
      <c r="BX999" s="45"/>
      <c r="BY999" s="45"/>
      <c r="BZ999" s="45"/>
      <c r="CA999" s="45"/>
      <c r="CB999" s="45"/>
      <c r="CC999" s="45"/>
      <c r="CD999" s="45"/>
      <c r="CE999" s="45"/>
      <c r="CF999" s="45"/>
      <c r="CG999" s="45"/>
      <c r="CH999" s="45"/>
      <c r="CI999" s="45"/>
      <c r="CJ999" s="45"/>
      <c r="CK999" s="45"/>
      <c r="CL999" s="45"/>
      <c r="CM999" s="45"/>
      <c r="CN999" s="45"/>
      <c r="CO999" s="45"/>
      <c r="CP999" s="45"/>
      <c r="CQ999" s="45"/>
      <c r="CR999" s="45"/>
      <c r="CS999" s="45"/>
      <c r="CT999" s="45"/>
      <c r="CU999" s="45"/>
      <c r="CV999" s="45"/>
      <c r="CW999" s="45"/>
      <c r="CX999" s="45"/>
      <c r="CY999" s="45"/>
      <c r="CZ999" s="45"/>
      <c r="DA999" s="45"/>
      <c r="DB999" s="45"/>
      <c r="DC999" s="45"/>
      <c r="DD999" s="45"/>
      <c r="DE999" s="45"/>
      <c r="DF999" s="45"/>
      <c r="DG999" s="45"/>
      <c r="DH999" s="45"/>
      <c r="DI999" s="45"/>
      <c r="DJ999" s="45"/>
      <c r="DK999" s="45"/>
      <c r="DL999" s="45"/>
      <c r="DM999" s="45"/>
      <c r="DN999" s="45"/>
      <c r="DO999" s="45"/>
      <c r="DP999" s="45"/>
      <c r="DQ999" s="45"/>
      <c r="DR999" s="45"/>
      <c r="DS999" s="45"/>
      <c r="DT999" s="45"/>
      <c r="DU999" s="45"/>
      <c r="DV999" s="1217"/>
      <c r="DW999" s="45"/>
      <c r="DX999" s="45"/>
      <c r="DY999" s="45"/>
      <c r="DZ999" s="45"/>
      <c r="EA999" s="45"/>
      <c r="EB999" s="45"/>
      <c r="EC999" s="45"/>
      <c r="ED999" s="45"/>
      <c r="EE999" s="45"/>
      <c r="EF999" s="45"/>
      <c r="EG999" s="45"/>
      <c r="EH999" s="45"/>
      <c r="EI999" s="45"/>
      <c r="EJ999" s="45"/>
      <c r="EK999" s="45"/>
      <c r="EL999" s="45"/>
      <c r="EM999" s="45"/>
      <c r="EN999" s="45"/>
      <c r="EO999" s="45"/>
      <c r="EP999" s="45"/>
      <c r="EQ999" s="1217"/>
      <c r="ER999" s="577"/>
    </row>
    <row r="1000" spans="1:148" ht="15" customHeight="1">
      <c r="A1000" s="648"/>
      <c r="B1000" s="2261" t="s">
        <v>1375</v>
      </c>
      <c r="C1000" s="2266" t="str">
        <f t="shared" ref="C1000" si="1060">IF(ISBLANK(C68), "", C68)</f>
        <v/>
      </c>
      <c r="D1000" s="2266" t="str">
        <f t="shared" si="1044"/>
        <v/>
      </c>
      <c r="E1000" s="2266" t="str">
        <f t="shared" si="1044"/>
        <v/>
      </c>
      <c r="F1000" s="2266" t="str">
        <f t="shared" si="1044"/>
        <v/>
      </c>
      <c r="G1000" s="45"/>
      <c r="H1000" s="45"/>
      <c r="I1000" s="45"/>
      <c r="J1000" s="45"/>
      <c r="K1000" s="45"/>
      <c r="L1000" s="45"/>
      <c r="M1000" s="45"/>
      <c r="N1000" s="45"/>
      <c r="O1000" s="45"/>
      <c r="P1000" s="45"/>
      <c r="Q1000" s="45"/>
      <c r="R1000" s="45"/>
      <c r="S1000" s="45"/>
      <c r="T1000" s="45"/>
      <c r="U1000" s="45"/>
      <c r="V1000" s="45"/>
      <c r="W1000" s="45"/>
      <c r="X1000" s="45"/>
      <c r="Y1000" s="45"/>
      <c r="Z1000" s="45"/>
      <c r="AA1000" s="45"/>
      <c r="AB1000" s="45"/>
      <c r="AC1000" s="45"/>
      <c r="AD1000" s="45"/>
      <c r="AE1000" s="45"/>
      <c r="AF1000" s="45"/>
      <c r="AG1000" s="45"/>
      <c r="AH1000" s="45"/>
      <c r="AI1000" s="45"/>
      <c r="AJ1000" s="45"/>
      <c r="AK1000" s="45"/>
      <c r="AL1000" s="45"/>
      <c r="AM1000" s="45"/>
      <c r="AN1000" s="45"/>
      <c r="AO1000" s="45"/>
      <c r="AP1000" s="45"/>
      <c r="AQ1000" s="45"/>
      <c r="AR1000" s="45"/>
      <c r="AS1000" s="45"/>
      <c r="AT1000" s="45"/>
      <c r="AU1000" s="45"/>
      <c r="AV1000" s="45"/>
      <c r="AW1000" s="45"/>
      <c r="AX1000" s="45"/>
      <c r="AY1000" s="45"/>
      <c r="AZ1000" s="45"/>
      <c r="BA1000" s="45"/>
      <c r="BB1000" s="45"/>
      <c r="BC1000" s="45"/>
      <c r="BD1000" s="45"/>
      <c r="BE1000" s="45"/>
      <c r="BF1000" s="45"/>
      <c r="BG1000" s="45"/>
      <c r="BH1000" s="45"/>
      <c r="BI1000" s="45"/>
      <c r="BJ1000" s="45"/>
      <c r="BK1000" s="45"/>
      <c r="BL1000" s="45"/>
      <c r="BM1000" s="45"/>
      <c r="BN1000" s="45"/>
      <c r="BO1000" s="45"/>
      <c r="BP1000" s="45"/>
      <c r="BQ1000" s="45"/>
      <c r="BR1000" s="45"/>
      <c r="BS1000" s="45"/>
      <c r="BT1000" s="45"/>
      <c r="BU1000" s="45"/>
      <c r="BV1000" s="45"/>
      <c r="BW1000" s="45"/>
      <c r="BX1000" s="45"/>
      <c r="BY1000" s="45"/>
      <c r="BZ1000" s="45"/>
      <c r="CA1000" s="45"/>
      <c r="CB1000" s="45"/>
      <c r="CC1000" s="45"/>
      <c r="CD1000" s="45"/>
      <c r="CE1000" s="45"/>
      <c r="CF1000" s="45"/>
      <c r="CG1000" s="45"/>
      <c r="CH1000" s="45"/>
      <c r="CI1000" s="45"/>
      <c r="CJ1000" s="45"/>
      <c r="CK1000" s="45"/>
      <c r="CL1000" s="45"/>
      <c r="CM1000" s="45"/>
      <c r="CN1000" s="45"/>
      <c r="CO1000" s="45"/>
      <c r="CP1000" s="45"/>
      <c r="CQ1000" s="45"/>
      <c r="CR1000" s="45"/>
      <c r="CS1000" s="45"/>
      <c r="CT1000" s="45"/>
      <c r="CU1000" s="45"/>
      <c r="CV1000" s="45"/>
      <c r="CW1000" s="45"/>
      <c r="CX1000" s="45"/>
      <c r="CY1000" s="45"/>
      <c r="CZ1000" s="45"/>
      <c r="DA1000" s="45"/>
      <c r="DB1000" s="45"/>
      <c r="DC1000" s="45"/>
      <c r="DD1000" s="45"/>
      <c r="DE1000" s="45"/>
      <c r="DF1000" s="45"/>
      <c r="DG1000" s="45"/>
      <c r="DH1000" s="45"/>
      <c r="DI1000" s="45"/>
      <c r="DJ1000" s="45"/>
      <c r="DK1000" s="45"/>
      <c r="DL1000" s="45"/>
      <c r="DM1000" s="45"/>
      <c r="DN1000" s="45"/>
      <c r="DO1000" s="45"/>
      <c r="DP1000" s="45"/>
      <c r="DQ1000" s="45"/>
      <c r="DR1000" s="45"/>
      <c r="DS1000" s="45"/>
      <c r="DT1000" s="45"/>
      <c r="DU1000" s="45"/>
      <c r="DV1000" s="1217"/>
      <c r="DW1000" s="45"/>
      <c r="DX1000" s="45"/>
      <c r="DY1000" s="45"/>
      <c r="DZ1000" s="45"/>
      <c r="EA1000" s="45"/>
      <c r="EB1000" s="45"/>
      <c r="EC1000" s="45"/>
      <c r="ED1000" s="45"/>
      <c r="EE1000" s="45"/>
      <c r="EF1000" s="45"/>
      <c r="EG1000" s="45"/>
      <c r="EH1000" s="45"/>
      <c r="EI1000" s="45"/>
      <c r="EJ1000" s="45"/>
      <c r="EK1000" s="45"/>
      <c r="EL1000" s="45"/>
      <c r="EM1000" s="45"/>
      <c r="EN1000" s="45"/>
      <c r="EO1000" s="45"/>
      <c r="EP1000" s="45"/>
      <c r="EQ1000" s="1217"/>
      <c r="ER1000" s="577"/>
    </row>
    <row r="1001" spans="1:148" ht="15" customHeight="1">
      <c r="A1001" s="648"/>
      <c r="B1001" s="2261" t="s">
        <v>1376</v>
      </c>
      <c r="C1001" s="2266" t="str">
        <f t="shared" ref="C1001" si="1061">IF(ISBLANK(C69), "", C69)</f>
        <v/>
      </c>
      <c r="D1001" s="2266" t="str">
        <f t="shared" si="1044"/>
        <v/>
      </c>
      <c r="E1001" s="2266" t="str">
        <f t="shared" si="1044"/>
        <v/>
      </c>
      <c r="F1001" s="2266" t="str">
        <f t="shared" si="1044"/>
        <v/>
      </c>
      <c r="G1001" s="45"/>
      <c r="H1001" s="45"/>
      <c r="I1001" s="45"/>
      <c r="J1001" s="45"/>
      <c r="K1001" s="45"/>
      <c r="L1001" s="45"/>
      <c r="M1001" s="45"/>
      <c r="N1001" s="45"/>
      <c r="O1001" s="45"/>
      <c r="P1001" s="45"/>
      <c r="Q1001" s="45"/>
      <c r="R1001" s="45"/>
      <c r="S1001" s="45"/>
      <c r="T1001" s="45"/>
      <c r="U1001" s="45"/>
      <c r="V1001" s="45"/>
      <c r="W1001" s="45"/>
      <c r="X1001" s="45"/>
      <c r="Y1001" s="45"/>
      <c r="Z1001" s="45"/>
      <c r="AA1001" s="45"/>
      <c r="AB1001" s="45"/>
      <c r="AC1001" s="45"/>
      <c r="AD1001" s="45"/>
      <c r="AE1001" s="45"/>
      <c r="AF1001" s="45"/>
      <c r="AG1001" s="45"/>
      <c r="AH1001" s="45"/>
      <c r="AI1001" s="45"/>
      <c r="AJ1001" s="45"/>
      <c r="AK1001" s="45"/>
      <c r="AL1001" s="45"/>
      <c r="AM1001" s="45"/>
      <c r="AN1001" s="45"/>
      <c r="AO1001" s="45"/>
      <c r="AP1001" s="45"/>
      <c r="AQ1001" s="45"/>
      <c r="AR1001" s="45"/>
      <c r="AS1001" s="45"/>
      <c r="AT1001" s="45"/>
      <c r="AU1001" s="45"/>
      <c r="AV1001" s="45"/>
      <c r="AW1001" s="45"/>
      <c r="AX1001" s="45"/>
      <c r="AY1001" s="45"/>
      <c r="AZ1001" s="45"/>
      <c r="BA1001" s="45"/>
      <c r="BB1001" s="45"/>
      <c r="BC1001" s="45"/>
      <c r="BD1001" s="45"/>
      <c r="BE1001" s="45"/>
      <c r="BF1001" s="45"/>
      <c r="BG1001" s="45"/>
      <c r="BH1001" s="45"/>
      <c r="BI1001" s="45"/>
      <c r="BJ1001" s="45"/>
      <c r="BK1001" s="45"/>
      <c r="BL1001" s="45"/>
      <c r="BM1001" s="45"/>
      <c r="BN1001" s="45"/>
      <c r="BO1001" s="45"/>
      <c r="BP1001" s="45"/>
      <c r="BQ1001" s="45"/>
      <c r="BR1001" s="45"/>
      <c r="BS1001" s="45"/>
      <c r="BT1001" s="45"/>
      <c r="BU1001" s="45"/>
      <c r="BV1001" s="45"/>
      <c r="BW1001" s="45"/>
      <c r="BX1001" s="45"/>
      <c r="BY1001" s="45"/>
      <c r="BZ1001" s="45"/>
      <c r="CA1001" s="45"/>
      <c r="CB1001" s="45"/>
      <c r="CC1001" s="45"/>
      <c r="CD1001" s="45"/>
      <c r="CE1001" s="45"/>
      <c r="CF1001" s="45"/>
      <c r="CG1001" s="45"/>
      <c r="CH1001" s="45"/>
      <c r="CI1001" s="45"/>
      <c r="CJ1001" s="45"/>
      <c r="CK1001" s="45"/>
      <c r="CL1001" s="45"/>
      <c r="CM1001" s="45"/>
      <c r="CN1001" s="45"/>
      <c r="CO1001" s="45"/>
      <c r="CP1001" s="45"/>
      <c r="CQ1001" s="45"/>
      <c r="CR1001" s="45"/>
      <c r="CS1001" s="45"/>
      <c r="CT1001" s="45"/>
      <c r="CU1001" s="45"/>
      <c r="CV1001" s="45"/>
      <c r="CW1001" s="45"/>
      <c r="CX1001" s="45"/>
      <c r="CY1001" s="45"/>
      <c r="CZ1001" s="45"/>
      <c r="DA1001" s="45"/>
      <c r="DB1001" s="45"/>
      <c r="DC1001" s="45"/>
      <c r="DD1001" s="45"/>
      <c r="DE1001" s="45"/>
      <c r="DF1001" s="45"/>
      <c r="DG1001" s="45"/>
      <c r="DH1001" s="45"/>
      <c r="DI1001" s="45"/>
      <c r="DJ1001" s="45"/>
      <c r="DK1001" s="45"/>
      <c r="DL1001" s="45"/>
      <c r="DM1001" s="45"/>
      <c r="DN1001" s="45"/>
      <c r="DO1001" s="45"/>
      <c r="DP1001" s="45"/>
      <c r="DQ1001" s="45"/>
      <c r="DR1001" s="45"/>
      <c r="DS1001" s="45"/>
      <c r="DT1001" s="45"/>
      <c r="DU1001" s="45"/>
      <c r="DV1001" s="1217"/>
      <c r="DW1001" s="45"/>
      <c r="DX1001" s="45"/>
      <c r="DY1001" s="45"/>
      <c r="DZ1001" s="45"/>
      <c r="EA1001" s="45"/>
      <c r="EB1001" s="45"/>
      <c r="EC1001" s="45"/>
      <c r="ED1001" s="45"/>
      <c r="EE1001" s="45"/>
      <c r="EF1001" s="45"/>
      <c r="EG1001" s="45"/>
      <c r="EH1001" s="45"/>
      <c r="EI1001" s="45"/>
      <c r="EJ1001" s="45"/>
      <c r="EK1001" s="45"/>
      <c r="EL1001" s="45"/>
      <c r="EM1001" s="45"/>
      <c r="EN1001" s="45"/>
      <c r="EO1001" s="45"/>
      <c r="EP1001" s="45"/>
      <c r="EQ1001" s="1217"/>
      <c r="ER1001" s="577"/>
    </row>
    <row r="1002" spans="1:148" ht="15" customHeight="1">
      <c r="A1002" s="648"/>
      <c r="B1002" s="2261" t="s">
        <v>1377</v>
      </c>
      <c r="C1002" s="2266" t="str">
        <f t="shared" ref="C1002" si="1062">IF(ISBLANK(C70), "", C70)</f>
        <v/>
      </c>
      <c r="D1002" s="2266" t="str">
        <f t="shared" si="1044"/>
        <v/>
      </c>
      <c r="E1002" s="2266" t="str">
        <f t="shared" si="1044"/>
        <v/>
      </c>
      <c r="F1002" s="2266" t="str">
        <f t="shared" si="1044"/>
        <v/>
      </c>
      <c r="G1002" s="45"/>
      <c r="H1002" s="45"/>
      <c r="I1002" s="45"/>
      <c r="J1002" s="45"/>
      <c r="K1002" s="45"/>
      <c r="L1002" s="45"/>
      <c r="M1002" s="45"/>
      <c r="N1002" s="45"/>
      <c r="O1002" s="45"/>
      <c r="P1002" s="45"/>
      <c r="Q1002" s="45"/>
      <c r="R1002" s="45"/>
      <c r="S1002" s="45"/>
      <c r="T1002" s="45"/>
      <c r="U1002" s="45"/>
      <c r="V1002" s="45"/>
      <c r="W1002" s="45"/>
      <c r="X1002" s="45"/>
      <c r="Y1002" s="45"/>
      <c r="Z1002" s="45"/>
      <c r="AA1002" s="45"/>
      <c r="AB1002" s="45"/>
      <c r="AC1002" s="45"/>
      <c r="AD1002" s="45"/>
      <c r="AE1002" s="45"/>
      <c r="AF1002" s="45"/>
      <c r="AG1002" s="45"/>
      <c r="AH1002" s="45"/>
      <c r="AI1002" s="45"/>
      <c r="AJ1002" s="45"/>
      <c r="AK1002" s="45"/>
      <c r="AL1002" s="45"/>
      <c r="AM1002" s="45"/>
      <c r="AN1002" s="45"/>
      <c r="AO1002" s="45"/>
      <c r="AP1002" s="45"/>
      <c r="AQ1002" s="45"/>
      <c r="AR1002" s="45"/>
      <c r="AS1002" s="45"/>
      <c r="AT1002" s="45"/>
      <c r="AU1002" s="45"/>
      <c r="AV1002" s="45"/>
      <c r="AW1002" s="45"/>
      <c r="AX1002" s="45"/>
      <c r="AY1002" s="45"/>
      <c r="AZ1002" s="45"/>
      <c r="BA1002" s="45"/>
      <c r="BB1002" s="45"/>
      <c r="BC1002" s="45"/>
      <c r="BD1002" s="45"/>
      <c r="BE1002" s="45"/>
      <c r="BF1002" s="45"/>
      <c r="BG1002" s="45"/>
      <c r="BH1002" s="45"/>
      <c r="BI1002" s="45"/>
      <c r="BJ1002" s="45"/>
      <c r="BK1002" s="45"/>
      <c r="BL1002" s="45"/>
      <c r="BM1002" s="45"/>
      <c r="BN1002" s="45"/>
      <c r="BO1002" s="45"/>
      <c r="BP1002" s="45"/>
      <c r="BQ1002" s="45"/>
      <c r="BR1002" s="45"/>
      <c r="BS1002" s="45"/>
      <c r="BT1002" s="45"/>
      <c r="BU1002" s="45"/>
      <c r="BV1002" s="45"/>
      <c r="BW1002" s="45"/>
      <c r="BX1002" s="45"/>
      <c r="BY1002" s="45"/>
      <c r="BZ1002" s="45"/>
      <c r="CA1002" s="45"/>
      <c r="CB1002" s="45"/>
      <c r="CC1002" s="45"/>
      <c r="CD1002" s="45"/>
      <c r="CE1002" s="45"/>
      <c r="CF1002" s="45"/>
      <c r="CG1002" s="45"/>
      <c r="CH1002" s="45"/>
      <c r="CI1002" s="45"/>
      <c r="CJ1002" s="45"/>
      <c r="CK1002" s="45"/>
      <c r="CL1002" s="45"/>
      <c r="CM1002" s="45"/>
      <c r="CN1002" s="45"/>
      <c r="CO1002" s="45"/>
      <c r="CP1002" s="45"/>
      <c r="CQ1002" s="45"/>
      <c r="CR1002" s="45"/>
      <c r="CS1002" s="45"/>
      <c r="CT1002" s="45"/>
      <c r="CU1002" s="45"/>
      <c r="CV1002" s="45"/>
      <c r="CW1002" s="45"/>
      <c r="CX1002" s="45"/>
      <c r="CY1002" s="45"/>
      <c r="CZ1002" s="45"/>
      <c r="DA1002" s="45"/>
      <c r="DB1002" s="45"/>
      <c r="DC1002" s="45"/>
      <c r="DD1002" s="45"/>
      <c r="DE1002" s="45"/>
      <c r="DF1002" s="45"/>
      <c r="DG1002" s="45"/>
      <c r="DH1002" s="45"/>
      <c r="DI1002" s="45"/>
      <c r="DJ1002" s="45"/>
      <c r="DK1002" s="45"/>
      <c r="DL1002" s="45"/>
      <c r="DM1002" s="45"/>
      <c r="DN1002" s="45"/>
      <c r="DO1002" s="45"/>
      <c r="DP1002" s="45"/>
      <c r="DQ1002" s="45"/>
      <c r="DR1002" s="45"/>
      <c r="DS1002" s="45"/>
      <c r="DT1002" s="45"/>
      <c r="DU1002" s="45"/>
      <c r="DV1002" s="1217"/>
      <c r="DW1002" s="45"/>
      <c r="DX1002" s="45"/>
      <c r="DY1002" s="45"/>
      <c r="DZ1002" s="45"/>
      <c r="EA1002" s="45"/>
      <c r="EB1002" s="45"/>
      <c r="EC1002" s="45"/>
      <c r="ED1002" s="45"/>
      <c r="EE1002" s="45"/>
      <c r="EF1002" s="45"/>
      <c r="EG1002" s="45"/>
      <c r="EH1002" s="45"/>
      <c r="EI1002" s="45"/>
      <c r="EJ1002" s="45"/>
      <c r="EK1002" s="45"/>
      <c r="EL1002" s="45"/>
      <c r="EM1002" s="45"/>
      <c r="EN1002" s="45"/>
      <c r="EO1002" s="45"/>
      <c r="EP1002" s="45"/>
      <c r="EQ1002" s="1217"/>
      <c r="ER1002" s="577"/>
    </row>
    <row r="1003" spans="1:148" ht="15" customHeight="1">
      <c r="A1003" s="648"/>
      <c r="B1003" s="2261" t="s">
        <v>1378</v>
      </c>
      <c r="C1003" s="2266" t="str">
        <f t="shared" ref="C1003" si="1063">IF(ISBLANK(C71), "", C71)</f>
        <v/>
      </c>
      <c r="D1003" s="2266" t="str">
        <f t="shared" si="1044"/>
        <v/>
      </c>
      <c r="E1003" s="2266" t="str">
        <f t="shared" si="1044"/>
        <v/>
      </c>
      <c r="F1003" s="2266" t="str">
        <f t="shared" si="1044"/>
        <v/>
      </c>
      <c r="G1003" s="45"/>
      <c r="H1003" s="45"/>
      <c r="I1003" s="45"/>
      <c r="J1003" s="45"/>
      <c r="K1003" s="45"/>
      <c r="L1003" s="45"/>
      <c r="M1003" s="45"/>
      <c r="N1003" s="45"/>
      <c r="O1003" s="45"/>
      <c r="P1003" s="45"/>
      <c r="Q1003" s="45"/>
      <c r="R1003" s="45"/>
      <c r="S1003" s="45"/>
      <c r="T1003" s="45"/>
      <c r="U1003" s="45"/>
      <c r="V1003" s="45"/>
      <c r="W1003" s="45"/>
      <c r="X1003" s="45"/>
      <c r="Y1003" s="45"/>
      <c r="Z1003" s="45"/>
      <c r="AA1003" s="45"/>
      <c r="AB1003" s="45"/>
      <c r="AC1003" s="45"/>
      <c r="AD1003" s="45"/>
      <c r="AE1003" s="45"/>
      <c r="AF1003" s="45"/>
      <c r="AG1003" s="45"/>
      <c r="AH1003" s="45"/>
      <c r="AI1003" s="45"/>
      <c r="AJ1003" s="45"/>
      <c r="AK1003" s="45"/>
      <c r="AL1003" s="45"/>
      <c r="AM1003" s="45"/>
      <c r="AN1003" s="45"/>
      <c r="AO1003" s="45"/>
      <c r="AP1003" s="45"/>
      <c r="AQ1003" s="45"/>
      <c r="AR1003" s="45"/>
      <c r="AS1003" s="45"/>
      <c r="AT1003" s="45"/>
      <c r="AU1003" s="45"/>
      <c r="AV1003" s="45"/>
      <c r="AW1003" s="45"/>
      <c r="AX1003" s="45"/>
      <c r="AY1003" s="45"/>
      <c r="AZ1003" s="45"/>
      <c r="BA1003" s="45"/>
      <c r="BB1003" s="45"/>
      <c r="BC1003" s="45"/>
      <c r="BD1003" s="45"/>
      <c r="BE1003" s="45"/>
      <c r="BF1003" s="45"/>
      <c r="BG1003" s="45"/>
      <c r="BH1003" s="45"/>
      <c r="BI1003" s="45"/>
      <c r="BJ1003" s="45"/>
      <c r="BK1003" s="45"/>
      <c r="BL1003" s="45"/>
      <c r="BM1003" s="45"/>
      <c r="BN1003" s="45"/>
      <c r="BO1003" s="45"/>
      <c r="BP1003" s="45"/>
      <c r="BQ1003" s="45"/>
      <c r="BR1003" s="45"/>
      <c r="BS1003" s="45"/>
      <c r="BT1003" s="45"/>
      <c r="BU1003" s="45"/>
      <c r="BV1003" s="45"/>
      <c r="BW1003" s="45"/>
      <c r="BX1003" s="45"/>
      <c r="BY1003" s="45"/>
      <c r="BZ1003" s="45"/>
      <c r="CA1003" s="45"/>
      <c r="CB1003" s="45"/>
      <c r="CC1003" s="45"/>
      <c r="CD1003" s="45"/>
      <c r="CE1003" s="45"/>
      <c r="CF1003" s="45"/>
      <c r="CG1003" s="45"/>
      <c r="CH1003" s="45"/>
      <c r="CI1003" s="45"/>
      <c r="CJ1003" s="45"/>
      <c r="CK1003" s="45"/>
      <c r="CL1003" s="45"/>
      <c r="CM1003" s="45"/>
      <c r="CN1003" s="45"/>
      <c r="CO1003" s="45"/>
      <c r="CP1003" s="45"/>
      <c r="CQ1003" s="45"/>
      <c r="CR1003" s="45"/>
      <c r="CS1003" s="45"/>
      <c r="CT1003" s="45"/>
      <c r="CU1003" s="45"/>
      <c r="CV1003" s="45"/>
      <c r="CW1003" s="45"/>
      <c r="CX1003" s="45"/>
      <c r="CY1003" s="45"/>
      <c r="CZ1003" s="45"/>
      <c r="DA1003" s="45"/>
      <c r="DB1003" s="45"/>
      <c r="DC1003" s="45"/>
      <c r="DD1003" s="45"/>
      <c r="DE1003" s="45"/>
      <c r="DF1003" s="45"/>
      <c r="DG1003" s="45"/>
      <c r="DH1003" s="45"/>
      <c r="DI1003" s="45"/>
      <c r="DJ1003" s="45"/>
      <c r="DK1003" s="45"/>
      <c r="DL1003" s="45"/>
      <c r="DM1003" s="45"/>
      <c r="DN1003" s="45"/>
      <c r="DO1003" s="45"/>
      <c r="DP1003" s="45"/>
      <c r="DQ1003" s="45"/>
      <c r="DR1003" s="45"/>
      <c r="DS1003" s="45"/>
      <c r="DT1003" s="45"/>
      <c r="DU1003" s="45"/>
      <c r="DV1003" s="1217"/>
      <c r="DW1003" s="45"/>
      <c r="DX1003" s="45"/>
      <c r="DY1003" s="45"/>
      <c r="DZ1003" s="45"/>
      <c r="EA1003" s="45"/>
      <c r="EB1003" s="45"/>
      <c r="EC1003" s="45"/>
      <c r="ED1003" s="45"/>
      <c r="EE1003" s="45"/>
      <c r="EF1003" s="45"/>
      <c r="EG1003" s="45"/>
      <c r="EH1003" s="45"/>
      <c r="EI1003" s="45"/>
      <c r="EJ1003" s="45"/>
      <c r="EK1003" s="45"/>
      <c r="EL1003" s="45"/>
      <c r="EM1003" s="45"/>
      <c r="EN1003" s="45"/>
      <c r="EO1003" s="45"/>
      <c r="EP1003" s="45"/>
      <c r="EQ1003" s="1217"/>
      <c r="ER1003" s="577"/>
    </row>
    <row r="1004" spans="1:148" ht="15" customHeight="1">
      <c r="A1004" s="648"/>
      <c r="B1004" s="2261" t="s">
        <v>1379</v>
      </c>
      <c r="C1004" s="2266" t="str">
        <f t="shared" ref="C1004" si="1064">IF(ISBLANK(C72), "", C72)</f>
        <v/>
      </c>
      <c r="D1004" s="2266" t="str">
        <f t="shared" ref="D1004:F1023" si="1065">IF(ISBLANK(D72), "", D72)</f>
        <v/>
      </c>
      <c r="E1004" s="2266" t="str">
        <f t="shared" si="1065"/>
        <v/>
      </c>
      <c r="F1004" s="2266" t="str">
        <f t="shared" si="1065"/>
        <v/>
      </c>
      <c r="G1004" s="45"/>
      <c r="H1004" s="45"/>
      <c r="I1004" s="45"/>
      <c r="J1004" s="45"/>
      <c r="K1004" s="45"/>
      <c r="L1004" s="45"/>
      <c r="M1004" s="45"/>
      <c r="N1004" s="45"/>
      <c r="O1004" s="45"/>
      <c r="P1004" s="45"/>
      <c r="Q1004" s="45"/>
      <c r="R1004" s="45"/>
      <c r="S1004" s="45"/>
      <c r="T1004" s="45"/>
      <c r="U1004" s="45"/>
      <c r="V1004" s="45"/>
      <c r="W1004" s="45"/>
      <c r="X1004" s="45"/>
      <c r="Y1004" s="45"/>
      <c r="Z1004" s="45"/>
      <c r="AA1004" s="45"/>
      <c r="AB1004" s="45"/>
      <c r="AC1004" s="45"/>
      <c r="AD1004" s="45"/>
      <c r="AE1004" s="45"/>
      <c r="AF1004" s="45"/>
      <c r="AG1004" s="45"/>
      <c r="AH1004" s="45"/>
      <c r="AI1004" s="45"/>
      <c r="AJ1004" s="45"/>
      <c r="AK1004" s="45"/>
      <c r="AL1004" s="45"/>
      <c r="AM1004" s="45"/>
      <c r="AN1004" s="45"/>
      <c r="AO1004" s="45"/>
      <c r="AP1004" s="45"/>
      <c r="AQ1004" s="45"/>
      <c r="AR1004" s="45"/>
      <c r="AS1004" s="45"/>
      <c r="AT1004" s="45"/>
      <c r="AU1004" s="45"/>
      <c r="AV1004" s="45"/>
      <c r="AW1004" s="45"/>
      <c r="AX1004" s="45"/>
      <c r="AY1004" s="45"/>
      <c r="AZ1004" s="45"/>
      <c r="BA1004" s="45"/>
      <c r="BB1004" s="45"/>
      <c r="BC1004" s="45"/>
      <c r="BD1004" s="45"/>
      <c r="BE1004" s="45"/>
      <c r="BF1004" s="45"/>
      <c r="BG1004" s="45"/>
      <c r="BH1004" s="45"/>
      <c r="BI1004" s="45"/>
      <c r="BJ1004" s="45"/>
      <c r="BK1004" s="45"/>
      <c r="BL1004" s="45"/>
      <c r="BM1004" s="45"/>
      <c r="BN1004" s="45"/>
      <c r="BO1004" s="45"/>
      <c r="BP1004" s="45"/>
      <c r="BQ1004" s="45"/>
      <c r="BR1004" s="45"/>
      <c r="BS1004" s="45"/>
      <c r="BT1004" s="45"/>
      <c r="BU1004" s="45"/>
      <c r="BV1004" s="45"/>
      <c r="BW1004" s="45"/>
      <c r="BX1004" s="45"/>
      <c r="BY1004" s="45"/>
      <c r="BZ1004" s="45"/>
      <c r="CA1004" s="45"/>
      <c r="CB1004" s="45"/>
      <c r="CC1004" s="45"/>
      <c r="CD1004" s="45"/>
      <c r="CE1004" s="45"/>
      <c r="CF1004" s="45"/>
      <c r="CG1004" s="45"/>
      <c r="CH1004" s="45"/>
      <c r="CI1004" s="45"/>
      <c r="CJ1004" s="45"/>
      <c r="CK1004" s="45"/>
      <c r="CL1004" s="45"/>
      <c r="CM1004" s="45"/>
      <c r="CN1004" s="45"/>
      <c r="CO1004" s="45"/>
      <c r="CP1004" s="45"/>
      <c r="CQ1004" s="45"/>
      <c r="CR1004" s="45"/>
      <c r="CS1004" s="45"/>
      <c r="CT1004" s="45"/>
      <c r="CU1004" s="45"/>
      <c r="CV1004" s="45"/>
      <c r="CW1004" s="45"/>
      <c r="CX1004" s="45"/>
      <c r="CY1004" s="45"/>
      <c r="CZ1004" s="45"/>
      <c r="DA1004" s="45"/>
      <c r="DB1004" s="45"/>
      <c r="DC1004" s="45"/>
      <c r="DD1004" s="45"/>
      <c r="DE1004" s="45"/>
      <c r="DF1004" s="45"/>
      <c r="DG1004" s="45"/>
      <c r="DH1004" s="45"/>
      <c r="DI1004" s="45"/>
      <c r="DJ1004" s="45"/>
      <c r="DK1004" s="45"/>
      <c r="DL1004" s="45"/>
      <c r="DM1004" s="45"/>
      <c r="DN1004" s="45"/>
      <c r="DO1004" s="45"/>
      <c r="DP1004" s="45"/>
      <c r="DQ1004" s="45"/>
      <c r="DR1004" s="45"/>
      <c r="DS1004" s="45"/>
      <c r="DT1004" s="45"/>
      <c r="DU1004" s="45"/>
      <c r="DV1004" s="1217"/>
      <c r="DW1004" s="45"/>
      <c r="DX1004" s="45"/>
      <c r="DY1004" s="45"/>
      <c r="DZ1004" s="45"/>
      <c r="EA1004" s="45"/>
      <c r="EB1004" s="45"/>
      <c r="EC1004" s="45"/>
      <c r="ED1004" s="45"/>
      <c r="EE1004" s="45"/>
      <c r="EF1004" s="45"/>
      <c r="EG1004" s="45"/>
      <c r="EH1004" s="45"/>
      <c r="EI1004" s="45"/>
      <c r="EJ1004" s="45"/>
      <c r="EK1004" s="45"/>
      <c r="EL1004" s="45"/>
      <c r="EM1004" s="45"/>
      <c r="EN1004" s="45"/>
      <c r="EO1004" s="45"/>
      <c r="EP1004" s="45"/>
      <c r="EQ1004" s="1217"/>
      <c r="ER1004" s="577"/>
    </row>
    <row r="1005" spans="1:148" ht="15" customHeight="1">
      <c r="A1005" s="648"/>
      <c r="B1005" s="2261" t="s">
        <v>1380</v>
      </c>
      <c r="C1005" s="2266" t="str">
        <f t="shared" ref="C1005" si="1066">IF(ISBLANK(C73), "", C73)</f>
        <v/>
      </c>
      <c r="D1005" s="2266" t="str">
        <f t="shared" si="1065"/>
        <v/>
      </c>
      <c r="E1005" s="2266" t="str">
        <f t="shared" si="1065"/>
        <v/>
      </c>
      <c r="F1005" s="2266" t="str">
        <f t="shared" si="1065"/>
        <v/>
      </c>
      <c r="G1005" s="45"/>
      <c r="H1005" s="45"/>
      <c r="I1005" s="45"/>
      <c r="J1005" s="45"/>
      <c r="K1005" s="45"/>
      <c r="L1005" s="45"/>
      <c r="M1005" s="45"/>
      <c r="N1005" s="45"/>
      <c r="O1005" s="45"/>
      <c r="P1005" s="45"/>
      <c r="Q1005" s="45"/>
      <c r="R1005" s="45"/>
      <c r="S1005" s="45"/>
      <c r="T1005" s="45"/>
      <c r="U1005" s="45"/>
      <c r="V1005" s="45"/>
      <c r="W1005" s="45"/>
      <c r="X1005" s="45"/>
      <c r="Y1005" s="45"/>
      <c r="Z1005" s="45"/>
      <c r="AA1005" s="45"/>
      <c r="AB1005" s="45"/>
      <c r="AC1005" s="45"/>
      <c r="AD1005" s="45"/>
      <c r="AE1005" s="45"/>
      <c r="AF1005" s="45"/>
      <c r="AG1005" s="45"/>
      <c r="AH1005" s="45"/>
      <c r="AI1005" s="45"/>
      <c r="AJ1005" s="45"/>
      <c r="AK1005" s="45"/>
      <c r="AL1005" s="45"/>
      <c r="AM1005" s="45"/>
      <c r="AN1005" s="45"/>
      <c r="AO1005" s="45"/>
      <c r="AP1005" s="45"/>
      <c r="AQ1005" s="45"/>
      <c r="AR1005" s="45"/>
      <c r="AS1005" s="45"/>
      <c r="AT1005" s="45"/>
      <c r="AU1005" s="45"/>
      <c r="AV1005" s="45"/>
      <c r="AW1005" s="45"/>
      <c r="AX1005" s="45"/>
      <c r="AY1005" s="45"/>
      <c r="AZ1005" s="45"/>
      <c r="BA1005" s="45"/>
      <c r="BB1005" s="45"/>
      <c r="BC1005" s="45"/>
      <c r="BD1005" s="45"/>
      <c r="BE1005" s="45"/>
      <c r="BF1005" s="45"/>
      <c r="BG1005" s="45"/>
      <c r="BH1005" s="45"/>
      <c r="BI1005" s="45"/>
      <c r="BJ1005" s="45"/>
      <c r="BK1005" s="45"/>
      <c r="BL1005" s="45"/>
      <c r="BM1005" s="45"/>
      <c r="BN1005" s="45"/>
      <c r="BO1005" s="45"/>
      <c r="BP1005" s="45"/>
      <c r="BQ1005" s="45"/>
      <c r="BR1005" s="45"/>
      <c r="BS1005" s="45"/>
      <c r="BT1005" s="45"/>
      <c r="BU1005" s="45"/>
      <c r="BV1005" s="45"/>
      <c r="BW1005" s="45"/>
      <c r="BX1005" s="45"/>
      <c r="BY1005" s="45"/>
      <c r="BZ1005" s="45"/>
      <c r="CA1005" s="45"/>
      <c r="CB1005" s="45"/>
      <c r="CC1005" s="45"/>
      <c r="CD1005" s="45"/>
      <c r="CE1005" s="45"/>
      <c r="CF1005" s="45"/>
      <c r="CG1005" s="45"/>
      <c r="CH1005" s="45"/>
      <c r="CI1005" s="45"/>
      <c r="CJ1005" s="45"/>
      <c r="CK1005" s="45"/>
      <c r="CL1005" s="45"/>
      <c r="CM1005" s="45"/>
      <c r="CN1005" s="45"/>
      <c r="CO1005" s="45"/>
      <c r="CP1005" s="45"/>
      <c r="CQ1005" s="45"/>
      <c r="CR1005" s="45"/>
      <c r="CS1005" s="45"/>
      <c r="CT1005" s="45"/>
      <c r="CU1005" s="45"/>
      <c r="CV1005" s="45"/>
      <c r="CW1005" s="45"/>
      <c r="CX1005" s="45"/>
      <c r="CY1005" s="45"/>
      <c r="CZ1005" s="45"/>
      <c r="DA1005" s="45"/>
      <c r="DB1005" s="45"/>
      <c r="DC1005" s="45"/>
      <c r="DD1005" s="45"/>
      <c r="DE1005" s="45"/>
      <c r="DF1005" s="45"/>
      <c r="DG1005" s="45"/>
      <c r="DH1005" s="45"/>
      <c r="DI1005" s="45"/>
      <c r="DJ1005" s="45"/>
      <c r="DK1005" s="45"/>
      <c r="DL1005" s="45"/>
      <c r="DM1005" s="45"/>
      <c r="DN1005" s="45"/>
      <c r="DO1005" s="45"/>
      <c r="DP1005" s="45"/>
      <c r="DQ1005" s="45"/>
      <c r="DR1005" s="45"/>
      <c r="DS1005" s="45"/>
      <c r="DT1005" s="45"/>
      <c r="DU1005" s="45"/>
      <c r="DV1005" s="1217"/>
      <c r="DW1005" s="45"/>
      <c r="DX1005" s="45"/>
      <c r="DY1005" s="45"/>
      <c r="DZ1005" s="45"/>
      <c r="EA1005" s="45"/>
      <c r="EB1005" s="45"/>
      <c r="EC1005" s="45"/>
      <c r="ED1005" s="45"/>
      <c r="EE1005" s="45"/>
      <c r="EF1005" s="45"/>
      <c r="EG1005" s="45"/>
      <c r="EH1005" s="45"/>
      <c r="EI1005" s="45"/>
      <c r="EJ1005" s="45"/>
      <c r="EK1005" s="45"/>
      <c r="EL1005" s="45"/>
      <c r="EM1005" s="45"/>
      <c r="EN1005" s="45"/>
      <c r="EO1005" s="45"/>
      <c r="EP1005" s="45"/>
      <c r="EQ1005" s="1217"/>
      <c r="ER1005" s="577"/>
    </row>
    <row r="1006" spans="1:148" ht="15" customHeight="1">
      <c r="A1006" s="648"/>
      <c r="B1006" s="2261" t="s">
        <v>1381</v>
      </c>
      <c r="C1006" s="2266" t="str">
        <f t="shared" ref="C1006" si="1067">IF(ISBLANK(C74), "", C74)</f>
        <v/>
      </c>
      <c r="D1006" s="2266" t="str">
        <f t="shared" si="1065"/>
        <v/>
      </c>
      <c r="E1006" s="2266" t="str">
        <f t="shared" si="1065"/>
        <v/>
      </c>
      <c r="F1006" s="2266" t="str">
        <f t="shared" si="1065"/>
        <v/>
      </c>
      <c r="G1006" s="45"/>
      <c r="H1006" s="45"/>
      <c r="I1006" s="45"/>
      <c r="J1006" s="45"/>
      <c r="K1006" s="45"/>
      <c r="L1006" s="45"/>
      <c r="M1006" s="45"/>
      <c r="N1006" s="45"/>
      <c r="O1006" s="45"/>
      <c r="P1006" s="45"/>
      <c r="Q1006" s="45"/>
      <c r="R1006" s="45"/>
      <c r="S1006" s="45"/>
      <c r="T1006" s="45"/>
      <c r="U1006" s="45"/>
      <c r="V1006" s="45"/>
      <c r="W1006" s="45"/>
      <c r="X1006" s="45"/>
      <c r="Y1006" s="45"/>
      <c r="Z1006" s="45"/>
      <c r="AA1006" s="45"/>
      <c r="AB1006" s="45"/>
      <c r="AC1006" s="45"/>
      <c r="AD1006" s="45"/>
      <c r="AE1006" s="45"/>
      <c r="AF1006" s="45"/>
      <c r="AG1006" s="45"/>
      <c r="AH1006" s="45"/>
      <c r="AI1006" s="45"/>
      <c r="AJ1006" s="45"/>
      <c r="AK1006" s="45"/>
      <c r="AL1006" s="45"/>
      <c r="AM1006" s="45"/>
      <c r="AN1006" s="45"/>
      <c r="AO1006" s="45"/>
      <c r="AP1006" s="45"/>
      <c r="AQ1006" s="45"/>
      <c r="AR1006" s="45"/>
      <c r="AS1006" s="45"/>
      <c r="AT1006" s="45"/>
      <c r="AU1006" s="45"/>
      <c r="AV1006" s="45"/>
      <c r="AW1006" s="45"/>
      <c r="AX1006" s="45"/>
      <c r="AY1006" s="45"/>
      <c r="AZ1006" s="45"/>
      <c r="BA1006" s="45"/>
      <c r="BB1006" s="45"/>
      <c r="BC1006" s="45"/>
      <c r="BD1006" s="45"/>
      <c r="BE1006" s="45"/>
      <c r="BF1006" s="45"/>
      <c r="BG1006" s="45"/>
      <c r="BH1006" s="45"/>
      <c r="BI1006" s="45"/>
      <c r="BJ1006" s="45"/>
      <c r="BK1006" s="45"/>
      <c r="BL1006" s="45"/>
      <c r="BM1006" s="45"/>
      <c r="BN1006" s="45"/>
      <c r="BO1006" s="45"/>
      <c r="BP1006" s="45"/>
      <c r="BQ1006" s="45"/>
      <c r="BR1006" s="45"/>
      <c r="BS1006" s="45"/>
      <c r="BT1006" s="45"/>
      <c r="BU1006" s="45"/>
      <c r="BV1006" s="45"/>
      <c r="BW1006" s="45"/>
      <c r="BX1006" s="45"/>
      <c r="BY1006" s="45"/>
      <c r="BZ1006" s="45"/>
      <c r="CA1006" s="45"/>
      <c r="CB1006" s="45"/>
      <c r="CC1006" s="45"/>
      <c r="CD1006" s="45"/>
      <c r="CE1006" s="45"/>
      <c r="CF1006" s="45"/>
      <c r="CG1006" s="45"/>
      <c r="CH1006" s="45"/>
      <c r="CI1006" s="45"/>
      <c r="CJ1006" s="45"/>
      <c r="CK1006" s="45"/>
      <c r="CL1006" s="45"/>
      <c r="CM1006" s="45"/>
      <c r="CN1006" s="45"/>
      <c r="CO1006" s="45"/>
      <c r="CP1006" s="45"/>
      <c r="CQ1006" s="45"/>
      <c r="CR1006" s="45"/>
      <c r="CS1006" s="45"/>
      <c r="CT1006" s="45"/>
      <c r="CU1006" s="45"/>
      <c r="CV1006" s="45"/>
      <c r="CW1006" s="45"/>
      <c r="CX1006" s="45"/>
      <c r="CY1006" s="45"/>
      <c r="CZ1006" s="45"/>
      <c r="DA1006" s="45"/>
      <c r="DB1006" s="45"/>
      <c r="DC1006" s="45"/>
      <c r="DD1006" s="45"/>
      <c r="DE1006" s="45"/>
      <c r="DF1006" s="45"/>
      <c r="DG1006" s="45"/>
      <c r="DH1006" s="45"/>
      <c r="DI1006" s="45"/>
      <c r="DJ1006" s="45"/>
      <c r="DK1006" s="45"/>
      <c r="DL1006" s="45"/>
      <c r="DM1006" s="45"/>
      <c r="DN1006" s="45"/>
      <c r="DO1006" s="45"/>
      <c r="DP1006" s="45"/>
      <c r="DQ1006" s="45"/>
      <c r="DR1006" s="45"/>
      <c r="DS1006" s="45"/>
      <c r="DT1006" s="45"/>
      <c r="DU1006" s="45"/>
      <c r="DV1006" s="1217"/>
      <c r="DW1006" s="45"/>
      <c r="DX1006" s="45"/>
      <c r="DY1006" s="45"/>
      <c r="DZ1006" s="45"/>
      <c r="EA1006" s="45"/>
      <c r="EB1006" s="45"/>
      <c r="EC1006" s="45"/>
      <c r="ED1006" s="45"/>
      <c r="EE1006" s="45"/>
      <c r="EF1006" s="45"/>
      <c r="EG1006" s="45"/>
      <c r="EH1006" s="45"/>
      <c r="EI1006" s="45"/>
      <c r="EJ1006" s="45"/>
      <c r="EK1006" s="45"/>
      <c r="EL1006" s="45"/>
      <c r="EM1006" s="45"/>
      <c r="EN1006" s="45"/>
      <c r="EO1006" s="45"/>
      <c r="EP1006" s="45"/>
      <c r="EQ1006" s="1217"/>
      <c r="ER1006" s="577"/>
    </row>
    <row r="1007" spans="1:148" ht="15" customHeight="1">
      <c r="A1007" s="648"/>
      <c r="B1007" s="2261" t="s">
        <v>1382</v>
      </c>
      <c r="C1007" s="2266" t="str">
        <f t="shared" ref="C1007" si="1068">IF(ISBLANK(C75), "", C75)</f>
        <v/>
      </c>
      <c r="D1007" s="2266" t="str">
        <f t="shared" si="1065"/>
        <v/>
      </c>
      <c r="E1007" s="2266" t="str">
        <f t="shared" si="1065"/>
        <v/>
      </c>
      <c r="F1007" s="2266" t="str">
        <f t="shared" si="1065"/>
        <v/>
      </c>
      <c r="G1007" s="45"/>
      <c r="H1007" s="45"/>
      <c r="I1007" s="45"/>
      <c r="J1007" s="45"/>
      <c r="K1007" s="45"/>
      <c r="L1007" s="45"/>
      <c r="M1007" s="45"/>
      <c r="N1007" s="45"/>
      <c r="O1007" s="45"/>
      <c r="P1007" s="45"/>
      <c r="Q1007" s="45"/>
      <c r="R1007" s="45"/>
      <c r="S1007" s="45"/>
      <c r="T1007" s="45"/>
      <c r="U1007" s="45"/>
      <c r="V1007" s="45"/>
      <c r="W1007" s="45"/>
      <c r="X1007" s="45"/>
      <c r="Y1007" s="45"/>
      <c r="Z1007" s="45"/>
      <c r="AA1007" s="45"/>
      <c r="AB1007" s="45"/>
      <c r="AC1007" s="45"/>
      <c r="AD1007" s="45"/>
      <c r="AE1007" s="45"/>
      <c r="AF1007" s="45"/>
      <c r="AG1007" s="45"/>
      <c r="AH1007" s="45"/>
      <c r="AI1007" s="45"/>
      <c r="AJ1007" s="45"/>
      <c r="AK1007" s="45"/>
      <c r="AL1007" s="45"/>
      <c r="AM1007" s="45"/>
      <c r="AN1007" s="45"/>
      <c r="AO1007" s="45"/>
      <c r="AP1007" s="45"/>
      <c r="AQ1007" s="45"/>
      <c r="AR1007" s="45"/>
      <c r="AS1007" s="45"/>
      <c r="AT1007" s="45"/>
      <c r="AU1007" s="45"/>
      <c r="AV1007" s="45"/>
      <c r="AW1007" s="45"/>
      <c r="AX1007" s="45"/>
      <c r="AY1007" s="45"/>
      <c r="AZ1007" s="45"/>
      <c r="BA1007" s="45"/>
      <c r="BB1007" s="45"/>
      <c r="BC1007" s="45"/>
      <c r="BD1007" s="45"/>
      <c r="BE1007" s="45"/>
      <c r="BF1007" s="45"/>
      <c r="BG1007" s="45"/>
      <c r="BH1007" s="45"/>
      <c r="BI1007" s="45"/>
      <c r="BJ1007" s="45"/>
      <c r="BK1007" s="45"/>
      <c r="BL1007" s="45"/>
      <c r="BM1007" s="45"/>
      <c r="BN1007" s="45"/>
      <c r="BO1007" s="45"/>
      <c r="BP1007" s="45"/>
      <c r="BQ1007" s="45"/>
      <c r="BR1007" s="45"/>
      <c r="BS1007" s="45"/>
      <c r="BT1007" s="45"/>
      <c r="BU1007" s="45"/>
      <c r="BV1007" s="45"/>
      <c r="BW1007" s="45"/>
      <c r="BX1007" s="45"/>
      <c r="BY1007" s="45"/>
      <c r="BZ1007" s="45"/>
      <c r="CA1007" s="45"/>
      <c r="CB1007" s="45"/>
      <c r="CC1007" s="45"/>
      <c r="CD1007" s="45"/>
      <c r="CE1007" s="45"/>
      <c r="CF1007" s="45"/>
      <c r="CG1007" s="45"/>
      <c r="CH1007" s="45"/>
      <c r="CI1007" s="45"/>
      <c r="CJ1007" s="45"/>
      <c r="CK1007" s="45"/>
      <c r="CL1007" s="45"/>
      <c r="CM1007" s="45"/>
      <c r="CN1007" s="45"/>
      <c r="CO1007" s="45"/>
      <c r="CP1007" s="45"/>
      <c r="CQ1007" s="45"/>
      <c r="CR1007" s="45"/>
      <c r="CS1007" s="45"/>
      <c r="CT1007" s="45"/>
      <c r="CU1007" s="45"/>
      <c r="CV1007" s="45"/>
      <c r="CW1007" s="45"/>
      <c r="CX1007" s="45"/>
      <c r="CY1007" s="45"/>
      <c r="CZ1007" s="45"/>
      <c r="DA1007" s="45"/>
      <c r="DB1007" s="45"/>
      <c r="DC1007" s="45"/>
      <c r="DD1007" s="45"/>
      <c r="DE1007" s="45"/>
      <c r="DF1007" s="45"/>
      <c r="DG1007" s="45"/>
      <c r="DH1007" s="45"/>
      <c r="DI1007" s="45"/>
      <c r="DJ1007" s="45"/>
      <c r="DK1007" s="45"/>
      <c r="DL1007" s="45"/>
      <c r="DM1007" s="45"/>
      <c r="DN1007" s="45"/>
      <c r="DO1007" s="45"/>
      <c r="DP1007" s="45"/>
      <c r="DQ1007" s="45"/>
      <c r="DR1007" s="45"/>
      <c r="DS1007" s="45"/>
      <c r="DT1007" s="45"/>
      <c r="DU1007" s="45"/>
      <c r="DV1007" s="1217"/>
      <c r="DW1007" s="45"/>
      <c r="DX1007" s="45"/>
      <c r="DY1007" s="45"/>
      <c r="DZ1007" s="45"/>
      <c r="EA1007" s="45"/>
      <c r="EB1007" s="45"/>
      <c r="EC1007" s="45"/>
      <c r="ED1007" s="45"/>
      <c r="EE1007" s="45"/>
      <c r="EF1007" s="45"/>
      <c r="EG1007" s="45"/>
      <c r="EH1007" s="45"/>
      <c r="EI1007" s="45"/>
      <c r="EJ1007" s="45"/>
      <c r="EK1007" s="45"/>
      <c r="EL1007" s="45"/>
      <c r="EM1007" s="45"/>
      <c r="EN1007" s="45"/>
      <c r="EO1007" s="45"/>
      <c r="EP1007" s="45"/>
      <c r="EQ1007" s="1217"/>
      <c r="ER1007" s="577"/>
    </row>
    <row r="1008" spans="1:148" ht="15" customHeight="1">
      <c r="A1008" s="648"/>
      <c r="B1008" s="2261" t="s">
        <v>1383</v>
      </c>
      <c r="C1008" s="2266" t="str">
        <f t="shared" ref="C1008" si="1069">IF(ISBLANK(C76), "", C76)</f>
        <v/>
      </c>
      <c r="D1008" s="2266" t="str">
        <f t="shared" si="1065"/>
        <v/>
      </c>
      <c r="E1008" s="2266" t="str">
        <f t="shared" si="1065"/>
        <v/>
      </c>
      <c r="F1008" s="2266" t="str">
        <f t="shared" si="1065"/>
        <v/>
      </c>
      <c r="G1008" s="45"/>
      <c r="H1008" s="45"/>
      <c r="I1008" s="45"/>
      <c r="J1008" s="45"/>
      <c r="K1008" s="45"/>
      <c r="L1008" s="45"/>
      <c r="M1008" s="45"/>
      <c r="N1008" s="45"/>
      <c r="O1008" s="45"/>
      <c r="P1008" s="45"/>
      <c r="Q1008" s="45"/>
      <c r="R1008" s="45"/>
      <c r="S1008" s="45"/>
      <c r="T1008" s="45"/>
      <c r="U1008" s="45"/>
      <c r="V1008" s="45"/>
      <c r="W1008" s="45"/>
      <c r="X1008" s="45"/>
      <c r="Y1008" s="45"/>
      <c r="Z1008" s="45"/>
      <c r="AA1008" s="45"/>
      <c r="AB1008" s="45"/>
      <c r="AC1008" s="45"/>
      <c r="AD1008" s="45"/>
      <c r="AE1008" s="45"/>
      <c r="AF1008" s="45"/>
      <c r="AG1008" s="45"/>
      <c r="AH1008" s="45"/>
      <c r="AI1008" s="45"/>
      <c r="AJ1008" s="45"/>
      <c r="AK1008" s="45"/>
      <c r="AL1008" s="45"/>
      <c r="AM1008" s="45"/>
      <c r="AN1008" s="45"/>
      <c r="AO1008" s="45"/>
      <c r="AP1008" s="45"/>
      <c r="AQ1008" s="45"/>
      <c r="AR1008" s="45"/>
      <c r="AS1008" s="45"/>
      <c r="AT1008" s="45"/>
      <c r="AU1008" s="45"/>
      <c r="AV1008" s="45"/>
      <c r="AW1008" s="45"/>
      <c r="AX1008" s="45"/>
      <c r="AY1008" s="45"/>
      <c r="AZ1008" s="45"/>
      <c r="BA1008" s="45"/>
      <c r="BB1008" s="45"/>
      <c r="BC1008" s="45"/>
      <c r="BD1008" s="45"/>
      <c r="BE1008" s="45"/>
      <c r="BF1008" s="45"/>
      <c r="BG1008" s="45"/>
      <c r="BH1008" s="45"/>
      <c r="BI1008" s="45"/>
      <c r="BJ1008" s="45"/>
      <c r="BK1008" s="45"/>
      <c r="BL1008" s="45"/>
      <c r="BM1008" s="45"/>
      <c r="BN1008" s="45"/>
      <c r="BO1008" s="45"/>
      <c r="BP1008" s="45"/>
      <c r="BQ1008" s="45"/>
      <c r="BR1008" s="45"/>
      <c r="BS1008" s="45"/>
      <c r="BT1008" s="45"/>
      <c r="BU1008" s="45"/>
      <c r="BV1008" s="45"/>
      <c r="BW1008" s="45"/>
      <c r="BX1008" s="45"/>
      <c r="BY1008" s="45"/>
      <c r="BZ1008" s="45"/>
      <c r="CA1008" s="45"/>
      <c r="CB1008" s="45"/>
      <c r="CC1008" s="45"/>
      <c r="CD1008" s="45"/>
      <c r="CE1008" s="45"/>
      <c r="CF1008" s="45"/>
      <c r="CG1008" s="45"/>
      <c r="CH1008" s="45"/>
      <c r="CI1008" s="45"/>
      <c r="CJ1008" s="45"/>
      <c r="CK1008" s="45"/>
      <c r="CL1008" s="45"/>
      <c r="CM1008" s="45"/>
      <c r="CN1008" s="45"/>
      <c r="CO1008" s="45"/>
      <c r="CP1008" s="45"/>
      <c r="CQ1008" s="45"/>
      <c r="CR1008" s="45"/>
      <c r="CS1008" s="45"/>
      <c r="CT1008" s="45"/>
      <c r="CU1008" s="45"/>
      <c r="CV1008" s="45"/>
      <c r="CW1008" s="45"/>
      <c r="CX1008" s="45"/>
      <c r="CY1008" s="45"/>
      <c r="CZ1008" s="45"/>
      <c r="DA1008" s="45"/>
      <c r="DB1008" s="45"/>
      <c r="DC1008" s="45"/>
      <c r="DD1008" s="45"/>
      <c r="DE1008" s="45"/>
      <c r="DF1008" s="45"/>
      <c r="DG1008" s="45"/>
      <c r="DH1008" s="45"/>
      <c r="DI1008" s="45"/>
      <c r="DJ1008" s="45"/>
      <c r="DK1008" s="45"/>
      <c r="DL1008" s="45"/>
      <c r="DM1008" s="45"/>
      <c r="DN1008" s="45"/>
      <c r="DO1008" s="45"/>
      <c r="DP1008" s="45"/>
      <c r="DQ1008" s="45"/>
      <c r="DR1008" s="45"/>
      <c r="DS1008" s="45"/>
      <c r="DT1008" s="45"/>
      <c r="DU1008" s="45"/>
      <c r="DV1008" s="1217"/>
      <c r="DW1008" s="45"/>
      <c r="DX1008" s="45"/>
      <c r="DY1008" s="45"/>
      <c r="DZ1008" s="45"/>
      <c r="EA1008" s="45"/>
      <c r="EB1008" s="45"/>
      <c r="EC1008" s="45"/>
      <c r="ED1008" s="45"/>
      <c r="EE1008" s="45"/>
      <c r="EF1008" s="45"/>
      <c r="EG1008" s="45"/>
      <c r="EH1008" s="45"/>
      <c r="EI1008" s="45"/>
      <c r="EJ1008" s="45"/>
      <c r="EK1008" s="45"/>
      <c r="EL1008" s="45"/>
      <c r="EM1008" s="45"/>
      <c r="EN1008" s="45"/>
      <c r="EO1008" s="45"/>
      <c r="EP1008" s="45"/>
      <c r="EQ1008" s="1217"/>
      <c r="ER1008" s="577"/>
    </row>
    <row r="1009" spans="1:148" ht="15" customHeight="1">
      <c r="A1009" s="648"/>
      <c r="B1009" s="2261" t="s">
        <v>1384</v>
      </c>
      <c r="C1009" s="2266" t="str">
        <f t="shared" ref="C1009" si="1070">IF(ISBLANK(C77), "", C77)</f>
        <v/>
      </c>
      <c r="D1009" s="2266" t="str">
        <f t="shared" si="1065"/>
        <v/>
      </c>
      <c r="E1009" s="2266" t="str">
        <f t="shared" si="1065"/>
        <v/>
      </c>
      <c r="F1009" s="2266" t="str">
        <f t="shared" si="1065"/>
        <v/>
      </c>
      <c r="G1009" s="45"/>
      <c r="H1009" s="45"/>
      <c r="I1009" s="45"/>
      <c r="J1009" s="45"/>
      <c r="K1009" s="45"/>
      <c r="L1009" s="45"/>
      <c r="M1009" s="45"/>
      <c r="N1009" s="45"/>
      <c r="O1009" s="45"/>
      <c r="P1009" s="45"/>
      <c r="Q1009" s="45"/>
      <c r="R1009" s="45"/>
      <c r="S1009" s="45"/>
      <c r="T1009" s="45"/>
      <c r="U1009" s="45"/>
      <c r="V1009" s="45"/>
      <c r="W1009" s="45"/>
      <c r="X1009" s="45"/>
      <c r="Y1009" s="45"/>
      <c r="Z1009" s="45"/>
      <c r="AA1009" s="45"/>
      <c r="AB1009" s="45"/>
      <c r="AC1009" s="45"/>
      <c r="AD1009" s="45"/>
      <c r="AE1009" s="45"/>
      <c r="AF1009" s="45"/>
      <c r="AG1009" s="45"/>
      <c r="AH1009" s="45"/>
      <c r="AI1009" s="45"/>
      <c r="AJ1009" s="45"/>
      <c r="AK1009" s="45"/>
      <c r="AL1009" s="45"/>
      <c r="AM1009" s="45"/>
      <c r="AN1009" s="45"/>
      <c r="AO1009" s="45"/>
      <c r="AP1009" s="45"/>
      <c r="AQ1009" s="45"/>
      <c r="AR1009" s="45"/>
      <c r="AS1009" s="45"/>
      <c r="AT1009" s="45"/>
      <c r="AU1009" s="45"/>
      <c r="AV1009" s="45"/>
      <c r="AW1009" s="45"/>
      <c r="AX1009" s="45"/>
      <c r="AY1009" s="45"/>
      <c r="AZ1009" s="45"/>
      <c r="BA1009" s="45"/>
      <c r="BB1009" s="45"/>
      <c r="BC1009" s="45"/>
      <c r="BD1009" s="45"/>
      <c r="BE1009" s="45"/>
      <c r="BF1009" s="45"/>
      <c r="BG1009" s="45"/>
      <c r="BH1009" s="45"/>
      <c r="BI1009" s="45"/>
      <c r="BJ1009" s="45"/>
      <c r="BK1009" s="45"/>
      <c r="BL1009" s="45"/>
      <c r="BM1009" s="45"/>
      <c r="BN1009" s="45"/>
      <c r="BO1009" s="45"/>
      <c r="BP1009" s="45"/>
      <c r="BQ1009" s="45"/>
      <c r="BR1009" s="45"/>
      <c r="BS1009" s="45"/>
      <c r="BT1009" s="45"/>
      <c r="BU1009" s="45"/>
      <c r="BV1009" s="45"/>
      <c r="BW1009" s="45"/>
      <c r="BX1009" s="45"/>
      <c r="BY1009" s="45"/>
      <c r="BZ1009" s="45"/>
      <c r="CA1009" s="45"/>
      <c r="CB1009" s="45"/>
      <c r="CC1009" s="45"/>
      <c r="CD1009" s="45"/>
      <c r="CE1009" s="45"/>
      <c r="CF1009" s="45"/>
      <c r="CG1009" s="45"/>
      <c r="CH1009" s="45"/>
      <c r="CI1009" s="45"/>
      <c r="CJ1009" s="45"/>
      <c r="CK1009" s="45"/>
      <c r="CL1009" s="45"/>
      <c r="CM1009" s="45"/>
      <c r="CN1009" s="45"/>
      <c r="CO1009" s="45"/>
      <c r="CP1009" s="45"/>
      <c r="CQ1009" s="45"/>
      <c r="CR1009" s="45"/>
      <c r="CS1009" s="45"/>
      <c r="CT1009" s="45"/>
      <c r="CU1009" s="45"/>
      <c r="CV1009" s="45"/>
      <c r="CW1009" s="45"/>
      <c r="CX1009" s="45"/>
      <c r="CY1009" s="45"/>
      <c r="CZ1009" s="45"/>
      <c r="DA1009" s="45"/>
      <c r="DB1009" s="45"/>
      <c r="DC1009" s="45"/>
      <c r="DD1009" s="45"/>
      <c r="DE1009" s="45"/>
      <c r="DF1009" s="45"/>
      <c r="DG1009" s="45"/>
      <c r="DH1009" s="45"/>
      <c r="DI1009" s="45"/>
      <c r="DJ1009" s="45"/>
      <c r="DK1009" s="45"/>
      <c r="DL1009" s="45"/>
      <c r="DM1009" s="45"/>
      <c r="DN1009" s="45"/>
      <c r="DO1009" s="45"/>
      <c r="DP1009" s="45"/>
      <c r="DQ1009" s="45"/>
      <c r="DR1009" s="45"/>
      <c r="DS1009" s="45"/>
      <c r="DT1009" s="45"/>
      <c r="DU1009" s="45"/>
      <c r="DV1009" s="1217"/>
      <c r="DW1009" s="45"/>
      <c r="DX1009" s="45"/>
      <c r="DY1009" s="45"/>
      <c r="DZ1009" s="45"/>
      <c r="EA1009" s="45"/>
      <c r="EB1009" s="45"/>
      <c r="EC1009" s="45"/>
      <c r="ED1009" s="45"/>
      <c r="EE1009" s="45"/>
      <c r="EF1009" s="45"/>
      <c r="EG1009" s="45"/>
      <c r="EH1009" s="45"/>
      <c r="EI1009" s="45"/>
      <c r="EJ1009" s="45"/>
      <c r="EK1009" s="45"/>
      <c r="EL1009" s="45"/>
      <c r="EM1009" s="45"/>
      <c r="EN1009" s="45"/>
      <c r="EO1009" s="45"/>
      <c r="EP1009" s="45"/>
      <c r="EQ1009" s="1217"/>
      <c r="ER1009" s="577"/>
    </row>
    <row r="1010" spans="1:148" ht="15" customHeight="1">
      <c r="A1010" s="648"/>
      <c r="B1010" s="2261" t="s">
        <v>1385</v>
      </c>
      <c r="C1010" s="2266" t="str">
        <f t="shared" ref="C1010" si="1071">IF(ISBLANK(C78), "", C78)</f>
        <v/>
      </c>
      <c r="D1010" s="2266" t="str">
        <f t="shared" si="1065"/>
        <v/>
      </c>
      <c r="E1010" s="2266" t="str">
        <f t="shared" si="1065"/>
        <v/>
      </c>
      <c r="F1010" s="2266" t="str">
        <f t="shared" si="1065"/>
        <v/>
      </c>
      <c r="G1010" s="45"/>
      <c r="H1010" s="45"/>
      <c r="I1010" s="45"/>
      <c r="J1010" s="45"/>
      <c r="K1010" s="45"/>
      <c r="L1010" s="45"/>
      <c r="M1010" s="45"/>
      <c r="N1010" s="45"/>
      <c r="O1010" s="45"/>
      <c r="P1010" s="45"/>
      <c r="Q1010" s="45"/>
      <c r="R1010" s="45"/>
      <c r="S1010" s="45"/>
      <c r="T1010" s="45"/>
      <c r="U1010" s="45"/>
      <c r="V1010" s="45"/>
      <c r="W1010" s="45"/>
      <c r="X1010" s="45"/>
      <c r="Y1010" s="45"/>
      <c r="Z1010" s="45"/>
      <c r="AA1010" s="45"/>
      <c r="AB1010" s="45"/>
      <c r="AC1010" s="45"/>
      <c r="AD1010" s="45"/>
      <c r="AE1010" s="45"/>
      <c r="AF1010" s="45"/>
      <c r="AG1010" s="45"/>
      <c r="AH1010" s="45"/>
      <c r="AI1010" s="45"/>
      <c r="AJ1010" s="45"/>
      <c r="AK1010" s="45"/>
      <c r="AL1010" s="45"/>
      <c r="AM1010" s="45"/>
      <c r="AN1010" s="45"/>
      <c r="AO1010" s="45"/>
      <c r="AP1010" s="45"/>
      <c r="AQ1010" s="45"/>
      <c r="AR1010" s="45"/>
      <c r="AS1010" s="45"/>
      <c r="AT1010" s="45"/>
      <c r="AU1010" s="45"/>
      <c r="AV1010" s="45"/>
      <c r="AW1010" s="45"/>
      <c r="AX1010" s="45"/>
      <c r="AY1010" s="45"/>
      <c r="AZ1010" s="45"/>
      <c r="BA1010" s="45"/>
      <c r="BB1010" s="45"/>
      <c r="BC1010" s="45"/>
      <c r="BD1010" s="45"/>
      <c r="BE1010" s="45"/>
      <c r="BF1010" s="45"/>
      <c r="BG1010" s="45"/>
      <c r="BH1010" s="45"/>
      <c r="BI1010" s="45"/>
      <c r="BJ1010" s="45"/>
      <c r="BK1010" s="45"/>
      <c r="BL1010" s="45"/>
      <c r="BM1010" s="45"/>
      <c r="BN1010" s="45"/>
      <c r="BO1010" s="45"/>
      <c r="BP1010" s="45"/>
      <c r="BQ1010" s="45"/>
      <c r="BR1010" s="45"/>
      <c r="BS1010" s="45"/>
      <c r="BT1010" s="45"/>
      <c r="BU1010" s="45"/>
      <c r="BV1010" s="45"/>
      <c r="BW1010" s="45"/>
      <c r="BX1010" s="45"/>
      <c r="BY1010" s="45"/>
      <c r="BZ1010" s="45"/>
      <c r="CA1010" s="45"/>
      <c r="CB1010" s="45"/>
      <c r="CC1010" s="45"/>
      <c r="CD1010" s="45"/>
      <c r="CE1010" s="45"/>
      <c r="CF1010" s="45"/>
      <c r="CG1010" s="45"/>
      <c r="CH1010" s="45"/>
      <c r="CI1010" s="45"/>
      <c r="CJ1010" s="45"/>
      <c r="CK1010" s="45"/>
      <c r="CL1010" s="45"/>
      <c r="CM1010" s="45"/>
      <c r="CN1010" s="45"/>
      <c r="CO1010" s="45"/>
      <c r="CP1010" s="45"/>
      <c r="CQ1010" s="45"/>
      <c r="CR1010" s="45"/>
      <c r="CS1010" s="45"/>
      <c r="CT1010" s="45"/>
      <c r="CU1010" s="45"/>
      <c r="CV1010" s="45"/>
      <c r="CW1010" s="45"/>
      <c r="CX1010" s="45"/>
      <c r="CY1010" s="45"/>
      <c r="CZ1010" s="45"/>
      <c r="DA1010" s="45"/>
      <c r="DB1010" s="45"/>
      <c r="DC1010" s="45"/>
      <c r="DD1010" s="45"/>
      <c r="DE1010" s="45"/>
      <c r="DF1010" s="45"/>
      <c r="DG1010" s="45"/>
      <c r="DH1010" s="45"/>
      <c r="DI1010" s="45"/>
      <c r="DJ1010" s="45"/>
      <c r="DK1010" s="45"/>
      <c r="DL1010" s="45"/>
      <c r="DM1010" s="45"/>
      <c r="DN1010" s="45"/>
      <c r="DO1010" s="45"/>
      <c r="DP1010" s="45"/>
      <c r="DQ1010" s="45"/>
      <c r="DR1010" s="45"/>
      <c r="DS1010" s="45"/>
      <c r="DT1010" s="45"/>
      <c r="DU1010" s="45"/>
      <c r="DV1010" s="1217"/>
      <c r="DW1010" s="45"/>
      <c r="DX1010" s="45"/>
      <c r="DY1010" s="45"/>
      <c r="DZ1010" s="45"/>
      <c r="EA1010" s="45"/>
      <c r="EB1010" s="45"/>
      <c r="EC1010" s="45"/>
      <c r="ED1010" s="45"/>
      <c r="EE1010" s="45"/>
      <c r="EF1010" s="45"/>
      <c r="EG1010" s="45"/>
      <c r="EH1010" s="45"/>
      <c r="EI1010" s="45"/>
      <c r="EJ1010" s="45"/>
      <c r="EK1010" s="45"/>
      <c r="EL1010" s="45"/>
      <c r="EM1010" s="45"/>
      <c r="EN1010" s="45"/>
      <c r="EO1010" s="45"/>
      <c r="EP1010" s="45"/>
      <c r="EQ1010" s="1217"/>
      <c r="ER1010" s="577"/>
    </row>
    <row r="1011" spans="1:148" ht="15" customHeight="1">
      <c r="A1011" s="648"/>
      <c r="B1011" s="2261" t="s">
        <v>1386</v>
      </c>
      <c r="C1011" s="2266" t="str">
        <f t="shared" ref="C1011" si="1072">IF(ISBLANK(C79), "", C79)</f>
        <v/>
      </c>
      <c r="D1011" s="2266" t="str">
        <f t="shared" si="1065"/>
        <v/>
      </c>
      <c r="E1011" s="2266" t="str">
        <f t="shared" si="1065"/>
        <v/>
      </c>
      <c r="F1011" s="2266" t="str">
        <f t="shared" si="1065"/>
        <v/>
      </c>
      <c r="G1011" s="45"/>
      <c r="H1011" s="45"/>
      <c r="I1011" s="45"/>
      <c r="J1011" s="45"/>
      <c r="K1011" s="45"/>
      <c r="L1011" s="45"/>
      <c r="M1011" s="45"/>
      <c r="N1011" s="45"/>
      <c r="O1011" s="45"/>
      <c r="P1011" s="45"/>
      <c r="Q1011" s="45"/>
      <c r="R1011" s="45"/>
      <c r="S1011" s="45"/>
      <c r="T1011" s="45"/>
      <c r="U1011" s="45"/>
      <c r="V1011" s="45"/>
      <c r="W1011" s="45"/>
      <c r="X1011" s="45"/>
      <c r="Y1011" s="45"/>
      <c r="Z1011" s="45"/>
      <c r="AA1011" s="45"/>
      <c r="AB1011" s="45"/>
      <c r="AC1011" s="45"/>
      <c r="AD1011" s="45"/>
      <c r="AE1011" s="45"/>
      <c r="AF1011" s="45"/>
      <c r="AG1011" s="45"/>
      <c r="AH1011" s="45"/>
      <c r="AI1011" s="45"/>
      <c r="AJ1011" s="45"/>
      <c r="AK1011" s="45"/>
      <c r="AL1011" s="45"/>
      <c r="AM1011" s="45"/>
      <c r="AN1011" s="45"/>
      <c r="AO1011" s="45"/>
      <c r="AP1011" s="45"/>
      <c r="AQ1011" s="45"/>
      <c r="AR1011" s="45"/>
      <c r="AS1011" s="45"/>
      <c r="AT1011" s="45"/>
      <c r="AU1011" s="45"/>
      <c r="AV1011" s="45"/>
      <c r="AW1011" s="45"/>
      <c r="AX1011" s="45"/>
      <c r="AY1011" s="45"/>
      <c r="AZ1011" s="45"/>
      <c r="BA1011" s="45"/>
      <c r="BB1011" s="45"/>
      <c r="BC1011" s="45"/>
      <c r="BD1011" s="45"/>
      <c r="BE1011" s="45"/>
      <c r="BF1011" s="45"/>
      <c r="BG1011" s="45"/>
      <c r="BH1011" s="45"/>
      <c r="BI1011" s="45"/>
      <c r="BJ1011" s="45"/>
      <c r="BK1011" s="45"/>
      <c r="BL1011" s="45"/>
      <c r="BM1011" s="45"/>
      <c r="BN1011" s="45"/>
      <c r="BO1011" s="45"/>
      <c r="BP1011" s="45"/>
      <c r="BQ1011" s="45"/>
      <c r="BR1011" s="45"/>
      <c r="BS1011" s="45"/>
      <c r="BT1011" s="45"/>
      <c r="BU1011" s="45"/>
      <c r="BV1011" s="45"/>
      <c r="BW1011" s="45"/>
      <c r="BX1011" s="45"/>
      <c r="BY1011" s="45"/>
      <c r="BZ1011" s="45"/>
      <c r="CA1011" s="45"/>
      <c r="CB1011" s="45"/>
      <c r="CC1011" s="45"/>
      <c r="CD1011" s="45"/>
      <c r="CE1011" s="45"/>
      <c r="CF1011" s="45"/>
      <c r="CG1011" s="45"/>
      <c r="CH1011" s="45"/>
      <c r="CI1011" s="45"/>
      <c r="CJ1011" s="45"/>
      <c r="CK1011" s="45"/>
      <c r="CL1011" s="45"/>
      <c r="CM1011" s="45"/>
      <c r="CN1011" s="45"/>
      <c r="CO1011" s="45"/>
      <c r="CP1011" s="45"/>
      <c r="CQ1011" s="45"/>
      <c r="CR1011" s="45"/>
      <c r="CS1011" s="45"/>
      <c r="CT1011" s="45"/>
      <c r="CU1011" s="45"/>
      <c r="CV1011" s="45"/>
      <c r="CW1011" s="45"/>
      <c r="CX1011" s="45"/>
      <c r="CY1011" s="45"/>
      <c r="CZ1011" s="45"/>
      <c r="DA1011" s="45"/>
      <c r="DB1011" s="45"/>
      <c r="DC1011" s="45"/>
      <c r="DD1011" s="45"/>
      <c r="DE1011" s="45"/>
      <c r="DF1011" s="45"/>
      <c r="DG1011" s="45"/>
      <c r="DH1011" s="45"/>
      <c r="DI1011" s="45"/>
      <c r="DJ1011" s="45"/>
      <c r="DK1011" s="45"/>
      <c r="DL1011" s="45"/>
      <c r="DM1011" s="45"/>
      <c r="DN1011" s="45"/>
      <c r="DO1011" s="45"/>
      <c r="DP1011" s="45"/>
      <c r="DQ1011" s="45"/>
      <c r="DR1011" s="45"/>
      <c r="DS1011" s="45"/>
      <c r="DT1011" s="45"/>
      <c r="DU1011" s="45"/>
      <c r="DV1011" s="1217"/>
      <c r="DW1011" s="45"/>
      <c r="DX1011" s="45"/>
      <c r="DY1011" s="45"/>
      <c r="DZ1011" s="45"/>
      <c r="EA1011" s="45"/>
      <c r="EB1011" s="45"/>
      <c r="EC1011" s="45"/>
      <c r="ED1011" s="45"/>
      <c r="EE1011" s="45"/>
      <c r="EF1011" s="45"/>
      <c r="EG1011" s="45"/>
      <c r="EH1011" s="45"/>
      <c r="EI1011" s="45"/>
      <c r="EJ1011" s="45"/>
      <c r="EK1011" s="45"/>
      <c r="EL1011" s="45"/>
      <c r="EM1011" s="45"/>
      <c r="EN1011" s="45"/>
      <c r="EO1011" s="45"/>
      <c r="EP1011" s="45"/>
      <c r="EQ1011" s="1217"/>
      <c r="ER1011" s="577"/>
    </row>
    <row r="1012" spans="1:148" ht="15" customHeight="1">
      <c r="A1012" s="648"/>
      <c r="B1012" s="2261" t="s">
        <v>1387</v>
      </c>
      <c r="C1012" s="2266" t="str">
        <f t="shared" ref="C1012" si="1073">IF(ISBLANK(C80), "", C80)</f>
        <v/>
      </c>
      <c r="D1012" s="2266" t="str">
        <f t="shared" si="1065"/>
        <v/>
      </c>
      <c r="E1012" s="2266" t="str">
        <f t="shared" si="1065"/>
        <v/>
      </c>
      <c r="F1012" s="2266" t="str">
        <f t="shared" si="1065"/>
        <v/>
      </c>
      <c r="G1012" s="45"/>
      <c r="H1012" s="45"/>
      <c r="I1012" s="45"/>
      <c r="J1012" s="45"/>
      <c r="K1012" s="45"/>
      <c r="L1012" s="45"/>
      <c r="M1012" s="45"/>
      <c r="N1012" s="45"/>
      <c r="O1012" s="45"/>
      <c r="P1012" s="45"/>
      <c r="Q1012" s="45"/>
      <c r="R1012" s="45"/>
      <c r="S1012" s="45"/>
      <c r="T1012" s="45"/>
      <c r="U1012" s="45"/>
      <c r="V1012" s="45"/>
      <c r="W1012" s="45"/>
      <c r="X1012" s="45"/>
      <c r="Y1012" s="45"/>
      <c r="Z1012" s="45"/>
      <c r="AA1012" s="45"/>
      <c r="AB1012" s="45"/>
      <c r="AC1012" s="45"/>
      <c r="AD1012" s="45"/>
      <c r="AE1012" s="45"/>
      <c r="AF1012" s="45"/>
      <c r="AG1012" s="45"/>
      <c r="AH1012" s="45"/>
      <c r="AI1012" s="45"/>
      <c r="AJ1012" s="45"/>
      <c r="AK1012" s="45"/>
      <c r="AL1012" s="45"/>
      <c r="AM1012" s="45"/>
      <c r="AN1012" s="45"/>
      <c r="AO1012" s="45"/>
      <c r="AP1012" s="45"/>
      <c r="AQ1012" s="45"/>
      <c r="AR1012" s="45"/>
      <c r="AS1012" s="45"/>
      <c r="AT1012" s="45"/>
      <c r="AU1012" s="45"/>
      <c r="AV1012" s="45"/>
      <c r="AW1012" s="45"/>
      <c r="AX1012" s="45"/>
      <c r="AY1012" s="45"/>
      <c r="AZ1012" s="45"/>
      <c r="BA1012" s="45"/>
      <c r="BB1012" s="45"/>
      <c r="BC1012" s="45"/>
      <c r="BD1012" s="45"/>
      <c r="BE1012" s="45"/>
      <c r="BF1012" s="45"/>
      <c r="BG1012" s="45"/>
      <c r="BH1012" s="45"/>
      <c r="BI1012" s="45"/>
      <c r="BJ1012" s="45"/>
      <c r="BK1012" s="45"/>
      <c r="BL1012" s="45"/>
      <c r="BM1012" s="45"/>
      <c r="BN1012" s="45"/>
      <c r="BO1012" s="45"/>
      <c r="BP1012" s="45"/>
      <c r="BQ1012" s="45"/>
      <c r="BR1012" s="45"/>
      <c r="BS1012" s="45"/>
      <c r="BT1012" s="45"/>
      <c r="BU1012" s="45"/>
      <c r="BV1012" s="45"/>
      <c r="BW1012" s="45"/>
      <c r="BX1012" s="45"/>
      <c r="BY1012" s="45"/>
      <c r="BZ1012" s="45"/>
      <c r="CA1012" s="45"/>
      <c r="CB1012" s="45"/>
      <c r="CC1012" s="45"/>
      <c r="CD1012" s="45"/>
      <c r="CE1012" s="45"/>
      <c r="CF1012" s="45"/>
      <c r="CG1012" s="45"/>
      <c r="CH1012" s="45"/>
      <c r="CI1012" s="45"/>
      <c r="CJ1012" s="45"/>
      <c r="CK1012" s="45"/>
      <c r="CL1012" s="45"/>
      <c r="CM1012" s="45"/>
      <c r="CN1012" s="45"/>
      <c r="CO1012" s="45"/>
      <c r="CP1012" s="45"/>
      <c r="CQ1012" s="45"/>
      <c r="CR1012" s="45"/>
      <c r="CS1012" s="45"/>
      <c r="CT1012" s="45"/>
      <c r="CU1012" s="45"/>
      <c r="CV1012" s="45"/>
      <c r="CW1012" s="45"/>
      <c r="CX1012" s="45"/>
      <c r="CY1012" s="45"/>
      <c r="CZ1012" s="45"/>
      <c r="DA1012" s="45"/>
      <c r="DB1012" s="45"/>
      <c r="DC1012" s="45"/>
      <c r="DD1012" s="45"/>
      <c r="DE1012" s="45"/>
      <c r="DF1012" s="45"/>
      <c r="DG1012" s="45"/>
      <c r="DH1012" s="45"/>
      <c r="DI1012" s="45"/>
      <c r="DJ1012" s="45"/>
      <c r="DK1012" s="45"/>
      <c r="DL1012" s="45"/>
      <c r="DM1012" s="45"/>
      <c r="DN1012" s="45"/>
      <c r="DO1012" s="45"/>
      <c r="DP1012" s="45"/>
      <c r="DQ1012" s="45"/>
      <c r="DR1012" s="45"/>
      <c r="DS1012" s="45"/>
      <c r="DT1012" s="45"/>
      <c r="DU1012" s="45"/>
      <c r="DV1012" s="1217"/>
      <c r="DW1012" s="45"/>
      <c r="DX1012" s="45"/>
      <c r="DY1012" s="45"/>
      <c r="DZ1012" s="45"/>
      <c r="EA1012" s="45"/>
      <c r="EB1012" s="45"/>
      <c r="EC1012" s="45"/>
      <c r="ED1012" s="45"/>
      <c r="EE1012" s="45"/>
      <c r="EF1012" s="45"/>
      <c r="EG1012" s="45"/>
      <c r="EH1012" s="45"/>
      <c r="EI1012" s="45"/>
      <c r="EJ1012" s="45"/>
      <c r="EK1012" s="45"/>
      <c r="EL1012" s="45"/>
      <c r="EM1012" s="45"/>
      <c r="EN1012" s="45"/>
      <c r="EO1012" s="45"/>
      <c r="EP1012" s="45"/>
      <c r="EQ1012" s="1217"/>
      <c r="ER1012" s="577"/>
    </row>
    <row r="1013" spans="1:148" ht="15" customHeight="1">
      <c r="A1013" s="648"/>
      <c r="B1013" s="2261" t="s">
        <v>1388</v>
      </c>
      <c r="C1013" s="2266" t="str">
        <f t="shared" ref="C1013" si="1074">IF(ISBLANK(C81), "", C81)</f>
        <v/>
      </c>
      <c r="D1013" s="2266" t="str">
        <f t="shared" si="1065"/>
        <v/>
      </c>
      <c r="E1013" s="2266" t="str">
        <f t="shared" si="1065"/>
        <v/>
      </c>
      <c r="F1013" s="2266" t="str">
        <f t="shared" si="1065"/>
        <v/>
      </c>
      <c r="G1013" s="45"/>
      <c r="H1013" s="45"/>
      <c r="I1013" s="45"/>
      <c r="J1013" s="45"/>
      <c r="K1013" s="45"/>
      <c r="L1013" s="45"/>
      <c r="M1013" s="45"/>
      <c r="N1013" s="45"/>
      <c r="O1013" s="45"/>
      <c r="P1013" s="45"/>
      <c r="Q1013" s="45"/>
      <c r="R1013" s="45"/>
      <c r="S1013" s="45"/>
      <c r="T1013" s="45"/>
      <c r="U1013" s="45"/>
      <c r="V1013" s="45"/>
      <c r="W1013" s="45"/>
      <c r="X1013" s="45"/>
      <c r="Y1013" s="45"/>
      <c r="Z1013" s="45"/>
      <c r="AA1013" s="45"/>
      <c r="AB1013" s="45"/>
      <c r="AC1013" s="45"/>
      <c r="AD1013" s="45"/>
      <c r="AE1013" s="45"/>
      <c r="AF1013" s="45"/>
      <c r="AG1013" s="45"/>
      <c r="AH1013" s="45"/>
      <c r="AI1013" s="45"/>
      <c r="AJ1013" s="45"/>
      <c r="AK1013" s="45"/>
      <c r="AL1013" s="45"/>
      <c r="AM1013" s="45"/>
      <c r="AN1013" s="45"/>
      <c r="AO1013" s="45"/>
      <c r="AP1013" s="45"/>
      <c r="AQ1013" s="45"/>
      <c r="AR1013" s="45"/>
      <c r="AS1013" s="45"/>
      <c r="AT1013" s="45"/>
      <c r="AU1013" s="45"/>
      <c r="AV1013" s="45"/>
      <c r="AW1013" s="45"/>
      <c r="AX1013" s="45"/>
      <c r="AY1013" s="45"/>
      <c r="AZ1013" s="45"/>
      <c r="BA1013" s="45"/>
      <c r="BB1013" s="45"/>
      <c r="BC1013" s="45"/>
      <c r="BD1013" s="45"/>
      <c r="BE1013" s="45"/>
      <c r="BF1013" s="45"/>
      <c r="BG1013" s="45"/>
      <c r="BH1013" s="45"/>
      <c r="BI1013" s="45"/>
      <c r="BJ1013" s="45"/>
      <c r="BK1013" s="45"/>
      <c r="BL1013" s="45"/>
      <c r="BM1013" s="45"/>
      <c r="BN1013" s="45"/>
      <c r="BO1013" s="45"/>
      <c r="BP1013" s="45"/>
      <c r="BQ1013" s="45"/>
      <c r="BR1013" s="45"/>
      <c r="BS1013" s="45"/>
      <c r="BT1013" s="45"/>
      <c r="BU1013" s="45"/>
      <c r="BV1013" s="45"/>
      <c r="BW1013" s="45"/>
      <c r="BX1013" s="45"/>
      <c r="BY1013" s="45"/>
      <c r="BZ1013" s="45"/>
      <c r="CA1013" s="45"/>
      <c r="CB1013" s="45"/>
      <c r="CC1013" s="45"/>
      <c r="CD1013" s="45"/>
      <c r="CE1013" s="45"/>
      <c r="CF1013" s="45"/>
      <c r="CG1013" s="45"/>
      <c r="CH1013" s="45"/>
      <c r="CI1013" s="45"/>
      <c r="CJ1013" s="45"/>
      <c r="CK1013" s="45"/>
      <c r="CL1013" s="45"/>
      <c r="CM1013" s="45"/>
      <c r="CN1013" s="45"/>
      <c r="CO1013" s="45"/>
      <c r="CP1013" s="45"/>
      <c r="CQ1013" s="45"/>
      <c r="CR1013" s="45"/>
      <c r="CS1013" s="45"/>
      <c r="CT1013" s="45"/>
      <c r="CU1013" s="45"/>
      <c r="CV1013" s="45"/>
      <c r="CW1013" s="45"/>
      <c r="CX1013" s="45"/>
      <c r="CY1013" s="45"/>
      <c r="CZ1013" s="45"/>
      <c r="DA1013" s="45"/>
      <c r="DB1013" s="45"/>
      <c r="DC1013" s="45"/>
      <c r="DD1013" s="45"/>
      <c r="DE1013" s="45"/>
      <c r="DF1013" s="45"/>
      <c r="DG1013" s="45"/>
      <c r="DH1013" s="45"/>
      <c r="DI1013" s="45"/>
      <c r="DJ1013" s="45"/>
      <c r="DK1013" s="45"/>
      <c r="DL1013" s="45"/>
      <c r="DM1013" s="45"/>
      <c r="DN1013" s="45"/>
      <c r="DO1013" s="45"/>
      <c r="DP1013" s="45"/>
      <c r="DQ1013" s="45"/>
      <c r="DR1013" s="45"/>
      <c r="DS1013" s="45"/>
      <c r="DT1013" s="45"/>
      <c r="DU1013" s="45"/>
      <c r="DV1013" s="1217"/>
      <c r="DW1013" s="45"/>
      <c r="DX1013" s="45"/>
      <c r="DY1013" s="45"/>
      <c r="DZ1013" s="45"/>
      <c r="EA1013" s="45"/>
      <c r="EB1013" s="45"/>
      <c r="EC1013" s="45"/>
      <c r="ED1013" s="45"/>
      <c r="EE1013" s="45"/>
      <c r="EF1013" s="45"/>
      <c r="EG1013" s="45"/>
      <c r="EH1013" s="45"/>
      <c r="EI1013" s="45"/>
      <c r="EJ1013" s="45"/>
      <c r="EK1013" s="45"/>
      <c r="EL1013" s="45"/>
      <c r="EM1013" s="45"/>
      <c r="EN1013" s="45"/>
      <c r="EO1013" s="45"/>
      <c r="EP1013" s="45"/>
      <c r="EQ1013" s="1217"/>
      <c r="ER1013" s="577"/>
    </row>
    <row r="1014" spans="1:148" ht="15" customHeight="1">
      <c r="A1014" s="648"/>
      <c r="B1014" s="2261" t="s">
        <v>1389</v>
      </c>
      <c r="C1014" s="2266" t="str">
        <f t="shared" ref="C1014" si="1075">IF(ISBLANK(C82), "", C82)</f>
        <v/>
      </c>
      <c r="D1014" s="2266" t="str">
        <f t="shared" si="1065"/>
        <v/>
      </c>
      <c r="E1014" s="2266" t="str">
        <f t="shared" si="1065"/>
        <v/>
      </c>
      <c r="F1014" s="2266" t="str">
        <f t="shared" si="1065"/>
        <v/>
      </c>
      <c r="G1014" s="45"/>
      <c r="H1014" s="45"/>
      <c r="I1014" s="45"/>
      <c r="J1014" s="45"/>
      <c r="K1014" s="45"/>
      <c r="L1014" s="45"/>
      <c r="M1014" s="45"/>
      <c r="N1014" s="45"/>
      <c r="O1014" s="45"/>
      <c r="P1014" s="45"/>
      <c r="Q1014" s="45"/>
      <c r="R1014" s="45"/>
      <c r="S1014" s="45"/>
      <c r="T1014" s="45"/>
      <c r="U1014" s="45"/>
      <c r="V1014" s="45"/>
      <c r="W1014" s="45"/>
      <c r="X1014" s="45"/>
      <c r="Y1014" s="45"/>
      <c r="Z1014" s="45"/>
      <c r="AA1014" s="45"/>
      <c r="AB1014" s="45"/>
      <c r="AC1014" s="45"/>
      <c r="AD1014" s="45"/>
      <c r="AE1014" s="45"/>
      <c r="AF1014" s="45"/>
      <c r="AG1014" s="45"/>
      <c r="AH1014" s="45"/>
      <c r="AI1014" s="45"/>
      <c r="AJ1014" s="45"/>
      <c r="AK1014" s="45"/>
      <c r="AL1014" s="45"/>
      <c r="AM1014" s="45"/>
      <c r="AN1014" s="45"/>
      <c r="AO1014" s="45"/>
      <c r="AP1014" s="45"/>
      <c r="AQ1014" s="45"/>
      <c r="AR1014" s="45"/>
      <c r="AS1014" s="45"/>
      <c r="AT1014" s="45"/>
      <c r="AU1014" s="45"/>
      <c r="AV1014" s="45"/>
      <c r="AW1014" s="45"/>
      <c r="AX1014" s="45"/>
      <c r="AY1014" s="45"/>
      <c r="AZ1014" s="45"/>
      <c r="BA1014" s="45"/>
      <c r="BB1014" s="45"/>
      <c r="BC1014" s="45"/>
      <c r="BD1014" s="45"/>
      <c r="BE1014" s="45"/>
      <c r="BF1014" s="45"/>
      <c r="BG1014" s="45"/>
      <c r="BH1014" s="45"/>
      <c r="BI1014" s="45"/>
      <c r="BJ1014" s="45"/>
      <c r="BK1014" s="45"/>
      <c r="BL1014" s="45"/>
      <c r="BM1014" s="45"/>
      <c r="BN1014" s="45"/>
      <c r="BO1014" s="45"/>
      <c r="BP1014" s="45"/>
      <c r="BQ1014" s="45"/>
      <c r="BR1014" s="45"/>
      <c r="BS1014" s="45"/>
      <c r="BT1014" s="45"/>
      <c r="BU1014" s="45"/>
      <c r="BV1014" s="45"/>
      <c r="BW1014" s="45"/>
      <c r="BX1014" s="45"/>
      <c r="BY1014" s="45"/>
      <c r="BZ1014" s="45"/>
      <c r="CA1014" s="45"/>
      <c r="CB1014" s="45"/>
      <c r="CC1014" s="45"/>
      <c r="CD1014" s="45"/>
      <c r="CE1014" s="45"/>
      <c r="CF1014" s="45"/>
      <c r="CG1014" s="45"/>
      <c r="CH1014" s="45"/>
      <c r="CI1014" s="45"/>
      <c r="CJ1014" s="45"/>
      <c r="CK1014" s="45"/>
      <c r="CL1014" s="45"/>
      <c r="CM1014" s="45"/>
      <c r="CN1014" s="45"/>
      <c r="CO1014" s="45"/>
      <c r="CP1014" s="45"/>
      <c r="CQ1014" s="45"/>
      <c r="CR1014" s="45"/>
      <c r="CS1014" s="45"/>
      <c r="CT1014" s="45"/>
      <c r="CU1014" s="45"/>
      <c r="CV1014" s="45"/>
      <c r="CW1014" s="45"/>
      <c r="CX1014" s="45"/>
      <c r="CY1014" s="45"/>
      <c r="CZ1014" s="45"/>
      <c r="DA1014" s="45"/>
      <c r="DB1014" s="45"/>
      <c r="DC1014" s="45"/>
      <c r="DD1014" s="45"/>
      <c r="DE1014" s="45"/>
      <c r="DF1014" s="45"/>
      <c r="DG1014" s="45"/>
      <c r="DH1014" s="45"/>
      <c r="DI1014" s="45"/>
      <c r="DJ1014" s="45"/>
      <c r="DK1014" s="45"/>
      <c r="DL1014" s="45"/>
      <c r="DM1014" s="45"/>
      <c r="DN1014" s="45"/>
      <c r="DO1014" s="45"/>
      <c r="DP1014" s="45"/>
      <c r="DQ1014" s="45"/>
      <c r="DR1014" s="45"/>
      <c r="DS1014" s="45"/>
      <c r="DT1014" s="45"/>
      <c r="DU1014" s="45"/>
      <c r="DV1014" s="1217"/>
      <c r="DW1014" s="45"/>
      <c r="DX1014" s="45"/>
      <c r="DY1014" s="45"/>
      <c r="DZ1014" s="45"/>
      <c r="EA1014" s="45"/>
      <c r="EB1014" s="45"/>
      <c r="EC1014" s="45"/>
      <c r="ED1014" s="45"/>
      <c r="EE1014" s="45"/>
      <c r="EF1014" s="45"/>
      <c r="EG1014" s="45"/>
      <c r="EH1014" s="45"/>
      <c r="EI1014" s="45"/>
      <c r="EJ1014" s="45"/>
      <c r="EK1014" s="45"/>
      <c r="EL1014" s="45"/>
      <c r="EM1014" s="45"/>
      <c r="EN1014" s="45"/>
      <c r="EO1014" s="45"/>
      <c r="EP1014" s="45"/>
      <c r="EQ1014" s="1217"/>
      <c r="ER1014" s="577"/>
    </row>
    <row r="1015" spans="1:148" ht="15" customHeight="1">
      <c r="A1015" s="648"/>
      <c r="B1015" s="2261" t="s">
        <v>1390</v>
      </c>
      <c r="C1015" s="2266" t="str">
        <f t="shared" ref="C1015" si="1076">IF(ISBLANK(C83), "", C83)</f>
        <v/>
      </c>
      <c r="D1015" s="2266" t="str">
        <f t="shared" si="1065"/>
        <v/>
      </c>
      <c r="E1015" s="2266" t="str">
        <f t="shared" si="1065"/>
        <v/>
      </c>
      <c r="F1015" s="2266" t="str">
        <f t="shared" si="1065"/>
        <v/>
      </c>
      <c r="G1015" s="45"/>
      <c r="H1015" s="45"/>
      <c r="I1015" s="45"/>
      <c r="J1015" s="45"/>
      <c r="K1015" s="45"/>
      <c r="L1015" s="45"/>
      <c r="M1015" s="45"/>
      <c r="N1015" s="45"/>
      <c r="O1015" s="45"/>
      <c r="P1015" s="45"/>
      <c r="Q1015" s="45"/>
      <c r="R1015" s="45"/>
      <c r="S1015" s="45"/>
      <c r="T1015" s="45"/>
      <c r="U1015" s="45"/>
      <c r="V1015" s="45"/>
      <c r="W1015" s="45"/>
      <c r="X1015" s="45"/>
      <c r="Y1015" s="45"/>
      <c r="Z1015" s="45"/>
      <c r="AA1015" s="45"/>
      <c r="AB1015" s="45"/>
      <c r="AC1015" s="45"/>
      <c r="AD1015" s="45"/>
      <c r="AE1015" s="45"/>
      <c r="AF1015" s="45"/>
      <c r="AG1015" s="45"/>
      <c r="AH1015" s="45"/>
      <c r="AI1015" s="45"/>
      <c r="AJ1015" s="45"/>
      <c r="AK1015" s="45"/>
      <c r="AL1015" s="45"/>
      <c r="AM1015" s="45"/>
      <c r="AN1015" s="45"/>
      <c r="AO1015" s="45"/>
      <c r="AP1015" s="45"/>
      <c r="AQ1015" s="45"/>
      <c r="AR1015" s="45"/>
      <c r="AS1015" s="45"/>
      <c r="AT1015" s="45"/>
      <c r="AU1015" s="45"/>
      <c r="AV1015" s="45"/>
      <c r="AW1015" s="45"/>
      <c r="AX1015" s="45"/>
      <c r="AY1015" s="45"/>
      <c r="AZ1015" s="45"/>
      <c r="BA1015" s="45"/>
      <c r="BB1015" s="45"/>
      <c r="BC1015" s="45"/>
      <c r="BD1015" s="45"/>
      <c r="BE1015" s="45"/>
      <c r="BF1015" s="45"/>
      <c r="BG1015" s="45"/>
      <c r="BH1015" s="45"/>
      <c r="BI1015" s="45"/>
      <c r="BJ1015" s="45"/>
      <c r="BK1015" s="45"/>
      <c r="BL1015" s="45"/>
      <c r="BM1015" s="45"/>
      <c r="BN1015" s="45"/>
      <c r="BO1015" s="45"/>
      <c r="BP1015" s="45"/>
      <c r="BQ1015" s="45"/>
      <c r="BR1015" s="45"/>
      <c r="BS1015" s="45"/>
      <c r="BT1015" s="45"/>
      <c r="BU1015" s="45"/>
      <c r="BV1015" s="45"/>
      <c r="BW1015" s="45"/>
      <c r="BX1015" s="45"/>
      <c r="BY1015" s="45"/>
      <c r="BZ1015" s="45"/>
      <c r="CA1015" s="45"/>
      <c r="CB1015" s="45"/>
      <c r="CC1015" s="45"/>
      <c r="CD1015" s="45"/>
      <c r="CE1015" s="45"/>
      <c r="CF1015" s="45"/>
      <c r="CG1015" s="45"/>
      <c r="CH1015" s="45"/>
      <c r="CI1015" s="45"/>
      <c r="CJ1015" s="45"/>
      <c r="CK1015" s="45"/>
      <c r="CL1015" s="45"/>
      <c r="CM1015" s="45"/>
      <c r="CN1015" s="45"/>
      <c r="CO1015" s="45"/>
      <c r="CP1015" s="45"/>
      <c r="CQ1015" s="45"/>
      <c r="CR1015" s="45"/>
      <c r="CS1015" s="45"/>
      <c r="CT1015" s="45"/>
      <c r="CU1015" s="45"/>
      <c r="CV1015" s="45"/>
      <c r="CW1015" s="45"/>
      <c r="CX1015" s="45"/>
      <c r="CY1015" s="45"/>
      <c r="CZ1015" s="45"/>
      <c r="DA1015" s="45"/>
      <c r="DB1015" s="45"/>
      <c r="DC1015" s="45"/>
      <c r="DD1015" s="45"/>
      <c r="DE1015" s="45"/>
      <c r="DF1015" s="45"/>
      <c r="DG1015" s="45"/>
      <c r="DH1015" s="45"/>
      <c r="DI1015" s="45"/>
      <c r="DJ1015" s="45"/>
      <c r="DK1015" s="45"/>
      <c r="DL1015" s="45"/>
      <c r="DM1015" s="45"/>
      <c r="DN1015" s="45"/>
      <c r="DO1015" s="45"/>
      <c r="DP1015" s="45"/>
      <c r="DQ1015" s="45"/>
      <c r="DR1015" s="45"/>
      <c r="DS1015" s="45"/>
      <c r="DT1015" s="45"/>
      <c r="DU1015" s="45"/>
      <c r="DV1015" s="1217"/>
      <c r="DW1015" s="45"/>
      <c r="DX1015" s="45"/>
      <c r="DY1015" s="45"/>
      <c r="DZ1015" s="45"/>
      <c r="EA1015" s="45"/>
      <c r="EB1015" s="45"/>
      <c r="EC1015" s="45"/>
      <c r="ED1015" s="45"/>
      <c r="EE1015" s="45"/>
      <c r="EF1015" s="45"/>
      <c r="EG1015" s="45"/>
      <c r="EH1015" s="45"/>
      <c r="EI1015" s="45"/>
      <c r="EJ1015" s="45"/>
      <c r="EK1015" s="45"/>
      <c r="EL1015" s="45"/>
      <c r="EM1015" s="45"/>
      <c r="EN1015" s="45"/>
      <c r="EO1015" s="45"/>
      <c r="EP1015" s="45"/>
      <c r="EQ1015" s="1217"/>
      <c r="ER1015" s="577"/>
    </row>
    <row r="1016" spans="1:148" ht="15" customHeight="1">
      <c r="A1016" s="648"/>
      <c r="B1016" s="2261" t="s">
        <v>1391</v>
      </c>
      <c r="C1016" s="2266" t="str">
        <f t="shared" ref="C1016" si="1077">IF(ISBLANK(C84), "", C84)</f>
        <v/>
      </c>
      <c r="D1016" s="2266" t="str">
        <f t="shared" si="1065"/>
        <v/>
      </c>
      <c r="E1016" s="2266" t="str">
        <f t="shared" si="1065"/>
        <v/>
      </c>
      <c r="F1016" s="2266" t="str">
        <f t="shared" si="1065"/>
        <v/>
      </c>
      <c r="G1016" s="45"/>
      <c r="H1016" s="45"/>
      <c r="I1016" s="45"/>
      <c r="J1016" s="45"/>
      <c r="K1016" s="45"/>
      <c r="L1016" s="45"/>
      <c r="M1016" s="45"/>
      <c r="N1016" s="45"/>
      <c r="O1016" s="45"/>
      <c r="P1016" s="45"/>
      <c r="Q1016" s="45"/>
      <c r="R1016" s="45"/>
      <c r="S1016" s="45"/>
      <c r="T1016" s="45"/>
      <c r="U1016" s="45"/>
      <c r="V1016" s="45"/>
      <c r="W1016" s="45"/>
      <c r="X1016" s="45"/>
      <c r="Y1016" s="45"/>
      <c r="Z1016" s="45"/>
      <c r="AA1016" s="45"/>
      <c r="AB1016" s="45"/>
      <c r="AC1016" s="45"/>
      <c r="AD1016" s="45"/>
      <c r="AE1016" s="45"/>
      <c r="AF1016" s="45"/>
      <c r="AG1016" s="45"/>
      <c r="AH1016" s="45"/>
      <c r="AI1016" s="45"/>
      <c r="AJ1016" s="45"/>
      <c r="AK1016" s="45"/>
      <c r="AL1016" s="45"/>
      <c r="AM1016" s="45"/>
      <c r="AN1016" s="45"/>
      <c r="AO1016" s="45"/>
      <c r="AP1016" s="45"/>
      <c r="AQ1016" s="45"/>
      <c r="AR1016" s="45"/>
      <c r="AS1016" s="45"/>
      <c r="AT1016" s="45"/>
      <c r="AU1016" s="45"/>
      <c r="AV1016" s="45"/>
      <c r="AW1016" s="45"/>
      <c r="AX1016" s="45"/>
      <c r="AY1016" s="45"/>
      <c r="AZ1016" s="45"/>
      <c r="BA1016" s="45"/>
      <c r="BB1016" s="45"/>
      <c r="BC1016" s="45"/>
      <c r="BD1016" s="45"/>
      <c r="BE1016" s="45"/>
      <c r="BF1016" s="45"/>
      <c r="BG1016" s="45"/>
      <c r="BH1016" s="45"/>
      <c r="BI1016" s="45"/>
      <c r="BJ1016" s="45"/>
      <c r="BK1016" s="45"/>
      <c r="BL1016" s="45"/>
      <c r="BM1016" s="45"/>
      <c r="BN1016" s="45"/>
      <c r="BO1016" s="45"/>
      <c r="BP1016" s="45"/>
      <c r="BQ1016" s="45"/>
      <c r="BR1016" s="45"/>
      <c r="BS1016" s="45"/>
      <c r="BT1016" s="45"/>
      <c r="BU1016" s="45"/>
      <c r="BV1016" s="45"/>
      <c r="BW1016" s="45"/>
      <c r="BX1016" s="45"/>
      <c r="BY1016" s="45"/>
      <c r="BZ1016" s="45"/>
      <c r="CA1016" s="45"/>
      <c r="CB1016" s="45"/>
      <c r="CC1016" s="45"/>
      <c r="CD1016" s="45"/>
      <c r="CE1016" s="45"/>
      <c r="CF1016" s="45"/>
      <c r="CG1016" s="45"/>
      <c r="CH1016" s="45"/>
      <c r="CI1016" s="45"/>
      <c r="CJ1016" s="45"/>
      <c r="CK1016" s="45"/>
      <c r="CL1016" s="45"/>
      <c r="CM1016" s="45"/>
      <c r="CN1016" s="45"/>
      <c r="CO1016" s="45"/>
      <c r="CP1016" s="45"/>
      <c r="CQ1016" s="45"/>
      <c r="CR1016" s="45"/>
      <c r="CS1016" s="45"/>
      <c r="CT1016" s="45"/>
      <c r="CU1016" s="45"/>
      <c r="CV1016" s="45"/>
      <c r="CW1016" s="45"/>
      <c r="CX1016" s="45"/>
      <c r="CY1016" s="45"/>
      <c r="CZ1016" s="45"/>
      <c r="DA1016" s="45"/>
      <c r="DB1016" s="45"/>
      <c r="DC1016" s="45"/>
      <c r="DD1016" s="45"/>
      <c r="DE1016" s="45"/>
      <c r="DF1016" s="45"/>
      <c r="DG1016" s="45"/>
      <c r="DH1016" s="45"/>
      <c r="DI1016" s="45"/>
      <c r="DJ1016" s="45"/>
      <c r="DK1016" s="45"/>
      <c r="DL1016" s="45"/>
      <c r="DM1016" s="45"/>
      <c r="DN1016" s="45"/>
      <c r="DO1016" s="45"/>
      <c r="DP1016" s="45"/>
      <c r="DQ1016" s="45"/>
      <c r="DR1016" s="45"/>
      <c r="DS1016" s="45"/>
      <c r="DT1016" s="45"/>
      <c r="DU1016" s="45"/>
      <c r="DV1016" s="1217"/>
      <c r="DW1016" s="45"/>
      <c r="DX1016" s="45"/>
      <c r="DY1016" s="45"/>
      <c r="DZ1016" s="45"/>
      <c r="EA1016" s="45"/>
      <c r="EB1016" s="45"/>
      <c r="EC1016" s="45"/>
      <c r="ED1016" s="45"/>
      <c r="EE1016" s="45"/>
      <c r="EF1016" s="45"/>
      <c r="EG1016" s="45"/>
      <c r="EH1016" s="45"/>
      <c r="EI1016" s="45"/>
      <c r="EJ1016" s="45"/>
      <c r="EK1016" s="45"/>
      <c r="EL1016" s="45"/>
      <c r="EM1016" s="45"/>
      <c r="EN1016" s="45"/>
      <c r="EO1016" s="45"/>
      <c r="EP1016" s="45"/>
      <c r="EQ1016" s="1217"/>
      <c r="ER1016" s="577"/>
    </row>
    <row r="1017" spans="1:148" ht="15" customHeight="1">
      <c r="A1017" s="648"/>
      <c r="B1017" s="2261" t="s">
        <v>1392</v>
      </c>
      <c r="C1017" s="2266" t="str">
        <f t="shared" ref="C1017" si="1078">IF(ISBLANK(C85), "", C85)</f>
        <v/>
      </c>
      <c r="D1017" s="2266" t="str">
        <f t="shared" si="1065"/>
        <v/>
      </c>
      <c r="E1017" s="2266" t="str">
        <f t="shared" si="1065"/>
        <v/>
      </c>
      <c r="F1017" s="2266" t="str">
        <f t="shared" si="1065"/>
        <v/>
      </c>
      <c r="G1017" s="45"/>
      <c r="H1017" s="45"/>
      <c r="I1017" s="45"/>
      <c r="J1017" s="45"/>
      <c r="K1017" s="45"/>
      <c r="L1017" s="45"/>
      <c r="M1017" s="45"/>
      <c r="N1017" s="45"/>
      <c r="O1017" s="45"/>
      <c r="P1017" s="45"/>
      <c r="Q1017" s="45"/>
      <c r="R1017" s="45"/>
      <c r="S1017" s="45"/>
      <c r="T1017" s="45"/>
      <c r="U1017" s="45"/>
      <c r="V1017" s="45"/>
      <c r="W1017" s="45"/>
      <c r="X1017" s="45"/>
      <c r="Y1017" s="45"/>
      <c r="Z1017" s="45"/>
      <c r="AA1017" s="45"/>
      <c r="AB1017" s="45"/>
      <c r="AC1017" s="45"/>
      <c r="AD1017" s="45"/>
      <c r="AE1017" s="45"/>
      <c r="AF1017" s="45"/>
      <c r="AG1017" s="45"/>
      <c r="AH1017" s="45"/>
      <c r="AI1017" s="45"/>
      <c r="AJ1017" s="45"/>
      <c r="AK1017" s="45"/>
      <c r="AL1017" s="45"/>
      <c r="AM1017" s="45"/>
      <c r="AN1017" s="45"/>
      <c r="AO1017" s="45"/>
      <c r="AP1017" s="45"/>
      <c r="AQ1017" s="45"/>
      <c r="AR1017" s="45"/>
      <c r="AS1017" s="45"/>
      <c r="AT1017" s="45"/>
      <c r="AU1017" s="45"/>
      <c r="AV1017" s="45"/>
      <c r="AW1017" s="45"/>
      <c r="AX1017" s="45"/>
      <c r="AY1017" s="45"/>
      <c r="AZ1017" s="45"/>
      <c r="BA1017" s="45"/>
      <c r="BB1017" s="45"/>
      <c r="BC1017" s="45"/>
      <c r="BD1017" s="45"/>
      <c r="BE1017" s="45"/>
      <c r="BF1017" s="45"/>
      <c r="BG1017" s="45"/>
      <c r="BH1017" s="45"/>
      <c r="BI1017" s="45"/>
      <c r="BJ1017" s="45"/>
      <c r="BK1017" s="45"/>
      <c r="BL1017" s="45"/>
      <c r="BM1017" s="45"/>
      <c r="BN1017" s="45"/>
      <c r="BO1017" s="45"/>
      <c r="BP1017" s="45"/>
      <c r="BQ1017" s="45"/>
      <c r="BR1017" s="45"/>
      <c r="BS1017" s="45"/>
      <c r="BT1017" s="45"/>
      <c r="BU1017" s="45"/>
      <c r="BV1017" s="45"/>
      <c r="BW1017" s="45"/>
      <c r="BX1017" s="45"/>
      <c r="BY1017" s="45"/>
      <c r="BZ1017" s="45"/>
      <c r="CA1017" s="45"/>
      <c r="CB1017" s="45"/>
      <c r="CC1017" s="45"/>
      <c r="CD1017" s="45"/>
      <c r="CE1017" s="45"/>
      <c r="CF1017" s="45"/>
      <c r="CG1017" s="45"/>
      <c r="CH1017" s="45"/>
      <c r="CI1017" s="45"/>
      <c r="CJ1017" s="45"/>
      <c r="CK1017" s="45"/>
      <c r="CL1017" s="45"/>
      <c r="CM1017" s="45"/>
      <c r="CN1017" s="45"/>
      <c r="CO1017" s="45"/>
      <c r="CP1017" s="45"/>
      <c r="CQ1017" s="45"/>
      <c r="CR1017" s="45"/>
      <c r="CS1017" s="45"/>
      <c r="CT1017" s="45"/>
      <c r="CU1017" s="45"/>
      <c r="CV1017" s="45"/>
      <c r="CW1017" s="45"/>
      <c r="CX1017" s="45"/>
      <c r="CY1017" s="45"/>
      <c r="CZ1017" s="45"/>
      <c r="DA1017" s="45"/>
      <c r="DB1017" s="45"/>
      <c r="DC1017" s="45"/>
      <c r="DD1017" s="45"/>
      <c r="DE1017" s="45"/>
      <c r="DF1017" s="45"/>
      <c r="DG1017" s="45"/>
      <c r="DH1017" s="45"/>
      <c r="DI1017" s="45"/>
      <c r="DJ1017" s="45"/>
      <c r="DK1017" s="45"/>
      <c r="DL1017" s="45"/>
      <c r="DM1017" s="45"/>
      <c r="DN1017" s="45"/>
      <c r="DO1017" s="45"/>
      <c r="DP1017" s="45"/>
      <c r="DQ1017" s="45"/>
      <c r="DR1017" s="45"/>
      <c r="DS1017" s="45"/>
      <c r="DT1017" s="45"/>
      <c r="DU1017" s="45"/>
      <c r="DV1017" s="1217"/>
      <c r="DW1017" s="45"/>
      <c r="DX1017" s="45"/>
      <c r="DY1017" s="45"/>
      <c r="DZ1017" s="45"/>
      <c r="EA1017" s="45"/>
      <c r="EB1017" s="45"/>
      <c r="EC1017" s="45"/>
      <c r="ED1017" s="45"/>
      <c r="EE1017" s="45"/>
      <c r="EF1017" s="45"/>
      <c r="EG1017" s="45"/>
      <c r="EH1017" s="45"/>
      <c r="EI1017" s="45"/>
      <c r="EJ1017" s="45"/>
      <c r="EK1017" s="45"/>
      <c r="EL1017" s="45"/>
      <c r="EM1017" s="45"/>
      <c r="EN1017" s="45"/>
      <c r="EO1017" s="45"/>
      <c r="EP1017" s="45"/>
      <c r="EQ1017" s="1217"/>
      <c r="ER1017" s="577"/>
    </row>
    <row r="1018" spans="1:148" ht="15" customHeight="1">
      <c r="A1018" s="648"/>
      <c r="B1018" s="2261" t="s">
        <v>1393</v>
      </c>
      <c r="C1018" s="2266" t="str">
        <f t="shared" ref="C1018" si="1079">IF(ISBLANK(C86), "", C86)</f>
        <v/>
      </c>
      <c r="D1018" s="2266" t="str">
        <f t="shared" si="1065"/>
        <v/>
      </c>
      <c r="E1018" s="2266" t="str">
        <f t="shared" si="1065"/>
        <v/>
      </c>
      <c r="F1018" s="2266" t="str">
        <f t="shared" si="1065"/>
        <v/>
      </c>
      <c r="G1018" s="45"/>
      <c r="H1018" s="45"/>
      <c r="I1018" s="45"/>
      <c r="J1018" s="45"/>
      <c r="K1018" s="45"/>
      <c r="L1018" s="45"/>
      <c r="M1018" s="45"/>
      <c r="N1018" s="45"/>
      <c r="O1018" s="45"/>
      <c r="P1018" s="45"/>
      <c r="Q1018" s="45"/>
      <c r="R1018" s="45"/>
      <c r="S1018" s="45"/>
      <c r="T1018" s="45"/>
      <c r="U1018" s="45"/>
      <c r="V1018" s="45"/>
      <c r="W1018" s="45"/>
      <c r="X1018" s="45"/>
      <c r="Y1018" s="45"/>
      <c r="Z1018" s="45"/>
      <c r="AA1018" s="45"/>
      <c r="AB1018" s="45"/>
      <c r="AC1018" s="45"/>
      <c r="AD1018" s="45"/>
      <c r="AE1018" s="45"/>
      <c r="AF1018" s="45"/>
      <c r="AG1018" s="45"/>
      <c r="AH1018" s="45"/>
      <c r="AI1018" s="45"/>
      <c r="AJ1018" s="45"/>
      <c r="AK1018" s="45"/>
      <c r="AL1018" s="45"/>
      <c r="AM1018" s="45"/>
      <c r="AN1018" s="45"/>
      <c r="AO1018" s="45"/>
      <c r="AP1018" s="45"/>
      <c r="AQ1018" s="45"/>
      <c r="AR1018" s="45"/>
      <c r="AS1018" s="45"/>
      <c r="AT1018" s="45"/>
      <c r="AU1018" s="45"/>
      <c r="AV1018" s="45"/>
      <c r="AW1018" s="45"/>
      <c r="AX1018" s="45"/>
      <c r="AY1018" s="45"/>
      <c r="AZ1018" s="45"/>
      <c r="BA1018" s="45"/>
      <c r="BB1018" s="45"/>
      <c r="BC1018" s="45"/>
      <c r="BD1018" s="45"/>
      <c r="BE1018" s="45"/>
      <c r="BF1018" s="45"/>
      <c r="BG1018" s="45"/>
      <c r="BH1018" s="45"/>
      <c r="BI1018" s="45"/>
      <c r="BJ1018" s="45"/>
      <c r="BK1018" s="45"/>
      <c r="BL1018" s="45"/>
      <c r="BM1018" s="45"/>
      <c r="BN1018" s="45"/>
      <c r="BO1018" s="45"/>
      <c r="BP1018" s="45"/>
      <c r="BQ1018" s="45"/>
      <c r="BR1018" s="45"/>
      <c r="BS1018" s="45"/>
      <c r="BT1018" s="45"/>
      <c r="BU1018" s="45"/>
      <c r="BV1018" s="45"/>
      <c r="BW1018" s="45"/>
      <c r="BX1018" s="45"/>
      <c r="BY1018" s="45"/>
      <c r="BZ1018" s="45"/>
      <c r="CA1018" s="45"/>
      <c r="CB1018" s="45"/>
      <c r="CC1018" s="45"/>
      <c r="CD1018" s="45"/>
      <c r="CE1018" s="45"/>
      <c r="CF1018" s="45"/>
      <c r="CG1018" s="45"/>
      <c r="CH1018" s="45"/>
      <c r="CI1018" s="45"/>
      <c r="CJ1018" s="45"/>
      <c r="CK1018" s="45"/>
      <c r="CL1018" s="45"/>
      <c r="CM1018" s="45"/>
      <c r="CN1018" s="45"/>
      <c r="CO1018" s="45"/>
      <c r="CP1018" s="45"/>
      <c r="CQ1018" s="45"/>
      <c r="CR1018" s="45"/>
      <c r="CS1018" s="45"/>
      <c r="CT1018" s="45"/>
      <c r="CU1018" s="45"/>
      <c r="CV1018" s="45"/>
      <c r="CW1018" s="45"/>
      <c r="CX1018" s="45"/>
      <c r="CY1018" s="45"/>
      <c r="CZ1018" s="45"/>
      <c r="DA1018" s="45"/>
      <c r="DB1018" s="45"/>
      <c r="DC1018" s="45"/>
      <c r="DD1018" s="45"/>
      <c r="DE1018" s="45"/>
      <c r="DF1018" s="45"/>
      <c r="DG1018" s="45"/>
      <c r="DH1018" s="45"/>
      <c r="DI1018" s="45"/>
      <c r="DJ1018" s="45"/>
      <c r="DK1018" s="45"/>
      <c r="DL1018" s="45"/>
      <c r="DM1018" s="45"/>
      <c r="DN1018" s="45"/>
      <c r="DO1018" s="45"/>
      <c r="DP1018" s="45"/>
      <c r="DQ1018" s="45"/>
      <c r="DR1018" s="45"/>
      <c r="DS1018" s="45"/>
      <c r="DT1018" s="45"/>
      <c r="DU1018" s="45"/>
      <c r="DV1018" s="1217"/>
      <c r="DW1018" s="45"/>
      <c r="DX1018" s="45"/>
      <c r="DY1018" s="45"/>
      <c r="DZ1018" s="45"/>
      <c r="EA1018" s="45"/>
      <c r="EB1018" s="45"/>
      <c r="EC1018" s="45"/>
      <c r="ED1018" s="45"/>
      <c r="EE1018" s="45"/>
      <c r="EF1018" s="45"/>
      <c r="EG1018" s="45"/>
      <c r="EH1018" s="45"/>
      <c r="EI1018" s="45"/>
      <c r="EJ1018" s="45"/>
      <c r="EK1018" s="45"/>
      <c r="EL1018" s="45"/>
      <c r="EM1018" s="45"/>
      <c r="EN1018" s="45"/>
      <c r="EO1018" s="45"/>
      <c r="EP1018" s="45"/>
      <c r="EQ1018" s="1217"/>
      <c r="ER1018" s="577"/>
    </row>
    <row r="1019" spans="1:148" ht="15" customHeight="1">
      <c r="A1019" s="648"/>
      <c r="B1019" s="2261" t="s">
        <v>1394</v>
      </c>
      <c r="C1019" s="2266" t="str">
        <f t="shared" ref="C1019" si="1080">IF(ISBLANK(C87), "", C87)</f>
        <v/>
      </c>
      <c r="D1019" s="2266" t="str">
        <f t="shared" si="1065"/>
        <v/>
      </c>
      <c r="E1019" s="2266" t="str">
        <f t="shared" si="1065"/>
        <v/>
      </c>
      <c r="F1019" s="2266" t="str">
        <f t="shared" si="1065"/>
        <v/>
      </c>
      <c r="G1019" s="45"/>
      <c r="H1019" s="45"/>
      <c r="I1019" s="45"/>
      <c r="J1019" s="45"/>
      <c r="K1019" s="45"/>
      <c r="L1019" s="45"/>
      <c r="M1019" s="45"/>
      <c r="N1019" s="45"/>
      <c r="O1019" s="45"/>
      <c r="P1019" s="45"/>
      <c r="Q1019" s="45"/>
      <c r="R1019" s="45"/>
      <c r="S1019" s="45"/>
      <c r="T1019" s="45"/>
      <c r="U1019" s="45"/>
      <c r="V1019" s="45"/>
      <c r="W1019" s="45"/>
      <c r="X1019" s="45"/>
      <c r="Y1019" s="45"/>
      <c r="Z1019" s="45"/>
      <c r="AA1019" s="45"/>
      <c r="AB1019" s="45"/>
      <c r="AC1019" s="45"/>
      <c r="AD1019" s="45"/>
      <c r="AE1019" s="45"/>
      <c r="AF1019" s="45"/>
      <c r="AG1019" s="45"/>
      <c r="AH1019" s="45"/>
      <c r="AI1019" s="45"/>
      <c r="AJ1019" s="45"/>
      <c r="AK1019" s="45"/>
      <c r="AL1019" s="45"/>
      <c r="AM1019" s="45"/>
      <c r="AN1019" s="45"/>
      <c r="AO1019" s="45"/>
      <c r="AP1019" s="45"/>
      <c r="AQ1019" s="45"/>
      <c r="AR1019" s="45"/>
      <c r="AS1019" s="45"/>
      <c r="AT1019" s="45"/>
      <c r="AU1019" s="45"/>
      <c r="AV1019" s="45"/>
      <c r="AW1019" s="45"/>
      <c r="AX1019" s="45"/>
      <c r="AY1019" s="45"/>
      <c r="AZ1019" s="45"/>
      <c r="BA1019" s="45"/>
      <c r="BB1019" s="45"/>
      <c r="BC1019" s="45"/>
      <c r="BD1019" s="45"/>
      <c r="BE1019" s="45"/>
      <c r="BF1019" s="45"/>
      <c r="BG1019" s="45"/>
      <c r="BH1019" s="45"/>
      <c r="BI1019" s="45"/>
      <c r="BJ1019" s="45"/>
      <c r="BK1019" s="45"/>
      <c r="BL1019" s="45"/>
      <c r="BM1019" s="45"/>
      <c r="BN1019" s="45"/>
      <c r="BO1019" s="45"/>
      <c r="BP1019" s="45"/>
      <c r="BQ1019" s="45"/>
      <c r="BR1019" s="45"/>
      <c r="BS1019" s="45"/>
      <c r="BT1019" s="45"/>
      <c r="BU1019" s="45"/>
      <c r="BV1019" s="45"/>
      <c r="BW1019" s="45"/>
      <c r="BX1019" s="45"/>
      <c r="BY1019" s="45"/>
      <c r="BZ1019" s="45"/>
      <c r="CA1019" s="45"/>
      <c r="CB1019" s="45"/>
      <c r="CC1019" s="45"/>
      <c r="CD1019" s="45"/>
      <c r="CE1019" s="45"/>
      <c r="CF1019" s="45"/>
      <c r="CG1019" s="45"/>
      <c r="CH1019" s="45"/>
      <c r="CI1019" s="45"/>
      <c r="CJ1019" s="45"/>
      <c r="CK1019" s="45"/>
      <c r="CL1019" s="45"/>
      <c r="CM1019" s="45"/>
      <c r="CN1019" s="45"/>
      <c r="CO1019" s="45"/>
      <c r="CP1019" s="45"/>
      <c r="CQ1019" s="45"/>
      <c r="CR1019" s="45"/>
      <c r="CS1019" s="45"/>
      <c r="CT1019" s="45"/>
      <c r="CU1019" s="45"/>
      <c r="CV1019" s="45"/>
      <c r="CW1019" s="45"/>
      <c r="CX1019" s="45"/>
      <c r="CY1019" s="45"/>
      <c r="CZ1019" s="45"/>
      <c r="DA1019" s="45"/>
      <c r="DB1019" s="45"/>
      <c r="DC1019" s="45"/>
      <c r="DD1019" s="45"/>
      <c r="DE1019" s="45"/>
      <c r="DF1019" s="45"/>
      <c r="DG1019" s="45"/>
      <c r="DH1019" s="45"/>
      <c r="DI1019" s="45"/>
      <c r="DJ1019" s="45"/>
      <c r="DK1019" s="45"/>
      <c r="DL1019" s="45"/>
      <c r="DM1019" s="45"/>
      <c r="DN1019" s="45"/>
      <c r="DO1019" s="45"/>
      <c r="DP1019" s="45"/>
      <c r="DQ1019" s="45"/>
      <c r="DR1019" s="45"/>
      <c r="DS1019" s="45"/>
      <c r="DT1019" s="45"/>
      <c r="DU1019" s="45"/>
      <c r="DV1019" s="1217"/>
      <c r="DW1019" s="45"/>
      <c r="DX1019" s="45"/>
      <c r="DY1019" s="45"/>
      <c r="DZ1019" s="45"/>
      <c r="EA1019" s="45"/>
      <c r="EB1019" s="45"/>
      <c r="EC1019" s="45"/>
      <c r="ED1019" s="45"/>
      <c r="EE1019" s="45"/>
      <c r="EF1019" s="45"/>
      <c r="EG1019" s="45"/>
      <c r="EH1019" s="45"/>
      <c r="EI1019" s="45"/>
      <c r="EJ1019" s="45"/>
      <c r="EK1019" s="45"/>
      <c r="EL1019" s="45"/>
      <c r="EM1019" s="45"/>
      <c r="EN1019" s="45"/>
      <c r="EO1019" s="45"/>
      <c r="EP1019" s="45"/>
      <c r="EQ1019" s="1217"/>
      <c r="ER1019" s="577"/>
    </row>
    <row r="1020" spans="1:148" ht="15" customHeight="1">
      <c r="A1020" s="648"/>
      <c r="B1020" s="2261" t="s">
        <v>1395</v>
      </c>
      <c r="C1020" s="2266" t="str">
        <f t="shared" ref="C1020" si="1081">IF(ISBLANK(C88), "", C88)</f>
        <v/>
      </c>
      <c r="D1020" s="2266" t="str">
        <f t="shared" si="1065"/>
        <v/>
      </c>
      <c r="E1020" s="2266" t="str">
        <f t="shared" si="1065"/>
        <v/>
      </c>
      <c r="F1020" s="2266" t="str">
        <f t="shared" si="1065"/>
        <v/>
      </c>
      <c r="G1020" s="45"/>
      <c r="H1020" s="45"/>
      <c r="I1020" s="45"/>
      <c r="J1020" s="45"/>
      <c r="K1020" s="45"/>
      <c r="L1020" s="45"/>
      <c r="M1020" s="45"/>
      <c r="N1020" s="45"/>
      <c r="O1020" s="45"/>
      <c r="P1020" s="45"/>
      <c r="Q1020" s="45"/>
      <c r="R1020" s="45"/>
      <c r="S1020" s="45"/>
      <c r="T1020" s="45"/>
      <c r="U1020" s="45"/>
      <c r="V1020" s="45"/>
      <c r="W1020" s="45"/>
      <c r="X1020" s="45"/>
      <c r="Y1020" s="45"/>
      <c r="Z1020" s="45"/>
      <c r="AA1020" s="45"/>
      <c r="AB1020" s="45"/>
      <c r="AC1020" s="45"/>
      <c r="AD1020" s="45"/>
      <c r="AE1020" s="45"/>
      <c r="AF1020" s="45"/>
      <c r="AG1020" s="45"/>
      <c r="AH1020" s="45"/>
      <c r="AI1020" s="45"/>
      <c r="AJ1020" s="45"/>
      <c r="AK1020" s="45"/>
      <c r="AL1020" s="45"/>
      <c r="AM1020" s="45"/>
      <c r="AN1020" s="45"/>
      <c r="AO1020" s="45"/>
      <c r="AP1020" s="45"/>
      <c r="AQ1020" s="45"/>
      <c r="AR1020" s="45"/>
      <c r="AS1020" s="45"/>
      <c r="AT1020" s="45"/>
      <c r="AU1020" s="45"/>
      <c r="AV1020" s="45"/>
      <c r="AW1020" s="45"/>
      <c r="AX1020" s="45"/>
      <c r="AY1020" s="45"/>
      <c r="AZ1020" s="45"/>
      <c r="BA1020" s="45"/>
      <c r="BB1020" s="45"/>
      <c r="BC1020" s="45"/>
      <c r="BD1020" s="45"/>
      <c r="BE1020" s="45"/>
      <c r="BF1020" s="45"/>
      <c r="BG1020" s="45"/>
      <c r="BH1020" s="45"/>
      <c r="BI1020" s="45"/>
      <c r="BJ1020" s="45"/>
      <c r="BK1020" s="45"/>
      <c r="BL1020" s="45"/>
      <c r="BM1020" s="45"/>
      <c r="BN1020" s="45"/>
      <c r="BO1020" s="45"/>
      <c r="BP1020" s="45"/>
      <c r="BQ1020" s="45"/>
      <c r="BR1020" s="45"/>
      <c r="BS1020" s="45"/>
      <c r="BT1020" s="45"/>
      <c r="BU1020" s="45"/>
      <c r="BV1020" s="45"/>
      <c r="BW1020" s="45"/>
      <c r="BX1020" s="45"/>
      <c r="BY1020" s="45"/>
      <c r="BZ1020" s="45"/>
      <c r="CA1020" s="45"/>
      <c r="CB1020" s="45"/>
      <c r="CC1020" s="45"/>
      <c r="CD1020" s="45"/>
      <c r="CE1020" s="45"/>
      <c r="CF1020" s="45"/>
      <c r="CG1020" s="45"/>
      <c r="CH1020" s="45"/>
      <c r="CI1020" s="45"/>
      <c r="CJ1020" s="45"/>
      <c r="CK1020" s="45"/>
      <c r="CL1020" s="45"/>
      <c r="CM1020" s="45"/>
      <c r="CN1020" s="45"/>
      <c r="CO1020" s="45"/>
      <c r="CP1020" s="45"/>
      <c r="CQ1020" s="45"/>
      <c r="CR1020" s="45"/>
      <c r="CS1020" s="45"/>
      <c r="CT1020" s="45"/>
      <c r="CU1020" s="45"/>
      <c r="CV1020" s="45"/>
      <c r="CW1020" s="45"/>
      <c r="CX1020" s="45"/>
      <c r="CY1020" s="45"/>
      <c r="CZ1020" s="45"/>
      <c r="DA1020" s="45"/>
      <c r="DB1020" s="45"/>
      <c r="DC1020" s="45"/>
      <c r="DD1020" s="45"/>
      <c r="DE1020" s="45"/>
      <c r="DF1020" s="45"/>
      <c r="DG1020" s="45"/>
      <c r="DH1020" s="45"/>
      <c r="DI1020" s="45"/>
      <c r="DJ1020" s="45"/>
      <c r="DK1020" s="45"/>
      <c r="DL1020" s="45"/>
      <c r="DM1020" s="45"/>
      <c r="DN1020" s="45"/>
      <c r="DO1020" s="45"/>
      <c r="DP1020" s="45"/>
      <c r="DQ1020" s="45"/>
      <c r="DR1020" s="45"/>
      <c r="DS1020" s="45"/>
      <c r="DT1020" s="45"/>
      <c r="DU1020" s="45"/>
      <c r="DV1020" s="1217"/>
      <c r="DW1020" s="45"/>
      <c r="DX1020" s="45"/>
      <c r="DY1020" s="45"/>
      <c r="DZ1020" s="45"/>
      <c r="EA1020" s="45"/>
      <c r="EB1020" s="45"/>
      <c r="EC1020" s="45"/>
      <c r="ED1020" s="45"/>
      <c r="EE1020" s="45"/>
      <c r="EF1020" s="45"/>
      <c r="EG1020" s="45"/>
      <c r="EH1020" s="45"/>
      <c r="EI1020" s="45"/>
      <c r="EJ1020" s="45"/>
      <c r="EK1020" s="45"/>
      <c r="EL1020" s="45"/>
      <c r="EM1020" s="45"/>
      <c r="EN1020" s="45"/>
      <c r="EO1020" s="45"/>
      <c r="EP1020" s="45"/>
      <c r="EQ1020" s="1217"/>
      <c r="ER1020" s="577"/>
    </row>
    <row r="1021" spans="1:148" ht="15" customHeight="1">
      <c r="A1021" s="648"/>
      <c r="B1021" s="2261" t="s">
        <v>1396</v>
      </c>
      <c r="C1021" s="2266" t="str">
        <f t="shared" ref="C1021" si="1082">IF(ISBLANK(C89), "", C89)</f>
        <v/>
      </c>
      <c r="D1021" s="2266" t="str">
        <f t="shared" si="1065"/>
        <v/>
      </c>
      <c r="E1021" s="2266" t="str">
        <f t="shared" si="1065"/>
        <v/>
      </c>
      <c r="F1021" s="2266" t="str">
        <f t="shared" si="1065"/>
        <v/>
      </c>
      <c r="G1021" s="45"/>
      <c r="H1021" s="45"/>
      <c r="I1021" s="45"/>
      <c r="J1021" s="45"/>
      <c r="K1021" s="45"/>
      <c r="L1021" s="45"/>
      <c r="M1021" s="45"/>
      <c r="N1021" s="45"/>
      <c r="O1021" s="45"/>
      <c r="P1021" s="45"/>
      <c r="Q1021" s="45"/>
      <c r="R1021" s="45"/>
      <c r="S1021" s="45"/>
      <c r="T1021" s="45"/>
      <c r="U1021" s="45"/>
      <c r="V1021" s="45"/>
      <c r="W1021" s="45"/>
      <c r="X1021" s="45"/>
      <c r="Y1021" s="45"/>
      <c r="Z1021" s="45"/>
      <c r="AA1021" s="45"/>
      <c r="AB1021" s="45"/>
      <c r="AC1021" s="45"/>
      <c r="AD1021" s="45"/>
      <c r="AE1021" s="45"/>
      <c r="AF1021" s="45"/>
      <c r="AG1021" s="45"/>
      <c r="AH1021" s="45"/>
      <c r="AI1021" s="45"/>
      <c r="AJ1021" s="45"/>
      <c r="AK1021" s="45"/>
      <c r="AL1021" s="45"/>
      <c r="AM1021" s="45"/>
      <c r="AN1021" s="45"/>
      <c r="AO1021" s="45"/>
      <c r="AP1021" s="45"/>
      <c r="AQ1021" s="45"/>
      <c r="AR1021" s="45"/>
      <c r="AS1021" s="45"/>
      <c r="AT1021" s="45"/>
      <c r="AU1021" s="45"/>
      <c r="AV1021" s="45"/>
      <c r="AW1021" s="45"/>
      <c r="AX1021" s="45"/>
      <c r="AY1021" s="45"/>
      <c r="AZ1021" s="45"/>
      <c r="BA1021" s="45"/>
      <c r="BB1021" s="45"/>
      <c r="BC1021" s="45"/>
      <c r="BD1021" s="45"/>
      <c r="BE1021" s="45"/>
      <c r="BF1021" s="45"/>
      <c r="BG1021" s="45"/>
      <c r="BH1021" s="45"/>
      <c r="BI1021" s="45"/>
      <c r="BJ1021" s="45"/>
      <c r="BK1021" s="45"/>
      <c r="BL1021" s="45"/>
      <c r="BM1021" s="45"/>
      <c r="BN1021" s="45"/>
      <c r="BO1021" s="45"/>
      <c r="BP1021" s="45"/>
      <c r="BQ1021" s="45"/>
      <c r="BR1021" s="45"/>
      <c r="BS1021" s="45"/>
      <c r="BT1021" s="45"/>
      <c r="BU1021" s="45"/>
      <c r="BV1021" s="45"/>
      <c r="BW1021" s="45"/>
      <c r="BX1021" s="45"/>
      <c r="BY1021" s="45"/>
      <c r="BZ1021" s="45"/>
      <c r="CA1021" s="45"/>
      <c r="CB1021" s="45"/>
      <c r="CC1021" s="45"/>
      <c r="CD1021" s="45"/>
      <c r="CE1021" s="45"/>
      <c r="CF1021" s="45"/>
      <c r="CG1021" s="45"/>
      <c r="CH1021" s="45"/>
      <c r="CI1021" s="45"/>
      <c r="CJ1021" s="45"/>
      <c r="CK1021" s="45"/>
      <c r="CL1021" s="45"/>
      <c r="CM1021" s="45"/>
      <c r="CN1021" s="45"/>
      <c r="CO1021" s="45"/>
      <c r="CP1021" s="45"/>
      <c r="CQ1021" s="45"/>
      <c r="CR1021" s="45"/>
      <c r="CS1021" s="45"/>
      <c r="CT1021" s="45"/>
      <c r="CU1021" s="45"/>
      <c r="CV1021" s="45"/>
      <c r="CW1021" s="45"/>
      <c r="CX1021" s="45"/>
      <c r="CY1021" s="45"/>
      <c r="CZ1021" s="45"/>
      <c r="DA1021" s="45"/>
      <c r="DB1021" s="45"/>
      <c r="DC1021" s="45"/>
      <c r="DD1021" s="45"/>
      <c r="DE1021" s="45"/>
      <c r="DF1021" s="45"/>
      <c r="DG1021" s="45"/>
      <c r="DH1021" s="45"/>
      <c r="DI1021" s="45"/>
      <c r="DJ1021" s="45"/>
      <c r="DK1021" s="45"/>
      <c r="DL1021" s="45"/>
      <c r="DM1021" s="45"/>
      <c r="DN1021" s="45"/>
      <c r="DO1021" s="45"/>
      <c r="DP1021" s="45"/>
      <c r="DQ1021" s="45"/>
      <c r="DR1021" s="45"/>
      <c r="DS1021" s="45"/>
      <c r="DT1021" s="45"/>
      <c r="DU1021" s="45"/>
      <c r="DV1021" s="1217"/>
      <c r="DW1021" s="45"/>
      <c r="DX1021" s="45"/>
      <c r="DY1021" s="45"/>
      <c r="DZ1021" s="45"/>
      <c r="EA1021" s="45"/>
      <c r="EB1021" s="45"/>
      <c r="EC1021" s="45"/>
      <c r="ED1021" s="45"/>
      <c r="EE1021" s="45"/>
      <c r="EF1021" s="45"/>
      <c r="EG1021" s="45"/>
      <c r="EH1021" s="45"/>
      <c r="EI1021" s="45"/>
      <c r="EJ1021" s="45"/>
      <c r="EK1021" s="45"/>
      <c r="EL1021" s="45"/>
      <c r="EM1021" s="45"/>
      <c r="EN1021" s="45"/>
      <c r="EO1021" s="45"/>
      <c r="EP1021" s="45"/>
      <c r="EQ1021" s="1217"/>
      <c r="ER1021" s="577"/>
    </row>
    <row r="1022" spans="1:148" ht="15" customHeight="1">
      <c r="A1022" s="648"/>
      <c r="B1022" s="2261" t="s">
        <v>1397</v>
      </c>
      <c r="C1022" s="2266" t="str">
        <f t="shared" ref="C1022" si="1083">IF(ISBLANK(C90), "", C90)</f>
        <v/>
      </c>
      <c r="D1022" s="2266" t="str">
        <f t="shared" si="1065"/>
        <v/>
      </c>
      <c r="E1022" s="2266" t="str">
        <f t="shared" si="1065"/>
        <v/>
      </c>
      <c r="F1022" s="2266" t="str">
        <f t="shared" si="1065"/>
        <v/>
      </c>
      <c r="G1022" s="45"/>
      <c r="H1022" s="45"/>
      <c r="I1022" s="45"/>
      <c r="J1022" s="45"/>
      <c r="K1022" s="45"/>
      <c r="L1022" s="45"/>
      <c r="M1022" s="45"/>
      <c r="N1022" s="45"/>
      <c r="O1022" s="45"/>
      <c r="P1022" s="45"/>
      <c r="Q1022" s="45"/>
      <c r="R1022" s="45"/>
      <c r="S1022" s="45"/>
      <c r="T1022" s="45"/>
      <c r="U1022" s="45"/>
      <c r="V1022" s="45"/>
      <c r="W1022" s="45"/>
      <c r="X1022" s="45"/>
      <c r="Y1022" s="45"/>
      <c r="Z1022" s="45"/>
      <c r="AA1022" s="45"/>
      <c r="AB1022" s="45"/>
      <c r="AC1022" s="45"/>
      <c r="AD1022" s="45"/>
      <c r="AE1022" s="45"/>
      <c r="AF1022" s="45"/>
      <c r="AG1022" s="45"/>
      <c r="AH1022" s="45"/>
      <c r="AI1022" s="45"/>
      <c r="AJ1022" s="45"/>
      <c r="AK1022" s="45"/>
      <c r="AL1022" s="45"/>
      <c r="AM1022" s="45"/>
      <c r="AN1022" s="45"/>
      <c r="AO1022" s="45"/>
      <c r="AP1022" s="45"/>
      <c r="AQ1022" s="45"/>
      <c r="AR1022" s="45"/>
      <c r="AS1022" s="45"/>
      <c r="AT1022" s="45"/>
      <c r="AU1022" s="45"/>
      <c r="AV1022" s="45"/>
      <c r="AW1022" s="45"/>
      <c r="AX1022" s="45"/>
      <c r="AY1022" s="45"/>
      <c r="AZ1022" s="45"/>
      <c r="BA1022" s="45"/>
      <c r="BB1022" s="45"/>
      <c r="BC1022" s="45"/>
      <c r="BD1022" s="45"/>
      <c r="BE1022" s="45"/>
      <c r="BF1022" s="45"/>
      <c r="BG1022" s="45"/>
      <c r="BH1022" s="45"/>
      <c r="BI1022" s="45"/>
      <c r="BJ1022" s="45"/>
      <c r="BK1022" s="45"/>
      <c r="BL1022" s="45"/>
      <c r="BM1022" s="45"/>
      <c r="BN1022" s="45"/>
      <c r="BO1022" s="45"/>
      <c r="BP1022" s="45"/>
      <c r="BQ1022" s="45"/>
      <c r="BR1022" s="45"/>
      <c r="BS1022" s="45"/>
      <c r="BT1022" s="45"/>
      <c r="BU1022" s="45"/>
      <c r="BV1022" s="45"/>
      <c r="BW1022" s="45"/>
      <c r="BX1022" s="45"/>
      <c r="BY1022" s="45"/>
      <c r="BZ1022" s="45"/>
      <c r="CA1022" s="45"/>
      <c r="CB1022" s="45"/>
      <c r="CC1022" s="45"/>
      <c r="CD1022" s="45"/>
      <c r="CE1022" s="45"/>
      <c r="CF1022" s="45"/>
      <c r="CG1022" s="45"/>
      <c r="CH1022" s="45"/>
      <c r="CI1022" s="45"/>
      <c r="CJ1022" s="45"/>
      <c r="CK1022" s="45"/>
      <c r="CL1022" s="45"/>
      <c r="CM1022" s="45"/>
      <c r="CN1022" s="45"/>
      <c r="CO1022" s="45"/>
      <c r="CP1022" s="45"/>
      <c r="CQ1022" s="45"/>
      <c r="CR1022" s="45"/>
      <c r="CS1022" s="45"/>
      <c r="CT1022" s="45"/>
      <c r="CU1022" s="45"/>
      <c r="CV1022" s="45"/>
      <c r="CW1022" s="45"/>
      <c r="CX1022" s="45"/>
      <c r="CY1022" s="45"/>
      <c r="CZ1022" s="45"/>
      <c r="DA1022" s="45"/>
      <c r="DB1022" s="45"/>
      <c r="DC1022" s="45"/>
      <c r="DD1022" s="45"/>
      <c r="DE1022" s="45"/>
      <c r="DF1022" s="45"/>
      <c r="DG1022" s="45"/>
      <c r="DH1022" s="45"/>
      <c r="DI1022" s="45"/>
      <c r="DJ1022" s="45"/>
      <c r="DK1022" s="45"/>
      <c r="DL1022" s="45"/>
      <c r="DM1022" s="45"/>
      <c r="DN1022" s="45"/>
      <c r="DO1022" s="45"/>
      <c r="DP1022" s="45"/>
      <c r="DQ1022" s="45"/>
      <c r="DR1022" s="45"/>
      <c r="DS1022" s="45"/>
      <c r="DT1022" s="45"/>
      <c r="DU1022" s="45"/>
      <c r="DV1022" s="1217"/>
      <c r="DW1022" s="45"/>
      <c r="DX1022" s="45"/>
      <c r="DY1022" s="45"/>
      <c r="DZ1022" s="45"/>
      <c r="EA1022" s="45"/>
      <c r="EB1022" s="45"/>
      <c r="EC1022" s="45"/>
      <c r="ED1022" s="45"/>
      <c r="EE1022" s="45"/>
      <c r="EF1022" s="45"/>
      <c r="EG1022" s="45"/>
      <c r="EH1022" s="45"/>
      <c r="EI1022" s="45"/>
      <c r="EJ1022" s="45"/>
      <c r="EK1022" s="45"/>
      <c r="EL1022" s="45"/>
      <c r="EM1022" s="45"/>
      <c r="EN1022" s="45"/>
      <c r="EO1022" s="45"/>
      <c r="EP1022" s="45"/>
      <c r="EQ1022" s="1217"/>
      <c r="ER1022" s="577"/>
    </row>
    <row r="1023" spans="1:148" ht="15" customHeight="1">
      <c r="A1023" s="648"/>
      <c r="B1023" s="2261" t="s">
        <v>1398</v>
      </c>
      <c r="C1023" s="2266" t="str">
        <f t="shared" ref="C1023" si="1084">IF(ISBLANK(C91), "", C91)</f>
        <v/>
      </c>
      <c r="D1023" s="2266" t="str">
        <f t="shared" si="1065"/>
        <v/>
      </c>
      <c r="E1023" s="2266" t="str">
        <f t="shared" si="1065"/>
        <v/>
      </c>
      <c r="F1023" s="2266" t="str">
        <f t="shared" si="1065"/>
        <v/>
      </c>
      <c r="G1023" s="45"/>
      <c r="H1023" s="45"/>
      <c r="I1023" s="45"/>
      <c r="J1023" s="45"/>
      <c r="K1023" s="45"/>
      <c r="L1023" s="45"/>
      <c r="M1023" s="45"/>
      <c r="N1023" s="45"/>
      <c r="O1023" s="45"/>
      <c r="P1023" s="45"/>
      <c r="Q1023" s="45"/>
      <c r="R1023" s="45"/>
      <c r="S1023" s="45"/>
      <c r="T1023" s="45"/>
      <c r="U1023" s="45"/>
      <c r="V1023" s="45"/>
      <c r="W1023" s="45"/>
      <c r="X1023" s="45"/>
      <c r="Y1023" s="45"/>
      <c r="Z1023" s="45"/>
      <c r="AA1023" s="45"/>
      <c r="AB1023" s="45"/>
      <c r="AC1023" s="45"/>
      <c r="AD1023" s="45"/>
      <c r="AE1023" s="45"/>
      <c r="AF1023" s="45"/>
      <c r="AG1023" s="45"/>
      <c r="AH1023" s="45"/>
      <c r="AI1023" s="45"/>
      <c r="AJ1023" s="45"/>
      <c r="AK1023" s="45"/>
      <c r="AL1023" s="45"/>
      <c r="AM1023" s="45"/>
      <c r="AN1023" s="45"/>
      <c r="AO1023" s="45"/>
      <c r="AP1023" s="45"/>
      <c r="AQ1023" s="45"/>
      <c r="AR1023" s="45"/>
      <c r="AS1023" s="45"/>
      <c r="AT1023" s="45"/>
      <c r="AU1023" s="45"/>
      <c r="AV1023" s="45"/>
      <c r="AW1023" s="45"/>
      <c r="AX1023" s="45"/>
      <c r="AY1023" s="45"/>
      <c r="AZ1023" s="45"/>
      <c r="BA1023" s="45"/>
      <c r="BB1023" s="45"/>
      <c r="BC1023" s="45"/>
      <c r="BD1023" s="45"/>
      <c r="BE1023" s="45"/>
      <c r="BF1023" s="45"/>
      <c r="BG1023" s="45"/>
      <c r="BH1023" s="45"/>
      <c r="BI1023" s="45"/>
      <c r="BJ1023" s="45"/>
      <c r="BK1023" s="45"/>
      <c r="BL1023" s="45"/>
      <c r="BM1023" s="45"/>
      <c r="BN1023" s="45"/>
      <c r="BO1023" s="45"/>
      <c r="BP1023" s="45"/>
      <c r="BQ1023" s="45"/>
      <c r="BR1023" s="45"/>
      <c r="BS1023" s="45"/>
      <c r="BT1023" s="45"/>
      <c r="BU1023" s="45"/>
      <c r="BV1023" s="45"/>
      <c r="BW1023" s="45"/>
      <c r="BX1023" s="45"/>
      <c r="BY1023" s="45"/>
      <c r="BZ1023" s="45"/>
      <c r="CA1023" s="45"/>
      <c r="CB1023" s="45"/>
      <c r="CC1023" s="45"/>
      <c r="CD1023" s="45"/>
      <c r="CE1023" s="45"/>
      <c r="CF1023" s="45"/>
      <c r="CG1023" s="45"/>
      <c r="CH1023" s="45"/>
      <c r="CI1023" s="45"/>
      <c r="CJ1023" s="45"/>
      <c r="CK1023" s="45"/>
      <c r="CL1023" s="45"/>
      <c r="CM1023" s="45"/>
      <c r="CN1023" s="45"/>
      <c r="CO1023" s="45"/>
      <c r="CP1023" s="45"/>
      <c r="CQ1023" s="45"/>
      <c r="CR1023" s="45"/>
      <c r="CS1023" s="45"/>
      <c r="CT1023" s="45"/>
      <c r="CU1023" s="45"/>
      <c r="CV1023" s="45"/>
      <c r="CW1023" s="45"/>
      <c r="CX1023" s="45"/>
      <c r="CY1023" s="45"/>
      <c r="CZ1023" s="45"/>
      <c r="DA1023" s="45"/>
      <c r="DB1023" s="45"/>
      <c r="DC1023" s="45"/>
      <c r="DD1023" s="45"/>
      <c r="DE1023" s="45"/>
      <c r="DF1023" s="45"/>
      <c r="DG1023" s="45"/>
      <c r="DH1023" s="45"/>
      <c r="DI1023" s="45"/>
      <c r="DJ1023" s="45"/>
      <c r="DK1023" s="45"/>
      <c r="DL1023" s="45"/>
      <c r="DM1023" s="45"/>
      <c r="DN1023" s="45"/>
      <c r="DO1023" s="45"/>
      <c r="DP1023" s="45"/>
      <c r="DQ1023" s="45"/>
      <c r="DR1023" s="45"/>
      <c r="DS1023" s="45"/>
      <c r="DT1023" s="45"/>
      <c r="DU1023" s="45"/>
      <c r="DV1023" s="1217"/>
      <c r="DW1023" s="45"/>
      <c r="DX1023" s="45"/>
      <c r="DY1023" s="45"/>
      <c r="DZ1023" s="45"/>
      <c r="EA1023" s="45"/>
      <c r="EB1023" s="45"/>
      <c r="EC1023" s="45"/>
      <c r="ED1023" s="45"/>
      <c r="EE1023" s="45"/>
      <c r="EF1023" s="45"/>
      <c r="EG1023" s="45"/>
      <c r="EH1023" s="45"/>
      <c r="EI1023" s="45"/>
      <c r="EJ1023" s="45"/>
      <c r="EK1023" s="45"/>
      <c r="EL1023" s="45"/>
      <c r="EM1023" s="45"/>
      <c r="EN1023" s="45"/>
      <c r="EO1023" s="45"/>
      <c r="EP1023" s="45"/>
      <c r="EQ1023" s="1217"/>
      <c r="ER1023" s="577"/>
    </row>
    <row r="1024" spans="1:148" ht="15" customHeight="1">
      <c r="A1024" s="648"/>
      <c r="B1024" s="2261" t="s">
        <v>1399</v>
      </c>
      <c r="C1024" s="2266" t="str">
        <f t="shared" ref="C1024" si="1085">IF(ISBLANK(C92), "", C92)</f>
        <v/>
      </c>
      <c r="D1024" s="2266" t="str">
        <f t="shared" ref="D1024:F1043" si="1086">IF(ISBLANK(D92), "", D92)</f>
        <v/>
      </c>
      <c r="E1024" s="2266" t="str">
        <f t="shared" si="1086"/>
        <v/>
      </c>
      <c r="F1024" s="2266" t="str">
        <f t="shared" si="1086"/>
        <v/>
      </c>
      <c r="G1024" s="45"/>
      <c r="H1024" s="45"/>
      <c r="I1024" s="45"/>
      <c r="J1024" s="45"/>
      <c r="K1024" s="45"/>
      <c r="L1024" s="45"/>
      <c r="M1024" s="45"/>
      <c r="N1024" s="45"/>
      <c r="O1024" s="45"/>
      <c r="P1024" s="45"/>
      <c r="Q1024" s="45"/>
      <c r="R1024" s="45"/>
      <c r="S1024" s="45"/>
      <c r="T1024" s="45"/>
      <c r="U1024" s="45"/>
      <c r="V1024" s="45"/>
      <c r="W1024" s="45"/>
      <c r="X1024" s="45"/>
      <c r="Y1024" s="45"/>
      <c r="Z1024" s="45"/>
      <c r="AA1024" s="45"/>
      <c r="AB1024" s="45"/>
      <c r="AC1024" s="45"/>
      <c r="AD1024" s="45"/>
      <c r="AE1024" s="45"/>
      <c r="AF1024" s="45"/>
      <c r="AG1024" s="45"/>
      <c r="AH1024" s="45"/>
      <c r="AI1024" s="45"/>
      <c r="AJ1024" s="45"/>
      <c r="AK1024" s="45"/>
      <c r="AL1024" s="45"/>
      <c r="AM1024" s="45"/>
      <c r="AN1024" s="45"/>
      <c r="AO1024" s="45"/>
      <c r="AP1024" s="45"/>
      <c r="AQ1024" s="45"/>
      <c r="AR1024" s="45"/>
      <c r="AS1024" s="45"/>
      <c r="AT1024" s="45"/>
      <c r="AU1024" s="45"/>
      <c r="AV1024" s="45"/>
      <c r="AW1024" s="45"/>
      <c r="AX1024" s="45"/>
      <c r="AY1024" s="45"/>
      <c r="AZ1024" s="45"/>
      <c r="BA1024" s="45"/>
      <c r="BB1024" s="45"/>
      <c r="BC1024" s="45"/>
      <c r="BD1024" s="45"/>
      <c r="BE1024" s="45"/>
      <c r="BF1024" s="45"/>
      <c r="BG1024" s="45"/>
      <c r="BH1024" s="45"/>
      <c r="BI1024" s="45"/>
      <c r="BJ1024" s="45"/>
      <c r="BK1024" s="45"/>
      <c r="BL1024" s="45"/>
      <c r="BM1024" s="45"/>
      <c r="BN1024" s="45"/>
      <c r="BO1024" s="45"/>
      <c r="BP1024" s="45"/>
      <c r="BQ1024" s="45"/>
      <c r="BR1024" s="45"/>
      <c r="BS1024" s="45"/>
      <c r="BT1024" s="45"/>
      <c r="BU1024" s="45"/>
      <c r="BV1024" s="45"/>
      <c r="BW1024" s="45"/>
      <c r="BX1024" s="45"/>
      <c r="BY1024" s="45"/>
      <c r="BZ1024" s="45"/>
      <c r="CA1024" s="45"/>
      <c r="CB1024" s="45"/>
      <c r="CC1024" s="45"/>
      <c r="CD1024" s="45"/>
      <c r="CE1024" s="45"/>
      <c r="CF1024" s="45"/>
      <c r="CG1024" s="45"/>
      <c r="CH1024" s="45"/>
      <c r="CI1024" s="45"/>
      <c r="CJ1024" s="45"/>
      <c r="CK1024" s="45"/>
      <c r="CL1024" s="45"/>
      <c r="CM1024" s="45"/>
      <c r="CN1024" s="45"/>
      <c r="CO1024" s="45"/>
      <c r="CP1024" s="45"/>
      <c r="CQ1024" s="45"/>
      <c r="CR1024" s="45"/>
      <c r="CS1024" s="45"/>
      <c r="CT1024" s="45"/>
      <c r="CU1024" s="45"/>
      <c r="CV1024" s="45"/>
      <c r="CW1024" s="45"/>
      <c r="CX1024" s="45"/>
      <c r="CY1024" s="45"/>
      <c r="CZ1024" s="45"/>
      <c r="DA1024" s="45"/>
      <c r="DB1024" s="45"/>
      <c r="DC1024" s="45"/>
      <c r="DD1024" s="45"/>
      <c r="DE1024" s="45"/>
      <c r="DF1024" s="45"/>
      <c r="DG1024" s="45"/>
      <c r="DH1024" s="45"/>
      <c r="DI1024" s="45"/>
      <c r="DJ1024" s="45"/>
      <c r="DK1024" s="45"/>
      <c r="DL1024" s="45"/>
      <c r="DM1024" s="45"/>
      <c r="DN1024" s="45"/>
      <c r="DO1024" s="45"/>
      <c r="DP1024" s="45"/>
      <c r="DQ1024" s="45"/>
      <c r="DR1024" s="45"/>
      <c r="DS1024" s="45"/>
      <c r="DT1024" s="45"/>
      <c r="DU1024" s="45"/>
      <c r="DV1024" s="1217"/>
      <c r="DW1024" s="45"/>
      <c r="DX1024" s="45"/>
      <c r="DY1024" s="45"/>
      <c r="DZ1024" s="45"/>
      <c r="EA1024" s="45"/>
      <c r="EB1024" s="45"/>
      <c r="EC1024" s="45"/>
      <c r="ED1024" s="45"/>
      <c r="EE1024" s="45"/>
      <c r="EF1024" s="45"/>
      <c r="EG1024" s="45"/>
      <c r="EH1024" s="45"/>
      <c r="EI1024" s="45"/>
      <c r="EJ1024" s="45"/>
      <c r="EK1024" s="45"/>
      <c r="EL1024" s="45"/>
      <c r="EM1024" s="45"/>
      <c r="EN1024" s="45"/>
      <c r="EO1024" s="45"/>
      <c r="EP1024" s="45"/>
      <c r="EQ1024" s="1217"/>
      <c r="ER1024" s="577"/>
    </row>
    <row r="1025" spans="1:148" ht="15" customHeight="1">
      <c r="A1025" s="648"/>
      <c r="B1025" s="2261" t="s">
        <v>1400</v>
      </c>
      <c r="C1025" s="2266" t="str">
        <f t="shared" ref="C1025" si="1087">IF(ISBLANK(C93), "", C93)</f>
        <v/>
      </c>
      <c r="D1025" s="2266" t="str">
        <f t="shared" si="1086"/>
        <v/>
      </c>
      <c r="E1025" s="2266" t="str">
        <f t="shared" si="1086"/>
        <v/>
      </c>
      <c r="F1025" s="2266" t="str">
        <f t="shared" si="1086"/>
        <v/>
      </c>
      <c r="G1025" s="45"/>
      <c r="H1025" s="45"/>
      <c r="I1025" s="45"/>
      <c r="J1025" s="45"/>
      <c r="K1025" s="45"/>
      <c r="L1025" s="45"/>
      <c r="M1025" s="45"/>
      <c r="N1025" s="45"/>
      <c r="O1025" s="45"/>
      <c r="P1025" s="45"/>
      <c r="Q1025" s="45"/>
      <c r="R1025" s="45"/>
      <c r="S1025" s="45"/>
      <c r="T1025" s="45"/>
      <c r="U1025" s="45"/>
      <c r="V1025" s="45"/>
      <c r="W1025" s="45"/>
      <c r="X1025" s="45"/>
      <c r="Y1025" s="45"/>
      <c r="Z1025" s="45"/>
      <c r="AA1025" s="45"/>
      <c r="AB1025" s="45"/>
      <c r="AC1025" s="45"/>
      <c r="AD1025" s="45"/>
      <c r="AE1025" s="45"/>
      <c r="AF1025" s="45"/>
      <c r="AG1025" s="45"/>
      <c r="AH1025" s="45"/>
      <c r="AI1025" s="45"/>
      <c r="AJ1025" s="45"/>
      <c r="AK1025" s="45"/>
      <c r="AL1025" s="45"/>
      <c r="AM1025" s="45"/>
      <c r="AN1025" s="45"/>
      <c r="AO1025" s="45"/>
      <c r="AP1025" s="45"/>
      <c r="AQ1025" s="45"/>
      <c r="AR1025" s="45"/>
      <c r="AS1025" s="45"/>
      <c r="AT1025" s="45"/>
      <c r="AU1025" s="45"/>
      <c r="AV1025" s="45"/>
      <c r="AW1025" s="45"/>
      <c r="AX1025" s="45"/>
      <c r="AY1025" s="45"/>
      <c r="AZ1025" s="45"/>
      <c r="BA1025" s="45"/>
      <c r="BB1025" s="45"/>
      <c r="BC1025" s="45"/>
      <c r="BD1025" s="45"/>
      <c r="BE1025" s="45"/>
      <c r="BF1025" s="45"/>
      <c r="BG1025" s="45"/>
      <c r="BH1025" s="45"/>
      <c r="BI1025" s="45"/>
      <c r="BJ1025" s="45"/>
      <c r="BK1025" s="45"/>
      <c r="BL1025" s="45"/>
      <c r="BM1025" s="45"/>
      <c r="BN1025" s="45"/>
      <c r="BO1025" s="45"/>
      <c r="BP1025" s="45"/>
      <c r="BQ1025" s="45"/>
      <c r="BR1025" s="45"/>
      <c r="BS1025" s="45"/>
      <c r="BT1025" s="45"/>
      <c r="BU1025" s="45"/>
      <c r="BV1025" s="45"/>
      <c r="BW1025" s="45"/>
      <c r="BX1025" s="45"/>
      <c r="BY1025" s="45"/>
      <c r="BZ1025" s="45"/>
      <c r="CA1025" s="45"/>
      <c r="CB1025" s="45"/>
      <c r="CC1025" s="45"/>
      <c r="CD1025" s="45"/>
      <c r="CE1025" s="45"/>
      <c r="CF1025" s="45"/>
      <c r="CG1025" s="45"/>
      <c r="CH1025" s="45"/>
      <c r="CI1025" s="45"/>
      <c r="CJ1025" s="45"/>
      <c r="CK1025" s="45"/>
      <c r="CL1025" s="45"/>
      <c r="CM1025" s="45"/>
      <c r="CN1025" s="45"/>
      <c r="CO1025" s="45"/>
      <c r="CP1025" s="45"/>
      <c r="CQ1025" s="45"/>
      <c r="CR1025" s="45"/>
      <c r="CS1025" s="45"/>
      <c r="CT1025" s="45"/>
      <c r="CU1025" s="45"/>
      <c r="CV1025" s="45"/>
      <c r="CW1025" s="45"/>
      <c r="CX1025" s="45"/>
      <c r="CY1025" s="45"/>
      <c r="CZ1025" s="45"/>
      <c r="DA1025" s="45"/>
      <c r="DB1025" s="45"/>
      <c r="DC1025" s="45"/>
      <c r="DD1025" s="45"/>
      <c r="DE1025" s="45"/>
      <c r="DF1025" s="45"/>
      <c r="DG1025" s="45"/>
      <c r="DH1025" s="45"/>
      <c r="DI1025" s="45"/>
      <c r="DJ1025" s="45"/>
      <c r="DK1025" s="45"/>
      <c r="DL1025" s="45"/>
      <c r="DM1025" s="45"/>
      <c r="DN1025" s="45"/>
      <c r="DO1025" s="45"/>
      <c r="DP1025" s="45"/>
      <c r="DQ1025" s="45"/>
      <c r="DR1025" s="45"/>
      <c r="DS1025" s="45"/>
      <c r="DT1025" s="45"/>
      <c r="DU1025" s="45"/>
      <c r="DV1025" s="1217"/>
      <c r="DW1025" s="45"/>
      <c r="DX1025" s="45"/>
      <c r="DY1025" s="45"/>
      <c r="DZ1025" s="45"/>
      <c r="EA1025" s="45"/>
      <c r="EB1025" s="45"/>
      <c r="EC1025" s="45"/>
      <c r="ED1025" s="45"/>
      <c r="EE1025" s="45"/>
      <c r="EF1025" s="45"/>
      <c r="EG1025" s="45"/>
      <c r="EH1025" s="45"/>
      <c r="EI1025" s="45"/>
      <c r="EJ1025" s="45"/>
      <c r="EK1025" s="45"/>
      <c r="EL1025" s="45"/>
      <c r="EM1025" s="45"/>
      <c r="EN1025" s="45"/>
      <c r="EO1025" s="45"/>
      <c r="EP1025" s="45"/>
      <c r="EQ1025" s="1217"/>
      <c r="ER1025" s="577"/>
    </row>
    <row r="1026" spans="1:148" ht="15" customHeight="1">
      <c r="A1026" s="648"/>
      <c r="B1026" s="2261" t="s">
        <v>1401</v>
      </c>
      <c r="C1026" s="2266" t="str">
        <f t="shared" ref="C1026" si="1088">IF(ISBLANK(C94), "", C94)</f>
        <v/>
      </c>
      <c r="D1026" s="2266" t="str">
        <f t="shared" si="1086"/>
        <v/>
      </c>
      <c r="E1026" s="2266" t="str">
        <f t="shared" si="1086"/>
        <v/>
      </c>
      <c r="F1026" s="2266" t="str">
        <f t="shared" si="1086"/>
        <v/>
      </c>
      <c r="G1026" s="45"/>
      <c r="H1026" s="45"/>
      <c r="I1026" s="45"/>
      <c r="J1026" s="45"/>
      <c r="K1026" s="45"/>
      <c r="L1026" s="45"/>
      <c r="M1026" s="45"/>
      <c r="N1026" s="45"/>
      <c r="O1026" s="45"/>
      <c r="P1026" s="45"/>
      <c r="Q1026" s="45"/>
      <c r="R1026" s="45"/>
      <c r="S1026" s="45"/>
      <c r="T1026" s="45"/>
      <c r="U1026" s="45"/>
      <c r="V1026" s="45"/>
      <c r="W1026" s="45"/>
      <c r="X1026" s="45"/>
      <c r="Y1026" s="45"/>
      <c r="Z1026" s="45"/>
      <c r="AA1026" s="45"/>
      <c r="AB1026" s="45"/>
      <c r="AC1026" s="45"/>
      <c r="AD1026" s="45"/>
      <c r="AE1026" s="45"/>
      <c r="AF1026" s="45"/>
      <c r="AG1026" s="45"/>
      <c r="AH1026" s="45"/>
      <c r="AI1026" s="45"/>
      <c r="AJ1026" s="45"/>
      <c r="AK1026" s="45"/>
      <c r="AL1026" s="45"/>
      <c r="AM1026" s="45"/>
      <c r="AN1026" s="45"/>
      <c r="AO1026" s="45"/>
      <c r="AP1026" s="45"/>
      <c r="AQ1026" s="45"/>
      <c r="AR1026" s="45"/>
      <c r="AS1026" s="45"/>
      <c r="AT1026" s="45"/>
      <c r="AU1026" s="45"/>
      <c r="AV1026" s="45"/>
      <c r="AW1026" s="45"/>
      <c r="AX1026" s="45"/>
      <c r="AY1026" s="45"/>
      <c r="AZ1026" s="45"/>
      <c r="BA1026" s="45"/>
      <c r="BB1026" s="45"/>
      <c r="BC1026" s="45"/>
      <c r="BD1026" s="45"/>
      <c r="BE1026" s="45"/>
      <c r="BF1026" s="45"/>
      <c r="BG1026" s="45"/>
      <c r="BH1026" s="45"/>
      <c r="BI1026" s="45"/>
      <c r="BJ1026" s="45"/>
      <c r="BK1026" s="45"/>
      <c r="BL1026" s="45"/>
      <c r="BM1026" s="45"/>
      <c r="BN1026" s="45"/>
      <c r="BO1026" s="45"/>
      <c r="BP1026" s="45"/>
      <c r="BQ1026" s="45"/>
      <c r="BR1026" s="45"/>
      <c r="BS1026" s="45"/>
      <c r="BT1026" s="45"/>
      <c r="BU1026" s="45"/>
      <c r="BV1026" s="45"/>
      <c r="BW1026" s="45"/>
      <c r="BX1026" s="45"/>
      <c r="BY1026" s="45"/>
      <c r="BZ1026" s="45"/>
      <c r="CA1026" s="45"/>
      <c r="CB1026" s="45"/>
      <c r="CC1026" s="45"/>
      <c r="CD1026" s="45"/>
      <c r="CE1026" s="45"/>
      <c r="CF1026" s="45"/>
      <c r="CG1026" s="45"/>
      <c r="CH1026" s="45"/>
      <c r="CI1026" s="45"/>
      <c r="CJ1026" s="45"/>
      <c r="CK1026" s="45"/>
      <c r="CL1026" s="45"/>
      <c r="CM1026" s="45"/>
      <c r="CN1026" s="45"/>
      <c r="CO1026" s="45"/>
      <c r="CP1026" s="45"/>
      <c r="CQ1026" s="45"/>
      <c r="CR1026" s="45"/>
      <c r="CS1026" s="45"/>
      <c r="CT1026" s="45"/>
      <c r="CU1026" s="45"/>
      <c r="CV1026" s="45"/>
      <c r="CW1026" s="45"/>
      <c r="CX1026" s="45"/>
      <c r="CY1026" s="45"/>
      <c r="CZ1026" s="45"/>
      <c r="DA1026" s="45"/>
      <c r="DB1026" s="45"/>
      <c r="DC1026" s="45"/>
      <c r="DD1026" s="45"/>
      <c r="DE1026" s="45"/>
      <c r="DF1026" s="45"/>
      <c r="DG1026" s="45"/>
      <c r="DH1026" s="45"/>
      <c r="DI1026" s="45"/>
      <c r="DJ1026" s="45"/>
      <c r="DK1026" s="45"/>
      <c r="DL1026" s="45"/>
      <c r="DM1026" s="45"/>
      <c r="DN1026" s="45"/>
      <c r="DO1026" s="45"/>
      <c r="DP1026" s="45"/>
      <c r="DQ1026" s="45"/>
      <c r="DR1026" s="45"/>
      <c r="DS1026" s="45"/>
      <c r="DT1026" s="45"/>
      <c r="DU1026" s="45"/>
      <c r="DV1026" s="1217"/>
      <c r="DW1026" s="45"/>
      <c r="DX1026" s="45"/>
      <c r="DY1026" s="45"/>
      <c r="DZ1026" s="45"/>
      <c r="EA1026" s="45"/>
      <c r="EB1026" s="45"/>
      <c r="EC1026" s="45"/>
      <c r="ED1026" s="45"/>
      <c r="EE1026" s="45"/>
      <c r="EF1026" s="45"/>
      <c r="EG1026" s="45"/>
      <c r="EH1026" s="45"/>
      <c r="EI1026" s="45"/>
      <c r="EJ1026" s="45"/>
      <c r="EK1026" s="45"/>
      <c r="EL1026" s="45"/>
      <c r="EM1026" s="45"/>
      <c r="EN1026" s="45"/>
      <c r="EO1026" s="45"/>
      <c r="EP1026" s="45"/>
      <c r="EQ1026" s="1217"/>
      <c r="ER1026" s="577"/>
    </row>
    <row r="1027" spans="1:148" ht="15" customHeight="1">
      <c r="A1027" s="648"/>
      <c r="B1027" s="2261" t="s">
        <v>1402</v>
      </c>
      <c r="C1027" s="2266" t="str">
        <f t="shared" ref="C1027" si="1089">IF(ISBLANK(C95), "", C95)</f>
        <v/>
      </c>
      <c r="D1027" s="2266" t="str">
        <f t="shared" si="1086"/>
        <v/>
      </c>
      <c r="E1027" s="2266" t="str">
        <f t="shared" si="1086"/>
        <v/>
      </c>
      <c r="F1027" s="2266" t="str">
        <f t="shared" si="1086"/>
        <v/>
      </c>
      <c r="G1027" s="45"/>
      <c r="H1027" s="45"/>
      <c r="I1027" s="45"/>
      <c r="J1027" s="45"/>
      <c r="K1027" s="45"/>
      <c r="L1027" s="45"/>
      <c r="M1027" s="45"/>
      <c r="N1027" s="45"/>
      <c r="O1027" s="45"/>
      <c r="P1027" s="45"/>
      <c r="Q1027" s="45"/>
      <c r="R1027" s="45"/>
      <c r="S1027" s="45"/>
      <c r="T1027" s="45"/>
      <c r="U1027" s="45"/>
      <c r="V1027" s="45"/>
      <c r="W1027" s="45"/>
      <c r="X1027" s="45"/>
      <c r="Y1027" s="45"/>
      <c r="Z1027" s="45"/>
      <c r="AA1027" s="45"/>
      <c r="AB1027" s="45"/>
      <c r="AC1027" s="45"/>
      <c r="AD1027" s="45"/>
      <c r="AE1027" s="45"/>
      <c r="AF1027" s="45"/>
      <c r="AG1027" s="45"/>
      <c r="AH1027" s="45"/>
      <c r="AI1027" s="45"/>
      <c r="AJ1027" s="45"/>
      <c r="AK1027" s="45"/>
      <c r="AL1027" s="45"/>
      <c r="AM1027" s="45"/>
      <c r="AN1027" s="45"/>
      <c r="AO1027" s="45"/>
      <c r="AP1027" s="45"/>
      <c r="AQ1027" s="45"/>
      <c r="AR1027" s="45"/>
      <c r="AS1027" s="45"/>
      <c r="AT1027" s="45"/>
      <c r="AU1027" s="45"/>
      <c r="AV1027" s="45"/>
      <c r="AW1027" s="45"/>
      <c r="AX1027" s="45"/>
      <c r="AY1027" s="45"/>
      <c r="AZ1027" s="45"/>
      <c r="BA1027" s="45"/>
      <c r="BB1027" s="45"/>
      <c r="BC1027" s="45"/>
      <c r="BD1027" s="45"/>
      <c r="BE1027" s="45"/>
      <c r="BF1027" s="45"/>
      <c r="BG1027" s="45"/>
      <c r="BH1027" s="45"/>
      <c r="BI1027" s="45"/>
      <c r="BJ1027" s="45"/>
      <c r="BK1027" s="45"/>
      <c r="BL1027" s="45"/>
      <c r="BM1027" s="45"/>
      <c r="BN1027" s="45"/>
      <c r="BO1027" s="45"/>
      <c r="BP1027" s="45"/>
      <c r="BQ1027" s="45"/>
      <c r="BR1027" s="45"/>
      <c r="BS1027" s="45"/>
      <c r="BT1027" s="45"/>
      <c r="BU1027" s="45"/>
      <c r="BV1027" s="45"/>
      <c r="BW1027" s="45"/>
      <c r="BX1027" s="45"/>
      <c r="BY1027" s="45"/>
      <c r="BZ1027" s="45"/>
      <c r="CA1027" s="45"/>
      <c r="CB1027" s="45"/>
      <c r="CC1027" s="45"/>
      <c r="CD1027" s="45"/>
      <c r="CE1027" s="45"/>
      <c r="CF1027" s="45"/>
      <c r="CG1027" s="45"/>
      <c r="CH1027" s="45"/>
      <c r="CI1027" s="45"/>
      <c r="CJ1027" s="45"/>
      <c r="CK1027" s="45"/>
      <c r="CL1027" s="45"/>
      <c r="CM1027" s="45"/>
      <c r="CN1027" s="45"/>
      <c r="CO1027" s="45"/>
      <c r="CP1027" s="45"/>
      <c r="CQ1027" s="45"/>
      <c r="CR1027" s="45"/>
      <c r="CS1027" s="45"/>
      <c r="CT1027" s="45"/>
      <c r="CU1027" s="45"/>
      <c r="CV1027" s="45"/>
      <c r="CW1027" s="45"/>
      <c r="CX1027" s="45"/>
      <c r="CY1027" s="45"/>
      <c r="CZ1027" s="45"/>
      <c r="DA1027" s="45"/>
      <c r="DB1027" s="45"/>
      <c r="DC1027" s="45"/>
      <c r="DD1027" s="45"/>
      <c r="DE1027" s="45"/>
      <c r="DF1027" s="45"/>
      <c r="DG1027" s="45"/>
      <c r="DH1027" s="45"/>
      <c r="DI1027" s="45"/>
      <c r="DJ1027" s="45"/>
      <c r="DK1027" s="45"/>
      <c r="DL1027" s="45"/>
      <c r="DM1027" s="45"/>
      <c r="DN1027" s="45"/>
      <c r="DO1027" s="45"/>
      <c r="DP1027" s="45"/>
      <c r="DQ1027" s="45"/>
      <c r="DR1027" s="45"/>
      <c r="DS1027" s="45"/>
      <c r="DT1027" s="45"/>
      <c r="DU1027" s="45"/>
      <c r="DV1027" s="1217"/>
      <c r="DW1027" s="45"/>
      <c r="DX1027" s="45"/>
      <c r="DY1027" s="45"/>
      <c r="DZ1027" s="45"/>
      <c r="EA1027" s="45"/>
      <c r="EB1027" s="45"/>
      <c r="EC1027" s="45"/>
      <c r="ED1027" s="45"/>
      <c r="EE1027" s="45"/>
      <c r="EF1027" s="45"/>
      <c r="EG1027" s="45"/>
      <c r="EH1027" s="45"/>
      <c r="EI1027" s="45"/>
      <c r="EJ1027" s="45"/>
      <c r="EK1027" s="45"/>
      <c r="EL1027" s="45"/>
      <c r="EM1027" s="45"/>
      <c r="EN1027" s="45"/>
      <c r="EO1027" s="45"/>
      <c r="EP1027" s="45"/>
      <c r="EQ1027" s="1217"/>
      <c r="ER1027" s="577"/>
    </row>
    <row r="1028" spans="1:148" ht="15" customHeight="1">
      <c r="A1028" s="648"/>
      <c r="B1028" s="2261" t="s">
        <v>1403</v>
      </c>
      <c r="C1028" s="2266" t="str">
        <f t="shared" ref="C1028" si="1090">IF(ISBLANK(C96), "", C96)</f>
        <v/>
      </c>
      <c r="D1028" s="2266" t="str">
        <f t="shared" si="1086"/>
        <v/>
      </c>
      <c r="E1028" s="2266" t="str">
        <f t="shared" si="1086"/>
        <v/>
      </c>
      <c r="F1028" s="2266" t="str">
        <f t="shared" si="1086"/>
        <v/>
      </c>
      <c r="G1028" s="45"/>
      <c r="H1028" s="45"/>
      <c r="I1028" s="45"/>
      <c r="J1028" s="45"/>
      <c r="K1028" s="45"/>
      <c r="L1028" s="45"/>
      <c r="M1028" s="45"/>
      <c r="N1028" s="45"/>
      <c r="O1028" s="45"/>
      <c r="P1028" s="45"/>
      <c r="Q1028" s="45"/>
      <c r="R1028" s="45"/>
      <c r="S1028" s="45"/>
      <c r="T1028" s="45"/>
      <c r="U1028" s="45"/>
      <c r="V1028" s="45"/>
      <c r="W1028" s="45"/>
      <c r="X1028" s="45"/>
      <c r="Y1028" s="45"/>
      <c r="Z1028" s="45"/>
      <c r="AA1028" s="45"/>
      <c r="AB1028" s="45"/>
      <c r="AC1028" s="45"/>
      <c r="AD1028" s="45"/>
      <c r="AE1028" s="45"/>
      <c r="AF1028" s="45"/>
      <c r="AG1028" s="45"/>
      <c r="AH1028" s="45"/>
      <c r="AI1028" s="45"/>
      <c r="AJ1028" s="45"/>
      <c r="AK1028" s="45"/>
      <c r="AL1028" s="45"/>
      <c r="AM1028" s="45"/>
      <c r="AN1028" s="45"/>
      <c r="AO1028" s="45"/>
      <c r="AP1028" s="45"/>
      <c r="AQ1028" s="45"/>
      <c r="AR1028" s="45"/>
      <c r="AS1028" s="45"/>
      <c r="AT1028" s="45"/>
      <c r="AU1028" s="45"/>
      <c r="AV1028" s="45"/>
      <c r="AW1028" s="45"/>
      <c r="AX1028" s="45"/>
      <c r="AY1028" s="45"/>
      <c r="AZ1028" s="45"/>
      <c r="BA1028" s="45"/>
      <c r="BB1028" s="45"/>
      <c r="BC1028" s="45"/>
      <c r="BD1028" s="45"/>
      <c r="BE1028" s="45"/>
      <c r="BF1028" s="45"/>
      <c r="BG1028" s="45"/>
      <c r="BH1028" s="45"/>
      <c r="BI1028" s="45"/>
      <c r="BJ1028" s="45"/>
      <c r="BK1028" s="45"/>
      <c r="BL1028" s="45"/>
      <c r="BM1028" s="45"/>
      <c r="BN1028" s="45"/>
      <c r="BO1028" s="45"/>
      <c r="BP1028" s="45"/>
      <c r="BQ1028" s="45"/>
      <c r="BR1028" s="45"/>
      <c r="BS1028" s="45"/>
      <c r="BT1028" s="45"/>
      <c r="BU1028" s="45"/>
      <c r="BV1028" s="45"/>
      <c r="BW1028" s="45"/>
      <c r="BX1028" s="45"/>
      <c r="BY1028" s="45"/>
      <c r="BZ1028" s="45"/>
      <c r="CA1028" s="45"/>
      <c r="CB1028" s="45"/>
      <c r="CC1028" s="45"/>
      <c r="CD1028" s="45"/>
      <c r="CE1028" s="45"/>
      <c r="CF1028" s="45"/>
      <c r="CG1028" s="45"/>
      <c r="CH1028" s="45"/>
      <c r="CI1028" s="45"/>
      <c r="CJ1028" s="45"/>
      <c r="CK1028" s="45"/>
      <c r="CL1028" s="45"/>
      <c r="CM1028" s="45"/>
      <c r="CN1028" s="45"/>
      <c r="CO1028" s="45"/>
      <c r="CP1028" s="45"/>
      <c r="CQ1028" s="45"/>
      <c r="CR1028" s="45"/>
      <c r="CS1028" s="45"/>
      <c r="CT1028" s="45"/>
      <c r="CU1028" s="45"/>
      <c r="CV1028" s="45"/>
      <c r="CW1028" s="45"/>
      <c r="CX1028" s="45"/>
      <c r="CY1028" s="45"/>
      <c r="CZ1028" s="45"/>
      <c r="DA1028" s="45"/>
      <c r="DB1028" s="45"/>
      <c r="DC1028" s="45"/>
      <c r="DD1028" s="45"/>
      <c r="DE1028" s="45"/>
      <c r="DF1028" s="45"/>
      <c r="DG1028" s="45"/>
      <c r="DH1028" s="45"/>
      <c r="DI1028" s="45"/>
      <c r="DJ1028" s="45"/>
      <c r="DK1028" s="45"/>
      <c r="DL1028" s="45"/>
      <c r="DM1028" s="45"/>
      <c r="DN1028" s="45"/>
      <c r="DO1028" s="45"/>
      <c r="DP1028" s="45"/>
      <c r="DQ1028" s="45"/>
      <c r="DR1028" s="45"/>
      <c r="DS1028" s="45"/>
      <c r="DT1028" s="45"/>
      <c r="DU1028" s="45"/>
      <c r="DV1028" s="1217"/>
      <c r="DW1028" s="45"/>
      <c r="DX1028" s="45"/>
      <c r="DY1028" s="45"/>
      <c r="DZ1028" s="45"/>
      <c r="EA1028" s="45"/>
      <c r="EB1028" s="45"/>
      <c r="EC1028" s="45"/>
      <c r="ED1028" s="45"/>
      <c r="EE1028" s="45"/>
      <c r="EF1028" s="45"/>
      <c r="EG1028" s="45"/>
      <c r="EH1028" s="45"/>
      <c r="EI1028" s="45"/>
      <c r="EJ1028" s="45"/>
      <c r="EK1028" s="45"/>
      <c r="EL1028" s="45"/>
      <c r="EM1028" s="45"/>
      <c r="EN1028" s="45"/>
      <c r="EO1028" s="45"/>
      <c r="EP1028" s="45"/>
      <c r="EQ1028" s="1217"/>
      <c r="ER1028" s="577"/>
    </row>
    <row r="1029" spans="1:148" ht="15" customHeight="1">
      <c r="A1029" s="648"/>
      <c r="B1029" s="2261" t="s">
        <v>1404</v>
      </c>
      <c r="C1029" s="2266" t="str">
        <f t="shared" ref="C1029" si="1091">IF(ISBLANK(C97), "", C97)</f>
        <v/>
      </c>
      <c r="D1029" s="2266" t="str">
        <f t="shared" si="1086"/>
        <v/>
      </c>
      <c r="E1029" s="2266" t="str">
        <f t="shared" si="1086"/>
        <v/>
      </c>
      <c r="F1029" s="2266" t="str">
        <f t="shared" si="1086"/>
        <v/>
      </c>
      <c r="G1029" s="45"/>
      <c r="H1029" s="45"/>
      <c r="I1029" s="45"/>
      <c r="J1029" s="45"/>
      <c r="K1029" s="45"/>
      <c r="L1029" s="45"/>
      <c r="M1029" s="45"/>
      <c r="N1029" s="45"/>
      <c r="O1029" s="45"/>
      <c r="P1029" s="45"/>
      <c r="Q1029" s="45"/>
      <c r="R1029" s="45"/>
      <c r="S1029" s="45"/>
      <c r="T1029" s="45"/>
      <c r="U1029" s="45"/>
      <c r="V1029" s="45"/>
      <c r="W1029" s="45"/>
      <c r="X1029" s="45"/>
      <c r="Y1029" s="45"/>
      <c r="Z1029" s="45"/>
      <c r="AA1029" s="45"/>
      <c r="AB1029" s="45"/>
      <c r="AC1029" s="45"/>
      <c r="AD1029" s="45"/>
      <c r="AE1029" s="45"/>
      <c r="AF1029" s="45"/>
      <c r="AG1029" s="45"/>
      <c r="AH1029" s="45"/>
      <c r="AI1029" s="45"/>
      <c r="AJ1029" s="45"/>
      <c r="AK1029" s="45"/>
      <c r="AL1029" s="45"/>
      <c r="AM1029" s="45"/>
      <c r="AN1029" s="45"/>
      <c r="AO1029" s="45"/>
      <c r="AP1029" s="45"/>
      <c r="AQ1029" s="45"/>
      <c r="AR1029" s="45"/>
      <c r="AS1029" s="45"/>
      <c r="AT1029" s="45"/>
      <c r="AU1029" s="45"/>
      <c r="AV1029" s="45"/>
      <c r="AW1029" s="45"/>
      <c r="AX1029" s="45"/>
      <c r="AY1029" s="45"/>
      <c r="AZ1029" s="45"/>
      <c r="BA1029" s="45"/>
      <c r="BB1029" s="45"/>
      <c r="BC1029" s="45"/>
      <c r="BD1029" s="45"/>
      <c r="BE1029" s="45"/>
      <c r="BF1029" s="45"/>
      <c r="BG1029" s="45"/>
      <c r="BH1029" s="45"/>
      <c r="BI1029" s="45"/>
      <c r="BJ1029" s="45"/>
      <c r="BK1029" s="45"/>
      <c r="BL1029" s="45"/>
      <c r="BM1029" s="45"/>
      <c r="BN1029" s="45"/>
      <c r="BO1029" s="45"/>
      <c r="BP1029" s="45"/>
      <c r="BQ1029" s="45"/>
      <c r="BR1029" s="45"/>
      <c r="BS1029" s="45"/>
      <c r="BT1029" s="45"/>
      <c r="BU1029" s="45"/>
      <c r="BV1029" s="45"/>
      <c r="BW1029" s="45"/>
      <c r="BX1029" s="45"/>
      <c r="BY1029" s="45"/>
      <c r="BZ1029" s="45"/>
      <c r="CA1029" s="45"/>
      <c r="CB1029" s="45"/>
      <c r="CC1029" s="45"/>
      <c r="CD1029" s="45"/>
      <c r="CE1029" s="45"/>
      <c r="CF1029" s="45"/>
      <c r="CG1029" s="45"/>
      <c r="CH1029" s="45"/>
      <c r="CI1029" s="45"/>
      <c r="CJ1029" s="45"/>
      <c r="CK1029" s="45"/>
      <c r="CL1029" s="45"/>
      <c r="CM1029" s="45"/>
      <c r="CN1029" s="45"/>
      <c r="CO1029" s="45"/>
      <c r="CP1029" s="45"/>
      <c r="CQ1029" s="45"/>
      <c r="CR1029" s="45"/>
      <c r="CS1029" s="45"/>
      <c r="CT1029" s="45"/>
      <c r="CU1029" s="45"/>
      <c r="CV1029" s="45"/>
      <c r="CW1029" s="45"/>
      <c r="CX1029" s="45"/>
      <c r="CY1029" s="45"/>
      <c r="CZ1029" s="45"/>
      <c r="DA1029" s="45"/>
      <c r="DB1029" s="45"/>
      <c r="DC1029" s="45"/>
      <c r="DD1029" s="45"/>
      <c r="DE1029" s="45"/>
      <c r="DF1029" s="45"/>
      <c r="DG1029" s="45"/>
      <c r="DH1029" s="45"/>
      <c r="DI1029" s="45"/>
      <c r="DJ1029" s="45"/>
      <c r="DK1029" s="45"/>
      <c r="DL1029" s="45"/>
      <c r="DM1029" s="45"/>
      <c r="DN1029" s="45"/>
      <c r="DO1029" s="45"/>
      <c r="DP1029" s="45"/>
      <c r="DQ1029" s="45"/>
      <c r="DR1029" s="45"/>
      <c r="DS1029" s="45"/>
      <c r="DT1029" s="45"/>
      <c r="DU1029" s="45"/>
      <c r="DV1029" s="1217"/>
      <c r="DW1029" s="45"/>
      <c r="DX1029" s="45"/>
      <c r="DY1029" s="45"/>
      <c r="DZ1029" s="45"/>
      <c r="EA1029" s="45"/>
      <c r="EB1029" s="45"/>
      <c r="EC1029" s="45"/>
      <c r="ED1029" s="45"/>
      <c r="EE1029" s="45"/>
      <c r="EF1029" s="45"/>
      <c r="EG1029" s="45"/>
      <c r="EH1029" s="45"/>
      <c r="EI1029" s="45"/>
      <c r="EJ1029" s="45"/>
      <c r="EK1029" s="45"/>
      <c r="EL1029" s="45"/>
      <c r="EM1029" s="45"/>
      <c r="EN1029" s="45"/>
      <c r="EO1029" s="45"/>
      <c r="EP1029" s="45"/>
      <c r="EQ1029" s="1217"/>
      <c r="ER1029" s="577"/>
    </row>
    <row r="1030" spans="1:148" ht="15" customHeight="1">
      <c r="A1030" s="648"/>
      <c r="B1030" s="2261" t="s">
        <v>1405</v>
      </c>
      <c r="C1030" s="2266" t="str">
        <f t="shared" ref="C1030" si="1092">IF(ISBLANK(C98), "", C98)</f>
        <v/>
      </c>
      <c r="D1030" s="2266" t="str">
        <f t="shared" si="1086"/>
        <v/>
      </c>
      <c r="E1030" s="2266" t="str">
        <f t="shared" si="1086"/>
        <v/>
      </c>
      <c r="F1030" s="2266" t="str">
        <f t="shared" si="1086"/>
        <v/>
      </c>
      <c r="G1030" s="45"/>
      <c r="H1030" s="45"/>
      <c r="I1030" s="45"/>
      <c r="J1030" s="45"/>
      <c r="K1030" s="45"/>
      <c r="L1030" s="45"/>
      <c r="M1030" s="45"/>
      <c r="N1030" s="45"/>
      <c r="O1030" s="45"/>
      <c r="P1030" s="45"/>
      <c r="Q1030" s="45"/>
      <c r="R1030" s="45"/>
      <c r="S1030" s="45"/>
      <c r="T1030" s="45"/>
      <c r="U1030" s="45"/>
      <c r="V1030" s="45"/>
      <c r="W1030" s="45"/>
      <c r="X1030" s="45"/>
      <c r="Y1030" s="45"/>
      <c r="Z1030" s="45"/>
      <c r="AA1030" s="45"/>
      <c r="AB1030" s="45"/>
      <c r="AC1030" s="45"/>
      <c r="AD1030" s="45"/>
      <c r="AE1030" s="45"/>
      <c r="AF1030" s="45"/>
      <c r="AG1030" s="45"/>
      <c r="AH1030" s="45"/>
      <c r="AI1030" s="45"/>
      <c r="AJ1030" s="45"/>
      <c r="AK1030" s="45"/>
      <c r="AL1030" s="45"/>
      <c r="AM1030" s="45"/>
      <c r="AN1030" s="45"/>
      <c r="AO1030" s="45"/>
      <c r="AP1030" s="45"/>
      <c r="AQ1030" s="45"/>
      <c r="AR1030" s="45"/>
      <c r="AS1030" s="45"/>
      <c r="AT1030" s="45"/>
      <c r="AU1030" s="45"/>
      <c r="AV1030" s="45"/>
      <c r="AW1030" s="45"/>
      <c r="AX1030" s="45"/>
      <c r="AY1030" s="45"/>
      <c r="AZ1030" s="45"/>
      <c r="BA1030" s="45"/>
      <c r="BB1030" s="45"/>
      <c r="BC1030" s="45"/>
      <c r="BD1030" s="45"/>
      <c r="BE1030" s="45"/>
      <c r="BF1030" s="45"/>
      <c r="BG1030" s="45"/>
      <c r="BH1030" s="45"/>
      <c r="BI1030" s="45"/>
      <c r="BJ1030" s="45"/>
      <c r="BK1030" s="45"/>
      <c r="BL1030" s="45"/>
      <c r="BM1030" s="45"/>
      <c r="BN1030" s="45"/>
      <c r="BO1030" s="45"/>
      <c r="BP1030" s="45"/>
      <c r="BQ1030" s="45"/>
      <c r="BR1030" s="45"/>
      <c r="BS1030" s="45"/>
      <c r="BT1030" s="45"/>
      <c r="BU1030" s="45"/>
      <c r="BV1030" s="45"/>
      <c r="BW1030" s="45"/>
      <c r="BX1030" s="45"/>
      <c r="BY1030" s="45"/>
      <c r="BZ1030" s="45"/>
      <c r="CA1030" s="45"/>
      <c r="CB1030" s="45"/>
      <c r="CC1030" s="45"/>
      <c r="CD1030" s="45"/>
      <c r="CE1030" s="45"/>
      <c r="CF1030" s="45"/>
      <c r="CG1030" s="45"/>
      <c r="CH1030" s="45"/>
      <c r="CI1030" s="45"/>
      <c r="CJ1030" s="45"/>
      <c r="CK1030" s="45"/>
      <c r="CL1030" s="45"/>
      <c r="CM1030" s="45"/>
      <c r="CN1030" s="45"/>
      <c r="CO1030" s="45"/>
      <c r="CP1030" s="45"/>
      <c r="CQ1030" s="45"/>
      <c r="CR1030" s="45"/>
      <c r="CS1030" s="45"/>
      <c r="CT1030" s="45"/>
      <c r="CU1030" s="45"/>
      <c r="CV1030" s="45"/>
      <c r="CW1030" s="45"/>
      <c r="CX1030" s="45"/>
      <c r="CY1030" s="45"/>
      <c r="CZ1030" s="45"/>
      <c r="DA1030" s="45"/>
      <c r="DB1030" s="45"/>
      <c r="DC1030" s="45"/>
      <c r="DD1030" s="45"/>
      <c r="DE1030" s="45"/>
      <c r="DF1030" s="45"/>
      <c r="DG1030" s="45"/>
      <c r="DH1030" s="45"/>
      <c r="DI1030" s="45"/>
      <c r="DJ1030" s="45"/>
      <c r="DK1030" s="45"/>
      <c r="DL1030" s="45"/>
      <c r="DM1030" s="45"/>
      <c r="DN1030" s="45"/>
      <c r="DO1030" s="45"/>
      <c r="DP1030" s="45"/>
      <c r="DQ1030" s="45"/>
      <c r="DR1030" s="45"/>
      <c r="DS1030" s="45"/>
      <c r="DT1030" s="45"/>
      <c r="DU1030" s="45"/>
      <c r="DV1030" s="1217"/>
      <c r="DW1030" s="45"/>
      <c r="DX1030" s="45"/>
      <c r="DY1030" s="45"/>
      <c r="DZ1030" s="45"/>
      <c r="EA1030" s="45"/>
      <c r="EB1030" s="45"/>
      <c r="EC1030" s="45"/>
      <c r="ED1030" s="45"/>
      <c r="EE1030" s="45"/>
      <c r="EF1030" s="45"/>
      <c r="EG1030" s="45"/>
      <c r="EH1030" s="45"/>
      <c r="EI1030" s="45"/>
      <c r="EJ1030" s="45"/>
      <c r="EK1030" s="45"/>
      <c r="EL1030" s="45"/>
      <c r="EM1030" s="45"/>
      <c r="EN1030" s="45"/>
      <c r="EO1030" s="45"/>
      <c r="EP1030" s="45"/>
      <c r="EQ1030" s="1217"/>
      <c r="ER1030" s="577"/>
    </row>
    <row r="1031" spans="1:148" ht="15" customHeight="1">
      <c r="A1031" s="648"/>
      <c r="B1031" s="2261" t="s">
        <v>1406</v>
      </c>
      <c r="C1031" s="2266" t="str">
        <f t="shared" ref="C1031" si="1093">IF(ISBLANK(C99), "", C99)</f>
        <v/>
      </c>
      <c r="D1031" s="2266" t="str">
        <f t="shared" si="1086"/>
        <v/>
      </c>
      <c r="E1031" s="2266" t="str">
        <f t="shared" si="1086"/>
        <v/>
      </c>
      <c r="F1031" s="2266" t="str">
        <f t="shared" si="1086"/>
        <v/>
      </c>
      <c r="G1031" s="45"/>
      <c r="H1031" s="45"/>
      <c r="I1031" s="45"/>
      <c r="J1031" s="45"/>
      <c r="K1031" s="45"/>
      <c r="L1031" s="45"/>
      <c r="M1031" s="45"/>
      <c r="N1031" s="45"/>
      <c r="O1031" s="45"/>
      <c r="P1031" s="45"/>
      <c r="Q1031" s="45"/>
      <c r="R1031" s="45"/>
      <c r="S1031" s="45"/>
      <c r="T1031" s="45"/>
      <c r="U1031" s="45"/>
      <c r="V1031" s="45"/>
      <c r="W1031" s="45"/>
      <c r="X1031" s="45"/>
      <c r="Y1031" s="45"/>
      <c r="Z1031" s="45"/>
      <c r="AA1031" s="45"/>
      <c r="AB1031" s="45"/>
      <c r="AC1031" s="45"/>
      <c r="AD1031" s="45"/>
      <c r="AE1031" s="45"/>
      <c r="AF1031" s="45"/>
      <c r="AG1031" s="45"/>
      <c r="AH1031" s="45"/>
      <c r="AI1031" s="45"/>
      <c r="AJ1031" s="45"/>
      <c r="AK1031" s="45"/>
      <c r="AL1031" s="45"/>
      <c r="AM1031" s="45"/>
      <c r="AN1031" s="45"/>
      <c r="AO1031" s="45"/>
      <c r="AP1031" s="45"/>
      <c r="AQ1031" s="45"/>
      <c r="AR1031" s="45"/>
      <c r="AS1031" s="45"/>
      <c r="AT1031" s="45"/>
      <c r="AU1031" s="45"/>
      <c r="AV1031" s="45"/>
      <c r="AW1031" s="45"/>
      <c r="AX1031" s="45"/>
      <c r="AY1031" s="45"/>
      <c r="AZ1031" s="45"/>
      <c r="BA1031" s="45"/>
      <c r="BB1031" s="45"/>
      <c r="BC1031" s="45"/>
      <c r="BD1031" s="45"/>
      <c r="BE1031" s="45"/>
      <c r="BF1031" s="45"/>
      <c r="BG1031" s="45"/>
      <c r="BH1031" s="45"/>
      <c r="BI1031" s="45"/>
      <c r="BJ1031" s="45"/>
      <c r="BK1031" s="45"/>
      <c r="BL1031" s="45"/>
      <c r="BM1031" s="45"/>
      <c r="BN1031" s="45"/>
      <c r="BO1031" s="45"/>
      <c r="BP1031" s="45"/>
      <c r="BQ1031" s="45"/>
      <c r="BR1031" s="45"/>
      <c r="BS1031" s="45"/>
      <c r="BT1031" s="45"/>
      <c r="BU1031" s="45"/>
      <c r="BV1031" s="45"/>
      <c r="BW1031" s="45"/>
      <c r="BX1031" s="45"/>
      <c r="BY1031" s="45"/>
      <c r="BZ1031" s="45"/>
      <c r="CA1031" s="45"/>
      <c r="CB1031" s="45"/>
      <c r="CC1031" s="45"/>
      <c r="CD1031" s="45"/>
      <c r="CE1031" s="45"/>
      <c r="CF1031" s="45"/>
      <c r="CG1031" s="45"/>
      <c r="CH1031" s="45"/>
      <c r="CI1031" s="45"/>
      <c r="CJ1031" s="45"/>
      <c r="CK1031" s="45"/>
      <c r="CL1031" s="45"/>
      <c r="CM1031" s="45"/>
      <c r="CN1031" s="45"/>
      <c r="CO1031" s="45"/>
      <c r="CP1031" s="45"/>
      <c r="CQ1031" s="45"/>
      <c r="CR1031" s="45"/>
      <c r="CS1031" s="45"/>
      <c r="CT1031" s="45"/>
      <c r="CU1031" s="45"/>
      <c r="CV1031" s="45"/>
      <c r="CW1031" s="45"/>
      <c r="CX1031" s="45"/>
      <c r="CY1031" s="45"/>
      <c r="CZ1031" s="45"/>
      <c r="DA1031" s="45"/>
      <c r="DB1031" s="45"/>
      <c r="DC1031" s="45"/>
      <c r="DD1031" s="45"/>
      <c r="DE1031" s="45"/>
      <c r="DF1031" s="45"/>
      <c r="DG1031" s="45"/>
      <c r="DH1031" s="45"/>
      <c r="DI1031" s="45"/>
      <c r="DJ1031" s="45"/>
      <c r="DK1031" s="45"/>
      <c r="DL1031" s="45"/>
      <c r="DM1031" s="45"/>
      <c r="DN1031" s="45"/>
      <c r="DO1031" s="45"/>
      <c r="DP1031" s="45"/>
      <c r="DQ1031" s="45"/>
      <c r="DR1031" s="45"/>
      <c r="DS1031" s="45"/>
      <c r="DT1031" s="45"/>
      <c r="DU1031" s="45"/>
      <c r="DV1031" s="1217"/>
      <c r="DW1031" s="45"/>
      <c r="DX1031" s="45"/>
      <c r="DY1031" s="45"/>
      <c r="DZ1031" s="45"/>
      <c r="EA1031" s="45"/>
      <c r="EB1031" s="45"/>
      <c r="EC1031" s="45"/>
      <c r="ED1031" s="45"/>
      <c r="EE1031" s="45"/>
      <c r="EF1031" s="45"/>
      <c r="EG1031" s="45"/>
      <c r="EH1031" s="45"/>
      <c r="EI1031" s="45"/>
      <c r="EJ1031" s="45"/>
      <c r="EK1031" s="45"/>
      <c r="EL1031" s="45"/>
      <c r="EM1031" s="45"/>
      <c r="EN1031" s="45"/>
      <c r="EO1031" s="45"/>
      <c r="EP1031" s="45"/>
      <c r="EQ1031" s="1217"/>
      <c r="ER1031" s="577"/>
    </row>
    <row r="1032" spans="1:148" ht="15" customHeight="1">
      <c r="A1032" s="648"/>
      <c r="B1032" s="2261" t="s">
        <v>1407</v>
      </c>
      <c r="C1032" s="2266" t="str">
        <f t="shared" ref="C1032" si="1094">IF(ISBLANK(C100), "", C100)</f>
        <v/>
      </c>
      <c r="D1032" s="2266" t="str">
        <f t="shared" si="1086"/>
        <v/>
      </c>
      <c r="E1032" s="2266" t="str">
        <f t="shared" si="1086"/>
        <v/>
      </c>
      <c r="F1032" s="2266" t="str">
        <f t="shared" si="1086"/>
        <v/>
      </c>
      <c r="G1032" s="45"/>
      <c r="H1032" s="45"/>
      <c r="I1032" s="45"/>
      <c r="J1032" s="45"/>
      <c r="K1032" s="45"/>
      <c r="L1032" s="45"/>
      <c r="M1032" s="45"/>
      <c r="N1032" s="45"/>
      <c r="O1032" s="45"/>
      <c r="P1032" s="45"/>
      <c r="Q1032" s="45"/>
      <c r="R1032" s="45"/>
      <c r="S1032" s="45"/>
      <c r="T1032" s="45"/>
      <c r="U1032" s="45"/>
      <c r="V1032" s="45"/>
      <c r="W1032" s="45"/>
      <c r="X1032" s="45"/>
      <c r="Y1032" s="45"/>
      <c r="Z1032" s="45"/>
      <c r="AA1032" s="45"/>
      <c r="AB1032" s="45"/>
      <c r="AC1032" s="45"/>
      <c r="AD1032" s="45"/>
      <c r="AE1032" s="45"/>
      <c r="AF1032" s="45"/>
      <c r="AG1032" s="45"/>
      <c r="AH1032" s="45"/>
      <c r="AI1032" s="45"/>
      <c r="AJ1032" s="45"/>
      <c r="AK1032" s="45"/>
      <c r="AL1032" s="45"/>
      <c r="AM1032" s="45"/>
      <c r="AN1032" s="45"/>
      <c r="AO1032" s="45"/>
      <c r="AP1032" s="45"/>
      <c r="AQ1032" s="45"/>
      <c r="AR1032" s="45"/>
      <c r="AS1032" s="45"/>
      <c r="AT1032" s="45"/>
      <c r="AU1032" s="45"/>
      <c r="AV1032" s="45"/>
      <c r="AW1032" s="45"/>
      <c r="AX1032" s="45"/>
      <c r="AY1032" s="45"/>
      <c r="AZ1032" s="45"/>
      <c r="BA1032" s="45"/>
      <c r="BB1032" s="45"/>
      <c r="BC1032" s="45"/>
      <c r="BD1032" s="45"/>
      <c r="BE1032" s="45"/>
      <c r="BF1032" s="45"/>
      <c r="BG1032" s="45"/>
      <c r="BH1032" s="45"/>
      <c r="BI1032" s="45"/>
      <c r="BJ1032" s="45"/>
      <c r="BK1032" s="45"/>
      <c r="BL1032" s="45"/>
      <c r="BM1032" s="45"/>
      <c r="BN1032" s="45"/>
      <c r="BO1032" s="45"/>
      <c r="BP1032" s="45"/>
      <c r="BQ1032" s="45"/>
      <c r="BR1032" s="45"/>
      <c r="BS1032" s="45"/>
      <c r="BT1032" s="45"/>
      <c r="BU1032" s="45"/>
      <c r="BV1032" s="45"/>
      <c r="BW1032" s="45"/>
      <c r="BX1032" s="45"/>
      <c r="BY1032" s="45"/>
      <c r="BZ1032" s="45"/>
      <c r="CA1032" s="45"/>
      <c r="CB1032" s="45"/>
      <c r="CC1032" s="45"/>
      <c r="CD1032" s="45"/>
      <c r="CE1032" s="45"/>
      <c r="CF1032" s="45"/>
      <c r="CG1032" s="45"/>
      <c r="CH1032" s="45"/>
      <c r="CI1032" s="45"/>
      <c r="CJ1032" s="45"/>
      <c r="CK1032" s="45"/>
      <c r="CL1032" s="45"/>
      <c r="CM1032" s="45"/>
      <c r="CN1032" s="45"/>
      <c r="CO1032" s="45"/>
      <c r="CP1032" s="45"/>
      <c r="CQ1032" s="45"/>
      <c r="CR1032" s="45"/>
      <c r="CS1032" s="45"/>
      <c r="CT1032" s="45"/>
      <c r="CU1032" s="45"/>
      <c r="CV1032" s="45"/>
      <c r="CW1032" s="45"/>
      <c r="CX1032" s="45"/>
      <c r="CY1032" s="45"/>
      <c r="CZ1032" s="45"/>
      <c r="DA1032" s="45"/>
      <c r="DB1032" s="45"/>
      <c r="DC1032" s="45"/>
      <c r="DD1032" s="45"/>
      <c r="DE1032" s="45"/>
      <c r="DF1032" s="45"/>
      <c r="DG1032" s="45"/>
      <c r="DH1032" s="45"/>
      <c r="DI1032" s="45"/>
      <c r="DJ1032" s="45"/>
      <c r="DK1032" s="45"/>
      <c r="DL1032" s="45"/>
      <c r="DM1032" s="45"/>
      <c r="DN1032" s="45"/>
      <c r="DO1032" s="45"/>
      <c r="DP1032" s="45"/>
      <c r="DQ1032" s="45"/>
      <c r="DR1032" s="45"/>
      <c r="DS1032" s="45"/>
      <c r="DT1032" s="45"/>
      <c r="DU1032" s="45"/>
      <c r="DV1032" s="1217"/>
      <c r="DW1032" s="45"/>
      <c r="DX1032" s="45"/>
      <c r="DY1032" s="45"/>
      <c r="DZ1032" s="45"/>
      <c r="EA1032" s="45"/>
      <c r="EB1032" s="45"/>
      <c r="EC1032" s="45"/>
      <c r="ED1032" s="45"/>
      <c r="EE1032" s="45"/>
      <c r="EF1032" s="45"/>
      <c r="EG1032" s="45"/>
      <c r="EH1032" s="45"/>
      <c r="EI1032" s="45"/>
      <c r="EJ1032" s="45"/>
      <c r="EK1032" s="45"/>
      <c r="EL1032" s="45"/>
      <c r="EM1032" s="45"/>
      <c r="EN1032" s="45"/>
      <c r="EO1032" s="45"/>
      <c r="EP1032" s="45"/>
      <c r="EQ1032" s="1217"/>
      <c r="ER1032" s="577"/>
    </row>
    <row r="1033" spans="1:148" ht="15" customHeight="1">
      <c r="A1033" s="648"/>
      <c r="B1033" s="2261" t="s">
        <v>1408</v>
      </c>
      <c r="C1033" s="2266" t="str">
        <f t="shared" ref="C1033" si="1095">IF(ISBLANK(C101), "", C101)</f>
        <v/>
      </c>
      <c r="D1033" s="2266" t="str">
        <f t="shared" si="1086"/>
        <v/>
      </c>
      <c r="E1033" s="2266" t="str">
        <f t="shared" si="1086"/>
        <v/>
      </c>
      <c r="F1033" s="2266" t="str">
        <f t="shared" si="1086"/>
        <v/>
      </c>
      <c r="G1033" s="45"/>
      <c r="H1033" s="45"/>
      <c r="I1033" s="45"/>
      <c r="J1033" s="45"/>
      <c r="K1033" s="45"/>
      <c r="L1033" s="45"/>
      <c r="M1033" s="45"/>
      <c r="N1033" s="45"/>
      <c r="O1033" s="45"/>
      <c r="P1033" s="45"/>
      <c r="Q1033" s="45"/>
      <c r="R1033" s="45"/>
      <c r="S1033" s="45"/>
      <c r="T1033" s="45"/>
      <c r="U1033" s="45"/>
      <c r="V1033" s="45"/>
      <c r="W1033" s="45"/>
      <c r="X1033" s="45"/>
      <c r="Y1033" s="45"/>
      <c r="Z1033" s="45"/>
      <c r="AA1033" s="45"/>
      <c r="AB1033" s="45"/>
      <c r="AC1033" s="45"/>
      <c r="AD1033" s="45"/>
      <c r="AE1033" s="45"/>
      <c r="AF1033" s="45"/>
      <c r="AG1033" s="45"/>
      <c r="AH1033" s="45"/>
      <c r="AI1033" s="45"/>
      <c r="AJ1033" s="45"/>
      <c r="AK1033" s="45"/>
      <c r="AL1033" s="45"/>
      <c r="AM1033" s="45"/>
      <c r="AN1033" s="45"/>
      <c r="AO1033" s="45"/>
      <c r="AP1033" s="45"/>
      <c r="AQ1033" s="45"/>
      <c r="AR1033" s="45"/>
      <c r="AS1033" s="45"/>
      <c r="AT1033" s="45"/>
      <c r="AU1033" s="45"/>
      <c r="AV1033" s="45"/>
      <c r="AW1033" s="45"/>
      <c r="AX1033" s="45"/>
      <c r="AY1033" s="45"/>
      <c r="AZ1033" s="45"/>
      <c r="BA1033" s="45"/>
      <c r="BB1033" s="45"/>
      <c r="BC1033" s="45"/>
      <c r="BD1033" s="45"/>
      <c r="BE1033" s="45"/>
      <c r="BF1033" s="45"/>
      <c r="BG1033" s="45"/>
      <c r="BH1033" s="45"/>
      <c r="BI1033" s="45"/>
      <c r="BJ1033" s="45"/>
      <c r="BK1033" s="45"/>
      <c r="BL1033" s="45"/>
      <c r="BM1033" s="45"/>
      <c r="BN1033" s="45"/>
      <c r="BO1033" s="45"/>
      <c r="BP1033" s="45"/>
      <c r="BQ1033" s="45"/>
      <c r="BR1033" s="45"/>
      <c r="BS1033" s="45"/>
      <c r="BT1033" s="45"/>
      <c r="BU1033" s="45"/>
      <c r="BV1033" s="45"/>
      <c r="BW1033" s="45"/>
      <c r="BX1033" s="45"/>
      <c r="BY1033" s="45"/>
      <c r="BZ1033" s="45"/>
      <c r="CA1033" s="45"/>
      <c r="CB1033" s="45"/>
      <c r="CC1033" s="45"/>
      <c r="CD1033" s="45"/>
      <c r="CE1033" s="45"/>
      <c r="CF1033" s="45"/>
      <c r="CG1033" s="45"/>
      <c r="CH1033" s="45"/>
      <c r="CI1033" s="45"/>
      <c r="CJ1033" s="45"/>
      <c r="CK1033" s="45"/>
      <c r="CL1033" s="45"/>
      <c r="CM1033" s="45"/>
      <c r="CN1033" s="45"/>
      <c r="CO1033" s="45"/>
      <c r="CP1033" s="45"/>
      <c r="CQ1033" s="45"/>
      <c r="CR1033" s="45"/>
      <c r="CS1033" s="45"/>
      <c r="CT1033" s="45"/>
      <c r="CU1033" s="45"/>
      <c r="CV1033" s="45"/>
      <c r="CW1033" s="45"/>
      <c r="CX1033" s="45"/>
      <c r="CY1033" s="45"/>
      <c r="CZ1033" s="45"/>
      <c r="DA1033" s="45"/>
      <c r="DB1033" s="45"/>
      <c r="DC1033" s="45"/>
      <c r="DD1033" s="45"/>
      <c r="DE1033" s="45"/>
      <c r="DF1033" s="45"/>
      <c r="DG1033" s="45"/>
      <c r="DH1033" s="45"/>
      <c r="DI1033" s="45"/>
      <c r="DJ1033" s="45"/>
      <c r="DK1033" s="45"/>
      <c r="DL1033" s="45"/>
      <c r="DM1033" s="45"/>
      <c r="DN1033" s="45"/>
      <c r="DO1033" s="45"/>
      <c r="DP1033" s="45"/>
      <c r="DQ1033" s="45"/>
      <c r="DR1033" s="45"/>
      <c r="DS1033" s="45"/>
      <c r="DT1033" s="45"/>
      <c r="DU1033" s="45"/>
      <c r="DV1033" s="1217"/>
      <c r="DW1033" s="45"/>
      <c r="DX1033" s="45"/>
      <c r="DY1033" s="45"/>
      <c r="DZ1033" s="45"/>
      <c r="EA1033" s="45"/>
      <c r="EB1033" s="45"/>
      <c r="EC1033" s="45"/>
      <c r="ED1033" s="45"/>
      <c r="EE1033" s="45"/>
      <c r="EF1033" s="45"/>
      <c r="EG1033" s="45"/>
      <c r="EH1033" s="45"/>
      <c r="EI1033" s="45"/>
      <c r="EJ1033" s="45"/>
      <c r="EK1033" s="45"/>
      <c r="EL1033" s="45"/>
      <c r="EM1033" s="45"/>
      <c r="EN1033" s="45"/>
      <c r="EO1033" s="45"/>
      <c r="EP1033" s="45"/>
      <c r="EQ1033" s="1217"/>
      <c r="ER1033" s="577"/>
    </row>
    <row r="1034" spans="1:148" ht="15" customHeight="1">
      <c r="A1034" s="648"/>
      <c r="B1034" s="2261" t="s">
        <v>1409</v>
      </c>
      <c r="C1034" s="2266" t="str">
        <f t="shared" ref="C1034" si="1096">IF(ISBLANK(C102), "", C102)</f>
        <v/>
      </c>
      <c r="D1034" s="2266" t="str">
        <f t="shared" si="1086"/>
        <v/>
      </c>
      <c r="E1034" s="2266" t="str">
        <f t="shared" si="1086"/>
        <v/>
      </c>
      <c r="F1034" s="2266" t="str">
        <f t="shared" si="1086"/>
        <v/>
      </c>
      <c r="G1034" s="45"/>
      <c r="H1034" s="45"/>
      <c r="I1034" s="45"/>
      <c r="J1034" s="45"/>
      <c r="K1034" s="45"/>
      <c r="L1034" s="45"/>
      <c r="M1034" s="45"/>
      <c r="N1034" s="45"/>
      <c r="O1034" s="45"/>
      <c r="P1034" s="45"/>
      <c r="Q1034" s="45"/>
      <c r="R1034" s="45"/>
      <c r="S1034" s="45"/>
      <c r="T1034" s="45"/>
      <c r="U1034" s="45"/>
      <c r="V1034" s="45"/>
      <c r="W1034" s="45"/>
      <c r="X1034" s="45"/>
      <c r="Y1034" s="45"/>
      <c r="Z1034" s="45"/>
      <c r="AA1034" s="45"/>
      <c r="AB1034" s="45"/>
      <c r="AC1034" s="45"/>
      <c r="AD1034" s="45"/>
      <c r="AE1034" s="45"/>
      <c r="AF1034" s="45"/>
      <c r="AG1034" s="45"/>
      <c r="AH1034" s="45"/>
      <c r="AI1034" s="45"/>
      <c r="AJ1034" s="45"/>
      <c r="AK1034" s="45"/>
      <c r="AL1034" s="45"/>
      <c r="AM1034" s="45"/>
      <c r="AN1034" s="45"/>
      <c r="AO1034" s="45"/>
      <c r="AP1034" s="45"/>
      <c r="AQ1034" s="45"/>
      <c r="AR1034" s="45"/>
      <c r="AS1034" s="45"/>
      <c r="AT1034" s="45"/>
      <c r="AU1034" s="45"/>
      <c r="AV1034" s="45"/>
      <c r="AW1034" s="45"/>
      <c r="AX1034" s="45"/>
      <c r="AY1034" s="45"/>
      <c r="AZ1034" s="45"/>
      <c r="BA1034" s="45"/>
      <c r="BB1034" s="45"/>
      <c r="BC1034" s="45"/>
      <c r="BD1034" s="45"/>
      <c r="BE1034" s="45"/>
      <c r="BF1034" s="45"/>
      <c r="BG1034" s="45"/>
      <c r="BH1034" s="45"/>
      <c r="BI1034" s="45"/>
      <c r="BJ1034" s="45"/>
      <c r="BK1034" s="45"/>
      <c r="BL1034" s="45"/>
      <c r="BM1034" s="45"/>
      <c r="BN1034" s="45"/>
      <c r="BO1034" s="45"/>
      <c r="BP1034" s="45"/>
      <c r="BQ1034" s="45"/>
      <c r="BR1034" s="45"/>
      <c r="BS1034" s="45"/>
      <c r="BT1034" s="45"/>
      <c r="BU1034" s="45"/>
      <c r="BV1034" s="45"/>
      <c r="BW1034" s="45"/>
      <c r="BX1034" s="45"/>
      <c r="BY1034" s="45"/>
      <c r="BZ1034" s="45"/>
      <c r="CA1034" s="45"/>
      <c r="CB1034" s="45"/>
      <c r="CC1034" s="45"/>
      <c r="CD1034" s="45"/>
      <c r="CE1034" s="45"/>
      <c r="CF1034" s="45"/>
      <c r="CG1034" s="45"/>
      <c r="CH1034" s="45"/>
      <c r="CI1034" s="45"/>
      <c r="CJ1034" s="45"/>
      <c r="CK1034" s="45"/>
      <c r="CL1034" s="45"/>
      <c r="CM1034" s="45"/>
      <c r="CN1034" s="45"/>
      <c r="CO1034" s="45"/>
      <c r="CP1034" s="45"/>
      <c r="CQ1034" s="45"/>
      <c r="CR1034" s="45"/>
      <c r="CS1034" s="45"/>
      <c r="CT1034" s="45"/>
      <c r="CU1034" s="45"/>
      <c r="CV1034" s="45"/>
      <c r="CW1034" s="45"/>
      <c r="CX1034" s="45"/>
      <c r="CY1034" s="45"/>
      <c r="CZ1034" s="45"/>
      <c r="DA1034" s="45"/>
      <c r="DB1034" s="45"/>
      <c r="DC1034" s="45"/>
      <c r="DD1034" s="45"/>
      <c r="DE1034" s="45"/>
      <c r="DF1034" s="45"/>
      <c r="DG1034" s="45"/>
      <c r="DH1034" s="45"/>
      <c r="DI1034" s="45"/>
      <c r="DJ1034" s="45"/>
      <c r="DK1034" s="45"/>
      <c r="DL1034" s="45"/>
      <c r="DM1034" s="45"/>
      <c r="DN1034" s="45"/>
      <c r="DO1034" s="45"/>
      <c r="DP1034" s="45"/>
      <c r="DQ1034" s="45"/>
      <c r="DR1034" s="45"/>
      <c r="DS1034" s="45"/>
      <c r="DT1034" s="45"/>
      <c r="DU1034" s="45"/>
      <c r="DV1034" s="1217"/>
      <c r="DW1034" s="45"/>
      <c r="DX1034" s="45"/>
      <c r="DY1034" s="45"/>
      <c r="DZ1034" s="45"/>
      <c r="EA1034" s="45"/>
      <c r="EB1034" s="45"/>
      <c r="EC1034" s="45"/>
      <c r="ED1034" s="45"/>
      <c r="EE1034" s="45"/>
      <c r="EF1034" s="45"/>
      <c r="EG1034" s="45"/>
      <c r="EH1034" s="45"/>
      <c r="EI1034" s="45"/>
      <c r="EJ1034" s="45"/>
      <c r="EK1034" s="45"/>
      <c r="EL1034" s="45"/>
      <c r="EM1034" s="45"/>
      <c r="EN1034" s="45"/>
      <c r="EO1034" s="45"/>
      <c r="EP1034" s="45"/>
      <c r="EQ1034" s="1217"/>
      <c r="ER1034" s="577"/>
    </row>
    <row r="1035" spans="1:148" ht="15" customHeight="1">
      <c r="A1035" s="648"/>
      <c r="B1035" s="2261" t="s">
        <v>1410</v>
      </c>
      <c r="C1035" s="2266" t="str">
        <f t="shared" ref="C1035" si="1097">IF(ISBLANK(C103), "", C103)</f>
        <v/>
      </c>
      <c r="D1035" s="2266" t="str">
        <f t="shared" si="1086"/>
        <v/>
      </c>
      <c r="E1035" s="2266" t="str">
        <f t="shared" si="1086"/>
        <v/>
      </c>
      <c r="F1035" s="2266" t="str">
        <f t="shared" si="1086"/>
        <v/>
      </c>
      <c r="G1035" s="45"/>
      <c r="H1035" s="45"/>
      <c r="I1035" s="45"/>
      <c r="J1035" s="45"/>
      <c r="K1035" s="45"/>
      <c r="L1035" s="45"/>
      <c r="M1035" s="45"/>
      <c r="N1035" s="45"/>
      <c r="O1035" s="45"/>
      <c r="P1035" s="45"/>
      <c r="Q1035" s="45"/>
      <c r="R1035" s="45"/>
      <c r="S1035" s="45"/>
      <c r="T1035" s="45"/>
      <c r="U1035" s="45"/>
      <c r="V1035" s="45"/>
      <c r="W1035" s="45"/>
      <c r="X1035" s="45"/>
      <c r="Y1035" s="45"/>
      <c r="Z1035" s="45"/>
      <c r="AA1035" s="45"/>
      <c r="AB1035" s="45"/>
      <c r="AC1035" s="45"/>
      <c r="AD1035" s="45"/>
      <c r="AE1035" s="45"/>
      <c r="AF1035" s="45"/>
      <c r="AG1035" s="45"/>
      <c r="AH1035" s="45"/>
      <c r="AI1035" s="45"/>
      <c r="AJ1035" s="45"/>
      <c r="AK1035" s="45"/>
      <c r="AL1035" s="45"/>
      <c r="AM1035" s="45"/>
      <c r="AN1035" s="45"/>
      <c r="AO1035" s="45"/>
      <c r="AP1035" s="45"/>
      <c r="AQ1035" s="45"/>
      <c r="AR1035" s="45"/>
      <c r="AS1035" s="45"/>
      <c r="AT1035" s="45"/>
      <c r="AU1035" s="45"/>
      <c r="AV1035" s="45"/>
      <c r="AW1035" s="45"/>
      <c r="AX1035" s="45"/>
      <c r="AY1035" s="45"/>
      <c r="AZ1035" s="45"/>
      <c r="BA1035" s="45"/>
      <c r="BB1035" s="45"/>
      <c r="BC1035" s="45"/>
      <c r="BD1035" s="45"/>
      <c r="BE1035" s="45"/>
      <c r="BF1035" s="45"/>
      <c r="BG1035" s="45"/>
      <c r="BH1035" s="45"/>
      <c r="BI1035" s="45"/>
      <c r="BJ1035" s="45"/>
      <c r="BK1035" s="45"/>
      <c r="BL1035" s="45"/>
      <c r="BM1035" s="45"/>
      <c r="BN1035" s="45"/>
      <c r="BO1035" s="45"/>
      <c r="BP1035" s="45"/>
      <c r="BQ1035" s="45"/>
      <c r="BR1035" s="45"/>
      <c r="BS1035" s="45"/>
      <c r="BT1035" s="45"/>
      <c r="BU1035" s="45"/>
      <c r="BV1035" s="45"/>
      <c r="BW1035" s="45"/>
      <c r="BX1035" s="45"/>
      <c r="BY1035" s="45"/>
      <c r="BZ1035" s="45"/>
      <c r="CA1035" s="45"/>
      <c r="CB1035" s="45"/>
      <c r="CC1035" s="45"/>
      <c r="CD1035" s="45"/>
      <c r="CE1035" s="45"/>
      <c r="CF1035" s="45"/>
      <c r="CG1035" s="45"/>
      <c r="CH1035" s="45"/>
      <c r="CI1035" s="45"/>
      <c r="CJ1035" s="45"/>
      <c r="CK1035" s="45"/>
      <c r="CL1035" s="45"/>
      <c r="CM1035" s="45"/>
      <c r="CN1035" s="45"/>
      <c r="CO1035" s="45"/>
      <c r="CP1035" s="45"/>
      <c r="CQ1035" s="45"/>
      <c r="CR1035" s="45"/>
      <c r="CS1035" s="45"/>
      <c r="CT1035" s="45"/>
      <c r="CU1035" s="45"/>
      <c r="CV1035" s="45"/>
      <c r="CW1035" s="45"/>
      <c r="CX1035" s="45"/>
      <c r="CY1035" s="45"/>
      <c r="CZ1035" s="45"/>
      <c r="DA1035" s="45"/>
      <c r="DB1035" s="45"/>
      <c r="DC1035" s="45"/>
      <c r="DD1035" s="45"/>
      <c r="DE1035" s="45"/>
      <c r="DF1035" s="45"/>
      <c r="DG1035" s="45"/>
      <c r="DH1035" s="45"/>
      <c r="DI1035" s="45"/>
      <c r="DJ1035" s="45"/>
      <c r="DK1035" s="45"/>
      <c r="DL1035" s="45"/>
      <c r="DM1035" s="45"/>
      <c r="DN1035" s="45"/>
      <c r="DO1035" s="45"/>
      <c r="DP1035" s="45"/>
      <c r="DQ1035" s="45"/>
      <c r="DR1035" s="45"/>
      <c r="DS1035" s="45"/>
      <c r="DT1035" s="45"/>
      <c r="DU1035" s="45"/>
      <c r="DV1035" s="1217"/>
      <c r="DW1035" s="45"/>
      <c r="DX1035" s="45"/>
      <c r="DY1035" s="45"/>
      <c r="DZ1035" s="45"/>
      <c r="EA1035" s="45"/>
      <c r="EB1035" s="45"/>
      <c r="EC1035" s="45"/>
      <c r="ED1035" s="45"/>
      <c r="EE1035" s="45"/>
      <c r="EF1035" s="45"/>
      <c r="EG1035" s="45"/>
      <c r="EH1035" s="45"/>
      <c r="EI1035" s="45"/>
      <c r="EJ1035" s="45"/>
      <c r="EK1035" s="45"/>
      <c r="EL1035" s="45"/>
      <c r="EM1035" s="45"/>
      <c r="EN1035" s="45"/>
      <c r="EO1035" s="45"/>
      <c r="EP1035" s="45"/>
      <c r="EQ1035" s="1217"/>
      <c r="ER1035" s="577"/>
    </row>
    <row r="1036" spans="1:148" ht="15" customHeight="1">
      <c r="A1036" s="648"/>
      <c r="B1036" s="2261" t="s">
        <v>1411</v>
      </c>
      <c r="C1036" s="2266" t="str">
        <f t="shared" ref="C1036" si="1098">IF(ISBLANK(C104), "", C104)</f>
        <v/>
      </c>
      <c r="D1036" s="2266" t="str">
        <f t="shared" si="1086"/>
        <v/>
      </c>
      <c r="E1036" s="2266" t="str">
        <f t="shared" si="1086"/>
        <v/>
      </c>
      <c r="F1036" s="2266" t="str">
        <f t="shared" si="1086"/>
        <v/>
      </c>
      <c r="G1036" s="45"/>
      <c r="H1036" s="45"/>
      <c r="I1036" s="45"/>
      <c r="J1036" s="45"/>
      <c r="K1036" s="45"/>
      <c r="L1036" s="45"/>
      <c r="M1036" s="45"/>
      <c r="N1036" s="45"/>
      <c r="O1036" s="45"/>
      <c r="P1036" s="45"/>
      <c r="Q1036" s="45"/>
      <c r="R1036" s="45"/>
      <c r="S1036" s="45"/>
      <c r="T1036" s="45"/>
      <c r="U1036" s="45"/>
      <c r="V1036" s="45"/>
      <c r="W1036" s="45"/>
      <c r="X1036" s="45"/>
      <c r="Y1036" s="45"/>
      <c r="Z1036" s="45"/>
      <c r="AA1036" s="45"/>
      <c r="AB1036" s="45"/>
      <c r="AC1036" s="45"/>
      <c r="AD1036" s="45"/>
      <c r="AE1036" s="45"/>
      <c r="AF1036" s="45"/>
      <c r="AG1036" s="45"/>
      <c r="AH1036" s="45"/>
      <c r="AI1036" s="45"/>
      <c r="AJ1036" s="45"/>
      <c r="AK1036" s="45"/>
      <c r="AL1036" s="45"/>
      <c r="AM1036" s="45"/>
      <c r="AN1036" s="45"/>
      <c r="AO1036" s="45"/>
      <c r="AP1036" s="45"/>
      <c r="AQ1036" s="45"/>
      <c r="AR1036" s="45"/>
      <c r="AS1036" s="45"/>
      <c r="AT1036" s="45"/>
      <c r="AU1036" s="45"/>
      <c r="AV1036" s="45"/>
      <c r="AW1036" s="45"/>
      <c r="AX1036" s="45"/>
      <c r="AY1036" s="45"/>
      <c r="AZ1036" s="45"/>
      <c r="BA1036" s="45"/>
      <c r="BB1036" s="45"/>
      <c r="BC1036" s="45"/>
      <c r="BD1036" s="45"/>
      <c r="BE1036" s="45"/>
      <c r="BF1036" s="45"/>
      <c r="BG1036" s="45"/>
      <c r="BH1036" s="45"/>
      <c r="BI1036" s="45"/>
      <c r="BJ1036" s="45"/>
      <c r="BK1036" s="45"/>
      <c r="BL1036" s="45"/>
      <c r="BM1036" s="45"/>
      <c r="BN1036" s="45"/>
      <c r="BO1036" s="45"/>
      <c r="BP1036" s="45"/>
      <c r="BQ1036" s="45"/>
      <c r="BR1036" s="45"/>
      <c r="BS1036" s="45"/>
      <c r="BT1036" s="45"/>
      <c r="BU1036" s="45"/>
      <c r="BV1036" s="45"/>
      <c r="BW1036" s="45"/>
      <c r="BX1036" s="45"/>
      <c r="BY1036" s="45"/>
      <c r="BZ1036" s="45"/>
      <c r="CA1036" s="45"/>
      <c r="CB1036" s="45"/>
      <c r="CC1036" s="45"/>
      <c r="CD1036" s="45"/>
      <c r="CE1036" s="45"/>
      <c r="CF1036" s="45"/>
      <c r="CG1036" s="45"/>
      <c r="CH1036" s="45"/>
      <c r="CI1036" s="45"/>
      <c r="CJ1036" s="45"/>
      <c r="CK1036" s="45"/>
      <c r="CL1036" s="45"/>
      <c r="CM1036" s="45"/>
      <c r="CN1036" s="45"/>
      <c r="CO1036" s="45"/>
      <c r="CP1036" s="45"/>
      <c r="CQ1036" s="45"/>
      <c r="CR1036" s="45"/>
      <c r="CS1036" s="45"/>
      <c r="CT1036" s="45"/>
      <c r="CU1036" s="45"/>
      <c r="CV1036" s="45"/>
      <c r="CW1036" s="45"/>
      <c r="CX1036" s="45"/>
      <c r="CY1036" s="45"/>
      <c r="CZ1036" s="45"/>
      <c r="DA1036" s="45"/>
      <c r="DB1036" s="45"/>
      <c r="DC1036" s="45"/>
      <c r="DD1036" s="45"/>
      <c r="DE1036" s="45"/>
      <c r="DF1036" s="45"/>
      <c r="DG1036" s="45"/>
      <c r="DH1036" s="45"/>
      <c r="DI1036" s="45"/>
      <c r="DJ1036" s="45"/>
      <c r="DK1036" s="45"/>
      <c r="DL1036" s="45"/>
      <c r="DM1036" s="45"/>
      <c r="DN1036" s="45"/>
      <c r="DO1036" s="45"/>
      <c r="DP1036" s="45"/>
      <c r="DQ1036" s="45"/>
      <c r="DR1036" s="45"/>
      <c r="DS1036" s="45"/>
      <c r="DT1036" s="45"/>
      <c r="DU1036" s="45"/>
      <c r="DV1036" s="1217"/>
      <c r="DW1036" s="45"/>
      <c r="DX1036" s="45"/>
      <c r="DY1036" s="45"/>
      <c r="DZ1036" s="45"/>
      <c r="EA1036" s="45"/>
      <c r="EB1036" s="45"/>
      <c r="EC1036" s="45"/>
      <c r="ED1036" s="45"/>
      <c r="EE1036" s="45"/>
      <c r="EF1036" s="45"/>
      <c r="EG1036" s="45"/>
      <c r="EH1036" s="45"/>
      <c r="EI1036" s="45"/>
      <c r="EJ1036" s="45"/>
      <c r="EK1036" s="45"/>
      <c r="EL1036" s="45"/>
      <c r="EM1036" s="45"/>
      <c r="EN1036" s="45"/>
      <c r="EO1036" s="45"/>
      <c r="EP1036" s="45"/>
      <c r="EQ1036" s="1217"/>
      <c r="ER1036" s="577"/>
    </row>
    <row r="1037" spans="1:148" ht="15" customHeight="1">
      <c r="A1037" s="648"/>
      <c r="B1037" s="2261" t="s">
        <v>1412</v>
      </c>
      <c r="C1037" s="2266" t="str">
        <f t="shared" ref="C1037" si="1099">IF(ISBLANK(C105), "", C105)</f>
        <v/>
      </c>
      <c r="D1037" s="2266" t="str">
        <f t="shared" si="1086"/>
        <v/>
      </c>
      <c r="E1037" s="2266" t="str">
        <f t="shared" si="1086"/>
        <v/>
      </c>
      <c r="F1037" s="2266" t="str">
        <f t="shared" si="1086"/>
        <v/>
      </c>
      <c r="G1037" s="45"/>
      <c r="H1037" s="45"/>
      <c r="I1037" s="45"/>
      <c r="J1037" s="45"/>
      <c r="K1037" s="45"/>
      <c r="L1037" s="45"/>
      <c r="M1037" s="45"/>
      <c r="N1037" s="45"/>
      <c r="O1037" s="45"/>
      <c r="P1037" s="45"/>
      <c r="Q1037" s="45"/>
      <c r="R1037" s="45"/>
      <c r="S1037" s="45"/>
      <c r="T1037" s="45"/>
      <c r="U1037" s="45"/>
      <c r="V1037" s="45"/>
      <c r="W1037" s="45"/>
      <c r="X1037" s="45"/>
      <c r="Y1037" s="45"/>
      <c r="Z1037" s="45"/>
      <c r="AA1037" s="45"/>
      <c r="AB1037" s="45"/>
      <c r="AC1037" s="45"/>
      <c r="AD1037" s="45"/>
      <c r="AE1037" s="45"/>
      <c r="AF1037" s="45"/>
      <c r="AG1037" s="45"/>
      <c r="AH1037" s="45"/>
      <c r="AI1037" s="45"/>
      <c r="AJ1037" s="45"/>
      <c r="AK1037" s="45"/>
      <c r="AL1037" s="45"/>
      <c r="AM1037" s="45"/>
      <c r="AN1037" s="45"/>
      <c r="AO1037" s="45"/>
      <c r="AP1037" s="45"/>
      <c r="AQ1037" s="45"/>
      <c r="AR1037" s="45"/>
      <c r="AS1037" s="45"/>
      <c r="AT1037" s="45"/>
      <c r="AU1037" s="45"/>
      <c r="AV1037" s="45"/>
      <c r="AW1037" s="45"/>
      <c r="AX1037" s="45"/>
      <c r="AY1037" s="45"/>
      <c r="AZ1037" s="45"/>
      <c r="BA1037" s="45"/>
      <c r="BB1037" s="45"/>
      <c r="BC1037" s="45"/>
      <c r="BD1037" s="45"/>
      <c r="BE1037" s="45"/>
      <c r="BF1037" s="45"/>
      <c r="BG1037" s="45"/>
      <c r="BH1037" s="45"/>
      <c r="BI1037" s="45"/>
      <c r="BJ1037" s="45"/>
      <c r="BK1037" s="45"/>
      <c r="BL1037" s="45"/>
      <c r="BM1037" s="45"/>
      <c r="BN1037" s="45"/>
      <c r="BO1037" s="45"/>
      <c r="BP1037" s="45"/>
      <c r="BQ1037" s="45"/>
      <c r="BR1037" s="45"/>
      <c r="BS1037" s="45"/>
      <c r="BT1037" s="45"/>
      <c r="BU1037" s="45"/>
      <c r="BV1037" s="45"/>
      <c r="BW1037" s="45"/>
      <c r="BX1037" s="45"/>
      <c r="BY1037" s="45"/>
      <c r="BZ1037" s="45"/>
      <c r="CA1037" s="45"/>
      <c r="CB1037" s="45"/>
      <c r="CC1037" s="45"/>
      <c r="CD1037" s="45"/>
      <c r="CE1037" s="45"/>
      <c r="CF1037" s="45"/>
      <c r="CG1037" s="45"/>
      <c r="CH1037" s="45"/>
      <c r="CI1037" s="45"/>
      <c r="CJ1037" s="45"/>
      <c r="CK1037" s="45"/>
      <c r="CL1037" s="45"/>
      <c r="CM1037" s="45"/>
      <c r="CN1037" s="45"/>
      <c r="CO1037" s="45"/>
      <c r="CP1037" s="45"/>
      <c r="CQ1037" s="45"/>
      <c r="CR1037" s="45"/>
      <c r="CS1037" s="45"/>
      <c r="CT1037" s="45"/>
      <c r="CU1037" s="45"/>
      <c r="CV1037" s="45"/>
      <c r="CW1037" s="45"/>
      <c r="CX1037" s="45"/>
      <c r="CY1037" s="45"/>
      <c r="CZ1037" s="45"/>
      <c r="DA1037" s="45"/>
      <c r="DB1037" s="45"/>
      <c r="DC1037" s="45"/>
      <c r="DD1037" s="45"/>
      <c r="DE1037" s="45"/>
      <c r="DF1037" s="45"/>
      <c r="DG1037" s="45"/>
      <c r="DH1037" s="45"/>
      <c r="DI1037" s="45"/>
      <c r="DJ1037" s="45"/>
      <c r="DK1037" s="45"/>
      <c r="DL1037" s="45"/>
      <c r="DM1037" s="45"/>
      <c r="DN1037" s="45"/>
      <c r="DO1037" s="45"/>
      <c r="DP1037" s="45"/>
      <c r="DQ1037" s="45"/>
      <c r="DR1037" s="45"/>
      <c r="DS1037" s="45"/>
      <c r="DT1037" s="45"/>
      <c r="DU1037" s="45"/>
      <c r="DV1037" s="1217"/>
      <c r="DW1037" s="45"/>
      <c r="DX1037" s="45"/>
      <c r="DY1037" s="45"/>
      <c r="DZ1037" s="45"/>
      <c r="EA1037" s="45"/>
      <c r="EB1037" s="45"/>
      <c r="EC1037" s="45"/>
      <c r="ED1037" s="45"/>
      <c r="EE1037" s="45"/>
      <c r="EF1037" s="45"/>
      <c r="EG1037" s="45"/>
      <c r="EH1037" s="45"/>
      <c r="EI1037" s="45"/>
      <c r="EJ1037" s="45"/>
      <c r="EK1037" s="45"/>
      <c r="EL1037" s="45"/>
      <c r="EM1037" s="45"/>
      <c r="EN1037" s="45"/>
      <c r="EO1037" s="45"/>
      <c r="EP1037" s="45"/>
      <c r="EQ1037" s="1217"/>
      <c r="ER1037" s="577"/>
    </row>
    <row r="1038" spans="1:148" ht="15" customHeight="1">
      <c r="A1038" s="648"/>
      <c r="B1038" s="2261" t="s">
        <v>1413</v>
      </c>
      <c r="C1038" s="2266" t="str">
        <f t="shared" ref="C1038" si="1100">IF(ISBLANK(C106), "", C106)</f>
        <v/>
      </c>
      <c r="D1038" s="2266" t="str">
        <f t="shared" si="1086"/>
        <v/>
      </c>
      <c r="E1038" s="2266" t="str">
        <f t="shared" si="1086"/>
        <v/>
      </c>
      <c r="F1038" s="2266" t="str">
        <f t="shared" si="1086"/>
        <v/>
      </c>
      <c r="G1038" s="45"/>
      <c r="H1038" s="45"/>
      <c r="I1038" s="45"/>
      <c r="J1038" s="45"/>
      <c r="K1038" s="45"/>
      <c r="L1038" s="45"/>
      <c r="M1038" s="45"/>
      <c r="N1038" s="45"/>
      <c r="O1038" s="45"/>
      <c r="P1038" s="45"/>
      <c r="Q1038" s="45"/>
      <c r="R1038" s="45"/>
      <c r="S1038" s="45"/>
      <c r="T1038" s="45"/>
      <c r="U1038" s="45"/>
      <c r="V1038" s="45"/>
      <c r="W1038" s="45"/>
      <c r="X1038" s="45"/>
      <c r="Y1038" s="45"/>
      <c r="Z1038" s="45"/>
      <c r="AA1038" s="45"/>
      <c r="AB1038" s="45"/>
      <c r="AC1038" s="45"/>
      <c r="AD1038" s="45"/>
      <c r="AE1038" s="45"/>
      <c r="AF1038" s="45"/>
      <c r="AG1038" s="45"/>
      <c r="AH1038" s="45"/>
      <c r="AI1038" s="45"/>
      <c r="AJ1038" s="45"/>
      <c r="AK1038" s="45"/>
      <c r="AL1038" s="45"/>
      <c r="AM1038" s="45"/>
      <c r="AN1038" s="45"/>
      <c r="AO1038" s="45"/>
      <c r="AP1038" s="45"/>
      <c r="AQ1038" s="45"/>
      <c r="AR1038" s="45"/>
      <c r="AS1038" s="45"/>
      <c r="AT1038" s="45"/>
      <c r="AU1038" s="45"/>
      <c r="AV1038" s="45"/>
      <c r="AW1038" s="45"/>
      <c r="AX1038" s="45"/>
      <c r="AY1038" s="45"/>
      <c r="AZ1038" s="45"/>
      <c r="BA1038" s="45"/>
      <c r="BB1038" s="45"/>
      <c r="BC1038" s="45"/>
      <c r="BD1038" s="45"/>
      <c r="BE1038" s="45"/>
      <c r="BF1038" s="45"/>
      <c r="BG1038" s="45"/>
      <c r="BH1038" s="45"/>
      <c r="BI1038" s="45"/>
      <c r="BJ1038" s="45"/>
      <c r="BK1038" s="45"/>
      <c r="BL1038" s="45"/>
      <c r="BM1038" s="45"/>
      <c r="BN1038" s="45"/>
      <c r="BO1038" s="45"/>
      <c r="BP1038" s="45"/>
      <c r="BQ1038" s="45"/>
      <c r="BR1038" s="45"/>
      <c r="BS1038" s="45"/>
      <c r="BT1038" s="45"/>
      <c r="BU1038" s="45"/>
      <c r="BV1038" s="45"/>
      <c r="BW1038" s="45"/>
      <c r="BX1038" s="45"/>
      <c r="BY1038" s="45"/>
      <c r="BZ1038" s="45"/>
      <c r="CA1038" s="45"/>
      <c r="CB1038" s="45"/>
      <c r="CC1038" s="45"/>
      <c r="CD1038" s="45"/>
      <c r="CE1038" s="45"/>
      <c r="CF1038" s="45"/>
      <c r="CG1038" s="45"/>
      <c r="CH1038" s="45"/>
      <c r="CI1038" s="45"/>
      <c r="CJ1038" s="45"/>
      <c r="CK1038" s="45"/>
      <c r="CL1038" s="45"/>
      <c r="CM1038" s="45"/>
      <c r="CN1038" s="45"/>
      <c r="CO1038" s="45"/>
      <c r="CP1038" s="45"/>
      <c r="CQ1038" s="45"/>
      <c r="CR1038" s="45"/>
      <c r="CS1038" s="45"/>
      <c r="CT1038" s="45"/>
      <c r="CU1038" s="45"/>
      <c r="CV1038" s="45"/>
      <c r="CW1038" s="45"/>
      <c r="CX1038" s="45"/>
      <c r="CY1038" s="45"/>
      <c r="CZ1038" s="45"/>
      <c r="DA1038" s="45"/>
      <c r="DB1038" s="45"/>
      <c r="DC1038" s="45"/>
      <c r="DD1038" s="45"/>
      <c r="DE1038" s="45"/>
      <c r="DF1038" s="45"/>
      <c r="DG1038" s="45"/>
      <c r="DH1038" s="45"/>
      <c r="DI1038" s="45"/>
      <c r="DJ1038" s="45"/>
      <c r="DK1038" s="45"/>
      <c r="DL1038" s="45"/>
      <c r="DM1038" s="45"/>
      <c r="DN1038" s="45"/>
      <c r="DO1038" s="45"/>
      <c r="DP1038" s="45"/>
      <c r="DQ1038" s="45"/>
      <c r="DR1038" s="45"/>
      <c r="DS1038" s="45"/>
      <c r="DT1038" s="45"/>
      <c r="DU1038" s="45"/>
      <c r="DV1038" s="1217"/>
      <c r="DW1038" s="45"/>
      <c r="DX1038" s="45"/>
      <c r="DY1038" s="45"/>
      <c r="DZ1038" s="45"/>
      <c r="EA1038" s="45"/>
      <c r="EB1038" s="45"/>
      <c r="EC1038" s="45"/>
      <c r="ED1038" s="45"/>
      <c r="EE1038" s="45"/>
      <c r="EF1038" s="45"/>
      <c r="EG1038" s="45"/>
      <c r="EH1038" s="45"/>
      <c r="EI1038" s="45"/>
      <c r="EJ1038" s="45"/>
      <c r="EK1038" s="45"/>
      <c r="EL1038" s="45"/>
      <c r="EM1038" s="45"/>
      <c r="EN1038" s="45"/>
      <c r="EO1038" s="45"/>
      <c r="EP1038" s="45"/>
      <c r="EQ1038" s="1217"/>
      <c r="ER1038" s="577"/>
    </row>
    <row r="1039" spans="1:148" ht="15" customHeight="1">
      <c r="A1039" s="648"/>
      <c r="B1039" s="2261" t="s">
        <v>1414</v>
      </c>
      <c r="C1039" s="2266" t="str">
        <f t="shared" ref="C1039" si="1101">IF(ISBLANK(C107), "", C107)</f>
        <v/>
      </c>
      <c r="D1039" s="2266" t="str">
        <f t="shared" si="1086"/>
        <v/>
      </c>
      <c r="E1039" s="2266" t="str">
        <f t="shared" si="1086"/>
        <v/>
      </c>
      <c r="F1039" s="2266" t="str">
        <f t="shared" si="1086"/>
        <v/>
      </c>
      <c r="G1039" s="45"/>
      <c r="H1039" s="45"/>
      <c r="I1039" s="45"/>
      <c r="J1039" s="45"/>
      <c r="K1039" s="45"/>
      <c r="L1039" s="45"/>
      <c r="M1039" s="45"/>
      <c r="N1039" s="45"/>
      <c r="O1039" s="45"/>
      <c r="P1039" s="45"/>
      <c r="Q1039" s="45"/>
      <c r="R1039" s="45"/>
      <c r="S1039" s="45"/>
      <c r="T1039" s="45"/>
      <c r="U1039" s="45"/>
      <c r="V1039" s="45"/>
      <c r="W1039" s="45"/>
      <c r="X1039" s="45"/>
      <c r="Y1039" s="45"/>
      <c r="Z1039" s="45"/>
      <c r="AA1039" s="45"/>
      <c r="AB1039" s="45"/>
      <c r="AC1039" s="45"/>
      <c r="AD1039" s="45"/>
      <c r="AE1039" s="45"/>
      <c r="AF1039" s="45"/>
      <c r="AG1039" s="45"/>
      <c r="AH1039" s="45"/>
      <c r="AI1039" s="45"/>
      <c r="AJ1039" s="45"/>
      <c r="AK1039" s="45"/>
      <c r="AL1039" s="45"/>
      <c r="AM1039" s="45"/>
      <c r="AN1039" s="45"/>
      <c r="AO1039" s="45"/>
      <c r="AP1039" s="45"/>
      <c r="AQ1039" s="45"/>
      <c r="AR1039" s="45"/>
      <c r="AS1039" s="45"/>
      <c r="AT1039" s="45"/>
      <c r="AU1039" s="45"/>
      <c r="AV1039" s="45"/>
      <c r="AW1039" s="45"/>
      <c r="AX1039" s="45"/>
      <c r="AY1039" s="45"/>
      <c r="AZ1039" s="45"/>
      <c r="BA1039" s="45"/>
      <c r="BB1039" s="45"/>
      <c r="BC1039" s="45"/>
      <c r="BD1039" s="45"/>
      <c r="BE1039" s="45"/>
      <c r="BF1039" s="45"/>
      <c r="BG1039" s="45"/>
      <c r="BH1039" s="45"/>
      <c r="BI1039" s="45"/>
      <c r="BJ1039" s="45"/>
      <c r="BK1039" s="45"/>
      <c r="BL1039" s="45"/>
      <c r="BM1039" s="45"/>
      <c r="BN1039" s="45"/>
      <c r="BO1039" s="45"/>
      <c r="BP1039" s="45"/>
      <c r="BQ1039" s="45"/>
      <c r="BR1039" s="45"/>
      <c r="BS1039" s="45"/>
      <c r="BT1039" s="45"/>
      <c r="BU1039" s="45"/>
      <c r="BV1039" s="45"/>
      <c r="BW1039" s="45"/>
      <c r="BX1039" s="45"/>
      <c r="BY1039" s="45"/>
      <c r="BZ1039" s="45"/>
      <c r="CA1039" s="45"/>
      <c r="CB1039" s="45"/>
      <c r="CC1039" s="45"/>
      <c r="CD1039" s="45"/>
      <c r="CE1039" s="45"/>
      <c r="CF1039" s="45"/>
      <c r="CG1039" s="45"/>
      <c r="CH1039" s="45"/>
      <c r="CI1039" s="45"/>
      <c r="CJ1039" s="45"/>
      <c r="CK1039" s="45"/>
      <c r="CL1039" s="45"/>
      <c r="CM1039" s="45"/>
      <c r="CN1039" s="45"/>
      <c r="CO1039" s="45"/>
      <c r="CP1039" s="45"/>
      <c r="CQ1039" s="45"/>
      <c r="CR1039" s="45"/>
      <c r="CS1039" s="45"/>
      <c r="CT1039" s="45"/>
      <c r="CU1039" s="45"/>
      <c r="CV1039" s="45"/>
      <c r="CW1039" s="45"/>
      <c r="CX1039" s="45"/>
      <c r="CY1039" s="45"/>
      <c r="CZ1039" s="45"/>
      <c r="DA1039" s="45"/>
      <c r="DB1039" s="45"/>
      <c r="DC1039" s="45"/>
      <c r="DD1039" s="45"/>
      <c r="DE1039" s="45"/>
      <c r="DF1039" s="45"/>
      <c r="DG1039" s="45"/>
      <c r="DH1039" s="45"/>
      <c r="DI1039" s="45"/>
      <c r="DJ1039" s="45"/>
      <c r="DK1039" s="45"/>
      <c r="DL1039" s="45"/>
      <c r="DM1039" s="45"/>
      <c r="DN1039" s="45"/>
      <c r="DO1039" s="45"/>
      <c r="DP1039" s="45"/>
      <c r="DQ1039" s="45"/>
      <c r="DR1039" s="45"/>
      <c r="DS1039" s="45"/>
      <c r="DT1039" s="45"/>
      <c r="DU1039" s="45"/>
      <c r="DV1039" s="1217"/>
      <c r="DW1039" s="45"/>
      <c r="DX1039" s="45"/>
      <c r="DY1039" s="45"/>
      <c r="DZ1039" s="45"/>
      <c r="EA1039" s="45"/>
      <c r="EB1039" s="45"/>
      <c r="EC1039" s="45"/>
      <c r="ED1039" s="45"/>
      <c r="EE1039" s="45"/>
      <c r="EF1039" s="45"/>
      <c r="EG1039" s="45"/>
      <c r="EH1039" s="45"/>
      <c r="EI1039" s="45"/>
      <c r="EJ1039" s="45"/>
      <c r="EK1039" s="45"/>
      <c r="EL1039" s="45"/>
      <c r="EM1039" s="45"/>
      <c r="EN1039" s="45"/>
      <c r="EO1039" s="45"/>
      <c r="EP1039" s="45"/>
      <c r="EQ1039" s="1217"/>
      <c r="ER1039" s="577"/>
    </row>
    <row r="1040" spans="1:148" ht="15" customHeight="1">
      <c r="A1040" s="648"/>
      <c r="B1040" s="2261" t="s">
        <v>1415</v>
      </c>
      <c r="C1040" s="2266" t="str">
        <f t="shared" ref="C1040" si="1102">IF(ISBLANK(C108), "", C108)</f>
        <v/>
      </c>
      <c r="D1040" s="2266" t="str">
        <f t="shared" si="1086"/>
        <v/>
      </c>
      <c r="E1040" s="2266" t="str">
        <f t="shared" si="1086"/>
        <v/>
      </c>
      <c r="F1040" s="2266" t="str">
        <f t="shared" si="1086"/>
        <v/>
      </c>
      <c r="G1040" s="45"/>
      <c r="H1040" s="45"/>
      <c r="I1040" s="45"/>
      <c r="J1040" s="45"/>
      <c r="K1040" s="45"/>
      <c r="L1040" s="45"/>
      <c r="M1040" s="45"/>
      <c r="N1040" s="45"/>
      <c r="O1040" s="45"/>
      <c r="P1040" s="45"/>
      <c r="Q1040" s="45"/>
      <c r="R1040" s="45"/>
      <c r="S1040" s="45"/>
      <c r="T1040" s="45"/>
      <c r="U1040" s="45"/>
      <c r="V1040" s="45"/>
      <c r="W1040" s="45"/>
      <c r="X1040" s="45"/>
      <c r="Y1040" s="45"/>
      <c r="Z1040" s="45"/>
      <c r="AA1040" s="45"/>
      <c r="AB1040" s="45"/>
      <c r="AC1040" s="45"/>
      <c r="AD1040" s="45"/>
      <c r="AE1040" s="45"/>
      <c r="AF1040" s="45"/>
      <c r="AG1040" s="45"/>
      <c r="AH1040" s="45"/>
      <c r="AI1040" s="45"/>
      <c r="AJ1040" s="45"/>
      <c r="AK1040" s="45"/>
      <c r="AL1040" s="45"/>
      <c r="AM1040" s="45"/>
      <c r="AN1040" s="45"/>
      <c r="AO1040" s="45"/>
      <c r="AP1040" s="45"/>
      <c r="AQ1040" s="45"/>
      <c r="AR1040" s="45"/>
      <c r="AS1040" s="45"/>
      <c r="AT1040" s="45"/>
      <c r="AU1040" s="45"/>
      <c r="AV1040" s="45"/>
      <c r="AW1040" s="45"/>
      <c r="AX1040" s="45"/>
      <c r="AY1040" s="45"/>
      <c r="AZ1040" s="45"/>
      <c r="BA1040" s="45"/>
      <c r="BB1040" s="45"/>
      <c r="BC1040" s="45"/>
      <c r="BD1040" s="45"/>
      <c r="BE1040" s="45"/>
      <c r="BF1040" s="45"/>
      <c r="BG1040" s="45"/>
      <c r="BH1040" s="45"/>
      <c r="BI1040" s="45"/>
      <c r="BJ1040" s="45"/>
      <c r="BK1040" s="45"/>
      <c r="BL1040" s="45"/>
      <c r="BM1040" s="45"/>
      <c r="BN1040" s="45"/>
      <c r="BO1040" s="45"/>
      <c r="BP1040" s="45"/>
      <c r="BQ1040" s="45"/>
      <c r="BR1040" s="45"/>
      <c r="BS1040" s="45"/>
      <c r="BT1040" s="45"/>
      <c r="BU1040" s="45"/>
      <c r="BV1040" s="45"/>
      <c r="BW1040" s="45"/>
      <c r="BX1040" s="45"/>
      <c r="BY1040" s="45"/>
      <c r="BZ1040" s="45"/>
      <c r="CA1040" s="45"/>
      <c r="CB1040" s="45"/>
      <c r="CC1040" s="45"/>
      <c r="CD1040" s="45"/>
      <c r="CE1040" s="45"/>
      <c r="CF1040" s="45"/>
      <c r="CG1040" s="45"/>
      <c r="CH1040" s="45"/>
      <c r="CI1040" s="45"/>
      <c r="CJ1040" s="45"/>
      <c r="CK1040" s="45"/>
      <c r="CL1040" s="45"/>
      <c r="CM1040" s="45"/>
      <c r="CN1040" s="45"/>
      <c r="CO1040" s="45"/>
      <c r="CP1040" s="45"/>
      <c r="CQ1040" s="45"/>
      <c r="CR1040" s="45"/>
      <c r="CS1040" s="45"/>
      <c r="CT1040" s="45"/>
      <c r="CU1040" s="45"/>
      <c r="CV1040" s="45"/>
      <c r="CW1040" s="45"/>
      <c r="CX1040" s="45"/>
      <c r="CY1040" s="45"/>
      <c r="CZ1040" s="45"/>
      <c r="DA1040" s="45"/>
      <c r="DB1040" s="45"/>
      <c r="DC1040" s="45"/>
      <c r="DD1040" s="45"/>
      <c r="DE1040" s="45"/>
      <c r="DF1040" s="45"/>
      <c r="DG1040" s="45"/>
      <c r="DH1040" s="45"/>
      <c r="DI1040" s="45"/>
      <c r="DJ1040" s="45"/>
      <c r="DK1040" s="45"/>
      <c r="DL1040" s="45"/>
      <c r="DM1040" s="45"/>
      <c r="DN1040" s="45"/>
      <c r="DO1040" s="45"/>
      <c r="DP1040" s="45"/>
      <c r="DQ1040" s="45"/>
      <c r="DR1040" s="45"/>
      <c r="DS1040" s="45"/>
      <c r="DT1040" s="45"/>
      <c r="DU1040" s="45"/>
      <c r="DV1040" s="1217"/>
      <c r="DW1040" s="45"/>
      <c r="DX1040" s="45"/>
      <c r="DY1040" s="45"/>
      <c r="DZ1040" s="45"/>
      <c r="EA1040" s="45"/>
      <c r="EB1040" s="45"/>
      <c r="EC1040" s="45"/>
      <c r="ED1040" s="45"/>
      <c r="EE1040" s="45"/>
      <c r="EF1040" s="45"/>
      <c r="EG1040" s="45"/>
      <c r="EH1040" s="45"/>
      <c r="EI1040" s="45"/>
      <c r="EJ1040" s="45"/>
      <c r="EK1040" s="45"/>
      <c r="EL1040" s="45"/>
      <c r="EM1040" s="45"/>
      <c r="EN1040" s="45"/>
      <c r="EO1040" s="45"/>
      <c r="EP1040" s="45"/>
      <c r="EQ1040" s="1217"/>
      <c r="ER1040" s="577"/>
    </row>
    <row r="1041" spans="1:148" ht="15" customHeight="1">
      <c r="A1041" s="648"/>
      <c r="B1041" s="2261" t="s">
        <v>1416</v>
      </c>
      <c r="C1041" s="2266" t="str">
        <f t="shared" ref="C1041" si="1103">IF(ISBLANK(C109), "", C109)</f>
        <v/>
      </c>
      <c r="D1041" s="2266" t="str">
        <f t="shared" si="1086"/>
        <v/>
      </c>
      <c r="E1041" s="2266" t="str">
        <f t="shared" si="1086"/>
        <v/>
      </c>
      <c r="F1041" s="2266" t="str">
        <f t="shared" si="1086"/>
        <v/>
      </c>
      <c r="G1041" s="45"/>
      <c r="H1041" s="45"/>
      <c r="I1041" s="45"/>
      <c r="J1041" s="45"/>
      <c r="K1041" s="45"/>
      <c r="L1041" s="45"/>
      <c r="M1041" s="45"/>
      <c r="N1041" s="45"/>
      <c r="O1041" s="45"/>
      <c r="P1041" s="45"/>
      <c r="Q1041" s="45"/>
      <c r="R1041" s="45"/>
      <c r="S1041" s="45"/>
      <c r="T1041" s="45"/>
      <c r="U1041" s="45"/>
      <c r="V1041" s="45"/>
      <c r="W1041" s="45"/>
      <c r="X1041" s="45"/>
      <c r="Y1041" s="45"/>
      <c r="Z1041" s="45"/>
      <c r="AA1041" s="45"/>
      <c r="AB1041" s="45"/>
      <c r="AC1041" s="45"/>
      <c r="AD1041" s="45"/>
      <c r="AE1041" s="45"/>
      <c r="AF1041" s="45"/>
      <c r="AG1041" s="45"/>
      <c r="AH1041" s="45"/>
      <c r="AI1041" s="45"/>
      <c r="AJ1041" s="45"/>
      <c r="AK1041" s="45"/>
      <c r="AL1041" s="45"/>
      <c r="AM1041" s="45"/>
      <c r="AN1041" s="45"/>
      <c r="AO1041" s="45"/>
      <c r="AP1041" s="45"/>
      <c r="AQ1041" s="45"/>
      <c r="AR1041" s="45"/>
      <c r="AS1041" s="45"/>
      <c r="AT1041" s="45"/>
      <c r="AU1041" s="45"/>
      <c r="AV1041" s="45"/>
      <c r="AW1041" s="45"/>
      <c r="AX1041" s="45"/>
      <c r="AY1041" s="45"/>
      <c r="AZ1041" s="45"/>
      <c r="BA1041" s="45"/>
      <c r="BB1041" s="45"/>
      <c r="BC1041" s="45"/>
      <c r="BD1041" s="45"/>
      <c r="BE1041" s="45"/>
      <c r="BF1041" s="45"/>
      <c r="BG1041" s="45"/>
      <c r="BH1041" s="45"/>
      <c r="BI1041" s="45"/>
      <c r="BJ1041" s="45"/>
      <c r="BK1041" s="45"/>
      <c r="BL1041" s="45"/>
      <c r="BM1041" s="45"/>
      <c r="BN1041" s="45"/>
      <c r="BO1041" s="45"/>
      <c r="BP1041" s="45"/>
      <c r="BQ1041" s="45"/>
      <c r="BR1041" s="45"/>
      <c r="BS1041" s="45"/>
      <c r="BT1041" s="45"/>
      <c r="BU1041" s="45"/>
      <c r="BV1041" s="45"/>
      <c r="BW1041" s="45"/>
      <c r="BX1041" s="45"/>
      <c r="BY1041" s="45"/>
      <c r="BZ1041" s="45"/>
      <c r="CA1041" s="45"/>
      <c r="CB1041" s="45"/>
      <c r="CC1041" s="45"/>
      <c r="CD1041" s="45"/>
      <c r="CE1041" s="45"/>
      <c r="CF1041" s="45"/>
      <c r="CG1041" s="45"/>
      <c r="CH1041" s="45"/>
      <c r="CI1041" s="45"/>
      <c r="CJ1041" s="45"/>
      <c r="CK1041" s="45"/>
      <c r="CL1041" s="45"/>
      <c r="CM1041" s="45"/>
      <c r="CN1041" s="45"/>
      <c r="CO1041" s="45"/>
      <c r="CP1041" s="45"/>
      <c r="CQ1041" s="45"/>
      <c r="CR1041" s="45"/>
      <c r="CS1041" s="45"/>
      <c r="CT1041" s="45"/>
      <c r="CU1041" s="45"/>
      <c r="CV1041" s="45"/>
      <c r="CW1041" s="45"/>
      <c r="CX1041" s="45"/>
      <c r="CY1041" s="45"/>
      <c r="CZ1041" s="45"/>
      <c r="DA1041" s="45"/>
      <c r="DB1041" s="45"/>
      <c r="DC1041" s="45"/>
      <c r="DD1041" s="45"/>
      <c r="DE1041" s="45"/>
      <c r="DF1041" s="45"/>
      <c r="DG1041" s="45"/>
      <c r="DH1041" s="45"/>
      <c r="DI1041" s="45"/>
      <c r="DJ1041" s="45"/>
      <c r="DK1041" s="45"/>
      <c r="DL1041" s="45"/>
      <c r="DM1041" s="45"/>
      <c r="DN1041" s="45"/>
      <c r="DO1041" s="45"/>
      <c r="DP1041" s="45"/>
      <c r="DQ1041" s="45"/>
      <c r="DR1041" s="45"/>
      <c r="DS1041" s="45"/>
      <c r="DT1041" s="45"/>
      <c r="DU1041" s="45"/>
      <c r="DV1041" s="1217"/>
      <c r="DW1041" s="45"/>
      <c r="DX1041" s="45"/>
      <c r="DY1041" s="45"/>
      <c r="DZ1041" s="45"/>
      <c r="EA1041" s="45"/>
      <c r="EB1041" s="45"/>
      <c r="EC1041" s="45"/>
      <c r="ED1041" s="45"/>
      <c r="EE1041" s="45"/>
      <c r="EF1041" s="45"/>
      <c r="EG1041" s="45"/>
      <c r="EH1041" s="45"/>
      <c r="EI1041" s="45"/>
      <c r="EJ1041" s="45"/>
      <c r="EK1041" s="45"/>
      <c r="EL1041" s="45"/>
      <c r="EM1041" s="45"/>
      <c r="EN1041" s="45"/>
      <c r="EO1041" s="45"/>
      <c r="EP1041" s="45"/>
      <c r="EQ1041" s="1217"/>
      <c r="ER1041" s="577"/>
    </row>
    <row r="1042" spans="1:148" ht="15" customHeight="1">
      <c r="A1042" s="648"/>
      <c r="B1042" s="2261" t="s">
        <v>1417</v>
      </c>
      <c r="C1042" s="2266" t="str">
        <f t="shared" ref="C1042" si="1104">IF(ISBLANK(C110), "", C110)</f>
        <v/>
      </c>
      <c r="D1042" s="2266" t="str">
        <f t="shared" si="1086"/>
        <v/>
      </c>
      <c r="E1042" s="2266" t="str">
        <f t="shared" si="1086"/>
        <v/>
      </c>
      <c r="F1042" s="2266" t="str">
        <f t="shared" si="1086"/>
        <v/>
      </c>
      <c r="G1042" s="45"/>
      <c r="H1042" s="45"/>
      <c r="I1042" s="45"/>
      <c r="J1042" s="45"/>
      <c r="K1042" s="45"/>
      <c r="L1042" s="45"/>
      <c r="M1042" s="45"/>
      <c r="N1042" s="45"/>
      <c r="O1042" s="45"/>
      <c r="P1042" s="45"/>
      <c r="Q1042" s="45"/>
      <c r="R1042" s="45"/>
      <c r="S1042" s="45"/>
      <c r="T1042" s="45"/>
      <c r="U1042" s="45"/>
      <c r="V1042" s="45"/>
      <c r="W1042" s="45"/>
      <c r="X1042" s="45"/>
      <c r="Y1042" s="45"/>
      <c r="Z1042" s="45"/>
      <c r="AA1042" s="45"/>
      <c r="AB1042" s="45"/>
      <c r="AC1042" s="45"/>
      <c r="AD1042" s="45"/>
      <c r="AE1042" s="45"/>
      <c r="AF1042" s="45"/>
      <c r="AG1042" s="45"/>
      <c r="AH1042" s="45"/>
      <c r="AI1042" s="45"/>
      <c r="AJ1042" s="45"/>
      <c r="AK1042" s="45"/>
      <c r="AL1042" s="45"/>
      <c r="AM1042" s="45"/>
      <c r="AN1042" s="45"/>
      <c r="AO1042" s="45"/>
      <c r="AP1042" s="45"/>
      <c r="AQ1042" s="45"/>
      <c r="AR1042" s="45"/>
      <c r="AS1042" s="45"/>
      <c r="AT1042" s="45"/>
      <c r="AU1042" s="45"/>
      <c r="AV1042" s="45"/>
      <c r="AW1042" s="45"/>
      <c r="AX1042" s="45"/>
      <c r="AY1042" s="45"/>
      <c r="AZ1042" s="45"/>
      <c r="BA1042" s="45"/>
      <c r="BB1042" s="45"/>
      <c r="BC1042" s="45"/>
      <c r="BD1042" s="45"/>
      <c r="BE1042" s="45"/>
      <c r="BF1042" s="45"/>
      <c r="BG1042" s="45"/>
      <c r="BH1042" s="45"/>
      <c r="BI1042" s="45"/>
      <c r="BJ1042" s="45"/>
      <c r="BK1042" s="45"/>
      <c r="BL1042" s="45"/>
      <c r="BM1042" s="45"/>
      <c r="BN1042" s="45"/>
      <c r="BO1042" s="45"/>
      <c r="BP1042" s="45"/>
      <c r="BQ1042" s="45"/>
      <c r="BR1042" s="45"/>
      <c r="BS1042" s="45"/>
      <c r="BT1042" s="45"/>
      <c r="BU1042" s="45"/>
      <c r="BV1042" s="45"/>
      <c r="BW1042" s="45"/>
      <c r="BX1042" s="45"/>
      <c r="BY1042" s="45"/>
      <c r="BZ1042" s="45"/>
      <c r="CA1042" s="45"/>
      <c r="CB1042" s="45"/>
      <c r="CC1042" s="45"/>
      <c r="CD1042" s="45"/>
      <c r="CE1042" s="45"/>
      <c r="CF1042" s="45"/>
      <c r="CG1042" s="45"/>
      <c r="CH1042" s="45"/>
      <c r="CI1042" s="45"/>
      <c r="CJ1042" s="45"/>
      <c r="CK1042" s="45"/>
      <c r="CL1042" s="45"/>
      <c r="CM1042" s="45"/>
      <c r="CN1042" s="45"/>
      <c r="CO1042" s="45"/>
      <c r="CP1042" s="45"/>
      <c r="CQ1042" s="45"/>
      <c r="CR1042" s="45"/>
      <c r="CS1042" s="45"/>
      <c r="CT1042" s="45"/>
      <c r="CU1042" s="45"/>
      <c r="CV1042" s="45"/>
      <c r="CW1042" s="45"/>
      <c r="CX1042" s="45"/>
      <c r="CY1042" s="45"/>
      <c r="CZ1042" s="45"/>
      <c r="DA1042" s="45"/>
      <c r="DB1042" s="45"/>
      <c r="DC1042" s="45"/>
      <c r="DD1042" s="45"/>
      <c r="DE1042" s="45"/>
      <c r="DF1042" s="45"/>
      <c r="DG1042" s="45"/>
      <c r="DH1042" s="45"/>
      <c r="DI1042" s="45"/>
      <c r="DJ1042" s="45"/>
      <c r="DK1042" s="45"/>
      <c r="DL1042" s="45"/>
      <c r="DM1042" s="45"/>
      <c r="DN1042" s="45"/>
      <c r="DO1042" s="45"/>
      <c r="DP1042" s="45"/>
      <c r="DQ1042" s="45"/>
      <c r="DR1042" s="45"/>
      <c r="DS1042" s="45"/>
      <c r="DT1042" s="45"/>
      <c r="DU1042" s="45"/>
      <c r="DV1042" s="1217"/>
      <c r="DW1042" s="45"/>
      <c r="DX1042" s="45"/>
      <c r="DY1042" s="45"/>
      <c r="DZ1042" s="45"/>
      <c r="EA1042" s="45"/>
      <c r="EB1042" s="45"/>
      <c r="EC1042" s="45"/>
      <c r="ED1042" s="45"/>
      <c r="EE1042" s="45"/>
      <c r="EF1042" s="45"/>
      <c r="EG1042" s="45"/>
      <c r="EH1042" s="45"/>
      <c r="EI1042" s="45"/>
      <c r="EJ1042" s="45"/>
      <c r="EK1042" s="45"/>
      <c r="EL1042" s="45"/>
      <c r="EM1042" s="45"/>
      <c r="EN1042" s="45"/>
      <c r="EO1042" s="45"/>
      <c r="EP1042" s="45"/>
      <c r="EQ1042" s="1217"/>
      <c r="ER1042" s="577"/>
    </row>
    <row r="1043" spans="1:148" ht="15" customHeight="1">
      <c r="A1043" s="648"/>
      <c r="B1043" s="2268" t="s">
        <v>1418</v>
      </c>
      <c r="C1043" s="2269" t="str">
        <f t="shared" ref="C1043" si="1105">IF(ISBLANK(C111), "", C111)</f>
        <v/>
      </c>
      <c r="D1043" s="2269" t="str">
        <f t="shared" si="1086"/>
        <v/>
      </c>
      <c r="E1043" s="2269" t="str">
        <f t="shared" si="1086"/>
        <v/>
      </c>
      <c r="F1043" s="2269" t="str">
        <f t="shared" si="1086"/>
        <v/>
      </c>
      <c r="G1043" s="423"/>
      <c r="H1043" s="423"/>
      <c r="I1043" s="423"/>
      <c r="J1043" s="423"/>
      <c r="K1043" s="423"/>
      <c r="L1043" s="423"/>
      <c r="M1043" s="423"/>
      <c r="N1043" s="423"/>
      <c r="O1043" s="423"/>
      <c r="P1043" s="423"/>
      <c r="Q1043" s="423"/>
      <c r="R1043" s="423"/>
      <c r="S1043" s="423"/>
      <c r="T1043" s="423"/>
      <c r="U1043" s="423"/>
      <c r="V1043" s="423"/>
      <c r="W1043" s="423"/>
      <c r="X1043" s="423"/>
      <c r="Y1043" s="423"/>
      <c r="Z1043" s="423"/>
      <c r="AA1043" s="423"/>
      <c r="AB1043" s="423"/>
      <c r="AC1043" s="423"/>
      <c r="AD1043" s="423"/>
      <c r="AE1043" s="423"/>
      <c r="AF1043" s="423"/>
      <c r="AG1043" s="423"/>
      <c r="AH1043" s="423"/>
      <c r="AI1043" s="423"/>
      <c r="AJ1043" s="423"/>
      <c r="AK1043" s="423"/>
      <c r="AL1043" s="423"/>
      <c r="AM1043" s="423"/>
      <c r="AN1043" s="423"/>
      <c r="AO1043" s="423"/>
      <c r="AP1043" s="423"/>
      <c r="AQ1043" s="423"/>
      <c r="AR1043" s="423"/>
      <c r="AS1043" s="423"/>
      <c r="AT1043" s="423"/>
      <c r="AU1043" s="423"/>
      <c r="AV1043" s="423"/>
      <c r="AW1043" s="423"/>
      <c r="AX1043" s="423"/>
      <c r="AY1043" s="423"/>
      <c r="AZ1043" s="423"/>
      <c r="BA1043" s="423"/>
      <c r="BB1043" s="423"/>
      <c r="BC1043" s="423"/>
      <c r="BD1043" s="423"/>
      <c r="BE1043" s="423"/>
      <c r="BF1043" s="423"/>
      <c r="BG1043" s="423"/>
      <c r="BH1043" s="423"/>
      <c r="BI1043" s="423"/>
      <c r="BJ1043" s="423"/>
      <c r="BK1043" s="423"/>
      <c r="BL1043" s="423"/>
      <c r="BM1043" s="423"/>
      <c r="BN1043" s="423"/>
      <c r="BO1043" s="423"/>
      <c r="BP1043" s="423"/>
      <c r="BQ1043" s="423"/>
      <c r="BR1043" s="423"/>
      <c r="BS1043" s="423"/>
      <c r="BT1043" s="423"/>
      <c r="BU1043" s="423"/>
      <c r="BV1043" s="423"/>
      <c r="BW1043" s="423"/>
      <c r="BX1043" s="423"/>
      <c r="BY1043" s="423"/>
      <c r="BZ1043" s="423"/>
      <c r="CA1043" s="423"/>
      <c r="CB1043" s="423"/>
      <c r="CC1043" s="423"/>
      <c r="CD1043" s="423"/>
      <c r="CE1043" s="423"/>
      <c r="CF1043" s="423"/>
      <c r="CG1043" s="423"/>
      <c r="CH1043" s="423"/>
      <c r="CI1043" s="423"/>
      <c r="CJ1043" s="423"/>
      <c r="CK1043" s="423"/>
      <c r="CL1043" s="423"/>
      <c r="CM1043" s="423"/>
      <c r="CN1043" s="423"/>
      <c r="CO1043" s="423"/>
      <c r="CP1043" s="423"/>
      <c r="CQ1043" s="423"/>
      <c r="CR1043" s="423"/>
      <c r="CS1043" s="423"/>
      <c r="CT1043" s="423"/>
      <c r="CU1043" s="423"/>
      <c r="CV1043" s="423"/>
      <c r="CW1043" s="423"/>
      <c r="CX1043" s="423"/>
      <c r="CY1043" s="423"/>
      <c r="CZ1043" s="423"/>
      <c r="DA1043" s="423"/>
      <c r="DB1043" s="423"/>
      <c r="DC1043" s="423"/>
      <c r="DD1043" s="423"/>
      <c r="DE1043" s="423"/>
      <c r="DF1043" s="423"/>
      <c r="DG1043" s="423"/>
      <c r="DH1043" s="423"/>
      <c r="DI1043" s="423"/>
      <c r="DJ1043" s="423"/>
      <c r="DK1043" s="423"/>
      <c r="DL1043" s="423"/>
      <c r="DM1043" s="423"/>
      <c r="DN1043" s="423"/>
      <c r="DO1043" s="423"/>
      <c r="DP1043" s="423"/>
      <c r="DQ1043" s="423"/>
      <c r="DR1043" s="423"/>
      <c r="DS1043" s="423"/>
      <c r="DT1043" s="423"/>
      <c r="DU1043" s="423"/>
      <c r="DV1043" s="97"/>
      <c r="DW1043" s="423"/>
      <c r="DX1043" s="423"/>
      <c r="DY1043" s="423"/>
      <c r="DZ1043" s="423"/>
      <c r="EA1043" s="423"/>
      <c r="EB1043" s="423"/>
      <c r="EC1043" s="423"/>
      <c r="ED1043" s="423"/>
      <c r="EE1043" s="423"/>
      <c r="EF1043" s="423"/>
      <c r="EG1043" s="423"/>
      <c r="EH1043" s="423"/>
      <c r="EI1043" s="423"/>
      <c r="EJ1043" s="423"/>
      <c r="EK1043" s="423"/>
      <c r="EL1043" s="423"/>
      <c r="EM1043" s="423"/>
      <c r="EN1043" s="423"/>
      <c r="EO1043" s="423"/>
      <c r="EP1043" s="423"/>
      <c r="EQ1043" s="97"/>
      <c r="ER1043" s="577"/>
    </row>
    <row r="1044" spans="1:148" ht="15" customHeight="1">
      <c r="A1044" s="648"/>
      <c r="B1044" s="2279" t="s">
        <v>1419</v>
      </c>
      <c r="C1044" s="2264"/>
      <c r="D1044" s="2264"/>
      <c r="E1044" s="2264"/>
      <c r="F1044" s="2264"/>
      <c r="G1044" s="75"/>
      <c r="H1044" s="75"/>
      <c r="I1044" s="75"/>
      <c r="J1044" s="75"/>
      <c r="K1044" s="75"/>
      <c r="L1044" s="75"/>
      <c r="M1044" s="75"/>
      <c r="N1044" s="75"/>
      <c r="O1044" s="75"/>
      <c r="P1044" s="75"/>
      <c r="Q1044" s="75"/>
      <c r="R1044" s="75"/>
      <c r="S1044" s="75"/>
      <c r="T1044" s="75"/>
      <c r="U1044" s="75"/>
      <c r="V1044" s="75"/>
      <c r="W1044" s="75"/>
      <c r="X1044" s="75"/>
      <c r="Y1044" s="75"/>
      <c r="Z1044" s="75"/>
      <c r="AA1044" s="75"/>
      <c r="AB1044" s="75"/>
      <c r="AC1044" s="75"/>
      <c r="AD1044" s="75"/>
      <c r="AE1044" s="75"/>
      <c r="AF1044" s="75"/>
      <c r="AG1044" s="75"/>
      <c r="AH1044" s="75"/>
      <c r="AI1044" s="75"/>
      <c r="AJ1044" s="75"/>
      <c r="AK1044" s="75"/>
      <c r="AL1044" s="75"/>
      <c r="AM1044" s="75"/>
      <c r="AN1044" s="75"/>
      <c r="AO1044" s="75"/>
      <c r="AP1044" s="75"/>
      <c r="AQ1044" s="75"/>
      <c r="AR1044" s="75"/>
      <c r="AS1044" s="75"/>
      <c r="AT1044" s="75"/>
      <c r="AU1044" s="75"/>
      <c r="AV1044" s="75"/>
      <c r="AW1044" s="75"/>
      <c r="AX1044" s="75"/>
      <c r="AY1044" s="75"/>
      <c r="AZ1044" s="75"/>
      <c r="BA1044" s="75"/>
      <c r="BB1044" s="75"/>
      <c r="BC1044" s="75"/>
      <c r="BD1044" s="75"/>
      <c r="BE1044" s="75"/>
      <c r="BF1044" s="75"/>
      <c r="BG1044" s="75"/>
      <c r="BH1044" s="75"/>
      <c r="BI1044" s="75"/>
      <c r="BJ1044" s="75"/>
      <c r="BK1044" s="75"/>
      <c r="BL1044" s="75"/>
      <c r="BM1044" s="75"/>
      <c r="BN1044" s="75"/>
      <c r="BO1044" s="75"/>
      <c r="BP1044" s="75"/>
      <c r="BQ1044" s="75"/>
      <c r="BR1044" s="75"/>
      <c r="BS1044" s="75"/>
      <c r="BT1044" s="75"/>
      <c r="BU1044" s="75"/>
      <c r="BV1044" s="75"/>
      <c r="BW1044" s="75"/>
      <c r="BX1044" s="75"/>
      <c r="BY1044" s="75"/>
      <c r="BZ1044" s="75"/>
      <c r="CA1044" s="75"/>
      <c r="CB1044" s="75"/>
      <c r="CC1044" s="75"/>
      <c r="CD1044" s="75"/>
      <c r="CE1044" s="75"/>
      <c r="CF1044" s="75"/>
      <c r="CG1044" s="75"/>
      <c r="CH1044" s="75"/>
      <c r="CI1044" s="75"/>
      <c r="CJ1044" s="75"/>
      <c r="CK1044" s="75"/>
      <c r="CL1044" s="75"/>
      <c r="CM1044" s="75"/>
      <c r="CN1044" s="75"/>
      <c r="CO1044" s="75"/>
      <c r="CP1044" s="75"/>
      <c r="CQ1044" s="75"/>
      <c r="CR1044" s="75"/>
      <c r="CS1044" s="75"/>
      <c r="CT1044" s="75"/>
      <c r="CU1044" s="75"/>
      <c r="CV1044" s="75"/>
      <c r="CW1044" s="75"/>
      <c r="CX1044" s="75"/>
      <c r="CY1044" s="75"/>
      <c r="CZ1044" s="75"/>
      <c r="DA1044" s="75"/>
      <c r="DB1044" s="75"/>
      <c r="DC1044" s="75"/>
      <c r="DD1044" s="75"/>
      <c r="DE1044" s="75"/>
      <c r="DF1044" s="75"/>
      <c r="DG1044" s="75"/>
      <c r="DH1044" s="75"/>
      <c r="DI1044" s="75"/>
      <c r="DJ1044" s="75"/>
      <c r="DK1044" s="75"/>
      <c r="DL1044" s="75"/>
      <c r="DM1044" s="75"/>
      <c r="DN1044" s="75"/>
      <c r="DO1044" s="75"/>
      <c r="DP1044" s="75"/>
      <c r="DQ1044" s="75"/>
      <c r="DR1044" s="75"/>
      <c r="DS1044" s="75"/>
      <c r="DT1044" s="75"/>
      <c r="DU1044" s="75"/>
      <c r="DV1044" s="2280"/>
      <c r="DW1044" s="75"/>
      <c r="DX1044" s="75"/>
      <c r="DY1044" s="75"/>
      <c r="DZ1044" s="75"/>
      <c r="EA1044" s="75"/>
      <c r="EB1044" s="75"/>
      <c r="EC1044" s="75"/>
      <c r="ED1044" s="75"/>
      <c r="EE1044" s="75"/>
      <c r="EF1044" s="75"/>
      <c r="EG1044" s="75"/>
      <c r="EH1044" s="75"/>
      <c r="EI1044" s="75"/>
      <c r="EJ1044" s="75"/>
      <c r="EK1044" s="75"/>
      <c r="EL1044" s="75"/>
      <c r="EM1044" s="75"/>
      <c r="EN1044" s="75"/>
      <c r="EO1044" s="75"/>
      <c r="EP1044" s="75"/>
      <c r="EQ1044" s="2280"/>
      <c r="ER1044" s="577"/>
    </row>
    <row r="1045" spans="1:148" s="584" customFormat="1" ht="60" customHeight="1">
      <c r="A1045" s="1633" t="s">
        <v>1489</v>
      </c>
      <c r="B1045" s="574"/>
      <c r="C1045" s="574"/>
      <c r="D1045" s="777"/>
      <c r="E1045" s="777"/>
      <c r="F1045" s="777"/>
      <c r="ER1045" s="403"/>
    </row>
    <row r="1046" spans="1:148" s="584" customFormat="1" ht="45" customHeight="1">
      <c r="A1046" s="1633" t="s">
        <v>1823</v>
      </c>
      <c r="B1046" s="574"/>
      <c r="C1046" s="574"/>
      <c r="D1046" s="777"/>
      <c r="E1046" s="777"/>
      <c r="F1046" s="777"/>
      <c r="ER1046" s="403"/>
    </row>
    <row r="1047" spans="1:148" ht="45" customHeight="1">
      <c r="A1047" s="648"/>
      <c r="B1047" s="2276" t="s">
        <v>1318</v>
      </c>
      <c r="C1047" s="2255" t="s">
        <v>1821</v>
      </c>
      <c r="D1047" s="624" t="s">
        <v>1474</v>
      </c>
      <c r="E1047" s="2255" t="s">
        <v>1475</v>
      </c>
      <c r="F1047" s="2255" t="s">
        <v>1822</v>
      </c>
      <c r="G1047" s="2255" t="s">
        <v>1316</v>
      </c>
      <c r="H1047" s="2255" t="str">
        <f t="shared" ref="H1047:BS1047" si="1106">"T+" &amp; (COLUMN(H1047)-COLUMN($G1047))</f>
        <v>T+1</v>
      </c>
      <c r="I1047" s="2255" t="str">
        <f t="shared" si="1106"/>
        <v>T+2</v>
      </c>
      <c r="J1047" s="2255" t="str">
        <f t="shared" si="1106"/>
        <v>T+3</v>
      </c>
      <c r="K1047" s="2255" t="str">
        <f t="shared" si="1106"/>
        <v>T+4</v>
      </c>
      <c r="L1047" s="2255" t="str">
        <f t="shared" si="1106"/>
        <v>T+5</v>
      </c>
      <c r="M1047" s="2255" t="str">
        <f t="shared" si="1106"/>
        <v>T+6</v>
      </c>
      <c r="N1047" s="2255" t="str">
        <f t="shared" si="1106"/>
        <v>T+7</v>
      </c>
      <c r="O1047" s="2255" t="str">
        <f t="shared" si="1106"/>
        <v>T+8</v>
      </c>
      <c r="P1047" s="2255" t="str">
        <f t="shared" si="1106"/>
        <v>T+9</v>
      </c>
      <c r="Q1047" s="2255" t="str">
        <f t="shared" si="1106"/>
        <v>T+10</v>
      </c>
      <c r="R1047" s="2255" t="str">
        <f t="shared" si="1106"/>
        <v>T+11</v>
      </c>
      <c r="S1047" s="2255" t="str">
        <f t="shared" si="1106"/>
        <v>T+12</v>
      </c>
      <c r="T1047" s="2255" t="str">
        <f t="shared" si="1106"/>
        <v>T+13</v>
      </c>
      <c r="U1047" s="2255" t="str">
        <f t="shared" si="1106"/>
        <v>T+14</v>
      </c>
      <c r="V1047" s="2255" t="str">
        <f t="shared" si="1106"/>
        <v>T+15</v>
      </c>
      <c r="W1047" s="2255" t="str">
        <f t="shared" si="1106"/>
        <v>T+16</v>
      </c>
      <c r="X1047" s="2255" t="str">
        <f t="shared" si="1106"/>
        <v>T+17</v>
      </c>
      <c r="Y1047" s="2255" t="str">
        <f t="shared" si="1106"/>
        <v>T+18</v>
      </c>
      <c r="Z1047" s="2255" t="str">
        <f t="shared" si="1106"/>
        <v>T+19</v>
      </c>
      <c r="AA1047" s="2255" t="str">
        <f t="shared" si="1106"/>
        <v>T+20</v>
      </c>
      <c r="AB1047" s="2255" t="str">
        <f t="shared" si="1106"/>
        <v>T+21</v>
      </c>
      <c r="AC1047" s="2255" t="str">
        <f t="shared" si="1106"/>
        <v>T+22</v>
      </c>
      <c r="AD1047" s="2255" t="str">
        <f t="shared" si="1106"/>
        <v>T+23</v>
      </c>
      <c r="AE1047" s="2255" t="str">
        <f t="shared" si="1106"/>
        <v>T+24</v>
      </c>
      <c r="AF1047" s="2255" t="str">
        <f t="shared" si="1106"/>
        <v>T+25</v>
      </c>
      <c r="AG1047" s="2255" t="str">
        <f t="shared" si="1106"/>
        <v>T+26</v>
      </c>
      <c r="AH1047" s="2255" t="str">
        <f t="shared" si="1106"/>
        <v>T+27</v>
      </c>
      <c r="AI1047" s="2255" t="str">
        <f t="shared" si="1106"/>
        <v>T+28</v>
      </c>
      <c r="AJ1047" s="2255" t="str">
        <f t="shared" si="1106"/>
        <v>T+29</v>
      </c>
      <c r="AK1047" s="2255" t="str">
        <f t="shared" si="1106"/>
        <v>T+30</v>
      </c>
      <c r="AL1047" s="2255" t="str">
        <f t="shared" si="1106"/>
        <v>T+31</v>
      </c>
      <c r="AM1047" s="2255" t="str">
        <f t="shared" si="1106"/>
        <v>T+32</v>
      </c>
      <c r="AN1047" s="2255" t="str">
        <f t="shared" si="1106"/>
        <v>T+33</v>
      </c>
      <c r="AO1047" s="2255" t="str">
        <f t="shared" si="1106"/>
        <v>T+34</v>
      </c>
      <c r="AP1047" s="2255" t="str">
        <f t="shared" si="1106"/>
        <v>T+35</v>
      </c>
      <c r="AQ1047" s="2255" t="str">
        <f t="shared" si="1106"/>
        <v>T+36</v>
      </c>
      <c r="AR1047" s="2255" t="str">
        <f t="shared" si="1106"/>
        <v>T+37</v>
      </c>
      <c r="AS1047" s="2255" t="str">
        <f t="shared" si="1106"/>
        <v>T+38</v>
      </c>
      <c r="AT1047" s="2255" t="str">
        <f t="shared" si="1106"/>
        <v>T+39</v>
      </c>
      <c r="AU1047" s="2255" t="str">
        <f t="shared" si="1106"/>
        <v>T+40</v>
      </c>
      <c r="AV1047" s="2255" t="str">
        <f t="shared" si="1106"/>
        <v>T+41</v>
      </c>
      <c r="AW1047" s="2255" t="str">
        <f t="shared" si="1106"/>
        <v>T+42</v>
      </c>
      <c r="AX1047" s="2255" t="str">
        <f t="shared" si="1106"/>
        <v>T+43</v>
      </c>
      <c r="AY1047" s="2255" t="str">
        <f t="shared" si="1106"/>
        <v>T+44</v>
      </c>
      <c r="AZ1047" s="2255" t="str">
        <f t="shared" si="1106"/>
        <v>T+45</v>
      </c>
      <c r="BA1047" s="2255" t="str">
        <f t="shared" si="1106"/>
        <v>T+46</v>
      </c>
      <c r="BB1047" s="2255" t="str">
        <f t="shared" si="1106"/>
        <v>T+47</v>
      </c>
      <c r="BC1047" s="2255" t="str">
        <f t="shared" si="1106"/>
        <v>T+48</v>
      </c>
      <c r="BD1047" s="2255" t="str">
        <f t="shared" si="1106"/>
        <v>T+49</v>
      </c>
      <c r="BE1047" s="2255" t="str">
        <f t="shared" si="1106"/>
        <v>T+50</v>
      </c>
      <c r="BF1047" s="2255" t="str">
        <f t="shared" si="1106"/>
        <v>T+51</v>
      </c>
      <c r="BG1047" s="2255" t="str">
        <f t="shared" si="1106"/>
        <v>T+52</v>
      </c>
      <c r="BH1047" s="2255" t="str">
        <f t="shared" si="1106"/>
        <v>T+53</v>
      </c>
      <c r="BI1047" s="2255" t="str">
        <f t="shared" si="1106"/>
        <v>T+54</v>
      </c>
      <c r="BJ1047" s="2255" t="str">
        <f t="shared" si="1106"/>
        <v>T+55</v>
      </c>
      <c r="BK1047" s="2255" t="str">
        <f t="shared" si="1106"/>
        <v>T+56</v>
      </c>
      <c r="BL1047" s="2255" t="str">
        <f t="shared" si="1106"/>
        <v>T+57</v>
      </c>
      <c r="BM1047" s="2255" t="str">
        <f t="shared" si="1106"/>
        <v>T+58</v>
      </c>
      <c r="BN1047" s="2255" t="str">
        <f t="shared" si="1106"/>
        <v>T+59</v>
      </c>
      <c r="BO1047" s="2255" t="str">
        <f t="shared" si="1106"/>
        <v>T+60</v>
      </c>
      <c r="BP1047" s="2255" t="str">
        <f t="shared" si="1106"/>
        <v>T+61</v>
      </c>
      <c r="BQ1047" s="2255" t="str">
        <f t="shared" si="1106"/>
        <v>T+62</v>
      </c>
      <c r="BR1047" s="2255" t="str">
        <f t="shared" si="1106"/>
        <v>T+63</v>
      </c>
      <c r="BS1047" s="2255" t="str">
        <f t="shared" si="1106"/>
        <v>T+64</v>
      </c>
      <c r="BT1047" s="2255" t="str">
        <f t="shared" ref="BT1047:EE1047" si="1107">"T+" &amp; (COLUMN(BT1047)-COLUMN($G1047))</f>
        <v>T+65</v>
      </c>
      <c r="BU1047" s="2255" t="str">
        <f t="shared" si="1107"/>
        <v>T+66</v>
      </c>
      <c r="BV1047" s="2255" t="str">
        <f t="shared" si="1107"/>
        <v>T+67</v>
      </c>
      <c r="BW1047" s="2255" t="str">
        <f t="shared" si="1107"/>
        <v>T+68</v>
      </c>
      <c r="BX1047" s="2255" t="str">
        <f t="shared" si="1107"/>
        <v>T+69</v>
      </c>
      <c r="BY1047" s="2255" t="str">
        <f t="shared" si="1107"/>
        <v>T+70</v>
      </c>
      <c r="BZ1047" s="2255" t="str">
        <f t="shared" si="1107"/>
        <v>T+71</v>
      </c>
      <c r="CA1047" s="2255" t="str">
        <f t="shared" si="1107"/>
        <v>T+72</v>
      </c>
      <c r="CB1047" s="2255" t="str">
        <f t="shared" si="1107"/>
        <v>T+73</v>
      </c>
      <c r="CC1047" s="2255" t="str">
        <f t="shared" si="1107"/>
        <v>T+74</v>
      </c>
      <c r="CD1047" s="2255" t="str">
        <f t="shared" si="1107"/>
        <v>T+75</v>
      </c>
      <c r="CE1047" s="2255" t="str">
        <f t="shared" si="1107"/>
        <v>T+76</v>
      </c>
      <c r="CF1047" s="2255" t="str">
        <f t="shared" si="1107"/>
        <v>T+77</v>
      </c>
      <c r="CG1047" s="2255" t="str">
        <f t="shared" si="1107"/>
        <v>T+78</v>
      </c>
      <c r="CH1047" s="2255" t="str">
        <f t="shared" si="1107"/>
        <v>T+79</v>
      </c>
      <c r="CI1047" s="2255" t="str">
        <f t="shared" si="1107"/>
        <v>T+80</v>
      </c>
      <c r="CJ1047" s="2255" t="str">
        <f t="shared" si="1107"/>
        <v>T+81</v>
      </c>
      <c r="CK1047" s="2255" t="str">
        <f t="shared" si="1107"/>
        <v>T+82</v>
      </c>
      <c r="CL1047" s="2255" t="str">
        <f t="shared" si="1107"/>
        <v>T+83</v>
      </c>
      <c r="CM1047" s="2255" t="str">
        <f t="shared" si="1107"/>
        <v>T+84</v>
      </c>
      <c r="CN1047" s="2255" t="str">
        <f t="shared" si="1107"/>
        <v>T+85</v>
      </c>
      <c r="CO1047" s="2255" t="str">
        <f t="shared" si="1107"/>
        <v>T+86</v>
      </c>
      <c r="CP1047" s="2255" t="str">
        <f t="shared" si="1107"/>
        <v>T+87</v>
      </c>
      <c r="CQ1047" s="2255" t="str">
        <f t="shared" si="1107"/>
        <v>T+88</v>
      </c>
      <c r="CR1047" s="2255" t="str">
        <f t="shared" si="1107"/>
        <v>T+89</v>
      </c>
      <c r="CS1047" s="2255" t="str">
        <f t="shared" si="1107"/>
        <v>T+90</v>
      </c>
      <c r="CT1047" s="2255" t="str">
        <f t="shared" si="1107"/>
        <v>T+91</v>
      </c>
      <c r="CU1047" s="2255" t="str">
        <f t="shared" si="1107"/>
        <v>T+92</v>
      </c>
      <c r="CV1047" s="2255" t="str">
        <f t="shared" si="1107"/>
        <v>T+93</v>
      </c>
      <c r="CW1047" s="2255" t="str">
        <f t="shared" si="1107"/>
        <v>T+94</v>
      </c>
      <c r="CX1047" s="2255" t="str">
        <f t="shared" si="1107"/>
        <v>T+95</v>
      </c>
      <c r="CY1047" s="2255" t="str">
        <f t="shared" si="1107"/>
        <v>T+96</v>
      </c>
      <c r="CZ1047" s="2255" t="str">
        <f t="shared" si="1107"/>
        <v>T+97</v>
      </c>
      <c r="DA1047" s="2255" t="str">
        <f t="shared" si="1107"/>
        <v>T+98</v>
      </c>
      <c r="DB1047" s="2255" t="str">
        <f t="shared" si="1107"/>
        <v>T+99</v>
      </c>
      <c r="DC1047" s="2255" t="str">
        <f t="shared" si="1107"/>
        <v>T+100</v>
      </c>
      <c r="DD1047" s="2255" t="str">
        <f t="shared" si="1107"/>
        <v>T+101</v>
      </c>
      <c r="DE1047" s="2255" t="str">
        <f t="shared" si="1107"/>
        <v>T+102</v>
      </c>
      <c r="DF1047" s="2255" t="str">
        <f t="shared" si="1107"/>
        <v>T+103</v>
      </c>
      <c r="DG1047" s="2255" t="str">
        <f t="shared" si="1107"/>
        <v>T+104</v>
      </c>
      <c r="DH1047" s="2255" t="str">
        <f t="shared" si="1107"/>
        <v>T+105</v>
      </c>
      <c r="DI1047" s="2255" t="str">
        <f t="shared" si="1107"/>
        <v>T+106</v>
      </c>
      <c r="DJ1047" s="2255" t="str">
        <f t="shared" si="1107"/>
        <v>T+107</v>
      </c>
      <c r="DK1047" s="2255" t="str">
        <f t="shared" si="1107"/>
        <v>T+108</v>
      </c>
      <c r="DL1047" s="2255" t="str">
        <f t="shared" si="1107"/>
        <v>T+109</v>
      </c>
      <c r="DM1047" s="2255" t="str">
        <f t="shared" si="1107"/>
        <v>T+110</v>
      </c>
      <c r="DN1047" s="2255" t="str">
        <f t="shared" si="1107"/>
        <v>T+111</v>
      </c>
      <c r="DO1047" s="2255" t="str">
        <f t="shared" si="1107"/>
        <v>T+112</v>
      </c>
      <c r="DP1047" s="2255" t="str">
        <f t="shared" si="1107"/>
        <v>T+113</v>
      </c>
      <c r="DQ1047" s="2255" t="str">
        <f t="shared" si="1107"/>
        <v>T+114</v>
      </c>
      <c r="DR1047" s="2255" t="str">
        <f t="shared" si="1107"/>
        <v>T+115</v>
      </c>
      <c r="DS1047" s="2255" t="str">
        <f t="shared" si="1107"/>
        <v>T+116</v>
      </c>
      <c r="DT1047" s="2255" t="str">
        <f t="shared" si="1107"/>
        <v>T+117</v>
      </c>
      <c r="DU1047" s="2255" t="str">
        <f t="shared" si="1107"/>
        <v>T+118</v>
      </c>
      <c r="DV1047" s="2255" t="str">
        <f t="shared" si="1107"/>
        <v>T+119</v>
      </c>
      <c r="DW1047" s="2255" t="str">
        <f t="shared" si="1107"/>
        <v>T+120</v>
      </c>
      <c r="DX1047" s="2255" t="str">
        <f t="shared" si="1107"/>
        <v>T+121</v>
      </c>
      <c r="DY1047" s="2255" t="str">
        <f t="shared" si="1107"/>
        <v>T+122</v>
      </c>
      <c r="DZ1047" s="2255" t="str">
        <f t="shared" si="1107"/>
        <v>T+123</v>
      </c>
      <c r="EA1047" s="2255" t="str">
        <f t="shared" si="1107"/>
        <v>T+124</v>
      </c>
      <c r="EB1047" s="2255" t="str">
        <f t="shared" si="1107"/>
        <v>T+125</v>
      </c>
      <c r="EC1047" s="2255" t="str">
        <f t="shared" si="1107"/>
        <v>T+126</v>
      </c>
      <c r="ED1047" s="2255" t="str">
        <f t="shared" si="1107"/>
        <v>T+127</v>
      </c>
      <c r="EE1047" s="2255" t="str">
        <f t="shared" si="1107"/>
        <v>T+128</v>
      </c>
      <c r="EF1047" s="2255" t="str">
        <f t="shared" ref="EF1047:EQ1047" si="1108">"T+" &amp; (COLUMN(EF1047)-COLUMN($G1047))</f>
        <v>T+129</v>
      </c>
      <c r="EG1047" s="2255" t="str">
        <f t="shared" si="1108"/>
        <v>T+130</v>
      </c>
      <c r="EH1047" s="2255" t="str">
        <f t="shared" si="1108"/>
        <v>T+131</v>
      </c>
      <c r="EI1047" s="2255" t="str">
        <f t="shared" si="1108"/>
        <v>T+132</v>
      </c>
      <c r="EJ1047" s="2255" t="str">
        <f t="shared" si="1108"/>
        <v>T+133</v>
      </c>
      <c r="EK1047" s="2255" t="str">
        <f t="shared" si="1108"/>
        <v>T+134</v>
      </c>
      <c r="EL1047" s="2255" t="str">
        <f t="shared" si="1108"/>
        <v>T+135</v>
      </c>
      <c r="EM1047" s="2255" t="str">
        <f t="shared" si="1108"/>
        <v>T+136</v>
      </c>
      <c r="EN1047" s="2255" t="str">
        <f t="shared" si="1108"/>
        <v>T+137</v>
      </c>
      <c r="EO1047" s="2255" t="str">
        <f t="shared" si="1108"/>
        <v>T+138</v>
      </c>
      <c r="EP1047" s="2255" t="str">
        <f t="shared" si="1108"/>
        <v>T+139</v>
      </c>
      <c r="EQ1047" s="2255" t="str">
        <f t="shared" si="1108"/>
        <v>T+140</v>
      </c>
      <c r="ER1047" s="577"/>
    </row>
    <row r="1048" spans="1:148" ht="15" customHeight="1">
      <c r="A1048" s="648"/>
      <c r="B1048" s="2260" t="str">
        <f t="shared" ref="B1048:B1079" si="1109">B12</f>
        <v>Desk 1</v>
      </c>
      <c r="C1048" s="2265" t="str">
        <f t="shared" ref="C1048" si="1110">IF(ISBLANK(C12), "", C12)</f>
        <v/>
      </c>
      <c r="D1048" s="2265" t="str">
        <f t="shared" ref="D1048:F1067" si="1111">IF(ISBLANK(D12), "", D12)</f>
        <v/>
      </c>
      <c r="E1048" s="2265" t="str">
        <f t="shared" si="1111"/>
        <v/>
      </c>
      <c r="F1048" s="2265" t="str">
        <f>IF(ISBLANK(F12), "", F12)</f>
        <v/>
      </c>
      <c r="G1048" s="45"/>
      <c r="H1048" s="45"/>
      <c r="I1048" s="45"/>
      <c r="J1048" s="45"/>
      <c r="K1048" s="45"/>
      <c r="L1048" s="45"/>
      <c r="M1048" s="45"/>
      <c r="N1048" s="45"/>
      <c r="O1048" s="45"/>
      <c r="P1048" s="45"/>
      <c r="Q1048" s="45"/>
      <c r="R1048" s="45"/>
      <c r="S1048" s="45"/>
      <c r="T1048" s="45"/>
      <c r="U1048" s="45"/>
      <c r="V1048" s="45"/>
      <c r="W1048" s="45"/>
      <c r="X1048" s="45"/>
      <c r="Y1048" s="45"/>
      <c r="Z1048" s="45"/>
      <c r="AA1048" s="45"/>
      <c r="AB1048" s="45"/>
      <c r="AC1048" s="45"/>
      <c r="AD1048" s="45"/>
      <c r="AE1048" s="45"/>
      <c r="AF1048" s="45"/>
      <c r="AG1048" s="45"/>
      <c r="AH1048" s="45"/>
      <c r="AI1048" s="45"/>
      <c r="AJ1048" s="45"/>
      <c r="AK1048" s="45"/>
      <c r="AL1048" s="45"/>
      <c r="AM1048" s="45"/>
      <c r="AN1048" s="45"/>
      <c r="AO1048" s="45"/>
      <c r="AP1048" s="45"/>
      <c r="AQ1048" s="45"/>
      <c r="AR1048" s="45"/>
      <c r="AS1048" s="45"/>
      <c r="AT1048" s="45"/>
      <c r="AU1048" s="45"/>
      <c r="AV1048" s="45"/>
      <c r="AW1048" s="45"/>
      <c r="AX1048" s="45"/>
      <c r="AY1048" s="45"/>
      <c r="AZ1048" s="45"/>
      <c r="BA1048" s="45"/>
      <c r="BB1048" s="45"/>
      <c r="BC1048" s="45"/>
      <c r="BD1048" s="45"/>
      <c r="BE1048" s="45"/>
      <c r="BF1048" s="45"/>
      <c r="BG1048" s="45"/>
      <c r="BH1048" s="45"/>
      <c r="BI1048" s="45"/>
      <c r="BJ1048" s="45"/>
      <c r="BK1048" s="45"/>
      <c r="BL1048" s="45"/>
      <c r="BM1048" s="45"/>
      <c r="BN1048" s="45"/>
      <c r="BO1048" s="45"/>
      <c r="BP1048" s="45"/>
      <c r="BQ1048" s="45"/>
      <c r="BR1048" s="45"/>
      <c r="BS1048" s="45"/>
      <c r="BT1048" s="45"/>
      <c r="BU1048" s="45"/>
      <c r="BV1048" s="45"/>
      <c r="BW1048" s="45"/>
      <c r="BX1048" s="45"/>
      <c r="BY1048" s="45"/>
      <c r="BZ1048" s="45"/>
      <c r="CA1048" s="45"/>
      <c r="CB1048" s="45"/>
      <c r="CC1048" s="45"/>
      <c r="CD1048" s="45"/>
      <c r="CE1048" s="45"/>
      <c r="CF1048" s="45"/>
      <c r="CG1048" s="45"/>
      <c r="CH1048" s="45"/>
      <c r="CI1048" s="45"/>
      <c r="CJ1048" s="45"/>
      <c r="CK1048" s="45"/>
      <c r="CL1048" s="45"/>
      <c r="CM1048" s="45"/>
      <c r="CN1048" s="45"/>
      <c r="CO1048" s="45"/>
      <c r="CP1048" s="45"/>
      <c r="CQ1048" s="45"/>
      <c r="CR1048" s="45"/>
      <c r="CS1048" s="45"/>
      <c r="CT1048" s="45"/>
      <c r="CU1048" s="45"/>
      <c r="CV1048" s="45"/>
      <c r="CW1048" s="45"/>
      <c r="CX1048" s="45"/>
      <c r="CY1048" s="45"/>
      <c r="CZ1048" s="45"/>
      <c r="DA1048" s="45"/>
      <c r="DB1048" s="45"/>
      <c r="DC1048" s="45"/>
      <c r="DD1048" s="45"/>
      <c r="DE1048" s="45"/>
      <c r="DF1048" s="45"/>
      <c r="DG1048" s="45"/>
      <c r="DH1048" s="45"/>
      <c r="DI1048" s="45"/>
      <c r="DJ1048" s="45"/>
      <c r="DK1048" s="45"/>
      <c r="DL1048" s="45"/>
      <c r="DM1048" s="45"/>
      <c r="DN1048" s="45"/>
      <c r="DO1048" s="45"/>
      <c r="DP1048" s="45"/>
      <c r="DQ1048" s="45"/>
      <c r="DR1048" s="45"/>
      <c r="DS1048" s="45"/>
      <c r="DT1048" s="45"/>
      <c r="DU1048" s="45"/>
      <c r="DV1048" s="1217"/>
      <c r="DW1048" s="45"/>
      <c r="DX1048" s="45"/>
      <c r="DY1048" s="45"/>
      <c r="DZ1048" s="45"/>
      <c r="EA1048" s="45"/>
      <c r="EB1048" s="45"/>
      <c r="EC1048" s="45"/>
      <c r="ED1048" s="45"/>
      <c r="EE1048" s="45"/>
      <c r="EF1048" s="45"/>
      <c r="EG1048" s="45"/>
      <c r="EH1048" s="45"/>
      <c r="EI1048" s="45"/>
      <c r="EJ1048" s="45"/>
      <c r="EK1048" s="45"/>
      <c r="EL1048" s="45"/>
      <c r="EM1048" s="45"/>
      <c r="EN1048" s="45"/>
      <c r="EO1048" s="45"/>
      <c r="EP1048" s="45"/>
      <c r="EQ1048" s="1217"/>
      <c r="ER1048" s="577"/>
    </row>
    <row r="1049" spans="1:148" ht="15" customHeight="1">
      <c r="A1049" s="648"/>
      <c r="B1049" s="2261" t="str">
        <f t="shared" si="1109"/>
        <v>Desk 2</v>
      </c>
      <c r="C1049" s="2266" t="str">
        <f t="shared" ref="C1049" si="1112">IF(ISBLANK(C13), "", C13)</f>
        <v/>
      </c>
      <c r="D1049" s="2266" t="str">
        <f t="shared" si="1111"/>
        <v/>
      </c>
      <c r="E1049" s="2266" t="str">
        <f t="shared" si="1111"/>
        <v/>
      </c>
      <c r="F1049" s="2266" t="str">
        <f t="shared" si="1111"/>
        <v/>
      </c>
      <c r="G1049" s="45"/>
      <c r="H1049" s="45"/>
      <c r="I1049" s="45"/>
      <c r="J1049" s="45"/>
      <c r="K1049" s="45"/>
      <c r="L1049" s="45"/>
      <c r="M1049" s="45"/>
      <c r="N1049" s="45"/>
      <c r="O1049" s="45"/>
      <c r="P1049" s="45"/>
      <c r="Q1049" s="45"/>
      <c r="R1049" s="45"/>
      <c r="S1049" s="45"/>
      <c r="T1049" s="45"/>
      <c r="U1049" s="45"/>
      <c r="V1049" s="45"/>
      <c r="W1049" s="45"/>
      <c r="X1049" s="45"/>
      <c r="Y1049" s="45"/>
      <c r="Z1049" s="45"/>
      <c r="AA1049" s="45"/>
      <c r="AB1049" s="45"/>
      <c r="AC1049" s="45"/>
      <c r="AD1049" s="45"/>
      <c r="AE1049" s="45"/>
      <c r="AF1049" s="45"/>
      <c r="AG1049" s="45"/>
      <c r="AH1049" s="45"/>
      <c r="AI1049" s="45"/>
      <c r="AJ1049" s="45"/>
      <c r="AK1049" s="45"/>
      <c r="AL1049" s="45"/>
      <c r="AM1049" s="45"/>
      <c r="AN1049" s="45"/>
      <c r="AO1049" s="45"/>
      <c r="AP1049" s="45"/>
      <c r="AQ1049" s="45"/>
      <c r="AR1049" s="45"/>
      <c r="AS1049" s="45"/>
      <c r="AT1049" s="45"/>
      <c r="AU1049" s="45"/>
      <c r="AV1049" s="45"/>
      <c r="AW1049" s="45"/>
      <c r="AX1049" s="45"/>
      <c r="AY1049" s="45"/>
      <c r="AZ1049" s="45"/>
      <c r="BA1049" s="45"/>
      <c r="BB1049" s="45"/>
      <c r="BC1049" s="45"/>
      <c r="BD1049" s="45"/>
      <c r="BE1049" s="45"/>
      <c r="BF1049" s="45"/>
      <c r="BG1049" s="45"/>
      <c r="BH1049" s="45"/>
      <c r="BI1049" s="45"/>
      <c r="BJ1049" s="45"/>
      <c r="BK1049" s="45"/>
      <c r="BL1049" s="45"/>
      <c r="BM1049" s="45"/>
      <c r="BN1049" s="45"/>
      <c r="BO1049" s="45"/>
      <c r="BP1049" s="45"/>
      <c r="BQ1049" s="45"/>
      <c r="BR1049" s="45"/>
      <c r="BS1049" s="45"/>
      <c r="BT1049" s="45"/>
      <c r="BU1049" s="45"/>
      <c r="BV1049" s="45"/>
      <c r="BW1049" s="45"/>
      <c r="BX1049" s="45"/>
      <c r="BY1049" s="45"/>
      <c r="BZ1049" s="45"/>
      <c r="CA1049" s="45"/>
      <c r="CB1049" s="45"/>
      <c r="CC1049" s="45"/>
      <c r="CD1049" s="45"/>
      <c r="CE1049" s="45"/>
      <c r="CF1049" s="45"/>
      <c r="CG1049" s="45"/>
      <c r="CH1049" s="45"/>
      <c r="CI1049" s="45"/>
      <c r="CJ1049" s="45"/>
      <c r="CK1049" s="45"/>
      <c r="CL1049" s="45"/>
      <c r="CM1049" s="45"/>
      <c r="CN1049" s="45"/>
      <c r="CO1049" s="45"/>
      <c r="CP1049" s="45"/>
      <c r="CQ1049" s="45"/>
      <c r="CR1049" s="45"/>
      <c r="CS1049" s="45"/>
      <c r="CT1049" s="45"/>
      <c r="CU1049" s="45"/>
      <c r="CV1049" s="45"/>
      <c r="CW1049" s="45"/>
      <c r="CX1049" s="45"/>
      <c r="CY1049" s="45"/>
      <c r="CZ1049" s="45"/>
      <c r="DA1049" s="45"/>
      <c r="DB1049" s="45"/>
      <c r="DC1049" s="45"/>
      <c r="DD1049" s="45"/>
      <c r="DE1049" s="45"/>
      <c r="DF1049" s="45"/>
      <c r="DG1049" s="45"/>
      <c r="DH1049" s="45"/>
      <c r="DI1049" s="45"/>
      <c r="DJ1049" s="45"/>
      <c r="DK1049" s="45"/>
      <c r="DL1049" s="45"/>
      <c r="DM1049" s="45"/>
      <c r="DN1049" s="45"/>
      <c r="DO1049" s="45"/>
      <c r="DP1049" s="45"/>
      <c r="DQ1049" s="45"/>
      <c r="DR1049" s="45"/>
      <c r="DS1049" s="45"/>
      <c r="DT1049" s="45"/>
      <c r="DU1049" s="45"/>
      <c r="DV1049" s="1217"/>
      <c r="DW1049" s="45"/>
      <c r="DX1049" s="45"/>
      <c r="DY1049" s="45"/>
      <c r="DZ1049" s="45"/>
      <c r="EA1049" s="45"/>
      <c r="EB1049" s="45"/>
      <c r="EC1049" s="45"/>
      <c r="ED1049" s="45"/>
      <c r="EE1049" s="45"/>
      <c r="EF1049" s="45"/>
      <c r="EG1049" s="45"/>
      <c r="EH1049" s="45"/>
      <c r="EI1049" s="45"/>
      <c r="EJ1049" s="45"/>
      <c r="EK1049" s="45"/>
      <c r="EL1049" s="45"/>
      <c r="EM1049" s="45"/>
      <c r="EN1049" s="45"/>
      <c r="EO1049" s="45"/>
      <c r="EP1049" s="45"/>
      <c r="EQ1049" s="1217"/>
      <c r="ER1049" s="577"/>
    </row>
    <row r="1050" spans="1:148" ht="15" customHeight="1">
      <c r="A1050" s="648"/>
      <c r="B1050" s="2261" t="str">
        <f t="shared" si="1109"/>
        <v>Desk 3</v>
      </c>
      <c r="C1050" s="2266" t="str">
        <f t="shared" ref="C1050" si="1113">IF(ISBLANK(C14), "", C14)</f>
        <v/>
      </c>
      <c r="D1050" s="2266" t="str">
        <f t="shared" si="1111"/>
        <v/>
      </c>
      <c r="E1050" s="2266" t="str">
        <f t="shared" si="1111"/>
        <v/>
      </c>
      <c r="F1050" s="2266" t="str">
        <f t="shared" si="1111"/>
        <v/>
      </c>
      <c r="G1050" s="45"/>
      <c r="H1050" s="45"/>
      <c r="I1050" s="45"/>
      <c r="J1050" s="45"/>
      <c r="K1050" s="45"/>
      <c r="L1050" s="45"/>
      <c r="M1050" s="45"/>
      <c r="N1050" s="45"/>
      <c r="O1050" s="45"/>
      <c r="P1050" s="45"/>
      <c r="Q1050" s="45"/>
      <c r="R1050" s="45"/>
      <c r="S1050" s="45"/>
      <c r="T1050" s="45"/>
      <c r="U1050" s="45"/>
      <c r="V1050" s="45"/>
      <c r="W1050" s="45"/>
      <c r="X1050" s="45"/>
      <c r="Y1050" s="45"/>
      <c r="Z1050" s="45"/>
      <c r="AA1050" s="45"/>
      <c r="AB1050" s="45"/>
      <c r="AC1050" s="45"/>
      <c r="AD1050" s="45"/>
      <c r="AE1050" s="45"/>
      <c r="AF1050" s="45"/>
      <c r="AG1050" s="45"/>
      <c r="AH1050" s="45"/>
      <c r="AI1050" s="45"/>
      <c r="AJ1050" s="45"/>
      <c r="AK1050" s="45"/>
      <c r="AL1050" s="45"/>
      <c r="AM1050" s="45"/>
      <c r="AN1050" s="45"/>
      <c r="AO1050" s="45"/>
      <c r="AP1050" s="45"/>
      <c r="AQ1050" s="45"/>
      <c r="AR1050" s="45"/>
      <c r="AS1050" s="45"/>
      <c r="AT1050" s="45"/>
      <c r="AU1050" s="45"/>
      <c r="AV1050" s="45"/>
      <c r="AW1050" s="45"/>
      <c r="AX1050" s="45"/>
      <c r="AY1050" s="45"/>
      <c r="AZ1050" s="45"/>
      <c r="BA1050" s="45"/>
      <c r="BB1050" s="45"/>
      <c r="BC1050" s="45"/>
      <c r="BD1050" s="45"/>
      <c r="BE1050" s="45"/>
      <c r="BF1050" s="45"/>
      <c r="BG1050" s="45"/>
      <c r="BH1050" s="45"/>
      <c r="BI1050" s="45"/>
      <c r="BJ1050" s="45"/>
      <c r="BK1050" s="45"/>
      <c r="BL1050" s="45"/>
      <c r="BM1050" s="45"/>
      <c r="BN1050" s="45"/>
      <c r="BO1050" s="45"/>
      <c r="BP1050" s="45"/>
      <c r="BQ1050" s="45"/>
      <c r="BR1050" s="45"/>
      <c r="BS1050" s="45"/>
      <c r="BT1050" s="45"/>
      <c r="BU1050" s="45"/>
      <c r="BV1050" s="45"/>
      <c r="BW1050" s="45"/>
      <c r="BX1050" s="45"/>
      <c r="BY1050" s="45"/>
      <c r="BZ1050" s="45"/>
      <c r="CA1050" s="45"/>
      <c r="CB1050" s="45"/>
      <c r="CC1050" s="45"/>
      <c r="CD1050" s="45"/>
      <c r="CE1050" s="45"/>
      <c r="CF1050" s="45"/>
      <c r="CG1050" s="45"/>
      <c r="CH1050" s="45"/>
      <c r="CI1050" s="45"/>
      <c r="CJ1050" s="45"/>
      <c r="CK1050" s="45"/>
      <c r="CL1050" s="45"/>
      <c r="CM1050" s="45"/>
      <c r="CN1050" s="45"/>
      <c r="CO1050" s="45"/>
      <c r="CP1050" s="45"/>
      <c r="CQ1050" s="45"/>
      <c r="CR1050" s="45"/>
      <c r="CS1050" s="45"/>
      <c r="CT1050" s="45"/>
      <c r="CU1050" s="45"/>
      <c r="CV1050" s="45"/>
      <c r="CW1050" s="45"/>
      <c r="CX1050" s="45"/>
      <c r="CY1050" s="45"/>
      <c r="CZ1050" s="45"/>
      <c r="DA1050" s="45"/>
      <c r="DB1050" s="45"/>
      <c r="DC1050" s="45"/>
      <c r="DD1050" s="45"/>
      <c r="DE1050" s="45"/>
      <c r="DF1050" s="45"/>
      <c r="DG1050" s="45"/>
      <c r="DH1050" s="45"/>
      <c r="DI1050" s="45"/>
      <c r="DJ1050" s="45"/>
      <c r="DK1050" s="45"/>
      <c r="DL1050" s="45"/>
      <c r="DM1050" s="45"/>
      <c r="DN1050" s="45"/>
      <c r="DO1050" s="45"/>
      <c r="DP1050" s="45"/>
      <c r="DQ1050" s="45"/>
      <c r="DR1050" s="45"/>
      <c r="DS1050" s="45"/>
      <c r="DT1050" s="45"/>
      <c r="DU1050" s="45"/>
      <c r="DV1050" s="1217"/>
      <c r="DW1050" s="45"/>
      <c r="DX1050" s="45"/>
      <c r="DY1050" s="45"/>
      <c r="DZ1050" s="45"/>
      <c r="EA1050" s="45"/>
      <c r="EB1050" s="45"/>
      <c r="EC1050" s="45"/>
      <c r="ED1050" s="45"/>
      <c r="EE1050" s="45"/>
      <c r="EF1050" s="45"/>
      <c r="EG1050" s="45"/>
      <c r="EH1050" s="45"/>
      <c r="EI1050" s="45"/>
      <c r="EJ1050" s="45"/>
      <c r="EK1050" s="45"/>
      <c r="EL1050" s="45"/>
      <c r="EM1050" s="45"/>
      <c r="EN1050" s="45"/>
      <c r="EO1050" s="45"/>
      <c r="EP1050" s="45"/>
      <c r="EQ1050" s="1217"/>
      <c r="ER1050" s="577"/>
    </row>
    <row r="1051" spans="1:148" ht="15" customHeight="1">
      <c r="A1051" s="648"/>
      <c r="B1051" s="2261" t="str">
        <f t="shared" si="1109"/>
        <v>Desk 4</v>
      </c>
      <c r="C1051" s="2266" t="str">
        <f t="shared" ref="C1051" si="1114">IF(ISBLANK(C15), "", C15)</f>
        <v/>
      </c>
      <c r="D1051" s="2266" t="str">
        <f t="shared" si="1111"/>
        <v/>
      </c>
      <c r="E1051" s="2266" t="str">
        <f t="shared" si="1111"/>
        <v/>
      </c>
      <c r="F1051" s="2266" t="str">
        <f t="shared" si="1111"/>
        <v/>
      </c>
      <c r="G1051" s="45"/>
      <c r="H1051" s="45"/>
      <c r="I1051" s="45"/>
      <c r="J1051" s="45"/>
      <c r="K1051" s="45"/>
      <c r="L1051" s="45"/>
      <c r="M1051" s="45"/>
      <c r="N1051" s="45"/>
      <c r="O1051" s="45"/>
      <c r="P1051" s="45"/>
      <c r="Q1051" s="45"/>
      <c r="R1051" s="45"/>
      <c r="S1051" s="45"/>
      <c r="T1051" s="45"/>
      <c r="U1051" s="45"/>
      <c r="V1051" s="45"/>
      <c r="W1051" s="45"/>
      <c r="X1051" s="45"/>
      <c r="Y1051" s="45"/>
      <c r="Z1051" s="45"/>
      <c r="AA1051" s="45"/>
      <c r="AB1051" s="45"/>
      <c r="AC1051" s="45"/>
      <c r="AD1051" s="45"/>
      <c r="AE1051" s="45"/>
      <c r="AF1051" s="45"/>
      <c r="AG1051" s="45"/>
      <c r="AH1051" s="45"/>
      <c r="AI1051" s="45"/>
      <c r="AJ1051" s="45"/>
      <c r="AK1051" s="45"/>
      <c r="AL1051" s="45"/>
      <c r="AM1051" s="45"/>
      <c r="AN1051" s="45"/>
      <c r="AO1051" s="45"/>
      <c r="AP1051" s="45"/>
      <c r="AQ1051" s="45"/>
      <c r="AR1051" s="45"/>
      <c r="AS1051" s="45"/>
      <c r="AT1051" s="45"/>
      <c r="AU1051" s="45"/>
      <c r="AV1051" s="45"/>
      <c r="AW1051" s="45"/>
      <c r="AX1051" s="45"/>
      <c r="AY1051" s="45"/>
      <c r="AZ1051" s="45"/>
      <c r="BA1051" s="45"/>
      <c r="BB1051" s="45"/>
      <c r="BC1051" s="45"/>
      <c r="BD1051" s="45"/>
      <c r="BE1051" s="45"/>
      <c r="BF1051" s="45"/>
      <c r="BG1051" s="45"/>
      <c r="BH1051" s="45"/>
      <c r="BI1051" s="45"/>
      <c r="BJ1051" s="45"/>
      <c r="BK1051" s="45"/>
      <c r="BL1051" s="45"/>
      <c r="BM1051" s="45"/>
      <c r="BN1051" s="45"/>
      <c r="BO1051" s="45"/>
      <c r="BP1051" s="45"/>
      <c r="BQ1051" s="45"/>
      <c r="BR1051" s="45"/>
      <c r="BS1051" s="45"/>
      <c r="BT1051" s="45"/>
      <c r="BU1051" s="45"/>
      <c r="BV1051" s="45"/>
      <c r="BW1051" s="45"/>
      <c r="BX1051" s="45"/>
      <c r="BY1051" s="45"/>
      <c r="BZ1051" s="45"/>
      <c r="CA1051" s="45"/>
      <c r="CB1051" s="45"/>
      <c r="CC1051" s="45"/>
      <c r="CD1051" s="45"/>
      <c r="CE1051" s="45"/>
      <c r="CF1051" s="45"/>
      <c r="CG1051" s="45"/>
      <c r="CH1051" s="45"/>
      <c r="CI1051" s="45"/>
      <c r="CJ1051" s="45"/>
      <c r="CK1051" s="45"/>
      <c r="CL1051" s="45"/>
      <c r="CM1051" s="45"/>
      <c r="CN1051" s="45"/>
      <c r="CO1051" s="45"/>
      <c r="CP1051" s="45"/>
      <c r="CQ1051" s="45"/>
      <c r="CR1051" s="45"/>
      <c r="CS1051" s="45"/>
      <c r="CT1051" s="45"/>
      <c r="CU1051" s="45"/>
      <c r="CV1051" s="45"/>
      <c r="CW1051" s="45"/>
      <c r="CX1051" s="45"/>
      <c r="CY1051" s="45"/>
      <c r="CZ1051" s="45"/>
      <c r="DA1051" s="45"/>
      <c r="DB1051" s="45"/>
      <c r="DC1051" s="45"/>
      <c r="DD1051" s="45"/>
      <c r="DE1051" s="45"/>
      <c r="DF1051" s="45"/>
      <c r="DG1051" s="45"/>
      <c r="DH1051" s="45"/>
      <c r="DI1051" s="45"/>
      <c r="DJ1051" s="45"/>
      <c r="DK1051" s="45"/>
      <c r="DL1051" s="45"/>
      <c r="DM1051" s="45"/>
      <c r="DN1051" s="45"/>
      <c r="DO1051" s="45"/>
      <c r="DP1051" s="45"/>
      <c r="DQ1051" s="45"/>
      <c r="DR1051" s="45"/>
      <c r="DS1051" s="45"/>
      <c r="DT1051" s="45"/>
      <c r="DU1051" s="45"/>
      <c r="DV1051" s="1217"/>
      <c r="DW1051" s="45"/>
      <c r="DX1051" s="45"/>
      <c r="DY1051" s="45"/>
      <c r="DZ1051" s="45"/>
      <c r="EA1051" s="45"/>
      <c r="EB1051" s="45"/>
      <c r="EC1051" s="45"/>
      <c r="ED1051" s="45"/>
      <c r="EE1051" s="45"/>
      <c r="EF1051" s="45"/>
      <c r="EG1051" s="45"/>
      <c r="EH1051" s="45"/>
      <c r="EI1051" s="45"/>
      <c r="EJ1051" s="45"/>
      <c r="EK1051" s="45"/>
      <c r="EL1051" s="45"/>
      <c r="EM1051" s="45"/>
      <c r="EN1051" s="45"/>
      <c r="EO1051" s="45"/>
      <c r="EP1051" s="45"/>
      <c r="EQ1051" s="1217"/>
      <c r="ER1051" s="577"/>
    </row>
    <row r="1052" spans="1:148" ht="15" customHeight="1">
      <c r="A1052" s="648"/>
      <c r="B1052" s="2261" t="str">
        <f t="shared" si="1109"/>
        <v>Desk 5</v>
      </c>
      <c r="C1052" s="2266" t="str">
        <f t="shared" ref="C1052" si="1115">IF(ISBLANK(C16), "", C16)</f>
        <v/>
      </c>
      <c r="D1052" s="2266" t="str">
        <f t="shared" si="1111"/>
        <v/>
      </c>
      <c r="E1052" s="2266" t="str">
        <f t="shared" si="1111"/>
        <v/>
      </c>
      <c r="F1052" s="2266" t="str">
        <f t="shared" si="1111"/>
        <v/>
      </c>
      <c r="G1052" s="45"/>
      <c r="H1052" s="45"/>
      <c r="I1052" s="45"/>
      <c r="J1052" s="45"/>
      <c r="K1052" s="45"/>
      <c r="L1052" s="45"/>
      <c r="M1052" s="45"/>
      <c r="N1052" s="45"/>
      <c r="O1052" s="45"/>
      <c r="P1052" s="45"/>
      <c r="Q1052" s="45"/>
      <c r="R1052" s="45"/>
      <c r="S1052" s="45"/>
      <c r="T1052" s="45"/>
      <c r="U1052" s="45"/>
      <c r="V1052" s="45"/>
      <c r="W1052" s="45"/>
      <c r="X1052" s="45"/>
      <c r="Y1052" s="45"/>
      <c r="Z1052" s="45"/>
      <c r="AA1052" s="45"/>
      <c r="AB1052" s="45"/>
      <c r="AC1052" s="45"/>
      <c r="AD1052" s="45"/>
      <c r="AE1052" s="45"/>
      <c r="AF1052" s="45"/>
      <c r="AG1052" s="45"/>
      <c r="AH1052" s="45"/>
      <c r="AI1052" s="45"/>
      <c r="AJ1052" s="45"/>
      <c r="AK1052" s="45"/>
      <c r="AL1052" s="45"/>
      <c r="AM1052" s="45"/>
      <c r="AN1052" s="45"/>
      <c r="AO1052" s="45"/>
      <c r="AP1052" s="45"/>
      <c r="AQ1052" s="45"/>
      <c r="AR1052" s="45"/>
      <c r="AS1052" s="45"/>
      <c r="AT1052" s="45"/>
      <c r="AU1052" s="45"/>
      <c r="AV1052" s="45"/>
      <c r="AW1052" s="45"/>
      <c r="AX1052" s="45"/>
      <c r="AY1052" s="45"/>
      <c r="AZ1052" s="45"/>
      <c r="BA1052" s="45"/>
      <c r="BB1052" s="45"/>
      <c r="BC1052" s="45"/>
      <c r="BD1052" s="45"/>
      <c r="BE1052" s="45"/>
      <c r="BF1052" s="45"/>
      <c r="BG1052" s="45"/>
      <c r="BH1052" s="45"/>
      <c r="BI1052" s="45"/>
      <c r="BJ1052" s="45"/>
      <c r="BK1052" s="45"/>
      <c r="BL1052" s="45"/>
      <c r="BM1052" s="45"/>
      <c r="BN1052" s="45"/>
      <c r="BO1052" s="45"/>
      <c r="BP1052" s="45"/>
      <c r="BQ1052" s="45"/>
      <c r="BR1052" s="45"/>
      <c r="BS1052" s="45"/>
      <c r="BT1052" s="45"/>
      <c r="BU1052" s="45"/>
      <c r="BV1052" s="45"/>
      <c r="BW1052" s="45"/>
      <c r="BX1052" s="45"/>
      <c r="BY1052" s="45"/>
      <c r="BZ1052" s="45"/>
      <c r="CA1052" s="45"/>
      <c r="CB1052" s="45"/>
      <c r="CC1052" s="45"/>
      <c r="CD1052" s="45"/>
      <c r="CE1052" s="45"/>
      <c r="CF1052" s="45"/>
      <c r="CG1052" s="45"/>
      <c r="CH1052" s="45"/>
      <c r="CI1052" s="45"/>
      <c r="CJ1052" s="45"/>
      <c r="CK1052" s="45"/>
      <c r="CL1052" s="45"/>
      <c r="CM1052" s="45"/>
      <c r="CN1052" s="45"/>
      <c r="CO1052" s="45"/>
      <c r="CP1052" s="45"/>
      <c r="CQ1052" s="45"/>
      <c r="CR1052" s="45"/>
      <c r="CS1052" s="45"/>
      <c r="CT1052" s="45"/>
      <c r="CU1052" s="45"/>
      <c r="CV1052" s="45"/>
      <c r="CW1052" s="45"/>
      <c r="CX1052" s="45"/>
      <c r="CY1052" s="45"/>
      <c r="CZ1052" s="45"/>
      <c r="DA1052" s="45"/>
      <c r="DB1052" s="45"/>
      <c r="DC1052" s="45"/>
      <c r="DD1052" s="45"/>
      <c r="DE1052" s="45"/>
      <c r="DF1052" s="45"/>
      <c r="DG1052" s="45"/>
      <c r="DH1052" s="45"/>
      <c r="DI1052" s="45"/>
      <c r="DJ1052" s="45"/>
      <c r="DK1052" s="45"/>
      <c r="DL1052" s="45"/>
      <c r="DM1052" s="45"/>
      <c r="DN1052" s="45"/>
      <c r="DO1052" s="45"/>
      <c r="DP1052" s="45"/>
      <c r="DQ1052" s="45"/>
      <c r="DR1052" s="45"/>
      <c r="DS1052" s="45"/>
      <c r="DT1052" s="45"/>
      <c r="DU1052" s="45"/>
      <c r="DV1052" s="1217"/>
      <c r="DW1052" s="45"/>
      <c r="DX1052" s="45"/>
      <c r="DY1052" s="45"/>
      <c r="DZ1052" s="45"/>
      <c r="EA1052" s="45"/>
      <c r="EB1052" s="45"/>
      <c r="EC1052" s="45"/>
      <c r="ED1052" s="45"/>
      <c r="EE1052" s="45"/>
      <c r="EF1052" s="45"/>
      <c r="EG1052" s="45"/>
      <c r="EH1052" s="45"/>
      <c r="EI1052" s="45"/>
      <c r="EJ1052" s="45"/>
      <c r="EK1052" s="45"/>
      <c r="EL1052" s="45"/>
      <c r="EM1052" s="45"/>
      <c r="EN1052" s="45"/>
      <c r="EO1052" s="45"/>
      <c r="EP1052" s="45"/>
      <c r="EQ1052" s="1217"/>
      <c r="ER1052" s="577"/>
    </row>
    <row r="1053" spans="1:148" ht="15" customHeight="1">
      <c r="A1053" s="648"/>
      <c r="B1053" s="2261" t="str">
        <f t="shared" si="1109"/>
        <v>Desk 6</v>
      </c>
      <c r="C1053" s="2266" t="str">
        <f t="shared" ref="C1053" si="1116">IF(ISBLANK(C17), "", C17)</f>
        <v/>
      </c>
      <c r="D1053" s="2266" t="str">
        <f t="shared" si="1111"/>
        <v/>
      </c>
      <c r="E1053" s="2266" t="str">
        <f t="shared" si="1111"/>
        <v/>
      </c>
      <c r="F1053" s="2266" t="str">
        <f t="shared" si="1111"/>
        <v/>
      </c>
      <c r="G1053" s="45"/>
      <c r="H1053" s="45"/>
      <c r="I1053" s="45"/>
      <c r="J1053" s="45"/>
      <c r="K1053" s="45"/>
      <c r="L1053" s="45"/>
      <c r="M1053" s="45"/>
      <c r="N1053" s="45"/>
      <c r="O1053" s="45"/>
      <c r="P1053" s="45"/>
      <c r="Q1053" s="45"/>
      <c r="R1053" s="45"/>
      <c r="S1053" s="45"/>
      <c r="T1053" s="45"/>
      <c r="U1053" s="45"/>
      <c r="V1053" s="45"/>
      <c r="W1053" s="45"/>
      <c r="X1053" s="45"/>
      <c r="Y1053" s="45"/>
      <c r="Z1053" s="45"/>
      <c r="AA1053" s="45"/>
      <c r="AB1053" s="45"/>
      <c r="AC1053" s="45"/>
      <c r="AD1053" s="45"/>
      <c r="AE1053" s="45"/>
      <c r="AF1053" s="45"/>
      <c r="AG1053" s="45"/>
      <c r="AH1053" s="45"/>
      <c r="AI1053" s="45"/>
      <c r="AJ1053" s="45"/>
      <c r="AK1053" s="45"/>
      <c r="AL1053" s="45"/>
      <c r="AM1053" s="45"/>
      <c r="AN1053" s="45"/>
      <c r="AO1053" s="45"/>
      <c r="AP1053" s="45"/>
      <c r="AQ1053" s="45"/>
      <c r="AR1053" s="45"/>
      <c r="AS1053" s="45"/>
      <c r="AT1053" s="45"/>
      <c r="AU1053" s="45"/>
      <c r="AV1053" s="45"/>
      <c r="AW1053" s="45"/>
      <c r="AX1053" s="45"/>
      <c r="AY1053" s="45"/>
      <c r="AZ1053" s="45"/>
      <c r="BA1053" s="45"/>
      <c r="BB1053" s="45"/>
      <c r="BC1053" s="45"/>
      <c r="BD1053" s="45"/>
      <c r="BE1053" s="45"/>
      <c r="BF1053" s="45"/>
      <c r="BG1053" s="45"/>
      <c r="BH1053" s="45"/>
      <c r="BI1053" s="45"/>
      <c r="BJ1053" s="45"/>
      <c r="BK1053" s="45"/>
      <c r="BL1053" s="45"/>
      <c r="BM1053" s="45"/>
      <c r="BN1053" s="45"/>
      <c r="BO1053" s="45"/>
      <c r="BP1053" s="45"/>
      <c r="BQ1053" s="45"/>
      <c r="BR1053" s="45"/>
      <c r="BS1053" s="45"/>
      <c r="BT1053" s="45"/>
      <c r="BU1053" s="45"/>
      <c r="BV1053" s="45"/>
      <c r="BW1053" s="45"/>
      <c r="BX1053" s="45"/>
      <c r="BY1053" s="45"/>
      <c r="BZ1053" s="45"/>
      <c r="CA1053" s="45"/>
      <c r="CB1053" s="45"/>
      <c r="CC1053" s="45"/>
      <c r="CD1053" s="45"/>
      <c r="CE1053" s="45"/>
      <c r="CF1053" s="45"/>
      <c r="CG1053" s="45"/>
      <c r="CH1053" s="45"/>
      <c r="CI1053" s="45"/>
      <c r="CJ1053" s="45"/>
      <c r="CK1053" s="45"/>
      <c r="CL1053" s="45"/>
      <c r="CM1053" s="45"/>
      <c r="CN1053" s="45"/>
      <c r="CO1053" s="45"/>
      <c r="CP1053" s="45"/>
      <c r="CQ1053" s="45"/>
      <c r="CR1053" s="45"/>
      <c r="CS1053" s="45"/>
      <c r="CT1053" s="45"/>
      <c r="CU1053" s="45"/>
      <c r="CV1053" s="45"/>
      <c r="CW1053" s="45"/>
      <c r="CX1053" s="45"/>
      <c r="CY1053" s="45"/>
      <c r="CZ1053" s="45"/>
      <c r="DA1053" s="45"/>
      <c r="DB1053" s="45"/>
      <c r="DC1053" s="45"/>
      <c r="DD1053" s="45"/>
      <c r="DE1053" s="45"/>
      <c r="DF1053" s="45"/>
      <c r="DG1053" s="45"/>
      <c r="DH1053" s="45"/>
      <c r="DI1053" s="45"/>
      <c r="DJ1053" s="45"/>
      <c r="DK1053" s="45"/>
      <c r="DL1053" s="45"/>
      <c r="DM1053" s="45"/>
      <c r="DN1053" s="45"/>
      <c r="DO1053" s="45"/>
      <c r="DP1053" s="45"/>
      <c r="DQ1053" s="45"/>
      <c r="DR1053" s="45"/>
      <c r="DS1053" s="45"/>
      <c r="DT1053" s="45"/>
      <c r="DU1053" s="45"/>
      <c r="DV1053" s="1217"/>
      <c r="DW1053" s="45"/>
      <c r="DX1053" s="45"/>
      <c r="DY1053" s="45"/>
      <c r="DZ1053" s="45"/>
      <c r="EA1053" s="45"/>
      <c r="EB1053" s="45"/>
      <c r="EC1053" s="45"/>
      <c r="ED1053" s="45"/>
      <c r="EE1053" s="45"/>
      <c r="EF1053" s="45"/>
      <c r="EG1053" s="45"/>
      <c r="EH1053" s="45"/>
      <c r="EI1053" s="45"/>
      <c r="EJ1053" s="45"/>
      <c r="EK1053" s="45"/>
      <c r="EL1053" s="45"/>
      <c r="EM1053" s="45"/>
      <c r="EN1053" s="45"/>
      <c r="EO1053" s="45"/>
      <c r="EP1053" s="45"/>
      <c r="EQ1053" s="1217"/>
      <c r="ER1053" s="577"/>
    </row>
    <row r="1054" spans="1:148" ht="15" customHeight="1">
      <c r="A1054" s="648"/>
      <c r="B1054" s="2261" t="str">
        <f t="shared" si="1109"/>
        <v>Desk 7</v>
      </c>
      <c r="C1054" s="2266" t="str">
        <f t="shared" ref="C1054" si="1117">IF(ISBLANK(C18), "", C18)</f>
        <v/>
      </c>
      <c r="D1054" s="2266" t="str">
        <f t="shared" si="1111"/>
        <v/>
      </c>
      <c r="E1054" s="2266" t="str">
        <f t="shared" si="1111"/>
        <v/>
      </c>
      <c r="F1054" s="2266" t="str">
        <f t="shared" si="1111"/>
        <v/>
      </c>
      <c r="G1054" s="45"/>
      <c r="H1054" s="45"/>
      <c r="I1054" s="45"/>
      <c r="J1054" s="45"/>
      <c r="K1054" s="45"/>
      <c r="L1054" s="45"/>
      <c r="M1054" s="45"/>
      <c r="N1054" s="45"/>
      <c r="O1054" s="45"/>
      <c r="P1054" s="45"/>
      <c r="Q1054" s="45"/>
      <c r="R1054" s="45"/>
      <c r="S1054" s="45"/>
      <c r="T1054" s="45"/>
      <c r="U1054" s="45"/>
      <c r="V1054" s="45"/>
      <c r="W1054" s="45"/>
      <c r="X1054" s="45"/>
      <c r="Y1054" s="45"/>
      <c r="Z1054" s="45"/>
      <c r="AA1054" s="45"/>
      <c r="AB1054" s="45"/>
      <c r="AC1054" s="45"/>
      <c r="AD1054" s="45"/>
      <c r="AE1054" s="45"/>
      <c r="AF1054" s="45"/>
      <c r="AG1054" s="45"/>
      <c r="AH1054" s="45"/>
      <c r="AI1054" s="45"/>
      <c r="AJ1054" s="45"/>
      <c r="AK1054" s="45"/>
      <c r="AL1054" s="45"/>
      <c r="AM1054" s="45"/>
      <c r="AN1054" s="45"/>
      <c r="AO1054" s="45"/>
      <c r="AP1054" s="45"/>
      <c r="AQ1054" s="45"/>
      <c r="AR1054" s="45"/>
      <c r="AS1054" s="45"/>
      <c r="AT1054" s="45"/>
      <c r="AU1054" s="45"/>
      <c r="AV1054" s="45"/>
      <c r="AW1054" s="45"/>
      <c r="AX1054" s="45"/>
      <c r="AY1054" s="45"/>
      <c r="AZ1054" s="45"/>
      <c r="BA1054" s="45"/>
      <c r="BB1054" s="45"/>
      <c r="BC1054" s="45"/>
      <c r="BD1054" s="45"/>
      <c r="BE1054" s="45"/>
      <c r="BF1054" s="45"/>
      <c r="BG1054" s="45"/>
      <c r="BH1054" s="45"/>
      <c r="BI1054" s="45"/>
      <c r="BJ1054" s="45"/>
      <c r="BK1054" s="45"/>
      <c r="BL1054" s="45"/>
      <c r="BM1054" s="45"/>
      <c r="BN1054" s="45"/>
      <c r="BO1054" s="45"/>
      <c r="BP1054" s="45"/>
      <c r="BQ1054" s="45"/>
      <c r="BR1054" s="45"/>
      <c r="BS1054" s="45"/>
      <c r="BT1054" s="45"/>
      <c r="BU1054" s="45"/>
      <c r="BV1054" s="45"/>
      <c r="BW1054" s="45"/>
      <c r="BX1054" s="45"/>
      <c r="BY1054" s="45"/>
      <c r="BZ1054" s="45"/>
      <c r="CA1054" s="45"/>
      <c r="CB1054" s="45"/>
      <c r="CC1054" s="45"/>
      <c r="CD1054" s="45"/>
      <c r="CE1054" s="45"/>
      <c r="CF1054" s="45"/>
      <c r="CG1054" s="45"/>
      <c r="CH1054" s="45"/>
      <c r="CI1054" s="45"/>
      <c r="CJ1054" s="45"/>
      <c r="CK1054" s="45"/>
      <c r="CL1054" s="45"/>
      <c r="CM1054" s="45"/>
      <c r="CN1054" s="45"/>
      <c r="CO1054" s="45"/>
      <c r="CP1054" s="45"/>
      <c r="CQ1054" s="45"/>
      <c r="CR1054" s="45"/>
      <c r="CS1054" s="45"/>
      <c r="CT1054" s="45"/>
      <c r="CU1054" s="45"/>
      <c r="CV1054" s="45"/>
      <c r="CW1054" s="45"/>
      <c r="CX1054" s="45"/>
      <c r="CY1054" s="45"/>
      <c r="CZ1054" s="45"/>
      <c r="DA1054" s="45"/>
      <c r="DB1054" s="45"/>
      <c r="DC1054" s="45"/>
      <c r="DD1054" s="45"/>
      <c r="DE1054" s="45"/>
      <c r="DF1054" s="45"/>
      <c r="DG1054" s="45"/>
      <c r="DH1054" s="45"/>
      <c r="DI1054" s="45"/>
      <c r="DJ1054" s="45"/>
      <c r="DK1054" s="45"/>
      <c r="DL1054" s="45"/>
      <c r="DM1054" s="45"/>
      <c r="DN1054" s="45"/>
      <c r="DO1054" s="45"/>
      <c r="DP1054" s="45"/>
      <c r="DQ1054" s="45"/>
      <c r="DR1054" s="45"/>
      <c r="DS1054" s="45"/>
      <c r="DT1054" s="45"/>
      <c r="DU1054" s="45"/>
      <c r="DV1054" s="1217"/>
      <c r="DW1054" s="45"/>
      <c r="DX1054" s="45"/>
      <c r="DY1054" s="45"/>
      <c r="DZ1054" s="45"/>
      <c r="EA1054" s="45"/>
      <c r="EB1054" s="45"/>
      <c r="EC1054" s="45"/>
      <c r="ED1054" s="45"/>
      <c r="EE1054" s="45"/>
      <c r="EF1054" s="45"/>
      <c r="EG1054" s="45"/>
      <c r="EH1054" s="45"/>
      <c r="EI1054" s="45"/>
      <c r="EJ1054" s="45"/>
      <c r="EK1054" s="45"/>
      <c r="EL1054" s="45"/>
      <c r="EM1054" s="45"/>
      <c r="EN1054" s="45"/>
      <c r="EO1054" s="45"/>
      <c r="EP1054" s="45"/>
      <c r="EQ1054" s="1217"/>
      <c r="ER1054" s="577"/>
    </row>
    <row r="1055" spans="1:148" ht="15" customHeight="1">
      <c r="A1055" s="648"/>
      <c r="B1055" s="2261" t="str">
        <f t="shared" si="1109"/>
        <v>Desk 8</v>
      </c>
      <c r="C1055" s="2266" t="str">
        <f t="shared" ref="C1055" si="1118">IF(ISBLANK(C19), "", C19)</f>
        <v/>
      </c>
      <c r="D1055" s="2266" t="str">
        <f t="shared" si="1111"/>
        <v/>
      </c>
      <c r="E1055" s="2266" t="str">
        <f t="shared" si="1111"/>
        <v/>
      </c>
      <c r="F1055" s="2266" t="str">
        <f t="shared" si="1111"/>
        <v/>
      </c>
      <c r="G1055" s="45"/>
      <c r="H1055" s="45"/>
      <c r="I1055" s="45"/>
      <c r="J1055" s="45"/>
      <c r="K1055" s="45"/>
      <c r="L1055" s="45"/>
      <c r="M1055" s="45"/>
      <c r="N1055" s="45"/>
      <c r="O1055" s="45"/>
      <c r="P1055" s="45"/>
      <c r="Q1055" s="45"/>
      <c r="R1055" s="45"/>
      <c r="S1055" s="45"/>
      <c r="T1055" s="45"/>
      <c r="U1055" s="45"/>
      <c r="V1055" s="45"/>
      <c r="W1055" s="45"/>
      <c r="X1055" s="45"/>
      <c r="Y1055" s="45"/>
      <c r="Z1055" s="45"/>
      <c r="AA1055" s="45"/>
      <c r="AB1055" s="45"/>
      <c r="AC1055" s="45"/>
      <c r="AD1055" s="45"/>
      <c r="AE1055" s="45"/>
      <c r="AF1055" s="45"/>
      <c r="AG1055" s="45"/>
      <c r="AH1055" s="45"/>
      <c r="AI1055" s="45"/>
      <c r="AJ1055" s="45"/>
      <c r="AK1055" s="45"/>
      <c r="AL1055" s="45"/>
      <c r="AM1055" s="45"/>
      <c r="AN1055" s="45"/>
      <c r="AO1055" s="45"/>
      <c r="AP1055" s="45"/>
      <c r="AQ1055" s="45"/>
      <c r="AR1055" s="45"/>
      <c r="AS1055" s="45"/>
      <c r="AT1055" s="45"/>
      <c r="AU1055" s="45"/>
      <c r="AV1055" s="45"/>
      <c r="AW1055" s="45"/>
      <c r="AX1055" s="45"/>
      <c r="AY1055" s="45"/>
      <c r="AZ1055" s="45"/>
      <c r="BA1055" s="45"/>
      <c r="BB1055" s="45"/>
      <c r="BC1055" s="45"/>
      <c r="BD1055" s="45"/>
      <c r="BE1055" s="45"/>
      <c r="BF1055" s="45"/>
      <c r="BG1055" s="45"/>
      <c r="BH1055" s="45"/>
      <c r="BI1055" s="45"/>
      <c r="BJ1055" s="45"/>
      <c r="BK1055" s="45"/>
      <c r="BL1055" s="45"/>
      <c r="BM1055" s="45"/>
      <c r="BN1055" s="45"/>
      <c r="BO1055" s="45"/>
      <c r="BP1055" s="45"/>
      <c r="BQ1055" s="45"/>
      <c r="BR1055" s="45"/>
      <c r="BS1055" s="45"/>
      <c r="BT1055" s="45"/>
      <c r="BU1055" s="45"/>
      <c r="BV1055" s="45"/>
      <c r="BW1055" s="45"/>
      <c r="BX1055" s="45"/>
      <c r="BY1055" s="45"/>
      <c r="BZ1055" s="45"/>
      <c r="CA1055" s="45"/>
      <c r="CB1055" s="45"/>
      <c r="CC1055" s="45"/>
      <c r="CD1055" s="45"/>
      <c r="CE1055" s="45"/>
      <c r="CF1055" s="45"/>
      <c r="CG1055" s="45"/>
      <c r="CH1055" s="45"/>
      <c r="CI1055" s="45"/>
      <c r="CJ1055" s="45"/>
      <c r="CK1055" s="45"/>
      <c r="CL1055" s="45"/>
      <c r="CM1055" s="45"/>
      <c r="CN1055" s="45"/>
      <c r="CO1055" s="45"/>
      <c r="CP1055" s="45"/>
      <c r="CQ1055" s="45"/>
      <c r="CR1055" s="45"/>
      <c r="CS1055" s="45"/>
      <c r="CT1055" s="45"/>
      <c r="CU1055" s="45"/>
      <c r="CV1055" s="45"/>
      <c r="CW1055" s="45"/>
      <c r="CX1055" s="45"/>
      <c r="CY1055" s="45"/>
      <c r="CZ1055" s="45"/>
      <c r="DA1055" s="45"/>
      <c r="DB1055" s="45"/>
      <c r="DC1055" s="45"/>
      <c r="DD1055" s="45"/>
      <c r="DE1055" s="45"/>
      <c r="DF1055" s="45"/>
      <c r="DG1055" s="45"/>
      <c r="DH1055" s="45"/>
      <c r="DI1055" s="45"/>
      <c r="DJ1055" s="45"/>
      <c r="DK1055" s="45"/>
      <c r="DL1055" s="45"/>
      <c r="DM1055" s="45"/>
      <c r="DN1055" s="45"/>
      <c r="DO1055" s="45"/>
      <c r="DP1055" s="45"/>
      <c r="DQ1055" s="45"/>
      <c r="DR1055" s="45"/>
      <c r="DS1055" s="45"/>
      <c r="DT1055" s="45"/>
      <c r="DU1055" s="45"/>
      <c r="DV1055" s="1217"/>
      <c r="DW1055" s="45"/>
      <c r="DX1055" s="45"/>
      <c r="DY1055" s="45"/>
      <c r="DZ1055" s="45"/>
      <c r="EA1055" s="45"/>
      <c r="EB1055" s="45"/>
      <c r="EC1055" s="45"/>
      <c r="ED1055" s="45"/>
      <c r="EE1055" s="45"/>
      <c r="EF1055" s="45"/>
      <c r="EG1055" s="45"/>
      <c r="EH1055" s="45"/>
      <c r="EI1055" s="45"/>
      <c r="EJ1055" s="45"/>
      <c r="EK1055" s="45"/>
      <c r="EL1055" s="45"/>
      <c r="EM1055" s="45"/>
      <c r="EN1055" s="45"/>
      <c r="EO1055" s="45"/>
      <c r="EP1055" s="45"/>
      <c r="EQ1055" s="1217"/>
      <c r="ER1055" s="577"/>
    </row>
    <row r="1056" spans="1:148" ht="15" customHeight="1">
      <c r="A1056" s="648"/>
      <c r="B1056" s="2261" t="str">
        <f t="shared" si="1109"/>
        <v>Desk 9</v>
      </c>
      <c r="C1056" s="2266" t="str">
        <f t="shared" ref="C1056" si="1119">IF(ISBLANK(C20), "", C20)</f>
        <v/>
      </c>
      <c r="D1056" s="2266" t="str">
        <f t="shared" si="1111"/>
        <v/>
      </c>
      <c r="E1056" s="2266" t="str">
        <f t="shared" si="1111"/>
        <v/>
      </c>
      <c r="F1056" s="2266" t="str">
        <f t="shared" si="1111"/>
        <v/>
      </c>
      <c r="G1056" s="45"/>
      <c r="H1056" s="45"/>
      <c r="I1056" s="45"/>
      <c r="J1056" s="45"/>
      <c r="K1056" s="45"/>
      <c r="L1056" s="45"/>
      <c r="M1056" s="45"/>
      <c r="N1056" s="45"/>
      <c r="O1056" s="45"/>
      <c r="P1056" s="45"/>
      <c r="Q1056" s="45"/>
      <c r="R1056" s="45"/>
      <c r="S1056" s="45"/>
      <c r="T1056" s="45"/>
      <c r="U1056" s="45"/>
      <c r="V1056" s="45"/>
      <c r="W1056" s="45"/>
      <c r="X1056" s="45"/>
      <c r="Y1056" s="45"/>
      <c r="Z1056" s="45"/>
      <c r="AA1056" s="45"/>
      <c r="AB1056" s="45"/>
      <c r="AC1056" s="45"/>
      <c r="AD1056" s="45"/>
      <c r="AE1056" s="45"/>
      <c r="AF1056" s="45"/>
      <c r="AG1056" s="45"/>
      <c r="AH1056" s="45"/>
      <c r="AI1056" s="45"/>
      <c r="AJ1056" s="45"/>
      <c r="AK1056" s="45"/>
      <c r="AL1056" s="45"/>
      <c r="AM1056" s="45"/>
      <c r="AN1056" s="45"/>
      <c r="AO1056" s="45"/>
      <c r="AP1056" s="45"/>
      <c r="AQ1056" s="45"/>
      <c r="AR1056" s="45"/>
      <c r="AS1056" s="45"/>
      <c r="AT1056" s="45"/>
      <c r="AU1056" s="45"/>
      <c r="AV1056" s="45"/>
      <c r="AW1056" s="45"/>
      <c r="AX1056" s="45"/>
      <c r="AY1056" s="45"/>
      <c r="AZ1056" s="45"/>
      <c r="BA1056" s="45"/>
      <c r="BB1056" s="45"/>
      <c r="BC1056" s="45"/>
      <c r="BD1056" s="45"/>
      <c r="BE1056" s="45"/>
      <c r="BF1056" s="45"/>
      <c r="BG1056" s="45"/>
      <c r="BH1056" s="45"/>
      <c r="BI1056" s="45"/>
      <c r="BJ1056" s="45"/>
      <c r="BK1056" s="45"/>
      <c r="BL1056" s="45"/>
      <c r="BM1056" s="45"/>
      <c r="BN1056" s="45"/>
      <c r="BO1056" s="45"/>
      <c r="BP1056" s="45"/>
      <c r="BQ1056" s="45"/>
      <c r="BR1056" s="45"/>
      <c r="BS1056" s="45"/>
      <c r="BT1056" s="45"/>
      <c r="BU1056" s="45"/>
      <c r="BV1056" s="45"/>
      <c r="BW1056" s="45"/>
      <c r="BX1056" s="45"/>
      <c r="BY1056" s="45"/>
      <c r="BZ1056" s="45"/>
      <c r="CA1056" s="45"/>
      <c r="CB1056" s="45"/>
      <c r="CC1056" s="45"/>
      <c r="CD1056" s="45"/>
      <c r="CE1056" s="45"/>
      <c r="CF1056" s="45"/>
      <c r="CG1056" s="45"/>
      <c r="CH1056" s="45"/>
      <c r="CI1056" s="45"/>
      <c r="CJ1056" s="45"/>
      <c r="CK1056" s="45"/>
      <c r="CL1056" s="45"/>
      <c r="CM1056" s="45"/>
      <c r="CN1056" s="45"/>
      <c r="CO1056" s="45"/>
      <c r="CP1056" s="45"/>
      <c r="CQ1056" s="45"/>
      <c r="CR1056" s="45"/>
      <c r="CS1056" s="45"/>
      <c r="CT1056" s="45"/>
      <c r="CU1056" s="45"/>
      <c r="CV1056" s="45"/>
      <c r="CW1056" s="45"/>
      <c r="CX1056" s="45"/>
      <c r="CY1056" s="45"/>
      <c r="CZ1056" s="45"/>
      <c r="DA1056" s="45"/>
      <c r="DB1056" s="45"/>
      <c r="DC1056" s="45"/>
      <c r="DD1056" s="45"/>
      <c r="DE1056" s="45"/>
      <c r="DF1056" s="45"/>
      <c r="DG1056" s="45"/>
      <c r="DH1056" s="45"/>
      <c r="DI1056" s="45"/>
      <c r="DJ1056" s="45"/>
      <c r="DK1056" s="45"/>
      <c r="DL1056" s="45"/>
      <c r="DM1056" s="45"/>
      <c r="DN1056" s="45"/>
      <c r="DO1056" s="45"/>
      <c r="DP1056" s="45"/>
      <c r="DQ1056" s="45"/>
      <c r="DR1056" s="45"/>
      <c r="DS1056" s="45"/>
      <c r="DT1056" s="45"/>
      <c r="DU1056" s="45"/>
      <c r="DV1056" s="1217"/>
      <c r="DW1056" s="45"/>
      <c r="DX1056" s="45"/>
      <c r="DY1056" s="45"/>
      <c r="DZ1056" s="45"/>
      <c r="EA1056" s="45"/>
      <c r="EB1056" s="45"/>
      <c r="EC1056" s="45"/>
      <c r="ED1056" s="45"/>
      <c r="EE1056" s="45"/>
      <c r="EF1056" s="45"/>
      <c r="EG1056" s="45"/>
      <c r="EH1056" s="45"/>
      <c r="EI1056" s="45"/>
      <c r="EJ1056" s="45"/>
      <c r="EK1056" s="45"/>
      <c r="EL1056" s="45"/>
      <c r="EM1056" s="45"/>
      <c r="EN1056" s="45"/>
      <c r="EO1056" s="45"/>
      <c r="EP1056" s="45"/>
      <c r="EQ1056" s="1217"/>
      <c r="ER1056" s="577"/>
    </row>
    <row r="1057" spans="1:148" ht="15" customHeight="1">
      <c r="A1057" s="648"/>
      <c r="B1057" s="2261" t="str">
        <f t="shared" si="1109"/>
        <v>Desk 10</v>
      </c>
      <c r="C1057" s="2266" t="str">
        <f t="shared" ref="C1057" si="1120">IF(ISBLANK(C21), "", C21)</f>
        <v/>
      </c>
      <c r="D1057" s="2266" t="str">
        <f t="shared" si="1111"/>
        <v/>
      </c>
      <c r="E1057" s="2266" t="str">
        <f t="shared" si="1111"/>
        <v/>
      </c>
      <c r="F1057" s="2266" t="str">
        <f t="shared" si="1111"/>
        <v/>
      </c>
      <c r="G1057" s="45"/>
      <c r="H1057" s="45"/>
      <c r="I1057" s="45"/>
      <c r="J1057" s="45"/>
      <c r="K1057" s="45"/>
      <c r="L1057" s="45"/>
      <c r="M1057" s="45"/>
      <c r="N1057" s="45"/>
      <c r="O1057" s="45"/>
      <c r="P1057" s="45"/>
      <c r="Q1057" s="45"/>
      <c r="R1057" s="45"/>
      <c r="S1057" s="45"/>
      <c r="T1057" s="45"/>
      <c r="U1057" s="45"/>
      <c r="V1057" s="45"/>
      <c r="W1057" s="45"/>
      <c r="X1057" s="45"/>
      <c r="Y1057" s="45"/>
      <c r="Z1057" s="45"/>
      <c r="AA1057" s="45"/>
      <c r="AB1057" s="45"/>
      <c r="AC1057" s="45"/>
      <c r="AD1057" s="45"/>
      <c r="AE1057" s="45"/>
      <c r="AF1057" s="45"/>
      <c r="AG1057" s="45"/>
      <c r="AH1057" s="45"/>
      <c r="AI1057" s="45"/>
      <c r="AJ1057" s="45"/>
      <c r="AK1057" s="45"/>
      <c r="AL1057" s="45"/>
      <c r="AM1057" s="45"/>
      <c r="AN1057" s="45"/>
      <c r="AO1057" s="45"/>
      <c r="AP1057" s="45"/>
      <c r="AQ1057" s="45"/>
      <c r="AR1057" s="45"/>
      <c r="AS1057" s="45"/>
      <c r="AT1057" s="45"/>
      <c r="AU1057" s="45"/>
      <c r="AV1057" s="45"/>
      <c r="AW1057" s="45"/>
      <c r="AX1057" s="45"/>
      <c r="AY1057" s="45"/>
      <c r="AZ1057" s="45"/>
      <c r="BA1057" s="45"/>
      <c r="BB1057" s="45"/>
      <c r="BC1057" s="45"/>
      <c r="BD1057" s="45"/>
      <c r="BE1057" s="45"/>
      <c r="BF1057" s="45"/>
      <c r="BG1057" s="45"/>
      <c r="BH1057" s="45"/>
      <c r="BI1057" s="45"/>
      <c r="BJ1057" s="45"/>
      <c r="BK1057" s="45"/>
      <c r="BL1057" s="45"/>
      <c r="BM1057" s="45"/>
      <c r="BN1057" s="45"/>
      <c r="BO1057" s="45"/>
      <c r="BP1057" s="45"/>
      <c r="BQ1057" s="45"/>
      <c r="BR1057" s="45"/>
      <c r="BS1057" s="45"/>
      <c r="BT1057" s="45"/>
      <c r="BU1057" s="45"/>
      <c r="BV1057" s="45"/>
      <c r="BW1057" s="45"/>
      <c r="BX1057" s="45"/>
      <c r="BY1057" s="45"/>
      <c r="BZ1057" s="45"/>
      <c r="CA1057" s="45"/>
      <c r="CB1057" s="45"/>
      <c r="CC1057" s="45"/>
      <c r="CD1057" s="45"/>
      <c r="CE1057" s="45"/>
      <c r="CF1057" s="45"/>
      <c r="CG1057" s="45"/>
      <c r="CH1057" s="45"/>
      <c r="CI1057" s="45"/>
      <c r="CJ1057" s="45"/>
      <c r="CK1057" s="45"/>
      <c r="CL1057" s="45"/>
      <c r="CM1057" s="45"/>
      <c r="CN1057" s="45"/>
      <c r="CO1057" s="45"/>
      <c r="CP1057" s="45"/>
      <c r="CQ1057" s="45"/>
      <c r="CR1057" s="45"/>
      <c r="CS1057" s="45"/>
      <c r="CT1057" s="45"/>
      <c r="CU1057" s="45"/>
      <c r="CV1057" s="45"/>
      <c r="CW1057" s="45"/>
      <c r="CX1057" s="45"/>
      <c r="CY1057" s="45"/>
      <c r="CZ1057" s="45"/>
      <c r="DA1057" s="45"/>
      <c r="DB1057" s="45"/>
      <c r="DC1057" s="45"/>
      <c r="DD1057" s="45"/>
      <c r="DE1057" s="45"/>
      <c r="DF1057" s="45"/>
      <c r="DG1057" s="45"/>
      <c r="DH1057" s="45"/>
      <c r="DI1057" s="45"/>
      <c r="DJ1057" s="45"/>
      <c r="DK1057" s="45"/>
      <c r="DL1057" s="45"/>
      <c r="DM1057" s="45"/>
      <c r="DN1057" s="45"/>
      <c r="DO1057" s="45"/>
      <c r="DP1057" s="45"/>
      <c r="DQ1057" s="45"/>
      <c r="DR1057" s="45"/>
      <c r="DS1057" s="45"/>
      <c r="DT1057" s="45"/>
      <c r="DU1057" s="45"/>
      <c r="DV1057" s="1217"/>
      <c r="DW1057" s="45"/>
      <c r="DX1057" s="45"/>
      <c r="DY1057" s="45"/>
      <c r="DZ1057" s="45"/>
      <c r="EA1057" s="45"/>
      <c r="EB1057" s="45"/>
      <c r="EC1057" s="45"/>
      <c r="ED1057" s="45"/>
      <c r="EE1057" s="45"/>
      <c r="EF1057" s="45"/>
      <c r="EG1057" s="45"/>
      <c r="EH1057" s="45"/>
      <c r="EI1057" s="45"/>
      <c r="EJ1057" s="45"/>
      <c r="EK1057" s="45"/>
      <c r="EL1057" s="45"/>
      <c r="EM1057" s="45"/>
      <c r="EN1057" s="45"/>
      <c r="EO1057" s="45"/>
      <c r="EP1057" s="45"/>
      <c r="EQ1057" s="1217"/>
      <c r="ER1057" s="577"/>
    </row>
    <row r="1058" spans="1:148" ht="15" customHeight="1">
      <c r="A1058" s="648"/>
      <c r="B1058" s="2261" t="str">
        <f t="shared" si="1109"/>
        <v>Desk 11</v>
      </c>
      <c r="C1058" s="2266" t="str">
        <f t="shared" ref="C1058" si="1121">IF(ISBLANK(C22), "", C22)</f>
        <v/>
      </c>
      <c r="D1058" s="2266" t="str">
        <f t="shared" si="1111"/>
        <v/>
      </c>
      <c r="E1058" s="2266" t="str">
        <f t="shared" si="1111"/>
        <v/>
      </c>
      <c r="F1058" s="2266" t="str">
        <f t="shared" si="1111"/>
        <v/>
      </c>
      <c r="G1058" s="45"/>
      <c r="H1058" s="45"/>
      <c r="I1058" s="45"/>
      <c r="J1058" s="45"/>
      <c r="K1058" s="45"/>
      <c r="L1058" s="45"/>
      <c r="M1058" s="45"/>
      <c r="N1058" s="45"/>
      <c r="O1058" s="45"/>
      <c r="P1058" s="45"/>
      <c r="Q1058" s="45"/>
      <c r="R1058" s="45"/>
      <c r="S1058" s="45"/>
      <c r="T1058" s="45"/>
      <c r="U1058" s="45"/>
      <c r="V1058" s="45"/>
      <c r="W1058" s="45"/>
      <c r="X1058" s="45"/>
      <c r="Y1058" s="45"/>
      <c r="Z1058" s="45"/>
      <c r="AA1058" s="45"/>
      <c r="AB1058" s="45"/>
      <c r="AC1058" s="45"/>
      <c r="AD1058" s="45"/>
      <c r="AE1058" s="45"/>
      <c r="AF1058" s="45"/>
      <c r="AG1058" s="45"/>
      <c r="AH1058" s="45"/>
      <c r="AI1058" s="45"/>
      <c r="AJ1058" s="45"/>
      <c r="AK1058" s="45"/>
      <c r="AL1058" s="45"/>
      <c r="AM1058" s="45"/>
      <c r="AN1058" s="45"/>
      <c r="AO1058" s="45"/>
      <c r="AP1058" s="45"/>
      <c r="AQ1058" s="45"/>
      <c r="AR1058" s="45"/>
      <c r="AS1058" s="45"/>
      <c r="AT1058" s="45"/>
      <c r="AU1058" s="45"/>
      <c r="AV1058" s="45"/>
      <c r="AW1058" s="45"/>
      <c r="AX1058" s="45"/>
      <c r="AY1058" s="45"/>
      <c r="AZ1058" s="45"/>
      <c r="BA1058" s="45"/>
      <c r="BB1058" s="45"/>
      <c r="BC1058" s="45"/>
      <c r="BD1058" s="45"/>
      <c r="BE1058" s="45"/>
      <c r="BF1058" s="45"/>
      <c r="BG1058" s="45"/>
      <c r="BH1058" s="45"/>
      <c r="BI1058" s="45"/>
      <c r="BJ1058" s="45"/>
      <c r="BK1058" s="45"/>
      <c r="BL1058" s="45"/>
      <c r="BM1058" s="45"/>
      <c r="BN1058" s="45"/>
      <c r="BO1058" s="45"/>
      <c r="BP1058" s="45"/>
      <c r="BQ1058" s="45"/>
      <c r="BR1058" s="45"/>
      <c r="BS1058" s="45"/>
      <c r="BT1058" s="45"/>
      <c r="BU1058" s="45"/>
      <c r="BV1058" s="45"/>
      <c r="BW1058" s="45"/>
      <c r="BX1058" s="45"/>
      <c r="BY1058" s="45"/>
      <c r="BZ1058" s="45"/>
      <c r="CA1058" s="45"/>
      <c r="CB1058" s="45"/>
      <c r="CC1058" s="45"/>
      <c r="CD1058" s="45"/>
      <c r="CE1058" s="45"/>
      <c r="CF1058" s="45"/>
      <c r="CG1058" s="45"/>
      <c r="CH1058" s="45"/>
      <c r="CI1058" s="45"/>
      <c r="CJ1058" s="45"/>
      <c r="CK1058" s="45"/>
      <c r="CL1058" s="45"/>
      <c r="CM1058" s="45"/>
      <c r="CN1058" s="45"/>
      <c r="CO1058" s="45"/>
      <c r="CP1058" s="45"/>
      <c r="CQ1058" s="45"/>
      <c r="CR1058" s="45"/>
      <c r="CS1058" s="45"/>
      <c r="CT1058" s="45"/>
      <c r="CU1058" s="45"/>
      <c r="CV1058" s="45"/>
      <c r="CW1058" s="45"/>
      <c r="CX1058" s="45"/>
      <c r="CY1058" s="45"/>
      <c r="CZ1058" s="45"/>
      <c r="DA1058" s="45"/>
      <c r="DB1058" s="45"/>
      <c r="DC1058" s="45"/>
      <c r="DD1058" s="45"/>
      <c r="DE1058" s="45"/>
      <c r="DF1058" s="45"/>
      <c r="DG1058" s="45"/>
      <c r="DH1058" s="45"/>
      <c r="DI1058" s="45"/>
      <c r="DJ1058" s="45"/>
      <c r="DK1058" s="45"/>
      <c r="DL1058" s="45"/>
      <c r="DM1058" s="45"/>
      <c r="DN1058" s="45"/>
      <c r="DO1058" s="45"/>
      <c r="DP1058" s="45"/>
      <c r="DQ1058" s="45"/>
      <c r="DR1058" s="45"/>
      <c r="DS1058" s="45"/>
      <c r="DT1058" s="45"/>
      <c r="DU1058" s="45"/>
      <c r="DV1058" s="1217"/>
      <c r="DW1058" s="45"/>
      <c r="DX1058" s="45"/>
      <c r="DY1058" s="45"/>
      <c r="DZ1058" s="45"/>
      <c r="EA1058" s="45"/>
      <c r="EB1058" s="45"/>
      <c r="EC1058" s="45"/>
      <c r="ED1058" s="45"/>
      <c r="EE1058" s="45"/>
      <c r="EF1058" s="45"/>
      <c r="EG1058" s="45"/>
      <c r="EH1058" s="45"/>
      <c r="EI1058" s="45"/>
      <c r="EJ1058" s="45"/>
      <c r="EK1058" s="45"/>
      <c r="EL1058" s="45"/>
      <c r="EM1058" s="45"/>
      <c r="EN1058" s="45"/>
      <c r="EO1058" s="45"/>
      <c r="EP1058" s="45"/>
      <c r="EQ1058" s="1217"/>
      <c r="ER1058" s="577"/>
    </row>
    <row r="1059" spans="1:148" ht="15" customHeight="1">
      <c r="A1059" s="648"/>
      <c r="B1059" s="2261" t="str">
        <f t="shared" si="1109"/>
        <v>Desk 12</v>
      </c>
      <c r="C1059" s="2266" t="str">
        <f t="shared" ref="C1059" si="1122">IF(ISBLANK(C23), "", C23)</f>
        <v/>
      </c>
      <c r="D1059" s="2266" t="str">
        <f t="shared" si="1111"/>
        <v/>
      </c>
      <c r="E1059" s="2266" t="str">
        <f t="shared" si="1111"/>
        <v/>
      </c>
      <c r="F1059" s="2266" t="str">
        <f t="shared" si="1111"/>
        <v/>
      </c>
      <c r="G1059" s="45"/>
      <c r="H1059" s="45"/>
      <c r="I1059" s="45"/>
      <c r="J1059" s="45"/>
      <c r="K1059" s="45"/>
      <c r="L1059" s="45"/>
      <c r="M1059" s="45"/>
      <c r="N1059" s="45"/>
      <c r="O1059" s="45"/>
      <c r="P1059" s="45"/>
      <c r="Q1059" s="45"/>
      <c r="R1059" s="45"/>
      <c r="S1059" s="45"/>
      <c r="T1059" s="45"/>
      <c r="U1059" s="45"/>
      <c r="V1059" s="45"/>
      <c r="W1059" s="45"/>
      <c r="X1059" s="45"/>
      <c r="Y1059" s="45"/>
      <c r="Z1059" s="45"/>
      <c r="AA1059" s="45"/>
      <c r="AB1059" s="45"/>
      <c r="AC1059" s="45"/>
      <c r="AD1059" s="45"/>
      <c r="AE1059" s="45"/>
      <c r="AF1059" s="45"/>
      <c r="AG1059" s="45"/>
      <c r="AH1059" s="45"/>
      <c r="AI1059" s="45"/>
      <c r="AJ1059" s="45"/>
      <c r="AK1059" s="45"/>
      <c r="AL1059" s="45"/>
      <c r="AM1059" s="45"/>
      <c r="AN1059" s="45"/>
      <c r="AO1059" s="45"/>
      <c r="AP1059" s="45"/>
      <c r="AQ1059" s="45"/>
      <c r="AR1059" s="45"/>
      <c r="AS1059" s="45"/>
      <c r="AT1059" s="45"/>
      <c r="AU1059" s="45"/>
      <c r="AV1059" s="45"/>
      <c r="AW1059" s="45"/>
      <c r="AX1059" s="45"/>
      <c r="AY1059" s="45"/>
      <c r="AZ1059" s="45"/>
      <c r="BA1059" s="45"/>
      <c r="BB1059" s="45"/>
      <c r="BC1059" s="45"/>
      <c r="BD1059" s="45"/>
      <c r="BE1059" s="45"/>
      <c r="BF1059" s="45"/>
      <c r="BG1059" s="45"/>
      <c r="BH1059" s="45"/>
      <c r="BI1059" s="45"/>
      <c r="BJ1059" s="45"/>
      <c r="BK1059" s="45"/>
      <c r="BL1059" s="45"/>
      <c r="BM1059" s="45"/>
      <c r="BN1059" s="45"/>
      <c r="BO1059" s="45"/>
      <c r="BP1059" s="45"/>
      <c r="BQ1059" s="45"/>
      <c r="BR1059" s="45"/>
      <c r="BS1059" s="45"/>
      <c r="BT1059" s="45"/>
      <c r="BU1059" s="45"/>
      <c r="BV1059" s="45"/>
      <c r="BW1059" s="45"/>
      <c r="BX1059" s="45"/>
      <c r="BY1059" s="45"/>
      <c r="BZ1059" s="45"/>
      <c r="CA1059" s="45"/>
      <c r="CB1059" s="45"/>
      <c r="CC1059" s="45"/>
      <c r="CD1059" s="45"/>
      <c r="CE1059" s="45"/>
      <c r="CF1059" s="45"/>
      <c r="CG1059" s="45"/>
      <c r="CH1059" s="45"/>
      <c r="CI1059" s="45"/>
      <c r="CJ1059" s="45"/>
      <c r="CK1059" s="45"/>
      <c r="CL1059" s="45"/>
      <c r="CM1059" s="45"/>
      <c r="CN1059" s="45"/>
      <c r="CO1059" s="45"/>
      <c r="CP1059" s="45"/>
      <c r="CQ1059" s="45"/>
      <c r="CR1059" s="45"/>
      <c r="CS1059" s="45"/>
      <c r="CT1059" s="45"/>
      <c r="CU1059" s="45"/>
      <c r="CV1059" s="45"/>
      <c r="CW1059" s="45"/>
      <c r="CX1059" s="45"/>
      <c r="CY1059" s="45"/>
      <c r="CZ1059" s="45"/>
      <c r="DA1059" s="45"/>
      <c r="DB1059" s="45"/>
      <c r="DC1059" s="45"/>
      <c r="DD1059" s="45"/>
      <c r="DE1059" s="45"/>
      <c r="DF1059" s="45"/>
      <c r="DG1059" s="45"/>
      <c r="DH1059" s="45"/>
      <c r="DI1059" s="45"/>
      <c r="DJ1059" s="45"/>
      <c r="DK1059" s="45"/>
      <c r="DL1059" s="45"/>
      <c r="DM1059" s="45"/>
      <c r="DN1059" s="45"/>
      <c r="DO1059" s="45"/>
      <c r="DP1059" s="45"/>
      <c r="DQ1059" s="45"/>
      <c r="DR1059" s="45"/>
      <c r="DS1059" s="45"/>
      <c r="DT1059" s="45"/>
      <c r="DU1059" s="45"/>
      <c r="DV1059" s="1217"/>
      <c r="DW1059" s="45"/>
      <c r="DX1059" s="45"/>
      <c r="DY1059" s="45"/>
      <c r="DZ1059" s="45"/>
      <c r="EA1059" s="45"/>
      <c r="EB1059" s="45"/>
      <c r="EC1059" s="45"/>
      <c r="ED1059" s="45"/>
      <c r="EE1059" s="45"/>
      <c r="EF1059" s="45"/>
      <c r="EG1059" s="45"/>
      <c r="EH1059" s="45"/>
      <c r="EI1059" s="45"/>
      <c r="EJ1059" s="45"/>
      <c r="EK1059" s="45"/>
      <c r="EL1059" s="45"/>
      <c r="EM1059" s="45"/>
      <c r="EN1059" s="45"/>
      <c r="EO1059" s="45"/>
      <c r="EP1059" s="45"/>
      <c r="EQ1059" s="1217"/>
      <c r="ER1059" s="577"/>
    </row>
    <row r="1060" spans="1:148" ht="15" customHeight="1">
      <c r="A1060" s="648"/>
      <c r="B1060" s="2261" t="str">
        <f t="shared" si="1109"/>
        <v>Desk 13</v>
      </c>
      <c r="C1060" s="2266" t="str">
        <f t="shared" ref="C1060" si="1123">IF(ISBLANK(C24), "", C24)</f>
        <v/>
      </c>
      <c r="D1060" s="2266" t="str">
        <f t="shared" si="1111"/>
        <v/>
      </c>
      <c r="E1060" s="2266" t="str">
        <f t="shared" si="1111"/>
        <v/>
      </c>
      <c r="F1060" s="2266" t="str">
        <f t="shared" si="1111"/>
        <v/>
      </c>
      <c r="G1060" s="45"/>
      <c r="H1060" s="45"/>
      <c r="I1060" s="45"/>
      <c r="J1060" s="45"/>
      <c r="K1060" s="45"/>
      <c r="L1060" s="45"/>
      <c r="M1060" s="45"/>
      <c r="N1060" s="45"/>
      <c r="O1060" s="45"/>
      <c r="P1060" s="45"/>
      <c r="Q1060" s="45"/>
      <c r="R1060" s="45"/>
      <c r="S1060" s="45"/>
      <c r="T1060" s="45"/>
      <c r="U1060" s="45"/>
      <c r="V1060" s="45"/>
      <c r="W1060" s="45"/>
      <c r="X1060" s="45"/>
      <c r="Y1060" s="45"/>
      <c r="Z1060" s="45"/>
      <c r="AA1060" s="45"/>
      <c r="AB1060" s="45"/>
      <c r="AC1060" s="45"/>
      <c r="AD1060" s="45"/>
      <c r="AE1060" s="45"/>
      <c r="AF1060" s="45"/>
      <c r="AG1060" s="45"/>
      <c r="AH1060" s="45"/>
      <c r="AI1060" s="45"/>
      <c r="AJ1060" s="45"/>
      <c r="AK1060" s="45"/>
      <c r="AL1060" s="45"/>
      <c r="AM1060" s="45"/>
      <c r="AN1060" s="45"/>
      <c r="AO1060" s="45"/>
      <c r="AP1060" s="45"/>
      <c r="AQ1060" s="45"/>
      <c r="AR1060" s="45"/>
      <c r="AS1060" s="45"/>
      <c r="AT1060" s="45"/>
      <c r="AU1060" s="45"/>
      <c r="AV1060" s="45"/>
      <c r="AW1060" s="45"/>
      <c r="AX1060" s="45"/>
      <c r="AY1060" s="45"/>
      <c r="AZ1060" s="45"/>
      <c r="BA1060" s="45"/>
      <c r="BB1060" s="45"/>
      <c r="BC1060" s="45"/>
      <c r="BD1060" s="45"/>
      <c r="BE1060" s="45"/>
      <c r="BF1060" s="45"/>
      <c r="BG1060" s="45"/>
      <c r="BH1060" s="45"/>
      <c r="BI1060" s="45"/>
      <c r="BJ1060" s="45"/>
      <c r="BK1060" s="45"/>
      <c r="BL1060" s="45"/>
      <c r="BM1060" s="45"/>
      <c r="BN1060" s="45"/>
      <c r="BO1060" s="45"/>
      <c r="BP1060" s="45"/>
      <c r="BQ1060" s="45"/>
      <c r="BR1060" s="45"/>
      <c r="BS1060" s="45"/>
      <c r="BT1060" s="45"/>
      <c r="BU1060" s="45"/>
      <c r="BV1060" s="45"/>
      <c r="BW1060" s="45"/>
      <c r="BX1060" s="45"/>
      <c r="BY1060" s="45"/>
      <c r="BZ1060" s="45"/>
      <c r="CA1060" s="45"/>
      <c r="CB1060" s="45"/>
      <c r="CC1060" s="45"/>
      <c r="CD1060" s="45"/>
      <c r="CE1060" s="45"/>
      <c r="CF1060" s="45"/>
      <c r="CG1060" s="45"/>
      <c r="CH1060" s="45"/>
      <c r="CI1060" s="45"/>
      <c r="CJ1060" s="45"/>
      <c r="CK1060" s="45"/>
      <c r="CL1060" s="45"/>
      <c r="CM1060" s="45"/>
      <c r="CN1060" s="45"/>
      <c r="CO1060" s="45"/>
      <c r="CP1060" s="45"/>
      <c r="CQ1060" s="45"/>
      <c r="CR1060" s="45"/>
      <c r="CS1060" s="45"/>
      <c r="CT1060" s="45"/>
      <c r="CU1060" s="45"/>
      <c r="CV1060" s="45"/>
      <c r="CW1060" s="45"/>
      <c r="CX1060" s="45"/>
      <c r="CY1060" s="45"/>
      <c r="CZ1060" s="45"/>
      <c r="DA1060" s="45"/>
      <c r="DB1060" s="45"/>
      <c r="DC1060" s="45"/>
      <c r="DD1060" s="45"/>
      <c r="DE1060" s="45"/>
      <c r="DF1060" s="45"/>
      <c r="DG1060" s="45"/>
      <c r="DH1060" s="45"/>
      <c r="DI1060" s="45"/>
      <c r="DJ1060" s="45"/>
      <c r="DK1060" s="45"/>
      <c r="DL1060" s="45"/>
      <c r="DM1060" s="45"/>
      <c r="DN1060" s="45"/>
      <c r="DO1060" s="45"/>
      <c r="DP1060" s="45"/>
      <c r="DQ1060" s="45"/>
      <c r="DR1060" s="45"/>
      <c r="DS1060" s="45"/>
      <c r="DT1060" s="45"/>
      <c r="DU1060" s="45"/>
      <c r="DV1060" s="1217"/>
      <c r="DW1060" s="45"/>
      <c r="DX1060" s="45"/>
      <c r="DY1060" s="45"/>
      <c r="DZ1060" s="45"/>
      <c r="EA1060" s="45"/>
      <c r="EB1060" s="45"/>
      <c r="EC1060" s="45"/>
      <c r="ED1060" s="45"/>
      <c r="EE1060" s="45"/>
      <c r="EF1060" s="45"/>
      <c r="EG1060" s="45"/>
      <c r="EH1060" s="45"/>
      <c r="EI1060" s="45"/>
      <c r="EJ1060" s="45"/>
      <c r="EK1060" s="45"/>
      <c r="EL1060" s="45"/>
      <c r="EM1060" s="45"/>
      <c r="EN1060" s="45"/>
      <c r="EO1060" s="45"/>
      <c r="EP1060" s="45"/>
      <c r="EQ1060" s="1217"/>
      <c r="ER1060" s="577"/>
    </row>
    <row r="1061" spans="1:148" ht="15" customHeight="1">
      <c r="A1061" s="648"/>
      <c r="B1061" s="2261" t="str">
        <f t="shared" si="1109"/>
        <v>Desk 14</v>
      </c>
      <c r="C1061" s="2266" t="str">
        <f t="shared" ref="C1061" si="1124">IF(ISBLANK(C25), "", C25)</f>
        <v/>
      </c>
      <c r="D1061" s="2266" t="str">
        <f t="shared" si="1111"/>
        <v/>
      </c>
      <c r="E1061" s="2266" t="str">
        <f t="shared" si="1111"/>
        <v/>
      </c>
      <c r="F1061" s="2266" t="str">
        <f t="shared" si="1111"/>
        <v/>
      </c>
      <c r="G1061" s="45"/>
      <c r="H1061" s="45"/>
      <c r="I1061" s="45"/>
      <c r="J1061" s="45"/>
      <c r="K1061" s="45"/>
      <c r="L1061" s="45"/>
      <c r="M1061" s="45"/>
      <c r="N1061" s="45"/>
      <c r="O1061" s="45"/>
      <c r="P1061" s="45"/>
      <c r="Q1061" s="45"/>
      <c r="R1061" s="45"/>
      <c r="S1061" s="45"/>
      <c r="T1061" s="45"/>
      <c r="U1061" s="45"/>
      <c r="V1061" s="45"/>
      <c r="W1061" s="45"/>
      <c r="X1061" s="45"/>
      <c r="Y1061" s="45"/>
      <c r="Z1061" s="45"/>
      <c r="AA1061" s="45"/>
      <c r="AB1061" s="45"/>
      <c r="AC1061" s="45"/>
      <c r="AD1061" s="45"/>
      <c r="AE1061" s="45"/>
      <c r="AF1061" s="45"/>
      <c r="AG1061" s="45"/>
      <c r="AH1061" s="45"/>
      <c r="AI1061" s="45"/>
      <c r="AJ1061" s="45"/>
      <c r="AK1061" s="45"/>
      <c r="AL1061" s="45"/>
      <c r="AM1061" s="45"/>
      <c r="AN1061" s="45"/>
      <c r="AO1061" s="45"/>
      <c r="AP1061" s="45"/>
      <c r="AQ1061" s="45"/>
      <c r="AR1061" s="45"/>
      <c r="AS1061" s="45"/>
      <c r="AT1061" s="45"/>
      <c r="AU1061" s="45"/>
      <c r="AV1061" s="45"/>
      <c r="AW1061" s="45"/>
      <c r="AX1061" s="45"/>
      <c r="AY1061" s="45"/>
      <c r="AZ1061" s="45"/>
      <c r="BA1061" s="45"/>
      <c r="BB1061" s="45"/>
      <c r="BC1061" s="45"/>
      <c r="BD1061" s="45"/>
      <c r="BE1061" s="45"/>
      <c r="BF1061" s="45"/>
      <c r="BG1061" s="45"/>
      <c r="BH1061" s="45"/>
      <c r="BI1061" s="45"/>
      <c r="BJ1061" s="45"/>
      <c r="BK1061" s="45"/>
      <c r="BL1061" s="45"/>
      <c r="BM1061" s="45"/>
      <c r="BN1061" s="45"/>
      <c r="BO1061" s="45"/>
      <c r="BP1061" s="45"/>
      <c r="BQ1061" s="45"/>
      <c r="BR1061" s="45"/>
      <c r="BS1061" s="45"/>
      <c r="BT1061" s="45"/>
      <c r="BU1061" s="45"/>
      <c r="BV1061" s="45"/>
      <c r="BW1061" s="45"/>
      <c r="BX1061" s="45"/>
      <c r="BY1061" s="45"/>
      <c r="BZ1061" s="45"/>
      <c r="CA1061" s="45"/>
      <c r="CB1061" s="45"/>
      <c r="CC1061" s="45"/>
      <c r="CD1061" s="45"/>
      <c r="CE1061" s="45"/>
      <c r="CF1061" s="45"/>
      <c r="CG1061" s="45"/>
      <c r="CH1061" s="45"/>
      <c r="CI1061" s="45"/>
      <c r="CJ1061" s="45"/>
      <c r="CK1061" s="45"/>
      <c r="CL1061" s="45"/>
      <c r="CM1061" s="45"/>
      <c r="CN1061" s="45"/>
      <c r="CO1061" s="45"/>
      <c r="CP1061" s="45"/>
      <c r="CQ1061" s="45"/>
      <c r="CR1061" s="45"/>
      <c r="CS1061" s="45"/>
      <c r="CT1061" s="45"/>
      <c r="CU1061" s="45"/>
      <c r="CV1061" s="45"/>
      <c r="CW1061" s="45"/>
      <c r="CX1061" s="45"/>
      <c r="CY1061" s="45"/>
      <c r="CZ1061" s="45"/>
      <c r="DA1061" s="45"/>
      <c r="DB1061" s="45"/>
      <c r="DC1061" s="45"/>
      <c r="DD1061" s="45"/>
      <c r="DE1061" s="45"/>
      <c r="DF1061" s="45"/>
      <c r="DG1061" s="45"/>
      <c r="DH1061" s="45"/>
      <c r="DI1061" s="45"/>
      <c r="DJ1061" s="45"/>
      <c r="DK1061" s="45"/>
      <c r="DL1061" s="45"/>
      <c r="DM1061" s="45"/>
      <c r="DN1061" s="45"/>
      <c r="DO1061" s="45"/>
      <c r="DP1061" s="45"/>
      <c r="DQ1061" s="45"/>
      <c r="DR1061" s="45"/>
      <c r="DS1061" s="45"/>
      <c r="DT1061" s="45"/>
      <c r="DU1061" s="45"/>
      <c r="DV1061" s="1217"/>
      <c r="DW1061" s="45"/>
      <c r="DX1061" s="45"/>
      <c r="DY1061" s="45"/>
      <c r="DZ1061" s="45"/>
      <c r="EA1061" s="45"/>
      <c r="EB1061" s="45"/>
      <c r="EC1061" s="45"/>
      <c r="ED1061" s="45"/>
      <c r="EE1061" s="45"/>
      <c r="EF1061" s="45"/>
      <c r="EG1061" s="45"/>
      <c r="EH1061" s="45"/>
      <c r="EI1061" s="45"/>
      <c r="EJ1061" s="45"/>
      <c r="EK1061" s="45"/>
      <c r="EL1061" s="45"/>
      <c r="EM1061" s="45"/>
      <c r="EN1061" s="45"/>
      <c r="EO1061" s="45"/>
      <c r="EP1061" s="45"/>
      <c r="EQ1061" s="1217"/>
      <c r="ER1061" s="577"/>
    </row>
    <row r="1062" spans="1:148" ht="15" customHeight="1">
      <c r="A1062" s="648"/>
      <c r="B1062" s="2261" t="str">
        <f t="shared" si="1109"/>
        <v>Desk 15</v>
      </c>
      <c r="C1062" s="2266" t="str">
        <f t="shared" ref="C1062" si="1125">IF(ISBLANK(C26), "", C26)</f>
        <v/>
      </c>
      <c r="D1062" s="2266" t="str">
        <f t="shared" si="1111"/>
        <v/>
      </c>
      <c r="E1062" s="2266" t="str">
        <f t="shared" si="1111"/>
        <v/>
      </c>
      <c r="F1062" s="2266" t="str">
        <f t="shared" si="1111"/>
        <v/>
      </c>
      <c r="G1062" s="45"/>
      <c r="H1062" s="45"/>
      <c r="I1062" s="45"/>
      <c r="J1062" s="45"/>
      <c r="K1062" s="45"/>
      <c r="L1062" s="45"/>
      <c r="M1062" s="45"/>
      <c r="N1062" s="45"/>
      <c r="O1062" s="45"/>
      <c r="P1062" s="45"/>
      <c r="Q1062" s="45"/>
      <c r="R1062" s="45"/>
      <c r="S1062" s="45"/>
      <c r="T1062" s="45"/>
      <c r="U1062" s="45"/>
      <c r="V1062" s="45"/>
      <c r="W1062" s="45"/>
      <c r="X1062" s="45"/>
      <c r="Y1062" s="45"/>
      <c r="Z1062" s="45"/>
      <c r="AA1062" s="45"/>
      <c r="AB1062" s="45"/>
      <c r="AC1062" s="45"/>
      <c r="AD1062" s="45"/>
      <c r="AE1062" s="45"/>
      <c r="AF1062" s="45"/>
      <c r="AG1062" s="45"/>
      <c r="AH1062" s="45"/>
      <c r="AI1062" s="45"/>
      <c r="AJ1062" s="45"/>
      <c r="AK1062" s="45"/>
      <c r="AL1062" s="45"/>
      <c r="AM1062" s="45"/>
      <c r="AN1062" s="45"/>
      <c r="AO1062" s="45"/>
      <c r="AP1062" s="45"/>
      <c r="AQ1062" s="45"/>
      <c r="AR1062" s="45"/>
      <c r="AS1062" s="45"/>
      <c r="AT1062" s="45"/>
      <c r="AU1062" s="45"/>
      <c r="AV1062" s="45"/>
      <c r="AW1062" s="45"/>
      <c r="AX1062" s="45"/>
      <c r="AY1062" s="45"/>
      <c r="AZ1062" s="45"/>
      <c r="BA1062" s="45"/>
      <c r="BB1062" s="45"/>
      <c r="BC1062" s="45"/>
      <c r="BD1062" s="45"/>
      <c r="BE1062" s="45"/>
      <c r="BF1062" s="45"/>
      <c r="BG1062" s="45"/>
      <c r="BH1062" s="45"/>
      <c r="BI1062" s="45"/>
      <c r="BJ1062" s="45"/>
      <c r="BK1062" s="45"/>
      <c r="BL1062" s="45"/>
      <c r="BM1062" s="45"/>
      <c r="BN1062" s="45"/>
      <c r="BO1062" s="45"/>
      <c r="BP1062" s="45"/>
      <c r="BQ1062" s="45"/>
      <c r="BR1062" s="45"/>
      <c r="BS1062" s="45"/>
      <c r="BT1062" s="45"/>
      <c r="BU1062" s="45"/>
      <c r="BV1062" s="45"/>
      <c r="BW1062" s="45"/>
      <c r="BX1062" s="45"/>
      <c r="BY1062" s="45"/>
      <c r="BZ1062" s="45"/>
      <c r="CA1062" s="45"/>
      <c r="CB1062" s="45"/>
      <c r="CC1062" s="45"/>
      <c r="CD1062" s="45"/>
      <c r="CE1062" s="45"/>
      <c r="CF1062" s="45"/>
      <c r="CG1062" s="45"/>
      <c r="CH1062" s="45"/>
      <c r="CI1062" s="45"/>
      <c r="CJ1062" s="45"/>
      <c r="CK1062" s="45"/>
      <c r="CL1062" s="45"/>
      <c r="CM1062" s="45"/>
      <c r="CN1062" s="45"/>
      <c r="CO1062" s="45"/>
      <c r="CP1062" s="45"/>
      <c r="CQ1062" s="45"/>
      <c r="CR1062" s="45"/>
      <c r="CS1062" s="45"/>
      <c r="CT1062" s="45"/>
      <c r="CU1062" s="45"/>
      <c r="CV1062" s="45"/>
      <c r="CW1062" s="45"/>
      <c r="CX1062" s="45"/>
      <c r="CY1062" s="45"/>
      <c r="CZ1062" s="45"/>
      <c r="DA1062" s="45"/>
      <c r="DB1062" s="45"/>
      <c r="DC1062" s="45"/>
      <c r="DD1062" s="45"/>
      <c r="DE1062" s="45"/>
      <c r="DF1062" s="45"/>
      <c r="DG1062" s="45"/>
      <c r="DH1062" s="45"/>
      <c r="DI1062" s="45"/>
      <c r="DJ1062" s="45"/>
      <c r="DK1062" s="45"/>
      <c r="DL1062" s="45"/>
      <c r="DM1062" s="45"/>
      <c r="DN1062" s="45"/>
      <c r="DO1062" s="45"/>
      <c r="DP1062" s="45"/>
      <c r="DQ1062" s="45"/>
      <c r="DR1062" s="45"/>
      <c r="DS1062" s="45"/>
      <c r="DT1062" s="45"/>
      <c r="DU1062" s="45"/>
      <c r="DV1062" s="1217"/>
      <c r="DW1062" s="45"/>
      <c r="DX1062" s="45"/>
      <c r="DY1062" s="45"/>
      <c r="DZ1062" s="45"/>
      <c r="EA1062" s="45"/>
      <c r="EB1062" s="45"/>
      <c r="EC1062" s="45"/>
      <c r="ED1062" s="45"/>
      <c r="EE1062" s="45"/>
      <c r="EF1062" s="45"/>
      <c r="EG1062" s="45"/>
      <c r="EH1062" s="45"/>
      <c r="EI1062" s="45"/>
      <c r="EJ1062" s="45"/>
      <c r="EK1062" s="45"/>
      <c r="EL1062" s="45"/>
      <c r="EM1062" s="45"/>
      <c r="EN1062" s="45"/>
      <c r="EO1062" s="45"/>
      <c r="EP1062" s="45"/>
      <c r="EQ1062" s="1217"/>
      <c r="ER1062" s="577"/>
    </row>
    <row r="1063" spans="1:148" ht="15" customHeight="1">
      <c r="A1063" s="648"/>
      <c r="B1063" s="2261" t="str">
        <f t="shared" si="1109"/>
        <v>Desk 16</v>
      </c>
      <c r="C1063" s="2266" t="str">
        <f t="shared" ref="C1063" si="1126">IF(ISBLANK(C27), "", C27)</f>
        <v/>
      </c>
      <c r="D1063" s="2266" t="str">
        <f t="shared" si="1111"/>
        <v/>
      </c>
      <c r="E1063" s="2266" t="str">
        <f t="shared" si="1111"/>
        <v/>
      </c>
      <c r="F1063" s="2266" t="str">
        <f t="shared" si="1111"/>
        <v/>
      </c>
      <c r="G1063" s="45"/>
      <c r="H1063" s="45"/>
      <c r="I1063" s="45"/>
      <c r="J1063" s="45"/>
      <c r="K1063" s="45"/>
      <c r="L1063" s="45"/>
      <c r="M1063" s="45"/>
      <c r="N1063" s="45"/>
      <c r="O1063" s="45"/>
      <c r="P1063" s="45"/>
      <c r="Q1063" s="45"/>
      <c r="R1063" s="45"/>
      <c r="S1063" s="45"/>
      <c r="T1063" s="45"/>
      <c r="U1063" s="45"/>
      <c r="V1063" s="45"/>
      <c r="W1063" s="45"/>
      <c r="X1063" s="45"/>
      <c r="Y1063" s="45"/>
      <c r="Z1063" s="45"/>
      <c r="AA1063" s="45"/>
      <c r="AB1063" s="45"/>
      <c r="AC1063" s="45"/>
      <c r="AD1063" s="45"/>
      <c r="AE1063" s="45"/>
      <c r="AF1063" s="45"/>
      <c r="AG1063" s="45"/>
      <c r="AH1063" s="45"/>
      <c r="AI1063" s="45"/>
      <c r="AJ1063" s="45"/>
      <c r="AK1063" s="45"/>
      <c r="AL1063" s="45"/>
      <c r="AM1063" s="45"/>
      <c r="AN1063" s="45"/>
      <c r="AO1063" s="45"/>
      <c r="AP1063" s="45"/>
      <c r="AQ1063" s="45"/>
      <c r="AR1063" s="45"/>
      <c r="AS1063" s="45"/>
      <c r="AT1063" s="45"/>
      <c r="AU1063" s="45"/>
      <c r="AV1063" s="45"/>
      <c r="AW1063" s="45"/>
      <c r="AX1063" s="45"/>
      <c r="AY1063" s="45"/>
      <c r="AZ1063" s="45"/>
      <c r="BA1063" s="45"/>
      <c r="BB1063" s="45"/>
      <c r="BC1063" s="45"/>
      <c r="BD1063" s="45"/>
      <c r="BE1063" s="45"/>
      <c r="BF1063" s="45"/>
      <c r="BG1063" s="45"/>
      <c r="BH1063" s="45"/>
      <c r="BI1063" s="45"/>
      <c r="BJ1063" s="45"/>
      <c r="BK1063" s="45"/>
      <c r="BL1063" s="45"/>
      <c r="BM1063" s="45"/>
      <c r="BN1063" s="45"/>
      <c r="BO1063" s="45"/>
      <c r="BP1063" s="45"/>
      <c r="BQ1063" s="45"/>
      <c r="BR1063" s="45"/>
      <c r="BS1063" s="45"/>
      <c r="BT1063" s="45"/>
      <c r="BU1063" s="45"/>
      <c r="BV1063" s="45"/>
      <c r="BW1063" s="45"/>
      <c r="BX1063" s="45"/>
      <c r="BY1063" s="45"/>
      <c r="BZ1063" s="45"/>
      <c r="CA1063" s="45"/>
      <c r="CB1063" s="45"/>
      <c r="CC1063" s="45"/>
      <c r="CD1063" s="45"/>
      <c r="CE1063" s="45"/>
      <c r="CF1063" s="45"/>
      <c r="CG1063" s="45"/>
      <c r="CH1063" s="45"/>
      <c r="CI1063" s="45"/>
      <c r="CJ1063" s="45"/>
      <c r="CK1063" s="45"/>
      <c r="CL1063" s="45"/>
      <c r="CM1063" s="45"/>
      <c r="CN1063" s="45"/>
      <c r="CO1063" s="45"/>
      <c r="CP1063" s="45"/>
      <c r="CQ1063" s="45"/>
      <c r="CR1063" s="45"/>
      <c r="CS1063" s="45"/>
      <c r="CT1063" s="45"/>
      <c r="CU1063" s="45"/>
      <c r="CV1063" s="45"/>
      <c r="CW1063" s="45"/>
      <c r="CX1063" s="45"/>
      <c r="CY1063" s="45"/>
      <c r="CZ1063" s="45"/>
      <c r="DA1063" s="45"/>
      <c r="DB1063" s="45"/>
      <c r="DC1063" s="45"/>
      <c r="DD1063" s="45"/>
      <c r="DE1063" s="45"/>
      <c r="DF1063" s="45"/>
      <c r="DG1063" s="45"/>
      <c r="DH1063" s="45"/>
      <c r="DI1063" s="45"/>
      <c r="DJ1063" s="45"/>
      <c r="DK1063" s="45"/>
      <c r="DL1063" s="45"/>
      <c r="DM1063" s="45"/>
      <c r="DN1063" s="45"/>
      <c r="DO1063" s="45"/>
      <c r="DP1063" s="45"/>
      <c r="DQ1063" s="45"/>
      <c r="DR1063" s="45"/>
      <c r="DS1063" s="45"/>
      <c r="DT1063" s="45"/>
      <c r="DU1063" s="45"/>
      <c r="DV1063" s="1217"/>
      <c r="DW1063" s="45"/>
      <c r="DX1063" s="45"/>
      <c r="DY1063" s="45"/>
      <c r="DZ1063" s="45"/>
      <c r="EA1063" s="45"/>
      <c r="EB1063" s="45"/>
      <c r="EC1063" s="45"/>
      <c r="ED1063" s="45"/>
      <c r="EE1063" s="45"/>
      <c r="EF1063" s="45"/>
      <c r="EG1063" s="45"/>
      <c r="EH1063" s="45"/>
      <c r="EI1063" s="45"/>
      <c r="EJ1063" s="45"/>
      <c r="EK1063" s="45"/>
      <c r="EL1063" s="45"/>
      <c r="EM1063" s="45"/>
      <c r="EN1063" s="45"/>
      <c r="EO1063" s="45"/>
      <c r="EP1063" s="45"/>
      <c r="EQ1063" s="1217"/>
      <c r="ER1063" s="577"/>
    </row>
    <row r="1064" spans="1:148" ht="15" customHeight="1">
      <c r="A1064" s="648"/>
      <c r="B1064" s="2261" t="str">
        <f t="shared" si="1109"/>
        <v>Desk 17</v>
      </c>
      <c r="C1064" s="2266" t="str">
        <f t="shared" ref="C1064" si="1127">IF(ISBLANK(C28), "", C28)</f>
        <v/>
      </c>
      <c r="D1064" s="2266" t="str">
        <f t="shared" si="1111"/>
        <v/>
      </c>
      <c r="E1064" s="2266" t="str">
        <f t="shared" si="1111"/>
        <v/>
      </c>
      <c r="F1064" s="2266" t="str">
        <f t="shared" si="1111"/>
        <v/>
      </c>
      <c r="G1064" s="45"/>
      <c r="H1064" s="45"/>
      <c r="I1064" s="45"/>
      <c r="J1064" s="45"/>
      <c r="K1064" s="45"/>
      <c r="L1064" s="45"/>
      <c r="M1064" s="45"/>
      <c r="N1064" s="45"/>
      <c r="O1064" s="45"/>
      <c r="P1064" s="45"/>
      <c r="Q1064" s="45"/>
      <c r="R1064" s="45"/>
      <c r="S1064" s="45"/>
      <c r="T1064" s="45"/>
      <c r="U1064" s="45"/>
      <c r="V1064" s="45"/>
      <c r="W1064" s="45"/>
      <c r="X1064" s="45"/>
      <c r="Y1064" s="45"/>
      <c r="Z1064" s="45"/>
      <c r="AA1064" s="45"/>
      <c r="AB1064" s="45"/>
      <c r="AC1064" s="45"/>
      <c r="AD1064" s="45"/>
      <c r="AE1064" s="45"/>
      <c r="AF1064" s="45"/>
      <c r="AG1064" s="45"/>
      <c r="AH1064" s="45"/>
      <c r="AI1064" s="45"/>
      <c r="AJ1064" s="45"/>
      <c r="AK1064" s="45"/>
      <c r="AL1064" s="45"/>
      <c r="AM1064" s="45"/>
      <c r="AN1064" s="45"/>
      <c r="AO1064" s="45"/>
      <c r="AP1064" s="45"/>
      <c r="AQ1064" s="45"/>
      <c r="AR1064" s="45"/>
      <c r="AS1064" s="45"/>
      <c r="AT1064" s="45"/>
      <c r="AU1064" s="45"/>
      <c r="AV1064" s="45"/>
      <c r="AW1064" s="45"/>
      <c r="AX1064" s="45"/>
      <c r="AY1064" s="45"/>
      <c r="AZ1064" s="45"/>
      <c r="BA1064" s="45"/>
      <c r="BB1064" s="45"/>
      <c r="BC1064" s="45"/>
      <c r="BD1064" s="45"/>
      <c r="BE1064" s="45"/>
      <c r="BF1064" s="45"/>
      <c r="BG1064" s="45"/>
      <c r="BH1064" s="45"/>
      <c r="BI1064" s="45"/>
      <c r="BJ1064" s="45"/>
      <c r="BK1064" s="45"/>
      <c r="BL1064" s="45"/>
      <c r="BM1064" s="45"/>
      <c r="BN1064" s="45"/>
      <c r="BO1064" s="45"/>
      <c r="BP1064" s="45"/>
      <c r="BQ1064" s="45"/>
      <c r="BR1064" s="45"/>
      <c r="BS1064" s="45"/>
      <c r="BT1064" s="45"/>
      <c r="BU1064" s="45"/>
      <c r="BV1064" s="45"/>
      <c r="BW1064" s="45"/>
      <c r="BX1064" s="45"/>
      <c r="BY1064" s="45"/>
      <c r="BZ1064" s="45"/>
      <c r="CA1064" s="45"/>
      <c r="CB1064" s="45"/>
      <c r="CC1064" s="45"/>
      <c r="CD1064" s="45"/>
      <c r="CE1064" s="45"/>
      <c r="CF1064" s="45"/>
      <c r="CG1064" s="45"/>
      <c r="CH1064" s="45"/>
      <c r="CI1064" s="45"/>
      <c r="CJ1064" s="45"/>
      <c r="CK1064" s="45"/>
      <c r="CL1064" s="45"/>
      <c r="CM1064" s="45"/>
      <c r="CN1064" s="45"/>
      <c r="CO1064" s="45"/>
      <c r="CP1064" s="45"/>
      <c r="CQ1064" s="45"/>
      <c r="CR1064" s="45"/>
      <c r="CS1064" s="45"/>
      <c r="CT1064" s="45"/>
      <c r="CU1064" s="45"/>
      <c r="CV1064" s="45"/>
      <c r="CW1064" s="45"/>
      <c r="CX1064" s="45"/>
      <c r="CY1064" s="45"/>
      <c r="CZ1064" s="45"/>
      <c r="DA1064" s="45"/>
      <c r="DB1064" s="45"/>
      <c r="DC1064" s="45"/>
      <c r="DD1064" s="45"/>
      <c r="DE1064" s="45"/>
      <c r="DF1064" s="45"/>
      <c r="DG1064" s="45"/>
      <c r="DH1064" s="45"/>
      <c r="DI1064" s="45"/>
      <c r="DJ1064" s="45"/>
      <c r="DK1064" s="45"/>
      <c r="DL1064" s="45"/>
      <c r="DM1064" s="45"/>
      <c r="DN1064" s="45"/>
      <c r="DO1064" s="45"/>
      <c r="DP1064" s="45"/>
      <c r="DQ1064" s="45"/>
      <c r="DR1064" s="45"/>
      <c r="DS1064" s="45"/>
      <c r="DT1064" s="45"/>
      <c r="DU1064" s="45"/>
      <c r="DV1064" s="1217"/>
      <c r="DW1064" s="45"/>
      <c r="DX1064" s="45"/>
      <c r="DY1064" s="45"/>
      <c r="DZ1064" s="45"/>
      <c r="EA1064" s="45"/>
      <c r="EB1064" s="45"/>
      <c r="EC1064" s="45"/>
      <c r="ED1064" s="45"/>
      <c r="EE1064" s="45"/>
      <c r="EF1064" s="45"/>
      <c r="EG1064" s="45"/>
      <c r="EH1064" s="45"/>
      <c r="EI1064" s="45"/>
      <c r="EJ1064" s="45"/>
      <c r="EK1064" s="45"/>
      <c r="EL1064" s="45"/>
      <c r="EM1064" s="45"/>
      <c r="EN1064" s="45"/>
      <c r="EO1064" s="45"/>
      <c r="EP1064" s="45"/>
      <c r="EQ1064" s="1217"/>
      <c r="ER1064" s="577"/>
    </row>
    <row r="1065" spans="1:148" ht="15" customHeight="1">
      <c r="A1065" s="648"/>
      <c r="B1065" s="2261" t="str">
        <f t="shared" si="1109"/>
        <v>Desk 18</v>
      </c>
      <c r="C1065" s="2266" t="str">
        <f t="shared" ref="C1065" si="1128">IF(ISBLANK(C29), "", C29)</f>
        <v/>
      </c>
      <c r="D1065" s="2266" t="str">
        <f t="shared" si="1111"/>
        <v/>
      </c>
      <c r="E1065" s="2266" t="str">
        <f t="shared" si="1111"/>
        <v/>
      </c>
      <c r="F1065" s="2266" t="str">
        <f t="shared" si="1111"/>
        <v/>
      </c>
      <c r="G1065" s="45"/>
      <c r="H1065" s="45"/>
      <c r="I1065" s="45"/>
      <c r="J1065" s="45"/>
      <c r="K1065" s="45"/>
      <c r="L1065" s="45"/>
      <c r="M1065" s="45"/>
      <c r="N1065" s="45"/>
      <c r="O1065" s="45"/>
      <c r="P1065" s="45"/>
      <c r="Q1065" s="45"/>
      <c r="R1065" s="45"/>
      <c r="S1065" s="45"/>
      <c r="T1065" s="45"/>
      <c r="U1065" s="45"/>
      <c r="V1065" s="45"/>
      <c r="W1065" s="45"/>
      <c r="X1065" s="45"/>
      <c r="Y1065" s="45"/>
      <c r="Z1065" s="45"/>
      <c r="AA1065" s="45"/>
      <c r="AB1065" s="45"/>
      <c r="AC1065" s="45"/>
      <c r="AD1065" s="45"/>
      <c r="AE1065" s="45"/>
      <c r="AF1065" s="45"/>
      <c r="AG1065" s="45"/>
      <c r="AH1065" s="45"/>
      <c r="AI1065" s="45"/>
      <c r="AJ1065" s="45"/>
      <c r="AK1065" s="45"/>
      <c r="AL1065" s="45"/>
      <c r="AM1065" s="45"/>
      <c r="AN1065" s="45"/>
      <c r="AO1065" s="45"/>
      <c r="AP1065" s="45"/>
      <c r="AQ1065" s="45"/>
      <c r="AR1065" s="45"/>
      <c r="AS1065" s="45"/>
      <c r="AT1065" s="45"/>
      <c r="AU1065" s="45"/>
      <c r="AV1065" s="45"/>
      <c r="AW1065" s="45"/>
      <c r="AX1065" s="45"/>
      <c r="AY1065" s="45"/>
      <c r="AZ1065" s="45"/>
      <c r="BA1065" s="45"/>
      <c r="BB1065" s="45"/>
      <c r="BC1065" s="45"/>
      <c r="BD1065" s="45"/>
      <c r="BE1065" s="45"/>
      <c r="BF1065" s="45"/>
      <c r="BG1065" s="45"/>
      <c r="BH1065" s="45"/>
      <c r="BI1065" s="45"/>
      <c r="BJ1065" s="45"/>
      <c r="BK1065" s="45"/>
      <c r="BL1065" s="45"/>
      <c r="BM1065" s="45"/>
      <c r="BN1065" s="45"/>
      <c r="BO1065" s="45"/>
      <c r="BP1065" s="45"/>
      <c r="BQ1065" s="45"/>
      <c r="BR1065" s="45"/>
      <c r="BS1065" s="45"/>
      <c r="BT1065" s="45"/>
      <c r="BU1065" s="45"/>
      <c r="BV1065" s="45"/>
      <c r="BW1065" s="45"/>
      <c r="BX1065" s="45"/>
      <c r="BY1065" s="45"/>
      <c r="BZ1065" s="45"/>
      <c r="CA1065" s="45"/>
      <c r="CB1065" s="45"/>
      <c r="CC1065" s="45"/>
      <c r="CD1065" s="45"/>
      <c r="CE1065" s="45"/>
      <c r="CF1065" s="45"/>
      <c r="CG1065" s="45"/>
      <c r="CH1065" s="45"/>
      <c r="CI1065" s="45"/>
      <c r="CJ1065" s="45"/>
      <c r="CK1065" s="45"/>
      <c r="CL1065" s="45"/>
      <c r="CM1065" s="45"/>
      <c r="CN1065" s="45"/>
      <c r="CO1065" s="45"/>
      <c r="CP1065" s="45"/>
      <c r="CQ1065" s="45"/>
      <c r="CR1065" s="45"/>
      <c r="CS1065" s="45"/>
      <c r="CT1065" s="45"/>
      <c r="CU1065" s="45"/>
      <c r="CV1065" s="45"/>
      <c r="CW1065" s="45"/>
      <c r="CX1065" s="45"/>
      <c r="CY1065" s="45"/>
      <c r="CZ1065" s="45"/>
      <c r="DA1065" s="45"/>
      <c r="DB1065" s="45"/>
      <c r="DC1065" s="45"/>
      <c r="DD1065" s="45"/>
      <c r="DE1065" s="45"/>
      <c r="DF1065" s="45"/>
      <c r="DG1065" s="45"/>
      <c r="DH1065" s="45"/>
      <c r="DI1065" s="45"/>
      <c r="DJ1065" s="45"/>
      <c r="DK1065" s="45"/>
      <c r="DL1065" s="45"/>
      <c r="DM1065" s="45"/>
      <c r="DN1065" s="45"/>
      <c r="DO1065" s="45"/>
      <c r="DP1065" s="45"/>
      <c r="DQ1065" s="45"/>
      <c r="DR1065" s="45"/>
      <c r="DS1065" s="45"/>
      <c r="DT1065" s="45"/>
      <c r="DU1065" s="45"/>
      <c r="DV1065" s="1217"/>
      <c r="DW1065" s="45"/>
      <c r="DX1065" s="45"/>
      <c r="DY1065" s="45"/>
      <c r="DZ1065" s="45"/>
      <c r="EA1065" s="45"/>
      <c r="EB1065" s="45"/>
      <c r="EC1065" s="45"/>
      <c r="ED1065" s="45"/>
      <c r="EE1065" s="45"/>
      <c r="EF1065" s="45"/>
      <c r="EG1065" s="45"/>
      <c r="EH1065" s="45"/>
      <c r="EI1065" s="45"/>
      <c r="EJ1065" s="45"/>
      <c r="EK1065" s="45"/>
      <c r="EL1065" s="45"/>
      <c r="EM1065" s="45"/>
      <c r="EN1065" s="45"/>
      <c r="EO1065" s="45"/>
      <c r="EP1065" s="45"/>
      <c r="EQ1065" s="1217"/>
      <c r="ER1065" s="577"/>
    </row>
    <row r="1066" spans="1:148" ht="15" customHeight="1">
      <c r="A1066" s="648"/>
      <c r="B1066" s="2261" t="str">
        <f t="shared" si="1109"/>
        <v>Desk 19</v>
      </c>
      <c r="C1066" s="2266" t="str">
        <f t="shared" ref="C1066" si="1129">IF(ISBLANK(C30), "", C30)</f>
        <v/>
      </c>
      <c r="D1066" s="2266" t="str">
        <f t="shared" si="1111"/>
        <v/>
      </c>
      <c r="E1066" s="2266" t="str">
        <f t="shared" si="1111"/>
        <v/>
      </c>
      <c r="F1066" s="2266" t="str">
        <f t="shared" si="1111"/>
        <v/>
      </c>
      <c r="G1066" s="45"/>
      <c r="H1066" s="45"/>
      <c r="I1066" s="45"/>
      <c r="J1066" s="45"/>
      <c r="K1066" s="45"/>
      <c r="L1066" s="45"/>
      <c r="M1066" s="45"/>
      <c r="N1066" s="45"/>
      <c r="O1066" s="45"/>
      <c r="P1066" s="45"/>
      <c r="Q1066" s="45"/>
      <c r="R1066" s="45"/>
      <c r="S1066" s="45"/>
      <c r="T1066" s="45"/>
      <c r="U1066" s="45"/>
      <c r="V1066" s="45"/>
      <c r="W1066" s="45"/>
      <c r="X1066" s="45"/>
      <c r="Y1066" s="45"/>
      <c r="Z1066" s="45"/>
      <c r="AA1066" s="45"/>
      <c r="AB1066" s="45"/>
      <c r="AC1066" s="45"/>
      <c r="AD1066" s="45"/>
      <c r="AE1066" s="45"/>
      <c r="AF1066" s="45"/>
      <c r="AG1066" s="45"/>
      <c r="AH1066" s="45"/>
      <c r="AI1066" s="45"/>
      <c r="AJ1066" s="45"/>
      <c r="AK1066" s="45"/>
      <c r="AL1066" s="45"/>
      <c r="AM1066" s="45"/>
      <c r="AN1066" s="45"/>
      <c r="AO1066" s="45"/>
      <c r="AP1066" s="45"/>
      <c r="AQ1066" s="45"/>
      <c r="AR1066" s="45"/>
      <c r="AS1066" s="45"/>
      <c r="AT1066" s="45"/>
      <c r="AU1066" s="45"/>
      <c r="AV1066" s="45"/>
      <c r="AW1066" s="45"/>
      <c r="AX1066" s="45"/>
      <c r="AY1066" s="45"/>
      <c r="AZ1066" s="45"/>
      <c r="BA1066" s="45"/>
      <c r="BB1066" s="45"/>
      <c r="BC1066" s="45"/>
      <c r="BD1066" s="45"/>
      <c r="BE1066" s="45"/>
      <c r="BF1066" s="45"/>
      <c r="BG1066" s="45"/>
      <c r="BH1066" s="45"/>
      <c r="BI1066" s="45"/>
      <c r="BJ1066" s="45"/>
      <c r="BK1066" s="45"/>
      <c r="BL1066" s="45"/>
      <c r="BM1066" s="45"/>
      <c r="BN1066" s="45"/>
      <c r="BO1066" s="45"/>
      <c r="BP1066" s="45"/>
      <c r="BQ1066" s="45"/>
      <c r="BR1066" s="45"/>
      <c r="BS1066" s="45"/>
      <c r="BT1066" s="45"/>
      <c r="BU1066" s="45"/>
      <c r="BV1066" s="45"/>
      <c r="BW1066" s="45"/>
      <c r="BX1066" s="45"/>
      <c r="BY1066" s="45"/>
      <c r="BZ1066" s="45"/>
      <c r="CA1066" s="45"/>
      <c r="CB1066" s="45"/>
      <c r="CC1066" s="45"/>
      <c r="CD1066" s="45"/>
      <c r="CE1066" s="45"/>
      <c r="CF1066" s="45"/>
      <c r="CG1066" s="45"/>
      <c r="CH1066" s="45"/>
      <c r="CI1066" s="45"/>
      <c r="CJ1066" s="45"/>
      <c r="CK1066" s="45"/>
      <c r="CL1066" s="45"/>
      <c r="CM1066" s="45"/>
      <c r="CN1066" s="45"/>
      <c r="CO1066" s="45"/>
      <c r="CP1066" s="45"/>
      <c r="CQ1066" s="45"/>
      <c r="CR1066" s="45"/>
      <c r="CS1066" s="45"/>
      <c r="CT1066" s="45"/>
      <c r="CU1066" s="45"/>
      <c r="CV1066" s="45"/>
      <c r="CW1066" s="45"/>
      <c r="CX1066" s="45"/>
      <c r="CY1066" s="45"/>
      <c r="CZ1066" s="45"/>
      <c r="DA1066" s="45"/>
      <c r="DB1066" s="45"/>
      <c r="DC1066" s="45"/>
      <c r="DD1066" s="45"/>
      <c r="DE1066" s="45"/>
      <c r="DF1066" s="45"/>
      <c r="DG1066" s="45"/>
      <c r="DH1066" s="45"/>
      <c r="DI1066" s="45"/>
      <c r="DJ1066" s="45"/>
      <c r="DK1066" s="45"/>
      <c r="DL1066" s="45"/>
      <c r="DM1066" s="45"/>
      <c r="DN1066" s="45"/>
      <c r="DO1066" s="45"/>
      <c r="DP1066" s="45"/>
      <c r="DQ1066" s="45"/>
      <c r="DR1066" s="45"/>
      <c r="DS1066" s="45"/>
      <c r="DT1066" s="45"/>
      <c r="DU1066" s="45"/>
      <c r="DV1066" s="1217"/>
      <c r="DW1066" s="45"/>
      <c r="DX1066" s="45"/>
      <c r="DY1066" s="45"/>
      <c r="DZ1066" s="45"/>
      <c r="EA1066" s="45"/>
      <c r="EB1066" s="45"/>
      <c r="EC1066" s="45"/>
      <c r="ED1066" s="45"/>
      <c r="EE1066" s="45"/>
      <c r="EF1066" s="45"/>
      <c r="EG1066" s="45"/>
      <c r="EH1066" s="45"/>
      <c r="EI1066" s="45"/>
      <c r="EJ1066" s="45"/>
      <c r="EK1066" s="45"/>
      <c r="EL1066" s="45"/>
      <c r="EM1066" s="45"/>
      <c r="EN1066" s="45"/>
      <c r="EO1066" s="45"/>
      <c r="EP1066" s="45"/>
      <c r="EQ1066" s="1217"/>
      <c r="ER1066" s="577"/>
    </row>
    <row r="1067" spans="1:148" ht="15" customHeight="1">
      <c r="A1067" s="648"/>
      <c r="B1067" s="2261" t="str">
        <f t="shared" si="1109"/>
        <v>Desk 20</v>
      </c>
      <c r="C1067" s="2266" t="str">
        <f t="shared" ref="C1067" si="1130">IF(ISBLANK(C31), "", C31)</f>
        <v/>
      </c>
      <c r="D1067" s="2266" t="str">
        <f t="shared" si="1111"/>
        <v/>
      </c>
      <c r="E1067" s="2266" t="str">
        <f t="shared" si="1111"/>
        <v/>
      </c>
      <c r="F1067" s="2266" t="str">
        <f t="shared" si="1111"/>
        <v/>
      </c>
      <c r="G1067" s="45"/>
      <c r="H1067" s="45"/>
      <c r="I1067" s="45"/>
      <c r="J1067" s="45"/>
      <c r="K1067" s="45"/>
      <c r="L1067" s="45"/>
      <c r="M1067" s="45"/>
      <c r="N1067" s="45"/>
      <c r="O1067" s="45"/>
      <c r="P1067" s="45"/>
      <c r="Q1067" s="45"/>
      <c r="R1067" s="45"/>
      <c r="S1067" s="45"/>
      <c r="T1067" s="45"/>
      <c r="U1067" s="45"/>
      <c r="V1067" s="45"/>
      <c r="W1067" s="45"/>
      <c r="X1067" s="45"/>
      <c r="Y1067" s="45"/>
      <c r="Z1067" s="45"/>
      <c r="AA1067" s="45"/>
      <c r="AB1067" s="45"/>
      <c r="AC1067" s="45"/>
      <c r="AD1067" s="45"/>
      <c r="AE1067" s="45"/>
      <c r="AF1067" s="45"/>
      <c r="AG1067" s="45"/>
      <c r="AH1067" s="45"/>
      <c r="AI1067" s="45"/>
      <c r="AJ1067" s="45"/>
      <c r="AK1067" s="45"/>
      <c r="AL1067" s="45"/>
      <c r="AM1067" s="45"/>
      <c r="AN1067" s="45"/>
      <c r="AO1067" s="45"/>
      <c r="AP1067" s="45"/>
      <c r="AQ1067" s="45"/>
      <c r="AR1067" s="45"/>
      <c r="AS1067" s="45"/>
      <c r="AT1067" s="45"/>
      <c r="AU1067" s="45"/>
      <c r="AV1067" s="45"/>
      <c r="AW1067" s="45"/>
      <c r="AX1067" s="45"/>
      <c r="AY1067" s="45"/>
      <c r="AZ1067" s="45"/>
      <c r="BA1067" s="45"/>
      <c r="BB1067" s="45"/>
      <c r="BC1067" s="45"/>
      <c r="BD1067" s="45"/>
      <c r="BE1067" s="45"/>
      <c r="BF1067" s="45"/>
      <c r="BG1067" s="45"/>
      <c r="BH1067" s="45"/>
      <c r="BI1067" s="45"/>
      <c r="BJ1067" s="45"/>
      <c r="BK1067" s="45"/>
      <c r="BL1067" s="45"/>
      <c r="BM1067" s="45"/>
      <c r="BN1067" s="45"/>
      <c r="BO1067" s="45"/>
      <c r="BP1067" s="45"/>
      <c r="BQ1067" s="45"/>
      <c r="BR1067" s="45"/>
      <c r="BS1067" s="45"/>
      <c r="BT1067" s="45"/>
      <c r="BU1067" s="45"/>
      <c r="BV1067" s="45"/>
      <c r="BW1067" s="45"/>
      <c r="BX1067" s="45"/>
      <c r="BY1067" s="45"/>
      <c r="BZ1067" s="45"/>
      <c r="CA1067" s="45"/>
      <c r="CB1067" s="45"/>
      <c r="CC1067" s="45"/>
      <c r="CD1067" s="45"/>
      <c r="CE1067" s="45"/>
      <c r="CF1067" s="45"/>
      <c r="CG1067" s="45"/>
      <c r="CH1067" s="45"/>
      <c r="CI1067" s="45"/>
      <c r="CJ1067" s="45"/>
      <c r="CK1067" s="45"/>
      <c r="CL1067" s="45"/>
      <c r="CM1067" s="45"/>
      <c r="CN1067" s="45"/>
      <c r="CO1067" s="45"/>
      <c r="CP1067" s="45"/>
      <c r="CQ1067" s="45"/>
      <c r="CR1067" s="45"/>
      <c r="CS1067" s="45"/>
      <c r="CT1067" s="45"/>
      <c r="CU1067" s="45"/>
      <c r="CV1067" s="45"/>
      <c r="CW1067" s="45"/>
      <c r="CX1067" s="45"/>
      <c r="CY1067" s="45"/>
      <c r="CZ1067" s="45"/>
      <c r="DA1067" s="45"/>
      <c r="DB1067" s="45"/>
      <c r="DC1067" s="45"/>
      <c r="DD1067" s="45"/>
      <c r="DE1067" s="45"/>
      <c r="DF1067" s="45"/>
      <c r="DG1067" s="45"/>
      <c r="DH1067" s="45"/>
      <c r="DI1067" s="45"/>
      <c r="DJ1067" s="45"/>
      <c r="DK1067" s="45"/>
      <c r="DL1067" s="45"/>
      <c r="DM1067" s="45"/>
      <c r="DN1067" s="45"/>
      <c r="DO1067" s="45"/>
      <c r="DP1067" s="45"/>
      <c r="DQ1067" s="45"/>
      <c r="DR1067" s="45"/>
      <c r="DS1067" s="45"/>
      <c r="DT1067" s="45"/>
      <c r="DU1067" s="45"/>
      <c r="DV1067" s="1217"/>
      <c r="DW1067" s="45"/>
      <c r="DX1067" s="45"/>
      <c r="DY1067" s="45"/>
      <c r="DZ1067" s="45"/>
      <c r="EA1067" s="45"/>
      <c r="EB1067" s="45"/>
      <c r="EC1067" s="45"/>
      <c r="ED1067" s="45"/>
      <c r="EE1067" s="45"/>
      <c r="EF1067" s="45"/>
      <c r="EG1067" s="45"/>
      <c r="EH1067" s="45"/>
      <c r="EI1067" s="45"/>
      <c r="EJ1067" s="45"/>
      <c r="EK1067" s="45"/>
      <c r="EL1067" s="45"/>
      <c r="EM1067" s="45"/>
      <c r="EN1067" s="45"/>
      <c r="EO1067" s="45"/>
      <c r="EP1067" s="45"/>
      <c r="EQ1067" s="1217"/>
      <c r="ER1067" s="577"/>
    </row>
    <row r="1068" spans="1:148" ht="15" customHeight="1">
      <c r="A1068" s="648"/>
      <c r="B1068" s="2261" t="str">
        <f t="shared" si="1109"/>
        <v>Desk 21</v>
      </c>
      <c r="C1068" s="2266" t="str">
        <f t="shared" ref="C1068" si="1131">IF(ISBLANK(C32), "", C32)</f>
        <v/>
      </c>
      <c r="D1068" s="2266" t="str">
        <f t="shared" ref="D1068:F1087" si="1132">IF(ISBLANK(D32), "", D32)</f>
        <v/>
      </c>
      <c r="E1068" s="2266" t="str">
        <f t="shared" si="1132"/>
        <v/>
      </c>
      <c r="F1068" s="2266" t="str">
        <f t="shared" si="1132"/>
        <v/>
      </c>
      <c r="G1068" s="45"/>
      <c r="H1068" s="45"/>
      <c r="I1068" s="45"/>
      <c r="J1068" s="45"/>
      <c r="K1068" s="45"/>
      <c r="L1068" s="45"/>
      <c r="M1068" s="45"/>
      <c r="N1068" s="45"/>
      <c r="O1068" s="45"/>
      <c r="P1068" s="45"/>
      <c r="Q1068" s="45"/>
      <c r="R1068" s="45"/>
      <c r="S1068" s="45"/>
      <c r="T1068" s="45"/>
      <c r="U1068" s="45"/>
      <c r="V1068" s="45"/>
      <c r="W1068" s="45"/>
      <c r="X1068" s="45"/>
      <c r="Y1068" s="45"/>
      <c r="Z1068" s="45"/>
      <c r="AA1068" s="45"/>
      <c r="AB1068" s="45"/>
      <c r="AC1068" s="45"/>
      <c r="AD1068" s="45"/>
      <c r="AE1068" s="45"/>
      <c r="AF1068" s="45"/>
      <c r="AG1068" s="45"/>
      <c r="AH1068" s="45"/>
      <c r="AI1068" s="45"/>
      <c r="AJ1068" s="45"/>
      <c r="AK1068" s="45"/>
      <c r="AL1068" s="45"/>
      <c r="AM1068" s="45"/>
      <c r="AN1068" s="45"/>
      <c r="AO1068" s="45"/>
      <c r="AP1068" s="45"/>
      <c r="AQ1068" s="45"/>
      <c r="AR1068" s="45"/>
      <c r="AS1068" s="45"/>
      <c r="AT1068" s="45"/>
      <c r="AU1068" s="45"/>
      <c r="AV1068" s="45"/>
      <c r="AW1068" s="45"/>
      <c r="AX1068" s="45"/>
      <c r="AY1068" s="45"/>
      <c r="AZ1068" s="45"/>
      <c r="BA1068" s="45"/>
      <c r="BB1068" s="45"/>
      <c r="BC1068" s="45"/>
      <c r="BD1068" s="45"/>
      <c r="BE1068" s="45"/>
      <c r="BF1068" s="45"/>
      <c r="BG1068" s="45"/>
      <c r="BH1068" s="45"/>
      <c r="BI1068" s="45"/>
      <c r="BJ1068" s="45"/>
      <c r="BK1068" s="45"/>
      <c r="BL1068" s="45"/>
      <c r="BM1068" s="45"/>
      <c r="BN1068" s="45"/>
      <c r="BO1068" s="45"/>
      <c r="BP1068" s="45"/>
      <c r="BQ1068" s="45"/>
      <c r="BR1068" s="45"/>
      <c r="BS1068" s="45"/>
      <c r="BT1068" s="45"/>
      <c r="BU1068" s="45"/>
      <c r="BV1068" s="45"/>
      <c r="BW1068" s="45"/>
      <c r="BX1068" s="45"/>
      <c r="BY1068" s="45"/>
      <c r="BZ1068" s="45"/>
      <c r="CA1068" s="45"/>
      <c r="CB1068" s="45"/>
      <c r="CC1068" s="45"/>
      <c r="CD1068" s="45"/>
      <c r="CE1068" s="45"/>
      <c r="CF1068" s="45"/>
      <c r="CG1068" s="45"/>
      <c r="CH1068" s="45"/>
      <c r="CI1068" s="45"/>
      <c r="CJ1068" s="45"/>
      <c r="CK1068" s="45"/>
      <c r="CL1068" s="45"/>
      <c r="CM1068" s="45"/>
      <c r="CN1068" s="45"/>
      <c r="CO1068" s="45"/>
      <c r="CP1068" s="45"/>
      <c r="CQ1068" s="45"/>
      <c r="CR1068" s="45"/>
      <c r="CS1068" s="45"/>
      <c r="CT1068" s="45"/>
      <c r="CU1068" s="45"/>
      <c r="CV1068" s="45"/>
      <c r="CW1068" s="45"/>
      <c r="CX1068" s="45"/>
      <c r="CY1068" s="45"/>
      <c r="CZ1068" s="45"/>
      <c r="DA1068" s="45"/>
      <c r="DB1068" s="45"/>
      <c r="DC1068" s="45"/>
      <c r="DD1068" s="45"/>
      <c r="DE1068" s="45"/>
      <c r="DF1068" s="45"/>
      <c r="DG1068" s="45"/>
      <c r="DH1068" s="45"/>
      <c r="DI1068" s="45"/>
      <c r="DJ1068" s="45"/>
      <c r="DK1068" s="45"/>
      <c r="DL1068" s="45"/>
      <c r="DM1068" s="45"/>
      <c r="DN1068" s="45"/>
      <c r="DO1068" s="45"/>
      <c r="DP1068" s="45"/>
      <c r="DQ1068" s="45"/>
      <c r="DR1068" s="45"/>
      <c r="DS1068" s="45"/>
      <c r="DT1068" s="45"/>
      <c r="DU1068" s="45"/>
      <c r="DV1068" s="1217"/>
      <c r="DW1068" s="45"/>
      <c r="DX1068" s="45"/>
      <c r="DY1068" s="45"/>
      <c r="DZ1068" s="45"/>
      <c r="EA1068" s="45"/>
      <c r="EB1068" s="45"/>
      <c r="EC1068" s="45"/>
      <c r="ED1068" s="45"/>
      <c r="EE1068" s="45"/>
      <c r="EF1068" s="45"/>
      <c r="EG1068" s="45"/>
      <c r="EH1068" s="45"/>
      <c r="EI1068" s="45"/>
      <c r="EJ1068" s="45"/>
      <c r="EK1068" s="45"/>
      <c r="EL1068" s="45"/>
      <c r="EM1068" s="45"/>
      <c r="EN1068" s="45"/>
      <c r="EO1068" s="45"/>
      <c r="EP1068" s="45"/>
      <c r="EQ1068" s="1217"/>
      <c r="ER1068" s="577"/>
    </row>
    <row r="1069" spans="1:148" ht="15" customHeight="1">
      <c r="A1069" s="648"/>
      <c r="B1069" s="2261" t="str">
        <f t="shared" si="1109"/>
        <v>Desk 22</v>
      </c>
      <c r="C1069" s="2266" t="str">
        <f t="shared" ref="C1069" si="1133">IF(ISBLANK(C33), "", C33)</f>
        <v/>
      </c>
      <c r="D1069" s="2266" t="str">
        <f t="shared" si="1132"/>
        <v/>
      </c>
      <c r="E1069" s="2266" t="str">
        <f t="shared" si="1132"/>
        <v/>
      </c>
      <c r="F1069" s="2266" t="str">
        <f t="shared" si="1132"/>
        <v/>
      </c>
      <c r="G1069" s="45"/>
      <c r="H1069" s="45"/>
      <c r="I1069" s="45"/>
      <c r="J1069" s="45"/>
      <c r="K1069" s="45"/>
      <c r="L1069" s="45"/>
      <c r="M1069" s="45"/>
      <c r="N1069" s="45"/>
      <c r="O1069" s="45"/>
      <c r="P1069" s="45"/>
      <c r="Q1069" s="45"/>
      <c r="R1069" s="45"/>
      <c r="S1069" s="45"/>
      <c r="T1069" s="45"/>
      <c r="U1069" s="45"/>
      <c r="V1069" s="45"/>
      <c r="W1069" s="45"/>
      <c r="X1069" s="45"/>
      <c r="Y1069" s="45"/>
      <c r="Z1069" s="45"/>
      <c r="AA1069" s="45"/>
      <c r="AB1069" s="45"/>
      <c r="AC1069" s="45"/>
      <c r="AD1069" s="45"/>
      <c r="AE1069" s="45"/>
      <c r="AF1069" s="45"/>
      <c r="AG1069" s="45"/>
      <c r="AH1069" s="45"/>
      <c r="AI1069" s="45"/>
      <c r="AJ1069" s="45"/>
      <c r="AK1069" s="45"/>
      <c r="AL1069" s="45"/>
      <c r="AM1069" s="45"/>
      <c r="AN1069" s="45"/>
      <c r="AO1069" s="45"/>
      <c r="AP1069" s="45"/>
      <c r="AQ1069" s="45"/>
      <c r="AR1069" s="45"/>
      <c r="AS1069" s="45"/>
      <c r="AT1069" s="45"/>
      <c r="AU1069" s="45"/>
      <c r="AV1069" s="45"/>
      <c r="AW1069" s="45"/>
      <c r="AX1069" s="45"/>
      <c r="AY1069" s="45"/>
      <c r="AZ1069" s="45"/>
      <c r="BA1069" s="45"/>
      <c r="BB1069" s="45"/>
      <c r="BC1069" s="45"/>
      <c r="BD1069" s="45"/>
      <c r="BE1069" s="45"/>
      <c r="BF1069" s="45"/>
      <c r="BG1069" s="45"/>
      <c r="BH1069" s="45"/>
      <c r="BI1069" s="45"/>
      <c r="BJ1069" s="45"/>
      <c r="BK1069" s="45"/>
      <c r="BL1069" s="45"/>
      <c r="BM1069" s="45"/>
      <c r="BN1069" s="45"/>
      <c r="BO1069" s="45"/>
      <c r="BP1069" s="45"/>
      <c r="BQ1069" s="45"/>
      <c r="BR1069" s="45"/>
      <c r="BS1069" s="45"/>
      <c r="BT1069" s="45"/>
      <c r="BU1069" s="45"/>
      <c r="BV1069" s="45"/>
      <c r="BW1069" s="45"/>
      <c r="BX1069" s="45"/>
      <c r="BY1069" s="45"/>
      <c r="BZ1069" s="45"/>
      <c r="CA1069" s="45"/>
      <c r="CB1069" s="45"/>
      <c r="CC1069" s="45"/>
      <c r="CD1069" s="45"/>
      <c r="CE1069" s="45"/>
      <c r="CF1069" s="45"/>
      <c r="CG1069" s="45"/>
      <c r="CH1069" s="45"/>
      <c r="CI1069" s="45"/>
      <c r="CJ1069" s="45"/>
      <c r="CK1069" s="45"/>
      <c r="CL1069" s="45"/>
      <c r="CM1069" s="45"/>
      <c r="CN1069" s="45"/>
      <c r="CO1069" s="45"/>
      <c r="CP1069" s="45"/>
      <c r="CQ1069" s="45"/>
      <c r="CR1069" s="45"/>
      <c r="CS1069" s="45"/>
      <c r="CT1069" s="45"/>
      <c r="CU1069" s="45"/>
      <c r="CV1069" s="45"/>
      <c r="CW1069" s="45"/>
      <c r="CX1069" s="45"/>
      <c r="CY1069" s="45"/>
      <c r="CZ1069" s="45"/>
      <c r="DA1069" s="45"/>
      <c r="DB1069" s="45"/>
      <c r="DC1069" s="45"/>
      <c r="DD1069" s="45"/>
      <c r="DE1069" s="45"/>
      <c r="DF1069" s="45"/>
      <c r="DG1069" s="45"/>
      <c r="DH1069" s="45"/>
      <c r="DI1069" s="45"/>
      <c r="DJ1069" s="45"/>
      <c r="DK1069" s="45"/>
      <c r="DL1069" s="45"/>
      <c r="DM1069" s="45"/>
      <c r="DN1069" s="45"/>
      <c r="DO1069" s="45"/>
      <c r="DP1069" s="45"/>
      <c r="DQ1069" s="45"/>
      <c r="DR1069" s="45"/>
      <c r="DS1069" s="45"/>
      <c r="DT1069" s="45"/>
      <c r="DU1069" s="45"/>
      <c r="DV1069" s="1217"/>
      <c r="DW1069" s="45"/>
      <c r="DX1069" s="45"/>
      <c r="DY1069" s="45"/>
      <c r="DZ1069" s="45"/>
      <c r="EA1069" s="45"/>
      <c r="EB1069" s="45"/>
      <c r="EC1069" s="45"/>
      <c r="ED1069" s="45"/>
      <c r="EE1069" s="45"/>
      <c r="EF1069" s="45"/>
      <c r="EG1069" s="45"/>
      <c r="EH1069" s="45"/>
      <c r="EI1069" s="45"/>
      <c r="EJ1069" s="45"/>
      <c r="EK1069" s="45"/>
      <c r="EL1069" s="45"/>
      <c r="EM1069" s="45"/>
      <c r="EN1069" s="45"/>
      <c r="EO1069" s="45"/>
      <c r="EP1069" s="45"/>
      <c r="EQ1069" s="1217"/>
      <c r="ER1069" s="577"/>
    </row>
    <row r="1070" spans="1:148" ht="15" customHeight="1">
      <c r="A1070" s="648"/>
      <c r="B1070" s="2261" t="str">
        <f t="shared" si="1109"/>
        <v>Desk 23</v>
      </c>
      <c r="C1070" s="2266" t="str">
        <f t="shared" ref="C1070" si="1134">IF(ISBLANK(C34), "", C34)</f>
        <v/>
      </c>
      <c r="D1070" s="2266" t="str">
        <f t="shared" si="1132"/>
        <v/>
      </c>
      <c r="E1070" s="2266" t="str">
        <f t="shared" si="1132"/>
        <v/>
      </c>
      <c r="F1070" s="2266" t="str">
        <f t="shared" si="1132"/>
        <v/>
      </c>
      <c r="G1070" s="45"/>
      <c r="H1070" s="45"/>
      <c r="I1070" s="45"/>
      <c r="J1070" s="45"/>
      <c r="K1070" s="45"/>
      <c r="L1070" s="45"/>
      <c r="M1070" s="45"/>
      <c r="N1070" s="45"/>
      <c r="O1070" s="45"/>
      <c r="P1070" s="45"/>
      <c r="Q1070" s="45"/>
      <c r="R1070" s="45"/>
      <c r="S1070" s="45"/>
      <c r="T1070" s="45"/>
      <c r="U1070" s="45"/>
      <c r="V1070" s="45"/>
      <c r="W1070" s="45"/>
      <c r="X1070" s="45"/>
      <c r="Y1070" s="45"/>
      <c r="Z1070" s="45"/>
      <c r="AA1070" s="45"/>
      <c r="AB1070" s="45"/>
      <c r="AC1070" s="45"/>
      <c r="AD1070" s="45"/>
      <c r="AE1070" s="45"/>
      <c r="AF1070" s="45"/>
      <c r="AG1070" s="45"/>
      <c r="AH1070" s="45"/>
      <c r="AI1070" s="45"/>
      <c r="AJ1070" s="45"/>
      <c r="AK1070" s="45"/>
      <c r="AL1070" s="45"/>
      <c r="AM1070" s="45"/>
      <c r="AN1070" s="45"/>
      <c r="AO1070" s="45"/>
      <c r="AP1070" s="45"/>
      <c r="AQ1070" s="45"/>
      <c r="AR1070" s="45"/>
      <c r="AS1070" s="45"/>
      <c r="AT1070" s="45"/>
      <c r="AU1070" s="45"/>
      <c r="AV1070" s="45"/>
      <c r="AW1070" s="45"/>
      <c r="AX1070" s="45"/>
      <c r="AY1070" s="45"/>
      <c r="AZ1070" s="45"/>
      <c r="BA1070" s="45"/>
      <c r="BB1070" s="45"/>
      <c r="BC1070" s="45"/>
      <c r="BD1070" s="45"/>
      <c r="BE1070" s="45"/>
      <c r="BF1070" s="45"/>
      <c r="BG1070" s="45"/>
      <c r="BH1070" s="45"/>
      <c r="BI1070" s="45"/>
      <c r="BJ1070" s="45"/>
      <c r="BK1070" s="45"/>
      <c r="BL1070" s="45"/>
      <c r="BM1070" s="45"/>
      <c r="BN1070" s="45"/>
      <c r="BO1070" s="45"/>
      <c r="BP1070" s="45"/>
      <c r="BQ1070" s="45"/>
      <c r="BR1070" s="45"/>
      <c r="BS1070" s="45"/>
      <c r="BT1070" s="45"/>
      <c r="BU1070" s="45"/>
      <c r="BV1070" s="45"/>
      <c r="BW1070" s="45"/>
      <c r="BX1070" s="45"/>
      <c r="BY1070" s="45"/>
      <c r="BZ1070" s="45"/>
      <c r="CA1070" s="45"/>
      <c r="CB1070" s="45"/>
      <c r="CC1070" s="45"/>
      <c r="CD1070" s="45"/>
      <c r="CE1070" s="45"/>
      <c r="CF1070" s="45"/>
      <c r="CG1070" s="45"/>
      <c r="CH1070" s="45"/>
      <c r="CI1070" s="45"/>
      <c r="CJ1070" s="45"/>
      <c r="CK1070" s="45"/>
      <c r="CL1070" s="45"/>
      <c r="CM1070" s="45"/>
      <c r="CN1070" s="45"/>
      <c r="CO1070" s="45"/>
      <c r="CP1070" s="45"/>
      <c r="CQ1070" s="45"/>
      <c r="CR1070" s="45"/>
      <c r="CS1070" s="45"/>
      <c r="CT1070" s="45"/>
      <c r="CU1070" s="45"/>
      <c r="CV1070" s="45"/>
      <c r="CW1070" s="45"/>
      <c r="CX1070" s="45"/>
      <c r="CY1070" s="45"/>
      <c r="CZ1070" s="45"/>
      <c r="DA1070" s="45"/>
      <c r="DB1070" s="45"/>
      <c r="DC1070" s="45"/>
      <c r="DD1070" s="45"/>
      <c r="DE1070" s="45"/>
      <c r="DF1070" s="45"/>
      <c r="DG1070" s="45"/>
      <c r="DH1070" s="45"/>
      <c r="DI1070" s="45"/>
      <c r="DJ1070" s="45"/>
      <c r="DK1070" s="45"/>
      <c r="DL1070" s="45"/>
      <c r="DM1070" s="45"/>
      <c r="DN1070" s="45"/>
      <c r="DO1070" s="45"/>
      <c r="DP1070" s="45"/>
      <c r="DQ1070" s="45"/>
      <c r="DR1070" s="45"/>
      <c r="DS1070" s="45"/>
      <c r="DT1070" s="45"/>
      <c r="DU1070" s="45"/>
      <c r="DV1070" s="1217"/>
      <c r="DW1070" s="45"/>
      <c r="DX1070" s="45"/>
      <c r="DY1070" s="45"/>
      <c r="DZ1070" s="45"/>
      <c r="EA1070" s="45"/>
      <c r="EB1070" s="45"/>
      <c r="EC1070" s="45"/>
      <c r="ED1070" s="45"/>
      <c r="EE1070" s="45"/>
      <c r="EF1070" s="45"/>
      <c r="EG1070" s="45"/>
      <c r="EH1070" s="45"/>
      <c r="EI1070" s="45"/>
      <c r="EJ1070" s="45"/>
      <c r="EK1070" s="45"/>
      <c r="EL1070" s="45"/>
      <c r="EM1070" s="45"/>
      <c r="EN1070" s="45"/>
      <c r="EO1070" s="45"/>
      <c r="EP1070" s="45"/>
      <c r="EQ1070" s="1217"/>
      <c r="ER1070" s="577"/>
    </row>
    <row r="1071" spans="1:148" ht="15" customHeight="1">
      <c r="A1071" s="648"/>
      <c r="B1071" s="2261" t="str">
        <f t="shared" si="1109"/>
        <v>Desk 24</v>
      </c>
      <c r="C1071" s="2266" t="str">
        <f t="shared" ref="C1071" si="1135">IF(ISBLANK(C35), "", C35)</f>
        <v/>
      </c>
      <c r="D1071" s="2266" t="str">
        <f t="shared" si="1132"/>
        <v/>
      </c>
      <c r="E1071" s="2266" t="str">
        <f t="shared" si="1132"/>
        <v/>
      </c>
      <c r="F1071" s="2266" t="str">
        <f t="shared" si="1132"/>
        <v/>
      </c>
      <c r="G1071" s="45"/>
      <c r="H1071" s="45"/>
      <c r="I1071" s="45"/>
      <c r="J1071" s="45"/>
      <c r="K1071" s="45"/>
      <c r="L1071" s="45"/>
      <c r="M1071" s="45"/>
      <c r="N1071" s="45"/>
      <c r="O1071" s="45"/>
      <c r="P1071" s="45"/>
      <c r="Q1071" s="45"/>
      <c r="R1071" s="45"/>
      <c r="S1071" s="45"/>
      <c r="T1071" s="45"/>
      <c r="U1071" s="45"/>
      <c r="V1071" s="45"/>
      <c r="W1071" s="45"/>
      <c r="X1071" s="45"/>
      <c r="Y1071" s="45"/>
      <c r="Z1071" s="45"/>
      <c r="AA1071" s="45"/>
      <c r="AB1071" s="45"/>
      <c r="AC1071" s="45"/>
      <c r="AD1071" s="45"/>
      <c r="AE1071" s="45"/>
      <c r="AF1071" s="45"/>
      <c r="AG1071" s="45"/>
      <c r="AH1071" s="45"/>
      <c r="AI1071" s="45"/>
      <c r="AJ1071" s="45"/>
      <c r="AK1071" s="45"/>
      <c r="AL1071" s="45"/>
      <c r="AM1071" s="45"/>
      <c r="AN1071" s="45"/>
      <c r="AO1071" s="45"/>
      <c r="AP1071" s="45"/>
      <c r="AQ1071" s="45"/>
      <c r="AR1071" s="45"/>
      <c r="AS1071" s="45"/>
      <c r="AT1071" s="45"/>
      <c r="AU1071" s="45"/>
      <c r="AV1071" s="45"/>
      <c r="AW1071" s="45"/>
      <c r="AX1071" s="45"/>
      <c r="AY1071" s="45"/>
      <c r="AZ1071" s="45"/>
      <c r="BA1071" s="45"/>
      <c r="BB1071" s="45"/>
      <c r="BC1071" s="45"/>
      <c r="BD1071" s="45"/>
      <c r="BE1071" s="45"/>
      <c r="BF1071" s="45"/>
      <c r="BG1071" s="45"/>
      <c r="BH1071" s="45"/>
      <c r="BI1071" s="45"/>
      <c r="BJ1071" s="45"/>
      <c r="BK1071" s="45"/>
      <c r="BL1071" s="45"/>
      <c r="BM1071" s="45"/>
      <c r="BN1071" s="45"/>
      <c r="BO1071" s="45"/>
      <c r="BP1071" s="45"/>
      <c r="BQ1071" s="45"/>
      <c r="BR1071" s="45"/>
      <c r="BS1071" s="45"/>
      <c r="BT1071" s="45"/>
      <c r="BU1071" s="45"/>
      <c r="BV1071" s="45"/>
      <c r="BW1071" s="45"/>
      <c r="BX1071" s="45"/>
      <c r="BY1071" s="45"/>
      <c r="BZ1071" s="45"/>
      <c r="CA1071" s="45"/>
      <c r="CB1071" s="45"/>
      <c r="CC1071" s="45"/>
      <c r="CD1071" s="45"/>
      <c r="CE1071" s="45"/>
      <c r="CF1071" s="45"/>
      <c r="CG1071" s="45"/>
      <c r="CH1071" s="45"/>
      <c r="CI1071" s="45"/>
      <c r="CJ1071" s="45"/>
      <c r="CK1071" s="45"/>
      <c r="CL1071" s="45"/>
      <c r="CM1071" s="45"/>
      <c r="CN1071" s="45"/>
      <c r="CO1071" s="45"/>
      <c r="CP1071" s="45"/>
      <c r="CQ1071" s="45"/>
      <c r="CR1071" s="45"/>
      <c r="CS1071" s="45"/>
      <c r="CT1071" s="45"/>
      <c r="CU1071" s="45"/>
      <c r="CV1071" s="45"/>
      <c r="CW1071" s="45"/>
      <c r="CX1071" s="45"/>
      <c r="CY1071" s="45"/>
      <c r="CZ1071" s="45"/>
      <c r="DA1071" s="45"/>
      <c r="DB1071" s="45"/>
      <c r="DC1071" s="45"/>
      <c r="DD1071" s="45"/>
      <c r="DE1071" s="45"/>
      <c r="DF1071" s="45"/>
      <c r="DG1071" s="45"/>
      <c r="DH1071" s="45"/>
      <c r="DI1071" s="45"/>
      <c r="DJ1071" s="45"/>
      <c r="DK1071" s="45"/>
      <c r="DL1071" s="45"/>
      <c r="DM1071" s="45"/>
      <c r="DN1071" s="45"/>
      <c r="DO1071" s="45"/>
      <c r="DP1071" s="45"/>
      <c r="DQ1071" s="45"/>
      <c r="DR1071" s="45"/>
      <c r="DS1071" s="45"/>
      <c r="DT1071" s="45"/>
      <c r="DU1071" s="45"/>
      <c r="DV1071" s="1217"/>
      <c r="DW1071" s="45"/>
      <c r="DX1071" s="45"/>
      <c r="DY1071" s="45"/>
      <c r="DZ1071" s="45"/>
      <c r="EA1071" s="45"/>
      <c r="EB1071" s="45"/>
      <c r="EC1071" s="45"/>
      <c r="ED1071" s="45"/>
      <c r="EE1071" s="45"/>
      <c r="EF1071" s="45"/>
      <c r="EG1071" s="45"/>
      <c r="EH1071" s="45"/>
      <c r="EI1071" s="45"/>
      <c r="EJ1071" s="45"/>
      <c r="EK1071" s="45"/>
      <c r="EL1071" s="45"/>
      <c r="EM1071" s="45"/>
      <c r="EN1071" s="45"/>
      <c r="EO1071" s="45"/>
      <c r="EP1071" s="45"/>
      <c r="EQ1071" s="1217"/>
      <c r="ER1071" s="577"/>
    </row>
    <row r="1072" spans="1:148" ht="15" customHeight="1">
      <c r="A1072" s="648"/>
      <c r="B1072" s="2261" t="str">
        <f t="shared" si="1109"/>
        <v>Desk 25</v>
      </c>
      <c r="C1072" s="2266" t="str">
        <f t="shared" ref="C1072" si="1136">IF(ISBLANK(C36), "", C36)</f>
        <v/>
      </c>
      <c r="D1072" s="2266" t="str">
        <f t="shared" si="1132"/>
        <v/>
      </c>
      <c r="E1072" s="2266" t="str">
        <f t="shared" si="1132"/>
        <v/>
      </c>
      <c r="F1072" s="2266" t="str">
        <f t="shared" si="1132"/>
        <v/>
      </c>
      <c r="G1072" s="45"/>
      <c r="H1072" s="45"/>
      <c r="I1072" s="45"/>
      <c r="J1072" s="45"/>
      <c r="K1072" s="45"/>
      <c r="L1072" s="45"/>
      <c r="M1072" s="45"/>
      <c r="N1072" s="45"/>
      <c r="O1072" s="45"/>
      <c r="P1072" s="45"/>
      <c r="Q1072" s="45"/>
      <c r="R1072" s="45"/>
      <c r="S1072" s="45"/>
      <c r="T1072" s="45"/>
      <c r="U1072" s="45"/>
      <c r="V1072" s="45"/>
      <c r="W1072" s="45"/>
      <c r="X1072" s="45"/>
      <c r="Y1072" s="45"/>
      <c r="Z1072" s="45"/>
      <c r="AA1072" s="45"/>
      <c r="AB1072" s="45"/>
      <c r="AC1072" s="45"/>
      <c r="AD1072" s="45"/>
      <c r="AE1072" s="45"/>
      <c r="AF1072" s="45"/>
      <c r="AG1072" s="45"/>
      <c r="AH1072" s="45"/>
      <c r="AI1072" s="45"/>
      <c r="AJ1072" s="45"/>
      <c r="AK1072" s="45"/>
      <c r="AL1072" s="45"/>
      <c r="AM1072" s="45"/>
      <c r="AN1072" s="45"/>
      <c r="AO1072" s="45"/>
      <c r="AP1072" s="45"/>
      <c r="AQ1072" s="45"/>
      <c r="AR1072" s="45"/>
      <c r="AS1072" s="45"/>
      <c r="AT1072" s="45"/>
      <c r="AU1072" s="45"/>
      <c r="AV1072" s="45"/>
      <c r="AW1072" s="45"/>
      <c r="AX1072" s="45"/>
      <c r="AY1072" s="45"/>
      <c r="AZ1072" s="45"/>
      <c r="BA1072" s="45"/>
      <c r="BB1072" s="45"/>
      <c r="BC1072" s="45"/>
      <c r="BD1072" s="45"/>
      <c r="BE1072" s="45"/>
      <c r="BF1072" s="45"/>
      <c r="BG1072" s="45"/>
      <c r="BH1072" s="45"/>
      <c r="BI1072" s="45"/>
      <c r="BJ1072" s="45"/>
      <c r="BK1072" s="45"/>
      <c r="BL1072" s="45"/>
      <c r="BM1072" s="45"/>
      <c r="BN1072" s="45"/>
      <c r="BO1072" s="45"/>
      <c r="BP1072" s="45"/>
      <c r="BQ1072" s="45"/>
      <c r="BR1072" s="45"/>
      <c r="BS1072" s="45"/>
      <c r="BT1072" s="45"/>
      <c r="BU1072" s="45"/>
      <c r="BV1072" s="45"/>
      <c r="BW1072" s="45"/>
      <c r="BX1072" s="45"/>
      <c r="BY1072" s="45"/>
      <c r="BZ1072" s="45"/>
      <c r="CA1072" s="45"/>
      <c r="CB1072" s="45"/>
      <c r="CC1072" s="45"/>
      <c r="CD1072" s="45"/>
      <c r="CE1072" s="45"/>
      <c r="CF1072" s="45"/>
      <c r="CG1072" s="45"/>
      <c r="CH1072" s="45"/>
      <c r="CI1072" s="45"/>
      <c r="CJ1072" s="45"/>
      <c r="CK1072" s="45"/>
      <c r="CL1072" s="45"/>
      <c r="CM1072" s="45"/>
      <c r="CN1072" s="45"/>
      <c r="CO1072" s="45"/>
      <c r="CP1072" s="45"/>
      <c r="CQ1072" s="45"/>
      <c r="CR1072" s="45"/>
      <c r="CS1072" s="45"/>
      <c r="CT1072" s="45"/>
      <c r="CU1072" s="45"/>
      <c r="CV1072" s="45"/>
      <c r="CW1072" s="45"/>
      <c r="CX1072" s="45"/>
      <c r="CY1072" s="45"/>
      <c r="CZ1072" s="45"/>
      <c r="DA1072" s="45"/>
      <c r="DB1072" s="45"/>
      <c r="DC1072" s="45"/>
      <c r="DD1072" s="45"/>
      <c r="DE1072" s="45"/>
      <c r="DF1072" s="45"/>
      <c r="DG1072" s="45"/>
      <c r="DH1072" s="45"/>
      <c r="DI1072" s="45"/>
      <c r="DJ1072" s="45"/>
      <c r="DK1072" s="45"/>
      <c r="DL1072" s="45"/>
      <c r="DM1072" s="45"/>
      <c r="DN1072" s="45"/>
      <c r="DO1072" s="45"/>
      <c r="DP1072" s="45"/>
      <c r="DQ1072" s="45"/>
      <c r="DR1072" s="45"/>
      <c r="DS1072" s="45"/>
      <c r="DT1072" s="45"/>
      <c r="DU1072" s="45"/>
      <c r="DV1072" s="1217"/>
      <c r="DW1072" s="45"/>
      <c r="DX1072" s="45"/>
      <c r="DY1072" s="45"/>
      <c r="DZ1072" s="45"/>
      <c r="EA1072" s="45"/>
      <c r="EB1072" s="45"/>
      <c r="EC1072" s="45"/>
      <c r="ED1072" s="45"/>
      <c r="EE1072" s="45"/>
      <c r="EF1072" s="45"/>
      <c r="EG1072" s="45"/>
      <c r="EH1072" s="45"/>
      <c r="EI1072" s="45"/>
      <c r="EJ1072" s="45"/>
      <c r="EK1072" s="45"/>
      <c r="EL1072" s="45"/>
      <c r="EM1072" s="45"/>
      <c r="EN1072" s="45"/>
      <c r="EO1072" s="45"/>
      <c r="EP1072" s="45"/>
      <c r="EQ1072" s="1217"/>
      <c r="ER1072" s="577"/>
    </row>
    <row r="1073" spans="1:148" ht="15" customHeight="1">
      <c r="A1073" s="648"/>
      <c r="B1073" s="2261" t="str">
        <f t="shared" si="1109"/>
        <v>Desk 26</v>
      </c>
      <c r="C1073" s="2266" t="str">
        <f t="shared" ref="C1073" si="1137">IF(ISBLANK(C37), "", C37)</f>
        <v/>
      </c>
      <c r="D1073" s="2266" t="str">
        <f t="shared" si="1132"/>
        <v/>
      </c>
      <c r="E1073" s="2266" t="str">
        <f t="shared" si="1132"/>
        <v/>
      </c>
      <c r="F1073" s="2266" t="str">
        <f t="shared" si="1132"/>
        <v/>
      </c>
      <c r="G1073" s="45"/>
      <c r="H1073" s="45"/>
      <c r="I1073" s="45"/>
      <c r="J1073" s="45"/>
      <c r="K1073" s="45"/>
      <c r="L1073" s="45"/>
      <c r="M1073" s="45"/>
      <c r="N1073" s="45"/>
      <c r="O1073" s="45"/>
      <c r="P1073" s="45"/>
      <c r="Q1073" s="45"/>
      <c r="R1073" s="45"/>
      <c r="S1073" s="45"/>
      <c r="T1073" s="45"/>
      <c r="U1073" s="45"/>
      <c r="V1073" s="45"/>
      <c r="W1073" s="45"/>
      <c r="X1073" s="45"/>
      <c r="Y1073" s="45"/>
      <c r="Z1073" s="45"/>
      <c r="AA1073" s="45"/>
      <c r="AB1073" s="45"/>
      <c r="AC1073" s="45"/>
      <c r="AD1073" s="45"/>
      <c r="AE1073" s="45"/>
      <c r="AF1073" s="45"/>
      <c r="AG1073" s="45"/>
      <c r="AH1073" s="45"/>
      <c r="AI1073" s="45"/>
      <c r="AJ1073" s="45"/>
      <c r="AK1073" s="45"/>
      <c r="AL1073" s="45"/>
      <c r="AM1073" s="45"/>
      <c r="AN1073" s="45"/>
      <c r="AO1073" s="45"/>
      <c r="AP1073" s="45"/>
      <c r="AQ1073" s="45"/>
      <c r="AR1073" s="45"/>
      <c r="AS1073" s="45"/>
      <c r="AT1073" s="45"/>
      <c r="AU1073" s="45"/>
      <c r="AV1073" s="45"/>
      <c r="AW1073" s="45"/>
      <c r="AX1073" s="45"/>
      <c r="AY1073" s="45"/>
      <c r="AZ1073" s="45"/>
      <c r="BA1073" s="45"/>
      <c r="BB1073" s="45"/>
      <c r="BC1073" s="45"/>
      <c r="BD1073" s="45"/>
      <c r="BE1073" s="45"/>
      <c r="BF1073" s="45"/>
      <c r="BG1073" s="45"/>
      <c r="BH1073" s="45"/>
      <c r="BI1073" s="45"/>
      <c r="BJ1073" s="45"/>
      <c r="BK1073" s="45"/>
      <c r="BL1073" s="45"/>
      <c r="BM1073" s="45"/>
      <c r="BN1073" s="45"/>
      <c r="BO1073" s="45"/>
      <c r="BP1073" s="45"/>
      <c r="BQ1073" s="45"/>
      <c r="BR1073" s="45"/>
      <c r="BS1073" s="45"/>
      <c r="BT1073" s="45"/>
      <c r="BU1073" s="45"/>
      <c r="BV1073" s="45"/>
      <c r="BW1073" s="45"/>
      <c r="BX1073" s="45"/>
      <c r="BY1073" s="45"/>
      <c r="BZ1073" s="45"/>
      <c r="CA1073" s="45"/>
      <c r="CB1073" s="45"/>
      <c r="CC1073" s="45"/>
      <c r="CD1073" s="45"/>
      <c r="CE1073" s="45"/>
      <c r="CF1073" s="45"/>
      <c r="CG1073" s="45"/>
      <c r="CH1073" s="45"/>
      <c r="CI1073" s="45"/>
      <c r="CJ1073" s="45"/>
      <c r="CK1073" s="45"/>
      <c r="CL1073" s="45"/>
      <c r="CM1073" s="45"/>
      <c r="CN1073" s="45"/>
      <c r="CO1073" s="45"/>
      <c r="CP1073" s="45"/>
      <c r="CQ1073" s="45"/>
      <c r="CR1073" s="45"/>
      <c r="CS1073" s="45"/>
      <c r="CT1073" s="45"/>
      <c r="CU1073" s="45"/>
      <c r="CV1073" s="45"/>
      <c r="CW1073" s="45"/>
      <c r="CX1073" s="45"/>
      <c r="CY1073" s="45"/>
      <c r="CZ1073" s="45"/>
      <c r="DA1073" s="45"/>
      <c r="DB1073" s="45"/>
      <c r="DC1073" s="45"/>
      <c r="DD1073" s="45"/>
      <c r="DE1073" s="45"/>
      <c r="DF1073" s="45"/>
      <c r="DG1073" s="45"/>
      <c r="DH1073" s="45"/>
      <c r="DI1073" s="45"/>
      <c r="DJ1073" s="45"/>
      <c r="DK1073" s="45"/>
      <c r="DL1073" s="45"/>
      <c r="DM1073" s="45"/>
      <c r="DN1073" s="45"/>
      <c r="DO1073" s="45"/>
      <c r="DP1073" s="45"/>
      <c r="DQ1073" s="45"/>
      <c r="DR1073" s="45"/>
      <c r="DS1073" s="45"/>
      <c r="DT1073" s="45"/>
      <c r="DU1073" s="45"/>
      <c r="DV1073" s="1217"/>
      <c r="DW1073" s="45"/>
      <c r="DX1073" s="45"/>
      <c r="DY1073" s="45"/>
      <c r="DZ1073" s="45"/>
      <c r="EA1073" s="45"/>
      <c r="EB1073" s="45"/>
      <c r="EC1073" s="45"/>
      <c r="ED1073" s="45"/>
      <c r="EE1073" s="45"/>
      <c r="EF1073" s="45"/>
      <c r="EG1073" s="45"/>
      <c r="EH1073" s="45"/>
      <c r="EI1073" s="45"/>
      <c r="EJ1073" s="45"/>
      <c r="EK1073" s="45"/>
      <c r="EL1073" s="45"/>
      <c r="EM1073" s="45"/>
      <c r="EN1073" s="45"/>
      <c r="EO1073" s="45"/>
      <c r="EP1073" s="45"/>
      <c r="EQ1073" s="1217"/>
      <c r="ER1073" s="577"/>
    </row>
    <row r="1074" spans="1:148" ht="15" customHeight="1">
      <c r="A1074" s="648"/>
      <c r="B1074" s="2261" t="str">
        <f t="shared" si="1109"/>
        <v>Desk 27</v>
      </c>
      <c r="C1074" s="2266" t="str">
        <f t="shared" ref="C1074" si="1138">IF(ISBLANK(C38), "", C38)</f>
        <v/>
      </c>
      <c r="D1074" s="2266" t="str">
        <f t="shared" si="1132"/>
        <v/>
      </c>
      <c r="E1074" s="2266" t="str">
        <f t="shared" si="1132"/>
        <v/>
      </c>
      <c r="F1074" s="2266" t="str">
        <f t="shared" si="1132"/>
        <v/>
      </c>
      <c r="G1074" s="45"/>
      <c r="H1074" s="45"/>
      <c r="I1074" s="45"/>
      <c r="J1074" s="45"/>
      <c r="K1074" s="45"/>
      <c r="L1074" s="45"/>
      <c r="M1074" s="45"/>
      <c r="N1074" s="45"/>
      <c r="O1074" s="45"/>
      <c r="P1074" s="45"/>
      <c r="Q1074" s="45"/>
      <c r="R1074" s="45"/>
      <c r="S1074" s="45"/>
      <c r="T1074" s="45"/>
      <c r="U1074" s="45"/>
      <c r="V1074" s="45"/>
      <c r="W1074" s="45"/>
      <c r="X1074" s="45"/>
      <c r="Y1074" s="45"/>
      <c r="Z1074" s="45"/>
      <c r="AA1074" s="45"/>
      <c r="AB1074" s="45"/>
      <c r="AC1074" s="45"/>
      <c r="AD1074" s="45"/>
      <c r="AE1074" s="45"/>
      <c r="AF1074" s="45"/>
      <c r="AG1074" s="45"/>
      <c r="AH1074" s="45"/>
      <c r="AI1074" s="45"/>
      <c r="AJ1074" s="45"/>
      <c r="AK1074" s="45"/>
      <c r="AL1074" s="45"/>
      <c r="AM1074" s="45"/>
      <c r="AN1074" s="45"/>
      <c r="AO1074" s="45"/>
      <c r="AP1074" s="45"/>
      <c r="AQ1074" s="45"/>
      <c r="AR1074" s="45"/>
      <c r="AS1074" s="45"/>
      <c r="AT1074" s="45"/>
      <c r="AU1074" s="45"/>
      <c r="AV1074" s="45"/>
      <c r="AW1074" s="45"/>
      <c r="AX1074" s="45"/>
      <c r="AY1074" s="45"/>
      <c r="AZ1074" s="45"/>
      <c r="BA1074" s="45"/>
      <c r="BB1074" s="45"/>
      <c r="BC1074" s="45"/>
      <c r="BD1074" s="45"/>
      <c r="BE1074" s="45"/>
      <c r="BF1074" s="45"/>
      <c r="BG1074" s="45"/>
      <c r="BH1074" s="45"/>
      <c r="BI1074" s="45"/>
      <c r="BJ1074" s="45"/>
      <c r="BK1074" s="45"/>
      <c r="BL1074" s="45"/>
      <c r="BM1074" s="45"/>
      <c r="BN1074" s="45"/>
      <c r="BO1074" s="45"/>
      <c r="BP1074" s="45"/>
      <c r="BQ1074" s="45"/>
      <c r="BR1074" s="45"/>
      <c r="BS1074" s="45"/>
      <c r="BT1074" s="45"/>
      <c r="BU1074" s="45"/>
      <c r="BV1074" s="45"/>
      <c r="BW1074" s="45"/>
      <c r="BX1074" s="45"/>
      <c r="BY1074" s="45"/>
      <c r="BZ1074" s="45"/>
      <c r="CA1074" s="45"/>
      <c r="CB1074" s="45"/>
      <c r="CC1074" s="45"/>
      <c r="CD1074" s="45"/>
      <c r="CE1074" s="45"/>
      <c r="CF1074" s="45"/>
      <c r="CG1074" s="45"/>
      <c r="CH1074" s="45"/>
      <c r="CI1074" s="45"/>
      <c r="CJ1074" s="45"/>
      <c r="CK1074" s="45"/>
      <c r="CL1074" s="45"/>
      <c r="CM1074" s="45"/>
      <c r="CN1074" s="45"/>
      <c r="CO1074" s="45"/>
      <c r="CP1074" s="45"/>
      <c r="CQ1074" s="45"/>
      <c r="CR1074" s="45"/>
      <c r="CS1074" s="45"/>
      <c r="CT1074" s="45"/>
      <c r="CU1074" s="45"/>
      <c r="CV1074" s="45"/>
      <c r="CW1074" s="45"/>
      <c r="CX1074" s="45"/>
      <c r="CY1074" s="45"/>
      <c r="CZ1074" s="45"/>
      <c r="DA1074" s="45"/>
      <c r="DB1074" s="45"/>
      <c r="DC1074" s="45"/>
      <c r="DD1074" s="45"/>
      <c r="DE1074" s="45"/>
      <c r="DF1074" s="45"/>
      <c r="DG1074" s="45"/>
      <c r="DH1074" s="45"/>
      <c r="DI1074" s="45"/>
      <c r="DJ1074" s="45"/>
      <c r="DK1074" s="45"/>
      <c r="DL1074" s="45"/>
      <c r="DM1074" s="45"/>
      <c r="DN1074" s="45"/>
      <c r="DO1074" s="45"/>
      <c r="DP1074" s="45"/>
      <c r="DQ1074" s="45"/>
      <c r="DR1074" s="45"/>
      <c r="DS1074" s="45"/>
      <c r="DT1074" s="45"/>
      <c r="DU1074" s="45"/>
      <c r="DV1074" s="1217"/>
      <c r="DW1074" s="45"/>
      <c r="DX1074" s="45"/>
      <c r="DY1074" s="45"/>
      <c r="DZ1074" s="45"/>
      <c r="EA1074" s="45"/>
      <c r="EB1074" s="45"/>
      <c r="EC1074" s="45"/>
      <c r="ED1074" s="45"/>
      <c r="EE1074" s="45"/>
      <c r="EF1074" s="45"/>
      <c r="EG1074" s="45"/>
      <c r="EH1074" s="45"/>
      <c r="EI1074" s="45"/>
      <c r="EJ1074" s="45"/>
      <c r="EK1074" s="45"/>
      <c r="EL1074" s="45"/>
      <c r="EM1074" s="45"/>
      <c r="EN1074" s="45"/>
      <c r="EO1074" s="45"/>
      <c r="EP1074" s="45"/>
      <c r="EQ1074" s="1217"/>
      <c r="ER1074" s="577"/>
    </row>
    <row r="1075" spans="1:148" ht="15" customHeight="1">
      <c r="A1075" s="648"/>
      <c r="B1075" s="2261" t="str">
        <f t="shared" si="1109"/>
        <v>Desk 28</v>
      </c>
      <c r="C1075" s="2266" t="str">
        <f t="shared" ref="C1075" si="1139">IF(ISBLANK(C39), "", C39)</f>
        <v/>
      </c>
      <c r="D1075" s="2266" t="str">
        <f t="shared" si="1132"/>
        <v/>
      </c>
      <c r="E1075" s="2266" t="str">
        <f t="shared" si="1132"/>
        <v/>
      </c>
      <c r="F1075" s="2266" t="str">
        <f t="shared" si="1132"/>
        <v/>
      </c>
      <c r="G1075" s="45"/>
      <c r="H1075" s="45"/>
      <c r="I1075" s="45"/>
      <c r="J1075" s="45"/>
      <c r="K1075" s="45"/>
      <c r="L1075" s="45"/>
      <c r="M1075" s="45"/>
      <c r="N1075" s="45"/>
      <c r="O1075" s="45"/>
      <c r="P1075" s="45"/>
      <c r="Q1075" s="45"/>
      <c r="R1075" s="45"/>
      <c r="S1075" s="45"/>
      <c r="T1075" s="45"/>
      <c r="U1075" s="45"/>
      <c r="V1075" s="45"/>
      <c r="W1075" s="45"/>
      <c r="X1075" s="45"/>
      <c r="Y1075" s="45"/>
      <c r="Z1075" s="45"/>
      <c r="AA1075" s="45"/>
      <c r="AB1075" s="45"/>
      <c r="AC1075" s="45"/>
      <c r="AD1075" s="45"/>
      <c r="AE1075" s="45"/>
      <c r="AF1075" s="45"/>
      <c r="AG1075" s="45"/>
      <c r="AH1075" s="45"/>
      <c r="AI1075" s="45"/>
      <c r="AJ1075" s="45"/>
      <c r="AK1075" s="45"/>
      <c r="AL1075" s="45"/>
      <c r="AM1075" s="45"/>
      <c r="AN1075" s="45"/>
      <c r="AO1075" s="45"/>
      <c r="AP1075" s="45"/>
      <c r="AQ1075" s="45"/>
      <c r="AR1075" s="45"/>
      <c r="AS1075" s="45"/>
      <c r="AT1075" s="45"/>
      <c r="AU1075" s="45"/>
      <c r="AV1075" s="45"/>
      <c r="AW1075" s="45"/>
      <c r="AX1075" s="45"/>
      <c r="AY1075" s="45"/>
      <c r="AZ1075" s="45"/>
      <c r="BA1075" s="45"/>
      <c r="BB1075" s="45"/>
      <c r="BC1075" s="45"/>
      <c r="BD1075" s="45"/>
      <c r="BE1075" s="45"/>
      <c r="BF1075" s="45"/>
      <c r="BG1075" s="45"/>
      <c r="BH1075" s="45"/>
      <c r="BI1075" s="45"/>
      <c r="BJ1075" s="45"/>
      <c r="BK1075" s="45"/>
      <c r="BL1075" s="45"/>
      <c r="BM1075" s="45"/>
      <c r="BN1075" s="45"/>
      <c r="BO1075" s="45"/>
      <c r="BP1075" s="45"/>
      <c r="BQ1075" s="45"/>
      <c r="BR1075" s="45"/>
      <c r="BS1075" s="45"/>
      <c r="BT1075" s="45"/>
      <c r="BU1075" s="45"/>
      <c r="BV1075" s="45"/>
      <c r="BW1075" s="45"/>
      <c r="BX1075" s="45"/>
      <c r="BY1075" s="45"/>
      <c r="BZ1075" s="45"/>
      <c r="CA1075" s="45"/>
      <c r="CB1075" s="45"/>
      <c r="CC1075" s="45"/>
      <c r="CD1075" s="45"/>
      <c r="CE1075" s="45"/>
      <c r="CF1075" s="45"/>
      <c r="CG1075" s="45"/>
      <c r="CH1075" s="45"/>
      <c r="CI1075" s="45"/>
      <c r="CJ1075" s="45"/>
      <c r="CK1075" s="45"/>
      <c r="CL1075" s="45"/>
      <c r="CM1075" s="45"/>
      <c r="CN1075" s="45"/>
      <c r="CO1075" s="45"/>
      <c r="CP1075" s="45"/>
      <c r="CQ1075" s="45"/>
      <c r="CR1075" s="45"/>
      <c r="CS1075" s="45"/>
      <c r="CT1075" s="45"/>
      <c r="CU1075" s="45"/>
      <c r="CV1075" s="45"/>
      <c r="CW1075" s="45"/>
      <c r="CX1075" s="45"/>
      <c r="CY1075" s="45"/>
      <c r="CZ1075" s="45"/>
      <c r="DA1075" s="45"/>
      <c r="DB1075" s="45"/>
      <c r="DC1075" s="45"/>
      <c r="DD1075" s="45"/>
      <c r="DE1075" s="45"/>
      <c r="DF1075" s="45"/>
      <c r="DG1075" s="45"/>
      <c r="DH1075" s="45"/>
      <c r="DI1075" s="45"/>
      <c r="DJ1075" s="45"/>
      <c r="DK1075" s="45"/>
      <c r="DL1075" s="45"/>
      <c r="DM1075" s="45"/>
      <c r="DN1075" s="45"/>
      <c r="DO1075" s="45"/>
      <c r="DP1075" s="45"/>
      <c r="DQ1075" s="45"/>
      <c r="DR1075" s="45"/>
      <c r="DS1075" s="45"/>
      <c r="DT1075" s="45"/>
      <c r="DU1075" s="45"/>
      <c r="DV1075" s="1217"/>
      <c r="DW1075" s="45"/>
      <c r="DX1075" s="45"/>
      <c r="DY1075" s="45"/>
      <c r="DZ1075" s="45"/>
      <c r="EA1075" s="45"/>
      <c r="EB1075" s="45"/>
      <c r="EC1075" s="45"/>
      <c r="ED1075" s="45"/>
      <c r="EE1075" s="45"/>
      <c r="EF1075" s="45"/>
      <c r="EG1075" s="45"/>
      <c r="EH1075" s="45"/>
      <c r="EI1075" s="45"/>
      <c r="EJ1075" s="45"/>
      <c r="EK1075" s="45"/>
      <c r="EL1075" s="45"/>
      <c r="EM1075" s="45"/>
      <c r="EN1075" s="45"/>
      <c r="EO1075" s="45"/>
      <c r="EP1075" s="45"/>
      <c r="EQ1075" s="1217"/>
      <c r="ER1075" s="577"/>
    </row>
    <row r="1076" spans="1:148" ht="15" customHeight="1">
      <c r="A1076" s="648"/>
      <c r="B1076" s="2261" t="str">
        <f t="shared" si="1109"/>
        <v>Desk 29</v>
      </c>
      <c r="C1076" s="2266" t="str">
        <f t="shared" ref="C1076" si="1140">IF(ISBLANK(C40), "", C40)</f>
        <v/>
      </c>
      <c r="D1076" s="2266" t="str">
        <f t="shared" si="1132"/>
        <v/>
      </c>
      <c r="E1076" s="2266" t="str">
        <f t="shared" si="1132"/>
        <v/>
      </c>
      <c r="F1076" s="2266" t="str">
        <f t="shared" si="1132"/>
        <v/>
      </c>
      <c r="G1076" s="45"/>
      <c r="H1076" s="45"/>
      <c r="I1076" s="45"/>
      <c r="J1076" s="45"/>
      <c r="K1076" s="45"/>
      <c r="L1076" s="45"/>
      <c r="M1076" s="45"/>
      <c r="N1076" s="45"/>
      <c r="O1076" s="45"/>
      <c r="P1076" s="45"/>
      <c r="Q1076" s="45"/>
      <c r="R1076" s="45"/>
      <c r="S1076" s="45"/>
      <c r="T1076" s="45"/>
      <c r="U1076" s="45"/>
      <c r="V1076" s="45"/>
      <c r="W1076" s="45"/>
      <c r="X1076" s="45"/>
      <c r="Y1076" s="45"/>
      <c r="Z1076" s="45"/>
      <c r="AA1076" s="45"/>
      <c r="AB1076" s="45"/>
      <c r="AC1076" s="45"/>
      <c r="AD1076" s="45"/>
      <c r="AE1076" s="45"/>
      <c r="AF1076" s="45"/>
      <c r="AG1076" s="45"/>
      <c r="AH1076" s="45"/>
      <c r="AI1076" s="45"/>
      <c r="AJ1076" s="45"/>
      <c r="AK1076" s="45"/>
      <c r="AL1076" s="45"/>
      <c r="AM1076" s="45"/>
      <c r="AN1076" s="45"/>
      <c r="AO1076" s="45"/>
      <c r="AP1076" s="45"/>
      <c r="AQ1076" s="45"/>
      <c r="AR1076" s="45"/>
      <c r="AS1076" s="45"/>
      <c r="AT1076" s="45"/>
      <c r="AU1076" s="45"/>
      <c r="AV1076" s="45"/>
      <c r="AW1076" s="45"/>
      <c r="AX1076" s="45"/>
      <c r="AY1076" s="45"/>
      <c r="AZ1076" s="45"/>
      <c r="BA1076" s="45"/>
      <c r="BB1076" s="45"/>
      <c r="BC1076" s="45"/>
      <c r="BD1076" s="45"/>
      <c r="BE1076" s="45"/>
      <c r="BF1076" s="45"/>
      <c r="BG1076" s="45"/>
      <c r="BH1076" s="45"/>
      <c r="BI1076" s="45"/>
      <c r="BJ1076" s="45"/>
      <c r="BK1076" s="45"/>
      <c r="BL1076" s="45"/>
      <c r="BM1076" s="45"/>
      <c r="BN1076" s="45"/>
      <c r="BO1076" s="45"/>
      <c r="BP1076" s="45"/>
      <c r="BQ1076" s="45"/>
      <c r="BR1076" s="45"/>
      <c r="BS1076" s="45"/>
      <c r="BT1076" s="45"/>
      <c r="BU1076" s="45"/>
      <c r="BV1076" s="45"/>
      <c r="BW1076" s="45"/>
      <c r="BX1076" s="45"/>
      <c r="BY1076" s="45"/>
      <c r="BZ1076" s="45"/>
      <c r="CA1076" s="45"/>
      <c r="CB1076" s="45"/>
      <c r="CC1076" s="45"/>
      <c r="CD1076" s="45"/>
      <c r="CE1076" s="45"/>
      <c r="CF1076" s="45"/>
      <c r="CG1076" s="45"/>
      <c r="CH1076" s="45"/>
      <c r="CI1076" s="45"/>
      <c r="CJ1076" s="45"/>
      <c r="CK1076" s="45"/>
      <c r="CL1076" s="45"/>
      <c r="CM1076" s="45"/>
      <c r="CN1076" s="45"/>
      <c r="CO1076" s="45"/>
      <c r="CP1076" s="45"/>
      <c r="CQ1076" s="45"/>
      <c r="CR1076" s="45"/>
      <c r="CS1076" s="45"/>
      <c r="CT1076" s="45"/>
      <c r="CU1076" s="45"/>
      <c r="CV1076" s="45"/>
      <c r="CW1076" s="45"/>
      <c r="CX1076" s="45"/>
      <c r="CY1076" s="45"/>
      <c r="CZ1076" s="45"/>
      <c r="DA1076" s="45"/>
      <c r="DB1076" s="45"/>
      <c r="DC1076" s="45"/>
      <c r="DD1076" s="45"/>
      <c r="DE1076" s="45"/>
      <c r="DF1076" s="45"/>
      <c r="DG1076" s="45"/>
      <c r="DH1076" s="45"/>
      <c r="DI1076" s="45"/>
      <c r="DJ1076" s="45"/>
      <c r="DK1076" s="45"/>
      <c r="DL1076" s="45"/>
      <c r="DM1076" s="45"/>
      <c r="DN1076" s="45"/>
      <c r="DO1076" s="45"/>
      <c r="DP1076" s="45"/>
      <c r="DQ1076" s="45"/>
      <c r="DR1076" s="45"/>
      <c r="DS1076" s="45"/>
      <c r="DT1076" s="45"/>
      <c r="DU1076" s="45"/>
      <c r="DV1076" s="1217"/>
      <c r="DW1076" s="45"/>
      <c r="DX1076" s="45"/>
      <c r="DY1076" s="45"/>
      <c r="DZ1076" s="45"/>
      <c r="EA1076" s="45"/>
      <c r="EB1076" s="45"/>
      <c r="EC1076" s="45"/>
      <c r="ED1076" s="45"/>
      <c r="EE1076" s="45"/>
      <c r="EF1076" s="45"/>
      <c r="EG1076" s="45"/>
      <c r="EH1076" s="45"/>
      <c r="EI1076" s="45"/>
      <c r="EJ1076" s="45"/>
      <c r="EK1076" s="45"/>
      <c r="EL1076" s="45"/>
      <c r="EM1076" s="45"/>
      <c r="EN1076" s="45"/>
      <c r="EO1076" s="45"/>
      <c r="EP1076" s="45"/>
      <c r="EQ1076" s="1217"/>
      <c r="ER1076" s="577"/>
    </row>
    <row r="1077" spans="1:148" ht="15" customHeight="1">
      <c r="A1077" s="648"/>
      <c r="B1077" s="2261" t="str">
        <f t="shared" si="1109"/>
        <v>Desk 30</v>
      </c>
      <c r="C1077" s="2266" t="str">
        <f t="shared" ref="C1077" si="1141">IF(ISBLANK(C41), "", C41)</f>
        <v/>
      </c>
      <c r="D1077" s="2266" t="str">
        <f t="shared" si="1132"/>
        <v/>
      </c>
      <c r="E1077" s="2266" t="str">
        <f t="shared" si="1132"/>
        <v/>
      </c>
      <c r="F1077" s="2266" t="str">
        <f t="shared" si="1132"/>
        <v/>
      </c>
      <c r="G1077" s="45"/>
      <c r="H1077" s="45"/>
      <c r="I1077" s="45"/>
      <c r="J1077" s="45"/>
      <c r="K1077" s="45"/>
      <c r="L1077" s="45"/>
      <c r="M1077" s="45"/>
      <c r="N1077" s="45"/>
      <c r="O1077" s="45"/>
      <c r="P1077" s="45"/>
      <c r="Q1077" s="45"/>
      <c r="R1077" s="45"/>
      <c r="S1077" s="45"/>
      <c r="T1077" s="45"/>
      <c r="U1077" s="45"/>
      <c r="V1077" s="45"/>
      <c r="W1077" s="45"/>
      <c r="X1077" s="45"/>
      <c r="Y1077" s="45"/>
      <c r="Z1077" s="45"/>
      <c r="AA1077" s="45"/>
      <c r="AB1077" s="45"/>
      <c r="AC1077" s="45"/>
      <c r="AD1077" s="45"/>
      <c r="AE1077" s="45"/>
      <c r="AF1077" s="45"/>
      <c r="AG1077" s="45"/>
      <c r="AH1077" s="45"/>
      <c r="AI1077" s="45"/>
      <c r="AJ1077" s="45"/>
      <c r="AK1077" s="45"/>
      <c r="AL1077" s="45"/>
      <c r="AM1077" s="45"/>
      <c r="AN1077" s="45"/>
      <c r="AO1077" s="45"/>
      <c r="AP1077" s="45"/>
      <c r="AQ1077" s="45"/>
      <c r="AR1077" s="45"/>
      <c r="AS1077" s="45"/>
      <c r="AT1077" s="45"/>
      <c r="AU1077" s="45"/>
      <c r="AV1077" s="45"/>
      <c r="AW1077" s="45"/>
      <c r="AX1077" s="45"/>
      <c r="AY1077" s="45"/>
      <c r="AZ1077" s="45"/>
      <c r="BA1077" s="45"/>
      <c r="BB1077" s="45"/>
      <c r="BC1077" s="45"/>
      <c r="BD1077" s="45"/>
      <c r="BE1077" s="45"/>
      <c r="BF1077" s="45"/>
      <c r="BG1077" s="45"/>
      <c r="BH1077" s="45"/>
      <c r="BI1077" s="45"/>
      <c r="BJ1077" s="45"/>
      <c r="BK1077" s="45"/>
      <c r="BL1077" s="45"/>
      <c r="BM1077" s="45"/>
      <c r="BN1077" s="45"/>
      <c r="BO1077" s="45"/>
      <c r="BP1077" s="45"/>
      <c r="BQ1077" s="45"/>
      <c r="BR1077" s="45"/>
      <c r="BS1077" s="45"/>
      <c r="BT1077" s="45"/>
      <c r="BU1077" s="45"/>
      <c r="BV1077" s="45"/>
      <c r="BW1077" s="45"/>
      <c r="BX1077" s="45"/>
      <c r="BY1077" s="45"/>
      <c r="BZ1077" s="45"/>
      <c r="CA1077" s="45"/>
      <c r="CB1077" s="45"/>
      <c r="CC1077" s="45"/>
      <c r="CD1077" s="45"/>
      <c r="CE1077" s="45"/>
      <c r="CF1077" s="45"/>
      <c r="CG1077" s="45"/>
      <c r="CH1077" s="45"/>
      <c r="CI1077" s="45"/>
      <c r="CJ1077" s="45"/>
      <c r="CK1077" s="45"/>
      <c r="CL1077" s="45"/>
      <c r="CM1077" s="45"/>
      <c r="CN1077" s="45"/>
      <c r="CO1077" s="45"/>
      <c r="CP1077" s="45"/>
      <c r="CQ1077" s="45"/>
      <c r="CR1077" s="45"/>
      <c r="CS1077" s="45"/>
      <c r="CT1077" s="45"/>
      <c r="CU1077" s="45"/>
      <c r="CV1077" s="45"/>
      <c r="CW1077" s="45"/>
      <c r="CX1077" s="45"/>
      <c r="CY1077" s="45"/>
      <c r="CZ1077" s="45"/>
      <c r="DA1077" s="45"/>
      <c r="DB1077" s="45"/>
      <c r="DC1077" s="45"/>
      <c r="DD1077" s="45"/>
      <c r="DE1077" s="45"/>
      <c r="DF1077" s="45"/>
      <c r="DG1077" s="45"/>
      <c r="DH1077" s="45"/>
      <c r="DI1077" s="45"/>
      <c r="DJ1077" s="45"/>
      <c r="DK1077" s="45"/>
      <c r="DL1077" s="45"/>
      <c r="DM1077" s="45"/>
      <c r="DN1077" s="45"/>
      <c r="DO1077" s="45"/>
      <c r="DP1077" s="45"/>
      <c r="DQ1077" s="45"/>
      <c r="DR1077" s="45"/>
      <c r="DS1077" s="45"/>
      <c r="DT1077" s="45"/>
      <c r="DU1077" s="45"/>
      <c r="DV1077" s="1217"/>
      <c r="DW1077" s="45"/>
      <c r="DX1077" s="45"/>
      <c r="DY1077" s="45"/>
      <c r="DZ1077" s="45"/>
      <c r="EA1077" s="45"/>
      <c r="EB1077" s="45"/>
      <c r="EC1077" s="45"/>
      <c r="ED1077" s="45"/>
      <c r="EE1077" s="45"/>
      <c r="EF1077" s="45"/>
      <c r="EG1077" s="45"/>
      <c r="EH1077" s="45"/>
      <c r="EI1077" s="45"/>
      <c r="EJ1077" s="45"/>
      <c r="EK1077" s="45"/>
      <c r="EL1077" s="45"/>
      <c r="EM1077" s="45"/>
      <c r="EN1077" s="45"/>
      <c r="EO1077" s="45"/>
      <c r="EP1077" s="45"/>
      <c r="EQ1077" s="1217"/>
      <c r="ER1077" s="577"/>
    </row>
    <row r="1078" spans="1:148" ht="15" customHeight="1">
      <c r="A1078" s="648"/>
      <c r="B1078" s="2261" t="str">
        <f t="shared" si="1109"/>
        <v>Desk 31</v>
      </c>
      <c r="C1078" s="2266" t="str">
        <f t="shared" ref="C1078" si="1142">IF(ISBLANK(C42), "", C42)</f>
        <v/>
      </c>
      <c r="D1078" s="2266" t="str">
        <f t="shared" si="1132"/>
        <v/>
      </c>
      <c r="E1078" s="2266" t="str">
        <f t="shared" si="1132"/>
        <v/>
      </c>
      <c r="F1078" s="2266" t="str">
        <f t="shared" si="1132"/>
        <v/>
      </c>
      <c r="G1078" s="45"/>
      <c r="H1078" s="45"/>
      <c r="I1078" s="45"/>
      <c r="J1078" s="45"/>
      <c r="K1078" s="45"/>
      <c r="L1078" s="45"/>
      <c r="M1078" s="45"/>
      <c r="N1078" s="45"/>
      <c r="O1078" s="45"/>
      <c r="P1078" s="45"/>
      <c r="Q1078" s="45"/>
      <c r="R1078" s="45"/>
      <c r="S1078" s="45"/>
      <c r="T1078" s="45"/>
      <c r="U1078" s="45"/>
      <c r="V1078" s="45"/>
      <c r="W1078" s="45"/>
      <c r="X1078" s="45"/>
      <c r="Y1078" s="45"/>
      <c r="Z1078" s="45"/>
      <c r="AA1078" s="45"/>
      <c r="AB1078" s="45"/>
      <c r="AC1078" s="45"/>
      <c r="AD1078" s="45"/>
      <c r="AE1078" s="45"/>
      <c r="AF1078" s="45"/>
      <c r="AG1078" s="45"/>
      <c r="AH1078" s="45"/>
      <c r="AI1078" s="45"/>
      <c r="AJ1078" s="45"/>
      <c r="AK1078" s="45"/>
      <c r="AL1078" s="45"/>
      <c r="AM1078" s="45"/>
      <c r="AN1078" s="45"/>
      <c r="AO1078" s="45"/>
      <c r="AP1078" s="45"/>
      <c r="AQ1078" s="45"/>
      <c r="AR1078" s="45"/>
      <c r="AS1078" s="45"/>
      <c r="AT1078" s="45"/>
      <c r="AU1078" s="45"/>
      <c r="AV1078" s="45"/>
      <c r="AW1078" s="45"/>
      <c r="AX1078" s="45"/>
      <c r="AY1078" s="45"/>
      <c r="AZ1078" s="45"/>
      <c r="BA1078" s="45"/>
      <c r="BB1078" s="45"/>
      <c r="BC1078" s="45"/>
      <c r="BD1078" s="45"/>
      <c r="BE1078" s="45"/>
      <c r="BF1078" s="45"/>
      <c r="BG1078" s="45"/>
      <c r="BH1078" s="45"/>
      <c r="BI1078" s="45"/>
      <c r="BJ1078" s="45"/>
      <c r="BK1078" s="45"/>
      <c r="BL1078" s="45"/>
      <c r="BM1078" s="45"/>
      <c r="BN1078" s="45"/>
      <c r="BO1078" s="45"/>
      <c r="BP1078" s="45"/>
      <c r="BQ1078" s="45"/>
      <c r="BR1078" s="45"/>
      <c r="BS1078" s="45"/>
      <c r="BT1078" s="45"/>
      <c r="BU1078" s="45"/>
      <c r="BV1078" s="45"/>
      <c r="BW1078" s="45"/>
      <c r="BX1078" s="45"/>
      <c r="BY1078" s="45"/>
      <c r="BZ1078" s="45"/>
      <c r="CA1078" s="45"/>
      <c r="CB1078" s="45"/>
      <c r="CC1078" s="45"/>
      <c r="CD1078" s="45"/>
      <c r="CE1078" s="45"/>
      <c r="CF1078" s="45"/>
      <c r="CG1078" s="45"/>
      <c r="CH1078" s="45"/>
      <c r="CI1078" s="45"/>
      <c r="CJ1078" s="45"/>
      <c r="CK1078" s="45"/>
      <c r="CL1078" s="45"/>
      <c r="CM1078" s="45"/>
      <c r="CN1078" s="45"/>
      <c r="CO1078" s="45"/>
      <c r="CP1078" s="45"/>
      <c r="CQ1078" s="45"/>
      <c r="CR1078" s="45"/>
      <c r="CS1078" s="45"/>
      <c r="CT1078" s="45"/>
      <c r="CU1078" s="45"/>
      <c r="CV1078" s="45"/>
      <c r="CW1078" s="45"/>
      <c r="CX1078" s="45"/>
      <c r="CY1078" s="45"/>
      <c r="CZ1078" s="45"/>
      <c r="DA1078" s="45"/>
      <c r="DB1078" s="45"/>
      <c r="DC1078" s="45"/>
      <c r="DD1078" s="45"/>
      <c r="DE1078" s="45"/>
      <c r="DF1078" s="45"/>
      <c r="DG1078" s="45"/>
      <c r="DH1078" s="45"/>
      <c r="DI1078" s="45"/>
      <c r="DJ1078" s="45"/>
      <c r="DK1078" s="45"/>
      <c r="DL1078" s="45"/>
      <c r="DM1078" s="45"/>
      <c r="DN1078" s="45"/>
      <c r="DO1078" s="45"/>
      <c r="DP1078" s="45"/>
      <c r="DQ1078" s="45"/>
      <c r="DR1078" s="45"/>
      <c r="DS1078" s="45"/>
      <c r="DT1078" s="45"/>
      <c r="DU1078" s="45"/>
      <c r="DV1078" s="1217"/>
      <c r="DW1078" s="45"/>
      <c r="DX1078" s="45"/>
      <c r="DY1078" s="45"/>
      <c r="DZ1078" s="45"/>
      <c r="EA1078" s="45"/>
      <c r="EB1078" s="45"/>
      <c r="EC1078" s="45"/>
      <c r="ED1078" s="45"/>
      <c r="EE1078" s="45"/>
      <c r="EF1078" s="45"/>
      <c r="EG1078" s="45"/>
      <c r="EH1078" s="45"/>
      <c r="EI1078" s="45"/>
      <c r="EJ1078" s="45"/>
      <c r="EK1078" s="45"/>
      <c r="EL1078" s="45"/>
      <c r="EM1078" s="45"/>
      <c r="EN1078" s="45"/>
      <c r="EO1078" s="45"/>
      <c r="EP1078" s="45"/>
      <c r="EQ1078" s="1217"/>
      <c r="ER1078" s="577"/>
    </row>
    <row r="1079" spans="1:148" ht="15" customHeight="1">
      <c r="A1079" s="648"/>
      <c r="B1079" s="2261" t="str">
        <f t="shared" si="1109"/>
        <v>Desk 32</v>
      </c>
      <c r="C1079" s="2266" t="str">
        <f t="shared" ref="C1079" si="1143">IF(ISBLANK(C43), "", C43)</f>
        <v/>
      </c>
      <c r="D1079" s="2266" t="str">
        <f t="shared" si="1132"/>
        <v/>
      </c>
      <c r="E1079" s="2266" t="str">
        <f t="shared" si="1132"/>
        <v/>
      </c>
      <c r="F1079" s="2266" t="str">
        <f t="shared" si="1132"/>
        <v/>
      </c>
      <c r="G1079" s="45"/>
      <c r="H1079" s="45"/>
      <c r="I1079" s="45"/>
      <c r="J1079" s="45"/>
      <c r="K1079" s="45"/>
      <c r="L1079" s="45"/>
      <c r="M1079" s="45"/>
      <c r="N1079" s="45"/>
      <c r="O1079" s="45"/>
      <c r="P1079" s="45"/>
      <c r="Q1079" s="45"/>
      <c r="R1079" s="45"/>
      <c r="S1079" s="45"/>
      <c r="T1079" s="45"/>
      <c r="U1079" s="45"/>
      <c r="V1079" s="45"/>
      <c r="W1079" s="45"/>
      <c r="X1079" s="45"/>
      <c r="Y1079" s="45"/>
      <c r="Z1079" s="45"/>
      <c r="AA1079" s="45"/>
      <c r="AB1079" s="45"/>
      <c r="AC1079" s="45"/>
      <c r="AD1079" s="45"/>
      <c r="AE1079" s="45"/>
      <c r="AF1079" s="45"/>
      <c r="AG1079" s="45"/>
      <c r="AH1079" s="45"/>
      <c r="AI1079" s="45"/>
      <c r="AJ1079" s="45"/>
      <c r="AK1079" s="45"/>
      <c r="AL1079" s="45"/>
      <c r="AM1079" s="45"/>
      <c r="AN1079" s="45"/>
      <c r="AO1079" s="45"/>
      <c r="AP1079" s="45"/>
      <c r="AQ1079" s="45"/>
      <c r="AR1079" s="45"/>
      <c r="AS1079" s="45"/>
      <c r="AT1079" s="45"/>
      <c r="AU1079" s="45"/>
      <c r="AV1079" s="45"/>
      <c r="AW1079" s="45"/>
      <c r="AX1079" s="45"/>
      <c r="AY1079" s="45"/>
      <c r="AZ1079" s="45"/>
      <c r="BA1079" s="45"/>
      <c r="BB1079" s="45"/>
      <c r="BC1079" s="45"/>
      <c r="BD1079" s="45"/>
      <c r="BE1079" s="45"/>
      <c r="BF1079" s="45"/>
      <c r="BG1079" s="45"/>
      <c r="BH1079" s="45"/>
      <c r="BI1079" s="45"/>
      <c r="BJ1079" s="45"/>
      <c r="BK1079" s="45"/>
      <c r="BL1079" s="45"/>
      <c r="BM1079" s="45"/>
      <c r="BN1079" s="45"/>
      <c r="BO1079" s="45"/>
      <c r="BP1079" s="45"/>
      <c r="BQ1079" s="45"/>
      <c r="BR1079" s="45"/>
      <c r="BS1079" s="45"/>
      <c r="BT1079" s="45"/>
      <c r="BU1079" s="45"/>
      <c r="BV1079" s="45"/>
      <c r="BW1079" s="45"/>
      <c r="BX1079" s="45"/>
      <c r="BY1079" s="45"/>
      <c r="BZ1079" s="45"/>
      <c r="CA1079" s="45"/>
      <c r="CB1079" s="45"/>
      <c r="CC1079" s="45"/>
      <c r="CD1079" s="45"/>
      <c r="CE1079" s="45"/>
      <c r="CF1079" s="45"/>
      <c r="CG1079" s="45"/>
      <c r="CH1079" s="45"/>
      <c r="CI1079" s="45"/>
      <c r="CJ1079" s="45"/>
      <c r="CK1079" s="45"/>
      <c r="CL1079" s="45"/>
      <c r="CM1079" s="45"/>
      <c r="CN1079" s="45"/>
      <c r="CO1079" s="45"/>
      <c r="CP1079" s="45"/>
      <c r="CQ1079" s="45"/>
      <c r="CR1079" s="45"/>
      <c r="CS1079" s="45"/>
      <c r="CT1079" s="45"/>
      <c r="CU1079" s="45"/>
      <c r="CV1079" s="45"/>
      <c r="CW1079" s="45"/>
      <c r="CX1079" s="45"/>
      <c r="CY1079" s="45"/>
      <c r="CZ1079" s="45"/>
      <c r="DA1079" s="45"/>
      <c r="DB1079" s="45"/>
      <c r="DC1079" s="45"/>
      <c r="DD1079" s="45"/>
      <c r="DE1079" s="45"/>
      <c r="DF1079" s="45"/>
      <c r="DG1079" s="45"/>
      <c r="DH1079" s="45"/>
      <c r="DI1079" s="45"/>
      <c r="DJ1079" s="45"/>
      <c r="DK1079" s="45"/>
      <c r="DL1079" s="45"/>
      <c r="DM1079" s="45"/>
      <c r="DN1079" s="45"/>
      <c r="DO1079" s="45"/>
      <c r="DP1079" s="45"/>
      <c r="DQ1079" s="45"/>
      <c r="DR1079" s="45"/>
      <c r="DS1079" s="45"/>
      <c r="DT1079" s="45"/>
      <c r="DU1079" s="45"/>
      <c r="DV1079" s="1217"/>
      <c r="DW1079" s="45"/>
      <c r="DX1079" s="45"/>
      <c r="DY1079" s="45"/>
      <c r="DZ1079" s="45"/>
      <c r="EA1079" s="45"/>
      <c r="EB1079" s="45"/>
      <c r="EC1079" s="45"/>
      <c r="ED1079" s="45"/>
      <c r="EE1079" s="45"/>
      <c r="EF1079" s="45"/>
      <c r="EG1079" s="45"/>
      <c r="EH1079" s="45"/>
      <c r="EI1079" s="45"/>
      <c r="EJ1079" s="45"/>
      <c r="EK1079" s="45"/>
      <c r="EL1079" s="45"/>
      <c r="EM1079" s="45"/>
      <c r="EN1079" s="45"/>
      <c r="EO1079" s="45"/>
      <c r="EP1079" s="45"/>
      <c r="EQ1079" s="1217"/>
      <c r="ER1079" s="577"/>
    </row>
    <row r="1080" spans="1:148" ht="15" customHeight="1">
      <c r="A1080" s="648"/>
      <c r="B1080" s="2261" t="str">
        <f t="shared" ref="B1080:B1111" si="1144">B44</f>
        <v>Desk 33</v>
      </c>
      <c r="C1080" s="2266" t="str">
        <f t="shared" ref="C1080" si="1145">IF(ISBLANK(C44), "", C44)</f>
        <v/>
      </c>
      <c r="D1080" s="2266" t="str">
        <f t="shared" si="1132"/>
        <v/>
      </c>
      <c r="E1080" s="2266" t="str">
        <f t="shared" si="1132"/>
        <v/>
      </c>
      <c r="F1080" s="2266" t="str">
        <f t="shared" si="1132"/>
        <v/>
      </c>
      <c r="G1080" s="45"/>
      <c r="H1080" s="45"/>
      <c r="I1080" s="45"/>
      <c r="J1080" s="45"/>
      <c r="K1080" s="45"/>
      <c r="L1080" s="45"/>
      <c r="M1080" s="45"/>
      <c r="N1080" s="45"/>
      <c r="O1080" s="45"/>
      <c r="P1080" s="45"/>
      <c r="Q1080" s="45"/>
      <c r="R1080" s="45"/>
      <c r="S1080" s="45"/>
      <c r="T1080" s="45"/>
      <c r="U1080" s="45"/>
      <c r="V1080" s="45"/>
      <c r="W1080" s="45"/>
      <c r="X1080" s="45"/>
      <c r="Y1080" s="45"/>
      <c r="Z1080" s="45"/>
      <c r="AA1080" s="45"/>
      <c r="AB1080" s="45"/>
      <c r="AC1080" s="45"/>
      <c r="AD1080" s="45"/>
      <c r="AE1080" s="45"/>
      <c r="AF1080" s="45"/>
      <c r="AG1080" s="45"/>
      <c r="AH1080" s="45"/>
      <c r="AI1080" s="45"/>
      <c r="AJ1080" s="45"/>
      <c r="AK1080" s="45"/>
      <c r="AL1080" s="45"/>
      <c r="AM1080" s="45"/>
      <c r="AN1080" s="45"/>
      <c r="AO1080" s="45"/>
      <c r="AP1080" s="45"/>
      <c r="AQ1080" s="45"/>
      <c r="AR1080" s="45"/>
      <c r="AS1080" s="45"/>
      <c r="AT1080" s="45"/>
      <c r="AU1080" s="45"/>
      <c r="AV1080" s="45"/>
      <c r="AW1080" s="45"/>
      <c r="AX1080" s="45"/>
      <c r="AY1080" s="45"/>
      <c r="AZ1080" s="45"/>
      <c r="BA1080" s="45"/>
      <c r="BB1080" s="45"/>
      <c r="BC1080" s="45"/>
      <c r="BD1080" s="45"/>
      <c r="BE1080" s="45"/>
      <c r="BF1080" s="45"/>
      <c r="BG1080" s="45"/>
      <c r="BH1080" s="45"/>
      <c r="BI1080" s="45"/>
      <c r="BJ1080" s="45"/>
      <c r="BK1080" s="45"/>
      <c r="BL1080" s="45"/>
      <c r="BM1080" s="45"/>
      <c r="BN1080" s="45"/>
      <c r="BO1080" s="45"/>
      <c r="BP1080" s="45"/>
      <c r="BQ1080" s="45"/>
      <c r="BR1080" s="45"/>
      <c r="BS1080" s="45"/>
      <c r="BT1080" s="45"/>
      <c r="BU1080" s="45"/>
      <c r="BV1080" s="45"/>
      <c r="BW1080" s="45"/>
      <c r="BX1080" s="45"/>
      <c r="BY1080" s="45"/>
      <c r="BZ1080" s="45"/>
      <c r="CA1080" s="45"/>
      <c r="CB1080" s="45"/>
      <c r="CC1080" s="45"/>
      <c r="CD1080" s="45"/>
      <c r="CE1080" s="45"/>
      <c r="CF1080" s="45"/>
      <c r="CG1080" s="45"/>
      <c r="CH1080" s="45"/>
      <c r="CI1080" s="45"/>
      <c r="CJ1080" s="45"/>
      <c r="CK1080" s="45"/>
      <c r="CL1080" s="45"/>
      <c r="CM1080" s="45"/>
      <c r="CN1080" s="45"/>
      <c r="CO1080" s="45"/>
      <c r="CP1080" s="45"/>
      <c r="CQ1080" s="45"/>
      <c r="CR1080" s="45"/>
      <c r="CS1080" s="45"/>
      <c r="CT1080" s="45"/>
      <c r="CU1080" s="45"/>
      <c r="CV1080" s="45"/>
      <c r="CW1080" s="45"/>
      <c r="CX1080" s="45"/>
      <c r="CY1080" s="45"/>
      <c r="CZ1080" s="45"/>
      <c r="DA1080" s="45"/>
      <c r="DB1080" s="45"/>
      <c r="DC1080" s="45"/>
      <c r="DD1080" s="45"/>
      <c r="DE1080" s="45"/>
      <c r="DF1080" s="45"/>
      <c r="DG1080" s="45"/>
      <c r="DH1080" s="45"/>
      <c r="DI1080" s="45"/>
      <c r="DJ1080" s="45"/>
      <c r="DK1080" s="45"/>
      <c r="DL1080" s="45"/>
      <c r="DM1080" s="45"/>
      <c r="DN1080" s="45"/>
      <c r="DO1080" s="45"/>
      <c r="DP1080" s="45"/>
      <c r="DQ1080" s="45"/>
      <c r="DR1080" s="45"/>
      <c r="DS1080" s="45"/>
      <c r="DT1080" s="45"/>
      <c r="DU1080" s="45"/>
      <c r="DV1080" s="1217"/>
      <c r="DW1080" s="45"/>
      <c r="DX1080" s="45"/>
      <c r="DY1080" s="45"/>
      <c r="DZ1080" s="45"/>
      <c r="EA1080" s="45"/>
      <c r="EB1080" s="45"/>
      <c r="EC1080" s="45"/>
      <c r="ED1080" s="45"/>
      <c r="EE1080" s="45"/>
      <c r="EF1080" s="45"/>
      <c r="EG1080" s="45"/>
      <c r="EH1080" s="45"/>
      <c r="EI1080" s="45"/>
      <c r="EJ1080" s="45"/>
      <c r="EK1080" s="45"/>
      <c r="EL1080" s="45"/>
      <c r="EM1080" s="45"/>
      <c r="EN1080" s="45"/>
      <c r="EO1080" s="45"/>
      <c r="EP1080" s="45"/>
      <c r="EQ1080" s="1217"/>
      <c r="ER1080" s="577"/>
    </row>
    <row r="1081" spans="1:148" ht="15" customHeight="1">
      <c r="A1081" s="648"/>
      <c r="B1081" s="2261" t="str">
        <f t="shared" si="1144"/>
        <v>Desk 34</v>
      </c>
      <c r="C1081" s="2266" t="str">
        <f t="shared" ref="C1081" si="1146">IF(ISBLANK(C45), "", C45)</f>
        <v/>
      </c>
      <c r="D1081" s="2266" t="str">
        <f t="shared" si="1132"/>
        <v/>
      </c>
      <c r="E1081" s="2266" t="str">
        <f t="shared" si="1132"/>
        <v/>
      </c>
      <c r="F1081" s="2266" t="str">
        <f t="shared" si="1132"/>
        <v/>
      </c>
      <c r="G1081" s="45"/>
      <c r="H1081" s="45"/>
      <c r="I1081" s="45"/>
      <c r="J1081" s="45"/>
      <c r="K1081" s="45"/>
      <c r="L1081" s="45"/>
      <c r="M1081" s="45"/>
      <c r="N1081" s="45"/>
      <c r="O1081" s="45"/>
      <c r="P1081" s="45"/>
      <c r="Q1081" s="45"/>
      <c r="R1081" s="45"/>
      <c r="S1081" s="45"/>
      <c r="T1081" s="45"/>
      <c r="U1081" s="45"/>
      <c r="V1081" s="45"/>
      <c r="W1081" s="45"/>
      <c r="X1081" s="45"/>
      <c r="Y1081" s="45"/>
      <c r="Z1081" s="45"/>
      <c r="AA1081" s="45"/>
      <c r="AB1081" s="45"/>
      <c r="AC1081" s="45"/>
      <c r="AD1081" s="45"/>
      <c r="AE1081" s="45"/>
      <c r="AF1081" s="45"/>
      <c r="AG1081" s="45"/>
      <c r="AH1081" s="45"/>
      <c r="AI1081" s="45"/>
      <c r="AJ1081" s="45"/>
      <c r="AK1081" s="45"/>
      <c r="AL1081" s="45"/>
      <c r="AM1081" s="45"/>
      <c r="AN1081" s="45"/>
      <c r="AO1081" s="45"/>
      <c r="AP1081" s="45"/>
      <c r="AQ1081" s="45"/>
      <c r="AR1081" s="45"/>
      <c r="AS1081" s="45"/>
      <c r="AT1081" s="45"/>
      <c r="AU1081" s="45"/>
      <c r="AV1081" s="45"/>
      <c r="AW1081" s="45"/>
      <c r="AX1081" s="45"/>
      <c r="AY1081" s="45"/>
      <c r="AZ1081" s="45"/>
      <c r="BA1081" s="45"/>
      <c r="BB1081" s="45"/>
      <c r="BC1081" s="45"/>
      <c r="BD1081" s="45"/>
      <c r="BE1081" s="45"/>
      <c r="BF1081" s="45"/>
      <c r="BG1081" s="45"/>
      <c r="BH1081" s="45"/>
      <c r="BI1081" s="45"/>
      <c r="BJ1081" s="45"/>
      <c r="BK1081" s="45"/>
      <c r="BL1081" s="45"/>
      <c r="BM1081" s="45"/>
      <c r="BN1081" s="45"/>
      <c r="BO1081" s="45"/>
      <c r="BP1081" s="45"/>
      <c r="BQ1081" s="45"/>
      <c r="BR1081" s="45"/>
      <c r="BS1081" s="45"/>
      <c r="BT1081" s="45"/>
      <c r="BU1081" s="45"/>
      <c r="BV1081" s="45"/>
      <c r="BW1081" s="45"/>
      <c r="BX1081" s="45"/>
      <c r="BY1081" s="45"/>
      <c r="BZ1081" s="45"/>
      <c r="CA1081" s="45"/>
      <c r="CB1081" s="45"/>
      <c r="CC1081" s="45"/>
      <c r="CD1081" s="45"/>
      <c r="CE1081" s="45"/>
      <c r="CF1081" s="45"/>
      <c r="CG1081" s="45"/>
      <c r="CH1081" s="45"/>
      <c r="CI1081" s="45"/>
      <c r="CJ1081" s="45"/>
      <c r="CK1081" s="45"/>
      <c r="CL1081" s="45"/>
      <c r="CM1081" s="45"/>
      <c r="CN1081" s="45"/>
      <c r="CO1081" s="45"/>
      <c r="CP1081" s="45"/>
      <c r="CQ1081" s="45"/>
      <c r="CR1081" s="45"/>
      <c r="CS1081" s="45"/>
      <c r="CT1081" s="45"/>
      <c r="CU1081" s="45"/>
      <c r="CV1081" s="45"/>
      <c r="CW1081" s="45"/>
      <c r="CX1081" s="45"/>
      <c r="CY1081" s="45"/>
      <c r="CZ1081" s="45"/>
      <c r="DA1081" s="45"/>
      <c r="DB1081" s="45"/>
      <c r="DC1081" s="45"/>
      <c r="DD1081" s="45"/>
      <c r="DE1081" s="45"/>
      <c r="DF1081" s="45"/>
      <c r="DG1081" s="45"/>
      <c r="DH1081" s="45"/>
      <c r="DI1081" s="45"/>
      <c r="DJ1081" s="45"/>
      <c r="DK1081" s="45"/>
      <c r="DL1081" s="45"/>
      <c r="DM1081" s="45"/>
      <c r="DN1081" s="45"/>
      <c r="DO1081" s="45"/>
      <c r="DP1081" s="45"/>
      <c r="DQ1081" s="45"/>
      <c r="DR1081" s="45"/>
      <c r="DS1081" s="45"/>
      <c r="DT1081" s="45"/>
      <c r="DU1081" s="45"/>
      <c r="DV1081" s="1217"/>
      <c r="DW1081" s="45"/>
      <c r="DX1081" s="45"/>
      <c r="DY1081" s="45"/>
      <c r="DZ1081" s="45"/>
      <c r="EA1081" s="45"/>
      <c r="EB1081" s="45"/>
      <c r="EC1081" s="45"/>
      <c r="ED1081" s="45"/>
      <c r="EE1081" s="45"/>
      <c r="EF1081" s="45"/>
      <c r="EG1081" s="45"/>
      <c r="EH1081" s="45"/>
      <c r="EI1081" s="45"/>
      <c r="EJ1081" s="45"/>
      <c r="EK1081" s="45"/>
      <c r="EL1081" s="45"/>
      <c r="EM1081" s="45"/>
      <c r="EN1081" s="45"/>
      <c r="EO1081" s="45"/>
      <c r="EP1081" s="45"/>
      <c r="EQ1081" s="1217"/>
      <c r="ER1081" s="577"/>
    </row>
    <row r="1082" spans="1:148" ht="15" customHeight="1">
      <c r="A1082" s="648"/>
      <c r="B1082" s="2261" t="str">
        <f t="shared" si="1144"/>
        <v>Desk 35</v>
      </c>
      <c r="C1082" s="2266" t="str">
        <f t="shared" ref="C1082" si="1147">IF(ISBLANK(C46), "", C46)</f>
        <v/>
      </c>
      <c r="D1082" s="2266" t="str">
        <f t="shared" si="1132"/>
        <v/>
      </c>
      <c r="E1082" s="2266" t="str">
        <f t="shared" si="1132"/>
        <v/>
      </c>
      <c r="F1082" s="2266" t="str">
        <f t="shared" si="1132"/>
        <v/>
      </c>
      <c r="G1082" s="45"/>
      <c r="H1082" s="45"/>
      <c r="I1082" s="45"/>
      <c r="J1082" s="45"/>
      <c r="K1082" s="45"/>
      <c r="L1082" s="45"/>
      <c r="M1082" s="45"/>
      <c r="N1082" s="45"/>
      <c r="O1082" s="45"/>
      <c r="P1082" s="45"/>
      <c r="Q1082" s="45"/>
      <c r="R1082" s="45"/>
      <c r="S1082" s="45"/>
      <c r="T1082" s="45"/>
      <c r="U1082" s="45"/>
      <c r="V1082" s="45"/>
      <c r="W1082" s="45"/>
      <c r="X1082" s="45"/>
      <c r="Y1082" s="45"/>
      <c r="Z1082" s="45"/>
      <c r="AA1082" s="45"/>
      <c r="AB1082" s="45"/>
      <c r="AC1082" s="45"/>
      <c r="AD1082" s="45"/>
      <c r="AE1082" s="45"/>
      <c r="AF1082" s="45"/>
      <c r="AG1082" s="45"/>
      <c r="AH1082" s="45"/>
      <c r="AI1082" s="45"/>
      <c r="AJ1082" s="45"/>
      <c r="AK1082" s="45"/>
      <c r="AL1082" s="45"/>
      <c r="AM1082" s="45"/>
      <c r="AN1082" s="45"/>
      <c r="AO1082" s="45"/>
      <c r="AP1082" s="45"/>
      <c r="AQ1082" s="45"/>
      <c r="AR1082" s="45"/>
      <c r="AS1082" s="45"/>
      <c r="AT1082" s="45"/>
      <c r="AU1082" s="45"/>
      <c r="AV1082" s="45"/>
      <c r="AW1082" s="45"/>
      <c r="AX1082" s="45"/>
      <c r="AY1082" s="45"/>
      <c r="AZ1082" s="45"/>
      <c r="BA1082" s="45"/>
      <c r="BB1082" s="45"/>
      <c r="BC1082" s="45"/>
      <c r="BD1082" s="45"/>
      <c r="BE1082" s="45"/>
      <c r="BF1082" s="45"/>
      <c r="BG1082" s="45"/>
      <c r="BH1082" s="45"/>
      <c r="BI1082" s="45"/>
      <c r="BJ1082" s="45"/>
      <c r="BK1082" s="45"/>
      <c r="BL1082" s="45"/>
      <c r="BM1082" s="45"/>
      <c r="BN1082" s="45"/>
      <c r="BO1082" s="45"/>
      <c r="BP1082" s="45"/>
      <c r="BQ1082" s="45"/>
      <c r="BR1082" s="45"/>
      <c r="BS1082" s="45"/>
      <c r="BT1082" s="45"/>
      <c r="BU1082" s="45"/>
      <c r="BV1082" s="45"/>
      <c r="BW1082" s="45"/>
      <c r="BX1082" s="45"/>
      <c r="BY1082" s="45"/>
      <c r="BZ1082" s="45"/>
      <c r="CA1082" s="45"/>
      <c r="CB1082" s="45"/>
      <c r="CC1082" s="45"/>
      <c r="CD1082" s="45"/>
      <c r="CE1082" s="45"/>
      <c r="CF1082" s="45"/>
      <c r="CG1082" s="45"/>
      <c r="CH1082" s="45"/>
      <c r="CI1082" s="45"/>
      <c r="CJ1082" s="45"/>
      <c r="CK1082" s="45"/>
      <c r="CL1082" s="45"/>
      <c r="CM1082" s="45"/>
      <c r="CN1082" s="45"/>
      <c r="CO1082" s="45"/>
      <c r="CP1082" s="45"/>
      <c r="CQ1082" s="45"/>
      <c r="CR1082" s="45"/>
      <c r="CS1082" s="45"/>
      <c r="CT1082" s="45"/>
      <c r="CU1082" s="45"/>
      <c r="CV1082" s="45"/>
      <c r="CW1082" s="45"/>
      <c r="CX1082" s="45"/>
      <c r="CY1082" s="45"/>
      <c r="CZ1082" s="45"/>
      <c r="DA1082" s="45"/>
      <c r="DB1082" s="45"/>
      <c r="DC1082" s="45"/>
      <c r="DD1082" s="45"/>
      <c r="DE1082" s="45"/>
      <c r="DF1082" s="45"/>
      <c r="DG1082" s="45"/>
      <c r="DH1082" s="45"/>
      <c r="DI1082" s="45"/>
      <c r="DJ1082" s="45"/>
      <c r="DK1082" s="45"/>
      <c r="DL1082" s="45"/>
      <c r="DM1082" s="45"/>
      <c r="DN1082" s="45"/>
      <c r="DO1082" s="45"/>
      <c r="DP1082" s="45"/>
      <c r="DQ1082" s="45"/>
      <c r="DR1082" s="45"/>
      <c r="DS1082" s="45"/>
      <c r="DT1082" s="45"/>
      <c r="DU1082" s="45"/>
      <c r="DV1082" s="1217"/>
      <c r="DW1082" s="45"/>
      <c r="DX1082" s="45"/>
      <c r="DY1082" s="45"/>
      <c r="DZ1082" s="45"/>
      <c r="EA1082" s="45"/>
      <c r="EB1082" s="45"/>
      <c r="EC1082" s="45"/>
      <c r="ED1082" s="45"/>
      <c r="EE1082" s="45"/>
      <c r="EF1082" s="45"/>
      <c r="EG1082" s="45"/>
      <c r="EH1082" s="45"/>
      <c r="EI1082" s="45"/>
      <c r="EJ1082" s="45"/>
      <c r="EK1082" s="45"/>
      <c r="EL1082" s="45"/>
      <c r="EM1082" s="45"/>
      <c r="EN1082" s="45"/>
      <c r="EO1082" s="45"/>
      <c r="EP1082" s="45"/>
      <c r="EQ1082" s="1217"/>
      <c r="ER1082" s="577"/>
    </row>
    <row r="1083" spans="1:148" ht="15" customHeight="1">
      <c r="A1083" s="648"/>
      <c r="B1083" s="2261" t="str">
        <f t="shared" si="1144"/>
        <v>Desk 36</v>
      </c>
      <c r="C1083" s="2266" t="str">
        <f t="shared" ref="C1083" si="1148">IF(ISBLANK(C47), "", C47)</f>
        <v/>
      </c>
      <c r="D1083" s="2266" t="str">
        <f t="shared" si="1132"/>
        <v/>
      </c>
      <c r="E1083" s="2266" t="str">
        <f t="shared" si="1132"/>
        <v/>
      </c>
      <c r="F1083" s="2266" t="str">
        <f t="shared" si="1132"/>
        <v/>
      </c>
      <c r="G1083" s="45"/>
      <c r="H1083" s="45"/>
      <c r="I1083" s="45"/>
      <c r="J1083" s="45"/>
      <c r="K1083" s="45"/>
      <c r="L1083" s="45"/>
      <c r="M1083" s="45"/>
      <c r="N1083" s="45"/>
      <c r="O1083" s="45"/>
      <c r="P1083" s="45"/>
      <c r="Q1083" s="45"/>
      <c r="R1083" s="45"/>
      <c r="S1083" s="45"/>
      <c r="T1083" s="45"/>
      <c r="U1083" s="45"/>
      <c r="V1083" s="45"/>
      <c r="W1083" s="45"/>
      <c r="X1083" s="45"/>
      <c r="Y1083" s="45"/>
      <c r="Z1083" s="45"/>
      <c r="AA1083" s="45"/>
      <c r="AB1083" s="45"/>
      <c r="AC1083" s="45"/>
      <c r="AD1083" s="45"/>
      <c r="AE1083" s="45"/>
      <c r="AF1083" s="45"/>
      <c r="AG1083" s="45"/>
      <c r="AH1083" s="45"/>
      <c r="AI1083" s="45"/>
      <c r="AJ1083" s="45"/>
      <c r="AK1083" s="45"/>
      <c r="AL1083" s="45"/>
      <c r="AM1083" s="45"/>
      <c r="AN1083" s="45"/>
      <c r="AO1083" s="45"/>
      <c r="AP1083" s="45"/>
      <c r="AQ1083" s="45"/>
      <c r="AR1083" s="45"/>
      <c r="AS1083" s="45"/>
      <c r="AT1083" s="45"/>
      <c r="AU1083" s="45"/>
      <c r="AV1083" s="45"/>
      <c r="AW1083" s="45"/>
      <c r="AX1083" s="45"/>
      <c r="AY1083" s="45"/>
      <c r="AZ1083" s="45"/>
      <c r="BA1083" s="45"/>
      <c r="BB1083" s="45"/>
      <c r="BC1083" s="45"/>
      <c r="BD1083" s="45"/>
      <c r="BE1083" s="45"/>
      <c r="BF1083" s="45"/>
      <c r="BG1083" s="45"/>
      <c r="BH1083" s="45"/>
      <c r="BI1083" s="45"/>
      <c r="BJ1083" s="45"/>
      <c r="BK1083" s="45"/>
      <c r="BL1083" s="45"/>
      <c r="BM1083" s="45"/>
      <c r="BN1083" s="45"/>
      <c r="BO1083" s="45"/>
      <c r="BP1083" s="45"/>
      <c r="BQ1083" s="45"/>
      <c r="BR1083" s="45"/>
      <c r="BS1083" s="45"/>
      <c r="BT1083" s="45"/>
      <c r="BU1083" s="45"/>
      <c r="BV1083" s="45"/>
      <c r="BW1083" s="45"/>
      <c r="BX1083" s="45"/>
      <c r="BY1083" s="45"/>
      <c r="BZ1083" s="45"/>
      <c r="CA1083" s="45"/>
      <c r="CB1083" s="45"/>
      <c r="CC1083" s="45"/>
      <c r="CD1083" s="45"/>
      <c r="CE1083" s="45"/>
      <c r="CF1083" s="45"/>
      <c r="CG1083" s="45"/>
      <c r="CH1083" s="45"/>
      <c r="CI1083" s="45"/>
      <c r="CJ1083" s="45"/>
      <c r="CK1083" s="45"/>
      <c r="CL1083" s="45"/>
      <c r="CM1083" s="45"/>
      <c r="CN1083" s="45"/>
      <c r="CO1083" s="45"/>
      <c r="CP1083" s="45"/>
      <c r="CQ1083" s="45"/>
      <c r="CR1083" s="45"/>
      <c r="CS1083" s="45"/>
      <c r="CT1083" s="45"/>
      <c r="CU1083" s="45"/>
      <c r="CV1083" s="45"/>
      <c r="CW1083" s="45"/>
      <c r="CX1083" s="45"/>
      <c r="CY1083" s="45"/>
      <c r="CZ1083" s="45"/>
      <c r="DA1083" s="45"/>
      <c r="DB1083" s="45"/>
      <c r="DC1083" s="45"/>
      <c r="DD1083" s="45"/>
      <c r="DE1083" s="45"/>
      <c r="DF1083" s="45"/>
      <c r="DG1083" s="45"/>
      <c r="DH1083" s="45"/>
      <c r="DI1083" s="45"/>
      <c r="DJ1083" s="45"/>
      <c r="DK1083" s="45"/>
      <c r="DL1083" s="45"/>
      <c r="DM1083" s="45"/>
      <c r="DN1083" s="45"/>
      <c r="DO1083" s="45"/>
      <c r="DP1083" s="45"/>
      <c r="DQ1083" s="45"/>
      <c r="DR1083" s="45"/>
      <c r="DS1083" s="45"/>
      <c r="DT1083" s="45"/>
      <c r="DU1083" s="45"/>
      <c r="DV1083" s="1217"/>
      <c r="DW1083" s="45"/>
      <c r="DX1083" s="45"/>
      <c r="DY1083" s="45"/>
      <c r="DZ1083" s="45"/>
      <c r="EA1083" s="45"/>
      <c r="EB1083" s="45"/>
      <c r="EC1083" s="45"/>
      <c r="ED1083" s="45"/>
      <c r="EE1083" s="45"/>
      <c r="EF1083" s="45"/>
      <c r="EG1083" s="45"/>
      <c r="EH1083" s="45"/>
      <c r="EI1083" s="45"/>
      <c r="EJ1083" s="45"/>
      <c r="EK1083" s="45"/>
      <c r="EL1083" s="45"/>
      <c r="EM1083" s="45"/>
      <c r="EN1083" s="45"/>
      <c r="EO1083" s="45"/>
      <c r="EP1083" s="45"/>
      <c r="EQ1083" s="1217"/>
      <c r="ER1083" s="577"/>
    </row>
    <row r="1084" spans="1:148" ht="15" customHeight="1">
      <c r="A1084" s="648"/>
      <c r="B1084" s="2261" t="str">
        <f t="shared" si="1144"/>
        <v>Desk 37</v>
      </c>
      <c r="C1084" s="2266" t="str">
        <f t="shared" ref="C1084" si="1149">IF(ISBLANK(C48), "", C48)</f>
        <v/>
      </c>
      <c r="D1084" s="2266" t="str">
        <f t="shared" si="1132"/>
        <v/>
      </c>
      <c r="E1084" s="2266" t="str">
        <f t="shared" si="1132"/>
        <v/>
      </c>
      <c r="F1084" s="2266" t="str">
        <f t="shared" si="1132"/>
        <v/>
      </c>
      <c r="G1084" s="45"/>
      <c r="H1084" s="45"/>
      <c r="I1084" s="45"/>
      <c r="J1084" s="45"/>
      <c r="K1084" s="45"/>
      <c r="L1084" s="45"/>
      <c r="M1084" s="45"/>
      <c r="N1084" s="45"/>
      <c r="O1084" s="45"/>
      <c r="P1084" s="45"/>
      <c r="Q1084" s="45"/>
      <c r="R1084" s="45"/>
      <c r="S1084" s="45"/>
      <c r="T1084" s="45"/>
      <c r="U1084" s="45"/>
      <c r="V1084" s="45"/>
      <c r="W1084" s="45"/>
      <c r="X1084" s="45"/>
      <c r="Y1084" s="45"/>
      <c r="Z1084" s="45"/>
      <c r="AA1084" s="45"/>
      <c r="AB1084" s="45"/>
      <c r="AC1084" s="45"/>
      <c r="AD1084" s="45"/>
      <c r="AE1084" s="45"/>
      <c r="AF1084" s="45"/>
      <c r="AG1084" s="45"/>
      <c r="AH1084" s="45"/>
      <c r="AI1084" s="45"/>
      <c r="AJ1084" s="45"/>
      <c r="AK1084" s="45"/>
      <c r="AL1084" s="45"/>
      <c r="AM1084" s="45"/>
      <c r="AN1084" s="45"/>
      <c r="AO1084" s="45"/>
      <c r="AP1084" s="45"/>
      <c r="AQ1084" s="45"/>
      <c r="AR1084" s="45"/>
      <c r="AS1084" s="45"/>
      <c r="AT1084" s="45"/>
      <c r="AU1084" s="45"/>
      <c r="AV1084" s="45"/>
      <c r="AW1084" s="45"/>
      <c r="AX1084" s="45"/>
      <c r="AY1084" s="45"/>
      <c r="AZ1084" s="45"/>
      <c r="BA1084" s="45"/>
      <c r="BB1084" s="45"/>
      <c r="BC1084" s="45"/>
      <c r="BD1084" s="45"/>
      <c r="BE1084" s="45"/>
      <c r="BF1084" s="45"/>
      <c r="BG1084" s="45"/>
      <c r="BH1084" s="45"/>
      <c r="BI1084" s="45"/>
      <c r="BJ1084" s="45"/>
      <c r="BK1084" s="45"/>
      <c r="BL1084" s="45"/>
      <c r="BM1084" s="45"/>
      <c r="BN1084" s="45"/>
      <c r="BO1084" s="45"/>
      <c r="BP1084" s="45"/>
      <c r="BQ1084" s="45"/>
      <c r="BR1084" s="45"/>
      <c r="BS1084" s="45"/>
      <c r="BT1084" s="45"/>
      <c r="BU1084" s="45"/>
      <c r="BV1084" s="45"/>
      <c r="BW1084" s="45"/>
      <c r="BX1084" s="45"/>
      <c r="BY1084" s="45"/>
      <c r="BZ1084" s="45"/>
      <c r="CA1084" s="45"/>
      <c r="CB1084" s="45"/>
      <c r="CC1084" s="45"/>
      <c r="CD1084" s="45"/>
      <c r="CE1084" s="45"/>
      <c r="CF1084" s="45"/>
      <c r="CG1084" s="45"/>
      <c r="CH1084" s="45"/>
      <c r="CI1084" s="45"/>
      <c r="CJ1084" s="45"/>
      <c r="CK1084" s="45"/>
      <c r="CL1084" s="45"/>
      <c r="CM1084" s="45"/>
      <c r="CN1084" s="45"/>
      <c r="CO1084" s="45"/>
      <c r="CP1084" s="45"/>
      <c r="CQ1084" s="45"/>
      <c r="CR1084" s="45"/>
      <c r="CS1084" s="45"/>
      <c r="CT1084" s="45"/>
      <c r="CU1084" s="45"/>
      <c r="CV1084" s="45"/>
      <c r="CW1084" s="45"/>
      <c r="CX1084" s="45"/>
      <c r="CY1084" s="45"/>
      <c r="CZ1084" s="45"/>
      <c r="DA1084" s="45"/>
      <c r="DB1084" s="45"/>
      <c r="DC1084" s="45"/>
      <c r="DD1084" s="45"/>
      <c r="DE1084" s="45"/>
      <c r="DF1084" s="45"/>
      <c r="DG1084" s="45"/>
      <c r="DH1084" s="45"/>
      <c r="DI1084" s="45"/>
      <c r="DJ1084" s="45"/>
      <c r="DK1084" s="45"/>
      <c r="DL1084" s="45"/>
      <c r="DM1084" s="45"/>
      <c r="DN1084" s="45"/>
      <c r="DO1084" s="45"/>
      <c r="DP1084" s="45"/>
      <c r="DQ1084" s="45"/>
      <c r="DR1084" s="45"/>
      <c r="DS1084" s="45"/>
      <c r="DT1084" s="45"/>
      <c r="DU1084" s="45"/>
      <c r="DV1084" s="1217"/>
      <c r="DW1084" s="45"/>
      <c r="DX1084" s="45"/>
      <c r="DY1084" s="45"/>
      <c r="DZ1084" s="45"/>
      <c r="EA1084" s="45"/>
      <c r="EB1084" s="45"/>
      <c r="EC1084" s="45"/>
      <c r="ED1084" s="45"/>
      <c r="EE1084" s="45"/>
      <c r="EF1084" s="45"/>
      <c r="EG1084" s="45"/>
      <c r="EH1084" s="45"/>
      <c r="EI1084" s="45"/>
      <c r="EJ1084" s="45"/>
      <c r="EK1084" s="45"/>
      <c r="EL1084" s="45"/>
      <c r="EM1084" s="45"/>
      <c r="EN1084" s="45"/>
      <c r="EO1084" s="45"/>
      <c r="EP1084" s="45"/>
      <c r="EQ1084" s="1217"/>
      <c r="ER1084" s="577"/>
    </row>
    <row r="1085" spans="1:148" ht="15" customHeight="1">
      <c r="A1085" s="648"/>
      <c r="B1085" s="2261" t="str">
        <f t="shared" si="1144"/>
        <v>Desk 38</v>
      </c>
      <c r="C1085" s="2266" t="str">
        <f t="shared" ref="C1085" si="1150">IF(ISBLANK(C49), "", C49)</f>
        <v/>
      </c>
      <c r="D1085" s="2266" t="str">
        <f t="shared" si="1132"/>
        <v/>
      </c>
      <c r="E1085" s="2266" t="str">
        <f t="shared" si="1132"/>
        <v/>
      </c>
      <c r="F1085" s="2266" t="str">
        <f t="shared" si="1132"/>
        <v/>
      </c>
      <c r="G1085" s="45"/>
      <c r="H1085" s="45"/>
      <c r="I1085" s="45"/>
      <c r="J1085" s="45"/>
      <c r="K1085" s="45"/>
      <c r="L1085" s="45"/>
      <c r="M1085" s="45"/>
      <c r="N1085" s="45"/>
      <c r="O1085" s="45"/>
      <c r="P1085" s="45"/>
      <c r="Q1085" s="45"/>
      <c r="R1085" s="45"/>
      <c r="S1085" s="45"/>
      <c r="T1085" s="45"/>
      <c r="U1085" s="45"/>
      <c r="V1085" s="45"/>
      <c r="W1085" s="45"/>
      <c r="X1085" s="45"/>
      <c r="Y1085" s="45"/>
      <c r="Z1085" s="45"/>
      <c r="AA1085" s="45"/>
      <c r="AB1085" s="45"/>
      <c r="AC1085" s="45"/>
      <c r="AD1085" s="45"/>
      <c r="AE1085" s="45"/>
      <c r="AF1085" s="45"/>
      <c r="AG1085" s="45"/>
      <c r="AH1085" s="45"/>
      <c r="AI1085" s="45"/>
      <c r="AJ1085" s="45"/>
      <c r="AK1085" s="45"/>
      <c r="AL1085" s="45"/>
      <c r="AM1085" s="45"/>
      <c r="AN1085" s="45"/>
      <c r="AO1085" s="45"/>
      <c r="AP1085" s="45"/>
      <c r="AQ1085" s="45"/>
      <c r="AR1085" s="45"/>
      <c r="AS1085" s="45"/>
      <c r="AT1085" s="45"/>
      <c r="AU1085" s="45"/>
      <c r="AV1085" s="45"/>
      <c r="AW1085" s="45"/>
      <c r="AX1085" s="45"/>
      <c r="AY1085" s="45"/>
      <c r="AZ1085" s="45"/>
      <c r="BA1085" s="45"/>
      <c r="BB1085" s="45"/>
      <c r="BC1085" s="45"/>
      <c r="BD1085" s="45"/>
      <c r="BE1085" s="45"/>
      <c r="BF1085" s="45"/>
      <c r="BG1085" s="45"/>
      <c r="BH1085" s="45"/>
      <c r="BI1085" s="45"/>
      <c r="BJ1085" s="45"/>
      <c r="BK1085" s="45"/>
      <c r="BL1085" s="45"/>
      <c r="BM1085" s="45"/>
      <c r="BN1085" s="45"/>
      <c r="BO1085" s="45"/>
      <c r="BP1085" s="45"/>
      <c r="BQ1085" s="45"/>
      <c r="BR1085" s="45"/>
      <c r="BS1085" s="45"/>
      <c r="BT1085" s="45"/>
      <c r="BU1085" s="45"/>
      <c r="BV1085" s="45"/>
      <c r="BW1085" s="45"/>
      <c r="BX1085" s="45"/>
      <c r="BY1085" s="45"/>
      <c r="BZ1085" s="45"/>
      <c r="CA1085" s="45"/>
      <c r="CB1085" s="45"/>
      <c r="CC1085" s="45"/>
      <c r="CD1085" s="45"/>
      <c r="CE1085" s="45"/>
      <c r="CF1085" s="45"/>
      <c r="CG1085" s="45"/>
      <c r="CH1085" s="45"/>
      <c r="CI1085" s="45"/>
      <c r="CJ1085" s="45"/>
      <c r="CK1085" s="45"/>
      <c r="CL1085" s="45"/>
      <c r="CM1085" s="45"/>
      <c r="CN1085" s="45"/>
      <c r="CO1085" s="45"/>
      <c r="CP1085" s="45"/>
      <c r="CQ1085" s="45"/>
      <c r="CR1085" s="45"/>
      <c r="CS1085" s="45"/>
      <c r="CT1085" s="45"/>
      <c r="CU1085" s="45"/>
      <c r="CV1085" s="45"/>
      <c r="CW1085" s="45"/>
      <c r="CX1085" s="45"/>
      <c r="CY1085" s="45"/>
      <c r="CZ1085" s="45"/>
      <c r="DA1085" s="45"/>
      <c r="DB1085" s="45"/>
      <c r="DC1085" s="45"/>
      <c r="DD1085" s="45"/>
      <c r="DE1085" s="45"/>
      <c r="DF1085" s="45"/>
      <c r="DG1085" s="45"/>
      <c r="DH1085" s="45"/>
      <c r="DI1085" s="45"/>
      <c r="DJ1085" s="45"/>
      <c r="DK1085" s="45"/>
      <c r="DL1085" s="45"/>
      <c r="DM1085" s="45"/>
      <c r="DN1085" s="45"/>
      <c r="DO1085" s="45"/>
      <c r="DP1085" s="45"/>
      <c r="DQ1085" s="45"/>
      <c r="DR1085" s="45"/>
      <c r="DS1085" s="45"/>
      <c r="DT1085" s="45"/>
      <c r="DU1085" s="45"/>
      <c r="DV1085" s="1217"/>
      <c r="DW1085" s="45"/>
      <c r="DX1085" s="45"/>
      <c r="DY1085" s="45"/>
      <c r="DZ1085" s="45"/>
      <c r="EA1085" s="45"/>
      <c r="EB1085" s="45"/>
      <c r="EC1085" s="45"/>
      <c r="ED1085" s="45"/>
      <c r="EE1085" s="45"/>
      <c r="EF1085" s="45"/>
      <c r="EG1085" s="45"/>
      <c r="EH1085" s="45"/>
      <c r="EI1085" s="45"/>
      <c r="EJ1085" s="45"/>
      <c r="EK1085" s="45"/>
      <c r="EL1085" s="45"/>
      <c r="EM1085" s="45"/>
      <c r="EN1085" s="45"/>
      <c r="EO1085" s="45"/>
      <c r="EP1085" s="45"/>
      <c r="EQ1085" s="1217"/>
      <c r="ER1085" s="577"/>
    </row>
    <row r="1086" spans="1:148" ht="15" customHeight="1">
      <c r="A1086" s="648"/>
      <c r="B1086" s="2261" t="str">
        <f t="shared" si="1144"/>
        <v>Desk 39</v>
      </c>
      <c r="C1086" s="2266" t="str">
        <f t="shared" ref="C1086" si="1151">IF(ISBLANK(C50), "", C50)</f>
        <v/>
      </c>
      <c r="D1086" s="2266" t="str">
        <f t="shared" si="1132"/>
        <v/>
      </c>
      <c r="E1086" s="2266" t="str">
        <f t="shared" si="1132"/>
        <v/>
      </c>
      <c r="F1086" s="2266" t="str">
        <f t="shared" si="1132"/>
        <v/>
      </c>
      <c r="G1086" s="45"/>
      <c r="H1086" s="45"/>
      <c r="I1086" s="45"/>
      <c r="J1086" s="45"/>
      <c r="K1086" s="45"/>
      <c r="L1086" s="45"/>
      <c r="M1086" s="45"/>
      <c r="N1086" s="45"/>
      <c r="O1086" s="45"/>
      <c r="P1086" s="45"/>
      <c r="Q1086" s="45"/>
      <c r="R1086" s="45"/>
      <c r="S1086" s="45"/>
      <c r="T1086" s="45"/>
      <c r="U1086" s="45"/>
      <c r="V1086" s="45"/>
      <c r="W1086" s="45"/>
      <c r="X1086" s="45"/>
      <c r="Y1086" s="45"/>
      <c r="Z1086" s="45"/>
      <c r="AA1086" s="45"/>
      <c r="AB1086" s="45"/>
      <c r="AC1086" s="45"/>
      <c r="AD1086" s="45"/>
      <c r="AE1086" s="45"/>
      <c r="AF1086" s="45"/>
      <c r="AG1086" s="45"/>
      <c r="AH1086" s="45"/>
      <c r="AI1086" s="45"/>
      <c r="AJ1086" s="45"/>
      <c r="AK1086" s="45"/>
      <c r="AL1086" s="45"/>
      <c r="AM1086" s="45"/>
      <c r="AN1086" s="45"/>
      <c r="AO1086" s="45"/>
      <c r="AP1086" s="45"/>
      <c r="AQ1086" s="45"/>
      <c r="AR1086" s="45"/>
      <c r="AS1086" s="45"/>
      <c r="AT1086" s="45"/>
      <c r="AU1086" s="45"/>
      <c r="AV1086" s="45"/>
      <c r="AW1086" s="45"/>
      <c r="AX1086" s="45"/>
      <c r="AY1086" s="45"/>
      <c r="AZ1086" s="45"/>
      <c r="BA1086" s="45"/>
      <c r="BB1086" s="45"/>
      <c r="BC1086" s="45"/>
      <c r="BD1086" s="45"/>
      <c r="BE1086" s="45"/>
      <c r="BF1086" s="45"/>
      <c r="BG1086" s="45"/>
      <c r="BH1086" s="45"/>
      <c r="BI1086" s="45"/>
      <c r="BJ1086" s="45"/>
      <c r="BK1086" s="45"/>
      <c r="BL1086" s="45"/>
      <c r="BM1086" s="45"/>
      <c r="BN1086" s="45"/>
      <c r="BO1086" s="45"/>
      <c r="BP1086" s="45"/>
      <c r="BQ1086" s="45"/>
      <c r="BR1086" s="45"/>
      <c r="BS1086" s="45"/>
      <c r="BT1086" s="45"/>
      <c r="BU1086" s="45"/>
      <c r="BV1086" s="45"/>
      <c r="BW1086" s="45"/>
      <c r="BX1086" s="45"/>
      <c r="BY1086" s="45"/>
      <c r="BZ1086" s="45"/>
      <c r="CA1086" s="45"/>
      <c r="CB1086" s="45"/>
      <c r="CC1086" s="45"/>
      <c r="CD1086" s="45"/>
      <c r="CE1086" s="45"/>
      <c r="CF1086" s="45"/>
      <c r="CG1086" s="45"/>
      <c r="CH1086" s="45"/>
      <c r="CI1086" s="45"/>
      <c r="CJ1086" s="45"/>
      <c r="CK1086" s="45"/>
      <c r="CL1086" s="45"/>
      <c r="CM1086" s="45"/>
      <c r="CN1086" s="45"/>
      <c r="CO1086" s="45"/>
      <c r="CP1086" s="45"/>
      <c r="CQ1086" s="45"/>
      <c r="CR1086" s="45"/>
      <c r="CS1086" s="45"/>
      <c r="CT1086" s="45"/>
      <c r="CU1086" s="45"/>
      <c r="CV1086" s="45"/>
      <c r="CW1086" s="45"/>
      <c r="CX1086" s="45"/>
      <c r="CY1086" s="45"/>
      <c r="CZ1086" s="45"/>
      <c r="DA1086" s="45"/>
      <c r="DB1086" s="45"/>
      <c r="DC1086" s="45"/>
      <c r="DD1086" s="45"/>
      <c r="DE1086" s="45"/>
      <c r="DF1086" s="45"/>
      <c r="DG1086" s="45"/>
      <c r="DH1086" s="45"/>
      <c r="DI1086" s="45"/>
      <c r="DJ1086" s="45"/>
      <c r="DK1086" s="45"/>
      <c r="DL1086" s="45"/>
      <c r="DM1086" s="45"/>
      <c r="DN1086" s="45"/>
      <c r="DO1086" s="45"/>
      <c r="DP1086" s="45"/>
      <c r="DQ1086" s="45"/>
      <c r="DR1086" s="45"/>
      <c r="DS1086" s="45"/>
      <c r="DT1086" s="45"/>
      <c r="DU1086" s="45"/>
      <c r="DV1086" s="1217"/>
      <c r="DW1086" s="45"/>
      <c r="DX1086" s="45"/>
      <c r="DY1086" s="45"/>
      <c r="DZ1086" s="45"/>
      <c r="EA1086" s="45"/>
      <c r="EB1086" s="45"/>
      <c r="EC1086" s="45"/>
      <c r="ED1086" s="45"/>
      <c r="EE1086" s="45"/>
      <c r="EF1086" s="45"/>
      <c r="EG1086" s="45"/>
      <c r="EH1086" s="45"/>
      <c r="EI1086" s="45"/>
      <c r="EJ1086" s="45"/>
      <c r="EK1086" s="45"/>
      <c r="EL1086" s="45"/>
      <c r="EM1086" s="45"/>
      <c r="EN1086" s="45"/>
      <c r="EO1086" s="45"/>
      <c r="EP1086" s="45"/>
      <c r="EQ1086" s="1217"/>
      <c r="ER1086" s="577"/>
    </row>
    <row r="1087" spans="1:148" ht="15" customHeight="1">
      <c r="A1087" s="648"/>
      <c r="B1087" s="2261" t="str">
        <f t="shared" si="1144"/>
        <v>Desk 40</v>
      </c>
      <c r="C1087" s="2266" t="str">
        <f t="shared" ref="C1087" si="1152">IF(ISBLANK(C51), "", C51)</f>
        <v/>
      </c>
      <c r="D1087" s="2266" t="str">
        <f t="shared" si="1132"/>
        <v/>
      </c>
      <c r="E1087" s="2266" t="str">
        <f t="shared" si="1132"/>
        <v/>
      </c>
      <c r="F1087" s="2266" t="str">
        <f t="shared" si="1132"/>
        <v/>
      </c>
      <c r="G1087" s="45"/>
      <c r="H1087" s="45"/>
      <c r="I1087" s="45"/>
      <c r="J1087" s="45"/>
      <c r="K1087" s="45"/>
      <c r="L1087" s="45"/>
      <c r="M1087" s="45"/>
      <c r="N1087" s="45"/>
      <c r="O1087" s="45"/>
      <c r="P1087" s="45"/>
      <c r="Q1087" s="45"/>
      <c r="R1087" s="45"/>
      <c r="S1087" s="45"/>
      <c r="T1087" s="45"/>
      <c r="U1087" s="45"/>
      <c r="V1087" s="45"/>
      <c r="W1087" s="45"/>
      <c r="X1087" s="45"/>
      <c r="Y1087" s="45"/>
      <c r="Z1087" s="45"/>
      <c r="AA1087" s="45"/>
      <c r="AB1087" s="45"/>
      <c r="AC1087" s="45"/>
      <c r="AD1087" s="45"/>
      <c r="AE1087" s="45"/>
      <c r="AF1087" s="45"/>
      <c r="AG1087" s="45"/>
      <c r="AH1087" s="45"/>
      <c r="AI1087" s="45"/>
      <c r="AJ1087" s="45"/>
      <c r="AK1087" s="45"/>
      <c r="AL1087" s="45"/>
      <c r="AM1087" s="45"/>
      <c r="AN1087" s="45"/>
      <c r="AO1087" s="45"/>
      <c r="AP1087" s="45"/>
      <c r="AQ1087" s="45"/>
      <c r="AR1087" s="45"/>
      <c r="AS1087" s="45"/>
      <c r="AT1087" s="45"/>
      <c r="AU1087" s="45"/>
      <c r="AV1087" s="45"/>
      <c r="AW1087" s="45"/>
      <c r="AX1087" s="45"/>
      <c r="AY1087" s="45"/>
      <c r="AZ1087" s="45"/>
      <c r="BA1087" s="45"/>
      <c r="BB1087" s="45"/>
      <c r="BC1087" s="45"/>
      <c r="BD1087" s="45"/>
      <c r="BE1087" s="45"/>
      <c r="BF1087" s="45"/>
      <c r="BG1087" s="45"/>
      <c r="BH1087" s="45"/>
      <c r="BI1087" s="45"/>
      <c r="BJ1087" s="45"/>
      <c r="BK1087" s="45"/>
      <c r="BL1087" s="45"/>
      <c r="BM1087" s="45"/>
      <c r="BN1087" s="45"/>
      <c r="BO1087" s="45"/>
      <c r="BP1087" s="45"/>
      <c r="BQ1087" s="45"/>
      <c r="BR1087" s="45"/>
      <c r="BS1087" s="45"/>
      <c r="BT1087" s="45"/>
      <c r="BU1087" s="45"/>
      <c r="BV1087" s="45"/>
      <c r="BW1087" s="45"/>
      <c r="BX1087" s="45"/>
      <c r="BY1087" s="45"/>
      <c r="BZ1087" s="45"/>
      <c r="CA1087" s="45"/>
      <c r="CB1087" s="45"/>
      <c r="CC1087" s="45"/>
      <c r="CD1087" s="45"/>
      <c r="CE1087" s="45"/>
      <c r="CF1087" s="45"/>
      <c r="CG1087" s="45"/>
      <c r="CH1087" s="45"/>
      <c r="CI1087" s="45"/>
      <c r="CJ1087" s="45"/>
      <c r="CK1087" s="45"/>
      <c r="CL1087" s="45"/>
      <c r="CM1087" s="45"/>
      <c r="CN1087" s="45"/>
      <c r="CO1087" s="45"/>
      <c r="CP1087" s="45"/>
      <c r="CQ1087" s="45"/>
      <c r="CR1087" s="45"/>
      <c r="CS1087" s="45"/>
      <c r="CT1087" s="45"/>
      <c r="CU1087" s="45"/>
      <c r="CV1087" s="45"/>
      <c r="CW1087" s="45"/>
      <c r="CX1087" s="45"/>
      <c r="CY1087" s="45"/>
      <c r="CZ1087" s="45"/>
      <c r="DA1087" s="45"/>
      <c r="DB1087" s="45"/>
      <c r="DC1087" s="45"/>
      <c r="DD1087" s="45"/>
      <c r="DE1087" s="45"/>
      <c r="DF1087" s="45"/>
      <c r="DG1087" s="45"/>
      <c r="DH1087" s="45"/>
      <c r="DI1087" s="45"/>
      <c r="DJ1087" s="45"/>
      <c r="DK1087" s="45"/>
      <c r="DL1087" s="45"/>
      <c r="DM1087" s="45"/>
      <c r="DN1087" s="45"/>
      <c r="DO1087" s="45"/>
      <c r="DP1087" s="45"/>
      <c r="DQ1087" s="45"/>
      <c r="DR1087" s="45"/>
      <c r="DS1087" s="45"/>
      <c r="DT1087" s="45"/>
      <c r="DU1087" s="45"/>
      <c r="DV1087" s="1217"/>
      <c r="DW1087" s="45"/>
      <c r="DX1087" s="45"/>
      <c r="DY1087" s="45"/>
      <c r="DZ1087" s="45"/>
      <c r="EA1087" s="45"/>
      <c r="EB1087" s="45"/>
      <c r="EC1087" s="45"/>
      <c r="ED1087" s="45"/>
      <c r="EE1087" s="45"/>
      <c r="EF1087" s="45"/>
      <c r="EG1087" s="45"/>
      <c r="EH1087" s="45"/>
      <c r="EI1087" s="45"/>
      <c r="EJ1087" s="45"/>
      <c r="EK1087" s="45"/>
      <c r="EL1087" s="45"/>
      <c r="EM1087" s="45"/>
      <c r="EN1087" s="45"/>
      <c r="EO1087" s="45"/>
      <c r="EP1087" s="45"/>
      <c r="EQ1087" s="1217"/>
      <c r="ER1087" s="577"/>
    </row>
    <row r="1088" spans="1:148" ht="15" customHeight="1">
      <c r="A1088" s="648"/>
      <c r="B1088" s="2261" t="str">
        <f t="shared" si="1144"/>
        <v>Desk 41</v>
      </c>
      <c r="C1088" s="2266" t="str">
        <f t="shared" ref="C1088" si="1153">IF(ISBLANK(C52), "", C52)</f>
        <v/>
      </c>
      <c r="D1088" s="2266" t="str">
        <f t="shared" ref="D1088:F1107" si="1154">IF(ISBLANK(D52), "", D52)</f>
        <v/>
      </c>
      <c r="E1088" s="2266" t="str">
        <f t="shared" si="1154"/>
        <v/>
      </c>
      <c r="F1088" s="2266" t="str">
        <f t="shared" si="1154"/>
        <v/>
      </c>
      <c r="G1088" s="45"/>
      <c r="H1088" s="45"/>
      <c r="I1088" s="45"/>
      <c r="J1088" s="45"/>
      <c r="K1088" s="45"/>
      <c r="L1088" s="45"/>
      <c r="M1088" s="45"/>
      <c r="N1088" s="45"/>
      <c r="O1088" s="45"/>
      <c r="P1088" s="45"/>
      <c r="Q1088" s="45"/>
      <c r="R1088" s="45"/>
      <c r="S1088" s="45"/>
      <c r="T1088" s="45"/>
      <c r="U1088" s="45"/>
      <c r="V1088" s="45"/>
      <c r="W1088" s="45"/>
      <c r="X1088" s="45"/>
      <c r="Y1088" s="45"/>
      <c r="Z1088" s="45"/>
      <c r="AA1088" s="45"/>
      <c r="AB1088" s="45"/>
      <c r="AC1088" s="45"/>
      <c r="AD1088" s="45"/>
      <c r="AE1088" s="45"/>
      <c r="AF1088" s="45"/>
      <c r="AG1088" s="45"/>
      <c r="AH1088" s="45"/>
      <c r="AI1088" s="45"/>
      <c r="AJ1088" s="45"/>
      <c r="AK1088" s="45"/>
      <c r="AL1088" s="45"/>
      <c r="AM1088" s="45"/>
      <c r="AN1088" s="45"/>
      <c r="AO1088" s="45"/>
      <c r="AP1088" s="45"/>
      <c r="AQ1088" s="45"/>
      <c r="AR1088" s="45"/>
      <c r="AS1088" s="45"/>
      <c r="AT1088" s="45"/>
      <c r="AU1088" s="45"/>
      <c r="AV1088" s="45"/>
      <c r="AW1088" s="45"/>
      <c r="AX1088" s="45"/>
      <c r="AY1088" s="45"/>
      <c r="AZ1088" s="45"/>
      <c r="BA1088" s="45"/>
      <c r="BB1088" s="45"/>
      <c r="BC1088" s="45"/>
      <c r="BD1088" s="45"/>
      <c r="BE1088" s="45"/>
      <c r="BF1088" s="45"/>
      <c r="BG1088" s="45"/>
      <c r="BH1088" s="45"/>
      <c r="BI1088" s="45"/>
      <c r="BJ1088" s="45"/>
      <c r="BK1088" s="45"/>
      <c r="BL1088" s="45"/>
      <c r="BM1088" s="45"/>
      <c r="BN1088" s="45"/>
      <c r="BO1088" s="45"/>
      <c r="BP1088" s="45"/>
      <c r="BQ1088" s="45"/>
      <c r="BR1088" s="45"/>
      <c r="BS1088" s="45"/>
      <c r="BT1088" s="45"/>
      <c r="BU1088" s="45"/>
      <c r="BV1088" s="45"/>
      <c r="BW1088" s="45"/>
      <c r="BX1088" s="45"/>
      <c r="BY1088" s="45"/>
      <c r="BZ1088" s="45"/>
      <c r="CA1088" s="45"/>
      <c r="CB1088" s="45"/>
      <c r="CC1088" s="45"/>
      <c r="CD1088" s="45"/>
      <c r="CE1088" s="45"/>
      <c r="CF1088" s="45"/>
      <c r="CG1088" s="45"/>
      <c r="CH1088" s="45"/>
      <c r="CI1088" s="45"/>
      <c r="CJ1088" s="45"/>
      <c r="CK1088" s="45"/>
      <c r="CL1088" s="45"/>
      <c r="CM1088" s="45"/>
      <c r="CN1088" s="45"/>
      <c r="CO1088" s="45"/>
      <c r="CP1088" s="45"/>
      <c r="CQ1088" s="45"/>
      <c r="CR1088" s="45"/>
      <c r="CS1088" s="45"/>
      <c r="CT1088" s="45"/>
      <c r="CU1088" s="45"/>
      <c r="CV1088" s="45"/>
      <c r="CW1088" s="45"/>
      <c r="CX1088" s="45"/>
      <c r="CY1088" s="45"/>
      <c r="CZ1088" s="45"/>
      <c r="DA1088" s="45"/>
      <c r="DB1088" s="45"/>
      <c r="DC1088" s="45"/>
      <c r="DD1088" s="45"/>
      <c r="DE1088" s="45"/>
      <c r="DF1088" s="45"/>
      <c r="DG1088" s="45"/>
      <c r="DH1088" s="45"/>
      <c r="DI1088" s="45"/>
      <c r="DJ1088" s="45"/>
      <c r="DK1088" s="45"/>
      <c r="DL1088" s="45"/>
      <c r="DM1088" s="45"/>
      <c r="DN1088" s="45"/>
      <c r="DO1088" s="45"/>
      <c r="DP1088" s="45"/>
      <c r="DQ1088" s="45"/>
      <c r="DR1088" s="45"/>
      <c r="DS1088" s="45"/>
      <c r="DT1088" s="45"/>
      <c r="DU1088" s="45"/>
      <c r="DV1088" s="1217"/>
      <c r="DW1088" s="45"/>
      <c r="DX1088" s="45"/>
      <c r="DY1088" s="45"/>
      <c r="DZ1088" s="45"/>
      <c r="EA1088" s="45"/>
      <c r="EB1088" s="45"/>
      <c r="EC1088" s="45"/>
      <c r="ED1088" s="45"/>
      <c r="EE1088" s="45"/>
      <c r="EF1088" s="45"/>
      <c r="EG1088" s="45"/>
      <c r="EH1088" s="45"/>
      <c r="EI1088" s="45"/>
      <c r="EJ1088" s="45"/>
      <c r="EK1088" s="45"/>
      <c r="EL1088" s="45"/>
      <c r="EM1088" s="45"/>
      <c r="EN1088" s="45"/>
      <c r="EO1088" s="45"/>
      <c r="EP1088" s="45"/>
      <c r="EQ1088" s="1217"/>
      <c r="ER1088" s="577"/>
    </row>
    <row r="1089" spans="1:148" ht="15" customHeight="1">
      <c r="A1089" s="648"/>
      <c r="B1089" s="2261" t="str">
        <f t="shared" si="1144"/>
        <v>Desk 42</v>
      </c>
      <c r="C1089" s="2266" t="str">
        <f t="shared" ref="C1089" si="1155">IF(ISBLANK(C53), "", C53)</f>
        <v/>
      </c>
      <c r="D1089" s="2266" t="str">
        <f t="shared" si="1154"/>
        <v/>
      </c>
      <c r="E1089" s="2266" t="str">
        <f t="shared" si="1154"/>
        <v/>
      </c>
      <c r="F1089" s="2266" t="str">
        <f t="shared" si="1154"/>
        <v/>
      </c>
      <c r="G1089" s="45"/>
      <c r="H1089" s="45"/>
      <c r="I1089" s="45"/>
      <c r="J1089" s="45"/>
      <c r="K1089" s="45"/>
      <c r="L1089" s="45"/>
      <c r="M1089" s="45"/>
      <c r="N1089" s="45"/>
      <c r="O1089" s="45"/>
      <c r="P1089" s="45"/>
      <c r="Q1089" s="45"/>
      <c r="R1089" s="45"/>
      <c r="S1089" s="45"/>
      <c r="T1089" s="45"/>
      <c r="U1089" s="45"/>
      <c r="V1089" s="45"/>
      <c r="W1089" s="45"/>
      <c r="X1089" s="45"/>
      <c r="Y1089" s="45"/>
      <c r="Z1089" s="45"/>
      <c r="AA1089" s="45"/>
      <c r="AB1089" s="45"/>
      <c r="AC1089" s="45"/>
      <c r="AD1089" s="45"/>
      <c r="AE1089" s="45"/>
      <c r="AF1089" s="45"/>
      <c r="AG1089" s="45"/>
      <c r="AH1089" s="45"/>
      <c r="AI1089" s="45"/>
      <c r="AJ1089" s="45"/>
      <c r="AK1089" s="45"/>
      <c r="AL1089" s="45"/>
      <c r="AM1089" s="45"/>
      <c r="AN1089" s="45"/>
      <c r="AO1089" s="45"/>
      <c r="AP1089" s="45"/>
      <c r="AQ1089" s="45"/>
      <c r="AR1089" s="45"/>
      <c r="AS1089" s="45"/>
      <c r="AT1089" s="45"/>
      <c r="AU1089" s="45"/>
      <c r="AV1089" s="45"/>
      <c r="AW1089" s="45"/>
      <c r="AX1089" s="45"/>
      <c r="AY1089" s="45"/>
      <c r="AZ1089" s="45"/>
      <c r="BA1089" s="45"/>
      <c r="BB1089" s="45"/>
      <c r="BC1089" s="45"/>
      <c r="BD1089" s="45"/>
      <c r="BE1089" s="45"/>
      <c r="BF1089" s="45"/>
      <c r="BG1089" s="45"/>
      <c r="BH1089" s="45"/>
      <c r="BI1089" s="45"/>
      <c r="BJ1089" s="45"/>
      <c r="BK1089" s="45"/>
      <c r="BL1089" s="45"/>
      <c r="BM1089" s="45"/>
      <c r="BN1089" s="45"/>
      <c r="BO1089" s="45"/>
      <c r="BP1089" s="45"/>
      <c r="BQ1089" s="45"/>
      <c r="BR1089" s="45"/>
      <c r="BS1089" s="45"/>
      <c r="BT1089" s="45"/>
      <c r="BU1089" s="45"/>
      <c r="BV1089" s="45"/>
      <c r="BW1089" s="45"/>
      <c r="BX1089" s="45"/>
      <c r="BY1089" s="45"/>
      <c r="BZ1089" s="45"/>
      <c r="CA1089" s="45"/>
      <c r="CB1089" s="45"/>
      <c r="CC1089" s="45"/>
      <c r="CD1089" s="45"/>
      <c r="CE1089" s="45"/>
      <c r="CF1089" s="45"/>
      <c r="CG1089" s="45"/>
      <c r="CH1089" s="45"/>
      <c r="CI1089" s="45"/>
      <c r="CJ1089" s="45"/>
      <c r="CK1089" s="45"/>
      <c r="CL1089" s="45"/>
      <c r="CM1089" s="45"/>
      <c r="CN1089" s="45"/>
      <c r="CO1089" s="45"/>
      <c r="CP1089" s="45"/>
      <c r="CQ1089" s="45"/>
      <c r="CR1089" s="45"/>
      <c r="CS1089" s="45"/>
      <c r="CT1089" s="45"/>
      <c r="CU1089" s="45"/>
      <c r="CV1089" s="45"/>
      <c r="CW1089" s="45"/>
      <c r="CX1089" s="45"/>
      <c r="CY1089" s="45"/>
      <c r="CZ1089" s="45"/>
      <c r="DA1089" s="45"/>
      <c r="DB1089" s="45"/>
      <c r="DC1089" s="45"/>
      <c r="DD1089" s="45"/>
      <c r="DE1089" s="45"/>
      <c r="DF1089" s="45"/>
      <c r="DG1089" s="45"/>
      <c r="DH1089" s="45"/>
      <c r="DI1089" s="45"/>
      <c r="DJ1089" s="45"/>
      <c r="DK1089" s="45"/>
      <c r="DL1089" s="45"/>
      <c r="DM1089" s="45"/>
      <c r="DN1089" s="45"/>
      <c r="DO1089" s="45"/>
      <c r="DP1089" s="45"/>
      <c r="DQ1089" s="45"/>
      <c r="DR1089" s="45"/>
      <c r="DS1089" s="45"/>
      <c r="DT1089" s="45"/>
      <c r="DU1089" s="45"/>
      <c r="DV1089" s="1217"/>
      <c r="DW1089" s="45"/>
      <c r="DX1089" s="45"/>
      <c r="DY1089" s="45"/>
      <c r="DZ1089" s="45"/>
      <c r="EA1089" s="45"/>
      <c r="EB1089" s="45"/>
      <c r="EC1089" s="45"/>
      <c r="ED1089" s="45"/>
      <c r="EE1089" s="45"/>
      <c r="EF1089" s="45"/>
      <c r="EG1089" s="45"/>
      <c r="EH1089" s="45"/>
      <c r="EI1089" s="45"/>
      <c r="EJ1089" s="45"/>
      <c r="EK1089" s="45"/>
      <c r="EL1089" s="45"/>
      <c r="EM1089" s="45"/>
      <c r="EN1089" s="45"/>
      <c r="EO1089" s="45"/>
      <c r="EP1089" s="45"/>
      <c r="EQ1089" s="1217"/>
      <c r="ER1089" s="577"/>
    </row>
    <row r="1090" spans="1:148" ht="15" customHeight="1">
      <c r="A1090" s="648"/>
      <c r="B1090" s="2261" t="str">
        <f t="shared" si="1144"/>
        <v>Desk 43</v>
      </c>
      <c r="C1090" s="2266" t="str">
        <f t="shared" ref="C1090" si="1156">IF(ISBLANK(C54), "", C54)</f>
        <v/>
      </c>
      <c r="D1090" s="2266" t="str">
        <f t="shared" si="1154"/>
        <v/>
      </c>
      <c r="E1090" s="2266" t="str">
        <f t="shared" si="1154"/>
        <v/>
      </c>
      <c r="F1090" s="2266" t="str">
        <f t="shared" si="1154"/>
        <v/>
      </c>
      <c r="G1090" s="45"/>
      <c r="H1090" s="45"/>
      <c r="I1090" s="45"/>
      <c r="J1090" s="45"/>
      <c r="K1090" s="45"/>
      <c r="L1090" s="45"/>
      <c r="M1090" s="45"/>
      <c r="N1090" s="45"/>
      <c r="O1090" s="45"/>
      <c r="P1090" s="45"/>
      <c r="Q1090" s="45"/>
      <c r="R1090" s="45"/>
      <c r="S1090" s="45"/>
      <c r="T1090" s="45"/>
      <c r="U1090" s="45"/>
      <c r="V1090" s="45"/>
      <c r="W1090" s="45"/>
      <c r="X1090" s="45"/>
      <c r="Y1090" s="45"/>
      <c r="Z1090" s="45"/>
      <c r="AA1090" s="45"/>
      <c r="AB1090" s="45"/>
      <c r="AC1090" s="45"/>
      <c r="AD1090" s="45"/>
      <c r="AE1090" s="45"/>
      <c r="AF1090" s="45"/>
      <c r="AG1090" s="45"/>
      <c r="AH1090" s="45"/>
      <c r="AI1090" s="45"/>
      <c r="AJ1090" s="45"/>
      <c r="AK1090" s="45"/>
      <c r="AL1090" s="45"/>
      <c r="AM1090" s="45"/>
      <c r="AN1090" s="45"/>
      <c r="AO1090" s="45"/>
      <c r="AP1090" s="45"/>
      <c r="AQ1090" s="45"/>
      <c r="AR1090" s="45"/>
      <c r="AS1090" s="45"/>
      <c r="AT1090" s="45"/>
      <c r="AU1090" s="45"/>
      <c r="AV1090" s="45"/>
      <c r="AW1090" s="45"/>
      <c r="AX1090" s="45"/>
      <c r="AY1090" s="45"/>
      <c r="AZ1090" s="45"/>
      <c r="BA1090" s="45"/>
      <c r="BB1090" s="45"/>
      <c r="BC1090" s="45"/>
      <c r="BD1090" s="45"/>
      <c r="BE1090" s="45"/>
      <c r="BF1090" s="45"/>
      <c r="BG1090" s="45"/>
      <c r="BH1090" s="45"/>
      <c r="BI1090" s="45"/>
      <c r="BJ1090" s="45"/>
      <c r="BK1090" s="45"/>
      <c r="BL1090" s="45"/>
      <c r="BM1090" s="45"/>
      <c r="BN1090" s="45"/>
      <c r="BO1090" s="45"/>
      <c r="BP1090" s="45"/>
      <c r="BQ1090" s="45"/>
      <c r="BR1090" s="45"/>
      <c r="BS1090" s="45"/>
      <c r="BT1090" s="45"/>
      <c r="BU1090" s="45"/>
      <c r="BV1090" s="45"/>
      <c r="BW1090" s="45"/>
      <c r="BX1090" s="45"/>
      <c r="BY1090" s="45"/>
      <c r="BZ1090" s="45"/>
      <c r="CA1090" s="45"/>
      <c r="CB1090" s="45"/>
      <c r="CC1090" s="45"/>
      <c r="CD1090" s="45"/>
      <c r="CE1090" s="45"/>
      <c r="CF1090" s="45"/>
      <c r="CG1090" s="45"/>
      <c r="CH1090" s="45"/>
      <c r="CI1090" s="45"/>
      <c r="CJ1090" s="45"/>
      <c r="CK1090" s="45"/>
      <c r="CL1090" s="45"/>
      <c r="CM1090" s="45"/>
      <c r="CN1090" s="45"/>
      <c r="CO1090" s="45"/>
      <c r="CP1090" s="45"/>
      <c r="CQ1090" s="45"/>
      <c r="CR1090" s="45"/>
      <c r="CS1090" s="45"/>
      <c r="CT1090" s="45"/>
      <c r="CU1090" s="45"/>
      <c r="CV1090" s="45"/>
      <c r="CW1090" s="45"/>
      <c r="CX1090" s="45"/>
      <c r="CY1090" s="45"/>
      <c r="CZ1090" s="45"/>
      <c r="DA1090" s="45"/>
      <c r="DB1090" s="45"/>
      <c r="DC1090" s="45"/>
      <c r="DD1090" s="45"/>
      <c r="DE1090" s="45"/>
      <c r="DF1090" s="45"/>
      <c r="DG1090" s="45"/>
      <c r="DH1090" s="45"/>
      <c r="DI1090" s="45"/>
      <c r="DJ1090" s="45"/>
      <c r="DK1090" s="45"/>
      <c r="DL1090" s="45"/>
      <c r="DM1090" s="45"/>
      <c r="DN1090" s="45"/>
      <c r="DO1090" s="45"/>
      <c r="DP1090" s="45"/>
      <c r="DQ1090" s="45"/>
      <c r="DR1090" s="45"/>
      <c r="DS1090" s="45"/>
      <c r="DT1090" s="45"/>
      <c r="DU1090" s="45"/>
      <c r="DV1090" s="1217"/>
      <c r="DW1090" s="45"/>
      <c r="DX1090" s="45"/>
      <c r="DY1090" s="45"/>
      <c r="DZ1090" s="45"/>
      <c r="EA1090" s="45"/>
      <c r="EB1090" s="45"/>
      <c r="EC1090" s="45"/>
      <c r="ED1090" s="45"/>
      <c r="EE1090" s="45"/>
      <c r="EF1090" s="45"/>
      <c r="EG1090" s="45"/>
      <c r="EH1090" s="45"/>
      <c r="EI1090" s="45"/>
      <c r="EJ1090" s="45"/>
      <c r="EK1090" s="45"/>
      <c r="EL1090" s="45"/>
      <c r="EM1090" s="45"/>
      <c r="EN1090" s="45"/>
      <c r="EO1090" s="45"/>
      <c r="EP1090" s="45"/>
      <c r="EQ1090" s="1217"/>
      <c r="ER1090" s="577"/>
    </row>
    <row r="1091" spans="1:148" ht="15" customHeight="1">
      <c r="A1091" s="648"/>
      <c r="B1091" s="2261" t="str">
        <f t="shared" si="1144"/>
        <v>Desk 44</v>
      </c>
      <c r="C1091" s="2266" t="str">
        <f t="shared" ref="C1091" si="1157">IF(ISBLANK(C55), "", C55)</f>
        <v/>
      </c>
      <c r="D1091" s="2266" t="str">
        <f t="shared" si="1154"/>
        <v/>
      </c>
      <c r="E1091" s="2266" t="str">
        <f t="shared" si="1154"/>
        <v/>
      </c>
      <c r="F1091" s="2266" t="str">
        <f t="shared" si="1154"/>
        <v/>
      </c>
      <c r="G1091" s="45"/>
      <c r="H1091" s="45"/>
      <c r="I1091" s="45"/>
      <c r="J1091" s="45"/>
      <c r="K1091" s="45"/>
      <c r="L1091" s="45"/>
      <c r="M1091" s="45"/>
      <c r="N1091" s="45"/>
      <c r="O1091" s="45"/>
      <c r="P1091" s="45"/>
      <c r="Q1091" s="45"/>
      <c r="R1091" s="45"/>
      <c r="S1091" s="45"/>
      <c r="T1091" s="45"/>
      <c r="U1091" s="45"/>
      <c r="V1091" s="45"/>
      <c r="W1091" s="45"/>
      <c r="X1091" s="45"/>
      <c r="Y1091" s="45"/>
      <c r="Z1091" s="45"/>
      <c r="AA1091" s="45"/>
      <c r="AB1091" s="45"/>
      <c r="AC1091" s="45"/>
      <c r="AD1091" s="45"/>
      <c r="AE1091" s="45"/>
      <c r="AF1091" s="45"/>
      <c r="AG1091" s="45"/>
      <c r="AH1091" s="45"/>
      <c r="AI1091" s="45"/>
      <c r="AJ1091" s="45"/>
      <c r="AK1091" s="45"/>
      <c r="AL1091" s="45"/>
      <c r="AM1091" s="45"/>
      <c r="AN1091" s="45"/>
      <c r="AO1091" s="45"/>
      <c r="AP1091" s="45"/>
      <c r="AQ1091" s="45"/>
      <c r="AR1091" s="45"/>
      <c r="AS1091" s="45"/>
      <c r="AT1091" s="45"/>
      <c r="AU1091" s="45"/>
      <c r="AV1091" s="45"/>
      <c r="AW1091" s="45"/>
      <c r="AX1091" s="45"/>
      <c r="AY1091" s="45"/>
      <c r="AZ1091" s="45"/>
      <c r="BA1091" s="45"/>
      <c r="BB1091" s="45"/>
      <c r="BC1091" s="45"/>
      <c r="BD1091" s="45"/>
      <c r="BE1091" s="45"/>
      <c r="BF1091" s="45"/>
      <c r="BG1091" s="45"/>
      <c r="BH1091" s="45"/>
      <c r="BI1091" s="45"/>
      <c r="BJ1091" s="45"/>
      <c r="BK1091" s="45"/>
      <c r="BL1091" s="45"/>
      <c r="BM1091" s="45"/>
      <c r="BN1091" s="45"/>
      <c r="BO1091" s="45"/>
      <c r="BP1091" s="45"/>
      <c r="BQ1091" s="45"/>
      <c r="BR1091" s="45"/>
      <c r="BS1091" s="45"/>
      <c r="BT1091" s="45"/>
      <c r="BU1091" s="45"/>
      <c r="BV1091" s="45"/>
      <c r="BW1091" s="45"/>
      <c r="BX1091" s="45"/>
      <c r="BY1091" s="45"/>
      <c r="BZ1091" s="45"/>
      <c r="CA1091" s="45"/>
      <c r="CB1091" s="45"/>
      <c r="CC1091" s="45"/>
      <c r="CD1091" s="45"/>
      <c r="CE1091" s="45"/>
      <c r="CF1091" s="45"/>
      <c r="CG1091" s="45"/>
      <c r="CH1091" s="45"/>
      <c r="CI1091" s="45"/>
      <c r="CJ1091" s="45"/>
      <c r="CK1091" s="45"/>
      <c r="CL1091" s="45"/>
      <c r="CM1091" s="45"/>
      <c r="CN1091" s="45"/>
      <c r="CO1091" s="45"/>
      <c r="CP1091" s="45"/>
      <c r="CQ1091" s="45"/>
      <c r="CR1091" s="45"/>
      <c r="CS1091" s="45"/>
      <c r="CT1091" s="45"/>
      <c r="CU1091" s="45"/>
      <c r="CV1091" s="45"/>
      <c r="CW1091" s="45"/>
      <c r="CX1091" s="45"/>
      <c r="CY1091" s="45"/>
      <c r="CZ1091" s="45"/>
      <c r="DA1091" s="45"/>
      <c r="DB1091" s="45"/>
      <c r="DC1091" s="45"/>
      <c r="DD1091" s="45"/>
      <c r="DE1091" s="45"/>
      <c r="DF1091" s="45"/>
      <c r="DG1091" s="45"/>
      <c r="DH1091" s="45"/>
      <c r="DI1091" s="45"/>
      <c r="DJ1091" s="45"/>
      <c r="DK1091" s="45"/>
      <c r="DL1091" s="45"/>
      <c r="DM1091" s="45"/>
      <c r="DN1091" s="45"/>
      <c r="DO1091" s="45"/>
      <c r="DP1091" s="45"/>
      <c r="DQ1091" s="45"/>
      <c r="DR1091" s="45"/>
      <c r="DS1091" s="45"/>
      <c r="DT1091" s="45"/>
      <c r="DU1091" s="45"/>
      <c r="DV1091" s="1217"/>
      <c r="DW1091" s="45"/>
      <c r="DX1091" s="45"/>
      <c r="DY1091" s="45"/>
      <c r="DZ1091" s="45"/>
      <c r="EA1091" s="45"/>
      <c r="EB1091" s="45"/>
      <c r="EC1091" s="45"/>
      <c r="ED1091" s="45"/>
      <c r="EE1091" s="45"/>
      <c r="EF1091" s="45"/>
      <c r="EG1091" s="45"/>
      <c r="EH1091" s="45"/>
      <c r="EI1091" s="45"/>
      <c r="EJ1091" s="45"/>
      <c r="EK1091" s="45"/>
      <c r="EL1091" s="45"/>
      <c r="EM1091" s="45"/>
      <c r="EN1091" s="45"/>
      <c r="EO1091" s="45"/>
      <c r="EP1091" s="45"/>
      <c r="EQ1091" s="1217"/>
      <c r="ER1091" s="577"/>
    </row>
    <row r="1092" spans="1:148" ht="15" customHeight="1">
      <c r="A1092" s="648"/>
      <c r="B1092" s="2261" t="str">
        <f t="shared" si="1144"/>
        <v>Desk 45</v>
      </c>
      <c r="C1092" s="2266" t="str">
        <f t="shared" ref="C1092" si="1158">IF(ISBLANK(C56), "", C56)</f>
        <v/>
      </c>
      <c r="D1092" s="2266" t="str">
        <f t="shared" si="1154"/>
        <v/>
      </c>
      <c r="E1092" s="2266" t="str">
        <f t="shared" si="1154"/>
        <v/>
      </c>
      <c r="F1092" s="2266" t="str">
        <f t="shared" si="1154"/>
        <v/>
      </c>
      <c r="G1092" s="45"/>
      <c r="H1092" s="45"/>
      <c r="I1092" s="45"/>
      <c r="J1092" s="45"/>
      <c r="K1092" s="45"/>
      <c r="L1092" s="45"/>
      <c r="M1092" s="45"/>
      <c r="N1092" s="45"/>
      <c r="O1092" s="45"/>
      <c r="P1092" s="45"/>
      <c r="Q1092" s="45"/>
      <c r="R1092" s="45"/>
      <c r="S1092" s="45"/>
      <c r="T1092" s="45"/>
      <c r="U1092" s="45"/>
      <c r="V1092" s="45"/>
      <c r="W1092" s="45"/>
      <c r="X1092" s="45"/>
      <c r="Y1092" s="45"/>
      <c r="Z1092" s="45"/>
      <c r="AA1092" s="45"/>
      <c r="AB1092" s="45"/>
      <c r="AC1092" s="45"/>
      <c r="AD1092" s="45"/>
      <c r="AE1092" s="45"/>
      <c r="AF1092" s="45"/>
      <c r="AG1092" s="45"/>
      <c r="AH1092" s="45"/>
      <c r="AI1092" s="45"/>
      <c r="AJ1092" s="45"/>
      <c r="AK1092" s="45"/>
      <c r="AL1092" s="45"/>
      <c r="AM1092" s="45"/>
      <c r="AN1092" s="45"/>
      <c r="AO1092" s="45"/>
      <c r="AP1092" s="45"/>
      <c r="AQ1092" s="45"/>
      <c r="AR1092" s="45"/>
      <c r="AS1092" s="45"/>
      <c r="AT1092" s="45"/>
      <c r="AU1092" s="45"/>
      <c r="AV1092" s="45"/>
      <c r="AW1092" s="45"/>
      <c r="AX1092" s="45"/>
      <c r="AY1092" s="45"/>
      <c r="AZ1092" s="45"/>
      <c r="BA1092" s="45"/>
      <c r="BB1092" s="45"/>
      <c r="BC1092" s="45"/>
      <c r="BD1092" s="45"/>
      <c r="BE1092" s="45"/>
      <c r="BF1092" s="45"/>
      <c r="BG1092" s="45"/>
      <c r="BH1092" s="45"/>
      <c r="BI1092" s="45"/>
      <c r="BJ1092" s="45"/>
      <c r="BK1092" s="45"/>
      <c r="BL1092" s="45"/>
      <c r="BM1092" s="45"/>
      <c r="BN1092" s="45"/>
      <c r="BO1092" s="45"/>
      <c r="BP1092" s="45"/>
      <c r="BQ1092" s="45"/>
      <c r="BR1092" s="45"/>
      <c r="BS1092" s="45"/>
      <c r="BT1092" s="45"/>
      <c r="BU1092" s="45"/>
      <c r="BV1092" s="45"/>
      <c r="BW1092" s="45"/>
      <c r="BX1092" s="45"/>
      <c r="BY1092" s="45"/>
      <c r="BZ1092" s="45"/>
      <c r="CA1092" s="45"/>
      <c r="CB1092" s="45"/>
      <c r="CC1092" s="45"/>
      <c r="CD1092" s="45"/>
      <c r="CE1092" s="45"/>
      <c r="CF1092" s="45"/>
      <c r="CG1092" s="45"/>
      <c r="CH1092" s="45"/>
      <c r="CI1092" s="45"/>
      <c r="CJ1092" s="45"/>
      <c r="CK1092" s="45"/>
      <c r="CL1092" s="45"/>
      <c r="CM1092" s="45"/>
      <c r="CN1092" s="45"/>
      <c r="CO1092" s="45"/>
      <c r="CP1092" s="45"/>
      <c r="CQ1092" s="45"/>
      <c r="CR1092" s="45"/>
      <c r="CS1092" s="45"/>
      <c r="CT1092" s="45"/>
      <c r="CU1092" s="45"/>
      <c r="CV1092" s="45"/>
      <c r="CW1092" s="45"/>
      <c r="CX1092" s="45"/>
      <c r="CY1092" s="45"/>
      <c r="CZ1092" s="45"/>
      <c r="DA1092" s="45"/>
      <c r="DB1092" s="45"/>
      <c r="DC1092" s="45"/>
      <c r="DD1092" s="45"/>
      <c r="DE1092" s="45"/>
      <c r="DF1092" s="45"/>
      <c r="DG1092" s="45"/>
      <c r="DH1092" s="45"/>
      <c r="DI1092" s="45"/>
      <c r="DJ1092" s="45"/>
      <c r="DK1092" s="45"/>
      <c r="DL1092" s="45"/>
      <c r="DM1092" s="45"/>
      <c r="DN1092" s="45"/>
      <c r="DO1092" s="45"/>
      <c r="DP1092" s="45"/>
      <c r="DQ1092" s="45"/>
      <c r="DR1092" s="45"/>
      <c r="DS1092" s="45"/>
      <c r="DT1092" s="45"/>
      <c r="DU1092" s="45"/>
      <c r="DV1092" s="1217"/>
      <c r="DW1092" s="45"/>
      <c r="DX1092" s="45"/>
      <c r="DY1092" s="45"/>
      <c r="DZ1092" s="45"/>
      <c r="EA1092" s="45"/>
      <c r="EB1092" s="45"/>
      <c r="EC1092" s="45"/>
      <c r="ED1092" s="45"/>
      <c r="EE1092" s="45"/>
      <c r="EF1092" s="45"/>
      <c r="EG1092" s="45"/>
      <c r="EH1092" s="45"/>
      <c r="EI1092" s="45"/>
      <c r="EJ1092" s="45"/>
      <c r="EK1092" s="45"/>
      <c r="EL1092" s="45"/>
      <c r="EM1092" s="45"/>
      <c r="EN1092" s="45"/>
      <c r="EO1092" s="45"/>
      <c r="EP1092" s="45"/>
      <c r="EQ1092" s="1217"/>
      <c r="ER1092" s="577"/>
    </row>
    <row r="1093" spans="1:148" ht="15" customHeight="1">
      <c r="A1093" s="648"/>
      <c r="B1093" s="2261" t="str">
        <f t="shared" si="1144"/>
        <v>Desk 46</v>
      </c>
      <c r="C1093" s="2266" t="str">
        <f t="shared" ref="C1093" si="1159">IF(ISBLANK(C57), "", C57)</f>
        <v/>
      </c>
      <c r="D1093" s="2266" t="str">
        <f t="shared" si="1154"/>
        <v/>
      </c>
      <c r="E1093" s="2266" t="str">
        <f t="shared" si="1154"/>
        <v/>
      </c>
      <c r="F1093" s="2266" t="str">
        <f t="shared" si="1154"/>
        <v/>
      </c>
      <c r="G1093" s="45"/>
      <c r="H1093" s="45"/>
      <c r="I1093" s="45"/>
      <c r="J1093" s="45"/>
      <c r="K1093" s="45"/>
      <c r="L1093" s="45"/>
      <c r="M1093" s="45"/>
      <c r="N1093" s="45"/>
      <c r="O1093" s="45"/>
      <c r="P1093" s="45"/>
      <c r="Q1093" s="45"/>
      <c r="R1093" s="45"/>
      <c r="S1093" s="45"/>
      <c r="T1093" s="45"/>
      <c r="U1093" s="45"/>
      <c r="V1093" s="45"/>
      <c r="W1093" s="45"/>
      <c r="X1093" s="45"/>
      <c r="Y1093" s="45"/>
      <c r="Z1093" s="45"/>
      <c r="AA1093" s="45"/>
      <c r="AB1093" s="45"/>
      <c r="AC1093" s="45"/>
      <c r="AD1093" s="45"/>
      <c r="AE1093" s="45"/>
      <c r="AF1093" s="45"/>
      <c r="AG1093" s="45"/>
      <c r="AH1093" s="45"/>
      <c r="AI1093" s="45"/>
      <c r="AJ1093" s="45"/>
      <c r="AK1093" s="45"/>
      <c r="AL1093" s="45"/>
      <c r="AM1093" s="45"/>
      <c r="AN1093" s="45"/>
      <c r="AO1093" s="45"/>
      <c r="AP1093" s="45"/>
      <c r="AQ1093" s="45"/>
      <c r="AR1093" s="45"/>
      <c r="AS1093" s="45"/>
      <c r="AT1093" s="45"/>
      <c r="AU1093" s="45"/>
      <c r="AV1093" s="45"/>
      <c r="AW1093" s="45"/>
      <c r="AX1093" s="45"/>
      <c r="AY1093" s="45"/>
      <c r="AZ1093" s="45"/>
      <c r="BA1093" s="45"/>
      <c r="BB1093" s="45"/>
      <c r="BC1093" s="45"/>
      <c r="BD1093" s="45"/>
      <c r="BE1093" s="45"/>
      <c r="BF1093" s="45"/>
      <c r="BG1093" s="45"/>
      <c r="BH1093" s="45"/>
      <c r="BI1093" s="45"/>
      <c r="BJ1093" s="45"/>
      <c r="BK1093" s="45"/>
      <c r="BL1093" s="45"/>
      <c r="BM1093" s="45"/>
      <c r="BN1093" s="45"/>
      <c r="BO1093" s="45"/>
      <c r="BP1093" s="45"/>
      <c r="BQ1093" s="45"/>
      <c r="BR1093" s="45"/>
      <c r="BS1093" s="45"/>
      <c r="BT1093" s="45"/>
      <c r="BU1093" s="45"/>
      <c r="BV1093" s="45"/>
      <c r="BW1093" s="45"/>
      <c r="BX1093" s="45"/>
      <c r="BY1093" s="45"/>
      <c r="BZ1093" s="45"/>
      <c r="CA1093" s="45"/>
      <c r="CB1093" s="45"/>
      <c r="CC1093" s="45"/>
      <c r="CD1093" s="45"/>
      <c r="CE1093" s="45"/>
      <c r="CF1093" s="45"/>
      <c r="CG1093" s="45"/>
      <c r="CH1093" s="45"/>
      <c r="CI1093" s="45"/>
      <c r="CJ1093" s="45"/>
      <c r="CK1093" s="45"/>
      <c r="CL1093" s="45"/>
      <c r="CM1093" s="45"/>
      <c r="CN1093" s="45"/>
      <c r="CO1093" s="45"/>
      <c r="CP1093" s="45"/>
      <c r="CQ1093" s="45"/>
      <c r="CR1093" s="45"/>
      <c r="CS1093" s="45"/>
      <c r="CT1093" s="45"/>
      <c r="CU1093" s="45"/>
      <c r="CV1093" s="45"/>
      <c r="CW1093" s="45"/>
      <c r="CX1093" s="45"/>
      <c r="CY1093" s="45"/>
      <c r="CZ1093" s="45"/>
      <c r="DA1093" s="45"/>
      <c r="DB1093" s="45"/>
      <c r="DC1093" s="45"/>
      <c r="DD1093" s="45"/>
      <c r="DE1093" s="45"/>
      <c r="DF1093" s="45"/>
      <c r="DG1093" s="45"/>
      <c r="DH1093" s="45"/>
      <c r="DI1093" s="45"/>
      <c r="DJ1093" s="45"/>
      <c r="DK1093" s="45"/>
      <c r="DL1093" s="45"/>
      <c r="DM1093" s="45"/>
      <c r="DN1093" s="45"/>
      <c r="DO1093" s="45"/>
      <c r="DP1093" s="45"/>
      <c r="DQ1093" s="45"/>
      <c r="DR1093" s="45"/>
      <c r="DS1093" s="45"/>
      <c r="DT1093" s="45"/>
      <c r="DU1093" s="45"/>
      <c r="DV1093" s="1217"/>
      <c r="DW1093" s="45"/>
      <c r="DX1093" s="45"/>
      <c r="DY1093" s="45"/>
      <c r="DZ1093" s="45"/>
      <c r="EA1093" s="45"/>
      <c r="EB1093" s="45"/>
      <c r="EC1093" s="45"/>
      <c r="ED1093" s="45"/>
      <c r="EE1093" s="45"/>
      <c r="EF1093" s="45"/>
      <c r="EG1093" s="45"/>
      <c r="EH1093" s="45"/>
      <c r="EI1093" s="45"/>
      <c r="EJ1093" s="45"/>
      <c r="EK1093" s="45"/>
      <c r="EL1093" s="45"/>
      <c r="EM1093" s="45"/>
      <c r="EN1093" s="45"/>
      <c r="EO1093" s="45"/>
      <c r="EP1093" s="45"/>
      <c r="EQ1093" s="1217"/>
      <c r="ER1093" s="577"/>
    </row>
    <row r="1094" spans="1:148" ht="15" customHeight="1">
      <c r="A1094" s="648"/>
      <c r="B1094" s="2261" t="str">
        <f t="shared" si="1144"/>
        <v>Desk 47</v>
      </c>
      <c r="C1094" s="2266" t="str">
        <f t="shared" ref="C1094" si="1160">IF(ISBLANK(C58), "", C58)</f>
        <v/>
      </c>
      <c r="D1094" s="2266" t="str">
        <f t="shared" si="1154"/>
        <v/>
      </c>
      <c r="E1094" s="2266" t="str">
        <f t="shared" si="1154"/>
        <v/>
      </c>
      <c r="F1094" s="2266" t="str">
        <f t="shared" si="1154"/>
        <v/>
      </c>
      <c r="G1094" s="45"/>
      <c r="H1094" s="45"/>
      <c r="I1094" s="45"/>
      <c r="J1094" s="45"/>
      <c r="K1094" s="45"/>
      <c r="L1094" s="45"/>
      <c r="M1094" s="45"/>
      <c r="N1094" s="45"/>
      <c r="O1094" s="45"/>
      <c r="P1094" s="45"/>
      <c r="Q1094" s="45"/>
      <c r="R1094" s="45"/>
      <c r="S1094" s="45"/>
      <c r="T1094" s="45"/>
      <c r="U1094" s="45"/>
      <c r="V1094" s="45"/>
      <c r="W1094" s="45"/>
      <c r="X1094" s="45"/>
      <c r="Y1094" s="45"/>
      <c r="Z1094" s="45"/>
      <c r="AA1094" s="45"/>
      <c r="AB1094" s="45"/>
      <c r="AC1094" s="45"/>
      <c r="AD1094" s="45"/>
      <c r="AE1094" s="45"/>
      <c r="AF1094" s="45"/>
      <c r="AG1094" s="45"/>
      <c r="AH1094" s="45"/>
      <c r="AI1094" s="45"/>
      <c r="AJ1094" s="45"/>
      <c r="AK1094" s="45"/>
      <c r="AL1094" s="45"/>
      <c r="AM1094" s="45"/>
      <c r="AN1094" s="45"/>
      <c r="AO1094" s="45"/>
      <c r="AP1094" s="45"/>
      <c r="AQ1094" s="45"/>
      <c r="AR1094" s="45"/>
      <c r="AS1094" s="45"/>
      <c r="AT1094" s="45"/>
      <c r="AU1094" s="45"/>
      <c r="AV1094" s="45"/>
      <c r="AW1094" s="45"/>
      <c r="AX1094" s="45"/>
      <c r="AY1094" s="45"/>
      <c r="AZ1094" s="45"/>
      <c r="BA1094" s="45"/>
      <c r="BB1094" s="45"/>
      <c r="BC1094" s="45"/>
      <c r="BD1094" s="45"/>
      <c r="BE1094" s="45"/>
      <c r="BF1094" s="45"/>
      <c r="BG1094" s="45"/>
      <c r="BH1094" s="45"/>
      <c r="BI1094" s="45"/>
      <c r="BJ1094" s="45"/>
      <c r="BK1094" s="45"/>
      <c r="BL1094" s="45"/>
      <c r="BM1094" s="45"/>
      <c r="BN1094" s="45"/>
      <c r="BO1094" s="45"/>
      <c r="BP1094" s="45"/>
      <c r="BQ1094" s="45"/>
      <c r="BR1094" s="45"/>
      <c r="BS1094" s="45"/>
      <c r="BT1094" s="45"/>
      <c r="BU1094" s="45"/>
      <c r="BV1094" s="45"/>
      <c r="BW1094" s="45"/>
      <c r="BX1094" s="45"/>
      <c r="BY1094" s="45"/>
      <c r="BZ1094" s="45"/>
      <c r="CA1094" s="45"/>
      <c r="CB1094" s="45"/>
      <c r="CC1094" s="45"/>
      <c r="CD1094" s="45"/>
      <c r="CE1094" s="45"/>
      <c r="CF1094" s="45"/>
      <c r="CG1094" s="45"/>
      <c r="CH1094" s="45"/>
      <c r="CI1094" s="45"/>
      <c r="CJ1094" s="45"/>
      <c r="CK1094" s="45"/>
      <c r="CL1094" s="45"/>
      <c r="CM1094" s="45"/>
      <c r="CN1094" s="45"/>
      <c r="CO1094" s="45"/>
      <c r="CP1094" s="45"/>
      <c r="CQ1094" s="45"/>
      <c r="CR1094" s="45"/>
      <c r="CS1094" s="45"/>
      <c r="CT1094" s="45"/>
      <c r="CU1094" s="45"/>
      <c r="CV1094" s="45"/>
      <c r="CW1094" s="45"/>
      <c r="CX1094" s="45"/>
      <c r="CY1094" s="45"/>
      <c r="CZ1094" s="45"/>
      <c r="DA1094" s="45"/>
      <c r="DB1094" s="45"/>
      <c r="DC1094" s="45"/>
      <c r="DD1094" s="45"/>
      <c r="DE1094" s="45"/>
      <c r="DF1094" s="45"/>
      <c r="DG1094" s="45"/>
      <c r="DH1094" s="45"/>
      <c r="DI1094" s="45"/>
      <c r="DJ1094" s="45"/>
      <c r="DK1094" s="45"/>
      <c r="DL1094" s="45"/>
      <c r="DM1094" s="45"/>
      <c r="DN1094" s="45"/>
      <c r="DO1094" s="45"/>
      <c r="DP1094" s="45"/>
      <c r="DQ1094" s="45"/>
      <c r="DR1094" s="45"/>
      <c r="DS1094" s="45"/>
      <c r="DT1094" s="45"/>
      <c r="DU1094" s="45"/>
      <c r="DV1094" s="1217"/>
      <c r="DW1094" s="45"/>
      <c r="DX1094" s="45"/>
      <c r="DY1094" s="45"/>
      <c r="DZ1094" s="45"/>
      <c r="EA1094" s="45"/>
      <c r="EB1094" s="45"/>
      <c r="EC1094" s="45"/>
      <c r="ED1094" s="45"/>
      <c r="EE1094" s="45"/>
      <c r="EF1094" s="45"/>
      <c r="EG1094" s="45"/>
      <c r="EH1094" s="45"/>
      <c r="EI1094" s="45"/>
      <c r="EJ1094" s="45"/>
      <c r="EK1094" s="45"/>
      <c r="EL1094" s="45"/>
      <c r="EM1094" s="45"/>
      <c r="EN1094" s="45"/>
      <c r="EO1094" s="45"/>
      <c r="EP1094" s="45"/>
      <c r="EQ1094" s="1217"/>
      <c r="ER1094" s="577"/>
    </row>
    <row r="1095" spans="1:148" ht="15" customHeight="1">
      <c r="A1095" s="648"/>
      <c r="B1095" s="2261" t="str">
        <f t="shared" si="1144"/>
        <v>Desk 48</v>
      </c>
      <c r="C1095" s="2266" t="str">
        <f t="shared" ref="C1095" si="1161">IF(ISBLANK(C59), "", C59)</f>
        <v/>
      </c>
      <c r="D1095" s="2266" t="str">
        <f t="shared" si="1154"/>
        <v/>
      </c>
      <c r="E1095" s="2266" t="str">
        <f t="shared" si="1154"/>
        <v/>
      </c>
      <c r="F1095" s="2266" t="str">
        <f t="shared" si="1154"/>
        <v/>
      </c>
      <c r="G1095" s="45"/>
      <c r="H1095" s="45"/>
      <c r="I1095" s="45"/>
      <c r="J1095" s="45"/>
      <c r="K1095" s="45"/>
      <c r="L1095" s="45"/>
      <c r="M1095" s="45"/>
      <c r="N1095" s="45"/>
      <c r="O1095" s="45"/>
      <c r="P1095" s="45"/>
      <c r="Q1095" s="45"/>
      <c r="R1095" s="45"/>
      <c r="S1095" s="45"/>
      <c r="T1095" s="45"/>
      <c r="U1095" s="45"/>
      <c r="V1095" s="45"/>
      <c r="W1095" s="45"/>
      <c r="X1095" s="45"/>
      <c r="Y1095" s="45"/>
      <c r="Z1095" s="45"/>
      <c r="AA1095" s="45"/>
      <c r="AB1095" s="45"/>
      <c r="AC1095" s="45"/>
      <c r="AD1095" s="45"/>
      <c r="AE1095" s="45"/>
      <c r="AF1095" s="45"/>
      <c r="AG1095" s="45"/>
      <c r="AH1095" s="45"/>
      <c r="AI1095" s="45"/>
      <c r="AJ1095" s="45"/>
      <c r="AK1095" s="45"/>
      <c r="AL1095" s="45"/>
      <c r="AM1095" s="45"/>
      <c r="AN1095" s="45"/>
      <c r="AO1095" s="45"/>
      <c r="AP1095" s="45"/>
      <c r="AQ1095" s="45"/>
      <c r="AR1095" s="45"/>
      <c r="AS1095" s="45"/>
      <c r="AT1095" s="45"/>
      <c r="AU1095" s="45"/>
      <c r="AV1095" s="45"/>
      <c r="AW1095" s="45"/>
      <c r="AX1095" s="45"/>
      <c r="AY1095" s="45"/>
      <c r="AZ1095" s="45"/>
      <c r="BA1095" s="45"/>
      <c r="BB1095" s="45"/>
      <c r="BC1095" s="45"/>
      <c r="BD1095" s="45"/>
      <c r="BE1095" s="45"/>
      <c r="BF1095" s="45"/>
      <c r="BG1095" s="45"/>
      <c r="BH1095" s="45"/>
      <c r="BI1095" s="45"/>
      <c r="BJ1095" s="45"/>
      <c r="BK1095" s="45"/>
      <c r="BL1095" s="45"/>
      <c r="BM1095" s="45"/>
      <c r="BN1095" s="45"/>
      <c r="BO1095" s="45"/>
      <c r="BP1095" s="45"/>
      <c r="BQ1095" s="45"/>
      <c r="BR1095" s="45"/>
      <c r="BS1095" s="45"/>
      <c r="BT1095" s="45"/>
      <c r="BU1095" s="45"/>
      <c r="BV1095" s="45"/>
      <c r="BW1095" s="45"/>
      <c r="BX1095" s="45"/>
      <c r="BY1095" s="45"/>
      <c r="BZ1095" s="45"/>
      <c r="CA1095" s="45"/>
      <c r="CB1095" s="45"/>
      <c r="CC1095" s="45"/>
      <c r="CD1095" s="45"/>
      <c r="CE1095" s="45"/>
      <c r="CF1095" s="45"/>
      <c r="CG1095" s="45"/>
      <c r="CH1095" s="45"/>
      <c r="CI1095" s="45"/>
      <c r="CJ1095" s="45"/>
      <c r="CK1095" s="45"/>
      <c r="CL1095" s="45"/>
      <c r="CM1095" s="45"/>
      <c r="CN1095" s="45"/>
      <c r="CO1095" s="45"/>
      <c r="CP1095" s="45"/>
      <c r="CQ1095" s="45"/>
      <c r="CR1095" s="45"/>
      <c r="CS1095" s="45"/>
      <c r="CT1095" s="45"/>
      <c r="CU1095" s="45"/>
      <c r="CV1095" s="45"/>
      <c r="CW1095" s="45"/>
      <c r="CX1095" s="45"/>
      <c r="CY1095" s="45"/>
      <c r="CZ1095" s="45"/>
      <c r="DA1095" s="45"/>
      <c r="DB1095" s="45"/>
      <c r="DC1095" s="45"/>
      <c r="DD1095" s="45"/>
      <c r="DE1095" s="45"/>
      <c r="DF1095" s="45"/>
      <c r="DG1095" s="45"/>
      <c r="DH1095" s="45"/>
      <c r="DI1095" s="45"/>
      <c r="DJ1095" s="45"/>
      <c r="DK1095" s="45"/>
      <c r="DL1095" s="45"/>
      <c r="DM1095" s="45"/>
      <c r="DN1095" s="45"/>
      <c r="DO1095" s="45"/>
      <c r="DP1095" s="45"/>
      <c r="DQ1095" s="45"/>
      <c r="DR1095" s="45"/>
      <c r="DS1095" s="45"/>
      <c r="DT1095" s="45"/>
      <c r="DU1095" s="45"/>
      <c r="DV1095" s="1217"/>
      <c r="DW1095" s="45"/>
      <c r="DX1095" s="45"/>
      <c r="DY1095" s="45"/>
      <c r="DZ1095" s="45"/>
      <c r="EA1095" s="45"/>
      <c r="EB1095" s="45"/>
      <c r="EC1095" s="45"/>
      <c r="ED1095" s="45"/>
      <c r="EE1095" s="45"/>
      <c r="EF1095" s="45"/>
      <c r="EG1095" s="45"/>
      <c r="EH1095" s="45"/>
      <c r="EI1095" s="45"/>
      <c r="EJ1095" s="45"/>
      <c r="EK1095" s="45"/>
      <c r="EL1095" s="45"/>
      <c r="EM1095" s="45"/>
      <c r="EN1095" s="45"/>
      <c r="EO1095" s="45"/>
      <c r="EP1095" s="45"/>
      <c r="EQ1095" s="1217"/>
      <c r="ER1095" s="577"/>
    </row>
    <row r="1096" spans="1:148" ht="15" customHeight="1">
      <c r="A1096" s="648"/>
      <c r="B1096" s="2261" t="str">
        <f t="shared" si="1144"/>
        <v>Desk 49</v>
      </c>
      <c r="C1096" s="2266" t="str">
        <f t="shared" ref="C1096" si="1162">IF(ISBLANK(C60), "", C60)</f>
        <v/>
      </c>
      <c r="D1096" s="2266" t="str">
        <f t="shared" si="1154"/>
        <v/>
      </c>
      <c r="E1096" s="2266" t="str">
        <f t="shared" si="1154"/>
        <v/>
      </c>
      <c r="F1096" s="2266" t="str">
        <f t="shared" si="1154"/>
        <v/>
      </c>
      <c r="G1096" s="45"/>
      <c r="H1096" s="45"/>
      <c r="I1096" s="45"/>
      <c r="J1096" s="45"/>
      <c r="K1096" s="45"/>
      <c r="L1096" s="45"/>
      <c r="M1096" s="45"/>
      <c r="N1096" s="45"/>
      <c r="O1096" s="45"/>
      <c r="P1096" s="45"/>
      <c r="Q1096" s="45"/>
      <c r="R1096" s="45"/>
      <c r="S1096" s="45"/>
      <c r="T1096" s="45"/>
      <c r="U1096" s="45"/>
      <c r="V1096" s="45"/>
      <c r="W1096" s="45"/>
      <c r="X1096" s="45"/>
      <c r="Y1096" s="45"/>
      <c r="Z1096" s="45"/>
      <c r="AA1096" s="45"/>
      <c r="AB1096" s="45"/>
      <c r="AC1096" s="45"/>
      <c r="AD1096" s="45"/>
      <c r="AE1096" s="45"/>
      <c r="AF1096" s="45"/>
      <c r="AG1096" s="45"/>
      <c r="AH1096" s="45"/>
      <c r="AI1096" s="45"/>
      <c r="AJ1096" s="45"/>
      <c r="AK1096" s="45"/>
      <c r="AL1096" s="45"/>
      <c r="AM1096" s="45"/>
      <c r="AN1096" s="45"/>
      <c r="AO1096" s="45"/>
      <c r="AP1096" s="45"/>
      <c r="AQ1096" s="45"/>
      <c r="AR1096" s="45"/>
      <c r="AS1096" s="45"/>
      <c r="AT1096" s="45"/>
      <c r="AU1096" s="45"/>
      <c r="AV1096" s="45"/>
      <c r="AW1096" s="45"/>
      <c r="AX1096" s="45"/>
      <c r="AY1096" s="45"/>
      <c r="AZ1096" s="45"/>
      <c r="BA1096" s="45"/>
      <c r="BB1096" s="45"/>
      <c r="BC1096" s="45"/>
      <c r="BD1096" s="45"/>
      <c r="BE1096" s="45"/>
      <c r="BF1096" s="45"/>
      <c r="BG1096" s="45"/>
      <c r="BH1096" s="45"/>
      <c r="BI1096" s="45"/>
      <c r="BJ1096" s="45"/>
      <c r="BK1096" s="45"/>
      <c r="BL1096" s="45"/>
      <c r="BM1096" s="45"/>
      <c r="BN1096" s="45"/>
      <c r="BO1096" s="45"/>
      <c r="BP1096" s="45"/>
      <c r="BQ1096" s="45"/>
      <c r="BR1096" s="45"/>
      <c r="BS1096" s="45"/>
      <c r="BT1096" s="45"/>
      <c r="BU1096" s="45"/>
      <c r="BV1096" s="45"/>
      <c r="BW1096" s="45"/>
      <c r="BX1096" s="45"/>
      <c r="BY1096" s="45"/>
      <c r="BZ1096" s="45"/>
      <c r="CA1096" s="45"/>
      <c r="CB1096" s="45"/>
      <c r="CC1096" s="45"/>
      <c r="CD1096" s="45"/>
      <c r="CE1096" s="45"/>
      <c r="CF1096" s="45"/>
      <c r="CG1096" s="45"/>
      <c r="CH1096" s="45"/>
      <c r="CI1096" s="45"/>
      <c r="CJ1096" s="45"/>
      <c r="CK1096" s="45"/>
      <c r="CL1096" s="45"/>
      <c r="CM1096" s="45"/>
      <c r="CN1096" s="45"/>
      <c r="CO1096" s="45"/>
      <c r="CP1096" s="45"/>
      <c r="CQ1096" s="45"/>
      <c r="CR1096" s="45"/>
      <c r="CS1096" s="45"/>
      <c r="CT1096" s="45"/>
      <c r="CU1096" s="45"/>
      <c r="CV1096" s="45"/>
      <c r="CW1096" s="45"/>
      <c r="CX1096" s="45"/>
      <c r="CY1096" s="45"/>
      <c r="CZ1096" s="45"/>
      <c r="DA1096" s="45"/>
      <c r="DB1096" s="45"/>
      <c r="DC1096" s="45"/>
      <c r="DD1096" s="45"/>
      <c r="DE1096" s="45"/>
      <c r="DF1096" s="45"/>
      <c r="DG1096" s="45"/>
      <c r="DH1096" s="45"/>
      <c r="DI1096" s="45"/>
      <c r="DJ1096" s="45"/>
      <c r="DK1096" s="45"/>
      <c r="DL1096" s="45"/>
      <c r="DM1096" s="45"/>
      <c r="DN1096" s="45"/>
      <c r="DO1096" s="45"/>
      <c r="DP1096" s="45"/>
      <c r="DQ1096" s="45"/>
      <c r="DR1096" s="45"/>
      <c r="DS1096" s="45"/>
      <c r="DT1096" s="45"/>
      <c r="DU1096" s="45"/>
      <c r="DV1096" s="1217"/>
      <c r="DW1096" s="45"/>
      <c r="DX1096" s="45"/>
      <c r="DY1096" s="45"/>
      <c r="DZ1096" s="45"/>
      <c r="EA1096" s="45"/>
      <c r="EB1096" s="45"/>
      <c r="EC1096" s="45"/>
      <c r="ED1096" s="45"/>
      <c r="EE1096" s="45"/>
      <c r="EF1096" s="45"/>
      <c r="EG1096" s="45"/>
      <c r="EH1096" s="45"/>
      <c r="EI1096" s="45"/>
      <c r="EJ1096" s="45"/>
      <c r="EK1096" s="45"/>
      <c r="EL1096" s="45"/>
      <c r="EM1096" s="45"/>
      <c r="EN1096" s="45"/>
      <c r="EO1096" s="45"/>
      <c r="EP1096" s="45"/>
      <c r="EQ1096" s="1217"/>
      <c r="ER1096" s="577"/>
    </row>
    <row r="1097" spans="1:148" ht="15" customHeight="1">
      <c r="A1097" s="648"/>
      <c r="B1097" s="2261" t="str">
        <f t="shared" si="1144"/>
        <v>Desk 50</v>
      </c>
      <c r="C1097" s="2266" t="str">
        <f t="shared" ref="C1097" si="1163">IF(ISBLANK(C61), "", C61)</f>
        <v/>
      </c>
      <c r="D1097" s="2266" t="str">
        <f t="shared" si="1154"/>
        <v/>
      </c>
      <c r="E1097" s="2266" t="str">
        <f t="shared" si="1154"/>
        <v/>
      </c>
      <c r="F1097" s="2266" t="str">
        <f t="shared" si="1154"/>
        <v/>
      </c>
      <c r="G1097" s="45"/>
      <c r="H1097" s="45"/>
      <c r="I1097" s="45"/>
      <c r="J1097" s="45"/>
      <c r="K1097" s="45"/>
      <c r="L1097" s="45"/>
      <c r="M1097" s="45"/>
      <c r="N1097" s="45"/>
      <c r="O1097" s="45"/>
      <c r="P1097" s="45"/>
      <c r="Q1097" s="45"/>
      <c r="R1097" s="45"/>
      <c r="S1097" s="45"/>
      <c r="T1097" s="45"/>
      <c r="U1097" s="45"/>
      <c r="V1097" s="45"/>
      <c r="W1097" s="45"/>
      <c r="X1097" s="45"/>
      <c r="Y1097" s="45"/>
      <c r="Z1097" s="45"/>
      <c r="AA1097" s="45"/>
      <c r="AB1097" s="45"/>
      <c r="AC1097" s="45"/>
      <c r="AD1097" s="45"/>
      <c r="AE1097" s="45"/>
      <c r="AF1097" s="45"/>
      <c r="AG1097" s="45"/>
      <c r="AH1097" s="45"/>
      <c r="AI1097" s="45"/>
      <c r="AJ1097" s="45"/>
      <c r="AK1097" s="45"/>
      <c r="AL1097" s="45"/>
      <c r="AM1097" s="45"/>
      <c r="AN1097" s="45"/>
      <c r="AO1097" s="45"/>
      <c r="AP1097" s="45"/>
      <c r="AQ1097" s="45"/>
      <c r="AR1097" s="45"/>
      <c r="AS1097" s="45"/>
      <c r="AT1097" s="45"/>
      <c r="AU1097" s="45"/>
      <c r="AV1097" s="45"/>
      <c r="AW1097" s="45"/>
      <c r="AX1097" s="45"/>
      <c r="AY1097" s="45"/>
      <c r="AZ1097" s="45"/>
      <c r="BA1097" s="45"/>
      <c r="BB1097" s="45"/>
      <c r="BC1097" s="45"/>
      <c r="BD1097" s="45"/>
      <c r="BE1097" s="45"/>
      <c r="BF1097" s="45"/>
      <c r="BG1097" s="45"/>
      <c r="BH1097" s="45"/>
      <c r="BI1097" s="45"/>
      <c r="BJ1097" s="45"/>
      <c r="BK1097" s="45"/>
      <c r="BL1097" s="45"/>
      <c r="BM1097" s="45"/>
      <c r="BN1097" s="45"/>
      <c r="BO1097" s="45"/>
      <c r="BP1097" s="45"/>
      <c r="BQ1097" s="45"/>
      <c r="BR1097" s="45"/>
      <c r="BS1097" s="45"/>
      <c r="BT1097" s="45"/>
      <c r="BU1097" s="45"/>
      <c r="BV1097" s="45"/>
      <c r="BW1097" s="45"/>
      <c r="BX1097" s="45"/>
      <c r="BY1097" s="45"/>
      <c r="BZ1097" s="45"/>
      <c r="CA1097" s="45"/>
      <c r="CB1097" s="45"/>
      <c r="CC1097" s="45"/>
      <c r="CD1097" s="45"/>
      <c r="CE1097" s="45"/>
      <c r="CF1097" s="45"/>
      <c r="CG1097" s="45"/>
      <c r="CH1097" s="45"/>
      <c r="CI1097" s="45"/>
      <c r="CJ1097" s="45"/>
      <c r="CK1097" s="45"/>
      <c r="CL1097" s="45"/>
      <c r="CM1097" s="45"/>
      <c r="CN1097" s="45"/>
      <c r="CO1097" s="45"/>
      <c r="CP1097" s="45"/>
      <c r="CQ1097" s="45"/>
      <c r="CR1097" s="45"/>
      <c r="CS1097" s="45"/>
      <c r="CT1097" s="45"/>
      <c r="CU1097" s="45"/>
      <c r="CV1097" s="45"/>
      <c r="CW1097" s="45"/>
      <c r="CX1097" s="45"/>
      <c r="CY1097" s="45"/>
      <c r="CZ1097" s="45"/>
      <c r="DA1097" s="45"/>
      <c r="DB1097" s="45"/>
      <c r="DC1097" s="45"/>
      <c r="DD1097" s="45"/>
      <c r="DE1097" s="45"/>
      <c r="DF1097" s="45"/>
      <c r="DG1097" s="45"/>
      <c r="DH1097" s="45"/>
      <c r="DI1097" s="45"/>
      <c r="DJ1097" s="45"/>
      <c r="DK1097" s="45"/>
      <c r="DL1097" s="45"/>
      <c r="DM1097" s="45"/>
      <c r="DN1097" s="45"/>
      <c r="DO1097" s="45"/>
      <c r="DP1097" s="45"/>
      <c r="DQ1097" s="45"/>
      <c r="DR1097" s="45"/>
      <c r="DS1097" s="45"/>
      <c r="DT1097" s="45"/>
      <c r="DU1097" s="45"/>
      <c r="DV1097" s="1217"/>
      <c r="DW1097" s="45"/>
      <c r="DX1097" s="45"/>
      <c r="DY1097" s="45"/>
      <c r="DZ1097" s="45"/>
      <c r="EA1097" s="45"/>
      <c r="EB1097" s="45"/>
      <c r="EC1097" s="45"/>
      <c r="ED1097" s="45"/>
      <c r="EE1097" s="45"/>
      <c r="EF1097" s="45"/>
      <c r="EG1097" s="45"/>
      <c r="EH1097" s="45"/>
      <c r="EI1097" s="45"/>
      <c r="EJ1097" s="45"/>
      <c r="EK1097" s="45"/>
      <c r="EL1097" s="45"/>
      <c r="EM1097" s="45"/>
      <c r="EN1097" s="45"/>
      <c r="EO1097" s="45"/>
      <c r="EP1097" s="45"/>
      <c r="EQ1097" s="1217"/>
      <c r="ER1097" s="577"/>
    </row>
    <row r="1098" spans="1:148" ht="15" customHeight="1">
      <c r="A1098" s="648"/>
      <c r="B1098" s="2261" t="str">
        <f t="shared" si="1144"/>
        <v>Desk 51</v>
      </c>
      <c r="C1098" s="2266" t="str">
        <f t="shared" ref="C1098" si="1164">IF(ISBLANK(C62), "", C62)</f>
        <v/>
      </c>
      <c r="D1098" s="2266" t="str">
        <f t="shared" si="1154"/>
        <v/>
      </c>
      <c r="E1098" s="2266" t="str">
        <f t="shared" si="1154"/>
        <v/>
      </c>
      <c r="F1098" s="2266" t="str">
        <f t="shared" si="1154"/>
        <v/>
      </c>
      <c r="G1098" s="45"/>
      <c r="H1098" s="45"/>
      <c r="I1098" s="45"/>
      <c r="J1098" s="45"/>
      <c r="K1098" s="45"/>
      <c r="L1098" s="45"/>
      <c r="M1098" s="45"/>
      <c r="N1098" s="45"/>
      <c r="O1098" s="45"/>
      <c r="P1098" s="45"/>
      <c r="Q1098" s="45"/>
      <c r="R1098" s="45"/>
      <c r="S1098" s="45"/>
      <c r="T1098" s="45"/>
      <c r="U1098" s="45"/>
      <c r="V1098" s="45"/>
      <c r="W1098" s="45"/>
      <c r="X1098" s="45"/>
      <c r="Y1098" s="45"/>
      <c r="Z1098" s="45"/>
      <c r="AA1098" s="45"/>
      <c r="AB1098" s="45"/>
      <c r="AC1098" s="45"/>
      <c r="AD1098" s="45"/>
      <c r="AE1098" s="45"/>
      <c r="AF1098" s="45"/>
      <c r="AG1098" s="45"/>
      <c r="AH1098" s="45"/>
      <c r="AI1098" s="45"/>
      <c r="AJ1098" s="45"/>
      <c r="AK1098" s="45"/>
      <c r="AL1098" s="45"/>
      <c r="AM1098" s="45"/>
      <c r="AN1098" s="45"/>
      <c r="AO1098" s="45"/>
      <c r="AP1098" s="45"/>
      <c r="AQ1098" s="45"/>
      <c r="AR1098" s="45"/>
      <c r="AS1098" s="45"/>
      <c r="AT1098" s="45"/>
      <c r="AU1098" s="45"/>
      <c r="AV1098" s="45"/>
      <c r="AW1098" s="45"/>
      <c r="AX1098" s="45"/>
      <c r="AY1098" s="45"/>
      <c r="AZ1098" s="45"/>
      <c r="BA1098" s="45"/>
      <c r="BB1098" s="45"/>
      <c r="BC1098" s="45"/>
      <c r="BD1098" s="45"/>
      <c r="BE1098" s="45"/>
      <c r="BF1098" s="45"/>
      <c r="BG1098" s="45"/>
      <c r="BH1098" s="45"/>
      <c r="BI1098" s="45"/>
      <c r="BJ1098" s="45"/>
      <c r="BK1098" s="45"/>
      <c r="BL1098" s="45"/>
      <c r="BM1098" s="45"/>
      <c r="BN1098" s="45"/>
      <c r="BO1098" s="45"/>
      <c r="BP1098" s="45"/>
      <c r="BQ1098" s="45"/>
      <c r="BR1098" s="45"/>
      <c r="BS1098" s="45"/>
      <c r="BT1098" s="45"/>
      <c r="BU1098" s="45"/>
      <c r="BV1098" s="45"/>
      <c r="BW1098" s="45"/>
      <c r="BX1098" s="45"/>
      <c r="BY1098" s="45"/>
      <c r="BZ1098" s="45"/>
      <c r="CA1098" s="45"/>
      <c r="CB1098" s="45"/>
      <c r="CC1098" s="45"/>
      <c r="CD1098" s="45"/>
      <c r="CE1098" s="45"/>
      <c r="CF1098" s="45"/>
      <c r="CG1098" s="45"/>
      <c r="CH1098" s="45"/>
      <c r="CI1098" s="45"/>
      <c r="CJ1098" s="45"/>
      <c r="CK1098" s="45"/>
      <c r="CL1098" s="45"/>
      <c r="CM1098" s="45"/>
      <c r="CN1098" s="45"/>
      <c r="CO1098" s="45"/>
      <c r="CP1098" s="45"/>
      <c r="CQ1098" s="45"/>
      <c r="CR1098" s="45"/>
      <c r="CS1098" s="45"/>
      <c r="CT1098" s="45"/>
      <c r="CU1098" s="45"/>
      <c r="CV1098" s="45"/>
      <c r="CW1098" s="45"/>
      <c r="CX1098" s="45"/>
      <c r="CY1098" s="45"/>
      <c r="CZ1098" s="45"/>
      <c r="DA1098" s="45"/>
      <c r="DB1098" s="45"/>
      <c r="DC1098" s="45"/>
      <c r="DD1098" s="45"/>
      <c r="DE1098" s="45"/>
      <c r="DF1098" s="45"/>
      <c r="DG1098" s="45"/>
      <c r="DH1098" s="45"/>
      <c r="DI1098" s="45"/>
      <c r="DJ1098" s="45"/>
      <c r="DK1098" s="45"/>
      <c r="DL1098" s="45"/>
      <c r="DM1098" s="45"/>
      <c r="DN1098" s="45"/>
      <c r="DO1098" s="45"/>
      <c r="DP1098" s="45"/>
      <c r="DQ1098" s="45"/>
      <c r="DR1098" s="45"/>
      <c r="DS1098" s="45"/>
      <c r="DT1098" s="45"/>
      <c r="DU1098" s="45"/>
      <c r="DV1098" s="1217"/>
      <c r="DW1098" s="45"/>
      <c r="DX1098" s="45"/>
      <c r="DY1098" s="45"/>
      <c r="DZ1098" s="45"/>
      <c r="EA1098" s="45"/>
      <c r="EB1098" s="45"/>
      <c r="EC1098" s="45"/>
      <c r="ED1098" s="45"/>
      <c r="EE1098" s="45"/>
      <c r="EF1098" s="45"/>
      <c r="EG1098" s="45"/>
      <c r="EH1098" s="45"/>
      <c r="EI1098" s="45"/>
      <c r="EJ1098" s="45"/>
      <c r="EK1098" s="45"/>
      <c r="EL1098" s="45"/>
      <c r="EM1098" s="45"/>
      <c r="EN1098" s="45"/>
      <c r="EO1098" s="45"/>
      <c r="EP1098" s="45"/>
      <c r="EQ1098" s="1217"/>
      <c r="ER1098" s="577"/>
    </row>
    <row r="1099" spans="1:148" ht="15" customHeight="1">
      <c r="A1099" s="648"/>
      <c r="B1099" s="2261" t="str">
        <f t="shared" si="1144"/>
        <v>Desk 52</v>
      </c>
      <c r="C1099" s="2266" t="str">
        <f t="shared" ref="C1099" si="1165">IF(ISBLANK(C63), "", C63)</f>
        <v/>
      </c>
      <c r="D1099" s="2266" t="str">
        <f t="shared" si="1154"/>
        <v/>
      </c>
      <c r="E1099" s="2266" t="str">
        <f t="shared" si="1154"/>
        <v/>
      </c>
      <c r="F1099" s="2266" t="str">
        <f t="shared" si="1154"/>
        <v/>
      </c>
      <c r="G1099" s="45"/>
      <c r="H1099" s="45"/>
      <c r="I1099" s="45"/>
      <c r="J1099" s="45"/>
      <c r="K1099" s="45"/>
      <c r="L1099" s="45"/>
      <c r="M1099" s="45"/>
      <c r="N1099" s="45"/>
      <c r="O1099" s="45"/>
      <c r="P1099" s="45"/>
      <c r="Q1099" s="45"/>
      <c r="R1099" s="45"/>
      <c r="S1099" s="45"/>
      <c r="T1099" s="45"/>
      <c r="U1099" s="45"/>
      <c r="V1099" s="45"/>
      <c r="W1099" s="45"/>
      <c r="X1099" s="45"/>
      <c r="Y1099" s="45"/>
      <c r="Z1099" s="45"/>
      <c r="AA1099" s="45"/>
      <c r="AB1099" s="45"/>
      <c r="AC1099" s="45"/>
      <c r="AD1099" s="45"/>
      <c r="AE1099" s="45"/>
      <c r="AF1099" s="45"/>
      <c r="AG1099" s="45"/>
      <c r="AH1099" s="45"/>
      <c r="AI1099" s="45"/>
      <c r="AJ1099" s="45"/>
      <c r="AK1099" s="45"/>
      <c r="AL1099" s="45"/>
      <c r="AM1099" s="45"/>
      <c r="AN1099" s="45"/>
      <c r="AO1099" s="45"/>
      <c r="AP1099" s="45"/>
      <c r="AQ1099" s="45"/>
      <c r="AR1099" s="45"/>
      <c r="AS1099" s="45"/>
      <c r="AT1099" s="45"/>
      <c r="AU1099" s="45"/>
      <c r="AV1099" s="45"/>
      <c r="AW1099" s="45"/>
      <c r="AX1099" s="45"/>
      <c r="AY1099" s="45"/>
      <c r="AZ1099" s="45"/>
      <c r="BA1099" s="45"/>
      <c r="BB1099" s="45"/>
      <c r="BC1099" s="45"/>
      <c r="BD1099" s="45"/>
      <c r="BE1099" s="45"/>
      <c r="BF1099" s="45"/>
      <c r="BG1099" s="45"/>
      <c r="BH1099" s="45"/>
      <c r="BI1099" s="45"/>
      <c r="BJ1099" s="45"/>
      <c r="BK1099" s="45"/>
      <c r="BL1099" s="45"/>
      <c r="BM1099" s="45"/>
      <c r="BN1099" s="45"/>
      <c r="BO1099" s="45"/>
      <c r="BP1099" s="45"/>
      <c r="BQ1099" s="45"/>
      <c r="BR1099" s="45"/>
      <c r="BS1099" s="45"/>
      <c r="BT1099" s="45"/>
      <c r="BU1099" s="45"/>
      <c r="BV1099" s="45"/>
      <c r="BW1099" s="45"/>
      <c r="BX1099" s="45"/>
      <c r="BY1099" s="45"/>
      <c r="BZ1099" s="45"/>
      <c r="CA1099" s="45"/>
      <c r="CB1099" s="45"/>
      <c r="CC1099" s="45"/>
      <c r="CD1099" s="45"/>
      <c r="CE1099" s="45"/>
      <c r="CF1099" s="45"/>
      <c r="CG1099" s="45"/>
      <c r="CH1099" s="45"/>
      <c r="CI1099" s="45"/>
      <c r="CJ1099" s="45"/>
      <c r="CK1099" s="45"/>
      <c r="CL1099" s="45"/>
      <c r="CM1099" s="45"/>
      <c r="CN1099" s="45"/>
      <c r="CO1099" s="45"/>
      <c r="CP1099" s="45"/>
      <c r="CQ1099" s="45"/>
      <c r="CR1099" s="45"/>
      <c r="CS1099" s="45"/>
      <c r="CT1099" s="45"/>
      <c r="CU1099" s="45"/>
      <c r="CV1099" s="45"/>
      <c r="CW1099" s="45"/>
      <c r="CX1099" s="45"/>
      <c r="CY1099" s="45"/>
      <c r="CZ1099" s="45"/>
      <c r="DA1099" s="45"/>
      <c r="DB1099" s="45"/>
      <c r="DC1099" s="45"/>
      <c r="DD1099" s="45"/>
      <c r="DE1099" s="45"/>
      <c r="DF1099" s="45"/>
      <c r="DG1099" s="45"/>
      <c r="DH1099" s="45"/>
      <c r="DI1099" s="45"/>
      <c r="DJ1099" s="45"/>
      <c r="DK1099" s="45"/>
      <c r="DL1099" s="45"/>
      <c r="DM1099" s="45"/>
      <c r="DN1099" s="45"/>
      <c r="DO1099" s="45"/>
      <c r="DP1099" s="45"/>
      <c r="DQ1099" s="45"/>
      <c r="DR1099" s="45"/>
      <c r="DS1099" s="45"/>
      <c r="DT1099" s="45"/>
      <c r="DU1099" s="45"/>
      <c r="DV1099" s="1217"/>
      <c r="DW1099" s="45"/>
      <c r="DX1099" s="45"/>
      <c r="DY1099" s="45"/>
      <c r="DZ1099" s="45"/>
      <c r="EA1099" s="45"/>
      <c r="EB1099" s="45"/>
      <c r="EC1099" s="45"/>
      <c r="ED1099" s="45"/>
      <c r="EE1099" s="45"/>
      <c r="EF1099" s="45"/>
      <c r="EG1099" s="45"/>
      <c r="EH1099" s="45"/>
      <c r="EI1099" s="45"/>
      <c r="EJ1099" s="45"/>
      <c r="EK1099" s="45"/>
      <c r="EL1099" s="45"/>
      <c r="EM1099" s="45"/>
      <c r="EN1099" s="45"/>
      <c r="EO1099" s="45"/>
      <c r="EP1099" s="45"/>
      <c r="EQ1099" s="1217"/>
      <c r="ER1099" s="577"/>
    </row>
    <row r="1100" spans="1:148" ht="15" customHeight="1">
      <c r="A1100" s="648"/>
      <c r="B1100" s="2261" t="str">
        <f t="shared" si="1144"/>
        <v>Desk 53</v>
      </c>
      <c r="C1100" s="2266" t="str">
        <f t="shared" ref="C1100" si="1166">IF(ISBLANK(C64), "", C64)</f>
        <v/>
      </c>
      <c r="D1100" s="2266" t="str">
        <f t="shared" si="1154"/>
        <v/>
      </c>
      <c r="E1100" s="2266" t="str">
        <f t="shared" si="1154"/>
        <v/>
      </c>
      <c r="F1100" s="2266" t="str">
        <f t="shared" si="1154"/>
        <v/>
      </c>
      <c r="G1100" s="45"/>
      <c r="H1100" s="45"/>
      <c r="I1100" s="45"/>
      <c r="J1100" s="45"/>
      <c r="K1100" s="45"/>
      <c r="L1100" s="45"/>
      <c r="M1100" s="45"/>
      <c r="N1100" s="45"/>
      <c r="O1100" s="45"/>
      <c r="P1100" s="45"/>
      <c r="Q1100" s="45"/>
      <c r="R1100" s="45"/>
      <c r="S1100" s="45"/>
      <c r="T1100" s="45"/>
      <c r="U1100" s="45"/>
      <c r="V1100" s="45"/>
      <c r="W1100" s="45"/>
      <c r="X1100" s="45"/>
      <c r="Y1100" s="45"/>
      <c r="Z1100" s="45"/>
      <c r="AA1100" s="45"/>
      <c r="AB1100" s="45"/>
      <c r="AC1100" s="45"/>
      <c r="AD1100" s="45"/>
      <c r="AE1100" s="45"/>
      <c r="AF1100" s="45"/>
      <c r="AG1100" s="45"/>
      <c r="AH1100" s="45"/>
      <c r="AI1100" s="45"/>
      <c r="AJ1100" s="45"/>
      <c r="AK1100" s="45"/>
      <c r="AL1100" s="45"/>
      <c r="AM1100" s="45"/>
      <c r="AN1100" s="45"/>
      <c r="AO1100" s="45"/>
      <c r="AP1100" s="45"/>
      <c r="AQ1100" s="45"/>
      <c r="AR1100" s="45"/>
      <c r="AS1100" s="45"/>
      <c r="AT1100" s="45"/>
      <c r="AU1100" s="45"/>
      <c r="AV1100" s="45"/>
      <c r="AW1100" s="45"/>
      <c r="AX1100" s="45"/>
      <c r="AY1100" s="45"/>
      <c r="AZ1100" s="45"/>
      <c r="BA1100" s="45"/>
      <c r="BB1100" s="45"/>
      <c r="BC1100" s="45"/>
      <c r="BD1100" s="45"/>
      <c r="BE1100" s="45"/>
      <c r="BF1100" s="45"/>
      <c r="BG1100" s="45"/>
      <c r="BH1100" s="45"/>
      <c r="BI1100" s="45"/>
      <c r="BJ1100" s="45"/>
      <c r="BK1100" s="45"/>
      <c r="BL1100" s="45"/>
      <c r="BM1100" s="45"/>
      <c r="BN1100" s="45"/>
      <c r="BO1100" s="45"/>
      <c r="BP1100" s="45"/>
      <c r="BQ1100" s="45"/>
      <c r="BR1100" s="45"/>
      <c r="BS1100" s="45"/>
      <c r="BT1100" s="45"/>
      <c r="BU1100" s="45"/>
      <c r="BV1100" s="45"/>
      <c r="BW1100" s="45"/>
      <c r="BX1100" s="45"/>
      <c r="BY1100" s="45"/>
      <c r="BZ1100" s="45"/>
      <c r="CA1100" s="45"/>
      <c r="CB1100" s="45"/>
      <c r="CC1100" s="45"/>
      <c r="CD1100" s="45"/>
      <c r="CE1100" s="45"/>
      <c r="CF1100" s="45"/>
      <c r="CG1100" s="45"/>
      <c r="CH1100" s="45"/>
      <c r="CI1100" s="45"/>
      <c r="CJ1100" s="45"/>
      <c r="CK1100" s="45"/>
      <c r="CL1100" s="45"/>
      <c r="CM1100" s="45"/>
      <c r="CN1100" s="45"/>
      <c r="CO1100" s="45"/>
      <c r="CP1100" s="45"/>
      <c r="CQ1100" s="45"/>
      <c r="CR1100" s="45"/>
      <c r="CS1100" s="45"/>
      <c r="CT1100" s="45"/>
      <c r="CU1100" s="45"/>
      <c r="CV1100" s="45"/>
      <c r="CW1100" s="45"/>
      <c r="CX1100" s="45"/>
      <c r="CY1100" s="45"/>
      <c r="CZ1100" s="45"/>
      <c r="DA1100" s="45"/>
      <c r="DB1100" s="45"/>
      <c r="DC1100" s="45"/>
      <c r="DD1100" s="45"/>
      <c r="DE1100" s="45"/>
      <c r="DF1100" s="45"/>
      <c r="DG1100" s="45"/>
      <c r="DH1100" s="45"/>
      <c r="DI1100" s="45"/>
      <c r="DJ1100" s="45"/>
      <c r="DK1100" s="45"/>
      <c r="DL1100" s="45"/>
      <c r="DM1100" s="45"/>
      <c r="DN1100" s="45"/>
      <c r="DO1100" s="45"/>
      <c r="DP1100" s="45"/>
      <c r="DQ1100" s="45"/>
      <c r="DR1100" s="45"/>
      <c r="DS1100" s="45"/>
      <c r="DT1100" s="45"/>
      <c r="DU1100" s="45"/>
      <c r="DV1100" s="1217"/>
      <c r="DW1100" s="45"/>
      <c r="DX1100" s="45"/>
      <c r="DY1100" s="45"/>
      <c r="DZ1100" s="45"/>
      <c r="EA1100" s="45"/>
      <c r="EB1100" s="45"/>
      <c r="EC1100" s="45"/>
      <c r="ED1100" s="45"/>
      <c r="EE1100" s="45"/>
      <c r="EF1100" s="45"/>
      <c r="EG1100" s="45"/>
      <c r="EH1100" s="45"/>
      <c r="EI1100" s="45"/>
      <c r="EJ1100" s="45"/>
      <c r="EK1100" s="45"/>
      <c r="EL1100" s="45"/>
      <c r="EM1100" s="45"/>
      <c r="EN1100" s="45"/>
      <c r="EO1100" s="45"/>
      <c r="EP1100" s="45"/>
      <c r="EQ1100" s="1217"/>
      <c r="ER1100" s="577"/>
    </row>
    <row r="1101" spans="1:148" ht="15" customHeight="1">
      <c r="A1101" s="648"/>
      <c r="B1101" s="2261" t="str">
        <f t="shared" si="1144"/>
        <v>Desk 54</v>
      </c>
      <c r="C1101" s="2266" t="str">
        <f t="shared" ref="C1101" si="1167">IF(ISBLANK(C65), "", C65)</f>
        <v/>
      </c>
      <c r="D1101" s="2266" t="str">
        <f t="shared" si="1154"/>
        <v/>
      </c>
      <c r="E1101" s="2266" t="str">
        <f t="shared" si="1154"/>
        <v/>
      </c>
      <c r="F1101" s="2266" t="str">
        <f t="shared" si="1154"/>
        <v/>
      </c>
      <c r="G1101" s="45"/>
      <c r="H1101" s="45"/>
      <c r="I1101" s="45"/>
      <c r="J1101" s="45"/>
      <c r="K1101" s="45"/>
      <c r="L1101" s="45"/>
      <c r="M1101" s="45"/>
      <c r="N1101" s="45"/>
      <c r="O1101" s="45"/>
      <c r="P1101" s="45"/>
      <c r="Q1101" s="45"/>
      <c r="R1101" s="45"/>
      <c r="S1101" s="45"/>
      <c r="T1101" s="45"/>
      <c r="U1101" s="45"/>
      <c r="V1101" s="45"/>
      <c r="W1101" s="45"/>
      <c r="X1101" s="45"/>
      <c r="Y1101" s="45"/>
      <c r="Z1101" s="45"/>
      <c r="AA1101" s="45"/>
      <c r="AB1101" s="45"/>
      <c r="AC1101" s="45"/>
      <c r="AD1101" s="45"/>
      <c r="AE1101" s="45"/>
      <c r="AF1101" s="45"/>
      <c r="AG1101" s="45"/>
      <c r="AH1101" s="45"/>
      <c r="AI1101" s="45"/>
      <c r="AJ1101" s="45"/>
      <c r="AK1101" s="45"/>
      <c r="AL1101" s="45"/>
      <c r="AM1101" s="45"/>
      <c r="AN1101" s="45"/>
      <c r="AO1101" s="45"/>
      <c r="AP1101" s="45"/>
      <c r="AQ1101" s="45"/>
      <c r="AR1101" s="45"/>
      <c r="AS1101" s="45"/>
      <c r="AT1101" s="45"/>
      <c r="AU1101" s="45"/>
      <c r="AV1101" s="45"/>
      <c r="AW1101" s="45"/>
      <c r="AX1101" s="45"/>
      <c r="AY1101" s="45"/>
      <c r="AZ1101" s="45"/>
      <c r="BA1101" s="45"/>
      <c r="BB1101" s="45"/>
      <c r="BC1101" s="45"/>
      <c r="BD1101" s="45"/>
      <c r="BE1101" s="45"/>
      <c r="BF1101" s="45"/>
      <c r="BG1101" s="45"/>
      <c r="BH1101" s="45"/>
      <c r="BI1101" s="45"/>
      <c r="BJ1101" s="45"/>
      <c r="BK1101" s="45"/>
      <c r="BL1101" s="45"/>
      <c r="BM1101" s="45"/>
      <c r="BN1101" s="45"/>
      <c r="BO1101" s="45"/>
      <c r="BP1101" s="45"/>
      <c r="BQ1101" s="45"/>
      <c r="BR1101" s="45"/>
      <c r="BS1101" s="45"/>
      <c r="BT1101" s="45"/>
      <c r="BU1101" s="45"/>
      <c r="BV1101" s="45"/>
      <c r="BW1101" s="45"/>
      <c r="BX1101" s="45"/>
      <c r="BY1101" s="45"/>
      <c r="BZ1101" s="45"/>
      <c r="CA1101" s="45"/>
      <c r="CB1101" s="45"/>
      <c r="CC1101" s="45"/>
      <c r="CD1101" s="45"/>
      <c r="CE1101" s="45"/>
      <c r="CF1101" s="45"/>
      <c r="CG1101" s="45"/>
      <c r="CH1101" s="45"/>
      <c r="CI1101" s="45"/>
      <c r="CJ1101" s="45"/>
      <c r="CK1101" s="45"/>
      <c r="CL1101" s="45"/>
      <c r="CM1101" s="45"/>
      <c r="CN1101" s="45"/>
      <c r="CO1101" s="45"/>
      <c r="CP1101" s="45"/>
      <c r="CQ1101" s="45"/>
      <c r="CR1101" s="45"/>
      <c r="CS1101" s="45"/>
      <c r="CT1101" s="45"/>
      <c r="CU1101" s="45"/>
      <c r="CV1101" s="45"/>
      <c r="CW1101" s="45"/>
      <c r="CX1101" s="45"/>
      <c r="CY1101" s="45"/>
      <c r="CZ1101" s="45"/>
      <c r="DA1101" s="45"/>
      <c r="DB1101" s="45"/>
      <c r="DC1101" s="45"/>
      <c r="DD1101" s="45"/>
      <c r="DE1101" s="45"/>
      <c r="DF1101" s="45"/>
      <c r="DG1101" s="45"/>
      <c r="DH1101" s="45"/>
      <c r="DI1101" s="45"/>
      <c r="DJ1101" s="45"/>
      <c r="DK1101" s="45"/>
      <c r="DL1101" s="45"/>
      <c r="DM1101" s="45"/>
      <c r="DN1101" s="45"/>
      <c r="DO1101" s="45"/>
      <c r="DP1101" s="45"/>
      <c r="DQ1101" s="45"/>
      <c r="DR1101" s="45"/>
      <c r="DS1101" s="45"/>
      <c r="DT1101" s="45"/>
      <c r="DU1101" s="45"/>
      <c r="DV1101" s="1217"/>
      <c r="DW1101" s="45"/>
      <c r="DX1101" s="45"/>
      <c r="DY1101" s="45"/>
      <c r="DZ1101" s="45"/>
      <c r="EA1101" s="45"/>
      <c r="EB1101" s="45"/>
      <c r="EC1101" s="45"/>
      <c r="ED1101" s="45"/>
      <c r="EE1101" s="45"/>
      <c r="EF1101" s="45"/>
      <c r="EG1101" s="45"/>
      <c r="EH1101" s="45"/>
      <c r="EI1101" s="45"/>
      <c r="EJ1101" s="45"/>
      <c r="EK1101" s="45"/>
      <c r="EL1101" s="45"/>
      <c r="EM1101" s="45"/>
      <c r="EN1101" s="45"/>
      <c r="EO1101" s="45"/>
      <c r="EP1101" s="45"/>
      <c r="EQ1101" s="1217"/>
      <c r="ER1101" s="577"/>
    </row>
    <row r="1102" spans="1:148" ht="15" customHeight="1">
      <c r="A1102" s="648"/>
      <c r="B1102" s="2261" t="str">
        <f t="shared" si="1144"/>
        <v>Desk 55</v>
      </c>
      <c r="C1102" s="2266" t="str">
        <f t="shared" ref="C1102" si="1168">IF(ISBLANK(C66), "", C66)</f>
        <v/>
      </c>
      <c r="D1102" s="2266" t="str">
        <f t="shared" si="1154"/>
        <v/>
      </c>
      <c r="E1102" s="2266" t="str">
        <f t="shared" si="1154"/>
        <v/>
      </c>
      <c r="F1102" s="2266" t="str">
        <f t="shared" si="1154"/>
        <v/>
      </c>
      <c r="G1102" s="45"/>
      <c r="H1102" s="45"/>
      <c r="I1102" s="45"/>
      <c r="J1102" s="45"/>
      <c r="K1102" s="45"/>
      <c r="L1102" s="45"/>
      <c r="M1102" s="45"/>
      <c r="N1102" s="45"/>
      <c r="O1102" s="45"/>
      <c r="P1102" s="45"/>
      <c r="Q1102" s="45"/>
      <c r="R1102" s="45"/>
      <c r="S1102" s="45"/>
      <c r="T1102" s="45"/>
      <c r="U1102" s="45"/>
      <c r="V1102" s="45"/>
      <c r="W1102" s="45"/>
      <c r="X1102" s="45"/>
      <c r="Y1102" s="45"/>
      <c r="Z1102" s="45"/>
      <c r="AA1102" s="45"/>
      <c r="AB1102" s="45"/>
      <c r="AC1102" s="45"/>
      <c r="AD1102" s="45"/>
      <c r="AE1102" s="45"/>
      <c r="AF1102" s="45"/>
      <c r="AG1102" s="45"/>
      <c r="AH1102" s="45"/>
      <c r="AI1102" s="45"/>
      <c r="AJ1102" s="45"/>
      <c r="AK1102" s="45"/>
      <c r="AL1102" s="45"/>
      <c r="AM1102" s="45"/>
      <c r="AN1102" s="45"/>
      <c r="AO1102" s="45"/>
      <c r="AP1102" s="45"/>
      <c r="AQ1102" s="45"/>
      <c r="AR1102" s="45"/>
      <c r="AS1102" s="45"/>
      <c r="AT1102" s="45"/>
      <c r="AU1102" s="45"/>
      <c r="AV1102" s="45"/>
      <c r="AW1102" s="45"/>
      <c r="AX1102" s="45"/>
      <c r="AY1102" s="45"/>
      <c r="AZ1102" s="45"/>
      <c r="BA1102" s="45"/>
      <c r="BB1102" s="45"/>
      <c r="BC1102" s="45"/>
      <c r="BD1102" s="45"/>
      <c r="BE1102" s="45"/>
      <c r="BF1102" s="45"/>
      <c r="BG1102" s="45"/>
      <c r="BH1102" s="45"/>
      <c r="BI1102" s="45"/>
      <c r="BJ1102" s="45"/>
      <c r="BK1102" s="45"/>
      <c r="BL1102" s="45"/>
      <c r="BM1102" s="45"/>
      <c r="BN1102" s="45"/>
      <c r="BO1102" s="45"/>
      <c r="BP1102" s="45"/>
      <c r="BQ1102" s="45"/>
      <c r="BR1102" s="45"/>
      <c r="BS1102" s="45"/>
      <c r="BT1102" s="45"/>
      <c r="BU1102" s="45"/>
      <c r="BV1102" s="45"/>
      <c r="BW1102" s="45"/>
      <c r="BX1102" s="45"/>
      <c r="BY1102" s="45"/>
      <c r="BZ1102" s="45"/>
      <c r="CA1102" s="45"/>
      <c r="CB1102" s="45"/>
      <c r="CC1102" s="45"/>
      <c r="CD1102" s="45"/>
      <c r="CE1102" s="45"/>
      <c r="CF1102" s="45"/>
      <c r="CG1102" s="45"/>
      <c r="CH1102" s="45"/>
      <c r="CI1102" s="45"/>
      <c r="CJ1102" s="45"/>
      <c r="CK1102" s="45"/>
      <c r="CL1102" s="45"/>
      <c r="CM1102" s="45"/>
      <c r="CN1102" s="45"/>
      <c r="CO1102" s="45"/>
      <c r="CP1102" s="45"/>
      <c r="CQ1102" s="45"/>
      <c r="CR1102" s="45"/>
      <c r="CS1102" s="45"/>
      <c r="CT1102" s="45"/>
      <c r="CU1102" s="45"/>
      <c r="CV1102" s="45"/>
      <c r="CW1102" s="45"/>
      <c r="CX1102" s="45"/>
      <c r="CY1102" s="45"/>
      <c r="CZ1102" s="45"/>
      <c r="DA1102" s="45"/>
      <c r="DB1102" s="45"/>
      <c r="DC1102" s="45"/>
      <c r="DD1102" s="45"/>
      <c r="DE1102" s="45"/>
      <c r="DF1102" s="45"/>
      <c r="DG1102" s="45"/>
      <c r="DH1102" s="45"/>
      <c r="DI1102" s="45"/>
      <c r="DJ1102" s="45"/>
      <c r="DK1102" s="45"/>
      <c r="DL1102" s="45"/>
      <c r="DM1102" s="45"/>
      <c r="DN1102" s="45"/>
      <c r="DO1102" s="45"/>
      <c r="DP1102" s="45"/>
      <c r="DQ1102" s="45"/>
      <c r="DR1102" s="45"/>
      <c r="DS1102" s="45"/>
      <c r="DT1102" s="45"/>
      <c r="DU1102" s="45"/>
      <c r="DV1102" s="1217"/>
      <c r="DW1102" s="45"/>
      <c r="DX1102" s="45"/>
      <c r="DY1102" s="45"/>
      <c r="DZ1102" s="45"/>
      <c r="EA1102" s="45"/>
      <c r="EB1102" s="45"/>
      <c r="EC1102" s="45"/>
      <c r="ED1102" s="45"/>
      <c r="EE1102" s="45"/>
      <c r="EF1102" s="45"/>
      <c r="EG1102" s="45"/>
      <c r="EH1102" s="45"/>
      <c r="EI1102" s="45"/>
      <c r="EJ1102" s="45"/>
      <c r="EK1102" s="45"/>
      <c r="EL1102" s="45"/>
      <c r="EM1102" s="45"/>
      <c r="EN1102" s="45"/>
      <c r="EO1102" s="45"/>
      <c r="EP1102" s="45"/>
      <c r="EQ1102" s="1217"/>
      <c r="ER1102" s="577"/>
    </row>
    <row r="1103" spans="1:148" ht="15" customHeight="1">
      <c r="A1103" s="648"/>
      <c r="B1103" s="2261" t="str">
        <f t="shared" si="1144"/>
        <v>Desk 56</v>
      </c>
      <c r="C1103" s="2266" t="str">
        <f t="shared" ref="C1103" si="1169">IF(ISBLANK(C67), "", C67)</f>
        <v/>
      </c>
      <c r="D1103" s="2266" t="str">
        <f t="shared" si="1154"/>
        <v/>
      </c>
      <c r="E1103" s="2266" t="str">
        <f t="shared" si="1154"/>
        <v/>
      </c>
      <c r="F1103" s="2266" t="str">
        <f t="shared" si="1154"/>
        <v/>
      </c>
      <c r="G1103" s="45"/>
      <c r="H1103" s="45"/>
      <c r="I1103" s="45"/>
      <c r="J1103" s="45"/>
      <c r="K1103" s="45"/>
      <c r="L1103" s="45"/>
      <c r="M1103" s="45"/>
      <c r="N1103" s="45"/>
      <c r="O1103" s="45"/>
      <c r="P1103" s="45"/>
      <c r="Q1103" s="45"/>
      <c r="R1103" s="45"/>
      <c r="S1103" s="45"/>
      <c r="T1103" s="45"/>
      <c r="U1103" s="45"/>
      <c r="V1103" s="45"/>
      <c r="W1103" s="45"/>
      <c r="X1103" s="45"/>
      <c r="Y1103" s="45"/>
      <c r="Z1103" s="45"/>
      <c r="AA1103" s="45"/>
      <c r="AB1103" s="45"/>
      <c r="AC1103" s="45"/>
      <c r="AD1103" s="45"/>
      <c r="AE1103" s="45"/>
      <c r="AF1103" s="45"/>
      <c r="AG1103" s="45"/>
      <c r="AH1103" s="45"/>
      <c r="AI1103" s="45"/>
      <c r="AJ1103" s="45"/>
      <c r="AK1103" s="45"/>
      <c r="AL1103" s="45"/>
      <c r="AM1103" s="45"/>
      <c r="AN1103" s="45"/>
      <c r="AO1103" s="45"/>
      <c r="AP1103" s="45"/>
      <c r="AQ1103" s="45"/>
      <c r="AR1103" s="45"/>
      <c r="AS1103" s="45"/>
      <c r="AT1103" s="45"/>
      <c r="AU1103" s="45"/>
      <c r="AV1103" s="45"/>
      <c r="AW1103" s="45"/>
      <c r="AX1103" s="45"/>
      <c r="AY1103" s="45"/>
      <c r="AZ1103" s="45"/>
      <c r="BA1103" s="45"/>
      <c r="BB1103" s="45"/>
      <c r="BC1103" s="45"/>
      <c r="BD1103" s="45"/>
      <c r="BE1103" s="45"/>
      <c r="BF1103" s="45"/>
      <c r="BG1103" s="45"/>
      <c r="BH1103" s="45"/>
      <c r="BI1103" s="45"/>
      <c r="BJ1103" s="45"/>
      <c r="BK1103" s="45"/>
      <c r="BL1103" s="45"/>
      <c r="BM1103" s="45"/>
      <c r="BN1103" s="45"/>
      <c r="BO1103" s="45"/>
      <c r="BP1103" s="45"/>
      <c r="BQ1103" s="45"/>
      <c r="BR1103" s="45"/>
      <c r="BS1103" s="45"/>
      <c r="BT1103" s="45"/>
      <c r="BU1103" s="45"/>
      <c r="BV1103" s="45"/>
      <c r="BW1103" s="45"/>
      <c r="BX1103" s="45"/>
      <c r="BY1103" s="45"/>
      <c r="BZ1103" s="45"/>
      <c r="CA1103" s="45"/>
      <c r="CB1103" s="45"/>
      <c r="CC1103" s="45"/>
      <c r="CD1103" s="45"/>
      <c r="CE1103" s="45"/>
      <c r="CF1103" s="45"/>
      <c r="CG1103" s="45"/>
      <c r="CH1103" s="45"/>
      <c r="CI1103" s="45"/>
      <c r="CJ1103" s="45"/>
      <c r="CK1103" s="45"/>
      <c r="CL1103" s="45"/>
      <c r="CM1103" s="45"/>
      <c r="CN1103" s="45"/>
      <c r="CO1103" s="45"/>
      <c r="CP1103" s="45"/>
      <c r="CQ1103" s="45"/>
      <c r="CR1103" s="45"/>
      <c r="CS1103" s="45"/>
      <c r="CT1103" s="45"/>
      <c r="CU1103" s="45"/>
      <c r="CV1103" s="45"/>
      <c r="CW1103" s="45"/>
      <c r="CX1103" s="45"/>
      <c r="CY1103" s="45"/>
      <c r="CZ1103" s="45"/>
      <c r="DA1103" s="45"/>
      <c r="DB1103" s="45"/>
      <c r="DC1103" s="45"/>
      <c r="DD1103" s="45"/>
      <c r="DE1103" s="45"/>
      <c r="DF1103" s="45"/>
      <c r="DG1103" s="45"/>
      <c r="DH1103" s="45"/>
      <c r="DI1103" s="45"/>
      <c r="DJ1103" s="45"/>
      <c r="DK1103" s="45"/>
      <c r="DL1103" s="45"/>
      <c r="DM1103" s="45"/>
      <c r="DN1103" s="45"/>
      <c r="DO1103" s="45"/>
      <c r="DP1103" s="45"/>
      <c r="DQ1103" s="45"/>
      <c r="DR1103" s="45"/>
      <c r="DS1103" s="45"/>
      <c r="DT1103" s="45"/>
      <c r="DU1103" s="45"/>
      <c r="DV1103" s="1217"/>
      <c r="DW1103" s="45"/>
      <c r="DX1103" s="45"/>
      <c r="DY1103" s="45"/>
      <c r="DZ1103" s="45"/>
      <c r="EA1103" s="45"/>
      <c r="EB1103" s="45"/>
      <c r="EC1103" s="45"/>
      <c r="ED1103" s="45"/>
      <c r="EE1103" s="45"/>
      <c r="EF1103" s="45"/>
      <c r="EG1103" s="45"/>
      <c r="EH1103" s="45"/>
      <c r="EI1103" s="45"/>
      <c r="EJ1103" s="45"/>
      <c r="EK1103" s="45"/>
      <c r="EL1103" s="45"/>
      <c r="EM1103" s="45"/>
      <c r="EN1103" s="45"/>
      <c r="EO1103" s="45"/>
      <c r="EP1103" s="45"/>
      <c r="EQ1103" s="1217"/>
      <c r="ER1103" s="577"/>
    </row>
    <row r="1104" spans="1:148" ht="15" customHeight="1">
      <c r="A1104" s="648"/>
      <c r="B1104" s="2261" t="str">
        <f t="shared" si="1144"/>
        <v>Desk 57</v>
      </c>
      <c r="C1104" s="2266" t="str">
        <f t="shared" ref="C1104" si="1170">IF(ISBLANK(C68), "", C68)</f>
        <v/>
      </c>
      <c r="D1104" s="2266" t="str">
        <f t="shared" si="1154"/>
        <v/>
      </c>
      <c r="E1104" s="2266" t="str">
        <f t="shared" si="1154"/>
        <v/>
      </c>
      <c r="F1104" s="2266" t="str">
        <f t="shared" si="1154"/>
        <v/>
      </c>
      <c r="G1104" s="45"/>
      <c r="H1104" s="45"/>
      <c r="I1104" s="45"/>
      <c r="J1104" s="45"/>
      <c r="K1104" s="45"/>
      <c r="L1104" s="45"/>
      <c r="M1104" s="45"/>
      <c r="N1104" s="45"/>
      <c r="O1104" s="45"/>
      <c r="P1104" s="45"/>
      <c r="Q1104" s="45"/>
      <c r="R1104" s="45"/>
      <c r="S1104" s="45"/>
      <c r="T1104" s="45"/>
      <c r="U1104" s="45"/>
      <c r="V1104" s="45"/>
      <c r="W1104" s="45"/>
      <c r="X1104" s="45"/>
      <c r="Y1104" s="45"/>
      <c r="Z1104" s="45"/>
      <c r="AA1104" s="45"/>
      <c r="AB1104" s="45"/>
      <c r="AC1104" s="45"/>
      <c r="AD1104" s="45"/>
      <c r="AE1104" s="45"/>
      <c r="AF1104" s="45"/>
      <c r="AG1104" s="45"/>
      <c r="AH1104" s="45"/>
      <c r="AI1104" s="45"/>
      <c r="AJ1104" s="45"/>
      <c r="AK1104" s="45"/>
      <c r="AL1104" s="45"/>
      <c r="AM1104" s="45"/>
      <c r="AN1104" s="45"/>
      <c r="AO1104" s="45"/>
      <c r="AP1104" s="45"/>
      <c r="AQ1104" s="45"/>
      <c r="AR1104" s="45"/>
      <c r="AS1104" s="45"/>
      <c r="AT1104" s="45"/>
      <c r="AU1104" s="45"/>
      <c r="AV1104" s="45"/>
      <c r="AW1104" s="45"/>
      <c r="AX1104" s="45"/>
      <c r="AY1104" s="45"/>
      <c r="AZ1104" s="45"/>
      <c r="BA1104" s="45"/>
      <c r="BB1104" s="45"/>
      <c r="BC1104" s="45"/>
      <c r="BD1104" s="45"/>
      <c r="BE1104" s="45"/>
      <c r="BF1104" s="45"/>
      <c r="BG1104" s="45"/>
      <c r="BH1104" s="45"/>
      <c r="BI1104" s="45"/>
      <c r="BJ1104" s="45"/>
      <c r="BK1104" s="45"/>
      <c r="BL1104" s="45"/>
      <c r="BM1104" s="45"/>
      <c r="BN1104" s="45"/>
      <c r="BO1104" s="45"/>
      <c r="BP1104" s="45"/>
      <c r="BQ1104" s="45"/>
      <c r="BR1104" s="45"/>
      <c r="BS1104" s="45"/>
      <c r="BT1104" s="45"/>
      <c r="BU1104" s="45"/>
      <c r="BV1104" s="45"/>
      <c r="BW1104" s="45"/>
      <c r="BX1104" s="45"/>
      <c r="BY1104" s="45"/>
      <c r="BZ1104" s="45"/>
      <c r="CA1104" s="45"/>
      <c r="CB1104" s="45"/>
      <c r="CC1104" s="45"/>
      <c r="CD1104" s="45"/>
      <c r="CE1104" s="45"/>
      <c r="CF1104" s="45"/>
      <c r="CG1104" s="45"/>
      <c r="CH1104" s="45"/>
      <c r="CI1104" s="45"/>
      <c r="CJ1104" s="45"/>
      <c r="CK1104" s="45"/>
      <c r="CL1104" s="45"/>
      <c r="CM1104" s="45"/>
      <c r="CN1104" s="45"/>
      <c r="CO1104" s="45"/>
      <c r="CP1104" s="45"/>
      <c r="CQ1104" s="45"/>
      <c r="CR1104" s="45"/>
      <c r="CS1104" s="45"/>
      <c r="CT1104" s="45"/>
      <c r="CU1104" s="45"/>
      <c r="CV1104" s="45"/>
      <c r="CW1104" s="45"/>
      <c r="CX1104" s="45"/>
      <c r="CY1104" s="45"/>
      <c r="CZ1104" s="45"/>
      <c r="DA1104" s="45"/>
      <c r="DB1104" s="45"/>
      <c r="DC1104" s="45"/>
      <c r="DD1104" s="45"/>
      <c r="DE1104" s="45"/>
      <c r="DF1104" s="45"/>
      <c r="DG1104" s="45"/>
      <c r="DH1104" s="45"/>
      <c r="DI1104" s="45"/>
      <c r="DJ1104" s="45"/>
      <c r="DK1104" s="45"/>
      <c r="DL1104" s="45"/>
      <c r="DM1104" s="45"/>
      <c r="DN1104" s="45"/>
      <c r="DO1104" s="45"/>
      <c r="DP1104" s="45"/>
      <c r="DQ1104" s="45"/>
      <c r="DR1104" s="45"/>
      <c r="DS1104" s="45"/>
      <c r="DT1104" s="45"/>
      <c r="DU1104" s="45"/>
      <c r="DV1104" s="1217"/>
      <c r="DW1104" s="45"/>
      <c r="DX1104" s="45"/>
      <c r="DY1104" s="45"/>
      <c r="DZ1104" s="45"/>
      <c r="EA1104" s="45"/>
      <c r="EB1104" s="45"/>
      <c r="EC1104" s="45"/>
      <c r="ED1104" s="45"/>
      <c r="EE1104" s="45"/>
      <c r="EF1104" s="45"/>
      <c r="EG1104" s="45"/>
      <c r="EH1104" s="45"/>
      <c r="EI1104" s="45"/>
      <c r="EJ1104" s="45"/>
      <c r="EK1104" s="45"/>
      <c r="EL1104" s="45"/>
      <c r="EM1104" s="45"/>
      <c r="EN1104" s="45"/>
      <c r="EO1104" s="45"/>
      <c r="EP1104" s="45"/>
      <c r="EQ1104" s="1217"/>
      <c r="ER1104" s="577"/>
    </row>
    <row r="1105" spans="1:148" ht="15" customHeight="1">
      <c r="A1105" s="648"/>
      <c r="B1105" s="2261" t="str">
        <f t="shared" si="1144"/>
        <v>Desk 58</v>
      </c>
      <c r="C1105" s="2266" t="str">
        <f t="shared" ref="C1105" si="1171">IF(ISBLANK(C69), "", C69)</f>
        <v/>
      </c>
      <c r="D1105" s="2266" t="str">
        <f t="shared" si="1154"/>
        <v/>
      </c>
      <c r="E1105" s="2266" t="str">
        <f t="shared" si="1154"/>
        <v/>
      </c>
      <c r="F1105" s="2266" t="str">
        <f t="shared" si="1154"/>
        <v/>
      </c>
      <c r="G1105" s="45"/>
      <c r="H1105" s="45"/>
      <c r="I1105" s="45"/>
      <c r="J1105" s="45"/>
      <c r="K1105" s="45"/>
      <c r="L1105" s="45"/>
      <c r="M1105" s="45"/>
      <c r="N1105" s="45"/>
      <c r="O1105" s="45"/>
      <c r="P1105" s="45"/>
      <c r="Q1105" s="45"/>
      <c r="R1105" s="45"/>
      <c r="S1105" s="45"/>
      <c r="T1105" s="45"/>
      <c r="U1105" s="45"/>
      <c r="V1105" s="45"/>
      <c r="W1105" s="45"/>
      <c r="X1105" s="45"/>
      <c r="Y1105" s="45"/>
      <c r="Z1105" s="45"/>
      <c r="AA1105" s="45"/>
      <c r="AB1105" s="45"/>
      <c r="AC1105" s="45"/>
      <c r="AD1105" s="45"/>
      <c r="AE1105" s="45"/>
      <c r="AF1105" s="45"/>
      <c r="AG1105" s="45"/>
      <c r="AH1105" s="45"/>
      <c r="AI1105" s="45"/>
      <c r="AJ1105" s="45"/>
      <c r="AK1105" s="45"/>
      <c r="AL1105" s="45"/>
      <c r="AM1105" s="45"/>
      <c r="AN1105" s="45"/>
      <c r="AO1105" s="45"/>
      <c r="AP1105" s="45"/>
      <c r="AQ1105" s="45"/>
      <c r="AR1105" s="45"/>
      <c r="AS1105" s="45"/>
      <c r="AT1105" s="45"/>
      <c r="AU1105" s="45"/>
      <c r="AV1105" s="45"/>
      <c r="AW1105" s="45"/>
      <c r="AX1105" s="45"/>
      <c r="AY1105" s="45"/>
      <c r="AZ1105" s="45"/>
      <c r="BA1105" s="45"/>
      <c r="BB1105" s="45"/>
      <c r="BC1105" s="45"/>
      <c r="BD1105" s="45"/>
      <c r="BE1105" s="45"/>
      <c r="BF1105" s="45"/>
      <c r="BG1105" s="45"/>
      <c r="BH1105" s="45"/>
      <c r="BI1105" s="45"/>
      <c r="BJ1105" s="45"/>
      <c r="BK1105" s="45"/>
      <c r="BL1105" s="45"/>
      <c r="BM1105" s="45"/>
      <c r="BN1105" s="45"/>
      <c r="BO1105" s="45"/>
      <c r="BP1105" s="45"/>
      <c r="BQ1105" s="45"/>
      <c r="BR1105" s="45"/>
      <c r="BS1105" s="45"/>
      <c r="BT1105" s="45"/>
      <c r="BU1105" s="45"/>
      <c r="BV1105" s="45"/>
      <c r="BW1105" s="45"/>
      <c r="BX1105" s="45"/>
      <c r="BY1105" s="45"/>
      <c r="BZ1105" s="45"/>
      <c r="CA1105" s="45"/>
      <c r="CB1105" s="45"/>
      <c r="CC1105" s="45"/>
      <c r="CD1105" s="45"/>
      <c r="CE1105" s="45"/>
      <c r="CF1105" s="45"/>
      <c r="CG1105" s="45"/>
      <c r="CH1105" s="45"/>
      <c r="CI1105" s="45"/>
      <c r="CJ1105" s="45"/>
      <c r="CK1105" s="45"/>
      <c r="CL1105" s="45"/>
      <c r="CM1105" s="45"/>
      <c r="CN1105" s="45"/>
      <c r="CO1105" s="45"/>
      <c r="CP1105" s="45"/>
      <c r="CQ1105" s="45"/>
      <c r="CR1105" s="45"/>
      <c r="CS1105" s="45"/>
      <c r="CT1105" s="45"/>
      <c r="CU1105" s="45"/>
      <c r="CV1105" s="45"/>
      <c r="CW1105" s="45"/>
      <c r="CX1105" s="45"/>
      <c r="CY1105" s="45"/>
      <c r="CZ1105" s="45"/>
      <c r="DA1105" s="45"/>
      <c r="DB1105" s="45"/>
      <c r="DC1105" s="45"/>
      <c r="DD1105" s="45"/>
      <c r="DE1105" s="45"/>
      <c r="DF1105" s="45"/>
      <c r="DG1105" s="45"/>
      <c r="DH1105" s="45"/>
      <c r="DI1105" s="45"/>
      <c r="DJ1105" s="45"/>
      <c r="DK1105" s="45"/>
      <c r="DL1105" s="45"/>
      <c r="DM1105" s="45"/>
      <c r="DN1105" s="45"/>
      <c r="DO1105" s="45"/>
      <c r="DP1105" s="45"/>
      <c r="DQ1105" s="45"/>
      <c r="DR1105" s="45"/>
      <c r="DS1105" s="45"/>
      <c r="DT1105" s="45"/>
      <c r="DU1105" s="45"/>
      <c r="DV1105" s="1217"/>
      <c r="DW1105" s="45"/>
      <c r="DX1105" s="45"/>
      <c r="DY1105" s="45"/>
      <c r="DZ1105" s="45"/>
      <c r="EA1105" s="45"/>
      <c r="EB1105" s="45"/>
      <c r="EC1105" s="45"/>
      <c r="ED1105" s="45"/>
      <c r="EE1105" s="45"/>
      <c r="EF1105" s="45"/>
      <c r="EG1105" s="45"/>
      <c r="EH1105" s="45"/>
      <c r="EI1105" s="45"/>
      <c r="EJ1105" s="45"/>
      <c r="EK1105" s="45"/>
      <c r="EL1105" s="45"/>
      <c r="EM1105" s="45"/>
      <c r="EN1105" s="45"/>
      <c r="EO1105" s="45"/>
      <c r="EP1105" s="45"/>
      <c r="EQ1105" s="1217"/>
      <c r="ER1105" s="577"/>
    </row>
    <row r="1106" spans="1:148" ht="15" customHeight="1">
      <c r="A1106" s="648"/>
      <c r="B1106" s="2261" t="str">
        <f t="shared" si="1144"/>
        <v>Desk 59</v>
      </c>
      <c r="C1106" s="2266" t="str">
        <f t="shared" ref="C1106" si="1172">IF(ISBLANK(C70), "", C70)</f>
        <v/>
      </c>
      <c r="D1106" s="2266" t="str">
        <f t="shared" si="1154"/>
        <v/>
      </c>
      <c r="E1106" s="2266" t="str">
        <f t="shared" si="1154"/>
        <v/>
      </c>
      <c r="F1106" s="2266" t="str">
        <f t="shared" si="1154"/>
        <v/>
      </c>
      <c r="G1106" s="45"/>
      <c r="H1106" s="45"/>
      <c r="I1106" s="45"/>
      <c r="J1106" s="45"/>
      <c r="K1106" s="45"/>
      <c r="L1106" s="45"/>
      <c r="M1106" s="45"/>
      <c r="N1106" s="45"/>
      <c r="O1106" s="45"/>
      <c r="P1106" s="45"/>
      <c r="Q1106" s="45"/>
      <c r="R1106" s="45"/>
      <c r="S1106" s="45"/>
      <c r="T1106" s="45"/>
      <c r="U1106" s="45"/>
      <c r="V1106" s="45"/>
      <c r="W1106" s="45"/>
      <c r="X1106" s="45"/>
      <c r="Y1106" s="45"/>
      <c r="Z1106" s="45"/>
      <c r="AA1106" s="45"/>
      <c r="AB1106" s="45"/>
      <c r="AC1106" s="45"/>
      <c r="AD1106" s="45"/>
      <c r="AE1106" s="45"/>
      <c r="AF1106" s="45"/>
      <c r="AG1106" s="45"/>
      <c r="AH1106" s="45"/>
      <c r="AI1106" s="45"/>
      <c r="AJ1106" s="45"/>
      <c r="AK1106" s="45"/>
      <c r="AL1106" s="45"/>
      <c r="AM1106" s="45"/>
      <c r="AN1106" s="45"/>
      <c r="AO1106" s="45"/>
      <c r="AP1106" s="45"/>
      <c r="AQ1106" s="45"/>
      <c r="AR1106" s="45"/>
      <c r="AS1106" s="45"/>
      <c r="AT1106" s="45"/>
      <c r="AU1106" s="45"/>
      <c r="AV1106" s="45"/>
      <c r="AW1106" s="45"/>
      <c r="AX1106" s="45"/>
      <c r="AY1106" s="45"/>
      <c r="AZ1106" s="45"/>
      <c r="BA1106" s="45"/>
      <c r="BB1106" s="45"/>
      <c r="BC1106" s="45"/>
      <c r="BD1106" s="45"/>
      <c r="BE1106" s="45"/>
      <c r="BF1106" s="45"/>
      <c r="BG1106" s="45"/>
      <c r="BH1106" s="45"/>
      <c r="BI1106" s="45"/>
      <c r="BJ1106" s="45"/>
      <c r="BK1106" s="45"/>
      <c r="BL1106" s="45"/>
      <c r="BM1106" s="45"/>
      <c r="BN1106" s="45"/>
      <c r="BO1106" s="45"/>
      <c r="BP1106" s="45"/>
      <c r="BQ1106" s="45"/>
      <c r="BR1106" s="45"/>
      <c r="BS1106" s="45"/>
      <c r="BT1106" s="45"/>
      <c r="BU1106" s="45"/>
      <c r="BV1106" s="45"/>
      <c r="BW1106" s="45"/>
      <c r="BX1106" s="45"/>
      <c r="BY1106" s="45"/>
      <c r="BZ1106" s="45"/>
      <c r="CA1106" s="45"/>
      <c r="CB1106" s="45"/>
      <c r="CC1106" s="45"/>
      <c r="CD1106" s="45"/>
      <c r="CE1106" s="45"/>
      <c r="CF1106" s="45"/>
      <c r="CG1106" s="45"/>
      <c r="CH1106" s="45"/>
      <c r="CI1106" s="45"/>
      <c r="CJ1106" s="45"/>
      <c r="CK1106" s="45"/>
      <c r="CL1106" s="45"/>
      <c r="CM1106" s="45"/>
      <c r="CN1106" s="45"/>
      <c r="CO1106" s="45"/>
      <c r="CP1106" s="45"/>
      <c r="CQ1106" s="45"/>
      <c r="CR1106" s="45"/>
      <c r="CS1106" s="45"/>
      <c r="CT1106" s="45"/>
      <c r="CU1106" s="45"/>
      <c r="CV1106" s="45"/>
      <c r="CW1106" s="45"/>
      <c r="CX1106" s="45"/>
      <c r="CY1106" s="45"/>
      <c r="CZ1106" s="45"/>
      <c r="DA1106" s="45"/>
      <c r="DB1106" s="45"/>
      <c r="DC1106" s="45"/>
      <c r="DD1106" s="45"/>
      <c r="DE1106" s="45"/>
      <c r="DF1106" s="45"/>
      <c r="DG1106" s="45"/>
      <c r="DH1106" s="45"/>
      <c r="DI1106" s="45"/>
      <c r="DJ1106" s="45"/>
      <c r="DK1106" s="45"/>
      <c r="DL1106" s="45"/>
      <c r="DM1106" s="45"/>
      <c r="DN1106" s="45"/>
      <c r="DO1106" s="45"/>
      <c r="DP1106" s="45"/>
      <c r="DQ1106" s="45"/>
      <c r="DR1106" s="45"/>
      <c r="DS1106" s="45"/>
      <c r="DT1106" s="45"/>
      <c r="DU1106" s="45"/>
      <c r="DV1106" s="1217"/>
      <c r="DW1106" s="45"/>
      <c r="DX1106" s="45"/>
      <c r="DY1106" s="45"/>
      <c r="DZ1106" s="45"/>
      <c r="EA1106" s="45"/>
      <c r="EB1106" s="45"/>
      <c r="EC1106" s="45"/>
      <c r="ED1106" s="45"/>
      <c r="EE1106" s="45"/>
      <c r="EF1106" s="45"/>
      <c r="EG1106" s="45"/>
      <c r="EH1106" s="45"/>
      <c r="EI1106" s="45"/>
      <c r="EJ1106" s="45"/>
      <c r="EK1106" s="45"/>
      <c r="EL1106" s="45"/>
      <c r="EM1106" s="45"/>
      <c r="EN1106" s="45"/>
      <c r="EO1106" s="45"/>
      <c r="EP1106" s="45"/>
      <c r="EQ1106" s="1217"/>
      <c r="ER1106" s="577"/>
    </row>
    <row r="1107" spans="1:148" ht="15" customHeight="1">
      <c r="A1107" s="648"/>
      <c r="B1107" s="2261" t="str">
        <f t="shared" si="1144"/>
        <v>Desk 60</v>
      </c>
      <c r="C1107" s="2266" t="str">
        <f t="shared" ref="C1107" si="1173">IF(ISBLANK(C71), "", C71)</f>
        <v/>
      </c>
      <c r="D1107" s="2266" t="str">
        <f t="shared" si="1154"/>
        <v/>
      </c>
      <c r="E1107" s="2266" t="str">
        <f t="shared" si="1154"/>
        <v/>
      </c>
      <c r="F1107" s="2266" t="str">
        <f t="shared" si="1154"/>
        <v/>
      </c>
      <c r="G1107" s="45"/>
      <c r="H1107" s="45"/>
      <c r="I1107" s="45"/>
      <c r="J1107" s="45"/>
      <c r="K1107" s="45"/>
      <c r="L1107" s="45"/>
      <c r="M1107" s="45"/>
      <c r="N1107" s="45"/>
      <c r="O1107" s="45"/>
      <c r="P1107" s="45"/>
      <c r="Q1107" s="45"/>
      <c r="R1107" s="45"/>
      <c r="S1107" s="45"/>
      <c r="T1107" s="45"/>
      <c r="U1107" s="45"/>
      <c r="V1107" s="45"/>
      <c r="W1107" s="45"/>
      <c r="X1107" s="45"/>
      <c r="Y1107" s="45"/>
      <c r="Z1107" s="45"/>
      <c r="AA1107" s="45"/>
      <c r="AB1107" s="45"/>
      <c r="AC1107" s="45"/>
      <c r="AD1107" s="45"/>
      <c r="AE1107" s="45"/>
      <c r="AF1107" s="45"/>
      <c r="AG1107" s="45"/>
      <c r="AH1107" s="45"/>
      <c r="AI1107" s="45"/>
      <c r="AJ1107" s="45"/>
      <c r="AK1107" s="45"/>
      <c r="AL1107" s="45"/>
      <c r="AM1107" s="45"/>
      <c r="AN1107" s="45"/>
      <c r="AO1107" s="45"/>
      <c r="AP1107" s="45"/>
      <c r="AQ1107" s="45"/>
      <c r="AR1107" s="45"/>
      <c r="AS1107" s="45"/>
      <c r="AT1107" s="45"/>
      <c r="AU1107" s="45"/>
      <c r="AV1107" s="45"/>
      <c r="AW1107" s="45"/>
      <c r="AX1107" s="45"/>
      <c r="AY1107" s="45"/>
      <c r="AZ1107" s="45"/>
      <c r="BA1107" s="45"/>
      <c r="BB1107" s="45"/>
      <c r="BC1107" s="45"/>
      <c r="BD1107" s="45"/>
      <c r="BE1107" s="45"/>
      <c r="BF1107" s="45"/>
      <c r="BG1107" s="45"/>
      <c r="BH1107" s="45"/>
      <c r="BI1107" s="45"/>
      <c r="BJ1107" s="45"/>
      <c r="BK1107" s="45"/>
      <c r="BL1107" s="45"/>
      <c r="BM1107" s="45"/>
      <c r="BN1107" s="45"/>
      <c r="BO1107" s="45"/>
      <c r="BP1107" s="45"/>
      <c r="BQ1107" s="45"/>
      <c r="BR1107" s="45"/>
      <c r="BS1107" s="45"/>
      <c r="BT1107" s="45"/>
      <c r="BU1107" s="45"/>
      <c r="BV1107" s="45"/>
      <c r="BW1107" s="45"/>
      <c r="BX1107" s="45"/>
      <c r="BY1107" s="45"/>
      <c r="BZ1107" s="45"/>
      <c r="CA1107" s="45"/>
      <c r="CB1107" s="45"/>
      <c r="CC1107" s="45"/>
      <c r="CD1107" s="45"/>
      <c r="CE1107" s="45"/>
      <c r="CF1107" s="45"/>
      <c r="CG1107" s="45"/>
      <c r="CH1107" s="45"/>
      <c r="CI1107" s="45"/>
      <c r="CJ1107" s="45"/>
      <c r="CK1107" s="45"/>
      <c r="CL1107" s="45"/>
      <c r="CM1107" s="45"/>
      <c r="CN1107" s="45"/>
      <c r="CO1107" s="45"/>
      <c r="CP1107" s="45"/>
      <c r="CQ1107" s="45"/>
      <c r="CR1107" s="45"/>
      <c r="CS1107" s="45"/>
      <c r="CT1107" s="45"/>
      <c r="CU1107" s="45"/>
      <c r="CV1107" s="45"/>
      <c r="CW1107" s="45"/>
      <c r="CX1107" s="45"/>
      <c r="CY1107" s="45"/>
      <c r="CZ1107" s="45"/>
      <c r="DA1107" s="45"/>
      <c r="DB1107" s="45"/>
      <c r="DC1107" s="45"/>
      <c r="DD1107" s="45"/>
      <c r="DE1107" s="45"/>
      <c r="DF1107" s="45"/>
      <c r="DG1107" s="45"/>
      <c r="DH1107" s="45"/>
      <c r="DI1107" s="45"/>
      <c r="DJ1107" s="45"/>
      <c r="DK1107" s="45"/>
      <c r="DL1107" s="45"/>
      <c r="DM1107" s="45"/>
      <c r="DN1107" s="45"/>
      <c r="DO1107" s="45"/>
      <c r="DP1107" s="45"/>
      <c r="DQ1107" s="45"/>
      <c r="DR1107" s="45"/>
      <c r="DS1107" s="45"/>
      <c r="DT1107" s="45"/>
      <c r="DU1107" s="45"/>
      <c r="DV1107" s="1217"/>
      <c r="DW1107" s="45"/>
      <c r="DX1107" s="45"/>
      <c r="DY1107" s="45"/>
      <c r="DZ1107" s="45"/>
      <c r="EA1107" s="45"/>
      <c r="EB1107" s="45"/>
      <c r="EC1107" s="45"/>
      <c r="ED1107" s="45"/>
      <c r="EE1107" s="45"/>
      <c r="EF1107" s="45"/>
      <c r="EG1107" s="45"/>
      <c r="EH1107" s="45"/>
      <c r="EI1107" s="45"/>
      <c r="EJ1107" s="45"/>
      <c r="EK1107" s="45"/>
      <c r="EL1107" s="45"/>
      <c r="EM1107" s="45"/>
      <c r="EN1107" s="45"/>
      <c r="EO1107" s="45"/>
      <c r="EP1107" s="45"/>
      <c r="EQ1107" s="1217"/>
      <c r="ER1107" s="577"/>
    </row>
    <row r="1108" spans="1:148" ht="15" customHeight="1">
      <c r="A1108" s="648"/>
      <c r="B1108" s="2261" t="str">
        <f t="shared" si="1144"/>
        <v>Desk 61</v>
      </c>
      <c r="C1108" s="2266" t="str">
        <f t="shared" ref="C1108" si="1174">IF(ISBLANK(C72), "", C72)</f>
        <v/>
      </c>
      <c r="D1108" s="2266" t="str">
        <f t="shared" ref="D1108:F1127" si="1175">IF(ISBLANK(D72), "", D72)</f>
        <v/>
      </c>
      <c r="E1108" s="2266" t="str">
        <f t="shared" si="1175"/>
        <v/>
      </c>
      <c r="F1108" s="2266" t="str">
        <f t="shared" si="1175"/>
        <v/>
      </c>
      <c r="G1108" s="45"/>
      <c r="H1108" s="45"/>
      <c r="I1108" s="45"/>
      <c r="J1108" s="45"/>
      <c r="K1108" s="45"/>
      <c r="L1108" s="45"/>
      <c r="M1108" s="45"/>
      <c r="N1108" s="45"/>
      <c r="O1108" s="45"/>
      <c r="P1108" s="45"/>
      <c r="Q1108" s="45"/>
      <c r="R1108" s="45"/>
      <c r="S1108" s="45"/>
      <c r="T1108" s="45"/>
      <c r="U1108" s="45"/>
      <c r="V1108" s="45"/>
      <c r="W1108" s="45"/>
      <c r="X1108" s="45"/>
      <c r="Y1108" s="45"/>
      <c r="Z1108" s="45"/>
      <c r="AA1108" s="45"/>
      <c r="AB1108" s="45"/>
      <c r="AC1108" s="45"/>
      <c r="AD1108" s="45"/>
      <c r="AE1108" s="45"/>
      <c r="AF1108" s="45"/>
      <c r="AG1108" s="45"/>
      <c r="AH1108" s="45"/>
      <c r="AI1108" s="45"/>
      <c r="AJ1108" s="45"/>
      <c r="AK1108" s="45"/>
      <c r="AL1108" s="45"/>
      <c r="AM1108" s="45"/>
      <c r="AN1108" s="45"/>
      <c r="AO1108" s="45"/>
      <c r="AP1108" s="45"/>
      <c r="AQ1108" s="45"/>
      <c r="AR1108" s="45"/>
      <c r="AS1108" s="45"/>
      <c r="AT1108" s="45"/>
      <c r="AU1108" s="45"/>
      <c r="AV1108" s="45"/>
      <c r="AW1108" s="45"/>
      <c r="AX1108" s="45"/>
      <c r="AY1108" s="45"/>
      <c r="AZ1108" s="45"/>
      <c r="BA1108" s="45"/>
      <c r="BB1108" s="45"/>
      <c r="BC1108" s="45"/>
      <c r="BD1108" s="45"/>
      <c r="BE1108" s="45"/>
      <c r="BF1108" s="45"/>
      <c r="BG1108" s="45"/>
      <c r="BH1108" s="45"/>
      <c r="BI1108" s="45"/>
      <c r="BJ1108" s="45"/>
      <c r="BK1108" s="45"/>
      <c r="BL1108" s="45"/>
      <c r="BM1108" s="45"/>
      <c r="BN1108" s="45"/>
      <c r="BO1108" s="45"/>
      <c r="BP1108" s="45"/>
      <c r="BQ1108" s="45"/>
      <c r="BR1108" s="45"/>
      <c r="BS1108" s="45"/>
      <c r="BT1108" s="45"/>
      <c r="BU1108" s="45"/>
      <c r="BV1108" s="45"/>
      <c r="BW1108" s="45"/>
      <c r="BX1108" s="45"/>
      <c r="BY1108" s="45"/>
      <c r="BZ1108" s="45"/>
      <c r="CA1108" s="45"/>
      <c r="CB1108" s="45"/>
      <c r="CC1108" s="45"/>
      <c r="CD1108" s="45"/>
      <c r="CE1108" s="45"/>
      <c r="CF1108" s="45"/>
      <c r="CG1108" s="45"/>
      <c r="CH1108" s="45"/>
      <c r="CI1108" s="45"/>
      <c r="CJ1108" s="45"/>
      <c r="CK1108" s="45"/>
      <c r="CL1108" s="45"/>
      <c r="CM1108" s="45"/>
      <c r="CN1108" s="45"/>
      <c r="CO1108" s="45"/>
      <c r="CP1108" s="45"/>
      <c r="CQ1108" s="45"/>
      <c r="CR1108" s="45"/>
      <c r="CS1108" s="45"/>
      <c r="CT1108" s="45"/>
      <c r="CU1108" s="45"/>
      <c r="CV1108" s="45"/>
      <c r="CW1108" s="45"/>
      <c r="CX1108" s="45"/>
      <c r="CY1108" s="45"/>
      <c r="CZ1108" s="45"/>
      <c r="DA1108" s="45"/>
      <c r="DB1108" s="45"/>
      <c r="DC1108" s="45"/>
      <c r="DD1108" s="45"/>
      <c r="DE1108" s="45"/>
      <c r="DF1108" s="45"/>
      <c r="DG1108" s="45"/>
      <c r="DH1108" s="45"/>
      <c r="DI1108" s="45"/>
      <c r="DJ1108" s="45"/>
      <c r="DK1108" s="45"/>
      <c r="DL1108" s="45"/>
      <c r="DM1108" s="45"/>
      <c r="DN1108" s="45"/>
      <c r="DO1108" s="45"/>
      <c r="DP1108" s="45"/>
      <c r="DQ1108" s="45"/>
      <c r="DR1108" s="45"/>
      <c r="DS1108" s="45"/>
      <c r="DT1108" s="45"/>
      <c r="DU1108" s="45"/>
      <c r="DV1108" s="1217"/>
      <c r="DW1108" s="45"/>
      <c r="DX1108" s="45"/>
      <c r="DY1108" s="45"/>
      <c r="DZ1108" s="45"/>
      <c r="EA1108" s="45"/>
      <c r="EB1108" s="45"/>
      <c r="EC1108" s="45"/>
      <c r="ED1108" s="45"/>
      <c r="EE1108" s="45"/>
      <c r="EF1108" s="45"/>
      <c r="EG1108" s="45"/>
      <c r="EH1108" s="45"/>
      <c r="EI1108" s="45"/>
      <c r="EJ1108" s="45"/>
      <c r="EK1108" s="45"/>
      <c r="EL1108" s="45"/>
      <c r="EM1108" s="45"/>
      <c r="EN1108" s="45"/>
      <c r="EO1108" s="45"/>
      <c r="EP1108" s="45"/>
      <c r="EQ1108" s="1217"/>
      <c r="ER1108" s="577"/>
    </row>
    <row r="1109" spans="1:148" ht="15" customHeight="1">
      <c r="A1109" s="648"/>
      <c r="B1109" s="2261" t="str">
        <f t="shared" si="1144"/>
        <v>Desk 62</v>
      </c>
      <c r="C1109" s="2266" t="str">
        <f t="shared" ref="C1109" si="1176">IF(ISBLANK(C73), "", C73)</f>
        <v/>
      </c>
      <c r="D1109" s="2266" t="str">
        <f t="shared" si="1175"/>
        <v/>
      </c>
      <c r="E1109" s="2266" t="str">
        <f t="shared" si="1175"/>
        <v/>
      </c>
      <c r="F1109" s="2266" t="str">
        <f t="shared" si="1175"/>
        <v/>
      </c>
      <c r="G1109" s="45"/>
      <c r="H1109" s="45"/>
      <c r="I1109" s="45"/>
      <c r="J1109" s="45"/>
      <c r="K1109" s="45"/>
      <c r="L1109" s="45"/>
      <c r="M1109" s="45"/>
      <c r="N1109" s="45"/>
      <c r="O1109" s="45"/>
      <c r="P1109" s="45"/>
      <c r="Q1109" s="45"/>
      <c r="R1109" s="45"/>
      <c r="S1109" s="45"/>
      <c r="T1109" s="45"/>
      <c r="U1109" s="45"/>
      <c r="V1109" s="45"/>
      <c r="W1109" s="45"/>
      <c r="X1109" s="45"/>
      <c r="Y1109" s="45"/>
      <c r="Z1109" s="45"/>
      <c r="AA1109" s="45"/>
      <c r="AB1109" s="45"/>
      <c r="AC1109" s="45"/>
      <c r="AD1109" s="45"/>
      <c r="AE1109" s="45"/>
      <c r="AF1109" s="45"/>
      <c r="AG1109" s="45"/>
      <c r="AH1109" s="45"/>
      <c r="AI1109" s="45"/>
      <c r="AJ1109" s="45"/>
      <c r="AK1109" s="45"/>
      <c r="AL1109" s="45"/>
      <c r="AM1109" s="45"/>
      <c r="AN1109" s="45"/>
      <c r="AO1109" s="45"/>
      <c r="AP1109" s="45"/>
      <c r="AQ1109" s="45"/>
      <c r="AR1109" s="45"/>
      <c r="AS1109" s="45"/>
      <c r="AT1109" s="45"/>
      <c r="AU1109" s="45"/>
      <c r="AV1109" s="45"/>
      <c r="AW1109" s="45"/>
      <c r="AX1109" s="45"/>
      <c r="AY1109" s="45"/>
      <c r="AZ1109" s="45"/>
      <c r="BA1109" s="45"/>
      <c r="BB1109" s="45"/>
      <c r="BC1109" s="45"/>
      <c r="BD1109" s="45"/>
      <c r="BE1109" s="45"/>
      <c r="BF1109" s="45"/>
      <c r="BG1109" s="45"/>
      <c r="BH1109" s="45"/>
      <c r="BI1109" s="45"/>
      <c r="BJ1109" s="45"/>
      <c r="BK1109" s="45"/>
      <c r="BL1109" s="45"/>
      <c r="BM1109" s="45"/>
      <c r="BN1109" s="45"/>
      <c r="BO1109" s="45"/>
      <c r="BP1109" s="45"/>
      <c r="BQ1109" s="45"/>
      <c r="BR1109" s="45"/>
      <c r="BS1109" s="45"/>
      <c r="BT1109" s="45"/>
      <c r="BU1109" s="45"/>
      <c r="BV1109" s="45"/>
      <c r="BW1109" s="45"/>
      <c r="BX1109" s="45"/>
      <c r="BY1109" s="45"/>
      <c r="BZ1109" s="45"/>
      <c r="CA1109" s="45"/>
      <c r="CB1109" s="45"/>
      <c r="CC1109" s="45"/>
      <c r="CD1109" s="45"/>
      <c r="CE1109" s="45"/>
      <c r="CF1109" s="45"/>
      <c r="CG1109" s="45"/>
      <c r="CH1109" s="45"/>
      <c r="CI1109" s="45"/>
      <c r="CJ1109" s="45"/>
      <c r="CK1109" s="45"/>
      <c r="CL1109" s="45"/>
      <c r="CM1109" s="45"/>
      <c r="CN1109" s="45"/>
      <c r="CO1109" s="45"/>
      <c r="CP1109" s="45"/>
      <c r="CQ1109" s="45"/>
      <c r="CR1109" s="45"/>
      <c r="CS1109" s="45"/>
      <c r="CT1109" s="45"/>
      <c r="CU1109" s="45"/>
      <c r="CV1109" s="45"/>
      <c r="CW1109" s="45"/>
      <c r="CX1109" s="45"/>
      <c r="CY1109" s="45"/>
      <c r="CZ1109" s="45"/>
      <c r="DA1109" s="45"/>
      <c r="DB1109" s="45"/>
      <c r="DC1109" s="45"/>
      <c r="DD1109" s="45"/>
      <c r="DE1109" s="45"/>
      <c r="DF1109" s="45"/>
      <c r="DG1109" s="45"/>
      <c r="DH1109" s="45"/>
      <c r="DI1109" s="45"/>
      <c r="DJ1109" s="45"/>
      <c r="DK1109" s="45"/>
      <c r="DL1109" s="45"/>
      <c r="DM1109" s="45"/>
      <c r="DN1109" s="45"/>
      <c r="DO1109" s="45"/>
      <c r="DP1109" s="45"/>
      <c r="DQ1109" s="45"/>
      <c r="DR1109" s="45"/>
      <c r="DS1109" s="45"/>
      <c r="DT1109" s="45"/>
      <c r="DU1109" s="45"/>
      <c r="DV1109" s="1217"/>
      <c r="DW1109" s="45"/>
      <c r="DX1109" s="45"/>
      <c r="DY1109" s="45"/>
      <c r="DZ1109" s="45"/>
      <c r="EA1109" s="45"/>
      <c r="EB1109" s="45"/>
      <c r="EC1109" s="45"/>
      <c r="ED1109" s="45"/>
      <c r="EE1109" s="45"/>
      <c r="EF1109" s="45"/>
      <c r="EG1109" s="45"/>
      <c r="EH1109" s="45"/>
      <c r="EI1109" s="45"/>
      <c r="EJ1109" s="45"/>
      <c r="EK1109" s="45"/>
      <c r="EL1109" s="45"/>
      <c r="EM1109" s="45"/>
      <c r="EN1109" s="45"/>
      <c r="EO1109" s="45"/>
      <c r="EP1109" s="45"/>
      <c r="EQ1109" s="1217"/>
      <c r="ER1109" s="577"/>
    </row>
    <row r="1110" spans="1:148" ht="15" customHeight="1">
      <c r="A1110" s="648"/>
      <c r="B1110" s="2261" t="str">
        <f t="shared" si="1144"/>
        <v>Desk 63</v>
      </c>
      <c r="C1110" s="2266" t="str">
        <f t="shared" ref="C1110" si="1177">IF(ISBLANK(C74), "", C74)</f>
        <v/>
      </c>
      <c r="D1110" s="2266" t="str">
        <f t="shared" si="1175"/>
        <v/>
      </c>
      <c r="E1110" s="2266" t="str">
        <f t="shared" si="1175"/>
        <v/>
      </c>
      <c r="F1110" s="2266" t="str">
        <f t="shared" si="1175"/>
        <v/>
      </c>
      <c r="G1110" s="45"/>
      <c r="H1110" s="45"/>
      <c r="I1110" s="45"/>
      <c r="J1110" s="45"/>
      <c r="K1110" s="45"/>
      <c r="L1110" s="45"/>
      <c r="M1110" s="45"/>
      <c r="N1110" s="45"/>
      <c r="O1110" s="45"/>
      <c r="P1110" s="45"/>
      <c r="Q1110" s="45"/>
      <c r="R1110" s="45"/>
      <c r="S1110" s="45"/>
      <c r="T1110" s="45"/>
      <c r="U1110" s="45"/>
      <c r="V1110" s="45"/>
      <c r="W1110" s="45"/>
      <c r="X1110" s="45"/>
      <c r="Y1110" s="45"/>
      <c r="Z1110" s="45"/>
      <c r="AA1110" s="45"/>
      <c r="AB1110" s="45"/>
      <c r="AC1110" s="45"/>
      <c r="AD1110" s="45"/>
      <c r="AE1110" s="45"/>
      <c r="AF1110" s="45"/>
      <c r="AG1110" s="45"/>
      <c r="AH1110" s="45"/>
      <c r="AI1110" s="45"/>
      <c r="AJ1110" s="45"/>
      <c r="AK1110" s="45"/>
      <c r="AL1110" s="45"/>
      <c r="AM1110" s="45"/>
      <c r="AN1110" s="45"/>
      <c r="AO1110" s="45"/>
      <c r="AP1110" s="45"/>
      <c r="AQ1110" s="45"/>
      <c r="AR1110" s="45"/>
      <c r="AS1110" s="45"/>
      <c r="AT1110" s="45"/>
      <c r="AU1110" s="45"/>
      <c r="AV1110" s="45"/>
      <c r="AW1110" s="45"/>
      <c r="AX1110" s="45"/>
      <c r="AY1110" s="45"/>
      <c r="AZ1110" s="45"/>
      <c r="BA1110" s="45"/>
      <c r="BB1110" s="45"/>
      <c r="BC1110" s="45"/>
      <c r="BD1110" s="45"/>
      <c r="BE1110" s="45"/>
      <c r="BF1110" s="45"/>
      <c r="BG1110" s="45"/>
      <c r="BH1110" s="45"/>
      <c r="BI1110" s="45"/>
      <c r="BJ1110" s="45"/>
      <c r="BK1110" s="45"/>
      <c r="BL1110" s="45"/>
      <c r="BM1110" s="45"/>
      <c r="BN1110" s="45"/>
      <c r="BO1110" s="45"/>
      <c r="BP1110" s="45"/>
      <c r="BQ1110" s="45"/>
      <c r="BR1110" s="45"/>
      <c r="BS1110" s="45"/>
      <c r="BT1110" s="45"/>
      <c r="BU1110" s="45"/>
      <c r="BV1110" s="45"/>
      <c r="BW1110" s="45"/>
      <c r="BX1110" s="45"/>
      <c r="BY1110" s="45"/>
      <c r="BZ1110" s="45"/>
      <c r="CA1110" s="45"/>
      <c r="CB1110" s="45"/>
      <c r="CC1110" s="45"/>
      <c r="CD1110" s="45"/>
      <c r="CE1110" s="45"/>
      <c r="CF1110" s="45"/>
      <c r="CG1110" s="45"/>
      <c r="CH1110" s="45"/>
      <c r="CI1110" s="45"/>
      <c r="CJ1110" s="45"/>
      <c r="CK1110" s="45"/>
      <c r="CL1110" s="45"/>
      <c r="CM1110" s="45"/>
      <c r="CN1110" s="45"/>
      <c r="CO1110" s="45"/>
      <c r="CP1110" s="45"/>
      <c r="CQ1110" s="45"/>
      <c r="CR1110" s="45"/>
      <c r="CS1110" s="45"/>
      <c r="CT1110" s="45"/>
      <c r="CU1110" s="45"/>
      <c r="CV1110" s="45"/>
      <c r="CW1110" s="45"/>
      <c r="CX1110" s="45"/>
      <c r="CY1110" s="45"/>
      <c r="CZ1110" s="45"/>
      <c r="DA1110" s="45"/>
      <c r="DB1110" s="45"/>
      <c r="DC1110" s="45"/>
      <c r="DD1110" s="45"/>
      <c r="DE1110" s="45"/>
      <c r="DF1110" s="45"/>
      <c r="DG1110" s="45"/>
      <c r="DH1110" s="45"/>
      <c r="DI1110" s="45"/>
      <c r="DJ1110" s="45"/>
      <c r="DK1110" s="45"/>
      <c r="DL1110" s="45"/>
      <c r="DM1110" s="45"/>
      <c r="DN1110" s="45"/>
      <c r="DO1110" s="45"/>
      <c r="DP1110" s="45"/>
      <c r="DQ1110" s="45"/>
      <c r="DR1110" s="45"/>
      <c r="DS1110" s="45"/>
      <c r="DT1110" s="45"/>
      <c r="DU1110" s="45"/>
      <c r="DV1110" s="1217"/>
      <c r="DW1110" s="45"/>
      <c r="DX1110" s="45"/>
      <c r="DY1110" s="45"/>
      <c r="DZ1110" s="45"/>
      <c r="EA1110" s="45"/>
      <c r="EB1110" s="45"/>
      <c r="EC1110" s="45"/>
      <c r="ED1110" s="45"/>
      <c r="EE1110" s="45"/>
      <c r="EF1110" s="45"/>
      <c r="EG1110" s="45"/>
      <c r="EH1110" s="45"/>
      <c r="EI1110" s="45"/>
      <c r="EJ1110" s="45"/>
      <c r="EK1110" s="45"/>
      <c r="EL1110" s="45"/>
      <c r="EM1110" s="45"/>
      <c r="EN1110" s="45"/>
      <c r="EO1110" s="45"/>
      <c r="EP1110" s="45"/>
      <c r="EQ1110" s="1217"/>
      <c r="ER1110" s="577"/>
    </row>
    <row r="1111" spans="1:148" ht="15" customHeight="1">
      <c r="A1111" s="648"/>
      <c r="B1111" s="2261" t="str">
        <f t="shared" si="1144"/>
        <v>Desk 64</v>
      </c>
      <c r="C1111" s="2266" t="str">
        <f t="shared" ref="C1111" si="1178">IF(ISBLANK(C75), "", C75)</f>
        <v/>
      </c>
      <c r="D1111" s="2266" t="str">
        <f t="shared" si="1175"/>
        <v/>
      </c>
      <c r="E1111" s="2266" t="str">
        <f t="shared" si="1175"/>
        <v/>
      </c>
      <c r="F1111" s="2266" t="str">
        <f t="shared" si="1175"/>
        <v/>
      </c>
      <c r="G1111" s="45"/>
      <c r="H1111" s="45"/>
      <c r="I1111" s="45"/>
      <c r="J1111" s="45"/>
      <c r="K1111" s="45"/>
      <c r="L1111" s="45"/>
      <c r="M1111" s="45"/>
      <c r="N1111" s="45"/>
      <c r="O1111" s="45"/>
      <c r="P1111" s="45"/>
      <c r="Q1111" s="45"/>
      <c r="R1111" s="45"/>
      <c r="S1111" s="45"/>
      <c r="T1111" s="45"/>
      <c r="U1111" s="45"/>
      <c r="V1111" s="45"/>
      <c r="W1111" s="45"/>
      <c r="X1111" s="45"/>
      <c r="Y1111" s="45"/>
      <c r="Z1111" s="45"/>
      <c r="AA1111" s="45"/>
      <c r="AB1111" s="45"/>
      <c r="AC1111" s="45"/>
      <c r="AD1111" s="45"/>
      <c r="AE1111" s="45"/>
      <c r="AF1111" s="45"/>
      <c r="AG1111" s="45"/>
      <c r="AH1111" s="45"/>
      <c r="AI1111" s="45"/>
      <c r="AJ1111" s="45"/>
      <c r="AK1111" s="45"/>
      <c r="AL1111" s="45"/>
      <c r="AM1111" s="45"/>
      <c r="AN1111" s="45"/>
      <c r="AO1111" s="45"/>
      <c r="AP1111" s="45"/>
      <c r="AQ1111" s="45"/>
      <c r="AR1111" s="45"/>
      <c r="AS1111" s="45"/>
      <c r="AT1111" s="45"/>
      <c r="AU1111" s="45"/>
      <c r="AV1111" s="45"/>
      <c r="AW1111" s="45"/>
      <c r="AX1111" s="45"/>
      <c r="AY1111" s="45"/>
      <c r="AZ1111" s="45"/>
      <c r="BA1111" s="45"/>
      <c r="BB1111" s="45"/>
      <c r="BC1111" s="45"/>
      <c r="BD1111" s="45"/>
      <c r="BE1111" s="45"/>
      <c r="BF1111" s="45"/>
      <c r="BG1111" s="45"/>
      <c r="BH1111" s="45"/>
      <c r="BI1111" s="45"/>
      <c r="BJ1111" s="45"/>
      <c r="BK1111" s="45"/>
      <c r="BL1111" s="45"/>
      <c r="BM1111" s="45"/>
      <c r="BN1111" s="45"/>
      <c r="BO1111" s="45"/>
      <c r="BP1111" s="45"/>
      <c r="BQ1111" s="45"/>
      <c r="BR1111" s="45"/>
      <c r="BS1111" s="45"/>
      <c r="BT1111" s="45"/>
      <c r="BU1111" s="45"/>
      <c r="BV1111" s="45"/>
      <c r="BW1111" s="45"/>
      <c r="BX1111" s="45"/>
      <c r="BY1111" s="45"/>
      <c r="BZ1111" s="45"/>
      <c r="CA1111" s="45"/>
      <c r="CB1111" s="45"/>
      <c r="CC1111" s="45"/>
      <c r="CD1111" s="45"/>
      <c r="CE1111" s="45"/>
      <c r="CF1111" s="45"/>
      <c r="CG1111" s="45"/>
      <c r="CH1111" s="45"/>
      <c r="CI1111" s="45"/>
      <c r="CJ1111" s="45"/>
      <c r="CK1111" s="45"/>
      <c r="CL1111" s="45"/>
      <c r="CM1111" s="45"/>
      <c r="CN1111" s="45"/>
      <c r="CO1111" s="45"/>
      <c r="CP1111" s="45"/>
      <c r="CQ1111" s="45"/>
      <c r="CR1111" s="45"/>
      <c r="CS1111" s="45"/>
      <c r="CT1111" s="45"/>
      <c r="CU1111" s="45"/>
      <c r="CV1111" s="45"/>
      <c r="CW1111" s="45"/>
      <c r="CX1111" s="45"/>
      <c r="CY1111" s="45"/>
      <c r="CZ1111" s="45"/>
      <c r="DA1111" s="45"/>
      <c r="DB1111" s="45"/>
      <c r="DC1111" s="45"/>
      <c r="DD1111" s="45"/>
      <c r="DE1111" s="45"/>
      <c r="DF1111" s="45"/>
      <c r="DG1111" s="45"/>
      <c r="DH1111" s="45"/>
      <c r="DI1111" s="45"/>
      <c r="DJ1111" s="45"/>
      <c r="DK1111" s="45"/>
      <c r="DL1111" s="45"/>
      <c r="DM1111" s="45"/>
      <c r="DN1111" s="45"/>
      <c r="DO1111" s="45"/>
      <c r="DP1111" s="45"/>
      <c r="DQ1111" s="45"/>
      <c r="DR1111" s="45"/>
      <c r="DS1111" s="45"/>
      <c r="DT1111" s="45"/>
      <c r="DU1111" s="45"/>
      <c r="DV1111" s="1217"/>
      <c r="DW1111" s="45"/>
      <c r="DX1111" s="45"/>
      <c r="DY1111" s="45"/>
      <c r="DZ1111" s="45"/>
      <c r="EA1111" s="45"/>
      <c r="EB1111" s="45"/>
      <c r="EC1111" s="45"/>
      <c r="ED1111" s="45"/>
      <c r="EE1111" s="45"/>
      <c r="EF1111" s="45"/>
      <c r="EG1111" s="45"/>
      <c r="EH1111" s="45"/>
      <c r="EI1111" s="45"/>
      <c r="EJ1111" s="45"/>
      <c r="EK1111" s="45"/>
      <c r="EL1111" s="45"/>
      <c r="EM1111" s="45"/>
      <c r="EN1111" s="45"/>
      <c r="EO1111" s="45"/>
      <c r="EP1111" s="45"/>
      <c r="EQ1111" s="1217"/>
      <c r="ER1111" s="577"/>
    </row>
    <row r="1112" spans="1:148" ht="15" customHeight="1">
      <c r="A1112" s="648"/>
      <c r="B1112" s="2261" t="str">
        <f t="shared" ref="B1112:B1143" si="1179">B76</f>
        <v>Desk 65</v>
      </c>
      <c r="C1112" s="2266" t="str">
        <f t="shared" ref="C1112" si="1180">IF(ISBLANK(C76), "", C76)</f>
        <v/>
      </c>
      <c r="D1112" s="2266" t="str">
        <f t="shared" si="1175"/>
        <v/>
      </c>
      <c r="E1112" s="2266" t="str">
        <f t="shared" si="1175"/>
        <v/>
      </c>
      <c r="F1112" s="2266" t="str">
        <f t="shared" si="1175"/>
        <v/>
      </c>
      <c r="G1112" s="45"/>
      <c r="H1112" s="45"/>
      <c r="I1112" s="45"/>
      <c r="J1112" s="45"/>
      <c r="K1112" s="45"/>
      <c r="L1112" s="45"/>
      <c r="M1112" s="45"/>
      <c r="N1112" s="45"/>
      <c r="O1112" s="45"/>
      <c r="P1112" s="45"/>
      <c r="Q1112" s="45"/>
      <c r="R1112" s="45"/>
      <c r="S1112" s="45"/>
      <c r="T1112" s="45"/>
      <c r="U1112" s="45"/>
      <c r="V1112" s="45"/>
      <c r="W1112" s="45"/>
      <c r="X1112" s="45"/>
      <c r="Y1112" s="45"/>
      <c r="Z1112" s="45"/>
      <c r="AA1112" s="45"/>
      <c r="AB1112" s="45"/>
      <c r="AC1112" s="45"/>
      <c r="AD1112" s="45"/>
      <c r="AE1112" s="45"/>
      <c r="AF1112" s="45"/>
      <c r="AG1112" s="45"/>
      <c r="AH1112" s="45"/>
      <c r="AI1112" s="45"/>
      <c r="AJ1112" s="45"/>
      <c r="AK1112" s="45"/>
      <c r="AL1112" s="45"/>
      <c r="AM1112" s="45"/>
      <c r="AN1112" s="45"/>
      <c r="AO1112" s="45"/>
      <c r="AP1112" s="45"/>
      <c r="AQ1112" s="45"/>
      <c r="AR1112" s="45"/>
      <c r="AS1112" s="45"/>
      <c r="AT1112" s="45"/>
      <c r="AU1112" s="45"/>
      <c r="AV1112" s="45"/>
      <c r="AW1112" s="45"/>
      <c r="AX1112" s="45"/>
      <c r="AY1112" s="45"/>
      <c r="AZ1112" s="45"/>
      <c r="BA1112" s="45"/>
      <c r="BB1112" s="45"/>
      <c r="BC1112" s="45"/>
      <c r="BD1112" s="45"/>
      <c r="BE1112" s="45"/>
      <c r="BF1112" s="45"/>
      <c r="BG1112" s="45"/>
      <c r="BH1112" s="45"/>
      <c r="BI1112" s="45"/>
      <c r="BJ1112" s="45"/>
      <c r="BK1112" s="45"/>
      <c r="BL1112" s="45"/>
      <c r="BM1112" s="45"/>
      <c r="BN1112" s="45"/>
      <c r="BO1112" s="45"/>
      <c r="BP1112" s="45"/>
      <c r="BQ1112" s="45"/>
      <c r="BR1112" s="45"/>
      <c r="BS1112" s="45"/>
      <c r="BT1112" s="45"/>
      <c r="BU1112" s="45"/>
      <c r="BV1112" s="45"/>
      <c r="BW1112" s="45"/>
      <c r="BX1112" s="45"/>
      <c r="BY1112" s="45"/>
      <c r="BZ1112" s="45"/>
      <c r="CA1112" s="45"/>
      <c r="CB1112" s="45"/>
      <c r="CC1112" s="45"/>
      <c r="CD1112" s="45"/>
      <c r="CE1112" s="45"/>
      <c r="CF1112" s="45"/>
      <c r="CG1112" s="45"/>
      <c r="CH1112" s="45"/>
      <c r="CI1112" s="45"/>
      <c r="CJ1112" s="45"/>
      <c r="CK1112" s="45"/>
      <c r="CL1112" s="45"/>
      <c r="CM1112" s="45"/>
      <c r="CN1112" s="45"/>
      <c r="CO1112" s="45"/>
      <c r="CP1112" s="45"/>
      <c r="CQ1112" s="45"/>
      <c r="CR1112" s="45"/>
      <c r="CS1112" s="45"/>
      <c r="CT1112" s="45"/>
      <c r="CU1112" s="45"/>
      <c r="CV1112" s="45"/>
      <c r="CW1112" s="45"/>
      <c r="CX1112" s="45"/>
      <c r="CY1112" s="45"/>
      <c r="CZ1112" s="45"/>
      <c r="DA1112" s="45"/>
      <c r="DB1112" s="45"/>
      <c r="DC1112" s="45"/>
      <c r="DD1112" s="45"/>
      <c r="DE1112" s="45"/>
      <c r="DF1112" s="45"/>
      <c r="DG1112" s="45"/>
      <c r="DH1112" s="45"/>
      <c r="DI1112" s="45"/>
      <c r="DJ1112" s="45"/>
      <c r="DK1112" s="45"/>
      <c r="DL1112" s="45"/>
      <c r="DM1112" s="45"/>
      <c r="DN1112" s="45"/>
      <c r="DO1112" s="45"/>
      <c r="DP1112" s="45"/>
      <c r="DQ1112" s="45"/>
      <c r="DR1112" s="45"/>
      <c r="DS1112" s="45"/>
      <c r="DT1112" s="45"/>
      <c r="DU1112" s="45"/>
      <c r="DV1112" s="1217"/>
      <c r="DW1112" s="45"/>
      <c r="DX1112" s="45"/>
      <c r="DY1112" s="45"/>
      <c r="DZ1112" s="45"/>
      <c r="EA1112" s="45"/>
      <c r="EB1112" s="45"/>
      <c r="EC1112" s="45"/>
      <c r="ED1112" s="45"/>
      <c r="EE1112" s="45"/>
      <c r="EF1112" s="45"/>
      <c r="EG1112" s="45"/>
      <c r="EH1112" s="45"/>
      <c r="EI1112" s="45"/>
      <c r="EJ1112" s="45"/>
      <c r="EK1112" s="45"/>
      <c r="EL1112" s="45"/>
      <c r="EM1112" s="45"/>
      <c r="EN1112" s="45"/>
      <c r="EO1112" s="45"/>
      <c r="EP1112" s="45"/>
      <c r="EQ1112" s="1217"/>
      <c r="ER1112" s="577"/>
    </row>
    <row r="1113" spans="1:148" ht="15" customHeight="1">
      <c r="A1113" s="648"/>
      <c r="B1113" s="2261" t="str">
        <f t="shared" si="1179"/>
        <v>Desk 66</v>
      </c>
      <c r="C1113" s="2266" t="str">
        <f t="shared" ref="C1113" si="1181">IF(ISBLANK(C77), "", C77)</f>
        <v/>
      </c>
      <c r="D1113" s="2266" t="str">
        <f t="shared" si="1175"/>
        <v/>
      </c>
      <c r="E1113" s="2266" t="str">
        <f t="shared" si="1175"/>
        <v/>
      </c>
      <c r="F1113" s="2266" t="str">
        <f t="shared" si="1175"/>
        <v/>
      </c>
      <c r="G1113" s="45"/>
      <c r="H1113" s="45"/>
      <c r="I1113" s="45"/>
      <c r="J1113" s="45"/>
      <c r="K1113" s="45"/>
      <c r="L1113" s="45"/>
      <c r="M1113" s="45"/>
      <c r="N1113" s="45"/>
      <c r="O1113" s="45"/>
      <c r="P1113" s="45"/>
      <c r="Q1113" s="45"/>
      <c r="R1113" s="45"/>
      <c r="S1113" s="45"/>
      <c r="T1113" s="45"/>
      <c r="U1113" s="45"/>
      <c r="V1113" s="45"/>
      <c r="W1113" s="45"/>
      <c r="X1113" s="45"/>
      <c r="Y1113" s="45"/>
      <c r="Z1113" s="45"/>
      <c r="AA1113" s="45"/>
      <c r="AB1113" s="45"/>
      <c r="AC1113" s="45"/>
      <c r="AD1113" s="45"/>
      <c r="AE1113" s="45"/>
      <c r="AF1113" s="45"/>
      <c r="AG1113" s="45"/>
      <c r="AH1113" s="45"/>
      <c r="AI1113" s="45"/>
      <c r="AJ1113" s="45"/>
      <c r="AK1113" s="45"/>
      <c r="AL1113" s="45"/>
      <c r="AM1113" s="45"/>
      <c r="AN1113" s="45"/>
      <c r="AO1113" s="45"/>
      <c r="AP1113" s="45"/>
      <c r="AQ1113" s="45"/>
      <c r="AR1113" s="45"/>
      <c r="AS1113" s="45"/>
      <c r="AT1113" s="45"/>
      <c r="AU1113" s="45"/>
      <c r="AV1113" s="45"/>
      <c r="AW1113" s="45"/>
      <c r="AX1113" s="45"/>
      <c r="AY1113" s="45"/>
      <c r="AZ1113" s="45"/>
      <c r="BA1113" s="45"/>
      <c r="BB1113" s="45"/>
      <c r="BC1113" s="45"/>
      <c r="BD1113" s="45"/>
      <c r="BE1113" s="45"/>
      <c r="BF1113" s="45"/>
      <c r="BG1113" s="45"/>
      <c r="BH1113" s="45"/>
      <c r="BI1113" s="45"/>
      <c r="BJ1113" s="45"/>
      <c r="BK1113" s="45"/>
      <c r="BL1113" s="45"/>
      <c r="BM1113" s="45"/>
      <c r="BN1113" s="45"/>
      <c r="BO1113" s="45"/>
      <c r="BP1113" s="45"/>
      <c r="BQ1113" s="45"/>
      <c r="BR1113" s="45"/>
      <c r="BS1113" s="45"/>
      <c r="BT1113" s="45"/>
      <c r="BU1113" s="45"/>
      <c r="BV1113" s="45"/>
      <c r="BW1113" s="45"/>
      <c r="BX1113" s="45"/>
      <c r="BY1113" s="45"/>
      <c r="BZ1113" s="45"/>
      <c r="CA1113" s="45"/>
      <c r="CB1113" s="45"/>
      <c r="CC1113" s="45"/>
      <c r="CD1113" s="45"/>
      <c r="CE1113" s="45"/>
      <c r="CF1113" s="45"/>
      <c r="CG1113" s="45"/>
      <c r="CH1113" s="45"/>
      <c r="CI1113" s="45"/>
      <c r="CJ1113" s="45"/>
      <c r="CK1113" s="45"/>
      <c r="CL1113" s="45"/>
      <c r="CM1113" s="45"/>
      <c r="CN1113" s="45"/>
      <c r="CO1113" s="45"/>
      <c r="CP1113" s="45"/>
      <c r="CQ1113" s="45"/>
      <c r="CR1113" s="45"/>
      <c r="CS1113" s="45"/>
      <c r="CT1113" s="45"/>
      <c r="CU1113" s="45"/>
      <c r="CV1113" s="45"/>
      <c r="CW1113" s="45"/>
      <c r="CX1113" s="45"/>
      <c r="CY1113" s="45"/>
      <c r="CZ1113" s="45"/>
      <c r="DA1113" s="45"/>
      <c r="DB1113" s="45"/>
      <c r="DC1113" s="45"/>
      <c r="DD1113" s="45"/>
      <c r="DE1113" s="45"/>
      <c r="DF1113" s="45"/>
      <c r="DG1113" s="45"/>
      <c r="DH1113" s="45"/>
      <c r="DI1113" s="45"/>
      <c r="DJ1113" s="45"/>
      <c r="DK1113" s="45"/>
      <c r="DL1113" s="45"/>
      <c r="DM1113" s="45"/>
      <c r="DN1113" s="45"/>
      <c r="DO1113" s="45"/>
      <c r="DP1113" s="45"/>
      <c r="DQ1113" s="45"/>
      <c r="DR1113" s="45"/>
      <c r="DS1113" s="45"/>
      <c r="DT1113" s="45"/>
      <c r="DU1113" s="45"/>
      <c r="DV1113" s="1217"/>
      <c r="DW1113" s="45"/>
      <c r="DX1113" s="45"/>
      <c r="DY1113" s="45"/>
      <c r="DZ1113" s="45"/>
      <c r="EA1113" s="45"/>
      <c r="EB1113" s="45"/>
      <c r="EC1113" s="45"/>
      <c r="ED1113" s="45"/>
      <c r="EE1113" s="45"/>
      <c r="EF1113" s="45"/>
      <c r="EG1113" s="45"/>
      <c r="EH1113" s="45"/>
      <c r="EI1113" s="45"/>
      <c r="EJ1113" s="45"/>
      <c r="EK1113" s="45"/>
      <c r="EL1113" s="45"/>
      <c r="EM1113" s="45"/>
      <c r="EN1113" s="45"/>
      <c r="EO1113" s="45"/>
      <c r="EP1113" s="45"/>
      <c r="EQ1113" s="1217"/>
      <c r="ER1113" s="577"/>
    </row>
    <row r="1114" spans="1:148" ht="15" customHeight="1">
      <c r="A1114" s="648"/>
      <c r="B1114" s="2261" t="str">
        <f t="shared" si="1179"/>
        <v>Desk 67</v>
      </c>
      <c r="C1114" s="2266" t="str">
        <f t="shared" ref="C1114" si="1182">IF(ISBLANK(C78), "", C78)</f>
        <v/>
      </c>
      <c r="D1114" s="2266" t="str">
        <f t="shared" si="1175"/>
        <v/>
      </c>
      <c r="E1114" s="2266" t="str">
        <f t="shared" si="1175"/>
        <v/>
      </c>
      <c r="F1114" s="2266" t="str">
        <f t="shared" si="1175"/>
        <v/>
      </c>
      <c r="G1114" s="45"/>
      <c r="H1114" s="45"/>
      <c r="I1114" s="45"/>
      <c r="J1114" s="45"/>
      <c r="K1114" s="45"/>
      <c r="L1114" s="45"/>
      <c r="M1114" s="45"/>
      <c r="N1114" s="45"/>
      <c r="O1114" s="45"/>
      <c r="P1114" s="45"/>
      <c r="Q1114" s="45"/>
      <c r="R1114" s="45"/>
      <c r="S1114" s="45"/>
      <c r="T1114" s="45"/>
      <c r="U1114" s="45"/>
      <c r="V1114" s="45"/>
      <c r="W1114" s="45"/>
      <c r="X1114" s="45"/>
      <c r="Y1114" s="45"/>
      <c r="Z1114" s="45"/>
      <c r="AA1114" s="45"/>
      <c r="AB1114" s="45"/>
      <c r="AC1114" s="45"/>
      <c r="AD1114" s="45"/>
      <c r="AE1114" s="45"/>
      <c r="AF1114" s="45"/>
      <c r="AG1114" s="45"/>
      <c r="AH1114" s="45"/>
      <c r="AI1114" s="45"/>
      <c r="AJ1114" s="45"/>
      <c r="AK1114" s="45"/>
      <c r="AL1114" s="45"/>
      <c r="AM1114" s="45"/>
      <c r="AN1114" s="45"/>
      <c r="AO1114" s="45"/>
      <c r="AP1114" s="45"/>
      <c r="AQ1114" s="45"/>
      <c r="AR1114" s="45"/>
      <c r="AS1114" s="45"/>
      <c r="AT1114" s="45"/>
      <c r="AU1114" s="45"/>
      <c r="AV1114" s="45"/>
      <c r="AW1114" s="45"/>
      <c r="AX1114" s="45"/>
      <c r="AY1114" s="45"/>
      <c r="AZ1114" s="45"/>
      <c r="BA1114" s="45"/>
      <c r="BB1114" s="45"/>
      <c r="BC1114" s="45"/>
      <c r="BD1114" s="45"/>
      <c r="BE1114" s="45"/>
      <c r="BF1114" s="45"/>
      <c r="BG1114" s="45"/>
      <c r="BH1114" s="45"/>
      <c r="BI1114" s="45"/>
      <c r="BJ1114" s="45"/>
      <c r="BK1114" s="45"/>
      <c r="BL1114" s="45"/>
      <c r="BM1114" s="45"/>
      <c r="BN1114" s="45"/>
      <c r="BO1114" s="45"/>
      <c r="BP1114" s="45"/>
      <c r="BQ1114" s="45"/>
      <c r="BR1114" s="45"/>
      <c r="BS1114" s="45"/>
      <c r="BT1114" s="45"/>
      <c r="BU1114" s="45"/>
      <c r="BV1114" s="45"/>
      <c r="BW1114" s="45"/>
      <c r="BX1114" s="45"/>
      <c r="BY1114" s="45"/>
      <c r="BZ1114" s="45"/>
      <c r="CA1114" s="45"/>
      <c r="CB1114" s="45"/>
      <c r="CC1114" s="45"/>
      <c r="CD1114" s="45"/>
      <c r="CE1114" s="45"/>
      <c r="CF1114" s="45"/>
      <c r="CG1114" s="45"/>
      <c r="CH1114" s="45"/>
      <c r="CI1114" s="45"/>
      <c r="CJ1114" s="45"/>
      <c r="CK1114" s="45"/>
      <c r="CL1114" s="45"/>
      <c r="CM1114" s="45"/>
      <c r="CN1114" s="45"/>
      <c r="CO1114" s="45"/>
      <c r="CP1114" s="45"/>
      <c r="CQ1114" s="45"/>
      <c r="CR1114" s="45"/>
      <c r="CS1114" s="45"/>
      <c r="CT1114" s="45"/>
      <c r="CU1114" s="45"/>
      <c r="CV1114" s="45"/>
      <c r="CW1114" s="45"/>
      <c r="CX1114" s="45"/>
      <c r="CY1114" s="45"/>
      <c r="CZ1114" s="45"/>
      <c r="DA1114" s="45"/>
      <c r="DB1114" s="45"/>
      <c r="DC1114" s="45"/>
      <c r="DD1114" s="45"/>
      <c r="DE1114" s="45"/>
      <c r="DF1114" s="45"/>
      <c r="DG1114" s="45"/>
      <c r="DH1114" s="45"/>
      <c r="DI1114" s="45"/>
      <c r="DJ1114" s="45"/>
      <c r="DK1114" s="45"/>
      <c r="DL1114" s="45"/>
      <c r="DM1114" s="45"/>
      <c r="DN1114" s="45"/>
      <c r="DO1114" s="45"/>
      <c r="DP1114" s="45"/>
      <c r="DQ1114" s="45"/>
      <c r="DR1114" s="45"/>
      <c r="DS1114" s="45"/>
      <c r="DT1114" s="45"/>
      <c r="DU1114" s="45"/>
      <c r="DV1114" s="1217"/>
      <c r="DW1114" s="45"/>
      <c r="DX1114" s="45"/>
      <c r="DY1114" s="45"/>
      <c r="DZ1114" s="45"/>
      <c r="EA1114" s="45"/>
      <c r="EB1114" s="45"/>
      <c r="EC1114" s="45"/>
      <c r="ED1114" s="45"/>
      <c r="EE1114" s="45"/>
      <c r="EF1114" s="45"/>
      <c r="EG1114" s="45"/>
      <c r="EH1114" s="45"/>
      <c r="EI1114" s="45"/>
      <c r="EJ1114" s="45"/>
      <c r="EK1114" s="45"/>
      <c r="EL1114" s="45"/>
      <c r="EM1114" s="45"/>
      <c r="EN1114" s="45"/>
      <c r="EO1114" s="45"/>
      <c r="EP1114" s="45"/>
      <c r="EQ1114" s="1217"/>
      <c r="ER1114" s="577"/>
    </row>
    <row r="1115" spans="1:148" ht="15" customHeight="1">
      <c r="A1115" s="648"/>
      <c r="B1115" s="2261" t="str">
        <f t="shared" si="1179"/>
        <v>Desk 68</v>
      </c>
      <c r="C1115" s="2266" t="str">
        <f t="shared" ref="C1115" si="1183">IF(ISBLANK(C79), "", C79)</f>
        <v/>
      </c>
      <c r="D1115" s="2266" t="str">
        <f t="shared" si="1175"/>
        <v/>
      </c>
      <c r="E1115" s="2266" t="str">
        <f t="shared" si="1175"/>
        <v/>
      </c>
      <c r="F1115" s="2266" t="str">
        <f t="shared" si="1175"/>
        <v/>
      </c>
      <c r="G1115" s="45"/>
      <c r="H1115" s="45"/>
      <c r="I1115" s="45"/>
      <c r="J1115" s="45"/>
      <c r="K1115" s="45"/>
      <c r="L1115" s="45"/>
      <c r="M1115" s="45"/>
      <c r="N1115" s="45"/>
      <c r="O1115" s="45"/>
      <c r="P1115" s="45"/>
      <c r="Q1115" s="45"/>
      <c r="R1115" s="45"/>
      <c r="S1115" s="45"/>
      <c r="T1115" s="45"/>
      <c r="U1115" s="45"/>
      <c r="V1115" s="45"/>
      <c r="W1115" s="45"/>
      <c r="X1115" s="45"/>
      <c r="Y1115" s="45"/>
      <c r="Z1115" s="45"/>
      <c r="AA1115" s="45"/>
      <c r="AB1115" s="45"/>
      <c r="AC1115" s="45"/>
      <c r="AD1115" s="45"/>
      <c r="AE1115" s="45"/>
      <c r="AF1115" s="45"/>
      <c r="AG1115" s="45"/>
      <c r="AH1115" s="45"/>
      <c r="AI1115" s="45"/>
      <c r="AJ1115" s="45"/>
      <c r="AK1115" s="45"/>
      <c r="AL1115" s="45"/>
      <c r="AM1115" s="45"/>
      <c r="AN1115" s="45"/>
      <c r="AO1115" s="45"/>
      <c r="AP1115" s="45"/>
      <c r="AQ1115" s="45"/>
      <c r="AR1115" s="45"/>
      <c r="AS1115" s="45"/>
      <c r="AT1115" s="45"/>
      <c r="AU1115" s="45"/>
      <c r="AV1115" s="45"/>
      <c r="AW1115" s="45"/>
      <c r="AX1115" s="45"/>
      <c r="AY1115" s="45"/>
      <c r="AZ1115" s="45"/>
      <c r="BA1115" s="45"/>
      <c r="BB1115" s="45"/>
      <c r="BC1115" s="45"/>
      <c r="BD1115" s="45"/>
      <c r="BE1115" s="45"/>
      <c r="BF1115" s="45"/>
      <c r="BG1115" s="45"/>
      <c r="BH1115" s="45"/>
      <c r="BI1115" s="45"/>
      <c r="BJ1115" s="45"/>
      <c r="BK1115" s="45"/>
      <c r="BL1115" s="45"/>
      <c r="BM1115" s="45"/>
      <c r="BN1115" s="45"/>
      <c r="BO1115" s="45"/>
      <c r="BP1115" s="45"/>
      <c r="BQ1115" s="45"/>
      <c r="BR1115" s="45"/>
      <c r="BS1115" s="45"/>
      <c r="BT1115" s="45"/>
      <c r="BU1115" s="45"/>
      <c r="BV1115" s="45"/>
      <c r="BW1115" s="45"/>
      <c r="BX1115" s="45"/>
      <c r="BY1115" s="45"/>
      <c r="BZ1115" s="45"/>
      <c r="CA1115" s="45"/>
      <c r="CB1115" s="45"/>
      <c r="CC1115" s="45"/>
      <c r="CD1115" s="45"/>
      <c r="CE1115" s="45"/>
      <c r="CF1115" s="45"/>
      <c r="CG1115" s="45"/>
      <c r="CH1115" s="45"/>
      <c r="CI1115" s="45"/>
      <c r="CJ1115" s="45"/>
      <c r="CK1115" s="45"/>
      <c r="CL1115" s="45"/>
      <c r="CM1115" s="45"/>
      <c r="CN1115" s="45"/>
      <c r="CO1115" s="45"/>
      <c r="CP1115" s="45"/>
      <c r="CQ1115" s="45"/>
      <c r="CR1115" s="45"/>
      <c r="CS1115" s="45"/>
      <c r="CT1115" s="45"/>
      <c r="CU1115" s="45"/>
      <c r="CV1115" s="45"/>
      <c r="CW1115" s="45"/>
      <c r="CX1115" s="45"/>
      <c r="CY1115" s="45"/>
      <c r="CZ1115" s="45"/>
      <c r="DA1115" s="45"/>
      <c r="DB1115" s="45"/>
      <c r="DC1115" s="45"/>
      <c r="DD1115" s="45"/>
      <c r="DE1115" s="45"/>
      <c r="DF1115" s="45"/>
      <c r="DG1115" s="45"/>
      <c r="DH1115" s="45"/>
      <c r="DI1115" s="45"/>
      <c r="DJ1115" s="45"/>
      <c r="DK1115" s="45"/>
      <c r="DL1115" s="45"/>
      <c r="DM1115" s="45"/>
      <c r="DN1115" s="45"/>
      <c r="DO1115" s="45"/>
      <c r="DP1115" s="45"/>
      <c r="DQ1115" s="45"/>
      <c r="DR1115" s="45"/>
      <c r="DS1115" s="45"/>
      <c r="DT1115" s="45"/>
      <c r="DU1115" s="45"/>
      <c r="DV1115" s="1217"/>
      <c r="DW1115" s="45"/>
      <c r="DX1115" s="45"/>
      <c r="DY1115" s="45"/>
      <c r="DZ1115" s="45"/>
      <c r="EA1115" s="45"/>
      <c r="EB1115" s="45"/>
      <c r="EC1115" s="45"/>
      <c r="ED1115" s="45"/>
      <c r="EE1115" s="45"/>
      <c r="EF1115" s="45"/>
      <c r="EG1115" s="45"/>
      <c r="EH1115" s="45"/>
      <c r="EI1115" s="45"/>
      <c r="EJ1115" s="45"/>
      <c r="EK1115" s="45"/>
      <c r="EL1115" s="45"/>
      <c r="EM1115" s="45"/>
      <c r="EN1115" s="45"/>
      <c r="EO1115" s="45"/>
      <c r="EP1115" s="45"/>
      <c r="EQ1115" s="1217"/>
      <c r="ER1115" s="577"/>
    </row>
    <row r="1116" spans="1:148" ht="15" customHeight="1">
      <c r="A1116" s="648"/>
      <c r="B1116" s="2261" t="str">
        <f t="shared" si="1179"/>
        <v>Desk 69</v>
      </c>
      <c r="C1116" s="2266" t="str">
        <f t="shared" ref="C1116" si="1184">IF(ISBLANK(C80), "", C80)</f>
        <v/>
      </c>
      <c r="D1116" s="2266" t="str">
        <f t="shared" si="1175"/>
        <v/>
      </c>
      <c r="E1116" s="2266" t="str">
        <f t="shared" si="1175"/>
        <v/>
      </c>
      <c r="F1116" s="2266" t="str">
        <f t="shared" si="1175"/>
        <v/>
      </c>
      <c r="G1116" s="45"/>
      <c r="H1116" s="45"/>
      <c r="I1116" s="45"/>
      <c r="J1116" s="45"/>
      <c r="K1116" s="45"/>
      <c r="L1116" s="45"/>
      <c r="M1116" s="45"/>
      <c r="N1116" s="45"/>
      <c r="O1116" s="45"/>
      <c r="P1116" s="45"/>
      <c r="Q1116" s="45"/>
      <c r="R1116" s="45"/>
      <c r="S1116" s="45"/>
      <c r="T1116" s="45"/>
      <c r="U1116" s="45"/>
      <c r="V1116" s="45"/>
      <c r="W1116" s="45"/>
      <c r="X1116" s="45"/>
      <c r="Y1116" s="45"/>
      <c r="Z1116" s="45"/>
      <c r="AA1116" s="45"/>
      <c r="AB1116" s="45"/>
      <c r="AC1116" s="45"/>
      <c r="AD1116" s="45"/>
      <c r="AE1116" s="45"/>
      <c r="AF1116" s="45"/>
      <c r="AG1116" s="45"/>
      <c r="AH1116" s="45"/>
      <c r="AI1116" s="45"/>
      <c r="AJ1116" s="45"/>
      <c r="AK1116" s="45"/>
      <c r="AL1116" s="45"/>
      <c r="AM1116" s="45"/>
      <c r="AN1116" s="45"/>
      <c r="AO1116" s="45"/>
      <c r="AP1116" s="45"/>
      <c r="AQ1116" s="45"/>
      <c r="AR1116" s="45"/>
      <c r="AS1116" s="45"/>
      <c r="AT1116" s="45"/>
      <c r="AU1116" s="45"/>
      <c r="AV1116" s="45"/>
      <c r="AW1116" s="45"/>
      <c r="AX1116" s="45"/>
      <c r="AY1116" s="45"/>
      <c r="AZ1116" s="45"/>
      <c r="BA1116" s="45"/>
      <c r="BB1116" s="45"/>
      <c r="BC1116" s="45"/>
      <c r="BD1116" s="45"/>
      <c r="BE1116" s="45"/>
      <c r="BF1116" s="45"/>
      <c r="BG1116" s="45"/>
      <c r="BH1116" s="45"/>
      <c r="BI1116" s="45"/>
      <c r="BJ1116" s="45"/>
      <c r="BK1116" s="45"/>
      <c r="BL1116" s="45"/>
      <c r="BM1116" s="45"/>
      <c r="BN1116" s="45"/>
      <c r="BO1116" s="45"/>
      <c r="BP1116" s="45"/>
      <c r="BQ1116" s="45"/>
      <c r="BR1116" s="45"/>
      <c r="BS1116" s="45"/>
      <c r="BT1116" s="45"/>
      <c r="BU1116" s="45"/>
      <c r="BV1116" s="45"/>
      <c r="BW1116" s="45"/>
      <c r="BX1116" s="45"/>
      <c r="BY1116" s="45"/>
      <c r="BZ1116" s="45"/>
      <c r="CA1116" s="45"/>
      <c r="CB1116" s="45"/>
      <c r="CC1116" s="45"/>
      <c r="CD1116" s="45"/>
      <c r="CE1116" s="45"/>
      <c r="CF1116" s="45"/>
      <c r="CG1116" s="45"/>
      <c r="CH1116" s="45"/>
      <c r="CI1116" s="45"/>
      <c r="CJ1116" s="45"/>
      <c r="CK1116" s="45"/>
      <c r="CL1116" s="45"/>
      <c r="CM1116" s="45"/>
      <c r="CN1116" s="45"/>
      <c r="CO1116" s="45"/>
      <c r="CP1116" s="45"/>
      <c r="CQ1116" s="45"/>
      <c r="CR1116" s="45"/>
      <c r="CS1116" s="45"/>
      <c r="CT1116" s="45"/>
      <c r="CU1116" s="45"/>
      <c r="CV1116" s="45"/>
      <c r="CW1116" s="45"/>
      <c r="CX1116" s="45"/>
      <c r="CY1116" s="45"/>
      <c r="CZ1116" s="45"/>
      <c r="DA1116" s="45"/>
      <c r="DB1116" s="45"/>
      <c r="DC1116" s="45"/>
      <c r="DD1116" s="45"/>
      <c r="DE1116" s="45"/>
      <c r="DF1116" s="45"/>
      <c r="DG1116" s="45"/>
      <c r="DH1116" s="45"/>
      <c r="DI1116" s="45"/>
      <c r="DJ1116" s="45"/>
      <c r="DK1116" s="45"/>
      <c r="DL1116" s="45"/>
      <c r="DM1116" s="45"/>
      <c r="DN1116" s="45"/>
      <c r="DO1116" s="45"/>
      <c r="DP1116" s="45"/>
      <c r="DQ1116" s="45"/>
      <c r="DR1116" s="45"/>
      <c r="DS1116" s="45"/>
      <c r="DT1116" s="45"/>
      <c r="DU1116" s="45"/>
      <c r="DV1116" s="1217"/>
      <c r="DW1116" s="45"/>
      <c r="DX1116" s="45"/>
      <c r="DY1116" s="45"/>
      <c r="DZ1116" s="45"/>
      <c r="EA1116" s="45"/>
      <c r="EB1116" s="45"/>
      <c r="EC1116" s="45"/>
      <c r="ED1116" s="45"/>
      <c r="EE1116" s="45"/>
      <c r="EF1116" s="45"/>
      <c r="EG1116" s="45"/>
      <c r="EH1116" s="45"/>
      <c r="EI1116" s="45"/>
      <c r="EJ1116" s="45"/>
      <c r="EK1116" s="45"/>
      <c r="EL1116" s="45"/>
      <c r="EM1116" s="45"/>
      <c r="EN1116" s="45"/>
      <c r="EO1116" s="45"/>
      <c r="EP1116" s="45"/>
      <c r="EQ1116" s="1217"/>
      <c r="ER1116" s="577"/>
    </row>
    <row r="1117" spans="1:148" ht="15" customHeight="1">
      <c r="A1117" s="648"/>
      <c r="B1117" s="2261" t="str">
        <f t="shared" si="1179"/>
        <v>Desk 70</v>
      </c>
      <c r="C1117" s="2266" t="str">
        <f t="shared" ref="C1117" si="1185">IF(ISBLANK(C81), "", C81)</f>
        <v/>
      </c>
      <c r="D1117" s="2266" t="str">
        <f t="shared" si="1175"/>
        <v/>
      </c>
      <c r="E1117" s="2266" t="str">
        <f t="shared" si="1175"/>
        <v/>
      </c>
      <c r="F1117" s="2266" t="str">
        <f t="shared" si="1175"/>
        <v/>
      </c>
      <c r="G1117" s="45"/>
      <c r="H1117" s="45"/>
      <c r="I1117" s="45"/>
      <c r="J1117" s="45"/>
      <c r="K1117" s="45"/>
      <c r="L1117" s="45"/>
      <c r="M1117" s="45"/>
      <c r="N1117" s="45"/>
      <c r="O1117" s="45"/>
      <c r="P1117" s="45"/>
      <c r="Q1117" s="45"/>
      <c r="R1117" s="45"/>
      <c r="S1117" s="45"/>
      <c r="T1117" s="45"/>
      <c r="U1117" s="45"/>
      <c r="V1117" s="45"/>
      <c r="W1117" s="45"/>
      <c r="X1117" s="45"/>
      <c r="Y1117" s="45"/>
      <c r="Z1117" s="45"/>
      <c r="AA1117" s="45"/>
      <c r="AB1117" s="45"/>
      <c r="AC1117" s="45"/>
      <c r="AD1117" s="45"/>
      <c r="AE1117" s="45"/>
      <c r="AF1117" s="45"/>
      <c r="AG1117" s="45"/>
      <c r="AH1117" s="45"/>
      <c r="AI1117" s="45"/>
      <c r="AJ1117" s="45"/>
      <c r="AK1117" s="45"/>
      <c r="AL1117" s="45"/>
      <c r="AM1117" s="45"/>
      <c r="AN1117" s="45"/>
      <c r="AO1117" s="45"/>
      <c r="AP1117" s="45"/>
      <c r="AQ1117" s="45"/>
      <c r="AR1117" s="45"/>
      <c r="AS1117" s="45"/>
      <c r="AT1117" s="45"/>
      <c r="AU1117" s="45"/>
      <c r="AV1117" s="45"/>
      <c r="AW1117" s="45"/>
      <c r="AX1117" s="45"/>
      <c r="AY1117" s="45"/>
      <c r="AZ1117" s="45"/>
      <c r="BA1117" s="45"/>
      <c r="BB1117" s="45"/>
      <c r="BC1117" s="45"/>
      <c r="BD1117" s="45"/>
      <c r="BE1117" s="45"/>
      <c r="BF1117" s="45"/>
      <c r="BG1117" s="45"/>
      <c r="BH1117" s="45"/>
      <c r="BI1117" s="45"/>
      <c r="BJ1117" s="45"/>
      <c r="BK1117" s="45"/>
      <c r="BL1117" s="45"/>
      <c r="BM1117" s="45"/>
      <c r="BN1117" s="45"/>
      <c r="BO1117" s="45"/>
      <c r="BP1117" s="45"/>
      <c r="BQ1117" s="45"/>
      <c r="BR1117" s="45"/>
      <c r="BS1117" s="45"/>
      <c r="BT1117" s="45"/>
      <c r="BU1117" s="45"/>
      <c r="BV1117" s="45"/>
      <c r="BW1117" s="45"/>
      <c r="BX1117" s="45"/>
      <c r="BY1117" s="45"/>
      <c r="BZ1117" s="45"/>
      <c r="CA1117" s="45"/>
      <c r="CB1117" s="45"/>
      <c r="CC1117" s="45"/>
      <c r="CD1117" s="45"/>
      <c r="CE1117" s="45"/>
      <c r="CF1117" s="45"/>
      <c r="CG1117" s="45"/>
      <c r="CH1117" s="45"/>
      <c r="CI1117" s="45"/>
      <c r="CJ1117" s="45"/>
      <c r="CK1117" s="45"/>
      <c r="CL1117" s="45"/>
      <c r="CM1117" s="45"/>
      <c r="CN1117" s="45"/>
      <c r="CO1117" s="45"/>
      <c r="CP1117" s="45"/>
      <c r="CQ1117" s="45"/>
      <c r="CR1117" s="45"/>
      <c r="CS1117" s="45"/>
      <c r="CT1117" s="45"/>
      <c r="CU1117" s="45"/>
      <c r="CV1117" s="45"/>
      <c r="CW1117" s="45"/>
      <c r="CX1117" s="45"/>
      <c r="CY1117" s="45"/>
      <c r="CZ1117" s="45"/>
      <c r="DA1117" s="45"/>
      <c r="DB1117" s="45"/>
      <c r="DC1117" s="45"/>
      <c r="DD1117" s="45"/>
      <c r="DE1117" s="45"/>
      <c r="DF1117" s="45"/>
      <c r="DG1117" s="45"/>
      <c r="DH1117" s="45"/>
      <c r="DI1117" s="45"/>
      <c r="DJ1117" s="45"/>
      <c r="DK1117" s="45"/>
      <c r="DL1117" s="45"/>
      <c r="DM1117" s="45"/>
      <c r="DN1117" s="45"/>
      <c r="DO1117" s="45"/>
      <c r="DP1117" s="45"/>
      <c r="DQ1117" s="45"/>
      <c r="DR1117" s="45"/>
      <c r="DS1117" s="45"/>
      <c r="DT1117" s="45"/>
      <c r="DU1117" s="45"/>
      <c r="DV1117" s="1217"/>
      <c r="DW1117" s="45"/>
      <c r="DX1117" s="45"/>
      <c r="DY1117" s="45"/>
      <c r="DZ1117" s="45"/>
      <c r="EA1117" s="45"/>
      <c r="EB1117" s="45"/>
      <c r="EC1117" s="45"/>
      <c r="ED1117" s="45"/>
      <c r="EE1117" s="45"/>
      <c r="EF1117" s="45"/>
      <c r="EG1117" s="45"/>
      <c r="EH1117" s="45"/>
      <c r="EI1117" s="45"/>
      <c r="EJ1117" s="45"/>
      <c r="EK1117" s="45"/>
      <c r="EL1117" s="45"/>
      <c r="EM1117" s="45"/>
      <c r="EN1117" s="45"/>
      <c r="EO1117" s="45"/>
      <c r="EP1117" s="45"/>
      <c r="EQ1117" s="1217"/>
      <c r="ER1117" s="577"/>
    </row>
    <row r="1118" spans="1:148" ht="15" customHeight="1">
      <c r="A1118" s="648"/>
      <c r="B1118" s="2261" t="str">
        <f t="shared" si="1179"/>
        <v>Desk 71</v>
      </c>
      <c r="C1118" s="2266" t="str">
        <f t="shared" ref="C1118" si="1186">IF(ISBLANK(C82), "", C82)</f>
        <v/>
      </c>
      <c r="D1118" s="2266" t="str">
        <f t="shared" si="1175"/>
        <v/>
      </c>
      <c r="E1118" s="2266" t="str">
        <f t="shared" si="1175"/>
        <v/>
      </c>
      <c r="F1118" s="2266" t="str">
        <f t="shared" si="1175"/>
        <v/>
      </c>
      <c r="G1118" s="45"/>
      <c r="H1118" s="45"/>
      <c r="I1118" s="45"/>
      <c r="J1118" s="45"/>
      <c r="K1118" s="45"/>
      <c r="L1118" s="45"/>
      <c r="M1118" s="45"/>
      <c r="N1118" s="45"/>
      <c r="O1118" s="45"/>
      <c r="P1118" s="45"/>
      <c r="Q1118" s="45"/>
      <c r="R1118" s="45"/>
      <c r="S1118" s="45"/>
      <c r="T1118" s="45"/>
      <c r="U1118" s="45"/>
      <c r="V1118" s="45"/>
      <c r="W1118" s="45"/>
      <c r="X1118" s="45"/>
      <c r="Y1118" s="45"/>
      <c r="Z1118" s="45"/>
      <c r="AA1118" s="45"/>
      <c r="AB1118" s="45"/>
      <c r="AC1118" s="45"/>
      <c r="AD1118" s="45"/>
      <c r="AE1118" s="45"/>
      <c r="AF1118" s="45"/>
      <c r="AG1118" s="45"/>
      <c r="AH1118" s="45"/>
      <c r="AI1118" s="45"/>
      <c r="AJ1118" s="45"/>
      <c r="AK1118" s="45"/>
      <c r="AL1118" s="45"/>
      <c r="AM1118" s="45"/>
      <c r="AN1118" s="45"/>
      <c r="AO1118" s="45"/>
      <c r="AP1118" s="45"/>
      <c r="AQ1118" s="45"/>
      <c r="AR1118" s="45"/>
      <c r="AS1118" s="45"/>
      <c r="AT1118" s="45"/>
      <c r="AU1118" s="45"/>
      <c r="AV1118" s="45"/>
      <c r="AW1118" s="45"/>
      <c r="AX1118" s="45"/>
      <c r="AY1118" s="45"/>
      <c r="AZ1118" s="45"/>
      <c r="BA1118" s="45"/>
      <c r="BB1118" s="45"/>
      <c r="BC1118" s="45"/>
      <c r="BD1118" s="45"/>
      <c r="BE1118" s="45"/>
      <c r="BF1118" s="45"/>
      <c r="BG1118" s="45"/>
      <c r="BH1118" s="45"/>
      <c r="BI1118" s="45"/>
      <c r="BJ1118" s="45"/>
      <c r="BK1118" s="45"/>
      <c r="BL1118" s="45"/>
      <c r="BM1118" s="45"/>
      <c r="BN1118" s="45"/>
      <c r="BO1118" s="45"/>
      <c r="BP1118" s="45"/>
      <c r="BQ1118" s="45"/>
      <c r="BR1118" s="45"/>
      <c r="BS1118" s="45"/>
      <c r="BT1118" s="45"/>
      <c r="BU1118" s="45"/>
      <c r="BV1118" s="45"/>
      <c r="BW1118" s="45"/>
      <c r="BX1118" s="45"/>
      <c r="BY1118" s="45"/>
      <c r="BZ1118" s="45"/>
      <c r="CA1118" s="45"/>
      <c r="CB1118" s="45"/>
      <c r="CC1118" s="45"/>
      <c r="CD1118" s="45"/>
      <c r="CE1118" s="45"/>
      <c r="CF1118" s="45"/>
      <c r="CG1118" s="45"/>
      <c r="CH1118" s="45"/>
      <c r="CI1118" s="45"/>
      <c r="CJ1118" s="45"/>
      <c r="CK1118" s="45"/>
      <c r="CL1118" s="45"/>
      <c r="CM1118" s="45"/>
      <c r="CN1118" s="45"/>
      <c r="CO1118" s="45"/>
      <c r="CP1118" s="45"/>
      <c r="CQ1118" s="45"/>
      <c r="CR1118" s="45"/>
      <c r="CS1118" s="45"/>
      <c r="CT1118" s="45"/>
      <c r="CU1118" s="45"/>
      <c r="CV1118" s="45"/>
      <c r="CW1118" s="45"/>
      <c r="CX1118" s="45"/>
      <c r="CY1118" s="45"/>
      <c r="CZ1118" s="45"/>
      <c r="DA1118" s="45"/>
      <c r="DB1118" s="45"/>
      <c r="DC1118" s="45"/>
      <c r="DD1118" s="45"/>
      <c r="DE1118" s="45"/>
      <c r="DF1118" s="45"/>
      <c r="DG1118" s="45"/>
      <c r="DH1118" s="45"/>
      <c r="DI1118" s="45"/>
      <c r="DJ1118" s="45"/>
      <c r="DK1118" s="45"/>
      <c r="DL1118" s="45"/>
      <c r="DM1118" s="45"/>
      <c r="DN1118" s="45"/>
      <c r="DO1118" s="45"/>
      <c r="DP1118" s="45"/>
      <c r="DQ1118" s="45"/>
      <c r="DR1118" s="45"/>
      <c r="DS1118" s="45"/>
      <c r="DT1118" s="45"/>
      <c r="DU1118" s="45"/>
      <c r="DV1118" s="1217"/>
      <c r="DW1118" s="45"/>
      <c r="DX1118" s="45"/>
      <c r="DY1118" s="45"/>
      <c r="DZ1118" s="45"/>
      <c r="EA1118" s="45"/>
      <c r="EB1118" s="45"/>
      <c r="EC1118" s="45"/>
      <c r="ED1118" s="45"/>
      <c r="EE1118" s="45"/>
      <c r="EF1118" s="45"/>
      <c r="EG1118" s="45"/>
      <c r="EH1118" s="45"/>
      <c r="EI1118" s="45"/>
      <c r="EJ1118" s="45"/>
      <c r="EK1118" s="45"/>
      <c r="EL1118" s="45"/>
      <c r="EM1118" s="45"/>
      <c r="EN1118" s="45"/>
      <c r="EO1118" s="45"/>
      <c r="EP1118" s="45"/>
      <c r="EQ1118" s="1217"/>
      <c r="ER1118" s="577"/>
    </row>
    <row r="1119" spans="1:148" ht="15" customHeight="1">
      <c r="A1119" s="648"/>
      <c r="B1119" s="2261" t="str">
        <f t="shared" si="1179"/>
        <v>Desk 72</v>
      </c>
      <c r="C1119" s="2266" t="str">
        <f t="shared" ref="C1119" si="1187">IF(ISBLANK(C83), "", C83)</f>
        <v/>
      </c>
      <c r="D1119" s="2266" t="str">
        <f t="shared" si="1175"/>
        <v/>
      </c>
      <c r="E1119" s="2266" t="str">
        <f t="shared" si="1175"/>
        <v/>
      </c>
      <c r="F1119" s="2266" t="str">
        <f t="shared" si="1175"/>
        <v/>
      </c>
      <c r="G1119" s="45"/>
      <c r="H1119" s="45"/>
      <c r="I1119" s="45"/>
      <c r="J1119" s="45"/>
      <c r="K1119" s="45"/>
      <c r="L1119" s="45"/>
      <c r="M1119" s="45"/>
      <c r="N1119" s="45"/>
      <c r="O1119" s="45"/>
      <c r="P1119" s="45"/>
      <c r="Q1119" s="45"/>
      <c r="R1119" s="45"/>
      <c r="S1119" s="45"/>
      <c r="T1119" s="45"/>
      <c r="U1119" s="45"/>
      <c r="V1119" s="45"/>
      <c r="W1119" s="45"/>
      <c r="X1119" s="45"/>
      <c r="Y1119" s="45"/>
      <c r="Z1119" s="45"/>
      <c r="AA1119" s="45"/>
      <c r="AB1119" s="45"/>
      <c r="AC1119" s="45"/>
      <c r="AD1119" s="45"/>
      <c r="AE1119" s="45"/>
      <c r="AF1119" s="45"/>
      <c r="AG1119" s="45"/>
      <c r="AH1119" s="45"/>
      <c r="AI1119" s="45"/>
      <c r="AJ1119" s="45"/>
      <c r="AK1119" s="45"/>
      <c r="AL1119" s="45"/>
      <c r="AM1119" s="45"/>
      <c r="AN1119" s="45"/>
      <c r="AO1119" s="45"/>
      <c r="AP1119" s="45"/>
      <c r="AQ1119" s="45"/>
      <c r="AR1119" s="45"/>
      <c r="AS1119" s="45"/>
      <c r="AT1119" s="45"/>
      <c r="AU1119" s="45"/>
      <c r="AV1119" s="45"/>
      <c r="AW1119" s="45"/>
      <c r="AX1119" s="45"/>
      <c r="AY1119" s="45"/>
      <c r="AZ1119" s="45"/>
      <c r="BA1119" s="45"/>
      <c r="BB1119" s="45"/>
      <c r="BC1119" s="45"/>
      <c r="BD1119" s="45"/>
      <c r="BE1119" s="45"/>
      <c r="BF1119" s="45"/>
      <c r="BG1119" s="45"/>
      <c r="BH1119" s="45"/>
      <c r="BI1119" s="45"/>
      <c r="BJ1119" s="45"/>
      <c r="BK1119" s="45"/>
      <c r="BL1119" s="45"/>
      <c r="BM1119" s="45"/>
      <c r="BN1119" s="45"/>
      <c r="BO1119" s="45"/>
      <c r="BP1119" s="45"/>
      <c r="BQ1119" s="45"/>
      <c r="BR1119" s="45"/>
      <c r="BS1119" s="45"/>
      <c r="BT1119" s="45"/>
      <c r="BU1119" s="45"/>
      <c r="BV1119" s="45"/>
      <c r="BW1119" s="45"/>
      <c r="BX1119" s="45"/>
      <c r="BY1119" s="45"/>
      <c r="BZ1119" s="45"/>
      <c r="CA1119" s="45"/>
      <c r="CB1119" s="45"/>
      <c r="CC1119" s="45"/>
      <c r="CD1119" s="45"/>
      <c r="CE1119" s="45"/>
      <c r="CF1119" s="45"/>
      <c r="CG1119" s="45"/>
      <c r="CH1119" s="45"/>
      <c r="CI1119" s="45"/>
      <c r="CJ1119" s="45"/>
      <c r="CK1119" s="45"/>
      <c r="CL1119" s="45"/>
      <c r="CM1119" s="45"/>
      <c r="CN1119" s="45"/>
      <c r="CO1119" s="45"/>
      <c r="CP1119" s="45"/>
      <c r="CQ1119" s="45"/>
      <c r="CR1119" s="45"/>
      <c r="CS1119" s="45"/>
      <c r="CT1119" s="45"/>
      <c r="CU1119" s="45"/>
      <c r="CV1119" s="45"/>
      <c r="CW1119" s="45"/>
      <c r="CX1119" s="45"/>
      <c r="CY1119" s="45"/>
      <c r="CZ1119" s="45"/>
      <c r="DA1119" s="45"/>
      <c r="DB1119" s="45"/>
      <c r="DC1119" s="45"/>
      <c r="DD1119" s="45"/>
      <c r="DE1119" s="45"/>
      <c r="DF1119" s="45"/>
      <c r="DG1119" s="45"/>
      <c r="DH1119" s="45"/>
      <c r="DI1119" s="45"/>
      <c r="DJ1119" s="45"/>
      <c r="DK1119" s="45"/>
      <c r="DL1119" s="45"/>
      <c r="DM1119" s="45"/>
      <c r="DN1119" s="45"/>
      <c r="DO1119" s="45"/>
      <c r="DP1119" s="45"/>
      <c r="DQ1119" s="45"/>
      <c r="DR1119" s="45"/>
      <c r="DS1119" s="45"/>
      <c r="DT1119" s="45"/>
      <c r="DU1119" s="45"/>
      <c r="DV1119" s="1217"/>
      <c r="DW1119" s="45"/>
      <c r="DX1119" s="45"/>
      <c r="DY1119" s="45"/>
      <c r="DZ1119" s="45"/>
      <c r="EA1119" s="45"/>
      <c r="EB1119" s="45"/>
      <c r="EC1119" s="45"/>
      <c r="ED1119" s="45"/>
      <c r="EE1119" s="45"/>
      <c r="EF1119" s="45"/>
      <c r="EG1119" s="45"/>
      <c r="EH1119" s="45"/>
      <c r="EI1119" s="45"/>
      <c r="EJ1119" s="45"/>
      <c r="EK1119" s="45"/>
      <c r="EL1119" s="45"/>
      <c r="EM1119" s="45"/>
      <c r="EN1119" s="45"/>
      <c r="EO1119" s="45"/>
      <c r="EP1119" s="45"/>
      <c r="EQ1119" s="1217"/>
      <c r="ER1119" s="577"/>
    </row>
    <row r="1120" spans="1:148" ht="15" customHeight="1">
      <c r="A1120" s="648"/>
      <c r="B1120" s="2261" t="str">
        <f t="shared" si="1179"/>
        <v>Desk 73</v>
      </c>
      <c r="C1120" s="2266" t="str">
        <f t="shared" ref="C1120" si="1188">IF(ISBLANK(C84), "", C84)</f>
        <v/>
      </c>
      <c r="D1120" s="2266" t="str">
        <f t="shared" si="1175"/>
        <v/>
      </c>
      <c r="E1120" s="2266" t="str">
        <f t="shared" si="1175"/>
        <v/>
      </c>
      <c r="F1120" s="2266" t="str">
        <f t="shared" si="1175"/>
        <v/>
      </c>
      <c r="G1120" s="45"/>
      <c r="H1120" s="45"/>
      <c r="I1120" s="45"/>
      <c r="J1120" s="45"/>
      <c r="K1120" s="45"/>
      <c r="L1120" s="45"/>
      <c r="M1120" s="45"/>
      <c r="N1120" s="45"/>
      <c r="O1120" s="45"/>
      <c r="P1120" s="45"/>
      <c r="Q1120" s="45"/>
      <c r="R1120" s="45"/>
      <c r="S1120" s="45"/>
      <c r="T1120" s="45"/>
      <c r="U1120" s="45"/>
      <c r="V1120" s="45"/>
      <c r="W1120" s="45"/>
      <c r="X1120" s="45"/>
      <c r="Y1120" s="45"/>
      <c r="Z1120" s="45"/>
      <c r="AA1120" s="45"/>
      <c r="AB1120" s="45"/>
      <c r="AC1120" s="45"/>
      <c r="AD1120" s="45"/>
      <c r="AE1120" s="45"/>
      <c r="AF1120" s="45"/>
      <c r="AG1120" s="45"/>
      <c r="AH1120" s="45"/>
      <c r="AI1120" s="45"/>
      <c r="AJ1120" s="45"/>
      <c r="AK1120" s="45"/>
      <c r="AL1120" s="45"/>
      <c r="AM1120" s="45"/>
      <c r="AN1120" s="45"/>
      <c r="AO1120" s="45"/>
      <c r="AP1120" s="45"/>
      <c r="AQ1120" s="45"/>
      <c r="AR1120" s="45"/>
      <c r="AS1120" s="45"/>
      <c r="AT1120" s="45"/>
      <c r="AU1120" s="45"/>
      <c r="AV1120" s="45"/>
      <c r="AW1120" s="45"/>
      <c r="AX1120" s="45"/>
      <c r="AY1120" s="45"/>
      <c r="AZ1120" s="45"/>
      <c r="BA1120" s="45"/>
      <c r="BB1120" s="45"/>
      <c r="BC1120" s="45"/>
      <c r="BD1120" s="45"/>
      <c r="BE1120" s="45"/>
      <c r="BF1120" s="45"/>
      <c r="BG1120" s="45"/>
      <c r="BH1120" s="45"/>
      <c r="BI1120" s="45"/>
      <c r="BJ1120" s="45"/>
      <c r="BK1120" s="45"/>
      <c r="BL1120" s="45"/>
      <c r="BM1120" s="45"/>
      <c r="BN1120" s="45"/>
      <c r="BO1120" s="45"/>
      <c r="BP1120" s="45"/>
      <c r="BQ1120" s="45"/>
      <c r="BR1120" s="45"/>
      <c r="BS1120" s="45"/>
      <c r="BT1120" s="45"/>
      <c r="BU1120" s="45"/>
      <c r="BV1120" s="45"/>
      <c r="BW1120" s="45"/>
      <c r="BX1120" s="45"/>
      <c r="BY1120" s="45"/>
      <c r="BZ1120" s="45"/>
      <c r="CA1120" s="45"/>
      <c r="CB1120" s="45"/>
      <c r="CC1120" s="45"/>
      <c r="CD1120" s="45"/>
      <c r="CE1120" s="45"/>
      <c r="CF1120" s="45"/>
      <c r="CG1120" s="45"/>
      <c r="CH1120" s="45"/>
      <c r="CI1120" s="45"/>
      <c r="CJ1120" s="45"/>
      <c r="CK1120" s="45"/>
      <c r="CL1120" s="45"/>
      <c r="CM1120" s="45"/>
      <c r="CN1120" s="45"/>
      <c r="CO1120" s="45"/>
      <c r="CP1120" s="45"/>
      <c r="CQ1120" s="45"/>
      <c r="CR1120" s="45"/>
      <c r="CS1120" s="45"/>
      <c r="CT1120" s="45"/>
      <c r="CU1120" s="45"/>
      <c r="CV1120" s="45"/>
      <c r="CW1120" s="45"/>
      <c r="CX1120" s="45"/>
      <c r="CY1120" s="45"/>
      <c r="CZ1120" s="45"/>
      <c r="DA1120" s="45"/>
      <c r="DB1120" s="45"/>
      <c r="DC1120" s="45"/>
      <c r="DD1120" s="45"/>
      <c r="DE1120" s="45"/>
      <c r="DF1120" s="45"/>
      <c r="DG1120" s="45"/>
      <c r="DH1120" s="45"/>
      <c r="DI1120" s="45"/>
      <c r="DJ1120" s="45"/>
      <c r="DK1120" s="45"/>
      <c r="DL1120" s="45"/>
      <c r="DM1120" s="45"/>
      <c r="DN1120" s="45"/>
      <c r="DO1120" s="45"/>
      <c r="DP1120" s="45"/>
      <c r="DQ1120" s="45"/>
      <c r="DR1120" s="45"/>
      <c r="DS1120" s="45"/>
      <c r="DT1120" s="45"/>
      <c r="DU1120" s="45"/>
      <c r="DV1120" s="1217"/>
      <c r="DW1120" s="45"/>
      <c r="DX1120" s="45"/>
      <c r="DY1120" s="45"/>
      <c r="DZ1120" s="45"/>
      <c r="EA1120" s="45"/>
      <c r="EB1120" s="45"/>
      <c r="EC1120" s="45"/>
      <c r="ED1120" s="45"/>
      <c r="EE1120" s="45"/>
      <c r="EF1120" s="45"/>
      <c r="EG1120" s="45"/>
      <c r="EH1120" s="45"/>
      <c r="EI1120" s="45"/>
      <c r="EJ1120" s="45"/>
      <c r="EK1120" s="45"/>
      <c r="EL1120" s="45"/>
      <c r="EM1120" s="45"/>
      <c r="EN1120" s="45"/>
      <c r="EO1120" s="45"/>
      <c r="EP1120" s="45"/>
      <c r="EQ1120" s="1217"/>
      <c r="ER1120" s="577"/>
    </row>
    <row r="1121" spans="1:148" ht="15" customHeight="1">
      <c r="A1121" s="648"/>
      <c r="B1121" s="2261" t="str">
        <f t="shared" si="1179"/>
        <v>Desk 74</v>
      </c>
      <c r="C1121" s="2266" t="str">
        <f t="shared" ref="C1121" si="1189">IF(ISBLANK(C85), "", C85)</f>
        <v/>
      </c>
      <c r="D1121" s="2266" t="str">
        <f t="shared" si="1175"/>
        <v/>
      </c>
      <c r="E1121" s="2266" t="str">
        <f t="shared" si="1175"/>
        <v/>
      </c>
      <c r="F1121" s="2266" t="str">
        <f t="shared" si="1175"/>
        <v/>
      </c>
      <c r="G1121" s="45"/>
      <c r="H1121" s="45"/>
      <c r="I1121" s="45"/>
      <c r="J1121" s="45"/>
      <c r="K1121" s="45"/>
      <c r="L1121" s="45"/>
      <c r="M1121" s="45"/>
      <c r="N1121" s="45"/>
      <c r="O1121" s="45"/>
      <c r="P1121" s="45"/>
      <c r="Q1121" s="45"/>
      <c r="R1121" s="45"/>
      <c r="S1121" s="45"/>
      <c r="T1121" s="45"/>
      <c r="U1121" s="45"/>
      <c r="V1121" s="45"/>
      <c r="W1121" s="45"/>
      <c r="X1121" s="45"/>
      <c r="Y1121" s="45"/>
      <c r="Z1121" s="45"/>
      <c r="AA1121" s="45"/>
      <c r="AB1121" s="45"/>
      <c r="AC1121" s="45"/>
      <c r="AD1121" s="45"/>
      <c r="AE1121" s="45"/>
      <c r="AF1121" s="45"/>
      <c r="AG1121" s="45"/>
      <c r="AH1121" s="45"/>
      <c r="AI1121" s="45"/>
      <c r="AJ1121" s="45"/>
      <c r="AK1121" s="45"/>
      <c r="AL1121" s="45"/>
      <c r="AM1121" s="45"/>
      <c r="AN1121" s="45"/>
      <c r="AO1121" s="45"/>
      <c r="AP1121" s="45"/>
      <c r="AQ1121" s="45"/>
      <c r="AR1121" s="45"/>
      <c r="AS1121" s="45"/>
      <c r="AT1121" s="45"/>
      <c r="AU1121" s="45"/>
      <c r="AV1121" s="45"/>
      <c r="AW1121" s="45"/>
      <c r="AX1121" s="45"/>
      <c r="AY1121" s="45"/>
      <c r="AZ1121" s="45"/>
      <c r="BA1121" s="45"/>
      <c r="BB1121" s="45"/>
      <c r="BC1121" s="45"/>
      <c r="BD1121" s="45"/>
      <c r="BE1121" s="45"/>
      <c r="BF1121" s="45"/>
      <c r="BG1121" s="45"/>
      <c r="BH1121" s="45"/>
      <c r="BI1121" s="45"/>
      <c r="BJ1121" s="45"/>
      <c r="BK1121" s="45"/>
      <c r="BL1121" s="45"/>
      <c r="BM1121" s="45"/>
      <c r="BN1121" s="45"/>
      <c r="BO1121" s="45"/>
      <c r="BP1121" s="45"/>
      <c r="BQ1121" s="45"/>
      <c r="BR1121" s="45"/>
      <c r="BS1121" s="45"/>
      <c r="BT1121" s="45"/>
      <c r="BU1121" s="45"/>
      <c r="BV1121" s="45"/>
      <c r="BW1121" s="45"/>
      <c r="BX1121" s="45"/>
      <c r="BY1121" s="45"/>
      <c r="BZ1121" s="45"/>
      <c r="CA1121" s="45"/>
      <c r="CB1121" s="45"/>
      <c r="CC1121" s="45"/>
      <c r="CD1121" s="45"/>
      <c r="CE1121" s="45"/>
      <c r="CF1121" s="45"/>
      <c r="CG1121" s="45"/>
      <c r="CH1121" s="45"/>
      <c r="CI1121" s="45"/>
      <c r="CJ1121" s="45"/>
      <c r="CK1121" s="45"/>
      <c r="CL1121" s="45"/>
      <c r="CM1121" s="45"/>
      <c r="CN1121" s="45"/>
      <c r="CO1121" s="45"/>
      <c r="CP1121" s="45"/>
      <c r="CQ1121" s="45"/>
      <c r="CR1121" s="45"/>
      <c r="CS1121" s="45"/>
      <c r="CT1121" s="45"/>
      <c r="CU1121" s="45"/>
      <c r="CV1121" s="45"/>
      <c r="CW1121" s="45"/>
      <c r="CX1121" s="45"/>
      <c r="CY1121" s="45"/>
      <c r="CZ1121" s="45"/>
      <c r="DA1121" s="45"/>
      <c r="DB1121" s="45"/>
      <c r="DC1121" s="45"/>
      <c r="DD1121" s="45"/>
      <c r="DE1121" s="45"/>
      <c r="DF1121" s="45"/>
      <c r="DG1121" s="45"/>
      <c r="DH1121" s="45"/>
      <c r="DI1121" s="45"/>
      <c r="DJ1121" s="45"/>
      <c r="DK1121" s="45"/>
      <c r="DL1121" s="45"/>
      <c r="DM1121" s="45"/>
      <c r="DN1121" s="45"/>
      <c r="DO1121" s="45"/>
      <c r="DP1121" s="45"/>
      <c r="DQ1121" s="45"/>
      <c r="DR1121" s="45"/>
      <c r="DS1121" s="45"/>
      <c r="DT1121" s="45"/>
      <c r="DU1121" s="45"/>
      <c r="DV1121" s="1217"/>
      <c r="DW1121" s="45"/>
      <c r="DX1121" s="45"/>
      <c r="DY1121" s="45"/>
      <c r="DZ1121" s="45"/>
      <c r="EA1121" s="45"/>
      <c r="EB1121" s="45"/>
      <c r="EC1121" s="45"/>
      <c r="ED1121" s="45"/>
      <c r="EE1121" s="45"/>
      <c r="EF1121" s="45"/>
      <c r="EG1121" s="45"/>
      <c r="EH1121" s="45"/>
      <c r="EI1121" s="45"/>
      <c r="EJ1121" s="45"/>
      <c r="EK1121" s="45"/>
      <c r="EL1121" s="45"/>
      <c r="EM1121" s="45"/>
      <c r="EN1121" s="45"/>
      <c r="EO1121" s="45"/>
      <c r="EP1121" s="45"/>
      <c r="EQ1121" s="1217"/>
      <c r="ER1121" s="577"/>
    </row>
    <row r="1122" spans="1:148" ht="15" customHeight="1">
      <c r="A1122" s="648"/>
      <c r="B1122" s="2261" t="str">
        <f t="shared" si="1179"/>
        <v>Desk 75</v>
      </c>
      <c r="C1122" s="2266" t="str">
        <f t="shared" ref="C1122" si="1190">IF(ISBLANK(C86), "", C86)</f>
        <v/>
      </c>
      <c r="D1122" s="2266" t="str">
        <f t="shared" si="1175"/>
        <v/>
      </c>
      <c r="E1122" s="2266" t="str">
        <f t="shared" si="1175"/>
        <v/>
      </c>
      <c r="F1122" s="2266" t="str">
        <f t="shared" si="1175"/>
        <v/>
      </c>
      <c r="G1122" s="45"/>
      <c r="H1122" s="45"/>
      <c r="I1122" s="45"/>
      <c r="J1122" s="45"/>
      <c r="K1122" s="45"/>
      <c r="L1122" s="45"/>
      <c r="M1122" s="45"/>
      <c r="N1122" s="45"/>
      <c r="O1122" s="45"/>
      <c r="P1122" s="45"/>
      <c r="Q1122" s="45"/>
      <c r="R1122" s="45"/>
      <c r="S1122" s="45"/>
      <c r="T1122" s="45"/>
      <c r="U1122" s="45"/>
      <c r="V1122" s="45"/>
      <c r="W1122" s="45"/>
      <c r="X1122" s="45"/>
      <c r="Y1122" s="45"/>
      <c r="Z1122" s="45"/>
      <c r="AA1122" s="45"/>
      <c r="AB1122" s="45"/>
      <c r="AC1122" s="45"/>
      <c r="AD1122" s="45"/>
      <c r="AE1122" s="45"/>
      <c r="AF1122" s="45"/>
      <c r="AG1122" s="45"/>
      <c r="AH1122" s="45"/>
      <c r="AI1122" s="45"/>
      <c r="AJ1122" s="45"/>
      <c r="AK1122" s="45"/>
      <c r="AL1122" s="45"/>
      <c r="AM1122" s="45"/>
      <c r="AN1122" s="45"/>
      <c r="AO1122" s="45"/>
      <c r="AP1122" s="45"/>
      <c r="AQ1122" s="45"/>
      <c r="AR1122" s="45"/>
      <c r="AS1122" s="45"/>
      <c r="AT1122" s="45"/>
      <c r="AU1122" s="45"/>
      <c r="AV1122" s="45"/>
      <c r="AW1122" s="45"/>
      <c r="AX1122" s="45"/>
      <c r="AY1122" s="45"/>
      <c r="AZ1122" s="45"/>
      <c r="BA1122" s="45"/>
      <c r="BB1122" s="45"/>
      <c r="BC1122" s="45"/>
      <c r="BD1122" s="45"/>
      <c r="BE1122" s="45"/>
      <c r="BF1122" s="45"/>
      <c r="BG1122" s="45"/>
      <c r="BH1122" s="45"/>
      <c r="BI1122" s="45"/>
      <c r="BJ1122" s="45"/>
      <c r="BK1122" s="45"/>
      <c r="BL1122" s="45"/>
      <c r="BM1122" s="45"/>
      <c r="BN1122" s="45"/>
      <c r="BO1122" s="45"/>
      <c r="BP1122" s="45"/>
      <c r="BQ1122" s="45"/>
      <c r="BR1122" s="45"/>
      <c r="BS1122" s="45"/>
      <c r="BT1122" s="45"/>
      <c r="BU1122" s="45"/>
      <c r="BV1122" s="45"/>
      <c r="BW1122" s="45"/>
      <c r="BX1122" s="45"/>
      <c r="BY1122" s="45"/>
      <c r="BZ1122" s="45"/>
      <c r="CA1122" s="45"/>
      <c r="CB1122" s="45"/>
      <c r="CC1122" s="45"/>
      <c r="CD1122" s="45"/>
      <c r="CE1122" s="45"/>
      <c r="CF1122" s="45"/>
      <c r="CG1122" s="45"/>
      <c r="CH1122" s="45"/>
      <c r="CI1122" s="45"/>
      <c r="CJ1122" s="45"/>
      <c r="CK1122" s="45"/>
      <c r="CL1122" s="45"/>
      <c r="CM1122" s="45"/>
      <c r="CN1122" s="45"/>
      <c r="CO1122" s="45"/>
      <c r="CP1122" s="45"/>
      <c r="CQ1122" s="45"/>
      <c r="CR1122" s="45"/>
      <c r="CS1122" s="45"/>
      <c r="CT1122" s="45"/>
      <c r="CU1122" s="45"/>
      <c r="CV1122" s="45"/>
      <c r="CW1122" s="45"/>
      <c r="CX1122" s="45"/>
      <c r="CY1122" s="45"/>
      <c r="CZ1122" s="45"/>
      <c r="DA1122" s="45"/>
      <c r="DB1122" s="45"/>
      <c r="DC1122" s="45"/>
      <c r="DD1122" s="45"/>
      <c r="DE1122" s="45"/>
      <c r="DF1122" s="45"/>
      <c r="DG1122" s="45"/>
      <c r="DH1122" s="45"/>
      <c r="DI1122" s="45"/>
      <c r="DJ1122" s="45"/>
      <c r="DK1122" s="45"/>
      <c r="DL1122" s="45"/>
      <c r="DM1122" s="45"/>
      <c r="DN1122" s="45"/>
      <c r="DO1122" s="45"/>
      <c r="DP1122" s="45"/>
      <c r="DQ1122" s="45"/>
      <c r="DR1122" s="45"/>
      <c r="DS1122" s="45"/>
      <c r="DT1122" s="45"/>
      <c r="DU1122" s="45"/>
      <c r="DV1122" s="1217"/>
      <c r="DW1122" s="45"/>
      <c r="DX1122" s="45"/>
      <c r="DY1122" s="45"/>
      <c r="DZ1122" s="45"/>
      <c r="EA1122" s="45"/>
      <c r="EB1122" s="45"/>
      <c r="EC1122" s="45"/>
      <c r="ED1122" s="45"/>
      <c r="EE1122" s="45"/>
      <c r="EF1122" s="45"/>
      <c r="EG1122" s="45"/>
      <c r="EH1122" s="45"/>
      <c r="EI1122" s="45"/>
      <c r="EJ1122" s="45"/>
      <c r="EK1122" s="45"/>
      <c r="EL1122" s="45"/>
      <c r="EM1122" s="45"/>
      <c r="EN1122" s="45"/>
      <c r="EO1122" s="45"/>
      <c r="EP1122" s="45"/>
      <c r="EQ1122" s="1217"/>
      <c r="ER1122" s="577"/>
    </row>
    <row r="1123" spans="1:148" ht="15" customHeight="1">
      <c r="A1123" s="648"/>
      <c r="B1123" s="2261" t="str">
        <f t="shared" si="1179"/>
        <v>Desk 76</v>
      </c>
      <c r="C1123" s="2266" t="str">
        <f t="shared" ref="C1123" si="1191">IF(ISBLANK(C87), "", C87)</f>
        <v/>
      </c>
      <c r="D1123" s="2266" t="str">
        <f t="shared" si="1175"/>
        <v/>
      </c>
      <c r="E1123" s="2266" t="str">
        <f t="shared" si="1175"/>
        <v/>
      </c>
      <c r="F1123" s="2266" t="str">
        <f t="shared" si="1175"/>
        <v/>
      </c>
      <c r="G1123" s="45"/>
      <c r="H1123" s="45"/>
      <c r="I1123" s="45"/>
      <c r="J1123" s="45"/>
      <c r="K1123" s="45"/>
      <c r="L1123" s="45"/>
      <c r="M1123" s="45"/>
      <c r="N1123" s="45"/>
      <c r="O1123" s="45"/>
      <c r="P1123" s="45"/>
      <c r="Q1123" s="45"/>
      <c r="R1123" s="45"/>
      <c r="S1123" s="45"/>
      <c r="T1123" s="45"/>
      <c r="U1123" s="45"/>
      <c r="V1123" s="45"/>
      <c r="W1123" s="45"/>
      <c r="X1123" s="45"/>
      <c r="Y1123" s="45"/>
      <c r="Z1123" s="45"/>
      <c r="AA1123" s="45"/>
      <c r="AB1123" s="45"/>
      <c r="AC1123" s="45"/>
      <c r="AD1123" s="45"/>
      <c r="AE1123" s="45"/>
      <c r="AF1123" s="45"/>
      <c r="AG1123" s="45"/>
      <c r="AH1123" s="45"/>
      <c r="AI1123" s="45"/>
      <c r="AJ1123" s="45"/>
      <c r="AK1123" s="45"/>
      <c r="AL1123" s="45"/>
      <c r="AM1123" s="45"/>
      <c r="AN1123" s="45"/>
      <c r="AO1123" s="45"/>
      <c r="AP1123" s="45"/>
      <c r="AQ1123" s="45"/>
      <c r="AR1123" s="45"/>
      <c r="AS1123" s="45"/>
      <c r="AT1123" s="45"/>
      <c r="AU1123" s="45"/>
      <c r="AV1123" s="45"/>
      <c r="AW1123" s="45"/>
      <c r="AX1123" s="45"/>
      <c r="AY1123" s="45"/>
      <c r="AZ1123" s="45"/>
      <c r="BA1123" s="45"/>
      <c r="BB1123" s="45"/>
      <c r="BC1123" s="45"/>
      <c r="BD1123" s="45"/>
      <c r="BE1123" s="45"/>
      <c r="BF1123" s="45"/>
      <c r="BG1123" s="45"/>
      <c r="BH1123" s="45"/>
      <c r="BI1123" s="45"/>
      <c r="BJ1123" s="45"/>
      <c r="BK1123" s="45"/>
      <c r="BL1123" s="45"/>
      <c r="BM1123" s="45"/>
      <c r="BN1123" s="45"/>
      <c r="BO1123" s="45"/>
      <c r="BP1123" s="45"/>
      <c r="BQ1123" s="45"/>
      <c r="BR1123" s="45"/>
      <c r="BS1123" s="45"/>
      <c r="BT1123" s="45"/>
      <c r="BU1123" s="45"/>
      <c r="BV1123" s="45"/>
      <c r="BW1123" s="45"/>
      <c r="BX1123" s="45"/>
      <c r="BY1123" s="45"/>
      <c r="BZ1123" s="45"/>
      <c r="CA1123" s="45"/>
      <c r="CB1123" s="45"/>
      <c r="CC1123" s="45"/>
      <c r="CD1123" s="45"/>
      <c r="CE1123" s="45"/>
      <c r="CF1123" s="45"/>
      <c r="CG1123" s="45"/>
      <c r="CH1123" s="45"/>
      <c r="CI1123" s="45"/>
      <c r="CJ1123" s="45"/>
      <c r="CK1123" s="45"/>
      <c r="CL1123" s="45"/>
      <c r="CM1123" s="45"/>
      <c r="CN1123" s="45"/>
      <c r="CO1123" s="45"/>
      <c r="CP1123" s="45"/>
      <c r="CQ1123" s="45"/>
      <c r="CR1123" s="45"/>
      <c r="CS1123" s="45"/>
      <c r="CT1123" s="45"/>
      <c r="CU1123" s="45"/>
      <c r="CV1123" s="45"/>
      <c r="CW1123" s="45"/>
      <c r="CX1123" s="45"/>
      <c r="CY1123" s="45"/>
      <c r="CZ1123" s="45"/>
      <c r="DA1123" s="45"/>
      <c r="DB1123" s="45"/>
      <c r="DC1123" s="45"/>
      <c r="DD1123" s="45"/>
      <c r="DE1123" s="45"/>
      <c r="DF1123" s="45"/>
      <c r="DG1123" s="45"/>
      <c r="DH1123" s="45"/>
      <c r="DI1123" s="45"/>
      <c r="DJ1123" s="45"/>
      <c r="DK1123" s="45"/>
      <c r="DL1123" s="45"/>
      <c r="DM1123" s="45"/>
      <c r="DN1123" s="45"/>
      <c r="DO1123" s="45"/>
      <c r="DP1123" s="45"/>
      <c r="DQ1123" s="45"/>
      <c r="DR1123" s="45"/>
      <c r="DS1123" s="45"/>
      <c r="DT1123" s="45"/>
      <c r="DU1123" s="45"/>
      <c r="DV1123" s="1217"/>
      <c r="DW1123" s="45"/>
      <c r="DX1123" s="45"/>
      <c r="DY1123" s="45"/>
      <c r="DZ1123" s="45"/>
      <c r="EA1123" s="45"/>
      <c r="EB1123" s="45"/>
      <c r="EC1123" s="45"/>
      <c r="ED1123" s="45"/>
      <c r="EE1123" s="45"/>
      <c r="EF1123" s="45"/>
      <c r="EG1123" s="45"/>
      <c r="EH1123" s="45"/>
      <c r="EI1123" s="45"/>
      <c r="EJ1123" s="45"/>
      <c r="EK1123" s="45"/>
      <c r="EL1123" s="45"/>
      <c r="EM1123" s="45"/>
      <c r="EN1123" s="45"/>
      <c r="EO1123" s="45"/>
      <c r="EP1123" s="45"/>
      <c r="EQ1123" s="1217"/>
      <c r="ER1123" s="577"/>
    </row>
    <row r="1124" spans="1:148" ht="15" customHeight="1">
      <c r="A1124" s="648"/>
      <c r="B1124" s="2261" t="str">
        <f t="shared" si="1179"/>
        <v>Desk 77</v>
      </c>
      <c r="C1124" s="2266" t="str">
        <f t="shared" ref="C1124" si="1192">IF(ISBLANK(C88), "", C88)</f>
        <v/>
      </c>
      <c r="D1124" s="2266" t="str">
        <f t="shared" si="1175"/>
        <v/>
      </c>
      <c r="E1124" s="2266" t="str">
        <f t="shared" si="1175"/>
        <v/>
      </c>
      <c r="F1124" s="2266" t="str">
        <f t="shared" si="1175"/>
        <v/>
      </c>
      <c r="G1124" s="45"/>
      <c r="H1124" s="45"/>
      <c r="I1124" s="45"/>
      <c r="J1124" s="45"/>
      <c r="K1124" s="45"/>
      <c r="L1124" s="45"/>
      <c r="M1124" s="45"/>
      <c r="N1124" s="45"/>
      <c r="O1124" s="45"/>
      <c r="P1124" s="45"/>
      <c r="Q1124" s="45"/>
      <c r="R1124" s="45"/>
      <c r="S1124" s="45"/>
      <c r="T1124" s="45"/>
      <c r="U1124" s="45"/>
      <c r="V1124" s="45"/>
      <c r="W1124" s="45"/>
      <c r="X1124" s="45"/>
      <c r="Y1124" s="45"/>
      <c r="Z1124" s="45"/>
      <c r="AA1124" s="45"/>
      <c r="AB1124" s="45"/>
      <c r="AC1124" s="45"/>
      <c r="AD1124" s="45"/>
      <c r="AE1124" s="45"/>
      <c r="AF1124" s="45"/>
      <c r="AG1124" s="45"/>
      <c r="AH1124" s="45"/>
      <c r="AI1124" s="45"/>
      <c r="AJ1124" s="45"/>
      <c r="AK1124" s="45"/>
      <c r="AL1124" s="45"/>
      <c r="AM1124" s="45"/>
      <c r="AN1124" s="45"/>
      <c r="AO1124" s="45"/>
      <c r="AP1124" s="45"/>
      <c r="AQ1124" s="45"/>
      <c r="AR1124" s="45"/>
      <c r="AS1124" s="45"/>
      <c r="AT1124" s="45"/>
      <c r="AU1124" s="45"/>
      <c r="AV1124" s="45"/>
      <c r="AW1124" s="45"/>
      <c r="AX1124" s="45"/>
      <c r="AY1124" s="45"/>
      <c r="AZ1124" s="45"/>
      <c r="BA1124" s="45"/>
      <c r="BB1124" s="45"/>
      <c r="BC1124" s="45"/>
      <c r="BD1124" s="45"/>
      <c r="BE1124" s="45"/>
      <c r="BF1124" s="45"/>
      <c r="BG1124" s="45"/>
      <c r="BH1124" s="45"/>
      <c r="BI1124" s="45"/>
      <c r="BJ1124" s="45"/>
      <c r="BK1124" s="45"/>
      <c r="BL1124" s="45"/>
      <c r="BM1124" s="45"/>
      <c r="BN1124" s="45"/>
      <c r="BO1124" s="45"/>
      <c r="BP1124" s="45"/>
      <c r="BQ1124" s="45"/>
      <c r="BR1124" s="45"/>
      <c r="BS1124" s="45"/>
      <c r="BT1124" s="45"/>
      <c r="BU1124" s="45"/>
      <c r="BV1124" s="45"/>
      <c r="BW1124" s="45"/>
      <c r="BX1124" s="45"/>
      <c r="BY1124" s="45"/>
      <c r="BZ1124" s="45"/>
      <c r="CA1124" s="45"/>
      <c r="CB1124" s="45"/>
      <c r="CC1124" s="45"/>
      <c r="CD1124" s="45"/>
      <c r="CE1124" s="45"/>
      <c r="CF1124" s="45"/>
      <c r="CG1124" s="45"/>
      <c r="CH1124" s="45"/>
      <c r="CI1124" s="45"/>
      <c r="CJ1124" s="45"/>
      <c r="CK1124" s="45"/>
      <c r="CL1124" s="45"/>
      <c r="CM1124" s="45"/>
      <c r="CN1124" s="45"/>
      <c r="CO1124" s="45"/>
      <c r="CP1124" s="45"/>
      <c r="CQ1124" s="45"/>
      <c r="CR1124" s="45"/>
      <c r="CS1124" s="45"/>
      <c r="CT1124" s="45"/>
      <c r="CU1124" s="45"/>
      <c r="CV1124" s="45"/>
      <c r="CW1124" s="45"/>
      <c r="CX1124" s="45"/>
      <c r="CY1124" s="45"/>
      <c r="CZ1124" s="45"/>
      <c r="DA1124" s="45"/>
      <c r="DB1124" s="45"/>
      <c r="DC1124" s="45"/>
      <c r="DD1124" s="45"/>
      <c r="DE1124" s="45"/>
      <c r="DF1124" s="45"/>
      <c r="DG1124" s="45"/>
      <c r="DH1124" s="45"/>
      <c r="DI1124" s="45"/>
      <c r="DJ1124" s="45"/>
      <c r="DK1124" s="45"/>
      <c r="DL1124" s="45"/>
      <c r="DM1124" s="45"/>
      <c r="DN1124" s="45"/>
      <c r="DO1124" s="45"/>
      <c r="DP1124" s="45"/>
      <c r="DQ1124" s="45"/>
      <c r="DR1124" s="45"/>
      <c r="DS1124" s="45"/>
      <c r="DT1124" s="45"/>
      <c r="DU1124" s="45"/>
      <c r="DV1124" s="1217"/>
      <c r="DW1124" s="45"/>
      <c r="DX1124" s="45"/>
      <c r="DY1124" s="45"/>
      <c r="DZ1124" s="45"/>
      <c r="EA1124" s="45"/>
      <c r="EB1124" s="45"/>
      <c r="EC1124" s="45"/>
      <c r="ED1124" s="45"/>
      <c r="EE1124" s="45"/>
      <c r="EF1124" s="45"/>
      <c r="EG1124" s="45"/>
      <c r="EH1124" s="45"/>
      <c r="EI1124" s="45"/>
      <c r="EJ1124" s="45"/>
      <c r="EK1124" s="45"/>
      <c r="EL1124" s="45"/>
      <c r="EM1124" s="45"/>
      <c r="EN1124" s="45"/>
      <c r="EO1124" s="45"/>
      <c r="EP1124" s="45"/>
      <c r="EQ1124" s="1217"/>
      <c r="ER1124" s="577"/>
    </row>
    <row r="1125" spans="1:148" ht="15" customHeight="1">
      <c r="A1125" s="648"/>
      <c r="B1125" s="2261" t="str">
        <f t="shared" si="1179"/>
        <v>Desk 78</v>
      </c>
      <c r="C1125" s="2266" t="str">
        <f t="shared" ref="C1125" si="1193">IF(ISBLANK(C89), "", C89)</f>
        <v/>
      </c>
      <c r="D1125" s="2266" t="str">
        <f t="shared" si="1175"/>
        <v/>
      </c>
      <c r="E1125" s="2266" t="str">
        <f t="shared" si="1175"/>
        <v/>
      </c>
      <c r="F1125" s="2266" t="str">
        <f t="shared" si="1175"/>
        <v/>
      </c>
      <c r="G1125" s="45"/>
      <c r="H1125" s="45"/>
      <c r="I1125" s="45"/>
      <c r="J1125" s="45"/>
      <c r="K1125" s="45"/>
      <c r="L1125" s="45"/>
      <c r="M1125" s="45"/>
      <c r="N1125" s="45"/>
      <c r="O1125" s="45"/>
      <c r="P1125" s="45"/>
      <c r="Q1125" s="45"/>
      <c r="R1125" s="45"/>
      <c r="S1125" s="45"/>
      <c r="T1125" s="45"/>
      <c r="U1125" s="45"/>
      <c r="V1125" s="45"/>
      <c r="W1125" s="45"/>
      <c r="X1125" s="45"/>
      <c r="Y1125" s="45"/>
      <c r="Z1125" s="45"/>
      <c r="AA1125" s="45"/>
      <c r="AB1125" s="45"/>
      <c r="AC1125" s="45"/>
      <c r="AD1125" s="45"/>
      <c r="AE1125" s="45"/>
      <c r="AF1125" s="45"/>
      <c r="AG1125" s="45"/>
      <c r="AH1125" s="45"/>
      <c r="AI1125" s="45"/>
      <c r="AJ1125" s="45"/>
      <c r="AK1125" s="45"/>
      <c r="AL1125" s="45"/>
      <c r="AM1125" s="45"/>
      <c r="AN1125" s="45"/>
      <c r="AO1125" s="45"/>
      <c r="AP1125" s="45"/>
      <c r="AQ1125" s="45"/>
      <c r="AR1125" s="45"/>
      <c r="AS1125" s="45"/>
      <c r="AT1125" s="45"/>
      <c r="AU1125" s="45"/>
      <c r="AV1125" s="45"/>
      <c r="AW1125" s="45"/>
      <c r="AX1125" s="45"/>
      <c r="AY1125" s="45"/>
      <c r="AZ1125" s="45"/>
      <c r="BA1125" s="45"/>
      <c r="BB1125" s="45"/>
      <c r="BC1125" s="45"/>
      <c r="BD1125" s="45"/>
      <c r="BE1125" s="45"/>
      <c r="BF1125" s="45"/>
      <c r="BG1125" s="45"/>
      <c r="BH1125" s="45"/>
      <c r="BI1125" s="45"/>
      <c r="BJ1125" s="45"/>
      <c r="BK1125" s="45"/>
      <c r="BL1125" s="45"/>
      <c r="BM1125" s="45"/>
      <c r="BN1125" s="45"/>
      <c r="BO1125" s="45"/>
      <c r="BP1125" s="45"/>
      <c r="BQ1125" s="45"/>
      <c r="BR1125" s="45"/>
      <c r="BS1125" s="45"/>
      <c r="BT1125" s="45"/>
      <c r="BU1125" s="45"/>
      <c r="BV1125" s="45"/>
      <c r="BW1125" s="45"/>
      <c r="BX1125" s="45"/>
      <c r="BY1125" s="45"/>
      <c r="BZ1125" s="45"/>
      <c r="CA1125" s="45"/>
      <c r="CB1125" s="45"/>
      <c r="CC1125" s="45"/>
      <c r="CD1125" s="45"/>
      <c r="CE1125" s="45"/>
      <c r="CF1125" s="45"/>
      <c r="CG1125" s="45"/>
      <c r="CH1125" s="45"/>
      <c r="CI1125" s="45"/>
      <c r="CJ1125" s="45"/>
      <c r="CK1125" s="45"/>
      <c r="CL1125" s="45"/>
      <c r="CM1125" s="45"/>
      <c r="CN1125" s="45"/>
      <c r="CO1125" s="45"/>
      <c r="CP1125" s="45"/>
      <c r="CQ1125" s="45"/>
      <c r="CR1125" s="45"/>
      <c r="CS1125" s="45"/>
      <c r="CT1125" s="45"/>
      <c r="CU1125" s="45"/>
      <c r="CV1125" s="45"/>
      <c r="CW1125" s="45"/>
      <c r="CX1125" s="45"/>
      <c r="CY1125" s="45"/>
      <c r="CZ1125" s="45"/>
      <c r="DA1125" s="45"/>
      <c r="DB1125" s="45"/>
      <c r="DC1125" s="45"/>
      <c r="DD1125" s="45"/>
      <c r="DE1125" s="45"/>
      <c r="DF1125" s="45"/>
      <c r="DG1125" s="45"/>
      <c r="DH1125" s="45"/>
      <c r="DI1125" s="45"/>
      <c r="DJ1125" s="45"/>
      <c r="DK1125" s="45"/>
      <c r="DL1125" s="45"/>
      <c r="DM1125" s="45"/>
      <c r="DN1125" s="45"/>
      <c r="DO1125" s="45"/>
      <c r="DP1125" s="45"/>
      <c r="DQ1125" s="45"/>
      <c r="DR1125" s="45"/>
      <c r="DS1125" s="45"/>
      <c r="DT1125" s="45"/>
      <c r="DU1125" s="45"/>
      <c r="DV1125" s="1217"/>
      <c r="DW1125" s="45"/>
      <c r="DX1125" s="45"/>
      <c r="DY1125" s="45"/>
      <c r="DZ1125" s="45"/>
      <c r="EA1125" s="45"/>
      <c r="EB1125" s="45"/>
      <c r="EC1125" s="45"/>
      <c r="ED1125" s="45"/>
      <c r="EE1125" s="45"/>
      <c r="EF1125" s="45"/>
      <c r="EG1125" s="45"/>
      <c r="EH1125" s="45"/>
      <c r="EI1125" s="45"/>
      <c r="EJ1125" s="45"/>
      <c r="EK1125" s="45"/>
      <c r="EL1125" s="45"/>
      <c r="EM1125" s="45"/>
      <c r="EN1125" s="45"/>
      <c r="EO1125" s="45"/>
      <c r="EP1125" s="45"/>
      <c r="EQ1125" s="1217"/>
      <c r="ER1125" s="577"/>
    </row>
    <row r="1126" spans="1:148" ht="15" customHeight="1">
      <c r="A1126" s="648"/>
      <c r="B1126" s="2261" t="str">
        <f t="shared" si="1179"/>
        <v>Desk 79</v>
      </c>
      <c r="C1126" s="2266" t="str">
        <f t="shared" ref="C1126" si="1194">IF(ISBLANK(C90), "", C90)</f>
        <v/>
      </c>
      <c r="D1126" s="2266" t="str">
        <f t="shared" si="1175"/>
        <v/>
      </c>
      <c r="E1126" s="2266" t="str">
        <f t="shared" si="1175"/>
        <v/>
      </c>
      <c r="F1126" s="2266" t="str">
        <f t="shared" si="1175"/>
        <v/>
      </c>
      <c r="G1126" s="45"/>
      <c r="H1126" s="45"/>
      <c r="I1126" s="45"/>
      <c r="J1126" s="45"/>
      <c r="K1126" s="45"/>
      <c r="L1126" s="45"/>
      <c r="M1126" s="45"/>
      <c r="N1126" s="45"/>
      <c r="O1126" s="45"/>
      <c r="P1126" s="45"/>
      <c r="Q1126" s="45"/>
      <c r="R1126" s="45"/>
      <c r="S1126" s="45"/>
      <c r="T1126" s="45"/>
      <c r="U1126" s="45"/>
      <c r="V1126" s="45"/>
      <c r="W1126" s="45"/>
      <c r="X1126" s="45"/>
      <c r="Y1126" s="45"/>
      <c r="Z1126" s="45"/>
      <c r="AA1126" s="45"/>
      <c r="AB1126" s="45"/>
      <c r="AC1126" s="45"/>
      <c r="AD1126" s="45"/>
      <c r="AE1126" s="45"/>
      <c r="AF1126" s="45"/>
      <c r="AG1126" s="45"/>
      <c r="AH1126" s="45"/>
      <c r="AI1126" s="45"/>
      <c r="AJ1126" s="45"/>
      <c r="AK1126" s="45"/>
      <c r="AL1126" s="45"/>
      <c r="AM1126" s="45"/>
      <c r="AN1126" s="45"/>
      <c r="AO1126" s="45"/>
      <c r="AP1126" s="45"/>
      <c r="AQ1126" s="45"/>
      <c r="AR1126" s="45"/>
      <c r="AS1126" s="45"/>
      <c r="AT1126" s="45"/>
      <c r="AU1126" s="45"/>
      <c r="AV1126" s="45"/>
      <c r="AW1126" s="45"/>
      <c r="AX1126" s="45"/>
      <c r="AY1126" s="45"/>
      <c r="AZ1126" s="45"/>
      <c r="BA1126" s="45"/>
      <c r="BB1126" s="45"/>
      <c r="BC1126" s="45"/>
      <c r="BD1126" s="45"/>
      <c r="BE1126" s="45"/>
      <c r="BF1126" s="45"/>
      <c r="BG1126" s="45"/>
      <c r="BH1126" s="45"/>
      <c r="BI1126" s="45"/>
      <c r="BJ1126" s="45"/>
      <c r="BK1126" s="45"/>
      <c r="BL1126" s="45"/>
      <c r="BM1126" s="45"/>
      <c r="BN1126" s="45"/>
      <c r="BO1126" s="45"/>
      <c r="BP1126" s="45"/>
      <c r="BQ1126" s="45"/>
      <c r="BR1126" s="45"/>
      <c r="BS1126" s="45"/>
      <c r="BT1126" s="45"/>
      <c r="BU1126" s="45"/>
      <c r="BV1126" s="45"/>
      <c r="BW1126" s="45"/>
      <c r="BX1126" s="45"/>
      <c r="BY1126" s="45"/>
      <c r="BZ1126" s="45"/>
      <c r="CA1126" s="45"/>
      <c r="CB1126" s="45"/>
      <c r="CC1126" s="45"/>
      <c r="CD1126" s="45"/>
      <c r="CE1126" s="45"/>
      <c r="CF1126" s="45"/>
      <c r="CG1126" s="45"/>
      <c r="CH1126" s="45"/>
      <c r="CI1126" s="45"/>
      <c r="CJ1126" s="45"/>
      <c r="CK1126" s="45"/>
      <c r="CL1126" s="45"/>
      <c r="CM1126" s="45"/>
      <c r="CN1126" s="45"/>
      <c r="CO1126" s="45"/>
      <c r="CP1126" s="45"/>
      <c r="CQ1126" s="45"/>
      <c r="CR1126" s="45"/>
      <c r="CS1126" s="45"/>
      <c r="CT1126" s="45"/>
      <c r="CU1126" s="45"/>
      <c r="CV1126" s="45"/>
      <c r="CW1126" s="45"/>
      <c r="CX1126" s="45"/>
      <c r="CY1126" s="45"/>
      <c r="CZ1126" s="45"/>
      <c r="DA1126" s="45"/>
      <c r="DB1126" s="45"/>
      <c r="DC1126" s="45"/>
      <c r="DD1126" s="45"/>
      <c r="DE1126" s="45"/>
      <c r="DF1126" s="45"/>
      <c r="DG1126" s="45"/>
      <c r="DH1126" s="45"/>
      <c r="DI1126" s="45"/>
      <c r="DJ1126" s="45"/>
      <c r="DK1126" s="45"/>
      <c r="DL1126" s="45"/>
      <c r="DM1126" s="45"/>
      <c r="DN1126" s="45"/>
      <c r="DO1126" s="45"/>
      <c r="DP1126" s="45"/>
      <c r="DQ1126" s="45"/>
      <c r="DR1126" s="45"/>
      <c r="DS1126" s="45"/>
      <c r="DT1126" s="45"/>
      <c r="DU1126" s="45"/>
      <c r="DV1126" s="1217"/>
      <c r="DW1126" s="45"/>
      <c r="DX1126" s="45"/>
      <c r="DY1126" s="45"/>
      <c r="DZ1126" s="45"/>
      <c r="EA1126" s="45"/>
      <c r="EB1126" s="45"/>
      <c r="EC1126" s="45"/>
      <c r="ED1126" s="45"/>
      <c r="EE1126" s="45"/>
      <c r="EF1126" s="45"/>
      <c r="EG1126" s="45"/>
      <c r="EH1126" s="45"/>
      <c r="EI1126" s="45"/>
      <c r="EJ1126" s="45"/>
      <c r="EK1126" s="45"/>
      <c r="EL1126" s="45"/>
      <c r="EM1126" s="45"/>
      <c r="EN1126" s="45"/>
      <c r="EO1126" s="45"/>
      <c r="EP1126" s="45"/>
      <c r="EQ1126" s="1217"/>
      <c r="ER1126" s="577"/>
    </row>
    <row r="1127" spans="1:148" ht="15" customHeight="1">
      <c r="A1127" s="648"/>
      <c r="B1127" s="2261" t="str">
        <f t="shared" si="1179"/>
        <v>Desk 80</v>
      </c>
      <c r="C1127" s="2266" t="str">
        <f t="shared" ref="C1127" si="1195">IF(ISBLANK(C91), "", C91)</f>
        <v/>
      </c>
      <c r="D1127" s="2266" t="str">
        <f t="shared" si="1175"/>
        <v/>
      </c>
      <c r="E1127" s="2266" t="str">
        <f t="shared" si="1175"/>
        <v/>
      </c>
      <c r="F1127" s="2266" t="str">
        <f t="shared" si="1175"/>
        <v/>
      </c>
      <c r="G1127" s="45"/>
      <c r="H1127" s="45"/>
      <c r="I1127" s="45"/>
      <c r="J1127" s="45"/>
      <c r="K1127" s="45"/>
      <c r="L1127" s="45"/>
      <c r="M1127" s="45"/>
      <c r="N1127" s="45"/>
      <c r="O1127" s="45"/>
      <c r="P1127" s="45"/>
      <c r="Q1127" s="45"/>
      <c r="R1127" s="45"/>
      <c r="S1127" s="45"/>
      <c r="T1127" s="45"/>
      <c r="U1127" s="45"/>
      <c r="V1127" s="45"/>
      <c r="W1127" s="45"/>
      <c r="X1127" s="45"/>
      <c r="Y1127" s="45"/>
      <c r="Z1127" s="45"/>
      <c r="AA1127" s="45"/>
      <c r="AB1127" s="45"/>
      <c r="AC1127" s="45"/>
      <c r="AD1127" s="45"/>
      <c r="AE1127" s="45"/>
      <c r="AF1127" s="45"/>
      <c r="AG1127" s="45"/>
      <c r="AH1127" s="45"/>
      <c r="AI1127" s="45"/>
      <c r="AJ1127" s="45"/>
      <c r="AK1127" s="45"/>
      <c r="AL1127" s="45"/>
      <c r="AM1127" s="45"/>
      <c r="AN1127" s="45"/>
      <c r="AO1127" s="45"/>
      <c r="AP1127" s="45"/>
      <c r="AQ1127" s="45"/>
      <c r="AR1127" s="45"/>
      <c r="AS1127" s="45"/>
      <c r="AT1127" s="45"/>
      <c r="AU1127" s="45"/>
      <c r="AV1127" s="45"/>
      <c r="AW1127" s="45"/>
      <c r="AX1127" s="45"/>
      <c r="AY1127" s="45"/>
      <c r="AZ1127" s="45"/>
      <c r="BA1127" s="45"/>
      <c r="BB1127" s="45"/>
      <c r="BC1127" s="45"/>
      <c r="BD1127" s="45"/>
      <c r="BE1127" s="45"/>
      <c r="BF1127" s="45"/>
      <c r="BG1127" s="45"/>
      <c r="BH1127" s="45"/>
      <c r="BI1127" s="45"/>
      <c r="BJ1127" s="45"/>
      <c r="BK1127" s="45"/>
      <c r="BL1127" s="45"/>
      <c r="BM1127" s="45"/>
      <c r="BN1127" s="45"/>
      <c r="BO1127" s="45"/>
      <c r="BP1127" s="45"/>
      <c r="BQ1127" s="45"/>
      <c r="BR1127" s="45"/>
      <c r="BS1127" s="45"/>
      <c r="BT1127" s="45"/>
      <c r="BU1127" s="45"/>
      <c r="BV1127" s="45"/>
      <c r="BW1127" s="45"/>
      <c r="BX1127" s="45"/>
      <c r="BY1127" s="45"/>
      <c r="BZ1127" s="45"/>
      <c r="CA1127" s="45"/>
      <c r="CB1127" s="45"/>
      <c r="CC1127" s="45"/>
      <c r="CD1127" s="45"/>
      <c r="CE1127" s="45"/>
      <c r="CF1127" s="45"/>
      <c r="CG1127" s="45"/>
      <c r="CH1127" s="45"/>
      <c r="CI1127" s="45"/>
      <c r="CJ1127" s="45"/>
      <c r="CK1127" s="45"/>
      <c r="CL1127" s="45"/>
      <c r="CM1127" s="45"/>
      <c r="CN1127" s="45"/>
      <c r="CO1127" s="45"/>
      <c r="CP1127" s="45"/>
      <c r="CQ1127" s="45"/>
      <c r="CR1127" s="45"/>
      <c r="CS1127" s="45"/>
      <c r="CT1127" s="45"/>
      <c r="CU1127" s="45"/>
      <c r="CV1127" s="45"/>
      <c r="CW1127" s="45"/>
      <c r="CX1127" s="45"/>
      <c r="CY1127" s="45"/>
      <c r="CZ1127" s="45"/>
      <c r="DA1127" s="45"/>
      <c r="DB1127" s="45"/>
      <c r="DC1127" s="45"/>
      <c r="DD1127" s="45"/>
      <c r="DE1127" s="45"/>
      <c r="DF1127" s="45"/>
      <c r="DG1127" s="45"/>
      <c r="DH1127" s="45"/>
      <c r="DI1127" s="45"/>
      <c r="DJ1127" s="45"/>
      <c r="DK1127" s="45"/>
      <c r="DL1127" s="45"/>
      <c r="DM1127" s="45"/>
      <c r="DN1127" s="45"/>
      <c r="DO1127" s="45"/>
      <c r="DP1127" s="45"/>
      <c r="DQ1127" s="45"/>
      <c r="DR1127" s="45"/>
      <c r="DS1127" s="45"/>
      <c r="DT1127" s="45"/>
      <c r="DU1127" s="45"/>
      <c r="DV1127" s="1217"/>
      <c r="DW1127" s="45"/>
      <c r="DX1127" s="45"/>
      <c r="DY1127" s="45"/>
      <c r="DZ1127" s="45"/>
      <c r="EA1127" s="45"/>
      <c r="EB1127" s="45"/>
      <c r="EC1127" s="45"/>
      <c r="ED1127" s="45"/>
      <c r="EE1127" s="45"/>
      <c r="EF1127" s="45"/>
      <c r="EG1127" s="45"/>
      <c r="EH1127" s="45"/>
      <c r="EI1127" s="45"/>
      <c r="EJ1127" s="45"/>
      <c r="EK1127" s="45"/>
      <c r="EL1127" s="45"/>
      <c r="EM1127" s="45"/>
      <c r="EN1127" s="45"/>
      <c r="EO1127" s="45"/>
      <c r="EP1127" s="45"/>
      <c r="EQ1127" s="1217"/>
      <c r="ER1127" s="577"/>
    </row>
    <row r="1128" spans="1:148" ht="15" customHeight="1">
      <c r="A1128" s="648"/>
      <c r="B1128" s="2261" t="str">
        <f t="shared" si="1179"/>
        <v>Desk 81</v>
      </c>
      <c r="C1128" s="2266" t="str">
        <f t="shared" ref="C1128" si="1196">IF(ISBLANK(C92), "", C92)</f>
        <v/>
      </c>
      <c r="D1128" s="2266" t="str">
        <f t="shared" ref="D1128:F1147" si="1197">IF(ISBLANK(D92), "", D92)</f>
        <v/>
      </c>
      <c r="E1128" s="2266" t="str">
        <f t="shared" si="1197"/>
        <v/>
      </c>
      <c r="F1128" s="2266" t="str">
        <f t="shared" si="1197"/>
        <v/>
      </c>
      <c r="G1128" s="45"/>
      <c r="H1128" s="45"/>
      <c r="I1128" s="45"/>
      <c r="J1128" s="45"/>
      <c r="K1128" s="45"/>
      <c r="L1128" s="45"/>
      <c r="M1128" s="45"/>
      <c r="N1128" s="45"/>
      <c r="O1128" s="45"/>
      <c r="P1128" s="45"/>
      <c r="Q1128" s="45"/>
      <c r="R1128" s="45"/>
      <c r="S1128" s="45"/>
      <c r="T1128" s="45"/>
      <c r="U1128" s="45"/>
      <c r="V1128" s="45"/>
      <c r="W1128" s="45"/>
      <c r="X1128" s="45"/>
      <c r="Y1128" s="45"/>
      <c r="Z1128" s="45"/>
      <c r="AA1128" s="45"/>
      <c r="AB1128" s="45"/>
      <c r="AC1128" s="45"/>
      <c r="AD1128" s="45"/>
      <c r="AE1128" s="45"/>
      <c r="AF1128" s="45"/>
      <c r="AG1128" s="45"/>
      <c r="AH1128" s="45"/>
      <c r="AI1128" s="45"/>
      <c r="AJ1128" s="45"/>
      <c r="AK1128" s="45"/>
      <c r="AL1128" s="45"/>
      <c r="AM1128" s="45"/>
      <c r="AN1128" s="45"/>
      <c r="AO1128" s="45"/>
      <c r="AP1128" s="45"/>
      <c r="AQ1128" s="45"/>
      <c r="AR1128" s="45"/>
      <c r="AS1128" s="45"/>
      <c r="AT1128" s="45"/>
      <c r="AU1128" s="45"/>
      <c r="AV1128" s="45"/>
      <c r="AW1128" s="45"/>
      <c r="AX1128" s="45"/>
      <c r="AY1128" s="45"/>
      <c r="AZ1128" s="45"/>
      <c r="BA1128" s="45"/>
      <c r="BB1128" s="45"/>
      <c r="BC1128" s="45"/>
      <c r="BD1128" s="45"/>
      <c r="BE1128" s="45"/>
      <c r="BF1128" s="45"/>
      <c r="BG1128" s="45"/>
      <c r="BH1128" s="45"/>
      <c r="BI1128" s="45"/>
      <c r="BJ1128" s="45"/>
      <c r="BK1128" s="45"/>
      <c r="BL1128" s="45"/>
      <c r="BM1128" s="45"/>
      <c r="BN1128" s="45"/>
      <c r="BO1128" s="45"/>
      <c r="BP1128" s="45"/>
      <c r="BQ1128" s="45"/>
      <c r="BR1128" s="45"/>
      <c r="BS1128" s="45"/>
      <c r="BT1128" s="45"/>
      <c r="BU1128" s="45"/>
      <c r="BV1128" s="45"/>
      <c r="BW1128" s="45"/>
      <c r="BX1128" s="45"/>
      <c r="BY1128" s="45"/>
      <c r="BZ1128" s="45"/>
      <c r="CA1128" s="45"/>
      <c r="CB1128" s="45"/>
      <c r="CC1128" s="45"/>
      <c r="CD1128" s="45"/>
      <c r="CE1128" s="45"/>
      <c r="CF1128" s="45"/>
      <c r="CG1128" s="45"/>
      <c r="CH1128" s="45"/>
      <c r="CI1128" s="45"/>
      <c r="CJ1128" s="45"/>
      <c r="CK1128" s="45"/>
      <c r="CL1128" s="45"/>
      <c r="CM1128" s="45"/>
      <c r="CN1128" s="45"/>
      <c r="CO1128" s="45"/>
      <c r="CP1128" s="45"/>
      <c r="CQ1128" s="45"/>
      <c r="CR1128" s="45"/>
      <c r="CS1128" s="45"/>
      <c r="CT1128" s="45"/>
      <c r="CU1128" s="45"/>
      <c r="CV1128" s="45"/>
      <c r="CW1128" s="45"/>
      <c r="CX1128" s="45"/>
      <c r="CY1128" s="45"/>
      <c r="CZ1128" s="45"/>
      <c r="DA1128" s="45"/>
      <c r="DB1128" s="45"/>
      <c r="DC1128" s="45"/>
      <c r="DD1128" s="45"/>
      <c r="DE1128" s="45"/>
      <c r="DF1128" s="45"/>
      <c r="DG1128" s="45"/>
      <c r="DH1128" s="45"/>
      <c r="DI1128" s="45"/>
      <c r="DJ1128" s="45"/>
      <c r="DK1128" s="45"/>
      <c r="DL1128" s="45"/>
      <c r="DM1128" s="45"/>
      <c r="DN1128" s="45"/>
      <c r="DO1128" s="45"/>
      <c r="DP1128" s="45"/>
      <c r="DQ1128" s="45"/>
      <c r="DR1128" s="45"/>
      <c r="DS1128" s="45"/>
      <c r="DT1128" s="45"/>
      <c r="DU1128" s="45"/>
      <c r="DV1128" s="1217"/>
      <c r="DW1128" s="45"/>
      <c r="DX1128" s="45"/>
      <c r="DY1128" s="45"/>
      <c r="DZ1128" s="45"/>
      <c r="EA1128" s="45"/>
      <c r="EB1128" s="45"/>
      <c r="EC1128" s="45"/>
      <c r="ED1128" s="45"/>
      <c r="EE1128" s="45"/>
      <c r="EF1128" s="45"/>
      <c r="EG1128" s="45"/>
      <c r="EH1128" s="45"/>
      <c r="EI1128" s="45"/>
      <c r="EJ1128" s="45"/>
      <c r="EK1128" s="45"/>
      <c r="EL1128" s="45"/>
      <c r="EM1128" s="45"/>
      <c r="EN1128" s="45"/>
      <c r="EO1128" s="45"/>
      <c r="EP1128" s="45"/>
      <c r="EQ1128" s="1217"/>
      <c r="ER1128" s="577"/>
    </row>
    <row r="1129" spans="1:148" ht="15" customHeight="1">
      <c r="A1129" s="648"/>
      <c r="B1129" s="2261" t="str">
        <f t="shared" si="1179"/>
        <v>Desk 82</v>
      </c>
      <c r="C1129" s="2266" t="str">
        <f t="shared" ref="C1129" si="1198">IF(ISBLANK(C93), "", C93)</f>
        <v/>
      </c>
      <c r="D1129" s="2266" t="str">
        <f t="shared" si="1197"/>
        <v/>
      </c>
      <c r="E1129" s="2266" t="str">
        <f t="shared" si="1197"/>
        <v/>
      </c>
      <c r="F1129" s="2266" t="str">
        <f t="shared" si="1197"/>
        <v/>
      </c>
      <c r="G1129" s="45"/>
      <c r="H1129" s="45"/>
      <c r="I1129" s="45"/>
      <c r="J1129" s="45"/>
      <c r="K1129" s="45"/>
      <c r="L1129" s="45"/>
      <c r="M1129" s="45"/>
      <c r="N1129" s="45"/>
      <c r="O1129" s="45"/>
      <c r="P1129" s="45"/>
      <c r="Q1129" s="45"/>
      <c r="R1129" s="45"/>
      <c r="S1129" s="45"/>
      <c r="T1129" s="45"/>
      <c r="U1129" s="45"/>
      <c r="V1129" s="45"/>
      <c r="W1129" s="45"/>
      <c r="X1129" s="45"/>
      <c r="Y1129" s="45"/>
      <c r="Z1129" s="45"/>
      <c r="AA1129" s="45"/>
      <c r="AB1129" s="45"/>
      <c r="AC1129" s="45"/>
      <c r="AD1129" s="45"/>
      <c r="AE1129" s="45"/>
      <c r="AF1129" s="45"/>
      <c r="AG1129" s="45"/>
      <c r="AH1129" s="45"/>
      <c r="AI1129" s="45"/>
      <c r="AJ1129" s="45"/>
      <c r="AK1129" s="45"/>
      <c r="AL1129" s="45"/>
      <c r="AM1129" s="45"/>
      <c r="AN1129" s="45"/>
      <c r="AO1129" s="45"/>
      <c r="AP1129" s="45"/>
      <c r="AQ1129" s="45"/>
      <c r="AR1129" s="45"/>
      <c r="AS1129" s="45"/>
      <c r="AT1129" s="45"/>
      <c r="AU1129" s="45"/>
      <c r="AV1129" s="45"/>
      <c r="AW1129" s="45"/>
      <c r="AX1129" s="45"/>
      <c r="AY1129" s="45"/>
      <c r="AZ1129" s="45"/>
      <c r="BA1129" s="45"/>
      <c r="BB1129" s="45"/>
      <c r="BC1129" s="45"/>
      <c r="BD1129" s="45"/>
      <c r="BE1129" s="45"/>
      <c r="BF1129" s="45"/>
      <c r="BG1129" s="45"/>
      <c r="BH1129" s="45"/>
      <c r="BI1129" s="45"/>
      <c r="BJ1129" s="45"/>
      <c r="BK1129" s="45"/>
      <c r="BL1129" s="45"/>
      <c r="BM1129" s="45"/>
      <c r="BN1129" s="45"/>
      <c r="BO1129" s="45"/>
      <c r="BP1129" s="45"/>
      <c r="BQ1129" s="45"/>
      <c r="BR1129" s="45"/>
      <c r="BS1129" s="45"/>
      <c r="BT1129" s="45"/>
      <c r="BU1129" s="45"/>
      <c r="BV1129" s="45"/>
      <c r="BW1129" s="45"/>
      <c r="BX1129" s="45"/>
      <c r="BY1129" s="45"/>
      <c r="BZ1129" s="45"/>
      <c r="CA1129" s="45"/>
      <c r="CB1129" s="45"/>
      <c r="CC1129" s="45"/>
      <c r="CD1129" s="45"/>
      <c r="CE1129" s="45"/>
      <c r="CF1129" s="45"/>
      <c r="CG1129" s="45"/>
      <c r="CH1129" s="45"/>
      <c r="CI1129" s="45"/>
      <c r="CJ1129" s="45"/>
      <c r="CK1129" s="45"/>
      <c r="CL1129" s="45"/>
      <c r="CM1129" s="45"/>
      <c r="CN1129" s="45"/>
      <c r="CO1129" s="45"/>
      <c r="CP1129" s="45"/>
      <c r="CQ1129" s="45"/>
      <c r="CR1129" s="45"/>
      <c r="CS1129" s="45"/>
      <c r="CT1129" s="45"/>
      <c r="CU1129" s="45"/>
      <c r="CV1129" s="45"/>
      <c r="CW1129" s="45"/>
      <c r="CX1129" s="45"/>
      <c r="CY1129" s="45"/>
      <c r="CZ1129" s="45"/>
      <c r="DA1129" s="45"/>
      <c r="DB1129" s="45"/>
      <c r="DC1129" s="45"/>
      <c r="DD1129" s="45"/>
      <c r="DE1129" s="45"/>
      <c r="DF1129" s="45"/>
      <c r="DG1129" s="45"/>
      <c r="DH1129" s="45"/>
      <c r="DI1129" s="45"/>
      <c r="DJ1129" s="45"/>
      <c r="DK1129" s="45"/>
      <c r="DL1129" s="45"/>
      <c r="DM1129" s="45"/>
      <c r="DN1129" s="45"/>
      <c r="DO1129" s="45"/>
      <c r="DP1129" s="45"/>
      <c r="DQ1129" s="45"/>
      <c r="DR1129" s="45"/>
      <c r="DS1129" s="45"/>
      <c r="DT1129" s="45"/>
      <c r="DU1129" s="45"/>
      <c r="DV1129" s="1217"/>
      <c r="DW1129" s="45"/>
      <c r="DX1129" s="45"/>
      <c r="DY1129" s="45"/>
      <c r="DZ1129" s="45"/>
      <c r="EA1129" s="45"/>
      <c r="EB1129" s="45"/>
      <c r="EC1129" s="45"/>
      <c r="ED1129" s="45"/>
      <c r="EE1129" s="45"/>
      <c r="EF1129" s="45"/>
      <c r="EG1129" s="45"/>
      <c r="EH1129" s="45"/>
      <c r="EI1129" s="45"/>
      <c r="EJ1129" s="45"/>
      <c r="EK1129" s="45"/>
      <c r="EL1129" s="45"/>
      <c r="EM1129" s="45"/>
      <c r="EN1129" s="45"/>
      <c r="EO1129" s="45"/>
      <c r="EP1129" s="45"/>
      <c r="EQ1129" s="1217"/>
      <c r="ER1129" s="577"/>
    </row>
    <row r="1130" spans="1:148" ht="15" customHeight="1">
      <c r="A1130" s="648"/>
      <c r="B1130" s="2261" t="str">
        <f t="shared" si="1179"/>
        <v>Desk 83</v>
      </c>
      <c r="C1130" s="2266" t="str">
        <f t="shared" ref="C1130" si="1199">IF(ISBLANK(C94), "", C94)</f>
        <v/>
      </c>
      <c r="D1130" s="2266" t="str">
        <f t="shared" si="1197"/>
        <v/>
      </c>
      <c r="E1130" s="2266" t="str">
        <f t="shared" si="1197"/>
        <v/>
      </c>
      <c r="F1130" s="2266" t="str">
        <f t="shared" si="1197"/>
        <v/>
      </c>
      <c r="G1130" s="45"/>
      <c r="H1130" s="45"/>
      <c r="I1130" s="45"/>
      <c r="J1130" s="45"/>
      <c r="K1130" s="45"/>
      <c r="L1130" s="45"/>
      <c r="M1130" s="45"/>
      <c r="N1130" s="45"/>
      <c r="O1130" s="45"/>
      <c r="P1130" s="45"/>
      <c r="Q1130" s="45"/>
      <c r="R1130" s="45"/>
      <c r="S1130" s="45"/>
      <c r="T1130" s="45"/>
      <c r="U1130" s="45"/>
      <c r="V1130" s="45"/>
      <c r="W1130" s="45"/>
      <c r="X1130" s="45"/>
      <c r="Y1130" s="45"/>
      <c r="Z1130" s="45"/>
      <c r="AA1130" s="45"/>
      <c r="AB1130" s="45"/>
      <c r="AC1130" s="45"/>
      <c r="AD1130" s="45"/>
      <c r="AE1130" s="45"/>
      <c r="AF1130" s="45"/>
      <c r="AG1130" s="45"/>
      <c r="AH1130" s="45"/>
      <c r="AI1130" s="45"/>
      <c r="AJ1130" s="45"/>
      <c r="AK1130" s="45"/>
      <c r="AL1130" s="45"/>
      <c r="AM1130" s="45"/>
      <c r="AN1130" s="45"/>
      <c r="AO1130" s="45"/>
      <c r="AP1130" s="45"/>
      <c r="AQ1130" s="45"/>
      <c r="AR1130" s="45"/>
      <c r="AS1130" s="45"/>
      <c r="AT1130" s="45"/>
      <c r="AU1130" s="45"/>
      <c r="AV1130" s="45"/>
      <c r="AW1130" s="45"/>
      <c r="AX1130" s="45"/>
      <c r="AY1130" s="45"/>
      <c r="AZ1130" s="45"/>
      <c r="BA1130" s="45"/>
      <c r="BB1130" s="45"/>
      <c r="BC1130" s="45"/>
      <c r="BD1130" s="45"/>
      <c r="BE1130" s="45"/>
      <c r="BF1130" s="45"/>
      <c r="BG1130" s="45"/>
      <c r="BH1130" s="45"/>
      <c r="BI1130" s="45"/>
      <c r="BJ1130" s="45"/>
      <c r="BK1130" s="45"/>
      <c r="BL1130" s="45"/>
      <c r="BM1130" s="45"/>
      <c r="BN1130" s="45"/>
      <c r="BO1130" s="45"/>
      <c r="BP1130" s="45"/>
      <c r="BQ1130" s="45"/>
      <c r="BR1130" s="45"/>
      <c r="BS1130" s="45"/>
      <c r="BT1130" s="45"/>
      <c r="BU1130" s="45"/>
      <c r="BV1130" s="45"/>
      <c r="BW1130" s="45"/>
      <c r="BX1130" s="45"/>
      <c r="BY1130" s="45"/>
      <c r="BZ1130" s="45"/>
      <c r="CA1130" s="45"/>
      <c r="CB1130" s="45"/>
      <c r="CC1130" s="45"/>
      <c r="CD1130" s="45"/>
      <c r="CE1130" s="45"/>
      <c r="CF1130" s="45"/>
      <c r="CG1130" s="45"/>
      <c r="CH1130" s="45"/>
      <c r="CI1130" s="45"/>
      <c r="CJ1130" s="45"/>
      <c r="CK1130" s="45"/>
      <c r="CL1130" s="45"/>
      <c r="CM1130" s="45"/>
      <c r="CN1130" s="45"/>
      <c r="CO1130" s="45"/>
      <c r="CP1130" s="45"/>
      <c r="CQ1130" s="45"/>
      <c r="CR1130" s="45"/>
      <c r="CS1130" s="45"/>
      <c r="CT1130" s="45"/>
      <c r="CU1130" s="45"/>
      <c r="CV1130" s="45"/>
      <c r="CW1130" s="45"/>
      <c r="CX1130" s="45"/>
      <c r="CY1130" s="45"/>
      <c r="CZ1130" s="45"/>
      <c r="DA1130" s="45"/>
      <c r="DB1130" s="45"/>
      <c r="DC1130" s="45"/>
      <c r="DD1130" s="45"/>
      <c r="DE1130" s="45"/>
      <c r="DF1130" s="45"/>
      <c r="DG1130" s="45"/>
      <c r="DH1130" s="45"/>
      <c r="DI1130" s="45"/>
      <c r="DJ1130" s="45"/>
      <c r="DK1130" s="45"/>
      <c r="DL1130" s="45"/>
      <c r="DM1130" s="45"/>
      <c r="DN1130" s="45"/>
      <c r="DO1130" s="45"/>
      <c r="DP1130" s="45"/>
      <c r="DQ1130" s="45"/>
      <c r="DR1130" s="45"/>
      <c r="DS1130" s="45"/>
      <c r="DT1130" s="45"/>
      <c r="DU1130" s="45"/>
      <c r="DV1130" s="1217"/>
      <c r="DW1130" s="45"/>
      <c r="DX1130" s="45"/>
      <c r="DY1130" s="45"/>
      <c r="DZ1130" s="45"/>
      <c r="EA1130" s="45"/>
      <c r="EB1130" s="45"/>
      <c r="EC1130" s="45"/>
      <c r="ED1130" s="45"/>
      <c r="EE1130" s="45"/>
      <c r="EF1130" s="45"/>
      <c r="EG1130" s="45"/>
      <c r="EH1130" s="45"/>
      <c r="EI1130" s="45"/>
      <c r="EJ1130" s="45"/>
      <c r="EK1130" s="45"/>
      <c r="EL1130" s="45"/>
      <c r="EM1130" s="45"/>
      <c r="EN1130" s="45"/>
      <c r="EO1130" s="45"/>
      <c r="EP1130" s="45"/>
      <c r="EQ1130" s="1217"/>
      <c r="ER1130" s="577"/>
    </row>
    <row r="1131" spans="1:148" ht="15" customHeight="1">
      <c r="A1131" s="648"/>
      <c r="B1131" s="2261" t="str">
        <f t="shared" si="1179"/>
        <v>Desk 84</v>
      </c>
      <c r="C1131" s="2266" t="str">
        <f t="shared" ref="C1131" si="1200">IF(ISBLANK(C95), "", C95)</f>
        <v/>
      </c>
      <c r="D1131" s="2266" t="str">
        <f t="shared" si="1197"/>
        <v/>
      </c>
      <c r="E1131" s="2266" t="str">
        <f t="shared" si="1197"/>
        <v/>
      </c>
      <c r="F1131" s="2266" t="str">
        <f t="shared" si="1197"/>
        <v/>
      </c>
      <c r="G1131" s="45"/>
      <c r="H1131" s="45"/>
      <c r="I1131" s="45"/>
      <c r="J1131" s="45"/>
      <c r="K1131" s="45"/>
      <c r="L1131" s="45"/>
      <c r="M1131" s="45"/>
      <c r="N1131" s="45"/>
      <c r="O1131" s="45"/>
      <c r="P1131" s="45"/>
      <c r="Q1131" s="45"/>
      <c r="R1131" s="45"/>
      <c r="S1131" s="45"/>
      <c r="T1131" s="45"/>
      <c r="U1131" s="45"/>
      <c r="V1131" s="45"/>
      <c r="W1131" s="45"/>
      <c r="X1131" s="45"/>
      <c r="Y1131" s="45"/>
      <c r="Z1131" s="45"/>
      <c r="AA1131" s="45"/>
      <c r="AB1131" s="45"/>
      <c r="AC1131" s="45"/>
      <c r="AD1131" s="45"/>
      <c r="AE1131" s="45"/>
      <c r="AF1131" s="45"/>
      <c r="AG1131" s="45"/>
      <c r="AH1131" s="45"/>
      <c r="AI1131" s="45"/>
      <c r="AJ1131" s="45"/>
      <c r="AK1131" s="45"/>
      <c r="AL1131" s="45"/>
      <c r="AM1131" s="45"/>
      <c r="AN1131" s="45"/>
      <c r="AO1131" s="45"/>
      <c r="AP1131" s="45"/>
      <c r="AQ1131" s="45"/>
      <c r="AR1131" s="45"/>
      <c r="AS1131" s="45"/>
      <c r="AT1131" s="45"/>
      <c r="AU1131" s="45"/>
      <c r="AV1131" s="45"/>
      <c r="AW1131" s="45"/>
      <c r="AX1131" s="45"/>
      <c r="AY1131" s="45"/>
      <c r="AZ1131" s="45"/>
      <c r="BA1131" s="45"/>
      <c r="BB1131" s="45"/>
      <c r="BC1131" s="45"/>
      <c r="BD1131" s="45"/>
      <c r="BE1131" s="45"/>
      <c r="BF1131" s="45"/>
      <c r="BG1131" s="45"/>
      <c r="BH1131" s="45"/>
      <c r="BI1131" s="45"/>
      <c r="BJ1131" s="45"/>
      <c r="BK1131" s="45"/>
      <c r="BL1131" s="45"/>
      <c r="BM1131" s="45"/>
      <c r="BN1131" s="45"/>
      <c r="BO1131" s="45"/>
      <c r="BP1131" s="45"/>
      <c r="BQ1131" s="45"/>
      <c r="BR1131" s="45"/>
      <c r="BS1131" s="45"/>
      <c r="BT1131" s="45"/>
      <c r="BU1131" s="45"/>
      <c r="BV1131" s="45"/>
      <c r="BW1131" s="45"/>
      <c r="BX1131" s="45"/>
      <c r="BY1131" s="45"/>
      <c r="BZ1131" s="45"/>
      <c r="CA1131" s="45"/>
      <c r="CB1131" s="45"/>
      <c r="CC1131" s="45"/>
      <c r="CD1131" s="45"/>
      <c r="CE1131" s="45"/>
      <c r="CF1131" s="45"/>
      <c r="CG1131" s="45"/>
      <c r="CH1131" s="45"/>
      <c r="CI1131" s="45"/>
      <c r="CJ1131" s="45"/>
      <c r="CK1131" s="45"/>
      <c r="CL1131" s="45"/>
      <c r="CM1131" s="45"/>
      <c r="CN1131" s="45"/>
      <c r="CO1131" s="45"/>
      <c r="CP1131" s="45"/>
      <c r="CQ1131" s="45"/>
      <c r="CR1131" s="45"/>
      <c r="CS1131" s="45"/>
      <c r="CT1131" s="45"/>
      <c r="CU1131" s="45"/>
      <c r="CV1131" s="45"/>
      <c r="CW1131" s="45"/>
      <c r="CX1131" s="45"/>
      <c r="CY1131" s="45"/>
      <c r="CZ1131" s="45"/>
      <c r="DA1131" s="45"/>
      <c r="DB1131" s="45"/>
      <c r="DC1131" s="45"/>
      <c r="DD1131" s="45"/>
      <c r="DE1131" s="45"/>
      <c r="DF1131" s="45"/>
      <c r="DG1131" s="45"/>
      <c r="DH1131" s="45"/>
      <c r="DI1131" s="45"/>
      <c r="DJ1131" s="45"/>
      <c r="DK1131" s="45"/>
      <c r="DL1131" s="45"/>
      <c r="DM1131" s="45"/>
      <c r="DN1131" s="45"/>
      <c r="DO1131" s="45"/>
      <c r="DP1131" s="45"/>
      <c r="DQ1131" s="45"/>
      <c r="DR1131" s="45"/>
      <c r="DS1131" s="45"/>
      <c r="DT1131" s="45"/>
      <c r="DU1131" s="45"/>
      <c r="DV1131" s="1217"/>
      <c r="DW1131" s="45"/>
      <c r="DX1131" s="45"/>
      <c r="DY1131" s="45"/>
      <c r="DZ1131" s="45"/>
      <c r="EA1131" s="45"/>
      <c r="EB1131" s="45"/>
      <c r="EC1131" s="45"/>
      <c r="ED1131" s="45"/>
      <c r="EE1131" s="45"/>
      <c r="EF1131" s="45"/>
      <c r="EG1131" s="45"/>
      <c r="EH1131" s="45"/>
      <c r="EI1131" s="45"/>
      <c r="EJ1131" s="45"/>
      <c r="EK1131" s="45"/>
      <c r="EL1131" s="45"/>
      <c r="EM1131" s="45"/>
      <c r="EN1131" s="45"/>
      <c r="EO1131" s="45"/>
      <c r="EP1131" s="45"/>
      <c r="EQ1131" s="1217"/>
      <c r="ER1131" s="577"/>
    </row>
    <row r="1132" spans="1:148" ht="15" customHeight="1">
      <c r="A1132" s="648"/>
      <c r="B1132" s="2261" t="str">
        <f t="shared" si="1179"/>
        <v>Desk 85</v>
      </c>
      <c r="C1132" s="2266" t="str">
        <f t="shared" ref="C1132" si="1201">IF(ISBLANK(C96), "", C96)</f>
        <v/>
      </c>
      <c r="D1132" s="2266" t="str">
        <f t="shared" si="1197"/>
        <v/>
      </c>
      <c r="E1132" s="2266" t="str">
        <f t="shared" si="1197"/>
        <v/>
      </c>
      <c r="F1132" s="2266" t="str">
        <f t="shared" si="1197"/>
        <v/>
      </c>
      <c r="G1132" s="45"/>
      <c r="H1132" s="45"/>
      <c r="I1132" s="45"/>
      <c r="J1132" s="45"/>
      <c r="K1132" s="45"/>
      <c r="L1132" s="45"/>
      <c r="M1132" s="45"/>
      <c r="N1132" s="45"/>
      <c r="O1132" s="45"/>
      <c r="P1132" s="45"/>
      <c r="Q1132" s="45"/>
      <c r="R1132" s="45"/>
      <c r="S1132" s="45"/>
      <c r="T1132" s="45"/>
      <c r="U1132" s="45"/>
      <c r="V1132" s="45"/>
      <c r="W1132" s="45"/>
      <c r="X1132" s="45"/>
      <c r="Y1132" s="45"/>
      <c r="Z1132" s="45"/>
      <c r="AA1132" s="45"/>
      <c r="AB1132" s="45"/>
      <c r="AC1132" s="45"/>
      <c r="AD1132" s="45"/>
      <c r="AE1132" s="45"/>
      <c r="AF1132" s="45"/>
      <c r="AG1132" s="45"/>
      <c r="AH1132" s="45"/>
      <c r="AI1132" s="45"/>
      <c r="AJ1132" s="45"/>
      <c r="AK1132" s="45"/>
      <c r="AL1132" s="45"/>
      <c r="AM1132" s="45"/>
      <c r="AN1132" s="45"/>
      <c r="AO1132" s="45"/>
      <c r="AP1132" s="45"/>
      <c r="AQ1132" s="45"/>
      <c r="AR1132" s="45"/>
      <c r="AS1132" s="45"/>
      <c r="AT1132" s="45"/>
      <c r="AU1132" s="45"/>
      <c r="AV1132" s="45"/>
      <c r="AW1132" s="45"/>
      <c r="AX1132" s="45"/>
      <c r="AY1132" s="45"/>
      <c r="AZ1132" s="45"/>
      <c r="BA1132" s="45"/>
      <c r="BB1132" s="45"/>
      <c r="BC1132" s="45"/>
      <c r="BD1132" s="45"/>
      <c r="BE1132" s="45"/>
      <c r="BF1132" s="45"/>
      <c r="BG1132" s="45"/>
      <c r="BH1132" s="45"/>
      <c r="BI1132" s="45"/>
      <c r="BJ1132" s="45"/>
      <c r="BK1132" s="45"/>
      <c r="BL1132" s="45"/>
      <c r="BM1132" s="45"/>
      <c r="BN1132" s="45"/>
      <c r="BO1132" s="45"/>
      <c r="BP1132" s="45"/>
      <c r="BQ1132" s="45"/>
      <c r="BR1132" s="45"/>
      <c r="BS1132" s="45"/>
      <c r="BT1132" s="45"/>
      <c r="BU1132" s="45"/>
      <c r="BV1132" s="45"/>
      <c r="BW1132" s="45"/>
      <c r="BX1132" s="45"/>
      <c r="BY1132" s="45"/>
      <c r="BZ1132" s="45"/>
      <c r="CA1132" s="45"/>
      <c r="CB1132" s="45"/>
      <c r="CC1132" s="45"/>
      <c r="CD1132" s="45"/>
      <c r="CE1132" s="45"/>
      <c r="CF1132" s="45"/>
      <c r="CG1132" s="45"/>
      <c r="CH1132" s="45"/>
      <c r="CI1132" s="45"/>
      <c r="CJ1132" s="45"/>
      <c r="CK1132" s="45"/>
      <c r="CL1132" s="45"/>
      <c r="CM1132" s="45"/>
      <c r="CN1132" s="45"/>
      <c r="CO1132" s="45"/>
      <c r="CP1132" s="45"/>
      <c r="CQ1132" s="45"/>
      <c r="CR1132" s="45"/>
      <c r="CS1132" s="45"/>
      <c r="CT1132" s="45"/>
      <c r="CU1132" s="45"/>
      <c r="CV1132" s="45"/>
      <c r="CW1132" s="45"/>
      <c r="CX1132" s="45"/>
      <c r="CY1132" s="45"/>
      <c r="CZ1132" s="45"/>
      <c r="DA1132" s="45"/>
      <c r="DB1132" s="45"/>
      <c r="DC1132" s="45"/>
      <c r="DD1132" s="45"/>
      <c r="DE1132" s="45"/>
      <c r="DF1132" s="45"/>
      <c r="DG1132" s="45"/>
      <c r="DH1132" s="45"/>
      <c r="DI1132" s="45"/>
      <c r="DJ1132" s="45"/>
      <c r="DK1132" s="45"/>
      <c r="DL1132" s="45"/>
      <c r="DM1132" s="45"/>
      <c r="DN1132" s="45"/>
      <c r="DO1132" s="45"/>
      <c r="DP1132" s="45"/>
      <c r="DQ1132" s="45"/>
      <c r="DR1132" s="45"/>
      <c r="DS1132" s="45"/>
      <c r="DT1132" s="45"/>
      <c r="DU1132" s="45"/>
      <c r="DV1132" s="1217"/>
      <c r="DW1132" s="45"/>
      <c r="DX1132" s="45"/>
      <c r="DY1132" s="45"/>
      <c r="DZ1132" s="45"/>
      <c r="EA1132" s="45"/>
      <c r="EB1132" s="45"/>
      <c r="EC1132" s="45"/>
      <c r="ED1132" s="45"/>
      <c r="EE1132" s="45"/>
      <c r="EF1132" s="45"/>
      <c r="EG1132" s="45"/>
      <c r="EH1132" s="45"/>
      <c r="EI1132" s="45"/>
      <c r="EJ1132" s="45"/>
      <c r="EK1132" s="45"/>
      <c r="EL1132" s="45"/>
      <c r="EM1132" s="45"/>
      <c r="EN1132" s="45"/>
      <c r="EO1132" s="45"/>
      <c r="EP1132" s="45"/>
      <c r="EQ1132" s="1217"/>
      <c r="ER1132" s="577"/>
    </row>
    <row r="1133" spans="1:148" ht="15" customHeight="1">
      <c r="A1133" s="648"/>
      <c r="B1133" s="2261" t="str">
        <f t="shared" si="1179"/>
        <v>Desk 86</v>
      </c>
      <c r="C1133" s="2266" t="str">
        <f t="shared" ref="C1133" si="1202">IF(ISBLANK(C97), "", C97)</f>
        <v/>
      </c>
      <c r="D1133" s="2266" t="str">
        <f t="shared" si="1197"/>
        <v/>
      </c>
      <c r="E1133" s="2266" t="str">
        <f t="shared" si="1197"/>
        <v/>
      </c>
      <c r="F1133" s="2266" t="str">
        <f t="shared" si="1197"/>
        <v/>
      </c>
      <c r="G1133" s="45"/>
      <c r="H1133" s="45"/>
      <c r="I1133" s="45"/>
      <c r="J1133" s="45"/>
      <c r="K1133" s="45"/>
      <c r="L1133" s="45"/>
      <c r="M1133" s="45"/>
      <c r="N1133" s="45"/>
      <c r="O1133" s="45"/>
      <c r="P1133" s="45"/>
      <c r="Q1133" s="45"/>
      <c r="R1133" s="45"/>
      <c r="S1133" s="45"/>
      <c r="T1133" s="45"/>
      <c r="U1133" s="45"/>
      <c r="V1133" s="45"/>
      <c r="W1133" s="45"/>
      <c r="X1133" s="45"/>
      <c r="Y1133" s="45"/>
      <c r="Z1133" s="45"/>
      <c r="AA1133" s="45"/>
      <c r="AB1133" s="45"/>
      <c r="AC1133" s="45"/>
      <c r="AD1133" s="45"/>
      <c r="AE1133" s="45"/>
      <c r="AF1133" s="45"/>
      <c r="AG1133" s="45"/>
      <c r="AH1133" s="45"/>
      <c r="AI1133" s="45"/>
      <c r="AJ1133" s="45"/>
      <c r="AK1133" s="45"/>
      <c r="AL1133" s="45"/>
      <c r="AM1133" s="45"/>
      <c r="AN1133" s="45"/>
      <c r="AO1133" s="45"/>
      <c r="AP1133" s="45"/>
      <c r="AQ1133" s="45"/>
      <c r="AR1133" s="45"/>
      <c r="AS1133" s="45"/>
      <c r="AT1133" s="45"/>
      <c r="AU1133" s="45"/>
      <c r="AV1133" s="45"/>
      <c r="AW1133" s="45"/>
      <c r="AX1133" s="45"/>
      <c r="AY1133" s="45"/>
      <c r="AZ1133" s="45"/>
      <c r="BA1133" s="45"/>
      <c r="BB1133" s="45"/>
      <c r="BC1133" s="45"/>
      <c r="BD1133" s="45"/>
      <c r="BE1133" s="45"/>
      <c r="BF1133" s="45"/>
      <c r="BG1133" s="45"/>
      <c r="BH1133" s="45"/>
      <c r="BI1133" s="45"/>
      <c r="BJ1133" s="45"/>
      <c r="BK1133" s="45"/>
      <c r="BL1133" s="45"/>
      <c r="BM1133" s="45"/>
      <c r="BN1133" s="45"/>
      <c r="BO1133" s="45"/>
      <c r="BP1133" s="45"/>
      <c r="BQ1133" s="45"/>
      <c r="BR1133" s="45"/>
      <c r="BS1133" s="45"/>
      <c r="BT1133" s="45"/>
      <c r="BU1133" s="45"/>
      <c r="BV1133" s="45"/>
      <c r="BW1133" s="45"/>
      <c r="BX1133" s="45"/>
      <c r="BY1133" s="45"/>
      <c r="BZ1133" s="45"/>
      <c r="CA1133" s="45"/>
      <c r="CB1133" s="45"/>
      <c r="CC1133" s="45"/>
      <c r="CD1133" s="45"/>
      <c r="CE1133" s="45"/>
      <c r="CF1133" s="45"/>
      <c r="CG1133" s="45"/>
      <c r="CH1133" s="45"/>
      <c r="CI1133" s="45"/>
      <c r="CJ1133" s="45"/>
      <c r="CK1133" s="45"/>
      <c r="CL1133" s="45"/>
      <c r="CM1133" s="45"/>
      <c r="CN1133" s="45"/>
      <c r="CO1133" s="45"/>
      <c r="CP1133" s="45"/>
      <c r="CQ1133" s="45"/>
      <c r="CR1133" s="45"/>
      <c r="CS1133" s="45"/>
      <c r="CT1133" s="45"/>
      <c r="CU1133" s="45"/>
      <c r="CV1133" s="45"/>
      <c r="CW1133" s="45"/>
      <c r="CX1133" s="45"/>
      <c r="CY1133" s="45"/>
      <c r="CZ1133" s="45"/>
      <c r="DA1133" s="45"/>
      <c r="DB1133" s="45"/>
      <c r="DC1133" s="45"/>
      <c r="DD1133" s="45"/>
      <c r="DE1133" s="45"/>
      <c r="DF1133" s="45"/>
      <c r="DG1133" s="45"/>
      <c r="DH1133" s="45"/>
      <c r="DI1133" s="45"/>
      <c r="DJ1133" s="45"/>
      <c r="DK1133" s="45"/>
      <c r="DL1133" s="45"/>
      <c r="DM1133" s="45"/>
      <c r="DN1133" s="45"/>
      <c r="DO1133" s="45"/>
      <c r="DP1133" s="45"/>
      <c r="DQ1133" s="45"/>
      <c r="DR1133" s="45"/>
      <c r="DS1133" s="45"/>
      <c r="DT1133" s="45"/>
      <c r="DU1133" s="45"/>
      <c r="DV1133" s="1217"/>
      <c r="DW1133" s="45"/>
      <c r="DX1133" s="45"/>
      <c r="DY1133" s="45"/>
      <c r="DZ1133" s="45"/>
      <c r="EA1133" s="45"/>
      <c r="EB1133" s="45"/>
      <c r="EC1133" s="45"/>
      <c r="ED1133" s="45"/>
      <c r="EE1133" s="45"/>
      <c r="EF1133" s="45"/>
      <c r="EG1133" s="45"/>
      <c r="EH1133" s="45"/>
      <c r="EI1133" s="45"/>
      <c r="EJ1133" s="45"/>
      <c r="EK1133" s="45"/>
      <c r="EL1133" s="45"/>
      <c r="EM1133" s="45"/>
      <c r="EN1133" s="45"/>
      <c r="EO1133" s="45"/>
      <c r="EP1133" s="45"/>
      <c r="EQ1133" s="1217"/>
      <c r="ER1133" s="577"/>
    </row>
    <row r="1134" spans="1:148" ht="15" customHeight="1">
      <c r="A1134" s="648"/>
      <c r="B1134" s="2261" t="str">
        <f t="shared" si="1179"/>
        <v>Desk 87</v>
      </c>
      <c r="C1134" s="2266" t="str">
        <f t="shared" ref="C1134" si="1203">IF(ISBLANK(C98), "", C98)</f>
        <v/>
      </c>
      <c r="D1134" s="2266" t="str">
        <f t="shared" si="1197"/>
        <v/>
      </c>
      <c r="E1134" s="2266" t="str">
        <f t="shared" si="1197"/>
        <v/>
      </c>
      <c r="F1134" s="2266" t="str">
        <f t="shared" si="1197"/>
        <v/>
      </c>
      <c r="G1134" s="45"/>
      <c r="H1134" s="45"/>
      <c r="I1134" s="45"/>
      <c r="J1134" s="45"/>
      <c r="K1134" s="45"/>
      <c r="L1134" s="45"/>
      <c r="M1134" s="45"/>
      <c r="N1134" s="45"/>
      <c r="O1134" s="45"/>
      <c r="P1134" s="45"/>
      <c r="Q1134" s="45"/>
      <c r="R1134" s="45"/>
      <c r="S1134" s="45"/>
      <c r="T1134" s="45"/>
      <c r="U1134" s="45"/>
      <c r="V1134" s="45"/>
      <c r="W1134" s="45"/>
      <c r="X1134" s="45"/>
      <c r="Y1134" s="45"/>
      <c r="Z1134" s="45"/>
      <c r="AA1134" s="45"/>
      <c r="AB1134" s="45"/>
      <c r="AC1134" s="45"/>
      <c r="AD1134" s="45"/>
      <c r="AE1134" s="45"/>
      <c r="AF1134" s="45"/>
      <c r="AG1134" s="45"/>
      <c r="AH1134" s="45"/>
      <c r="AI1134" s="45"/>
      <c r="AJ1134" s="45"/>
      <c r="AK1134" s="45"/>
      <c r="AL1134" s="45"/>
      <c r="AM1134" s="45"/>
      <c r="AN1134" s="45"/>
      <c r="AO1134" s="45"/>
      <c r="AP1134" s="45"/>
      <c r="AQ1134" s="45"/>
      <c r="AR1134" s="45"/>
      <c r="AS1134" s="45"/>
      <c r="AT1134" s="45"/>
      <c r="AU1134" s="45"/>
      <c r="AV1134" s="45"/>
      <c r="AW1134" s="45"/>
      <c r="AX1134" s="45"/>
      <c r="AY1134" s="45"/>
      <c r="AZ1134" s="45"/>
      <c r="BA1134" s="45"/>
      <c r="BB1134" s="45"/>
      <c r="BC1134" s="45"/>
      <c r="BD1134" s="45"/>
      <c r="BE1134" s="45"/>
      <c r="BF1134" s="45"/>
      <c r="BG1134" s="45"/>
      <c r="BH1134" s="45"/>
      <c r="BI1134" s="45"/>
      <c r="BJ1134" s="45"/>
      <c r="BK1134" s="45"/>
      <c r="BL1134" s="45"/>
      <c r="BM1134" s="45"/>
      <c r="BN1134" s="45"/>
      <c r="BO1134" s="45"/>
      <c r="BP1134" s="45"/>
      <c r="BQ1134" s="45"/>
      <c r="BR1134" s="45"/>
      <c r="BS1134" s="45"/>
      <c r="BT1134" s="45"/>
      <c r="BU1134" s="45"/>
      <c r="BV1134" s="45"/>
      <c r="BW1134" s="45"/>
      <c r="BX1134" s="45"/>
      <c r="BY1134" s="45"/>
      <c r="BZ1134" s="45"/>
      <c r="CA1134" s="45"/>
      <c r="CB1134" s="45"/>
      <c r="CC1134" s="45"/>
      <c r="CD1134" s="45"/>
      <c r="CE1134" s="45"/>
      <c r="CF1134" s="45"/>
      <c r="CG1134" s="45"/>
      <c r="CH1134" s="45"/>
      <c r="CI1134" s="45"/>
      <c r="CJ1134" s="45"/>
      <c r="CK1134" s="45"/>
      <c r="CL1134" s="45"/>
      <c r="CM1134" s="45"/>
      <c r="CN1134" s="45"/>
      <c r="CO1134" s="45"/>
      <c r="CP1134" s="45"/>
      <c r="CQ1134" s="45"/>
      <c r="CR1134" s="45"/>
      <c r="CS1134" s="45"/>
      <c r="CT1134" s="45"/>
      <c r="CU1134" s="45"/>
      <c r="CV1134" s="45"/>
      <c r="CW1134" s="45"/>
      <c r="CX1134" s="45"/>
      <c r="CY1134" s="45"/>
      <c r="CZ1134" s="45"/>
      <c r="DA1134" s="45"/>
      <c r="DB1134" s="45"/>
      <c r="DC1134" s="45"/>
      <c r="DD1134" s="45"/>
      <c r="DE1134" s="45"/>
      <c r="DF1134" s="45"/>
      <c r="DG1134" s="45"/>
      <c r="DH1134" s="45"/>
      <c r="DI1134" s="45"/>
      <c r="DJ1134" s="45"/>
      <c r="DK1134" s="45"/>
      <c r="DL1134" s="45"/>
      <c r="DM1134" s="45"/>
      <c r="DN1134" s="45"/>
      <c r="DO1134" s="45"/>
      <c r="DP1134" s="45"/>
      <c r="DQ1134" s="45"/>
      <c r="DR1134" s="45"/>
      <c r="DS1134" s="45"/>
      <c r="DT1134" s="45"/>
      <c r="DU1134" s="45"/>
      <c r="DV1134" s="1217"/>
      <c r="DW1134" s="45"/>
      <c r="DX1134" s="45"/>
      <c r="DY1134" s="45"/>
      <c r="DZ1134" s="45"/>
      <c r="EA1134" s="45"/>
      <c r="EB1134" s="45"/>
      <c r="EC1134" s="45"/>
      <c r="ED1134" s="45"/>
      <c r="EE1134" s="45"/>
      <c r="EF1134" s="45"/>
      <c r="EG1134" s="45"/>
      <c r="EH1134" s="45"/>
      <c r="EI1134" s="45"/>
      <c r="EJ1134" s="45"/>
      <c r="EK1134" s="45"/>
      <c r="EL1134" s="45"/>
      <c r="EM1134" s="45"/>
      <c r="EN1134" s="45"/>
      <c r="EO1134" s="45"/>
      <c r="EP1134" s="45"/>
      <c r="EQ1134" s="1217"/>
      <c r="ER1134" s="577"/>
    </row>
    <row r="1135" spans="1:148" ht="15" customHeight="1">
      <c r="A1135" s="648"/>
      <c r="B1135" s="2261" t="str">
        <f t="shared" si="1179"/>
        <v>Desk 88</v>
      </c>
      <c r="C1135" s="2266" t="str">
        <f t="shared" ref="C1135" si="1204">IF(ISBLANK(C99), "", C99)</f>
        <v/>
      </c>
      <c r="D1135" s="2266" t="str">
        <f t="shared" si="1197"/>
        <v/>
      </c>
      <c r="E1135" s="2266" t="str">
        <f t="shared" si="1197"/>
        <v/>
      </c>
      <c r="F1135" s="2266" t="str">
        <f t="shared" si="1197"/>
        <v/>
      </c>
      <c r="G1135" s="45"/>
      <c r="H1135" s="45"/>
      <c r="I1135" s="45"/>
      <c r="J1135" s="45"/>
      <c r="K1135" s="45"/>
      <c r="L1135" s="45"/>
      <c r="M1135" s="45"/>
      <c r="N1135" s="45"/>
      <c r="O1135" s="45"/>
      <c r="P1135" s="45"/>
      <c r="Q1135" s="45"/>
      <c r="R1135" s="45"/>
      <c r="S1135" s="45"/>
      <c r="T1135" s="45"/>
      <c r="U1135" s="45"/>
      <c r="V1135" s="45"/>
      <c r="W1135" s="45"/>
      <c r="X1135" s="45"/>
      <c r="Y1135" s="45"/>
      <c r="Z1135" s="45"/>
      <c r="AA1135" s="45"/>
      <c r="AB1135" s="45"/>
      <c r="AC1135" s="45"/>
      <c r="AD1135" s="45"/>
      <c r="AE1135" s="45"/>
      <c r="AF1135" s="45"/>
      <c r="AG1135" s="45"/>
      <c r="AH1135" s="45"/>
      <c r="AI1135" s="45"/>
      <c r="AJ1135" s="45"/>
      <c r="AK1135" s="45"/>
      <c r="AL1135" s="45"/>
      <c r="AM1135" s="45"/>
      <c r="AN1135" s="45"/>
      <c r="AO1135" s="45"/>
      <c r="AP1135" s="45"/>
      <c r="AQ1135" s="45"/>
      <c r="AR1135" s="45"/>
      <c r="AS1135" s="45"/>
      <c r="AT1135" s="45"/>
      <c r="AU1135" s="45"/>
      <c r="AV1135" s="45"/>
      <c r="AW1135" s="45"/>
      <c r="AX1135" s="45"/>
      <c r="AY1135" s="45"/>
      <c r="AZ1135" s="45"/>
      <c r="BA1135" s="45"/>
      <c r="BB1135" s="45"/>
      <c r="BC1135" s="45"/>
      <c r="BD1135" s="45"/>
      <c r="BE1135" s="45"/>
      <c r="BF1135" s="45"/>
      <c r="BG1135" s="45"/>
      <c r="BH1135" s="45"/>
      <c r="BI1135" s="45"/>
      <c r="BJ1135" s="45"/>
      <c r="BK1135" s="45"/>
      <c r="BL1135" s="45"/>
      <c r="BM1135" s="45"/>
      <c r="BN1135" s="45"/>
      <c r="BO1135" s="45"/>
      <c r="BP1135" s="45"/>
      <c r="BQ1135" s="45"/>
      <c r="BR1135" s="45"/>
      <c r="BS1135" s="45"/>
      <c r="BT1135" s="45"/>
      <c r="BU1135" s="45"/>
      <c r="BV1135" s="45"/>
      <c r="BW1135" s="45"/>
      <c r="BX1135" s="45"/>
      <c r="BY1135" s="45"/>
      <c r="BZ1135" s="45"/>
      <c r="CA1135" s="45"/>
      <c r="CB1135" s="45"/>
      <c r="CC1135" s="45"/>
      <c r="CD1135" s="45"/>
      <c r="CE1135" s="45"/>
      <c r="CF1135" s="45"/>
      <c r="CG1135" s="45"/>
      <c r="CH1135" s="45"/>
      <c r="CI1135" s="45"/>
      <c r="CJ1135" s="45"/>
      <c r="CK1135" s="45"/>
      <c r="CL1135" s="45"/>
      <c r="CM1135" s="45"/>
      <c r="CN1135" s="45"/>
      <c r="CO1135" s="45"/>
      <c r="CP1135" s="45"/>
      <c r="CQ1135" s="45"/>
      <c r="CR1135" s="45"/>
      <c r="CS1135" s="45"/>
      <c r="CT1135" s="45"/>
      <c r="CU1135" s="45"/>
      <c r="CV1135" s="45"/>
      <c r="CW1135" s="45"/>
      <c r="CX1135" s="45"/>
      <c r="CY1135" s="45"/>
      <c r="CZ1135" s="45"/>
      <c r="DA1135" s="45"/>
      <c r="DB1135" s="45"/>
      <c r="DC1135" s="45"/>
      <c r="DD1135" s="45"/>
      <c r="DE1135" s="45"/>
      <c r="DF1135" s="45"/>
      <c r="DG1135" s="45"/>
      <c r="DH1135" s="45"/>
      <c r="DI1135" s="45"/>
      <c r="DJ1135" s="45"/>
      <c r="DK1135" s="45"/>
      <c r="DL1135" s="45"/>
      <c r="DM1135" s="45"/>
      <c r="DN1135" s="45"/>
      <c r="DO1135" s="45"/>
      <c r="DP1135" s="45"/>
      <c r="DQ1135" s="45"/>
      <c r="DR1135" s="45"/>
      <c r="DS1135" s="45"/>
      <c r="DT1135" s="45"/>
      <c r="DU1135" s="45"/>
      <c r="DV1135" s="1217"/>
      <c r="DW1135" s="45"/>
      <c r="DX1135" s="45"/>
      <c r="DY1135" s="45"/>
      <c r="DZ1135" s="45"/>
      <c r="EA1135" s="45"/>
      <c r="EB1135" s="45"/>
      <c r="EC1135" s="45"/>
      <c r="ED1135" s="45"/>
      <c r="EE1135" s="45"/>
      <c r="EF1135" s="45"/>
      <c r="EG1135" s="45"/>
      <c r="EH1135" s="45"/>
      <c r="EI1135" s="45"/>
      <c r="EJ1135" s="45"/>
      <c r="EK1135" s="45"/>
      <c r="EL1135" s="45"/>
      <c r="EM1135" s="45"/>
      <c r="EN1135" s="45"/>
      <c r="EO1135" s="45"/>
      <c r="EP1135" s="45"/>
      <c r="EQ1135" s="1217"/>
      <c r="ER1135" s="577"/>
    </row>
    <row r="1136" spans="1:148" ht="15" customHeight="1">
      <c r="A1136" s="648"/>
      <c r="B1136" s="2261" t="str">
        <f t="shared" si="1179"/>
        <v>Desk 89</v>
      </c>
      <c r="C1136" s="2266" t="str">
        <f t="shared" ref="C1136" si="1205">IF(ISBLANK(C100), "", C100)</f>
        <v/>
      </c>
      <c r="D1136" s="2266" t="str">
        <f t="shared" si="1197"/>
        <v/>
      </c>
      <c r="E1136" s="2266" t="str">
        <f t="shared" si="1197"/>
        <v/>
      </c>
      <c r="F1136" s="2266" t="str">
        <f t="shared" si="1197"/>
        <v/>
      </c>
      <c r="G1136" s="45"/>
      <c r="H1136" s="45"/>
      <c r="I1136" s="45"/>
      <c r="J1136" s="45"/>
      <c r="K1136" s="45"/>
      <c r="L1136" s="45"/>
      <c r="M1136" s="45"/>
      <c r="N1136" s="45"/>
      <c r="O1136" s="45"/>
      <c r="P1136" s="45"/>
      <c r="Q1136" s="45"/>
      <c r="R1136" s="45"/>
      <c r="S1136" s="45"/>
      <c r="T1136" s="45"/>
      <c r="U1136" s="45"/>
      <c r="V1136" s="45"/>
      <c r="W1136" s="45"/>
      <c r="X1136" s="45"/>
      <c r="Y1136" s="45"/>
      <c r="Z1136" s="45"/>
      <c r="AA1136" s="45"/>
      <c r="AB1136" s="45"/>
      <c r="AC1136" s="45"/>
      <c r="AD1136" s="45"/>
      <c r="AE1136" s="45"/>
      <c r="AF1136" s="45"/>
      <c r="AG1136" s="45"/>
      <c r="AH1136" s="45"/>
      <c r="AI1136" s="45"/>
      <c r="AJ1136" s="45"/>
      <c r="AK1136" s="45"/>
      <c r="AL1136" s="45"/>
      <c r="AM1136" s="45"/>
      <c r="AN1136" s="45"/>
      <c r="AO1136" s="45"/>
      <c r="AP1136" s="45"/>
      <c r="AQ1136" s="45"/>
      <c r="AR1136" s="45"/>
      <c r="AS1136" s="45"/>
      <c r="AT1136" s="45"/>
      <c r="AU1136" s="45"/>
      <c r="AV1136" s="45"/>
      <c r="AW1136" s="45"/>
      <c r="AX1136" s="45"/>
      <c r="AY1136" s="45"/>
      <c r="AZ1136" s="45"/>
      <c r="BA1136" s="45"/>
      <c r="BB1136" s="45"/>
      <c r="BC1136" s="45"/>
      <c r="BD1136" s="45"/>
      <c r="BE1136" s="45"/>
      <c r="BF1136" s="45"/>
      <c r="BG1136" s="45"/>
      <c r="BH1136" s="45"/>
      <c r="BI1136" s="45"/>
      <c r="BJ1136" s="45"/>
      <c r="BK1136" s="45"/>
      <c r="BL1136" s="45"/>
      <c r="BM1136" s="45"/>
      <c r="BN1136" s="45"/>
      <c r="BO1136" s="45"/>
      <c r="BP1136" s="45"/>
      <c r="BQ1136" s="45"/>
      <c r="BR1136" s="45"/>
      <c r="BS1136" s="45"/>
      <c r="BT1136" s="45"/>
      <c r="BU1136" s="45"/>
      <c r="BV1136" s="45"/>
      <c r="BW1136" s="45"/>
      <c r="BX1136" s="45"/>
      <c r="BY1136" s="45"/>
      <c r="BZ1136" s="45"/>
      <c r="CA1136" s="45"/>
      <c r="CB1136" s="45"/>
      <c r="CC1136" s="45"/>
      <c r="CD1136" s="45"/>
      <c r="CE1136" s="45"/>
      <c r="CF1136" s="45"/>
      <c r="CG1136" s="45"/>
      <c r="CH1136" s="45"/>
      <c r="CI1136" s="45"/>
      <c r="CJ1136" s="45"/>
      <c r="CK1136" s="45"/>
      <c r="CL1136" s="45"/>
      <c r="CM1136" s="45"/>
      <c r="CN1136" s="45"/>
      <c r="CO1136" s="45"/>
      <c r="CP1136" s="45"/>
      <c r="CQ1136" s="45"/>
      <c r="CR1136" s="45"/>
      <c r="CS1136" s="45"/>
      <c r="CT1136" s="45"/>
      <c r="CU1136" s="45"/>
      <c r="CV1136" s="45"/>
      <c r="CW1136" s="45"/>
      <c r="CX1136" s="45"/>
      <c r="CY1136" s="45"/>
      <c r="CZ1136" s="45"/>
      <c r="DA1136" s="45"/>
      <c r="DB1136" s="45"/>
      <c r="DC1136" s="45"/>
      <c r="DD1136" s="45"/>
      <c r="DE1136" s="45"/>
      <c r="DF1136" s="45"/>
      <c r="DG1136" s="45"/>
      <c r="DH1136" s="45"/>
      <c r="DI1136" s="45"/>
      <c r="DJ1136" s="45"/>
      <c r="DK1136" s="45"/>
      <c r="DL1136" s="45"/>
      <c r="DM1136" s="45"/>
      <c r="DN1136" s="45"/>
      <c r="DO1136" s="45"/>
      <c r="DP1136" s="45"/>
      <c r="DQ1136" s="45"/>
      <c r="DR1136" s="45"/>
      <c r="DS1136" s="45"/>
      <c r="DT1136" s="45"/>
      <c r="DU1136" s="45"/>
      <c r="DV1136" s="1217"/>
      <c r="DW1136" s="45"/>
      <c r="DX1136" s="45"/>
      <c r="DY1136" s="45"/>
      <c r="DZ1136" s="45"/>
      <c r="EA1136" s="45"/>
      <c r="EB1136" s="45"/>
      <c r="EC1136" s="45"/>
      <c r="ED1136" s="45"/>
      <c r="EE1136" s="45"/>
      <c r="EF1136" s="45"/>
      <c r="EG1136" s="45"/>
      <c r="EH1136" s="45"/>
      <c r="EI1136" s="45"/>
      <c r="EJ1136" s="45"/>
      <c r="EK1136" s="45"/>
      <c r="EL1136" s="45"/>
      <c r="EM1136" s="45"/>
      <c r="EN1136" s="45"/>
      <c r="EO1136" s="45"/>
      <c r="EP1136" s="45"/>
      <c r="EQ1136" s="1217"/>
      <c r="ER1136" s="577"/>
    </row>
    <row r="1137" spans="1:148" ht="15" customHeight="1">
      <c r="A1137" s="648"/>
      <c r="B1137" s="2261" t="str">
        <f t="shared" si="1179"/>
        <v>Desk 90</v>
      </c>
      <c r="C1137" s="2266" t="str">
        <f t="shared" ref="C1137" si="1206">IF(ISBLANK(C101), "", C101)</f>
        <v/>
      </c>
      <c r="D1137" s="2266" t="str">
        <f t="shared" si="1197"/>
        <v/>
      </c>
      <c r="E1137" s="2266" t="str">
        <f t="shared" si="1197"/>
        <v/>
      </c>
      <c r="F1137" s="2266" t="str">
        <f t="shared" si="1197"/>
        <v/>
      </c>
      <c r="G1137" s="45"/>
      <c r="H1137" s="45"/>
      <c r="I1137" s="45"/>
      <c r="J1137" s="45"/>
      <c r="K1137" s="45"/>
      <c r="L1137" s="45"/>
      <c r="M1137" s="45"/>
      <c r="N1137" s="45"/>
      <c r="O1137" s="45"/>
      <c r="P1137" s="45"/>
      <c r="Q1137" s="45"/>
      <c r="R1137" s="45"/>
      <c r="S1137" s="45"/>
      <c r="T1137" s="45"/>
      <c r="U1137" s="45"/>
      <c r="V1137" s="45"/>
      <c r="W1137" s="45"/>
      <c r="X1137" s="45"/>
      <c r="Y1137" s="45"/>
      <c r="Z1137" s="45"/>
      <c r="AA1137" s="45"/>
      <c r="AB1137" s="45"/>
      <c r="AC1137" s="45"/>
      <c r="AD1137" s="45"/>
      <c r="AE1137" s="45"/>
      <c r="AF1137" s="45"/>
      <c r="AG1137" s="45"/>
      <c r="AH1137" s="45"/>
      <c r="AI1137" s="45"/>
      <c r="AJ1137" s="45"/>
      <c r="AK1137" s="45"/>
      <c r="AL1137" s="45"/>
      <c r="AM1137" s="45"/>
      <c r="AN1137" s="45"/>
      <c r="AO1137" s="45"/>
      <c r="AP1137" s="45"/>
      <c r="AQ1137" s="45"/>
      <c r="AR1137" s="45"/>
      <c r="AS1137" s="45"/>
      <c r="AT1137" s="45"/>
      <c r="AU1137" s="45"/>
      <c r="AV1137" s="45"/>
      <c r="AW1137" s="45"/>
      <c r="AX1137" s="45"/>
      <c r="AY1137" s="45"/>
      <c r="AZ1137" s="45"/>
      <c r="BA1137" s="45"/>
      <c r="BB1137" s="45"/>
      <c r="BC1137" s="45"/>
      <c r="BD1137" s="45"/>
      <c r="BE1137" s="45"/>
      <c r="BF1137" s="45"/>
      <c r="BG1137" s="45"/>
      <c r="BH1137" s="45"/>
      <c r="BI1137" s="45"/>
      <c r="BJ1137" s="45"/>
      <c r="BK1137" s="45"/>
      <c r="BL1137" s="45"/>
      <c r="BM1137" s="45"/>
      <c r="BN1137" s="45"/>
      <c r="BO1137" s="45"/>
      <c r="BP1137" s="45"/>
      <c r="BQ1137" s="45"/>
      <c r="BR1137" s="45"/>
      <c r="BS1137" s="45"/>
      <c r="BT1137" s="45"/>
      <c r="BU1137" s="45"/>
      <c r="BV1137" s="45"/>
      <c r="BW1137" s="45"/>
      <c r="BX1137" s="45"/>
      <c r="BY1137" s="45"/>
      <c r="BZ1137" s="45"/>
      <c r="CA1137" s="45"/>
      <c r="CB1137" s="45"/>
      <c r="CC1137" s="45"/>
      <c r="CD1137" s="45"/>
      <c r="CE1137" s="45"/>
      <c r="CF1137" s="45"/>
      <c r="CG1137" s="45"/>
      <c r="CH1137" s="45"/>
      <c r="CI1137" s="45"/>
      <c r="CJ1137" s="45"/>
      <c r="CK1137" s="45"/>
      <c r="CL1137" s="45"/>
      <c r="CM1137" s="45"/>
      <c r="CN1137" s="45"/>
      <c r="CO1137" s="45"/>
      <c r="CP1137" s="45"/>
      <c r="CQ1137" s="45"/>
      <c r="CR1137" s="45"/>
      <c r="CS1137" s="45"/>
      <c r="CT1137" s="45"/>
      <c r="CU1137" s="45"/>
      <c r="CV1137" s="45"/>
      <c r="CW1137" s="45"/>
      <c r="CX1137" s="45"/>
      <c r="CY1137" s="45"/>
      <c r="CZ1137" s="45"/>
      <c r="DA1137" s="45"/>
      <c r="DB1137" s="45"/>
      <c r="DC1137" s="45"/>
      <c r="DD1137" s="45"/>
      <c r="DE1137" s="45"/>
      <c r="DF1137" s="45"/>
      <c r="DG1137" s="45"/>
      <c r="DH1137" s="45"/>
      <c r="DI1137" s="45"/>
      <c r="DJ1137" s="45"/>
      <c r="DK1137" s="45"/>
      <c r="DL1137" s="45"/>
      <c r="DM1137" s="45"/>
      <c r="DN1137" s="45"/>
      <c r="DO1137" s="45"/>
      <c r="DP1137" s="45"/>
      <c r="DQ1137" s="45"/>
      <c r="DR1137" s="45"/>
      <c r="DS1137" s="45"/>
      <c r="DT1137" s="45"/>
      <c r="DU1137" s="45"/>
      <c r="DV1137" s="1217"/>
      <c r="DW1137" s="45"/>
      <c r="DX1137" s="45"/>
      <c r="DY1137" s="45"/>
      <c r="DZ1137" s="45"/>
      <c r="EA1137" s="45"/>
      <c r="EB1137" s="45"/>
      <c r="EC1137" s="45"/>
      <c r="ED1137" s="45"/>
      <c r="EE1137" s="45"/>
      <c r="EF1137" s="45"/>
      <c r="EG1137" s="45"/>
      <c r="EH1137" s="45"/>
      <c r="EI1137" s="45"/>
      <c r="EJ1137" s="45"/>
      <c r="EK1137" s="45"/>
      <c r="EL1137" s="45"/>
      <c r="EM1137" s="45"/>
      <c r="EN1137" s="45"/>
      <c r="EO1137" s="45"/>
      <c r="EP1137" s="45"/>
      <c r="EQ1137" s="1217"/>
      <c r="ER1137" s="577"/>
    </row>
    <row r="1138" spans="1:148" ht="15" customHeight="1">
      <c r="A1138" s="648"/>
      <c r="B1138" s="2261" t="str">
        <f t="shared" si="1179"/>
        <v>Desk 91</v>
      </c>
      <c r="C1138" s="2266" t="str">
        <f t="shared" ref="C1138" si="1207">IF(ISBLANK(C102), "", C102)</f>
        <v/>
      </c>
      <c r="D1138" s="2266" t="str">
        <f t="shared" si="1197"/>
        <v/>
      </c>
      <c r="E1138" s="2266" t="str">
        <f t="shared" si="1197"/>
        <v/>
      </c>
      <c r="F1138" s="2266" t="str">
        <f t="shared" si="1197"/>
        <v/>
      </c>
      <c r="G1138" s="45"/>
      <c r="H1138" s="45"/>
      <c r="I1138" s="45"/>
      <c r="J1138" s="45"/>
      <c r="K1138" s="45"/>
      <c r="L1138" s="45"/>
      <c r="M1138" s="45"/>
      <c r="N1138" s="45"/>
      <c r="O1138" s="45"/>
      <c r="P1138" s="45"/>
      <c r="Q1138" s="45"/>
      <c r="R1138" s="45"/>
      <c r="S1138" s="45"/>
      <c r="T1138" s="45"/>
      <c r="U1138" s="45"/>
      <c r="V1138" s="45"/>
      <c r="W1138" s="45"/>
      <c r="X1138" s="45"/>
      <c r="Y1138" s="45"/>
      <c r="Z1138" s="45"/>
      <c r="AA1138" s="45"/>
      <c r="AB1138" s="45"/>
      <c r="AC1138" s="45"/>
      <c r="AD1138" s="45"/>
      <c r="AE1138" s="45"/>
      <c r="AF1138" s="45"/>
      <c r="AG1138" s="45"/>
      <c r="AH1138" s="45"/>
      <c r="AI1138" s="45"/>
      <c r="AJ1138" s="45"/>
      <c r="AK1138" s="45"/>
      <c r="AL1138" s="45"/>
      <c r="AM1138" s="45"/>
      <c r="AN1138" s="45"/>
      <c r="AO1138" s="45"/>
      <c r="AP1138" s="45"/>
      <c r="AQ1138" s="45"/>
      <c r="AR1138" s="45"/>
      <c r="AS1138" s="45"/>
      <c r="AT1138" s="45"/>
      <c r="AU1138" s="45"/>
      <c r="AV1138" s="45"/>
      <c r="AW1138" s="45"/>
      <c r="AX1138" s="45"/>
      <c r="AY1138" s="45"/>
      <c r="AZ1138" s="45"/>
      <c r="BA1138" s="45"/>
      <c r="BB1138" s="45"/>
      <c r="BC1138" s="45"/>
      <c r="BD1138" s="45"/>
      <c r="BE1138" s="45"/>
      <c r="BF1138" s="45"/>
      <c r="BG1138" s="45"/>
      <c r="BH1138" s="45"/>
      <c r="BI1138" s="45"/>
      <c r="BJ1138" s="45"/>
      <c r="BK1138" s="45"/>
      <c r="BL1138" s="45"/>
      <c r="BM1138" s="45"/>
      <c r="BN1138" s="45"/>
      <c r="BO1138" s="45"/>
      <c r="BP1138" s="45"/>
      <c r="BQ1138" s="45"/>
      <c r="BR1138" s="45"/>
      <c r="BS1138" s="45"/>
      <c r="BT1138" s="45"/>
      <c r="BU1138" s="45"/>
      <c r="BV1138" s="45"/>
      <c r="BW1138" s="45"/>
      <c r="BX1138" s="45"/>
      <c r="BY1138" s="45"/>
      <c r="BZ1138" s="45"/>
      <c r="CA1138" s="45"/>
      <c r="CB1138" s="45"/>
      <c r="CC1138" s="45"/>
      <c r="CD1138" s="45"/>
      <c r="CE1138" s="45"/>
      <c r="CF1138" s="45"/>
      <c r="CG1138" s="45"/>
      <c r="CH1138" s="45"/>
      <c r="CI1138" s="45"/>
      <c r="CJ1138" s="45"/>
      <c r="CK1138" s="45"/>
      <c r="CL1138" s="45"/>
      <c r="CM1138" s="45"/>
      <c r="CN1138" s="45"/>
      <c r="CO1138" s="45"/>
      <c r="CP1138" s="45"/>
      <c r="CQ1138" s="45"/>
      <c r="CR1138" s="45"/>
      <c r="CS1138" s="45"/>
      <c r="CT1138" s="45"/>
      <c r="CU1138" s="45"/>
      <c r="CV1138" s="45"/>
      <c r="CW1138" s="45"/>
      <c r="CX1138" s="45"/>
      <c r="CY1138" s="45"/>
      <c r="CZ1138" s="45"/>
      <c r="DA1138" s="45"/>
      <c r="DB1138" s="45"/>
      <c r="DC1138" s="45"/>
      <c r="DD1138" s="45"/>
      <c r="DE1138" s="45"/>
      <c r="DF1138" s="45"/>
      <c r="DG1138" s="45"/>
      <c r="DH1138" s="45"/>
      <c r="DI1138" s="45"/>
      <c r="DJ1138" s="45"/>
      <c r="DK1138" s="45"/>
      <c r="DL1138" s="45"/>
      <c r="DM1138" s="45"/>
      <c r="DN1138" s="45"/>
      <c r="DO1138" s="45"/>
      <c r="DP1138" s="45"/>
      <c r="DQ1138" s="45"/>
      <c r="DR1138" s="45"/>
      <c r="DS1138" s="45"/>
      <c r="DT1138" s="45"/>
      <c r="DU1138" s="45"/>
      <c r="DV1138" s="1217"/>
      <c r="DW1138" s="45"/>
      <c r="DX1138" s="45"/>
      <c r="DY1138" s="45"/>
      <c r="DZ1138" s="45"/>
      <c r="EA1138" s="45"/>
      <c r="EB1138" s="45"/>
      <c r="EC1138" s="45"/>
      <c r="ED1138" s="45"/>
      <c r="EE1138" s="45"/>
      <c r="EF1138" s="45"/>
      <c r="EG1138" s="45"/>
      <c r="EH1138" s="45"/>
      <c r="EI1138" s="45"/>
      <c r="EJ1138" s="45"/>
      <c r="EK1138" s="45"/>
      <c r="EL1138" s="45"/>
      <c r="EM1138" s="45"/>
      <c r="EN1138" s="45"/>
      <c r="EO1138" s="45"/>
      <c r="EP1138" s="45"/>
      <c r="EQ1138" s="1217"/>
      <c r="ER1138" s="577"/>
    </row>
    <row r="1139" spans="1:148" ht="15" customHeight="1">
      <c r="A1139" s="648"/>
      <c r="B1139" s="2261" t="str">
        <f t="shared" si="1179"/>
        <v>Desk 92</v>
      </c>
      <c r="C1139" s="2266" t="str">
        <f t="shared" ref="C1139" si="1208">IF(ISBLANK(C103), "", C103)</f>
        <v/>
      </c>
      <c r="D1139" s="2266" t="str">
        <f t="shared" si="1197"/>
        <v/>
      </c>
      <c r="E1139" s="2266" t="str">
        <f t="shared" si="1197"/>
        <v/>
      </c>
      <c r="F1139" s="2266" t="str">
        <f t="shared" si="1197"/>
        <v/>
      </c>
      <c r="G1139" s="45"/>
      <c r="H1139" s="45"/>
      <c r="I1139" s="45"/>
      <c r="J1139" s="45"/>
      <c r="K1139" s="45"/>
      <c r="L1139" s="45"/>
      <c r="M1139" s="45"/>
      <c r="N1139" s="45"/>
      <c r="O1139" s="45"/>
      <c r="P1139" s="45"/>
      <c r="Q1139" s="45"/>
      <c r="R1139" s="45"/>
      <c r="S1139" s="45"/>
      <c r="T1139" s="45"/>
      <c r="U1139" s="45"/>
      <c r="V1139" s="45"/>
      <c r="W1139" s="45"/>
      <c r="X1139" s="45"/>
      <c r="Y1139" s="45"/>
      <c r="Z1139" s="45"/>
      <c r="AA1139" s="45"/>
      <c r="AB1139" s="45"/>
      <c r="AC1139" s="45"/>
      <c r="AD1139" s="45"/>
      <c r="AE1139" s="45"/>
      <c r="AF1139" s="45"/>
      <c r="AG1139" s="45"/>
      <c r="AH1139" s="45"/>
      <c r="AI1139" s="45"/>
      <c r="AJ1139" s="45"/>
      <c r="AK1139" s="45"/>
      <c r="AL1139" s="45"/>
      <c r="AM1139" s="45"/>
      <c r="AN1139" s="45"/>
      <c r="AO1139" s="45"/>
      <c r="AP1139" s="45"/>
      <c r="AQ1139" s="45"/>
      <c r="AR1139" s="45"/>
      <c r="AS1139" s="45"/>
      <c r="AT1139" s="45"/>
      <c r="AU1139" s="45"/>
      <c r="AV1139" s="45"/>
      <c r="AW1139" s="45"/>
      <c r="AX1139" s="45"/>
      <c r="AY1139" s="45"/>
      <c r="AZ1139" s="45"/>
      <c r="BA1139" s="45"/>
      <c r="BB1139" s="45"/>
      <c r="BC1139" s="45"/>
      <c r="BD1139" s="45"/>
      <c r="BE1139" s="45"/>
      <c r="BF1139" s="45"/>
      <c r="BG1139" s="45"/>
      <c r="BH1139" s="45"/>
      <c r="BI1139" s="45"/>
      <c r="BJ1139" s="45"/>
      <c r="BK1139" s="45"/>
      <c r="BL1139" s="45"/>
      <c r="BM1139" s="45"/>
      <c r="BN1139" s="45"/>
      <c r="BO1139" s="45"/>
      <c r="BP1139" s="45"/>
      <c r="BQ1139" s="45"/>
      <c r="BR1139" s="45"/>
      <c r="BS1139" s="45"/>
      <c r="BT1139" s="45"/>
      <c r="BU1139" s="45"/>
      <c r="BV1139" s="45"/>
      <c r="BW1139" s="45"/>
      <c r="BX1139" s="45"/>
      <c r="BY1139" s="45"/>
      <c r="BZ1139" s="45"/>
      <c r="CA1139" s="45"/>
      <c r="CB1139" s="45"/>
      <c r="CC1139" s="45"/>
      <c r="CD1139" s="45"/>
      <c r="CE1139" s="45"/>
      <c r="CF1139" s="45"/>
      <c r="CG1139" s="45"/>
      <c r="CH1139" s="45"/>
      <c r="CI1139" s="45"/>
      <c r="CJ1139" s="45"/>
      <c r="CK1139" s="45"/>
      <c r="CL1139" s="45"/>
      <c r="CM1139" s="45"/>
      <c r="CN1139" s="45"/>
      <c r="CO1139" s="45"/>
      <c r="CP1139" s="45"/>
      <c r="CQ1139" s="45"/>
      <c r="CR1139" s="45"/>
      <c r="CS1139" s="45"/>
      <c r="CT1139" s="45"/>
      <c r="CU1139" s="45"/>
      <c r="CV1139" s="45"/>
      <c r="CW1139" s="45"/>
      <c r="CX1139" s="45"/>
      <c r="CY1139" s="45"/>
      <c r="CZ1139" s="45"/>
      <c r="DA1139" s="45"/>
      <c r="DB1139" s="45"/>
      <c r="DC1139" s="45"/>
      <c r="DD1139" s="45"/>
      <c r="DE1139" s="45"/>
      <c r="DF1139" s="45"/>
      <c r="DG1139" s="45"/>
      <c r="DH1139" s="45"/>
      <c r="DI1139" s="45"/>
      <c r="DJ1139" s="45"/>
      <c r="DK1139" s="45"/>
      <c r="DL1139" s="45"/>
      <c r="DM1139" s="45"/>
      <c r="DN1139" s="45"/>
      <c r="DO1139" s="45"/>
      <c r="DP1139" s="45"/>
      <c r="DQ1139" s="45"/>
      <c r="DR1139" s="45"/>
      <c r="DS1139" s="45"/>
      <c r="DT1139" s="45"/>
      <c r="DU1139" s="45"/>
      <c r="DV1139" s="1217"/>
      <c r="DW1139" s="45"/>
      <c r="DX1139" s="45"/>
      <c r="DY1139" s="45"/>
      <c r="DZ1139" s="45"/>
      <c r="EA1139" s="45"/>
      <c r="EB1139" s="45"/>
      <c r="EC1139" s="45"/>
      <c r="ED1139" s="45"/>
      <c r="EE1139" s="45"/>
      <c r="EF1139" s="45"/>
      <c r="EG1139" s="45"/>
      <c r="EH1139" s="45"/>
      <c r="EI1139" s="45"/>
      <c r="EJ1139" s="45"/>
      <c r="EK1139" s="45"/>
      <c r="EL1139" s="45"/>
      <c r="EM1139" s="45"/>
      <c r="EN1139" s="45"/>
      <c r="EO1139" s="45"/>
      <c r="EP1139" s="45"/>
      <c r="EQ1139" s="1217"/>
      <c r="ER1139" s="577"/>
    </row>
    <row r="1140" spans="1:148" ht="15" customHeight="1">
      <c r="A1140" s="648"/>
      <c r="B1140" s="2261" t="str">
        <f t="shared" si="1179"/>
        <v>Desk 93</v>
      </c>
      <c r="C1140" s="2266" t="str">
        <f t="shared" ref="C1140" si="1209">IF(ISBLANK(C104), "", C104)</f>
        <v/>
      </c>
      <c r="D1140" s="2266" t="str">
        <f t="shared" si="1197"/>
        <v/>
      </c>
      <c r="E1140" s="2266" t="str">
        <f t="shared" si="1197"/>
        <v/>
      </c>
      <c r="F1140" s="2266" t="str">
        <f t="shared" si="1197"/>
        <v/>
      </c>
      <c r="G1140" s="45"/>
      <c r="H1140" s="45"/>
      <c r="I1140" s="45"/>
      <c r="J1140" s="45"/>
      <c r="K1140" s="45"/>
      <c r="L1140" s="45"/>
      <c r="M1140" s="45"/>
      <c r="N1140" s="45"/>
      <c r="O1140" s="45"/>
      <c r="P1140" s="45"/>
      <c r="Q1140" s="45"/>
      <c r="R1140" s="45"/>
      <c r="S1140" s="45"/>
      <c r="T1140" s="45"/>
      <c r="U1140" s="45"/>
      <c r="V1140" s="45"/>
      <c r="W1140" s="45"/>
      <c r="X1140" s="45"/>
      <c r="Y1140" s="45"/>
      <c r="Z1140" s="45"/>
      <c r="AA1140" s="45"/>
      <c r="AB1140" s="45"/>
      <c r="AC1140" s="45"/>
      <c r="AD1140" s="45"/>
      <c r="AE1140" s="45"/>
      <c r="AF1140" s="45"/>
      <c r="AG1140" s="45"/>
      <c r="AH1140" s="45"/>
      <c r="AI1140" s="45"/>
      <c r="AJ1140" s="45"/>
      <c r="AK1140" s="45"/>
      <c r="AL1140" s="45"/>
      <c r="AM1140" s="45"/>
      <c r="AN1140" s="45"/>
      <c r="AO1140" s="45"/>
      <c r="AP1140" s="45"/>
      <c r="AQ1140" s="45"/>
      <c r="AR1140" s="45"/>
      <c r="AS1140" s="45"/>
      <c r="AT1140" s="45"/>
      <c r="AU1140" s="45"/>
      <c r="AV1140" s="45"/>
      <c r="AW1140" s="45"/>
      <c r="AX1140" s="45"/>
      <c r="AY1140" s="45"/>
      <c r="AZ1140" s="45"/>
      <c r="BA1140" s="45"/>
      <c r="BB1140" s="45"/>
      <c r="BC1140" s="45"/>
      <c r="BD1140" s="45"/>
      <c r="BE1140" s="45"/>
      <c r="BF1140" s="45"/>
      <c r="BG1140" s="45"/>
      <c r="BH1140" s="45"/>
      <c r="BI1140" s="45"/>
      <c r="BJ1140" s="45"/>
      <c r="BK1140" s="45"/>
      <c r="BL1140" s="45"/>
      <c r="BM1140" s="45"/>
      <c r="BN1140" s="45"/>
      <c r="BO1140" s="45"/>
      <c r="BP1140" s="45"/>
      <c r="BQ1140" s="45"/>
      <c r="BR1140" s="45"/>
      <c r="BS1140" s="45"/>
      <c r="BT1140" s="45"/>
      <c r="BU1140" s="45"/>
      <c r="BV1140" s="45"/>
      <c r="BW1140" s="45"/>
      <c r="BX1140" s="45"/>
      <c r="BY1140" s="45"/>
      <c r="BZ1140" s="45"/>
      <c r="CA1140" s="45"/>
      <c r="CB1140" s="45"/>
      <c r="CC1140" s="45"/>
      <c r="CD1140" s="45"/>
      <c r="CE1140" s="45"/>
      <c r="CF1140" s="45"/>
      <c r="CG1140" s="45"/>
      <c r="CH1140" s="45"/>
      <c r="CI1140" s="45"/>
      <c r="CJ1140" s="45"/>
      <c r="CK1140" s="45"/>
      <c r="CL1140" s="45"/>
      <c r="CM1140" s="45"/>
      <c r="CN1140" s="45"/>
      <c r="CO1140" s="45"/>
      <c r="CP1140" s="45"/>
      <c r="CQ1140" s="45"/>
      <c r="CR1140" s="45"/>
      <c r="CS1140" s="45"/>
      <c r="CT1140" s="45"/>
      <c r="CU1140" s="45"/>
      <c r="CV1140" s="45"/>
      <c r="CW1140" s="45"/>
      <c r="CX1140" s="45"/>
      <c r="CY1140" s="45"/>
      <c r="CZ1140" s="45"/>
      <c r="DA1140" s="45"/>
      <c r="DB1140" s="45"/>
      <c r="DC1140" s="45"/>
      <c r="DD1140" s="45"/>
      <c r="DE1140" s="45"/>
      <c r="DF1140" s="45"/>
      <c r="DG1140" s="45"/>
      <c r="DH1140" s="45"/>
      <c r="DI1140" s="45"/>
      <c r="DJ1140" s="45"/>
      <c r="DK1140" s="45"/>
      <c r="DL1140" s="45"/>
      <c r="DM1140" s="45"/>
      <c r="DN1140" s="45"/>
      <c r="DO1140" s="45"/>
      <c r="DP1140" s="45"/>
      <c r="DQ1140" s="45"/>
      <c r="DR1140" s="45"/>
      <c r="DS1140" s="45"/>
      <c r="DT1140" s="45"/>
      <c r="DU1140" s="45"/>
      <c r="DV1140" s="1217"/>
      <c r="DW1140" s="45"/>
      <c r="DX1140" s="45"/>
      <c r="DY1140" s="45"/>
      <c r="DZ1140" s="45"/>
      <c r="EA1140" s="45"/>
      <c r="EB1140" s="45"/>
      <c r="EC1140" s="45"/>
      <c r="ED1140" s="45"/>
      <c r="EE1140" s="45"/>
      <c r="EF1140" s="45"/>
      <c r="EG1140" s="45"/>
      <c r="EH1140" s="45"/>
      <c r="EI1140" s="45"/>
      <c r="EJ1140" s="45"/>
      <c r="EK1140" s="45"/>
      <c r="EL1140" s="45"/>
      <c r="EM1140" s="45"/>
      <c r="EN1140" s="45"/>
      <c r="EO1140" s="45"/>
      <c r="EP1140" s="45"/>
      <c r="EQ1140" s="1217"/>
      <c r="ER1140" s="577"/>
    </row>
    <row r="1141" spans="1:148" ht="15" customHeight="1">
      <c r="A1141" s="648"/>
      <c r="B1141" s="2261" t="str">
        <f t="shared" si="1179"/>
        <v>Desk 94</v>
      </c>
      <c r="C1141" s="2266" t="str">
        <f t="shared" ref="C1141" si="1210">IF(ISBLANK(C105), "", C105)</f>
        <v/>
      </c>
      <c r="D1141" s="2266" t="str">
        <f t="shared" si="1197"/>
        <v/>
      </c>
      <c r="E1141" s="2266" t="str">
        <f t="shared" si="1197"/>
        <v/>
      </c>
      <c r="F1141" s="2266" t="str">
        <f t="shared" si="1197"/>
        <v/>
      </c>
      <c r="G1141" s="45"/>
      <c r="H1141" s="45"/>
      <c r="I1141" s="45"/>
      <c r="J1141" s="45"/>
      <c r="K1141" s="45"/>
      <c r="L1141" s="45"/>
      <c r="M1141" s="45"/>
      <c r="N1141" s="45"/>
      <c r="O1141" s="45"/>
      <c r="P1141" s="45"/>
      <c r="Q1141" s="45"/>
      <c r="R1141" s="45"/>
      <c r="S1141" s="45"/>
      <c r="T1141" s="45"/>
      <c r="U1141" s="45"/>
      <c r="V1141" s="45"/>
      <c r="W1141" s="45"/>
      <c r="X1141" s="45"/>
      <c r="Y1141" s="45"/>
      <c r="Z1141" s="45"/>
      <c r="AA1141" s="45"/>
      <c r="AB1141" s="45"/>
      <c r="AC1141" s="45"/>
      <c r="AD1141" s="45"/>
      <c r="AE1141" s="45"/>
      <c r="AF1141" s="45"/>
      <c r="AG1141" s="45"/>
      <c r="AH1141" s="45"/>
      <c r="AI1141" s="45"/>
      <c r="AJ1141" s="45"/>
      <c r="AK1141" s="45"/>
      <c r="AL1141" s="45"/>
      <c r="AM1141" s="45"/>
      <c r="AN1141" s="45"/>
      <c r="AO1141" s="45"/>
      <c r="AP1141" s="45"/>
      <c r="AQ1141" s="45"/>
      <c r="AR1141" s="45"/>
      <c r="AS1141" s="45"/>
      <c r="AT1141" s="45"/>
      <c r="AU1141" s="45"/>
      <c r="AV1141" s="45"/>
      <c r="AW1141" s="45"/>
      <c r="AX1141" s="45"/>
      <c r="AY1141" s="45"/>
      <c r="AZ1141" s="45"/>
      <c r="BA1141" s="45"/>
      <c r="BB1141" s="45"/>
      <c r="BC1141" s="45"/>
      <c r="BD1141" s="45"/>
      <c r="BE1141" s="45"/>
      <c r="BF1141" s="45"/>
      <c r="BG1141" s="45"/>
      <c r="BH1141" s="45"/>
      <c r="BI1141" s="45"/>
      <c r="BJ1141" s="45"/>
      <c r="BK1141" s="45"/>
      <c r="BL1141" s="45"/>
      <c r="BM1141" s="45"/>
      <c r="BN1141" s="45"/>
      <c r="BO1141" s="45"/>
      <c r="BP1141" s="45"/>
      <c r="BQ1141" s="45"/>
      <c r="BR1141" s="45"/>
      <c r="BS1141" s="45"/>
      <c r="BT1141" s="45"/>
      <c r="BU1141" s="45"/>
      <c r="BV1141" s="45"/>
      <c r="BW1141" s="45"/>
      <c r="BX1141" s="45"/>
      <c r="BY1141" s="45"/>
      <c r="BZ1141" s="45"/>
      <c r="CA1141" s="45"/>
      <c r="CB1141" s="45"/>
      <c r="CC1141" s="45"/>
      <c r="CD1141" s="45"/>
      <c r="CE1141" s="45"/>
      <c r="CF1141" s="45"/>
      <c r="CG1141" s="45"/>
      <c r="CH1141" s="45"/>
      <c r="CI1141" s="45"/>
      <c r="CJ1141" s="45"/>
      <c r="CK1141" s="45"/>
      <c r="CL1141" s="45"/>
      <c r="CM1141" s="45"/>
      <c r="CN1141" s="45"/>
      <c r="CO1141" s="45"/>
      <c r="CP1141" s="45"/>
      <c r="CQ1141" s="45"/>
      <c r="CR1141" s="45"/>
      <c r="CS1141" s="45"/>
      <c r="CT1141" s="45"/>
      <c r="CU1141" s="45"/>
      <c r="CV1141" s="45"/>
      <c r="CW1141" s="45"/>
      <c r="CX1141" s="45"/>
      <c r="CY1141" s="45"/>
      <c r="CZ1141" s="45"/>
      <c r="DA1141" s="45"/>
      <c r="DB1141" s="45"/>
      <c r="DC1141" s="45"/>
      <c r="DD1141" s="45"/>
      <c r="DE1141" s="45"/>
      <c r="DF1141" s="45"/>
      <c r="DG1141" s="45"/>
      <c r="DH1141" s="45"/>
      <c r="DI1141" s="45"/>
      <c r="DJ1141" s="45"/>
      <c r="DK1141" s="45"/>
      <c r="DL1141" s="45"/>
      <c r="DM1141" s="45"/>
      <c r="DN1141" s="45"/>
      <c r="DO1141" s="45"/>
      <c r="DP1141" s="45"/>
      <c r="DQ1141" s="45"/>
      <c r="DR1141" s="45"/>
      <c r="DS1141" s="45"/>
      <c r="DT1141" s="45"/>
      <c r="DU1141" s="45"/>
      <c r="DV1141" s="1217"/>
      <c r="DW1141" s="45"/>
      <c r="DX1141" s="45"/>
      <c r="DY1141" s="45"/>
      <c r="DZ1141" s="45"/>
      <c r="EA1141" s="45"/>
      <c r="EB1141" s="45"/>
      <c r="EC1141" s="45"/>
      <c r="ED1141" s="45"/>
      <c r="EE1141" s="45"/>
      <c r="EF1141" s="45"/>
      <c r="EG1141" s="45"/>
      <c r="EH1141" s="45"/>
      <c r="EI1141" s="45"/>
      <c r="EJ1141" s="45"/>
      <c r="EK1141" s="45"/>
      <c r="EL1141" s="45"/>
      <c r="EM1141" s="45"/>
      <c r="EN1141" s="45"/>
      <c r="EO1141" s="45"/>
      <c r="EP1141" s="45"/>
      <c r="EQ1141" s="1217"/>
      <c r="ER1141" s="577"/>
    </row>
    <row r="1142" spans="1:148" ht="15" customHeight="1">
      <c r="A1142" s="648"/>
      <c r="B1142" s="2261" t="str">
        <f t="shared" si="1179"/>
        <v>Desk 95</v>
      </c>
      <c r="C1142" s="2266" t="str">
        <f t="shared" ref="C1142" si="1211">IF(ISBLANK(C106), "", C106)</f>
        <v/>
      </c>
      <c r="D1142" s="2266" t="str">
        <f t="shared" si="1197"/>
        <v/>
      </c>
      <c r="E1142" s="2266" t="str">
        <f t="shared" si="1197"/>
        <v/>
      </c>
      <c r="F1142" s="2266" t="str">
        <f t="shared" si="1197"/>
        <v/>
      </c>
      <c r="G1142" s="45"/>
      <c r="H1142" s="45"/>
      <c r="I1142" s="45"/>
      <c r="J1142" s="45"/>
      <c r="K1142" s="45"/>
      <c r="L1142" s="45"/>
      <c r="M1142" s="45"/>
      <c r="N1142" s="45"/>
      <c r="O1142" s="45"/>
      <c r="P1142" s="45"/>
      <c r="Q1142" s="45"/>
      <c r="R1142" s="45"/>
      <c r="S1142" s="45"/>
      <c r="T1142" s="45"/>
      <c r="U1142" s="45"/>
      <c r="V1142" s="45"/>
      <c r="W1142" s="45"/>
      <c r="X1142" s="45"/>
      <c r="Y1142" s="45"/>
      <c r="Z1142" s="45"/>
      <c r="AA1142" s="45"/>
      <c r="AB1142" s="45"/>
      <c r="AC1142" s="45"/>
      <c r="AD1142" s="45"/>
      <c r="AE1142" s="45"/>
      <c r="AF1142" s="45"/>
      <c r="AG1142" s="45"/>
      <c r="AH1142" s="45"/>
      <c r="AI1142" s="45"/>
      <c r="AJ1142" s="45"/>
      <c r="AK1142" s="45"/>
      <c r="AL1142" s="45"/>
      <c r="AM1142" s="45"/>
      <c r="AN1142" s="45"/>
      <c r="AO1142" s="45"/>
      <c r="AP1142" s="45"/>
      <c r="AQ1142" s="45"/>
      <c r="AR1142" s="45"/>
      <c r="AS1142" s="45"/>
      <c r="AT1142" s="45"/>
      <c r="AU1142" s="45"/>
      <c r="AV1142" s="45"/>
      <c r="AW1142" s="45"/>
      <c r="AX1142" s="45"/>
      <c r="AY1142" s="45"/>
      <c r="AZ1142" s="45"/>
      <c r="BA1142" s="45"/>
      <c r="BB1142" s="45"/>
      <c r="BC1142" s="45"/>
      <c r="BD1142" s="45"/>
      <c r="BE1142" s="45"/>
      <c r="BF1142" s="45"/>
      <c r="BG1142" s="45"/>
      <c r="BH1142" s="45"/>
      <c r="BI1142" s="45"/>
      <c r="BJ1142" s="45"/>
      <c r="BK1142" s="45"/>
      <c r="BL1142" s="45"/>
      <c r="BM1142" s="45"/>
      <c r="BN1142" s="45"/>
      <c r="BO1142" s="45"/>
      <c r="BP1142" s="45"/>
      <c r="BQ1142" s="45"/>
      <c r="BR1142" s="45"/>
      <c r="BS1142" s="45"/>
      <c r="BT1142" s="45"/>
      <c r="BU1142" s="45"/>
      <c r="BV1142" s="45"/>
      <c r="BW1142" s="45"/>
      <c r="BX1142" s="45"/>
      <c r="BY1142" s="45"/>
      <c r="BZ1142" s="45"/>
      <c r="CA1142" s="45"/>
      <c r="CB1142" s="45"/>
      <c r="CC1142" s="45"/>
      <c r="CD1142" s="45"/>
      <c r="CE1142" s="45"/>
      <c r="CF1142" s="45"/>
      <c r="CG1142" s="45"/>
      <c r="CH1142" s="45"/>
      <c r="CI1142" s="45"/>
      <c r="CJ1142" s="45"/>
      <c r="CK1142" s="45"/>
      <c r="CL1142" s="45"/>
      <c r="CM1142" s="45"/>
      <c r="CN1142" s="45"/>
      <c r="CO1142" s="45"/>
      <c r="CP1142" s="45"/>
      <c r="CQ1142" s="45"/>
      <c r="CR1142" s="45"/>
      <c r="CS1142" s="45"/>
      <c r="CT1142" s="45"/>
      <c r="CU1142" s="45"/>
      <c r="CV1142" s="45"/>
      <c r="CW1142" s="45"/>
      <c r="CX1142" s="45"/>
      <c r="CY1142" s="45"/>
      <c r="CZ1142" s="45"/>
      <c r="DA1142" s="45"/>
      <c r="DB1142" s="45"/>
      <c r="DC1142" s="45"/>
      <c r="DD1142" s="45"/>
      <c r="DE1142" s="45"/>
      <c r="DF1142" s="45"/>
      <c r="DG1142" s="45"/>
      <c r="DH1142" s="45"/>
      <c r="DI1142" s="45"/>
      <c r="DJ1142" s="45"/>
      <c r="DK1142" s="45"/>
      <c r="DL1142" s="45"/>
      <c r="DM1142" s="45"/>
      <c r="DN1142" s="45"/>
      <c r="DO1142" s="45"/>
      <c r="DP1142" s="45"/>
      <c r="DQ1142" s="45"/>
      <c r="DR1142" s="45"/>
      <c r="DS1142" s="45"/>
      <c r="DT1142" s="45"/>
      <c r="DU1142" s="45"/>
      <c r="DV1142" s="1217"/>
      <c r="DW1142" s="45"/>
      <c r="DX1142" s="45"/>
      <c r="DY1142" s="45"/>
      <c r="DZ1142" s="45"/>
      <c r="EA1142" s="45"/>
      <c r="EB1142" s="45"/>
      <c r="EC1142" s="45"/>
      <c r="ED1142" s="45"/>
      <c r="EE1142" s="45"/>
      <c r="EF1142" s="45"/>
      <c r="EG1142" s="45"/>
      <c r="EH1142" s="45"/>
      <c r="EI1142" s="45"/>
      <c r="EJ1142" s="45"/>
      <c r="EK1142" s="45"/>
      <c r="EL1142" s="45"/>
      <c r="EM1142" s="45"/>
      <c r="EN1142" s="45"/>
      <c r="EO1142" s="45"/>
      <c r="EP1142" s="45"/>
      <c r="EQ1142" s="1217"/>
      <c r="ER1142" s="577"/>
    </row>
    <row r="1143" spans="1:148" ht="15" customHeight="1">
      <c r="A1143" s="648"/>
      <c r="B1143" s="2261" t="str">
        <f t="shared" si="1179"/>
        <v>Desk 96</v>
      </c>
      <c r="C1143" s="2266" t="str">
        <f t="shared" ref="C1143" si="1212">IF(ISBLANK(C107), "", C107)</f>
        <v/>
      </c>
      <c r="D1143" s="2266" t="str">
        <f t="shared" si="1197"/>
        <v/>
      </c>
      <c r="E1143" s="2266" t="str">
        <f t="shared" si="1197"/>
        <v/>
      </c>
      <c r="F1143" s="2266" t="str">
        <f t="shared" si="1197"/>
        <v/>
      </c>
      <c r="G1143" s="45"/>
      <c r="H1143" s="45"/>
      <c r="I1143" s="45"/>
      <c r="J1143" s="45"/>
      <c r="K1143" s="45"/>
      <c r="L1143" s="45"/>
      <c r="M1143" s="45"/>
      <c r="N1143" s="45"/>
      <c r="O1143" s="45"/>
      <c r="P1143" s="45"/>
      <c r="Q1143" s="45"/>
      <c r="R1143" s="45"/>
      <c r="S1143" s="45"/>
      <c r="T1143" s="45"/>
      <c r="U1143" s="45"/>
      <c r="V1143" s="45"/>
      <c r="W1143" s="45"/>
      <c r="X1143" s="45"/>
      <c r="Y1143" s="45"/>
      <c r="Z1143" s="45"/>
      <c r="AA1143" s="45"/>
      <c r="AB1143" s="45"/>
      <c r="AC1143" s="45"/>
      <c r="AD1143" s="45"/>
      <c r="AE1143" s="45"/>
      <c r="AF1143" s="45"/>
      <c r="AG1143" s="45"/>
      <c r="AH1143" s="45"/>
      <c r="AI1143" s="45"/>
      <c r="AJ1143" s="45"/>
      <c r="AK1143" s="45"/>
      <c r="AL1143" s="45"/>
      <c r="AM1143" s="45"/>
      <c r="AN1143" s="45"/>
      <c r="AO1143" s="45"/>
      <c r="AP1143" s="45"/>
      <c r="AQ1143" s="45"/>
      <c r="AR1143" s="45"/>
      <c r="AS1143" s="45"/>
      <c r="AT1143" s="45"/>
      <c r="AU1143" s="45"/>
      <c r="AV1143" s="45"/>
      <c r="AW1143" s="45"/>
      <c r="AX1143" s="45"/>
      <c r="AY1143" s="45"/>
      <c r="AZ1143" s="45"/>
      <c r="BA1143" s="45"/>
      <c r="BB1143" s="45"/>
      <c r="BC1143" s="45"/>
      <c r="BD1143" s="45"/>
      <c r="BE1143" s="45"/>
      <c r="BF1143" s="45"/>
      <c r="BG1143" s="45"/>
      <c r="BH1143" s="45"/>
      <c r="BI1143" s="45"/>
      <c r="BJ1143" s="45"/>
      <c r="BK1143" s="45"/>
      <c r="BL1143" s="45"/>
      <c r="BM1143" s="45"/>
      <c r="BN1143" s="45"/>
      <c r="BO1143" s="45"/>
      <c r="BP1143" s="45"/>
      <c r="BQ1143" s="45"/>
      <c r="BR1143" s="45"/>
      <c r="BS1143" s="45"/>
      <c r="BT1143" s="45"/>
      <c r="BU1143" s="45"/>
      <c r="BV1143" s="45"/>
      <c r="BW1143" s="45"/>
      <c r="BX1143" s="45"/>
      <c r="BY1143" s="45"/>
      <c r="BZ1143" s="45"/>
      <c r="CA1143" s="45"/>
      <c r="CB1143" s="45"/>
      <c r="CC1143" s="45"/>
      <c r="CD1143" s="45"/>
      <c r="CE1143" s="45"/>
      <c r="CF1143" s="45"/>
      <c r="CG1143" s="45"/>
      <c r="CH1143" s="45"/>
      <c r="CI1143" s="45"/>
      <c r="CJ1143" s="45"/>
      <c r="CK1143" s="45"/>
      <c r="CL1143" s="45"/>
      <c r="CM1143" s="45"/>
      <c r="CN1143" s="45"/>
      <c r="CO1143" s="45"/>
      <c r="CP1143" s="45"/>
      <c r="CQ1143" s="45"/>
      <c r="CR1143" s="45"/>
      <c r="CS1143" s="45"/>
      <c r="CT1143" s="45"/>
      <c r="CU1143" s="45"/>
      <c r="CV1143" s="45"/>
      <c r="CW1143" s="45"/>
      <c r="CX1143" s="45"/>
      <c r="CY1143" s="45"/>
      <c r="CZ1143" s="45"/>
      <c r="DA1143" s="45"/>
      <c r="DB1143" s="45"/>
      <c r="DC1143" s="45"/>
      <c r="DD1143" s="45"/>
      <c r="DE1143" s="45"/>
      <c r="DF1143" s="45"/>
      <c r="DG1143" s="45"/>
      <c r="DH1143" s="45"/>
      <c r="DI1143" s="45"/>
      <c r="DJ1143" s="45"/>
      <c r="DK1143" s="45"/>
      <c r="DL1143" s="45"/>
      <c r="DM1143" s="45"/>
      <c r="DN1143" s="45"/>
      <c r="DO1143" s="45"/>
      <c r="DP1143" s="45"/>
      <c r="DQ1143" s="45"/>
      <c r="DR1143" s="45"/>
      <c r="DS1143" s="45"/>
      <c r="DT1143" s="45"/>
      <c r="DU1143" s="45"/>
      <c r="DV1143" s="1217"/>
      <c r="DW1143" s="45"/>
      <c r="DX1143" s="45"/>
      <c r="DY1143" s="45"/>
      <c r="DZ1143" s="45"/>
      <c r="EA1143" s="45"/>
      <c r="EB1143" s="45"/>
      <c r="EC1143" s="45"/>
      <c r="ED1143" s="45"/>
      <c r="EE1143" s="45"/>
      <c r="EF1143" s="45"/>
      <c r="EG1143" s="45"/>
      <c r="EH1143" s="45"/>
      <c r="EI1143" s="45"/>
      <c r="EJ1143" s="45"/>
      <c r="EK1143" s="45"/>
      <c r="EL1143" s="45"/>
      <c r="EM1143" s="45"/>
      <c r="EN1143" s="45"/>
      <c r="EO1143" s="45"/>
      <c r="EP1143" s="45"/>
      <c r="EQ1143" s="1217"/>
      <c r="ER1143" s="577"/>
    </row>
    <row r="1144" spans="1:148" ht="15" customHeight="1">
      <c r="A1144" s="648"/>
      <c r="B1144" s="2261" t="str">
        <f t="shared" ref="B1144:B1147" si="1213">B108</f>
        <v>Desk 97</v>
      </c>
      <c r="C1144" s="2266" t="str">
        <f t="shared" ref="C1144" si="1214">IF(ISBLANK(C108), "", C108)</f>
        <v/>
      </c>
      <c r="D1144" s="2266" t="str">
        <f t="shared" si="1197"/>
        <v/>
      </c>
      <c r="E1144" s="2266" t="str">
        <f t="shared" si="1197"/>
        <v/>
      </c>
      <c r="F1144" s="2266" t="str">
        <f t="shared" si="1197"/>
        <v/>
      </c>
      <c r="G1144" s="45"/>
      <c r="H1144" s="45"/>
      <c r="I1144" s="45"/>
      <c r="J1144" s="45"/>
      <c r="K1144" s="45"/>
      <c r="L1144" s="45"/>
      <c r="M1144" s="45"/>
      <c r="N1144" s="45"/>
      <c r="O1144" s="45"/>
      <c r="P1144" s="45"/>
      <c r="Q1144" s="45"/>
      <c r="R1144" s="45"/>
      <c r="S1144" s="45"/>
      <c r="T1144" s="45"/>
      <c r="U1144" s="45"/>
      <c r="V1144" s="45"/>
      <c r="W1144" s="45"/>
      <c r="X1144" s="45"/>
      <c r="Y1144" s="45"/>
      <c r="Z1144" s="45"/>
      <c r="AA1144" s="45"/>
      <c r="AB1144" s="45"/>
      <c r="AC1144" s="45"/>
      <c r="AD1144" s="45"/>
      <c r="AE1144" s="45"/>
      <c r="AF1144" s="45"/>
      <c r="AG1144" s="45"/>
      <c r="AH1144" s="45"/>
      <c r="AI1144" s="45"/>
      <c r="AJ1144" s="45"/>
      <c r="AK1144" s="45"/>
      <c r="AL1144" s="45"/>
      <c r="AM1144" s="45"/>
      <c r="AN1144" s="45"/>
      <c r="AO1144" s="45"/>
      <c r="AP1144" s="45"/>
      <c r="AQ1144" s="45"/>
      <c r="AR1144" s="45"/>
      <c r="AS1144" s="45"/>
      <c r="AT1144" s="45"/>
      <c r="AU1144" s="45"/>
      <c r="AV1144" s="45"/>
      <c r="AW1144" s="45"/>
      <c r="AX1144" s="45"/>
      <c r="AY1144" s="45"/>
      <c r="AZ1144" s="45"/>
      <c r="BA1144" s="45"/>
      <c r="BB1144" s="45"/>
      <c r="BC1144" s="45"/>
      <c r="BD1144" s="45"/>
      <c r="BE1144" s="45"/>
      <c r="BF1144" s="45"/>
      <c r="BG1144" s="45"/>
      <c r="BH1144" s="45"/>
      <c r="BI1144" s="45"/>
      <c r="BJ1144" s="45"/>
      <c r="BK1144" s="45"/>
      <c r="BL1144" s="45"/>
      <c r="BM1144" s="45"/>
      <c r="BN1144" s="45"/>
      <c r="BO1144" s="45"/>
      <c r="BP1144" s="45"/>
      <c r="BQ1144" s="45"/>
      <c r="BR1144" s="45"/>
      <c r="BS1144" s="45"/>
      <c r="BT1144" s="45"/>
      <c r="BU1144" s="45"/>
      <c r="BV1144" s="45"/>
      <c r="BW1144" s="45"/>
      <c r="BX1144" s="45"/>
      <c r="BY1144" s="45"/>
      <c r="BZ1144" s="45"/>
      <c r="CA1144" s="45"/>
      <c r="CB1144" s="45"/>
      <c r="CC1144" s="45"/>
      <c r="CD1144" s="45"/>
      <c r="CE1144" s="45"/>
      <c r="CF1144" s="45"/>
      <c r="CG1144" s="45"/>
      <c r="CH1144" s="45"/>
      <c r="CI1144" s="45"/>
      <c r="CJ1144" s="45"/>
      <c r="CK1144" s="45"/>
      <c r="CL1144" s="45"/>
      <c r="CM1144" s="45"/>
      <c r="CN1144" s="45"/>
      <c r="CO1144" s="45"/>
      <c r="CP1144" s="45"/>
      <c r="CQ1144" s="45"/>
      <c r="CR1144" s="45"/>
      <c r="CS1144" s="45"/>
      <c r="CT1144" s="45"/>
      <c r="CU1144" s="45"/>
      <c r="CV1144" s="45"/>
      <c r="CW1144" s="45"/>
      <c r="CX1144" s="45"/>
      <c r="CY1144" s="45"/>
      <c r="CZ1144" s="45"/>
      <c r="DA1144" s="45"/>
      <c r="DB1144" s="45"/>
      <c r="DC1144" s="45"/>
      <c r="DD1144" s="45"/>
      <c r="DE1144" s="45"/>
      <c r="DF1144" s="45"/>
      <c r="DG1144" s="45"/>
      <c r="DH1144" s="45"/>
      <c r="DI1144" s="45"/>
      <c r="DJ1144" s="45"/>
      <c r="DK1144" s="45"/>
      <c r="DL1144" s="45"/>
      <c r="DM1144" s="45"/>
      <c r="DN1144" s="45"/>
      <c r="DO1144" s="45"/>
      <c r="DP1144" s="45"/>
      <c r="DQ1144" s="45"/>
      <c r="DR1144" s="45"/>
      <c r="DS1144" s="45"/>
      <c r="DT1144" s="45"/>
      <c r="DU1144" s="45"/>
      <c r="DV1144" s="1217"/>
      <c r="DW1144" s="45"/>
      <c r="DX1144" s="45"/>
      <c r="DY1144" s="45"/>
      <c r="DZ1144" s="45"/>
      <c r="EA1144" s="45"/>
      <c r="EB1144" s="45"/>
      <c r="EC1144" s="45"/>
      <c r="ED1144" s="45"/>
      <c r="EE1144" s="45"/>
      <c r="EF1144" s="45"/>
      <c r="EG1144" s="45"/>
      <c r="EH1144" s="45"/>
      <c r="EI1144" s="45"/>
      <c r="EJ1144" s="45"/>
      <c r="EK1144" s="45"/>
      <c r="EL1144" s="45"/>
      <c r="EM1144" s="45"/>
      <c r="EN1144" s="45"/>
      <c r="EO1144" s="45"/>
      <c r="EP1144" s="45"/>
      <c r="EQ1144" s="1217"/>
      <c r="ER1144" s="577"/>
    </row>
    <row r="1145" spans="1:148" ht="15" customHeight="1">
      <c r="A1145" s="648"/>
      <c r="B1145" s="2261" t="str">
        <f t="shared" si="1213"/>
        <v>Desk 98</v>
      </c>
      <c r="C1145" s="2266" t="str">
        <f t="shared" ref="C1145" si="1215">IF(ISBLANK(C109), "", C109)</f>
        <v/>
      </c>
      <c r="D1145" s="2266" t="str">
        <f t="shared" si="1197"/>
        <v/>
      </c>
      <c r="E1145" s="2266" t="str">
        <f t="shared" si="1197"/>
        <v/>
      </c>
      <c r="F1145" s="2266" t="str">
        <f t="shared" si="1197"/>
        <v/>
      </c>
      <c r="G1145" s="45"/>
      <c r="H1145" s="45"/>
      <c r="I1145" s="45"/>
      <c r="J1145" s="45"/>
      <c r="K1145" s="45"/>
      <c r="L1145" s="45"/>
      <c r="M1145" s="45"/>
      <c r="N1145" s="45"/>
      <c r="O1145" s="45"/>
      <c r="P1145" s="45"/>
      <c r="Q1145" s="45"/>
      <c r="R1145" s="45"/>
      <c r="S1145" s="45"/>
      <c r="T1145" s="45"/>
      <c r="U1145" s="45"/>
      <c r="V1145" s="45"/>
      <c r="W1145" s="45"/>
      <c r="X1145" s="45"/>
      <c r="Y1145" s="45"/>
      <c r="Z1145" s="45"/>
      <c r="AA1145" s="45"/>
      <c r="AB1145" s="45"/>
      <c r="AC1145" s="45"/>
      <c r="AD1145" s="45"/>
      <c r="AE1145" s="45"/>
      <c r="AF1145" s="45"/>
      <c r="AG1145" s="45"/>
      <c r="AH1145" s="45"/>
      <c r="AI1145" s="45"/>
      <c r="AJ1145" s="45"/>
      <c r="AK1145" s="45"/>
      <c r="AL1145" s="45"/>
      <c r="AM1145" s="45"/>
      <c r="AN1145" s="45"/>
      <c r="AO1145" s="45"/>
      <c r="AP1145" s="45"/>
      <c r="AQ1145" s="45"/>
      <c r="AR1145" s="45"/>
      <c r="AS1145" s="45"/>
      <c r="AT1145" s="45"/>
      <c r="AU1145" s="45"/>
      <c r="AV1145" s="45"/>
      <c r="AW1145" s="45"/>
      <c r="AX1145" s="45"/>
      <c r="AY1145" s="45"/>
      <c r="AZ1145" s="45"/>
      <c r="BA1145" s="45"/>
      <c r="BB1145" s="45"/>
      <c r="BC1145" s="45"/>
      <c r="BD1145" s="45"/>
      <c r="BE1145" s="45"/>
      <c r="BF1145" s="45"/>
      <c r="BG1145" s="45"/>
      <c r="BH1145" s="45"/>
      <c r="BI1145" s="45"/>
      <c r="BJ1145" s="45"/>
      <c r="BK1145" s="45"/>
      <c r="BL1145" s="45"/>
      <c r="BM1145" s="45"/>
      <c r="BN1145" s="45"/>
      <c r="BO1145" s="45"/>
      <c r="BP1145" s="45"/>
      <c r="BQ1145" s="45"/>
      <c r="BR1145" s="45"/>
      <c r="BS1145" s="45"/>
      <c r="BT1145" s="45"/>
      <c r="BU1145" s="45"/>
      <c r="BV1145" s="45"/>
      <c r="BW1145" s="45"/>
      <c r="BX1145" s="45"/>
      <c r="BY1145" s="45"/>
      <c r="BZ1145" s="45"/>
      <c r="CA1145" s="45"/>
      <c r="CB1145" s="45"/>
      <c r="CC1145" s="45"/>
      <c r="CD1145" s="45"/>
      <c r="CE1145" s="45"/>
      <c r="CF1145" s="45"/>
      <c r="CG1145" s="45"/>
      <c r="CH1145" s="45"/>
      <c r="CI1145" s="45"/>
      <c r="CJ1145" s="45"/>
      <c r="CK1145" s="45"/>
      <c r="CL1145" s="45"/>
      <c r="CM1145" s="45"/>
      <c r="CN1145" s="45"/>
      <c r="CO1145" s="45"/>
      <c r="CP1145" s="45"/>
      <c r="CQ1145" s="45"/>
      <c r="CR1145" s="45"/>
      <c r="CS1145" s="45"/>
      <c r="CT1145" s="45"/>
      <c r="CU1145" s="45"/>
      <c r="CV1145" s="45"/>
      <c r="CW1145" s="45"/>
      <c r="CX1145" s="45"/>
      <c r="CY1145" s="45"/>
      <c r="CZ1145" s="45"/>
      <c r="DA1145" s="45"/>
      <c r="DB1145" s="45"/>
      <c r="DC1145" s="45"/>
      <c r="DD1145" s="45"/>
      <c r="DE1145" s="45"/>
      <c r="DF1145" s="45"/>
      <c r="DG1145" s="45"/>
      <c r="DH1145" s="45"/>
      <c r="DI1145" s="45"/>
      <c r="DJ1145" s="45"/>
      <c r="DK1145" s="45"/>
      <c r="DL1145" s="45"/>
      <c r="DM1145" s="45"/>
      <c r="DN1145" s="45"/>
      <c r="DO1145" s="45"/>
      <c r="DP1145" s="45"/>
      <c r="DQ1145" s="45"/>
      <c r="DR1145" s="45"/>
      <c r="DS1145" s="45"/>
      <c r="DT1145" s="45"/>
      <c r="DU1145" s="45"/>
      <c r="DV1145" s="1217"/>
      <c r="DW1145" s="45"/>
      <c r="DX1145" s="45"/>
      <c r="DY1145" s="45"/>
      <c r="DZ1145" s="45"/>
      <c r="EA1145" s="45"/>
      <c r="EB1145" s="45"/>
      <c r="EC1145" s="45"/>
      <c r="ED1145" s="45"/>
      <c r="EE1145" s="45"/>
      <c r="EF1145" s="45"/>
      <c r="EG1145" s="45"/>
      <c r="EH1145" s="45"/>
      <c r="EI1145" s="45"/>
      <c r="EJ1145" s="45"/>
      <c r="EK1145" s="45"/>
      <c r="EL1145" s="45"/>
      <c r="EM1145" s="45"/>
      <c r="EN1145" s="45"/>
      <c r="EO1145" s="45"/>
      <c r="EP1145" s="45"/>
      <c r="EQ1145" s="1217"/>
      <c r="ER1145" s="577"/>
    </row>
    <row r="1146" spans="1:148" ht="15" customHeight="1">
      <c r="A1146" s="648"/>
      <c r="B1146" s="2261" t="str">
        <f t="shared" si="1213"/>
        <v>Desk 99</v>
      </c>
      <c r="C1146" s="2266" t="str">
        <f t="shared" ref="C1146" si="1216">IF(ISBLANK(C110), "", C110)</f>
        <v/>
      </c>
      <c r="D1146" s="2266" t="str">
        <f t="shared" si="1197"/>
        <v/>
      </c>
      <c r="E1146" s="2266" t="str">
        <f t="shared" si="1197"/>
        <v/>
      </c>
      <c r="F1146" s="2266" t="str">
        <f t="shared" si="1197"/>
        <v/>
      </c>
      <c r="G1146" s="45"/>
      <c r="H1146" s="45"/>
      <c r="I1146" s="45"/>
      <c r="J1146" s="45"/>
      <c r="K1146" s="45"/>
      <c r="L1146" s="45"/>
      <c r="M1146" s="45"/>
      <c r="N1146" s="45"/>
      <c r="O1146" s="45"/>
      <c r="P1146" s="45"/>
      <c r="Q1146" s="45"/>
      <c r="R1146" s="45"/>
      <c r="S1146" s="45"/>
      <c r="T1146" s="45"/>
      <c r="U1146" s="45"/>
      <c r="V1146" s="45"/>
      <c r="W1146" s="45"/>
      <c r="X1146" s="45"/>
      <c r="Y1146" s="45"/>
      <c r="Z1146" s="45"/>
      <c r="AA1146" s="45"/>
      <c r="AB1146" s="45"/>
      <c r="AC1146" s="45"/>
      <c r="AD1146" s="45"/>
      <c r="AE1146" s="45"/>
      <c r="AF1146" s="45"/>
      <c r="AG1146" s="45"/>
      <c r="AH1146" s="45"/>
      <c r="AI1146" s="45"/>
      <c r="AJ1146" s="45"/>
      <c r="AK1146" s="45"/>
      <c r="AL1146" s="45"/>
      <c r="AM1146" s="45"/>
      <c r="AN1146" s="45"/>
      <c r="AO1146" s="45"/>
      <c r="AP1146" s="45"/>
      <c r="AQ1146" s="45"/>
      <c r="AR1146" s="45"/>
      <c r="AS1146" s="45"/>
      <c r="AT1146" s="45"/>
      <c r="AU1146" s="45"/>
      <c r="AV1146" s="45"/>
      <c r="AW1146" s="45"/>
      <c r="AX1146" s="45"/>
      <c r="AY1146" s="45"/>
      <c r="AZ1146" s="45"/>
      <c r="BA1146" s="45"/>
      <c r="BB1146" s="45"/>
      <c r="BC1146" s="45"/>
      <c r="BD1146" s="45"/>
      <c r="BE1146" s="45"/>
      <c r="BF1146" s="45"/>
      <c r="BG1146" s="45"/>
      <c r="BH1146" s="45"/>
      <c r="BI1146" s="45"/>
      <c r="BJ1146" s="45"/>
      <c r="BK1146" s="45"/>
      <c r="BL1146" s="45"/>
      <c r="BM1146" s="45"/>
      <c r="BN1146" s="45"/>
      <c r="BO1146" s="45"/>
      <c r="BP1146" s="45"/>
      <c r="BQ1146" s="45"/>
      <c r="BR1146" s="45"/>
      <c r="BS1146" s="45"/>
      <c r="BT1146" s="45"/>
      <c r="BU1146" s="45"/>
      <c r="BV1146" s="45"/>
      <c r="BW1146" s="45"/>
      <c r="BX1146" s="45"/>
      <c r="BY1146" s="45"/>
      <c r="BZ1146" s="45"/>
      <c r="CA1146" s="45"/>
      <c r="CB1146" s="45"/>
      <c r="CC1146" s="45"/>
      <c r="CD1146" s="45"/>
      <c r="CE1146" s="45"/>
      <c r="CF1146" s="45"/>
      <c r="CG1146" s="45"/>
      <c r="CH1146" s="45"/>
      <c r="CI1146" s="45"/>
      <c r="CJ1146" s="45"/>
      <c r="CK1146" s="45"/>
      <c r="CL1146" s="45"/>
      <c r="CM1146" s="45"/>
      <c r="CN1146" s="45"/>
      <c r="CO1146" s="45"/>
      <c r="CP1146" s="45"/>
      <c r="CQ1146" s="45"/>
      <c r="CR1146" s="45"/>
      <c r="CS1146" s="45"/>
      <c r="CT1146" s="45"/>
      <c r="CU1146" s="45"/>
      <c r="CV1146" s="45"/>
      <c r="CW1146" s="45"/>
      <c r="CX1146" s="45"/>
      <c r="CY1146" s="45"/>
      <c r="CZ1146" s="45"/>
      <c r="DA1146" s="45"/>
      <c r="DB1146" s="45"/>
      <c r="DC1146" s="45"/>
      <c r="DD1146" s="45"/>
      <c r="DE1146" s="45"/>
      <c r="DF1146" s="45"/>
      <c r="DG1146" s="45"/>
      <c r="DH1146" s="45"/>
      <c r="DI1146" s="45"/>
      <c r="DJ1146" s="45"/>
      <c r="DK1146" s="45"/>
      <c r="DL1146" s="45"/>
      <c r="DM1146" s="45"/>
      <c r="DN1146" s="45"/>
      <c r="DO1146" s="45"/>
      <c r="DP1146" s="45"/>
      <c r="DQ1146" s="45"/>
      <c r="DR1146" s="45"/>
      <c r="DS1146" s="45"/>
      <c r="DT1146" s="45"/>
      <c r="DU1146" s="45"/>
      <c r="DV1146" s="1217"/>
      <c r="DW1146" s="45"/>
      <c r="DX1146" s="45"/>
      <c r="DY1146" s="45"/>
      <c r="DZ1146" s="45"/>
      <c r="EA1146" s="45"/>
      <c r="EB1146" s="45"/>
      <c r="EC1146" s="45"/>
      <c r="ED1146" s="45"/>
      <c r="EE1146" s="45"/>
      <c r="EF1146" s="45"/>
      <c r="EG1146" s="45"/>
      <c r="EH1146" s="45"/>
      <c r="EI1146" s="45"/>
      <c r="EJ1146" s="45"/>
      <c r="EK1146" s="45"/>
      <c r="EL1146" s="45"/>
      <c r="EM1146" s="45"/>
      <c r="EN1146" s="45"/>
      <c r="EO1146" s="45"/>
      <c r="EP1146" s="45"/>
      <c r="EQ1146" s="1217"/>
      <c r="ER1146" s="577"/>
    </row>
    <row r="1147" spans="1:148" ht="15" customHeight="1">
      <c r="A1147" s="648"/>
      <c r="B1147" s="2268" t="str">
        <f t="shared" si="1213"/>
        <v>Desk 100</v>
      </c>
      <c r="C1147" s="2269" t="str">
        <f t="shared" ref="C1147" si="1217">IF(ISBLANK(C111), "", C111)</f>
        <v/>
      </c>
      <c r="D1147" s="2269" t="str">
        <f t="shared" si="1197"/>
        <v/>
      </c>
      <c r="E1147" s="2269" t="str">
        <f t="shared" si="1197"/>
        <v/>
      </c>
      <c r="F1147" s="2269" t="str">
        <f t="shared" si="1197"/>
        <v/>
      </c>
      <c r="G1147" s="423"/>
      <c r="H1147" s="423"/>
      <c r="I1147" s="423"/>
      <c r="J1147" s="423"/>
      <c r="K1147" s="423"/>
      <c r="L1147" s="423"/>
      <c r="M1147" s="423"/>
      <c r="N1147" s="423"/>
      <c r="O1147" s="423"/>
      <c r="P1147" s="423"/>
      <c r="Q1147" s="423"/>
      <c r="R1147" s="423"/>
      <c r="S1147" s="423"/>
      <c r="T1147" s="423"/>
      <c r="U1147" s="423"/>
      <c r="V1147" s="423"/>
      <c r="W1147" s="423"/>
      <c r="X1147" s="423"/>
      <c r="Y1147" s="423"/>
      <c r="Z1147" s="423"/>
      <c r="AA1147" s="423"/>
      <c r="AB1147" s="423"/>
      <c r="AC1147" s="423"/>
      <c r="AD1147" s="423"/>
      <c r="AE1147" s="423"/>
      <c r="AF1147" s="423"/>
      <c r="AG1147" s="423"/>
      <c r="AH1147" s="423"/>
      <c r="AI1147" s="423"/>
      <c r="AJ1147" s="423"/>
      <c r="AK1147" s="423"/>
      <c r="AL1147" s="423"/>
      <c r="AM1147" s="423"/>
      <c r="AN1147" s="423"/>
      <c r="AO1147" s="423"/>
      <c r="AP1147" s="423"/>
      <c r="AQ1147" s="423"/>
      <c r="AR1147" s="423"/>
      <c r="AS1147" s="423"/>
      <c r="AT1147" s="423"/>
      <c r="AU1147" s="423"/>
      <c r="AV1147" s="423"/>
      <c r="AW1147" s="423"/>
      <c r="AX1147" s="423"/>
      <c r="AY1147" s="423"/>
      <c r="AZ1147" s="423"/>
      <c r="BA1147" s="423"/>
      <c r="BB1147" s="423"/>
      <c r="BC1147" s="423"/>
      <c r="BD1147" s="423"/>
      <c r="BE1147" s="423"/>
      <c r="BF1147" s="423"/>
      <c r="BG1147" s="423"/>
      <c r="BH1147" s="423"/>
      <c r="BI1147" s="423"/>
      <c r="BJ1147" s="423"/>
      <c r="BK1147" s="423"/>
      <c r="BL1147" s="423"/>
      <c r="BM1147" s="423"/>
      <c r="BN1147" s="423"/>
      <c r="BO1147" s="423"/>
      <c r="BP1147" s="423"/>
      <c r="BQ1147" s="423"/>
      <c r="BR1147" s="423"/>
      <c r="BS1147" s="423"/>
      <c r="BT1147" s="423"/>
      <c r="BU1147" s="423"/>
      <c r="BV1147" s="423"/>
      <c r="BW1147" s="423"/>
      <c r="BX1147" s="423"/>
      <c r="BY1147" s="423"/>
      <c r="BZ1147" s="423"/>
      <c r="CA1147" s="423"/>
      <c r="CB1147" s="423"/>
      <c r="CC1147" s="423"/>
      <c r="CD1147" s="423"/>
      <c r="CE1147" s="423"/>
      <c r="CF1147" s="423"/>
      <c r="CG1147" s="423"/>
      <c r="CH1147" s="423"/>
      <c r="CI1147" s="423"/>
      <c r="CJ1147" s="423"/>
      <c r="CK1147" s="423"/>
      <c r="CL1147" s="423"/>
      <c r="CM1147" s="423"/>
      <c r="CN1147" s="423"/>
      <c r="CO1147" s="423"/>
      <c r="CP1147" s="423"/>
      <c r="CQ1147" s="423"/>
      <c r="CR1147" s="423"/>
      <c r="CS1147" s="423"/>
      <c r="CT1147" s="423"/>
      <c r="CU1147" s="423"/>
      <c r="CV1147" s="423"/>
      <c r="CW1147" s="423"/>
      <c r="CX1147" s="423"/>
      <c r="CY1147" s="423"/>
      <c r="CZ1147" s="423"/>
      <c r="DA1147" s="423"/>
      <c r="DB1147" s="423"/>
      <c r="DC1147" s="423"/>
      <c r="DD1147" s="423"/>
      <c r="DE1147" s="423"/>
      <c r="DF1147" s="423"/>
      <c r="DG1147" s="423"/>
      <c r="DH1147" s="423"/>
      <c r="DI1147" s="423"/>
      <c r="DJ1147" s="423"/>
      <c r="DK1147" s="423"/>
      <c r="DL1147" s="423"/>
      <c r="DM1147" s="423"/>
      <c r="DN1147" s="423"/>
      <c r="DO1147" s="423"/>
      <c r="DP1147" s="423"/>
      <c r="DQ1147" s="423"/>
      <c r="DR1147" s="423"/>
      <c r="DS1147" s="423"/>
      <c r="DT1147" s="423"/>
      <c r="DU1147" s="423"/>
      <c r="DV1147" s="97"/>
      <c r="DW1147" s="423"/>
      <c r="DX1147" s="423"/>
      <c r="DY1147" s="423"/>
      <c r="DZ1147" s="423"/>
      <c r="EA1147" s="423"/>
      <c r="EB1147" s="423"/>
      <c r="EC1147" s="423"/>
      <c r="ED1147" s="423"/>
      <c r="EE1147" s="423"/>
      <c r="EF1147" s="423"/>
      <c r="EG1147" s="423"/>
      <c r="EH1147" s="423"/>
      <c r="EI1147" s="423"/>
      <c r="EJ1147" s="423"/>
      <c r="EK1147" s="423"/>
      <c r="EL1147" s="423"/>
      <c r="EM1147" s="423"/>
      <c r="EN1147" s="423"/>
      <c r="EO1147" s="423"/>
      <c r="EP1147" s="423"/>
      <c r="EQ1147" s="97"/>
      <c r="ER1147" s="577"/>
    </row>
    <row r="1148" spans="1:148" ht="15" customHeight="1">
      <c r="A1148" s="648"/>
      <c r="B1148" s="2279" t="s">
        <v>1419</v>
      </c>
      <c r="C1148" s="2264"/>
      <c r="D1148" s="2264"/>
      <c r="E1148" s="2264"/>
      <c r="F1148" s="2264"/>
      <c r="G1148" s="75"/>
      <c r="H1148" s="75"/>
      <c r="I1148" s="75"/>
      <c r="J1148" s="75"/>
      <c r="K1148" s="75"/>
      <c r="L1148" s="75"/>
      <c r="M1148" s="75"/>
      <c r="N1148" s="75"/>
      <c r="O1148" s="75"/>
      <c r="P1148" s="75"/>
      <c r="Q1148" s="75"/>
      <c r="R1148" s="75"/>
      <c r="S1148" s="75"/>
      <c r="T1148" s="75"/>
      <c r="U1148" s="75"/>
      <c r="V1148" s="75"/>
      <c r="W1148" s="75"/>
      <c r="X1148" s="75"/>
      <c r="Y1148" s="75"/>
      <c r="Z1148" s="75"/>
      <c r="AA1148" s="75"/>
      <c r="AB1148" s="75"/>
      <c r="AC1148" s="75"/>
      <c r="AD1148" s="75"/>
      <c r="AE1148" s="75"/>
      <c r="AF1148" s="75"/>
      <c r="AG1148" s="75"/>
      <c r="AH1148" s="75"/>
      <c r="AI1148" s="75"/>
      <c r="AJ1148" s="75"/>
      <c r="AK1148" s="75"/>
      <c r="AL1148" s="75"/>
      <c r="AM1148" s="75"/>
      <c r="AN1148" s="75"/>
      <c r="AO1148" s="75"/>
      <c r="AP1148" s="75"/>
      <c r="AQ1148" s="75"/>
      <c r="AR1148" s="75"/>
      <c r="AS1148" s="75"/>
      <c r="AT1148" s="75"/>
      <c r="AU1148" s="75"/>
      <c r="AV1148" s="75"/>
      <c r="AW1148" s="75"/>
      <c r="AX1148" s="75"/>
      <c r="AY1148" s="75"/>
      <c r="AZ1148" s="75"/>
      <c r="BA1148" s="75"/>
      <c r="BB1148" s="75"/>
      <c r="BC1148" s="75"/>
      <c r="BD1148" s="75"/>
      <c r="BE1148" s="75"/>
      <c r="BF1148" s="75"/>
      <c r="BG1148" s="75"/>
      <c r="BH1148" s="75"/>
      <c r="BI1148" s="75"/>
      <c r="BJ1148" s="75"/>
      <c r="BK1148" s="75"/>
      <c r="BL1148" s="75"/>
      <c r="BM1148" s="75"/>
      <c r="BN1148" s="75"/>
      <c r="BO1148" s="75"/>
      <c r="BP1148" s="75"/>
      <c r="BQ1148" s="75"/>
      <c r="BR1148" s="75"/>
      <c r="BS1148" s="75"/>
      <c r="BT1148" s="75"/>
      <c r="BU1148" s="75"/>
      <c r="BV1148" s="75"/>
      <c r="BW1148" s="75"/>
      <c r="BX1148" s="75"/>
      <c r="BY1148" s="75"/>
      <c r="BZ1148" s="75"/>
      <c r="CA1148" s="75"/>
      <c r="CB1148" s="75"/>
      <c r="CC1148" s="75"/>
      <c r="CD1148" s="75"/>
      <c r="CE1148" s="75"/>
      <c r="CF1148" s="75"/>
      <c r="CG1148" s="75"/>
      <c r="CH1148" s="75"/>
      <c r="CI1148" s="75"/>
      <c r="CJ1148" s="75"/>
      <c r="CK1148" s="75"/>
      <c r="CL1148" s="75"/>
      <c r="CM1148" s="75"/>
      <c r="CN1148" s="75"/>
      <c r="CO1148" s="75"/>
      <c r="CP1148" s="75"/>
      <c r="CQ1148" s="75"/>
      <c r="CR1148" s="75"/>
      <c r="CS1148" s="75"/>
      <c r="CT1148" s="75"/>
      <c r="CU1148" s="75"/>
      <c r="CV1148" s="75"/>
      <c r="CW1148" s="75"/>
      <c r="CX1148" s="75"/>
      <c r="CY1148" s="75"/>
      <c r="CZ1148" s="75"/>
      <c r="DA1148" s="75"/>
      <c r="DB1148" s="75"/>
      <c r="DC1148" s="75"/>
      <c r="DD1148" s="75"/>
      <c r="DE1148" s="75"/>
      <c r="DF1148" s="75"/>
      <c r="DG1148" s="75"/>
      <c r="DH1148" s="75"/>
      <c r="DI1148" s="75"/>
      <c r="DJ1148" s="75"/>
      <c r="DK1148" s="75"/>
      <c r="DL1148" s="75"/>
      <c r="DM1148" s="75"/>
      <c r="DN1148" s="75"/>
      <c r="DO1148" s="75"/>
      <c r="DP1148" s="75"/>
      <c r="DQ1148" s="75"/>
      <c r="DR1148" s="75"/>
      <c r="DS1148" s="75"/>
      <c r="DT1148" s="75"/>
      <c r="DU1148" s="75"/>
      <c r="DV1148" s="2280"/>
      <c r="DW1148" s="75"/>
      <c r="DX1148" s="75"/>
      <c r="DY1148" s="75"/>
      <c r="DZ1148" s="75"/>
      <c r="EA1148" s="75"/>
      <c r="EB1148" s="75"/>
      <c r="EC1148" s="75"/>
      <c r="ED1148" s="75"/>
      <c r="EE1148" s="75"/>
      <c r="EF1148" s="75"/>
      <c r="EG1148" s="75"/>
      <c r="EH1148" s="75"/>
      <c r="EI1148" s="75"/>
      <c r="EJ1148" s="75"/>
      <c r="EK1148" s="75"/>
      <c r="EL1148" s="75"/>
      <c r="EM1148" s="75"/>
      <c r="EN1148" s="75"/>
      <c r="EO1148" s="75"/>
      <c r="EP1148" s="75"/>
      <c r="EQ1148" s="2280"/>
      <c r="ER1148" s="577"/>
    </row>
    <row r="1149" spans="1:148" s="584" customFormat="1" ht="60" customHeight="1">
      <c r="A1149" s="1633" t="s">
        <v>1824</v>
      </c>
      <c r="B1149" s="574"/>
      <c r="C1149" s="574"/>
      <c r="D1149" s="777"/>
      <c r="E1149" s="777"/>
      <c r="F1149" s="777"/>
      <c r="ER1149" s="403"/>
    </row>
    <row r="1150" spans="1:148" ht="45" customHeight="1">
      <c r="A1150" s="648"/>
      <c r="B1150" s="2276" t="s">
        <v>1318</v>
      </c>
      <c r="C1150" s="2255" t="s">
        <v>1821</v>
      </c>
      <c r="D1150" s="624" t="s">
        <v>1474</v>
      </c>
      <c r="E1150" s="2255" t="s">
        <v>1475</v>
      </c>
      <c r="F1150" s="2255" t="s">
        <v>1822</v>
      </c>
      <c r="G1150" s="2255" t="s">
        <v>1316</v>
      </c>
      <c r="H1150" s="2255" t="str">
        <f t="shared" ref="H1150:BS1150" si="1218">"T+" &amp; (COLUMN(H1150)-COLUMN($G1150))</f>
        <v>T+1</v>
      </c>
      <c r="I1150" s="2255" t="str">
        <f t="shared" si="1218"/>
        <v>T+2</v>
      </c>
      <c r="J1150" s="2255" t="str">
        <f t="shared" si="1218"/>
        <v>T+3</v>
      </c>
      <c r="K1150" s="2255" t="str">
        <f t="shared" si="1218"/>
        <v>T+4</v>
      </c>
      <c r="L1150" s="2255" t="str">
        <f t="shared" si="1218"/>
        <v>T+5</v>
      </c>
      <c r="M1150" s="2255" t="str">
        <f t="shared" si="1218"/>
        <v>T+6</v>
      </c>
      <c r="N1150" s="2255" t="str">
        <f t="shared" si="1218"/>
        <v>T+7</v>
      </c>
      <c r="O1150" s="2255" t="str">
        <f t="shared" si="1218"/>
        <v>T+8</v>
      </c>
      <c r="P1150" s="2255" t="str">
        <f t="shared" si="1218"/>
        <v>T+9</v>
      </c>
      <c r="Q1150" s="2255" t="str">
        <f t="shared" si="1218"/>
        <v>T+10</v>
      </c>
      <c r="R1150" s="2255" t="str">
        <f t="shared" si="1218"/>
        <v>T+11</v>
      </c>
      <c r="S1150" s="2255" t="str">
        <f t="shared" si="1218"/>
        <v>T+12</v>
      </c>
      <c r="T1150" s="2255" t="str">
        <f t="shared" si="1218"/>
        <v>T+13</v>
      </c>
      <c r="U1150" s="2255" t="str">
        <f t="shared" si="1218"/>
        <v>T+14</v>
      </c>
      <c r="V1150" s="2255" t="str">
        <f t="shared" si="1218"/>
        <v>T+15</v>
      </c>
      <c r="W1150" s="2255" t="str">
        <f t="shared" si="1218"/>
        <v>T+16</v>
      </c>
      <c r="X1150" s="2255" t="str">
        <f t="shared" si="1218"/>
        <v>T+17</v>
      </c>
      <c r="Y1150" s="2255" t="str">
        <f t="shared" si="1218"/>
        <v>T+18</v>
      </c>
      <c r="Z1150" s="2255" t="str">
        <f t="shared" si="1218"/>
        <v>T+19</v>
      </c>
      <c r="AA1150" s="2255" t="str">
        <f t="shared" si="1218"/>
        <v>T+20</v>
      </c>
      <c r="AB1150" s="2255" t="str">
        <f t="shared" si="1218"/>
        <v>T+21</v>
      </c>
      <c r="AC1150" s="2255" t="str">
        <f t="shared" si="1218"/>
        <v>T+22</v>
      </c>
      <c r="AD1150" s="2255" t="str">
        <f t="shared" si="1218"/>
        <v>T+23</v>
      </c>
      <c r="AE1150" s="2255" t="str">
        <f t="shared" si="1218"/>
        <v>T+24</v>
      </c>
      <c r="AF1150" s="2255" t="str">
        <f t="shared" si="1218"/>
        <v>T+25</v>
      </c>
      <c r="AG1150" s="2255" t="str">
        <f t="shared" si="1218"/>
        <v>T+26</v>
      </c>
      <c r="AH1150" s="2255" t="str">
        <f t="shared" si="1218"/>
        <v>T+27</v>
      </c>
      <c r="AI1150" s="2255" t="str">
        <f t="shared" si="1218"/>
        <v>T+28</v>
      </c>
      <c r="AJ1150" s="2255" t="str">
        <f t="shared" si="1218"/>
        <v>T+29</v>
      </c>
      <c r="AK1150" s="2255" t="str">
        <f t="shared" si="1218"/>
        <v>T+30</v>
      </c>
      <c r="AL1150" s="2255" t="str">
        <f t="shared" si="1218"/>
        <v>T+31</v>
      </c>
      <c r="AM1150" s="2255" t="str">
        <f t="shared" si="1218"/>
        <v>T+32</v>
      </c>
      <c r="AN1150" s="2255" t="str">
        <f t="shared" si="1218"/>
        <v>T+33</v>
      </c>
      <c r="AO1150" s="2255" t="str">
        <f t="shared" si="1218"/>
        <v>T+34</v>
      </c>
      <c r="AP1150" s="2255" t="str">
        <f t="shared" si="1218"/>
        <v>T+35</v>
      </c>
      <c r="AQ1150" s="2255" t="str">
        <f t="shared" si="1218"/>
        <v>T+36</v>
      </c>
      <c r="AR1150" s="2255" t="str">
        <f t="shared" si="1218"/>
        <v>T+37</v>
      </c>
      <c r="AS1150" s="2255" t="str">
        <f t="shared" si="1218"/>
        <v>T+38</v>
      </c>
      <c r="AT1150" s="2255" t="str">
        <f t="shared" si="1218"/>
        <v>T+39</v>
      </c>
      <c r="AU1150" s="2255" t="str">
        <f t="shared" si="1218"/>
        <v>T+40</v>
      </c>
      <c r="AV1150" s="2255" t="str">
        <f t="shared" si="1218"/>
        <v>T+41</v>
      </c>
      <c r="AW1150" s="2255" t="str">
        <f t="shared" si="1218"/>
        <v>T+42</v>
      </c>
      <c r="AX1150" s="2255" t="str">
        <f t="shared" si="1218"/>
        <v>T+43</v>
      </c>
      <c r="AY1150" s="2255" t="str">
        <f t="shared" si="1218"/>
        <v>T+44</v>
      </c>
      <c r="AZ1150" s="2255" t="str">
        <f t="shared" si="1218"/>
        <v>T+45</v>
      </c>
      <c r="BA1150" s="2255" t="str">
        <f t="shared" si="1218"/>
        <v>T+46</v>
      </c>
      <c r="BB1150" s="2255" t="str">
        <f t="shared" si="1218"/>
        <v>T+47</v>
      </c>
      <c r="BC1150" s="2255" t="str">
        <f t="shared" si="1218"/>
        <v>T+48</v>
      </c>
      <c r="BD1150" s="2255" t="str">
        <f t="shared" si="1218"/>
        <v>T+49</v>
      </c>
      <c r="BE1150" s="2255" t="str">
        <f t="shared" si="1218"/>
        <v>T+50</v>
      </c>
      <c r="BF1150" s="2255" t="str">
        <f t="shared" si="1218"/>
        <v>T+51</v>
      </c>
      <c r="BG1150" s="2255" t="str">
        <f t="shared" si="1218"/>
        <v>T+52</v>
      </c>
      <c r="BH1150" s="2255" t="str">
        <f t="shared" si="1218"/>
        <v>T+53</v>
      </c>
      <c r="BI1150" s="2255" t="str">
        <f t="shared" si="1218"/>
        <v>T+54</v>
      </c>
      <c r="BJ1150" s="2255" t="str">
        <f t="shared" si="1218"/>
        <v>T+55</v>
      </c>
      <c r="BK1150" s="2255" t="str">
        <f t="shared" si="1218"/>
        <v>T+56</v>
      </c>
      <c r="BL1150" s="2255" t="str">
        <f t="shared" si="1218"/>
        <v>T+57</v>
      </c>
      <c r="BM1150" s="2255" t="str">
        <f t="shared" si="1218"/>
        <v>T+58</v>
      </c>
      <c r="BN1150" s="2255" t="str">
        <f t="shared" si="1218"/>
        <v>T+59</v>
      </c>
      <c r="BO1150" s="2255" t="str">
        <f t="shared" si="1218"/>
        <v>T+60</v>
      </c>
      <c r="BP1150" s="2255" t="str">
        <f t="shared" si="1218"/>
        <v>T+61</v>
      </c>
      <c r="BQ1150" s="2255" t="str">
        <f t="shared" si="1218"/>
        <v>T+62</v>
      </c>
      <c r="BR1150" s="2255" t="str">
        <f t="shared" si="1218"/>
        <v>T+63</v>
      </c>
      <c r="BS1150" s="2255" t="str">
        <f t="shared" si="1218"/>
        <v>T+64</v>
      </c>
      <c r="BT1150" s="2255" t="str">
        <f t="shared" ref="BT1150:EE1150" si="1219">"T+" &amp; (COLUMN(BT1150)-COLUMN($G1150))</f>
        <v>T+65</v>
      </c>
      <c r="BU1150" s="2255" t="str">
        <f t="shared" si="1219"/>
        <v>T+66</v>
      </c>
      <c r="BV1150" s="2255" t="str">
        <f t="shared" si="1219"/>
        <v>T+67</v>
      </c>
      <c r="BW1150" s="2255" t="str">
        <f t="shared" si="1219"/>
        <v>T+68</v>
      </c>
      <c r="BX1150" s="2255" t="str">
        <f t="shared" si="1219"/>
        <v>T+69</v>
      </c>
      <c r="BY1150" s="2255" t="str">
        <f t="shared" si="1219"/>
        <v>T+70</v>
      </c>
      <c r="BZ1150" s="2255" t="str">
        <f t="shared" si="1219"/>
        <v>T+71</v>
      </c>
      <c r="CA1150" s="2255" t="str">
        <f t="shared" si="1219"/>
        <v>T+72</v>
      </c>
      <c r="CB1150" s="2255" t="str">
        <f t="shared" si="1219"/>
        <v>T+73</v>
      </c>
      <c r="CC1150" s="2255" t="str">
        <f t="shared" si="1219"/>
        <v>T+74</v>
      </c>
      <c r="CD1150" s="2255" t="str">
        <f t="shared" si="1219"/>
        <v>T+75</v>
      </c>
      <c r="CE1150" s="2255" t="str">
        <f t="shared" si="1219"/>
        <v>T+76</v>
      </c>
      <c r="CF1150" s="2255" t="str">
        <f t="shared" si="1219"/>
        <v>T+77</v>
      </c>
      <c r="CG1150" s="2255" t="str">
        <f t="shared" si="1219"/>
        <v>T+78</v>
      </c>
      <c r="CH1150" s="2255" t="str">
        <f t="shared" si="1219"/>
        <v>T+79</v>
      </c>
      <c r="CI1150" s="2255" t="str">
        <f t="shared" si="1219"/>
        <v>T+80</v>
      </c>
      <c r="CJ1150" s="2255" t="str">
        <f t="shared" si="1219"/>
        <v>T+81</v>
      </c>
      <c r="CK1150" s="2255" t="str">
        <f t="shared" si="1219"/>
        <v>T+82</v>
      </c>
      <c r="CL1150" s="2255" t="str">
        <f t="shared" si="1219"/>
        <v>T+83</v>
      </c>
      <c r="CM1150" s="2255" t="str">
        <f t="shared" si="1219"/>
        <v>T+84</v>
      </c>
      <c r="CN1150" s="2255" t="str">
        <f t="shared" si="1219"/>
        <v>T+85</v>
      </c>
      <c r="CO1150" s="2255" t="str">
        <f t="shared" si="1219"/>
        <v>T+86</v>
      </c>
      <c r="CP1150" s="2255" t="str">
        <f t="shared" si="1219"/>
        <v>T+87</v>
      </c>
      <c r="CQ1150" s="2255" t="str">
        <f t="shared" si="1219"/>
        <v>T+88</v>
      </c>
      <c r="CR1150" s="2255" t="str">
        <f t="shared" si="1219"/>
        <v>T+89</v>
      </c>
      <c r="CS1150" s="2255" t="str">
        <f t="shared" si="1219"/>
        <v>T+90</v>
      </c>
      <c r="CT1150" s="2255" t="str">
        <f t="shared" si="1219"/>
        <v>T+91</v>
      </c>
      <c r="CU1150" s="2255" t="str">
        <f t="shared" si="1219"/>
        <v>T+92</v>
      </c>
      <c r="CV1150" s="2255" t="str">
        <f t="shared" si="1219"/>
        <v>T+93</v>
      </c>
      <c r="CW1150" s="2255" t="str">
        <f t="shared" si="1219"/>
        <v>T+94</v>
      </c>
      <c r="CX1150" s="2255" t="str">
        <f t="shared" si="1219"/>
        <v>T+95</v>
      </c>
      <c r="CY1150" s="2255" t="str">
        <f t="shared" si="1219"/>
        <v>T+96</v>
      </c>
      <c r="CZ1150" s="2255" t="str">
        <f t="shared" si="1219"/>
        <v>T+97</v>
      </c>
      <c r="DA1150" s="2255" t="str">
        <f t="shared" si="1219"/>
        <v>T+98</v>
      </c>
      <c r="DB1150" s="2255" t="str">
        <f t="shared" si="1219"/>
        <v>T+99</v>
      </c>
      <c r="DC1150" s="2255" t="str">
        <f t="shared" si="1219"/>
        <v>T+100</v>
      </c>
      <c r="DD1150" s="2255" t="str">
        <f t="shared" si="1219"/>
        <v>T+101</v>
      </c>
      <c r="DE1150" s="2255" t="str">
        <f t="shared" si="1219"/>
        <v>T+102</v>
      </c>
      <c r="DF1150" s="2255" t="str">
        <f t="shared" si="1219"/>
        <v>T+103</v>
      </c>
      <c r="DG1150" s="2255" t="str">
        <f t="shared" si="1219"/>
        <v>T+104</v>
      </c>
      <c r="DH1150" s="2255" t="str">
        <f t="shared" si="1219"/>
        <v>T+105</v>
      </c>
      <c r="DI1150" s="2255" t="str">
        <f t="shared" si="1219"/>
        <v>T+106</v>
      </c>
      <c r="DJ1150" s="2255" t="str">
        <f t="shared" si="1219"/>
        <v>T+107</v>
      </c>
      <c r="DK1150" s="2255" t="str">
        <f t="shared" si="1219"/>
        <v>T+108</v>
      </c>
      <c r="DL1150" s="2255" t="str">
        <f t="shared" si="1219"/>
        <v>T+109</v>
      </c>
      <c r="DM1150" s="2255" t="str">
        <f t="shared" si="1219"/>
        <v>T+110</v>
      </c>
      <c r="DN1150" s="2255" t="str">
        <f t="shared" si="1219"/>
        <v>T+111</v>
      </c>
      <c r="DO1150" s="2255" t="str">
        <f t="shared" si="1219"/>
        <v>T+112</v>
      </c>
      <c r="DP1150" s="2255" t="str">
        <f t="shared" si="1219"/>
        <v>T+113</v>
      </c>
      <c r="DQ1150" s="2255" t="str">
        <f t="shared" si="1219"/>
        <v>T+114</v>
      </c>
      <c r="DR1150" s="2255" t="str">
        <f t="shared" si="1219"/>
        <v>T+115</v>
      </c>
      <c r="DS1150" s="2255" t="str">
        <f t="shared" si="1219"/>
        <v>T+116</v>
      </c>
      <c r="DT1150" s="2255" t="str">
        <f t="shared" si="1219"/>
        <v>T+117</v>
      </c>
      <c r="DU1150" s="2255" t="str">
        <f t="shared" si="1219"/>
        <v>T+118</v>
      </c>
      <c r="DV1150" s="2255" t="str">
        <f t="shared" si="1219"/>
        <v>T+119</v>
      </c>
      <c r="DW1150" s="2255" t="str">
        <f t="shared" si="1219"/>
        <v>T+120</v>
      </c>
      <c r="DX1150" s="2255" t="str">
        <f t="shared" si="1219"/>
        <v>T+121</v>
      </c>
      <c r="DY1150" s="2255" t="str">
        <f t="shared" si="1219"/>
        <v>T+122</v>
      </c>
      <c r="DZ1150" s="2255" t="str">
        <f t="shared" si="1219"/>
        <v>T+123</v>
      </c>
      <c r="EA1150" s="2255" t="str">
        <f t="shared" si="1219"/>
        <v>T+124</v>
      </c>
      <c r="EB1150" s="2255" t="str">
        <f t="shared" si="1219"/>
        <v>T+125</v>
      </c>
      <c r="EC1150" s="2255" t="str">
        <f t="shared" si="1219"/>
        <v>T+126</v>
      </c>
      <c r="ED1150" s="2255" t="str">
        <f t="shared" si="1219"/>
        <v>T+127</v>
      </c>
      <c r="EE1150" s="2255" t="str">
        <f t="shared" si="1219"/>
        <v>T+128</v>
      </c>
      <c r="EF1150" s="2255" t="str">
        <f t="shared" ref="EF1150:EQ1150" si="1220">"T+" &amp; (COLUMN(EF1150)-COLUMN($G1150))</f>
        <v>T+129</v>
      </c>
      <c r="EG1150" s="2255" t="str">
        <f t="shared" si="1220"/>
        <v>T+130</v>
      </c>
      <c r="EH1150" s="2255" t="str">
        <f t="shared" si="1220"/>
        <v>T+131</v>
      </c>
      <c r="EI1150" s="2255" t="str">
        <f t="shared" si="1220"/>
        <v>T+132</v>
      </c>
      <c r="EJ1150" s="2255" t="str">
        <f t="shared" si="1220"/>
        <v>T+133</v>
      </c>
      <c r="EK1150" s="2255" t="str">
        <f t="shared" si="1220"/>
        <v>T+134</v>
      </c>
      <c r="EL1150" s="2255" t="str">
        <f t="shared" si="1220"/>
        <v>T+135</v>
      </c>
      <c r="EM1150" s="2255" t="str">
        <f t="shared" si="1220"/>
        <v>T+136</v>
      </c>
      <c r="EN1150" s="2255" t="str">
        <f t="shared" si="1220"/>
        <v>T+137</v>
      </c>
      <c r="EO1150" s="2255" t="str">
        <f t="shared" si="1220"/>
        <v>T+138</v>
      </c>
      <c r="EP1150" s="2255" t="str">
        <f t="shared" si="1220"/>
        <v>T+139</v>
      </c>
      <c r="EQ1150" s="2255" t="str">
        <f t="shared" si="1220"/>
        <v>T+140</v>
      </c>
      <c r="ER1150" s="577"/>
    </row>
    <row r="1151" spans="1:148" ht="15" customHeight="1">
      <c r="A1151" s="648"/>
      <c r="B1151" s="2260" t="str">
        <f t="shared" ref="B1151:B1182" si="1221">B12</f>
        <v>Desk 1</v>
      </c>
      <c r="C1151" s="2265" t="str">
        <f t="shared" ref="C1151" si="1222">IF(ISBLANK(C12), "", C12)</f>
        <v/>
      </c>
      <c r="D1151" s="2265" t="str">
        <f t="shared" ref="D1151:F1170" si="1223">IF(ISBLANK(D12), "", D12)</f>
        <v/>
      </c>
      <c r="E1151" s="2265" t="str">
        <f t="shared" si="1223"/>
        <v/>
      </c>
      <c r="F1151" s="2265" t="str">
        <f>IF(ISBLANK(F12), "", F12)</f>
        <v/>
      </c>
      <c r="G1151" s="45"/>
      <c r="H1151" s="45"/>
      <c r="I1151" s="45"/>
      <c r="J1151" s="45"/>
      <c r="K1151" s="45"/>
      <c r="L1151" s="45"/>
      <c r="M1151" s="45"/>
      <c r="N1151" s="45"/>
      <c r="O1151" s="45"/>
      <c r="P1151" s="45"/>
      <c r="Q1151" s="45"/>
      <c r="R1151" s="45"/>
      <c r="S1151" s="45"/>
      <c r="T1151" s="45"/>
      <c r="U1151" s="45"/>
      <c r="V1151" s="45"/>
      <c r="W1151" s="45"/>
      <c r="X1151" s="45"/>
      <c r="Y1151" s="45"/>
      <c r="Z1151" s="45"/>
      <c r="AA1151" s="45"/>
      <c r="AB1151" s="45"/>
      <c r="AC1151" s="45"/>
      <c r="AD1151" s="45"/>
      <c r="AE1151" s="45"/>
      <c r="AF1151" s="45"/>
      <c r="AG1151" s="45"/>
      <c r="AH1151" s="45"/>
      <c r="AI1151" s="45"/>
      <c r="AJ1151" s="45"/>
      <c r="AK1151" s="45"/>
      <c r="AL1151" s="45"/>
      <c r="AM1151" s="45"/>
      <c r="AN1151" s="45"/>
      <c r="AO1151" s="45"/>
      <c r="AP1151" s="45"/>
      <c r="AQ1151" s="45"/>
      <c r="AR1151" s="45"/>
      <c r="AS1151" s="45"/>
      <c r="AT1151" s="45"/>
      <c r="AU1151" s="45"/>
      <c r="AV1151" s="45"/>
      <c r="AW1151" s="45"/>
      <c r="AX1151" s="45"/>
      <c r="AY1151" s="45"/>
      <c r="AZ1151" s="45"/>
      <c r="BA1151" s="45"/>
      <c r="BB1151" s="45"/>
      <c r="BC1151" s="45"/>
      <c r="BD1151" s="45"/>
      <c r="BE1151" s="45"/>
      <c r="BF1151" s="45"/>
      <c r="BG1151" s="45"/>
      <c r="BH1151" s="45"/>
      <c r="BI1151" s="45"/>
      <c r="BJ1151" s="45"/>
      <c r="BK1151" s="45"/>
      <c r="BL1151" s="45"/>
      <c r="BM1151" s="45"/>
      <c r="BN1151" s="45"/>
      <c r="BO1151" s="45"/>
      <c r="BP1151" s="45"/>
      <c r="BQ1151" s="45"/>
      <c r="BR1151" s="45"/>
      <c r="BS1151" s="45"/>
      <c r="BT1151" s="45"/>
      <c r="BU1151" s="45"/>
      <c r="BV1151" s="45"/>
      <c r="BW1151" s="45"/>
      <c r="BX1151" s="45"/>
      <c r="BY1151" s="45"/>
      <c r="BZ1151" s="45"/>
      <c r="CA1151" s="45"/>
      <c r="CB1151" s="45"/>
      <c r="CC1151" s="45"/>
      <c r="CD1151" s="45"/>
      <c r="CE1151" s="45"/>
      <c r="CF1151" s="45"/>
      <c r="CG1151" s="45"/>
      <c r="CH1151" s="45"/>
      <c r="CI1151" s="45"/>
      <c r="CJ1151" s="45"/>
      <c r="CK1151" s="45"/>
      <c r="CL1151" s="45"/>
      <c r="CM1151" s="45"/>
      <c r="CN1151" s="45"/>
      <c r="CO1151" s="45"/>
      <c r="CP1151" s="45"/>
      <c r="CQ1151" s="45"/>
      <c r="CR1151" s="45"/>
      <c r="CS1151" s="45"/>
      <c r="CT1151" s="45"/>
      <c r="CU1151" s="45"/>
      <c r="CV1151" s="45"/>
      <c r="CW1151" s="45"/>
      <c r="CX1151" s="45"/>
      <c r="CY1151" s="45"/>
      <c r="CZ1151" s="45"/>
      <c r="DA1151" s="45"/>
      <c r="DB1151" s="45"/>
      <c r="DC1151" s="45"/>
      <c r="DD1151" s="45"/>
      <c r="DE1151" s="45"/>
      <c r="DF1151" s="45"/>
      <c r="DG1151" s="45"/>
      <c r="DH1151" s="45"/>
      <c r="DI1151" s="45"/>
      <c r="DJ1151" s="45"/>
      <c r="DK1151" s="45"/>
      <c r="DL1151" s="45"/>
      <c r="DM1151" s="45"/>
      <c r="DN1151" s="45"/>
      <c r="DO1151" s="45"/>
      <c r="DP1151" s="45"/>
      <c r="DQ1151" s="45"/>
      <c r="DR1151" s="45"/>
      <c r="DS1151" s="45"/>
      <c r="DT1151" s="45"/>
      <c r="DU1151" s="45"/>
      <c r="DV1151" s="1217"/>
      <c r="DW1151" s="45"/>
      <c r="DX1151" s="45"/>
      <c r="DY1151" s="45"/>
      <c r="DZ1151" s="45"/>
      <c r="EA1151" s="45"/>
      <c r="EB1151" s="45"/>
      <c r="EC1151" s="45"/>
      <c r="ED1151" s="45"/>
      <c r="EE1151" s="45"/>
      <c r="EF1151" s="45"/>
      <c r="EG1151" s="45"/>
      <c r="EH1151" s="45"/>
      <c r="EI1151" s="45"/>
      <c r="EJ1151" s="45"/>
      <c r="EK1151" s="45"/>
      <c r="EL1151" s="45"/>
      <c r="EM1151" s="45"/>
      <c r="EN1151" s="45"/>
      <c r="EO1151" s="45"/>
      <c r="EP1151" s="45"/>
      <c r="EQ1151" s="1217"/>
      <c r="ER1151" s="577"/>
    </row>
    <row r="1152" spans="1:148" ht="15" customHeight="1">
      <c r="A1152" s="648"/>
      <c r="B1152" s="2261" t="str">
        <f t="shared" si="1221"/>
        <v>Desk 2</v>
      </c>
      <c r="C1152" s="2266" t="str">
        <f t="shared" ref="C1152" si="1224">IF(ISBLANK(C13), "", C13)</f>
        <v/>
      </c>
      <c r="D1152" s="2266" t="str">
        <f t="shared" si="1223"/>
        <v/>
      </c>
      <c r="E1152" s="2266" t="str">
        <f t="shared" si="1223"/>
        <v/>
      </c>
      <c r="F1152" s="2266" t="str">
        <f t="shared" si="1223"/>
        <v/>
      </c>
      <c r="G1152" s="45"/>
      <c r="H1152" s="45"/>
      <c r="I1152" s="45"/>
      <c r="J1152" s="45"/>
      <c r="K1152" s="45"/>
      <c r="L1152" s="45"/>
      <c r="M1152" s="45"/>
      <c r="N1152" s="45"/>
      <c r="O1152" s="45"/>
      <c r="P1152" s="45"/>
      <c r="Q1152" s="45"/>
      <c r="R1152" s="45"/>
      <c r="S1152" s="45"/>
      <c r="T1152" s="45"/>
      <c r="U1152" s="45"/>
      <c r="V1152" s="45"/>
      <c r="W1152" s="45"/>
      <c r="X1152" s="45"/>
      <c r="Y1152" s="45"/>
      <c r="Z1152" s="45"/>
      <c r="AA1152" s="45"/>
      <c r="AB1152" s="45"/>
      <c r="AC1152" s="45"/>
      <c r="AD1152" s="45"/>
      <c r="AE1152" s="45"/>
      <c r="AF1152" s="45"/>
      <c r="AG1152" s="45"/>
      <c r="AH1152" s="45"/>
      <c r="AI1152" s="45"/>
      <c r="AJ1152" s="45"/>
      <c r="AK1152" s="45"/>
      <c r="AL1152" s="45"/>
      <c r="AM1152" s="45"/>
      <c r="AN1152" s="45"/>
      <c r="AO1152" s="45"/>
      <c r="AP1152" s="45"/>
      <c r="AQ1152" s="45"/>
      <c r="AR1152" s="45"/>
      <c r="AS1152" s="45"/>
      <c r="AT1152" s="45"/>
      <c r="AU1152" s="45"/>
      <c r="AV1152" s="45"/>
      <c r="AW1152" s="45"/>
      <c r="AX1152" s="45"/>
      <c r="AY1152" s="45"/>
      <c r="AZ1152" s="45"/>
      <c r="BA1152" s="45"/>
      <c r="BB1152" s="45"/>
      <c r="BC1152" s="45"/>
      <c r="BD1152" s="45"/>
      <c r="BE1152" s="45"/>
      <c r="BF1152" s="45"/>
      <c r="BG1152" s="45"/>
      <c r="BH1152" s="45"/>
      <c r="BI1152" s="45"/>
      <c r="BJ1152" s="45"/>
      <c r="BK1152" s="45"/>
      <c r="BL1152" s="45"/>
      <c r="BM1152" s="45"/>
      <c r="BN1152" s="45"/>
      <c r="BO1152" s="45"/>
      <c r="BP1152" s="45"/>
      <c r="BQ1152" s="45"/>
      <c r="BR1152" s="45"/>
      <c r="BS1152" s="45"/>
      <c r="BT1152" s="45"/>
      <c r="BU1152" s="45"/>
      <c r="BV1152" s="45"/>
      <c r="BW1152" s="45"/>
      <c r="BX1152" s="45"/>
      <c r="BY1152" s="45"/>
      <c r="BZ1152" s="45"/>
      <c r="CA1152" s="45"/>
      <c r="CB1152" s="45"/>
      <c r="CC1152" s="45"/>
      <c r="CD1152" s="45"/>
      <c r="CE1152" s="45"/>
      <c r="CF1152" s="45"/>
      <c r="CG1152" s="45"/>
      <c r="CH1152" s="45"/>
      <c r="CI1152" s="45"/>
      <c r="CJ1152" s="45"/>
      <c r="CK1152" s="45"/>
      <c r="CL1152" s="45"/>
      <c r="CM1152" s="45"/>
      <c r="CN1152" s="45"/>
      <c r="CO1152" s="45"/>
      <c r="CP1152" s="45"/>
      <c r="CQ1152" s="45"/>
      <c r="CR1152" s="45"/>
      <c r="CS1152" s="45"/>
      <c r="CT1152" s="45"/>
      <c r="CU1152" s="45"/>
      <c r="CV1152" s="45"/>
      <c r="CW1152" s="45"/>
      <c r="CX1152" s="45"/>
      <c r="CY1152" s="45"/>
      <c r="CZ1152" s="45"/>
      <c r="DA1152" s="45"/>
      <c r="DB1152" s="45"/>
      <c r="DC1152" s="45"/>
      <c r="DD1152" s="45"/>
      <c r="DE1152" s="45"/>
      <c r="DF1152" s="45"/>
      <c r="DG1152" s="45"/>
      <c r="DH1152" s="45"/>
      <c r="DI1152" s="45"/>
      <c r="DJ1152" s="45"/>
      <c r="DK1152" s="45"/>
      <c r="DL1152" s="45"/>
      <c r="DM1152" s="45"/>
      <c r="DN1152" s="45"/>
      <c r="DO1152" s="45"/>
      <c r="DP1152" s="45"/>
      <c r="DQ1152" s="45"/>
      <c r="DR1152" s="45"/>
      <c r="DS1152" s="45"/>
      <c r="DT1152" s="45"/>
      <c r="DU1152" s="45"/>
      <c r="DV1152" s="1217"/>
      <c r="DW1152" s="45"/>
      <c r="DX1152" s="45"/>
      <c r="DY1152" s="45"/>
      <c r="DZ1152" s="45"/>
      <c r="EA1152" s="45"/>
      <c r="EB1152" s="45"/>
      <c r="EC1152" s="45"/>
      <c r="ED1152" s="45"/>
      <c r="EE1152" s="45"/>
      <c r="EF1152" s="45"/>
      <c r="EG1152" s="45"/>
      <c r="EH1152" s="45"/>
      <c r="EI1152" s="45"/>
      <c r="EJ1152" s="45"/>
      <c r="EK1152" s="45"/>
      <c r="EL1152" s="45"/>
      <c r="EM1152" s="45"/>
      <c r="EN1152" s="45"/>
      <c r="EO1152" s="45"/>
      <c r="EP1152" s="45"/>
      <c r="EQ1152" s="1217"/>
      <c r="ER1152" s="577"/>
    </row>
    <row r="1153" spans="1:148" ht="15" customHeight="1">
      <c r="A1153" s="648"/>
      <c r="B1153" s="2261" t="str">
        <f t="shared" si="1221"/>
        <v>Desk 3</v>
      </c>
      <c r="C1153" s="2266" t="str">
        <f t="shared" ref="C1153" si="1225">IF(ISBLANK(C14), "", C14)</f>
        <v/>
      </c>
      <c r="D1153" s="2266" t="str">
        <f t="shared" si="1223"/>
        <v/>
      </c>
      <c r="E1153" s="2266" t="str">
        <f t="shared" si="1223"/>
        <v/>
      </c>
      <c r="F1153" s="2266" t="str">
        <f t="shared" si="1223"/>
        <v/>
      </c>
      <c r="G1153" s="45"/>
      <c r="H1153" s="45"/>
      <c r="I1153" s="45"/>
      <c r="J1153" s="45"/>
      <c r="K1153" s="45"/>
      <c r="L1153" s="45"/>
      <c r="M1153" s="45"/>
      <c r="N1153" s="45"/>
      <c r="O1153" s="45"/>
      <c r="P1153" s="45"/>
      <c r="Q1153" s="45"/>
      <c r="R1153" s="45"/>
      <c r="S1153" s="45"/>
      <c r="T1153" s="45"/>
      <c r="U1153" s="45"/>
      <c r="V1153" s="45"/>
      <c r="W1153" s="45"/>
      <c r="X1153" s="45"/>
      <c r="Y1153" s="45"/>
      <c r="Z1153" s="45"/>
      <c r="AA1153" s="45"/>
      <c r="AB1153" s="45"/>
      <c r="AC1153" s="45"/>
      <c r="AD1153" s="45"/>
      <c r="AE1153" s="45"/>
      <c r="AF1153" s="45"/>
      <c r="AG1153" s="45"/>
      <c r="AH1153" s="45"/>
      <c r="AI1153" s="45"/>
      <c r="AJ1153" s="45"/>
      <c r="AK1153" s="45"/>
      <c r="AL1153" s="45"/>
      <c r="AM1153" s="45"/>
      <c r="AN1153" s="45"/>
      <c r="AO1153" s="45"/>
      <c r="AP1153" s="45"/>
      <c r="AQ1153" s="45"/>
      <c r="AR1153" s="45"/>
      <c r="AS1153" s="45"/>
      <c r="AT1153" s="45"/>
      <c r="AU1153" s="45"/>
      <c r="AV1153" s="45"/>
      <c r="AW1153" s="45"/>
      <c r="AX1153" s="45"/>
      <c r="AY1153" s="45"/>
      <c r="AZ1153" s="45"/>
      <c r="BA1153" s="45"/>
      <c r="BB1153" s="45"/>
      <c r="BC1153" s="45"/>
      <c r="BD1153" s="45"/>
      <c r="BE1153" s="45"/>
      <c r="BF1153" s="45"/>
      <c r="BG1153" s="45"/>
      <c r="BH1153" s="45"/>
      <c r="BI1153" s="45"/>
      <c r="BJ1153" s="45"/>
      <c r="BK1153" s="45"/>
      <c r="BL1153" s="45"/>
      <c r="BM1153" s="45"/>
      <c r="BN1153" s="45"/>
      <c r="BO1153" s="45"/>
      <c r="BP1153" s="45"/>
      <c r="BQ1153" s="45"/>
      <c r="BR1153" s="45"/>
      <c r="BS1153" s="45"/>
      <c r="BT1153" s="45"/>
      <c r="BU1153" s="45"/>
      <c r="BV1153" s="45"/>
      <c r="BW1153" s="45"/>
      <c r="BX1153" s="45"/>
      <c r="BY1153" s="45"/>
      <c r="BZ1153" s="45"/>
      <c r="CA1153" s="45"/>
      <c r="CB1153" s="45"/>
      <c r="CC1153" s="45"/>
      <c r="CD1153" s="45"/>
      <c r="CE1153" s="45"/>
      <c r="CF1153" s="45"/>
      <c r="CG1153" s="45"/>
      <c r="CH1153" s="45"/>
      <c r="CI1153" s="45"/>
      <c r="CJ1153" s="45"/>
      <c r="CK1153" s="45"/>
      <c r="CL1153" s="45"/>
      <c r="CM1153" s="45"/>
      <c r="CN1153" s="45"/>
      <c r="CO1153" s="45"/>
      <c r="CP1153" s="45"/>
      <c r="CQ1153" s="45"/>
      <c r="CR1153" s="45"/>
      <c r="CS1153" s="45"/>
      <c r="CT1153" s="45"/>
      <c r="CU1153" s="45"/>
      <c r="CV1153" s="45"/>
      <c r="CW1153" s="45"/>
      <c r="CX1153" s="45"/>
      <c r="CY1153" s="45"/>
      <c r="CZ1153" s="45"/>
      <c r="DA1153" s="45"/>
      <c r="DB1153" s="45"/>
      <c r="DC1153" s="45"/>
      <c r="DD1153" s="45"/>
      <c r="DE1153" s="45"/>
      <c r="DF1153" s="45"/>
      <c r="DG1153" s="45"/>
      <c r="DH1153" s="45"/>
      <c r="DI1153" s="45"/>
      <c r="DJ1153" s="45"/>
      <c r="DK1153" s="45"/>
      <c r="DL1153" s="45"/>
      <c r="DM1153" s="45"/>
      <c r="DN1153" s="45"/>
      <c r="DO1153" s="45"/>
      <c r="DP1153" s="45"/>
      <c r="DQ1153" s="45"/>
      <c r="DR1153" s="45"/>
      <c r="DS1153" s="45"/>
      <c r="DT1153" s="45"/>
      <c r="DU1153" s="45"/>
      <c r="DV1153" s="1217"/>
      <c r="DW1153" s="45"/>
      <c r="DX1153" s="45"/>
      <c r="DY1153" s="45"/>
      <c r="DZ1153" s="45"/>
      <c r="EA1153" s="45"/>
      <c r="EB1153" s="45"/>
      <c r="EC1153" s="45"/>
      <c r="ED1153" s="45"/>
      <c r="EE1153" s="45"/>
      <c r="EF1153" s="45"/>
      <c r="EG1153" s="45"/>
      <c r="EH1153" s="45"/>
      <c r="EI1153" s="45"/>
      <c r="EJ1153" s="45"/>
      <c r="EK1153" s="45"/>
      <c r="EL1153" s="45"/>
      <c r="EM1153" s="45"/>
      <c r="EN1153" s="45"/>
      <c r="EO1153" s="45"/>
      <c r="EP1153" s="45"/>
      <c r="EQ1153" s="1217"/>
      <c r="ER1153" s="577"/>
    </row>
    <row r="1154" spans="1:148" ht="15" customHeight="1">
      <c r="A1154" s="648"/>
      <c r="B1154" s="2261" t="str">
        <f t="shared" si="1221"/>
        <v>Desk 4</v>
      </c>
      <c r="C1154" s="2266" t="str">
        <f t="shared" ref="C1154" si="1226">IF(ISBLANK(C15), "", C15)</f>
        <v/>
      </c>
      <c r="D1154" s="2266" t="str">
        <f t="shared" si="1223"/>
        <v/>
      </c>
      <c r="E1154" s="2266" t="str">
        <f t="shared" si="1223"/>
        <v/>
      </c>
      <c r="F1154" s="2266" t="str">
        <f t="shared" si="1223"/>
        <v/>
      </c>
      <c r="G1154" s="45"/>
      <c r="H1154" s="45"/>
      <c r="I1154" s="45"/>
      <c r="J1154" s="45"/>
      <c r="K1154" s="45"/>
      <c r="L1154" s="45"/>
      <c r="M1154" s="45"/>
      <c r="N1154" s="45"/>
      <c r="O1154" s="45"/>
      <c r="P1154" s="45"/>
      <c r="Q1154" s="45"/>
      <c r="R1154" s="45"/>
      <c r="S1154" s="45"/>
      <c r="T1154" s="45"/>
      <c r="U1154" s="45"/>
      <c r="V1154" s="45"/>
      <c r="W1154" s="45"/>
      <c r="X1154" s="45"/>
      <c r="Y1154" s="45"/>
      <c r="Z1154" s="45"/>
      <c r="AA1154" s="45"/>
      <c r="AB1154" s="45"/>
      <c r="AC1154" s="45"/>
      <c r="AD1154" s="45"/>
      <c r="AE1154" s="45"/>
      <c r="AF1154" s="45"/>
      <c r="AG1154" s="45"/>
      <c r="AH1154" s="45"/>
      <c r="AI1154" s="45"/>
      <c r="AJ1154" s="45"/>
      <c r="AK1154" s="45"/>
      <c r="AL1154" s="45"/>
      <c r="AM1154" s="45"/>
      <c r="AN1154" s="45"/>
      <c r="AO1154" s="45"/>
      <c r="AP1154" s="45"/>
      <c r="AQ1154" s="45"/>
      <c r="AR1154" s="45"/>
      <c r="AS1154" s="45"/>
      <c r="AT1154" s="45"/>
      <c r="AU1154" s="45"/>
      <c r="AV1154" s="45"/>
      <c r="AW1154" s="45"/>
      <c r="AX1154" s="45"/>
      <c r="AY1154" s="45"/>
      <c r="AZ1154" s="45"/>
      <c r="BA1154" s="45"/>
      <c r="BB1154" s="45"/>
      <c r="BC1154" s="45"/>
      <c r="BD1154" s="45"/>
      <c r="BE1154" s="45"/>
      <c r="BF1154" s="45"/>
      <c r="BG1154" s="45"/>
      <c r="BH1154" s="45"/>
      <c r="BI1154" s="45"/>
      <c r="BJ1154" s="45"/>
      <c r="BK1154" s="45"/>
      <c r="BL1154" s="45"/>
      <c r="BM1154" s="45"/>
      <c r="BN1154" s="45"/>
      <c r="BO1154" s="45"/>
      <c r="BP1154" s="45"/>
      <c r="BQ1154" s="45"/>
      <c r="BR1154" s="45"/>
      <c r="BS1154" s="45"/>
      <c r="BT1154" s="45"/>
      <c r="BU1154" s="45"/>
      <c r="BV1154" s="45"/>
      <c r="BW1154" s="45"/>
      <c r="BX1154" s="45"/>
      <c r="BY1154" s="45"/>
      <c r="BZ1154" s="45"/>
      <c r="CA1154" s="45"/>
      <c r="CB1154" s="45"/>
      <c r="CC1154" s="45"/>
      <c r="CD1154" s="45"/>
      <c r="CE1154" s="45"/>
      <c r="CF1154" s="45"/>
      <c r="CG1154" s="45"/>
      <c r="CH1154" s="45"/>
      <c r="CI1154" s="45"/>
      <c r="CJ1154" s="45"/>
      <c r="CK1154" s="45"/>
      <c r="CL1154" s="45"/>
      <c r="CM1154" s="45"/>
      <c r="CN1154" s="45"/>
      <c r="CO1154" s="45"/>
      <c r="CP1154" s="45"/>
      <c r="CQ1154" s="45"/>
      <c r="CR1154" s="45"/>
      <c r="CS1154" s="45"/>
      <c r="CT1154" s="45"/>
      <c r="CU1154" s="45"/>
      <c r="CV1154" s="45"/>
      <c r="CW1154" s="45"/>
      <c r="CX1154" s="45"/>
      <c r="CY1154" s="45"/>
      <c r="CZ1154" s="45"/>
      <c r="DA1154" s="45"/>
      <c r="DB1154" s="45"/>
      <c r="DC1154" s="45"/>
      <c r="DD1154" s="45"/>
      <c r="DE1154" s="45"/>
      <c r="DF1154" s="45"/>
      <c r="DG1154" s="45"/>
      <c r="DH1154" s="45"/>
      <c r="DI1154" s="45"/>
      <c r="DJ1154" s="45"/>
      <c r="DK1154" s="45"/>
      <c r="DL1154" s="45"/>
      <c r="DM1154" s="45"/>
      <c r="DN1154" s="45"/>
      <c r="DO1154" s="45"/>
      <c r="DP1154" s="45"/>
      <c r="DQ1154" s="45"/>
      <c r="DR1154" s="45"/>
      <c r="DS1154" s="45"/>
      <c r="DT1154" s="45"/>
      <c r="DU1154" s="45"/>
      <c r="DV1154" s="1217"/>
      <c r="DW1154" s="45"/>
      <c r="DX1154" s="45"/>
      <c r="DY1154" s="45"/>
      <c r="DZ1154" s="45"/>
      <c r="EA1154" s="45"/>
      <c r="EB1154" s="45"/>
      <c r="EC1154" s="45"/>
      <c r="ED1154" s="45"/>
      <c r="EE1154" s="45"/>
      <c r="EF1154" s="45"/>
      <c r="EG1154" s="45"/>
      <c r="EH1154" s="45"/>
      <c r="EI1154" s="45"/>
      <c r="EJ1154" s="45"/>
      <c r="EK1154" s="45"/>
      <c r="EL1154" s="45"/>
      <c r="EM1154" s="45"/>
      <c r="EN1154" s="45"/>
      <c r="EO1154" s="45"/>
      <c r="EP1154" s="45"/>
      <c r="EQ1154" s="1217"/>
      <c r="ER1154" s="577"/>
    </row>
    <row r="1155" spans="1:148" ht="15" customHeight="1">
      <c r="A1155" s="648"/>
      <c r="B1155" s="2261" t="str">
        <f t="shared" si="1221"/>
        <v>Desk 5</v>
      </c>
      <c r="C1155" s="2266" t="str">
        <f t="shared" ref="C1155" si="1227">IF(ISBLANK(C16), "", C16)</f>
        <v/>
      </c>
      <c r="D1155" s="2266" t="str">
        <f t="shared" si="1223"/>
        <v/>
      </c>
      <c r="E1155" s="2266" t="str">
        <f t="shared" si="1223"/>
        <v/>
      </c>
      <c r="F1155" s="2266" t="str">
        <f t="shared" si="1223"/>
        <v/>
      </c>
      <c r="G1155" s="45"/>
      <c r="H1155" s="45"/>
      <c r="I1155" s="45"/>
      <c r="J1155" s="45"/>
      <c r="K1155" s="45"/>
      <c r="L1155" s="45"/>
      <c r="M1155" s="45"/>
      <c r="N1155" s="45"/>
      <c r="O1155" s="45"/>
      <c r="P1155" s="45"/>
      <c r="Q1155" s="45"/>
      <c r="R1155" s="45"/>
      <c r="S1155" s="45"/>
      <c r="T1155" s="45"/>
      <c r="U1155" s="45"/>
      <c r="V1155" s="45"/>
      <c r="W1155" s="45"/>
      <c r="X1155" s="45"/>
      <c r="Y1155" s="45"/>
      <c r="Z1155" s="45"/>
      <c r="AA1155" s="45"/>
      <c r="AB1155" s="45"/>
      <c r="AC1155" s="45"/>
      <c r="AD1155" s="45"/>
      <c r="AE1155" s="45"/>
      <c r="AF1155" s="45"/>
      <c r="AG1155" s="45"/>
      <c r="AH1155" s="45"/>
      <c r="AI1155" s="45"/>
      <c r="AJ1155" s="45"/>
      <c r="AK1155" s="45"/>
      <c r="AL1155" s="45"/>
      <c r="AM1155" s="45"/>
      <c r="AN1155" s="45"/>
      <c r="AO1155" s="45"/>
      <c r="AP1155" s="45"/>
      <c r="AQ1155" s="45"/>
      <c r="AR1155" s="45"/>
      <c r="AS1155" s="45"/>
      <c r="AT1155" s="45"/>
      <c r="AU1155" s="45"/>
      <c r="AV1155" s="45"/>
      <c r="AW1155" s="45"/>
      <c r="AX1155" s="45"/>
      <c r="AY1155" s="45"/>
      <c r="AZ1155" s="45"/>
      <c r="BA1155" s="45"/>
      <c r="BB1155" s="45"/>
      <c r="BC1155" s="45"/>
      <c r="BD1155" s="45"/>
      <c r="BE1155" s="45"/>
      <c r="BF1155" s="45"/>
      <c r="BG1155" s="45"/>
      <c r="BH1155" s="45"/>
      <c r="BI1155" s="45"/>
      <c r="BJ1155" s="45"/>
      <c r="BK1155" s="45"/>
      <c r="BL1155" s="45"/>
      <c r="BM1155" s="45"/>
      <c r="BN1155" s="45"/>
      <c r="BO1155" s="45"/>
      <c r="BP1155" s="45"/>
      <c r="BQ1155" s="45"/>
      <c r="BR1155" s="45"/>
      <c r="BS1155" s="45"/>
      <c r="BT1155" s="45"/>
      <c r="BU1155" s="45"/>
      <c r="BV1155" s="45"/>
      <c r="BW1155" s="45"/>
      <c r="BX1155" s="45"/>
      <c r="BY1155" s="45"/>
      <c r="BZ1155" s="45"/>
      <c r="CA1155" s="45"/>
      <c r="CB1155" s="45"/>
      <c r="CC1155" s="45"/>
      <c r="CD1155" s="45"/>
      <c r="CE1155" s="45"/>
      <c r="CF1155" s="45"/>
      <c r="CG1155" s="45"/>
      <c r="CH1155" s="45"/>
      <c r="CI1155" s="45"/>
      <c r="CJ1155" s="45"/>
      <c r="CK1155" s="45"/>
      <c r="CL1155" s="45"/>
      <c r="CM1155" s="45"/>
      <c r="CN1155" s="45"/>
      <c r="CO1155" s="45"/>
      <c r="CP1155" s="45"/>
      <c r="CQ1155" s="45"/>
      <c r="CR1155" s="45"/>
      <c r="CS1155" s="45"/>
      <c r="CT1155" s="45"/>
      <c r="CU1155" s="45"/>
      <c r="CV1155" s="45"/>
      <c r="CW1155" s="45"/>
      <c r="CX1155" s="45"/>
      <c r="CY1155" s="45"/>
      <c r="CZ1155" s="45"/>
      <c r="DA1155" s="45"/>
      <c r="DB1155" s="45"/>
      <c r="DC1155" s="45"/>
      <c r="DD1155" s="45"/>
      <c r="DE1155" s="45"/>
      <c r="DF1155" s="45"/>
      <c r="DG1155" s="45"/>
      <c r="DH1155" s="45"/>
      <c r="DI1155" s="45"/>
      <c r="DJ1155" s="45"/>
      <c r="DK1155" s="45"/>
      <c r="DL1155" s="45"/>
      <c r="DM1155" s="45"/>
      <c r="DN1155" s="45"/>
      <c r="DO1155" s="45"/>
      <c r="DP1155" s="45"/>
      <c r="DQ1155" s="45"/>
      <c r="DR1155" s="45"/>
      <c r="DS1155" s="45"/>
      <c r="DT1155" s="45"/>
      <c r="DU1155" s="45"/>
      <c r="DV1155" s="1217"/>
      <c r="DW1155" s="45"/>
      <c r="DX1155" s="45"/>
      <c r="DY1155" s="45"/>
      <c r="DZ1155" s="45"/>
      <c r="EA1155" s="45"/>
      <c r="EB1155" s="45"/>
      <c r="EC1155" s="45"/>
      <c r="ED1155" s="45"/>
      <c r="EE1155" s="45"/>
      <c r="EF1155" s="45"/>
      <c r="EG1155" s="45"/>
      <c r="EH1155" s="45"/>
      <c r="EI1155" s="45"/>
      <c r="EJ1155" s="45"/>
      <c r="EK1155" s="45"/>
      <c r="EL1155" s="45"/>
      <c r="EM1155" s="45"/>
      <c r="EN1155" s="45"/>
      <c r="EO1155" s="45"/>
      <c r="EP1155" s="45"/>
      <c r="EQ1155" s="1217"/>
      <c r="ER1155" s="577"/>
    </row>
    <row r="1156" spans="1:148" ht="15" customHeight="1">
      <c r="A1156" s="648"/>
      <c r="B1156" s="2261" t="str">
        <f t="shared" si="1221"/>
        <v>Desk 6</v>
      </c>
      <c r="C1156" s="2266" t="str">
        <f t="shared" ref="C1156" si="1228">IF(ISBLANK(C17), "", C17)</f>
        <v/>
      </c>
      <c r="D1156" s="2266" t="str">
        <f t="shared" si="1223"/>
        <v/>
      </c>
      <c r="E1156" s="2266" t="str">
        <f t="shared" si="1223"/>
        <v/>
      </c>
      <c r="F1156" s="2266" t="str">
        <f t="shared" si="1223"/>
        <v/>
      </c>
      <c r="G1156" s="45"/>
      <c r="H1156" s="45"/>
      <c r="I1156" s="45"/>
      <c r="J1156" s="45"/>
      <c r="K1156" s="45"/>
      <c r="L1156" s="45"/>
      <c r="M1156" s="45"/>
      <c r="N1156" s="45"/>
      <c r="O1156" s="45"/>
      <c r="P1156" s="45"/>
      <c r="Q1156" s="45"/>
      <c r="R1156" s="45"/>
      <c r="S1156" s="45"/>
      <c r="T1156" s="45"/>
      <c r="U1156" s="45"/>
      <c r="V1156" s="45"/>
      <c r="W1156" s="45"/>
      <c r="X1156" s="45"/>
      <c r="Y1156" s="45"/>
      <c r="Z1156" s="45"/>
      <c r="AA1156" s="45"/>
      <c r="AB1156" s="45"/>
      <c r="AC1156" s="45"/>
      <c r="AD1156" s="45"/>
      <c r="AE1156" s="45"/>
      <c r="AF1156" s="45"/>
      <c r="AG1156" s="45"/>
      <c r="AH1156" s="45"/>
      <c r="AI1156" s="45"/>
      <c r="AJ1156" s="45"/>
      <c r="AK1156" s="45"/>
      <c r="AL1156" s="45"/>
      <c r="AM1156" s="45"/>
      <c r="AN1156" s="45"/>
      <c r="AO1156" s="45"/>
      <c r="AP1156" s="45"/>
      <c r="AQ1156" s="45"/>
      <c r="AR1156" s="45"/>
      <c r="AS1156" s="45"/>
      <c r="AT1156" s="45"/>
      <c r="AU1156" s="45"/>
      <c r="AV1156" s="45"/>
      <c r="AW1156" s="45"/>
      <c r="AX1156" s="45"/>
      <c r="AY1156" s="45"/>
      <c r="AZ1156" s="45"/>
      <c r="BA1156" s="45"/>
      <c r="BB1156" s="45"/>
      <c r="BC1156" s="45"/>
      <c r="BD1156" s="45"/>
      <c r="BE1156" s="45"/>
      <c r="BF1156" s="45"/>
      <c r="BG1156" s="45"/>
      <c r="BH1156" s="45"/>
      <c r="BI1156" s="45"/>
      <c r="BJ1156" s="45"/>
      <c r="BK1156" s="45"/>
      <c r="BL1156" s="45"/>
      <c r="BM1156" s="45"/>
      <c r="BN1156" s="45"/>
      <c r="BO1156" s="45"/>
      <c r="BP1156" s="45"/>
      <c r="BQ1156" s="45"/>
      <c r="BR1156" s="45"/>
      <c r="BS1156" s="45"/>
      <c r="BT1156" s="45"/>
      <c r="BU1156" s="45"/>
      <c r="BV1156" s="45"/>
      <c r="BW1156" s="45"/>
      <c r="BX1156" s="45"/>
      <c r="BY1156" s="45"/>
      <c r="BZ1156" s="45"/>
      <c r="CA1156" s="45"/>
      <c r="CB1156" s="45"/>
      <c r="CC1156" s="45"/>
      <c r="CD1156" s="45"/>
      <c r="CE1156" s="45"/>
      <c r="CF1156" s="45"/>
      <c r="CG1156" s="45"/>
      <c r="CH1156" s="45"/>
      <c r="CI1156" s="45"/>
      <c r="CJ1156" s="45"/>
      <c r="CK1156" s="45"/>
      <c r="CL1156" s="45"/>
      <c r="CM1156" s="45"/>
      <c r="CN1156" s="45"/>
      <c r="CO1156" s="45"/>
      <c r="CP1156" s="45"/>
      <c r="CQ1156" s="45"/>
      <c r="CR1156" s="45"/>
      <c r="CS1156" s="45"/>
      <c r="CT1156" s="45"/>
      <c r="CU1156" s="45"/>
      <c r="CV1156" s="45"/>
      <c r="CW1156" s="45"/>
      <c r="CX1156" s="45"/>
      <c r="CY1156" s="45"/>
      <c r="CZ1156" s="45"/>
      <c r="DA1156" s="45"/>
      <c r="DB1156" s="45"/>
      <c r="DC1156" s="45"/>
      <c r="DD1156" s="45"/>
      <c r="DE1156" s="45"/>
      <c r="DF1156" s="45"/>
      <c r="DG1156" s="45"/>
      <c r="DH1156" s="45"/>
      <c r="DI1156" s="45"/>
      <c r="DJ1156" s="45"/>
      <c r="DK1156" s="45"/>
      <c r="DL1156" s="45"/>
      <c r="DM1156" s="45"/>
      <c r="DN1156" s="45"/>
      <c r="DO1156" s="45"/>
      <c r="DP1156" s="45"/>
      <c r="DQ1156" s="45"/>
      <c r="DR1156" s="45"/>
      <c r="DS1156" s="45"/>
      <c r="DT1156" s="45"/>
      <c r="DU1156" s="45"/>
      <c r="DV1156" s="1217"/>
      <c r="DW1156" s="45"/>
      <c r="DX1156" s="45"/>
      <c r="DY1156" s="45"/>
      <c r="DZ1156" s="45"/>
      <c r="EA1156" s="45"/>
      <c r="EB1156" s="45"/>
      <c r="EC1156" s="45"/>
      <c r="ED1156" s="45"/>
      <c r="EE1156" s="45"/>
      <c r="EF1156" s="45"/>
      <c r="EG1156" s="45"/>
      <c r="EH1156" s="45"/>
      <c r="EI1156" s="45"/>
      <c r="EJ1156" s="45"/>
      <c r="EK1156" s="45"/>
      <c r="EL1156" s="45"/>
      <c r="EM1156" s="45"/>
      <c r="EN1156" s="45"/>
      <c r="EO1156" s="45"/>
      <c r="EP1156" s="45"/>
      <c r="EQ1156" s="1217"/>
      <c r="ER1156" s="577"/>
    </row>
    <row r="1157" spans="1:148" ht="15" customHeight="1">
      <c r="A1157" s="648"/>
      <c r="B1157" s="2261" t="str">
        <f t="shared" si="1221"/>
        <v>Desk 7</v>
      </c>
      <c r="C1157" s="2266" t="str">
        <f t="shared" ref="C1157" si="1229">IF(ISBLANK(C18), "", C18)</f>
        <v/>
      </c>
      <c r="D1157" s="2266" t="str">
        <f t="shared" si="1223"/>
        <v/>
      </c>
      <c r="E1157" s="2266" t="str">
        <f t="shared" si="1223"/>
        <v/>
      </c>
      <c r="F1157" s="2266" t="str">
        <f t="shared" si="1223"/>
        <v/>
      </c>
      <c r="G1157" s="45"/>
      <c r="H1157" s="45"/>
      <c r="I1157" s="45"/>
      <c r="J1157" s="45"/>
      <c r="K1157" s="45"/>
      <c r="L1157" s="45"/>
      <c r="M1157" s="45"/>
      <c r="N1157" s="45"/>
      <c r="O1157" s="45"/>
      <c r="P1157" s="45"/>
      <c r="Q1157" s="45"/>
      <c r="R1157" s="45"/>
      <c r="S1157" s="45"/>
      <c r="T1157" s="45"/>
      <c r="U1157" s="45"/>
      <c r="V1157" s="45"/>
      <c r="W1157" s="45"/>
      <c r="X1157" s="45"/>
      <c r="Y1157" s="45"/>
      <c r="Z1157" s="45"/>
      <c r="AA1157" s="45"/>
      <c r="AB1157" s="45"/>
      <c r="AC1157" s="45"/>
      <c r="AD1157" s="45"/>
      <c r="AE1157" s="45"/>
      <c r="AF1157" s="45"/>
      <c r="AG1157" s="45"/>
      <c r="AH1157" s="45"/>
      <c r="AI1157" s="45"/>
      <c r="AJ1157" s="45"/>
      <c r="AK1157" s="45"/>
      <c r="AL1157" s="45"/>
      <c r="AM1157" s="45"/>
      <c r="AN1157" s="45"/>
      <c r="AO1157" s="45"/>
      <c r="AP1157" s="45"/>
      <c r="AQ1157" s="45"/>
      <c r="AR1157" s="45"/>
      <c r="AS1157" s="45"/>
      <c r="AT1157" s="45"/>
      <c r="AU1157" s="45"/>
      <c r="AV1157" s="45"/>
      <c r="AW1157" s="45"/>
      <c r="AX1157" s="45"/>
      <c r="AY1157" s="45"/>
      <c r="AZ1157" s="45"/>
      <c r="BA1157" s="45"/>
      <c r="BB1157" s="45"/>
      <c r="BC1157" s="45"/>
      <c r="BD1157" s="45"/>
      <c r="BE1157" s="45"/>
      <c r="BF1157" s="45"/>
      <c r="BG1157" s="45"/>
      <c r="BH1157" s="45"/>
      <c r="BI1157" s="45"/>
      <c r="BJ1157" s="45"/>
      <c r="BK1157" s="45"/>
      <c r="BL1157" s="45"/>
      <c r="BM1157" s="45"/>
      <c r="BN1157" s="45"/>
      <c r="BO1157" s="45"/>
      <c r="BP1157" s="45"/>
      <c r="BQ1157" s="45"/>
      <c r="BR1157" s="45"/>
      <c r="BS1157" s="45"/>
      <c r="BT1157" s="45"/>
      <c r="BU1157" s="45"/>
      <c r="BV1157" s="45"/>
      <c r="BW1157" s="45"/>
      <c r="BX1157" s="45"/>
      <c r="BY1157" s="45"/>
      <c r="BZ1157" s="45"/>
      <c r="CA1157" s="45"/>
      <c r="CB1157" s="45"/>
      <c r="CC1157" s="45"/>
      <c r="CD1157" s="45"/>
      <c r="CE1157" s="45"/>
      <c r="CF1157" s="45"/>
      <c r="CG1157" s="45"/>
      <c r="CH1157" s="45"/>
      <c r="CI1157" s="45"/>
      <c r="CJ1157" s="45"/>
      <c r="CK1157" s="45"/>
      <c r="CL1157" s="45"/>
      <c r="CM1157" s="45"/>
      <c r="CN1157" s="45"/>
      <c r="CO1157" s="45"/>
      <c r="CP1157" s="45"/>
      <c r="CQ1157" s="45"/>
      <c r="CR1157" s="45"/>
      <c r="CS1157" s="45"/>
      <c r="CT1157" s="45"/>
      <c r="CU1157" s="45"/>
      <c r="CV1157" s="45"/>
      <c r="CW1157" s="45"/>
      <c r="CX1157" s="45"/>
      <c r="CY1157" s="45"/>
      <c r="CZ1157" s="45"/>
      <c r="DA1157" s="45"/>
      <c r="DB1157" s="45"/>
      <c r="DC1157" s="45"/>
      <c r="DD1157" s="45"/>
      <c r="DE1157" s="45"/>
      <c r="DF1157" s="45"/>
      <c r="DG1157" s="45"/>
      <c r="DH1157" s="45"/>
      <c r="DI1157" s="45"/>
      <c r="DJ1157" s="45"/>
      <c r="DK1157" s="45"/>
      <c r="DL1157" s="45"/>
      <c r="DM1157" s="45"/>
      <c r="DN1157" s="45"/>
      <c r="DO1157" s="45"/>
      <c r="DP1157" s="45"/>
      <c r="DQ1157" s="45"/>
      <c r="DR1157" s="45"/>
      <c r="DS1157" s="45"/>
      <c r="DT1157" s="45"/>
      <c r="DU1157" s="45"/>
      <c r="DV1157" s="1217"/>
      <c r="DW1157" s="45"/>
      <c r="DX1157" s="45"/>
      <c r="DY1157" s="45"/>
      <c r="DZ1157" s="45"/>
      <c r="EA1157" s="45"/>
      <c r="EB1157" s="45"/>
      <c r="EC1157" s="45"/>
      <c r="ED1157" s="45"/>
      <c r="EE1157" s="45"/>
      <c r="EF1157" s="45"/>
      <c r="EG1157" s="45"/>
      <c r="EH1157" s="45"/>
      <c r="EI1157" s="45"/>
      <c r="EJ1157" s="45"/>
      <c r="EK1157" s="45"/>
      <c r="EL1157" s="45"/>
      <c r="EM1157" s="45"/>
      <c r="EN1157" s="45"/>
      <c r="EO1157" s="45"/>
      <c r="EP1157" s="45"/>
      <c r="EQ1157" s="1217"/>
      <c r="ER1157" s="577"/>
    </row>
    <row r="1158" spans="1:148" ht="15" customHeight="1">
      <c r="A1158" s="648"/>
      <c r="B1158" s="2261" t="str">
        <f t="shared" si="1221"/>
        <v>Desk 8</v>
      </c>
      <c r="C1158" s="2266" t="str">
        <f t="shared" ref="C1158" si="1230">IF(ISBLANK(C19), "", C19)</f>
        <v/>
      </c>
      <c r="D1158" s="2266" t="str">
        <f t="shared" si="1223"/>
        <v/>
      </c>
      <c r="E1158" s="2266" t="str">
        <f t="shared" si="1223"/>
        <v/>
      </c>
      <c r="F1158" s="2266" t="str">
        <f t="shared" si="1223"/>
        <v/>
      </c>
      <c r="G1158" s="45"/>
      <c r="H1158" s="45"/>
      <c r="I1158" s="45"/>
      <c r="J1158" s="45"/>
      <c r="K1158" s="45"/>
      <c r="L1158" s="45"/>
      <c r="M1158" s="45"/>
      <c r="N1158" s="45"/>
      <c r="O1158" s="45"/>
      <c r="P1158" s="45"/>
      <c r="Q1158" s="45"/>
      <c r="R1158" s="45"/>
      <c r="S1158" s="45"/>
      <c r="T1158" s="45"/>
      <c r="U1158" s="45"/>
      <c r="V1158" s="45"/>
      <c r="W1158" s="45"/>
      <c r="X1158" s="45"/>
      <c r="Y1158" s="45"/>
      <c r="Z1158" s="45"/>
      <c r="AA1158" s="45"/>
      <c r="AB1158" s="45"/>
      <c r="AC1158" s="45"/>
      <c r="AD1158" s="45"/>
      <c r="AE1158" s="45"/>
      <c r="AF1158" s="45"/>
      <c r="AG1158" s="45"/>
      <c r="AH1158" s="45"/>
      <c r="AI1158" s="45"/>
      <c r="AJ1158" s="45"/>
      <c r="AK1158" s="45"/>
      <c r="AL1158" s="45"/>
      <c r="AM1158" s="45"/>
      <c r="AN1158" s="45"/>
      <c r="AO1158" s="45"/>
      <c r="AP1158" s="45"/>
      <c r="AQ1158" s="45"/>
      <c r="AR1158" s="45"/>
      <c r="AS1158" s="45"/>
      <c r="AT1158" s="45"/>
      <c r="AU1158" s="45"/>
      <c r="AV1158" s="45"/>
      <c r="AW1158" s="45"/>
      <c r="AX1158" s="45"/>
      <c r="AY1158" s="45"/>
      <c r="AZ1158" s="45"/>
      <c r="BA1158" s="45"/>
      <c r="BB1158" s="45"/>
      <c r="BC1158" s="45"/>
      <c r="BD1158" s="45"/>
      <c r="BE1158" s="45"/>
      <c r="BF1158" s="45"/>
      <c r="BG1158" s="45"/>
      <c r="BH1158" s="45"/>
      <c r="BI1158" s="45"/>
      <c r="BJ1158" s="45"/>
      <c r="BK1158" s="45"/>
      <c r="BL1158" s="45"/>
      <c r="BM1158" s="45"/>
      <c r="BN1158" s="45"/>
      <c r="BO1158" s="45"/>
      <c r="BP1158" s="45"/>
      <c r="BQ1158" s="45"/>
      <c r="BR1158" s="45"/>
      <c r="BS1158" s="45"/>
      <c r="BT1158" s="45"/>
      <c r="BU1158" s="45"/>
      <c r="BV1158" s="45"/>
      <c r="BW1158" s="45"/>
      <c r="BX1158" s="45"/>
      <c r="BY1158" s="45"/>
      <c r="BZ1158" s="45"/>
      <c r="CA1158" s="45"/>
      <c r="CB1158" s="45"/>
      <c r="CC1158" s="45"/>
      <c r="CD1158" s="45"/>
      <c r="CE1158" s="45"/>
      <c r="CF1158" s="45"/>
      <c r="CG1158" s="45"/>
      <c r="CH1158" s="45"/>
      <c r="CI1158" s="45"/>
      <c r="CJ1158" s="45"/>
      <c r="CK1158" s="45"/>
      <c r="CL1158" s="45"/>
      <c r="CM1158" s="45"/>
      <c r="CN1158" s="45"/>
      <c r="CO1158" s="45"/>
      <c r="CP1158" s="45"/>
      <c r="CQ1158" s="45"/>
      <c r="CR1158" s="45"/>
      <c r="CS1158" s="45"/>
      <c r="CT1158" s="45"/>
      <c r="CU1158" s="45"/>
      <c r="CV1158" s="45"/>
      <c r="CW1158" s="45"/>
      <c r="CX1158" s="45"/>
      <c r="CY1158" s="45"/>
      <c r="CZ1158" s="45"/>
      <c r="DA1158" s="45"/>
      <c r="DB1158" s="45"/>
      <c r="DC1158" s="45"/>
      <c r="DD1158" s="45"/>
      <c r="DE1158" s="45"/>
      <c r="DF1158" s="45"/>
      <c r="DG1158" s="45"/>
      <c r="DH1158" s="45"/>
      <c r="DI1158" s="45"/>
      <c r="DJ1158" s="45"/>
      <c r="DK1158" s="45"/>
      <c r="DL1158" s="45"/>
      <c r="DM1158" s="45"/>
      <c r="DN1158" s="45"/>
      <c r="DO1158" s="45"/>
      <c r="DP1158" s="45"/>
      <c r="DQ1158" s="45"/>
      <c r="DR1158" s="45"/>
      <c r="DS1158" s="45"/>
      <c r="DT1158" s="45"/>
      <c r="DU1158" s="45"/>
      <c r="DV1158" s="1217"/>
      <c r="DW1158" s="45"/>
      <c r="DX1158" s="45"/>
      <c r="DY1158" s="45"/>
      <c r="DZ1158" s="45"/>
      <c r="EA1158" s="45"/>
      <c r="EB1158" s="45"/>
      <c r="EC1158" s="45"/>
      <c r="ED1158" s="45"/>
      <c r="EE1158" s="45"/>
      <c r="EF1158" s="45"/>
      <c r="EG1158" s="45"/>
      <c r="EH1158" s="45"/>
      <c r="EI1158" s="45"/>
      <c r="EJ1158" s="45"/>
      <c r="EK1158" s="45"/>
      <c r="EL1158" s="45"/>
      <c r="EM1158" s="45"/>
      <c r="EN1158" s="45"/>
      <c r="EO1158" s="45"/>
      <c r="EP1158" s="45"/>
      <c r="EQ1158" s="1217"/>
      <c r="ER1158" s="577"/>
    </row>
    <row r="1159" spans="1:148" ht="15" customHeight="1">
      <c r="A1159" s="648"/>
      <c r="B1159" s="2261" t="str">
        <f t="shared" si="1221"/>
        <v>Desk 9</v>
      </c>
      <c r="C1159" s="2266" t="str">
        <f t="shared" ref="C1159" si="1231">IF(ISBLANK(C20), "", C20)</f>
        <v/>
      </c>
      <c r="D1159" s="2266" t="str">
        <f t="shared" si="1223"/>
        <v/>
      </c>
      <c r="E1159" s="2266" t="str">
        <f t="shared" si="1223"/>
        <v/>
      </c>
      <c r="F1159" s="2266" t="str">
        <f t="shared" si="1223"/>
        <v/>
      </c>
      <c r="G1159" s="45"/>
      <c r="H1159" s="45"/>
      <c r="I1159" s="45"/>
      <c r="J1159" s="45"/>
      <c r="K1159" s="45"/>
      <c r="L1159" s="45"/>
      <c r="M1159" s="45"/>
      <c r="N1159" s="45"/>
      <c r="O1159" s="45"/>
      <c r="P1159" s="45"/>
      <c r="Q1159" s="45"/>
      <c r="R1159" s="45"/>
      <c r="S1159" s="45"/>
      <c r="T1159" s="45"/>
      <c r="U1159" s="45"/>
      <c r="V1159" s="45"/>
      <c r="W1159" s="45"/>
      <c r="X1159" s="45"/>
      <c r="Y1159" s="45"/>
      <c r="Z1159" s="45"/>
      <c r="AA1159" s="45"/>
      <c r="AB1159" s="45"/>
      <c r="AC1159" s="45"/>
      <c r="AD1159" s="45"/>
      <c r="AE1159" s="45"/>
      <c r="AF1159" s="45"/>
      <c r="AG1159" s="45"/>
      <c r="AH1159" s="45"/>
      <c r="AI1159" s="45"/>
      <c r="AJ1159" s="45"/>
      <c r="AK1159" s="45"/>
      <c r="AL1159" s="45"/>
      <c r="AM1159" s="45"/>
      <c r="AN1159" s="45"/>
      <c r="AO1159" s="45"/>
      <c r="AP1159" s="45"/>
      <c r="AQ1159" s="45"/>
      <c r="AR1159" s="45"/>
      <c r="AS1159" s="45"/>
      <c r="AT1159" s="45"/>
      <c r="AU1159" s="45"/>
      <c r="AV1159" s="45"/>
      <c r="AW1159" s="45"/>
      <c r="AX1159" s="45"/>
      <c r="AY1159" s="45"/>
      <c r="AZ1159" s="45"/>
      <c r="BA1159" s="45"/>
      <c r="BB1159" s="45"/>
      <c r="BC1159" s="45"/>
      <c r="BD1159" s="45"/>
      <c r="BE1159" s="45"/>
      <c r="BF1159" s="45"/>
      <c r="BG1159" s="45"/>
      <c r="BH1159" s="45"/>
      <c r="BI1159" s="45"/>
      <c r="BJ1159" s="45"/>
      <c r="BK1159" s="45"/>
      <c r="BL1159" s="45"/>
      <c r="BM1159" s="45"/>
      <c r="BN1159" s="45"/>
      <c r="BO1159" s="45"/>
      <c r="BP1159" s="45"/>
      <c r="BQ1159" s="45"/>
      <c r="BR1159" s="45"/>
      <c r="BS1159" s="45"/>
      <c r="BT1159" s="45"/>
      <c r="BU1159" s="45"/>
      <c r="BV1159" s="45"/>
      <c r="BW1159" s="45"/>
      <c r="BX1159" s="45"/>
      <c r="BY1159" s="45"/>
      <c r="BZ1159" s="45"/>
      <c r="CA1159" s="45"/>
      <c r="CB1159" s="45"/>
      <c r="CC1159" s="45"/>
      <c r="CD1159" s="45"/>
      <c r="CE1159" s="45"/>
      <c r="CF1159" s="45"/>
      <c r="CG1159" s="45"/>
      <c r="CH1159" s="45"/>
      <c r="CI1159" s="45"/>
      <c r="CJ1159" s="45"/>
      <c r="CK1159" s="45"/>
      <c r="CL1159" s="45"/>
      <c r="CM1159" s="45"/>
      <c r="CN1159" s="45"/>
      <c r="CO1159" s="45"/>
      <c r="CP1159" s="45"/>
      <c r="CQ1159" s="45"/>
      <c r="CR1159" s="45"/>
      <c r="CS1159" s="45"/>
      <c r="CT1159" s="45"/>
      <c r="CU1159" s="45"/>
      <c r="CV1159" s="45"/>
      <c r="CW1159" s="45"/>
      <c r="CX1159" s="45"/>
      <c r="CY1159" s="45"/>
      <c r="CZ1159" s="45"/>
      <c r="DA1159" s="45"/>
      <c r="DB1159" s="45"/>
      <c r="DC1159" s="45"/>
      <c r="DD1159" s="45"/>
      <c r="DE1159" s="45"/>
      <c r="DF1159" s="45"/>
      <c r="DG1159" s="45"/>
      <c r="DH1159" s="45"/>
      <c r="DI1159" s="45"/>
      <c r="DJ1159" s="45"/>
      <c r="DK1159" s="45"/>
      <c r="DL1159" s="45"/>
      <c r="DM1159" s="45"/>
      <c r="DN1159" s="45"/>
      <c r="DO1159" s="45"/>
      <c r="DP1159" s="45"/>
      <c r="DQ1159" s="45"/>
      <c r="DR1159" s="45"/>
      <c r="DS1159" s="45"/>
      <c r="DT1159" s="45"/>
      <c r="DU1159" s="45"/>
      <c r="DV1159" s="1217"/>
      <c r="DW1159" s="45"/>
      <c r="DX1159" s="45"/>
      <c r="DY1159" s="45"/>
      <c r="DZ1159" s="45"/>
      <c r="EA1159" s="45"/>
      <c r="EB1159" s="45"/>
      <c r="EC1159" s="45"/>
      <c r="ED1159" s="45"/>
      <c r="EE1159" s="45"/>
      <c r="EF1159" s="45"/>
      <c r="EG1159" s="45"/>
      <c r="EH1159" s="45"/>
      <c r="EI1159" s="45"/>
      <c r="EJ1159" s="45"/>
      <c r="EK1159" s="45"/>
      <c r="EL1159" s="45"/>
      <c r="EM1159" s="45"/>
      <c r="EN1159" s="45"/>
      <c r="EO1159" s="45"/>
      <c r="EP1159" s="45"/>
      <c r="EQ1159" s="1217"/>
      <c r="ER1159" s="577"/>
    </row>
    <row r="1160" spans="1:148" ht="15" customHeight="1">
      <c r="A1160" s="648"/>
      <c r="B1160" s="2261" t="str">
        <f t="shared" si="1221"/>
        <v>Desk 10</v>
      </c>
      <c r="C1160" s="2266" t="str">
        <f t="shared" ref="C1160" si="1232">IF(ISBLANK(C21), "", C21)</f>
        <v/>
      </c>
      <c r="D1160" s="2266" t="str">
        <f t="shared" si="1223"/>
        <v/>
      </c>
      <c r="E1160" s="2266" t="str">
        <f t="shared" si="1223"/>
        <v/>
      </c>
      <c r="F1160" s="2266" t="str">
        <f t="shared" si="1223"/>
        <v/>
      </c>
      <c r="G1160" s="45"/>
      <c r="H1160" s="45"/>
      <c r="I1160" s="45"/>
      <c r="J1160" s="45"/>
      <c r="K1160" s="45"/>
      <c r="L1160" s="45"/>
      <c r="M1160" s="45"/>
      <c r="N1160" s="45"/>
      <c r="O1160" s="45"/>
      <c r="P1160" s="45"/>
      <c r="Q1160" s="45"/>
      <c r="R1160" s="45"/>
      <c r="S1160" s="45"/>
      <c r="T1160" s="45"/>
      <c r="U1160" s="45"/>
      <c r="V1160" s="45"/>
      <c r="W1160" s="45"/>
      <c r="X1160" s="45"/>
      <c r="Y1160" s="45"/>
      <c r="Z1160" s="45"/>
      <c r="AA1160" s="45"/>
      <c r="AB1160" s="45"/>
      <c r="AC1160" s="45"/>
      <c r="AD1160" s="45"/>
      <c r="AE1160" s="45"/>
      <c r="AF1160" s="45"/>
      <c r="AG1160" s="45"/>
      <c r="AH1160" s="45"/>
      <c r="AI1160" s="45"/>
      <c r="AJ1160" s="45"/>
      <c r="AK1160" s="45"/>
      <c r="AL1160" s="45"/>
      <c r="AM1160" s="45"/>
      <c r="AN1160" s="45"/>
      <c r="AO1160" s="45"/>
      <c r="AP1160" s="45"/>
      <c r="AQ1160" s="45"/>
      <c r="AR1160" s="45"/>
      <c r="AS1160" s="45"/>
      <c r="AT1160" s="45"/>
      <c r="AU1160" s="45"/>
      <c r="AV1160" s="45"/>
      <c r="AW1160" s="45"/>
      <c r="AX1160" s="45"/>
      <c r="AY1160" s="45"/>
      <c r="AZ1160" s="45"/>
      <c r="BA1160" s="45"/>
      <c r="BB1160" s="45"/>
      <c r="BC1160" s="45"/>
      <c r="BD1160" s="45"/>
      <c r="BE1160" s="45"/>
      <c r="BF1160" s="45"/>
      <c r="BG1160" s="45"/>
      <c r="BH1160" s="45"/>
      <c r="BI1160" s="45"/>
      <c r="BJ1160" s="45"/>
      <c r="BK1160" s="45"/>
      <c r="BL1160" s="45"/>
      <c r="BM1160" s="45"/>
      <c r="BN1160" s="45"/>
      <c r="BO1160" s="45"/>
      <c r="BP1160" s="45"/>
      <c r="BQ1160" s="45"/>
      <c r="BR1160" s="45"/>
      <c r="BS1160" s="45"/>
      <c r="BT1160" s="45"/>
      <c r="BU1160" s="45"/>
      <c r="BV1160" s="45"/>
      <c r="BW1160" s="45"/>
      <c r="BX1160" s="45"/>
      <c r="BY1160" s="45"/>
      <c r="BZ1160" s="45"/>
      <c r="CA1160" s="45"/>
      <c r="CB1160" s="45"/>
      <c r="CC1160" s="45"/>
      <c r="CD1160" s="45"/>
      <c r="CE1160" s="45"/>
      <c r="CF1160" s="45"/>
      <c r="CG1160" s="45"/>
      <c r="CH1160" s="45"/>
      <c r="CI1160" s="45"/>
      <c r="CJ1160" s="45"/>
      <c r="CK1160" s="45"/>
      <c r="CL1160" s="45"/>
      <c r="CM1160" s="45"/>
      <c r="CN1160" s="45"/>
      <c r="CO1160" s="45"/>
      <c r="CP1160" s="45"/>
      <c r="CQ1160" s="45"/>
      <c r="CR1160" s="45"/>
      <c r="CS1160" s="45"/>
      <c r="CT1160" s="45"/>
      <c r="CU1160" s="45"/>
      <c r="CV1160" s="45"/>
      <c r="CW1160" s="45"/>
      <c r="CX1160" s="45"/>
      <c r="CY1160" s="45"/>
      <c r="CZ1160" s="45"/>
      <c r="DA1160" s="45"/>
      <c r="DB1160" s="45"/>
      <c r="DC1160" s="45"/>
      <c r="DD1160" s="45"/>
      <c r="DE1160" s="45"/>
      <c r="DF1160" s="45"/>
      <c r="DG1160" s="45"/>
      <c r="DH1160" s="45"/>
      <c r="DI1160" s="45"/>
      <c r="DJ1160" s="45"/>
      <c r="DK1160" s="45"/>
      <c r="DL1160" s="45"/>
      <c r="DM1160" s="45"/>
      <c r="DN1160" s="45"/>
      <c r="DO1160" s="45"/>
      <c r="DP1160" s="45"/>
      <c r="DQ1160" s="45"/>
      <c r="DR1160" s="45"/>
      <c r="DS1160" s="45"/>
      <c r="DT1160" s="45"/>
      <c r="DU1160" s="45"/>
      <c r="DV1160" s="1217"/>
      <c r="DW1160" s="45"/>
      <c r="DX1160" s="45"/>
      <c r="DY1160" s="45"/>
      <c r="DZ1160" s="45"/>
      <c r="EA1160" s="45"/>
      <c r="EB1160" s="45"/>
      <c r="EC1160" s="45"/>
      <c r="ED1160" s="45"/>
      <c r="EE1160" s="45"/>
      <c r="EF1160" s="45"/>
      <c r="EG1160" s="45"/>
      <c r="EH1160" s="45"/>
      <c r="EI1160" s="45"/>
      <c r="EJ1160" s="45"/>
      <c r="EK1160" s="45"/>
      <c r="EL1160" s="45"/>
      <c r="EM1160" s="45"/>
      <c r="EN1160" s="45"/>
      <c r="EO1160" s="45"/>
      <c r="EP1160" s="45"/>
      <c r="EQ1160" s="1217"/>
      <c r="ER1160" s="577"/>
    </row>
    <row r="1161" spans="1:148" ht="15" customHeight="1">
      <c r="A1161" s="648"/>
      <c r="B1161" s="2261" t="str">
        <f t="shared" si="1221"/>
        <v>Desk 11</v>
      </c>
      <c r="C1161" s="2266" t="str">
        <f t="shared" ref="C1161" si="1233">IF(ISBLANK(C22), "", C22)</f>
        <v/>
      </c>
      <c r="D1161" s="2266" t="str">
        <f t="shared" si="1223"/>
        <v/>
      </c>
      <c r="E1161" s="2266" t="str">
        <f t="shared" si="1223"/>
        <v/>
      </c>
      <c r="F1161" s="2266" t="str">
        <f t="shared" si="1223"/>
        <v/>
      </c>
      <c r="G1161" s="45"/>
      <c r="H1161" s="45"/>
      <c r="I1161" s="45"/>
      <c r="J1161" s="45"/>
      <c r="K1161" s="45"/>
      <c r="L1161" s="45"/>
      <c r="M1161" s="45"/>
      <c r="N1161" s="45"/>
      <c r="O1161" s="45"/>
      <c r="P1161" s="45"/>
      <c r="Q1161" s="45"/>
      <c r="R1161" s="45"/>
      <c r="S1161" s="45"/>
      <c r="T1161" s="45"/>
      <c r="U1161" s="45"/>
      <c r="V1161" s="45"/>
      <c r="W1161" s="45"/>
      <c r="X1161" s="45"/>
      <c r="Y1161" s="45"/>
      <c r="Z1161" s="45"/>
      <c r="AA1161" s="45"/>
      <c r="AB1161" s="45"/>
      <c r="AC1161" s="45"/>
      <c r="AD1161" s="45"/>
      <c r="AE1161" s="45"/>
      <c r="AF1161" s="45"/>
      <c r="AG1161" s="45"/>
      <c r="AH1161" s="45"/>
      <c r="AI1161" s="45"/>
      <c r="AJ1161" s="45"/>
      <c r="AK1161" s="45"/>
      <c r="AL1161" s="45"/>
      <c r="AM1161" s="45"/>
      <c r="AN1161" s="45"/>
      <c r="AO1161" s="45"/>
      <c r="AP1161" s="45"/>
      <c r="AQ1161" s="45"/>
      <c r="AR1161" s="45"/>
      <c r="AS1161" s="45"/>
      <c r="AT1161" s="45"/>
      <c r="AU1161" s="45"/>
      <c r="AV1161" s="45"/>
      <c r="AW1161" s="45"/>
      <c r="AX1161" s="45"/>
      <c r="AY1161" s="45"/>
      <c r="AZ1161" s="45"/>
      <c r="BA1161" s="45"/>
      <c r="BB1161" s="45"/>
      <c r="BC1161" s="45"/>
      <c r="BD1161" s="45"/>
      <c r="BE1161" s="45"/>
      <c r="BF1161" s="45"/>
      <c r="BG1161" s="45"/>
      <c r="BH1161" s="45"/>
      <c r="BI1161" s="45"/>
      <c r="BJ1161" s="45"/>
      <c r="BK1161" s="45"/>
      <c r="BL1161" s="45"/>
      <c r="BM1161" s="45"/>
      <c r="BN1161" s="45"/>
      <c r="BO1161" s="45"/>
      <c r="BP1161" s="45"/>
      <c r="BQ1161" s="45"/>
      <c r="BR1161" s="45"/>
      <c r="BS1161" s="45"/>
      <c r="BT1161" s="45"/>
      <c r="BU1161" s="45"/>
      <c r="BV1161" s="45"/>
      <c r="BW1161" s="45"/>
      <c r="BX1161" s="45"/>
      <c r="BY1161" s="45"/>
      <c r="BZ1161" s="45"/>
      <c r="CA1161" s="45"/>
      <c r="CB1161" s="45"/>
      <c r="CC1161" s="45"/>
      <c r="CD1161" s="45"/>
      <c r="CE1161" s="45"/>
      <c r="CF1161" s="45"/>
      <c r="CG1161" s="45"/>
      <c r="CH1161" s="45"/>
      <c r="CI1161" s="45"/>
      <c r="CJ1161" s="45"/>
      <c r="CK1161" s="45"/>
      <c r="CL1161" s="45"/>
      <c r="CM1161" s="45"/>
      <c r="CN1161" s="45"/>
      <c r="CO1161" s="45"/>
      <c r="CP1161" s="45"/>
      <c r="CQ1161" s="45"/>
      <c r="CR1161" s="45"/>
      <c r="CS1161" s="45"/>
      <c r="CT1161" s="45"/>
      <c r="CU1161" s="45"/>
      <c r="CV1161" s="45"/>
      <c r="CW1161" s="45"/>
      <c r="CX1161" s="45"/>
      <c r="CY1161" s="45"/>
      <c r="CZ1161" s="45"/>
      <c r="DA1161" s="45"/>
      <c r="DB1161" s="45"/>
      <c r="DC1161" s="45"/>
      <c r="DD1161" s="45"/>
      <c r="DE1161" s="45"/>
      <c r="DF1161" s="45"/>
      <c r="DG1161" s="45"/>
      <c r="DH1161" s="45"/>
      <c r="DI1161" s="45"/>
      <c r="DJ1161" s="45"/>
      <c r="DK1161" s="45"/>
      <c r="DL1161" s="45"/>
      <c r="DM1161" s="45"/>
      <c r="DN1161" s="45"/>
      <c r="DO1161" s="45"/>
      <c r="DP1161" s="45"/>
      <c r="DQ1161" s="45"/>
      <c r="DR1161" s="45"/>
      <c r="DS1161" s="45"/>
      <c r="DT1161" s="45"/>
      <c r="DU1161" s="45"/>
      <c r="DV1161" s="1217"/>
      <c r="DW1161" s="45"/>
      <c r="DX1161" s="45"/>
      <c r="DY1161" s="45"/>
      <c r="DZ1161" s="45"/>
      <c r="EA1161" s="45"/>
      <c r="EB1161" s="45"/>
      <c r="EC1161" s="45"/>
      <c r="ED1161" s="45"/>
      <c r="EE1161" s="45"/>
      <c r="EF1161" s="45"/>
      <c r="EG1161" s="45"/>
      <c r="EH1161" s="45"/>
      <c r="EI1161" s="45"/>
      <c r="EJ1161" s="45"/>
      <c r="EK1161" s="45"/>
      <c r="EL1161" s="45"/>
      <c r="EM1161" s="45"/>
      <c r="EN1161" s="45"/>
      <c r="EO1161" s="45"/>
      <c r="EP1161" s="45"/>
      <c r="EQ1161" s="1217"/>
      <c r="ER1161" s="577"/>
    </row>
    <row r="1162" spans="1:148" ht="15" customHeight="1">
      <c r="A1162" s="648"/>
      <c r="B1162" s="2261" t="str">
        <f t="shared" si="1221"/>
        <v>Desk 12</v>
      </c>
      <c r="C1162" s="2266" t="str">
        <f t="shared" ref="C1162" si="1234">IF(ISBLANK(C23), "", C23)</f>
        <v/>
      </c>
      <c r="D1162" s="2266" t="str">
        <f t="shared" si="1223"/>
        <v/>
      </c>
      <c r="E1162" s="2266" t="str">
        <f t="shared" si="1223"/>
        <v/>
      </c>
      <c r="F1162" s="2266" t="str">
        <f t="shared" si="1223"/>
        <v/>
      </c>
      <c r="G1162" s="45"/>
      <c r="H1162" s="45"/>
      <c r="I1162" s="45"/>
      <c r="J1162" s="45"/>
      <c r="K1162" s="45"/>
      <c r="L1162" s="45"/>
      <c r="M1162" s="45"/>
      <c r="N1162" s="45"/>
      <c r="O1162" s="45"/>
      <c r="P1162" s="45"/>
      <c r="Q1162" s="45"/>
      <c r="R1162" s="45"/>
      <c r="S1162" s="45"/>
      <c r="T1162" s="45"/>
      <c r="U1162" s="45"/>
      <c r="V1162" s="45"/>
      <c r="W1162" s="45"/>
      <c r="X1162" s="45"/>
      <c r="Y1162" s="45"/>
      <c r="Z1162" s="45"/>
      <c r="AA1162" s="45"/>
      <c r="AB1162" s="45"/>
      <c r="AC1162" s="45"/>
      <c r="AD1162" s="45"/>
      <c r="AE1162" s="45"/>
      <c r="AF1162" s="45"/>
      <c r="AG1162" s="45"/>
      <c r="AH1162" s="45"/>
      <c r="AI1162" s="45"/>
      <c r="AJ1162" s="45"/>
      <c r="AK1162" s="45"/>
      <c r="AL1162" s="45"/>
      <c r="AM1162" s="45"/>
      <c r="AN1162" s="45"/>
      <c r="AO1162" s="45"/>
      <c r="AP1162" s="45"/>
      <c r="AQ1162" s="45"/>
      <c r="AR1162" s="45"/>
      <c r="AS1162" s="45"/>
      <c r="AT1162" s="45"/>
      <c r="AU1162" s="45"/>
      <c r="AV1162" s="45"/>
      <c r="AW1162" s="45"/>
      <c r="AX1162" s="45"/>
      <c r="AY1162" s="45"/>
      <c r="AZ1162" s="45"/>
      <c r="BA1162" s="45"/>
      <c r="BB1162" s="45"/>
      <c r="BC1162" s="45"/>
      <c r="BD1162" s="45"/>
      <c r="BE1162" s="45"/>
      <c r="BF1162" s="45"/>
      <c r="BG1162" s="45"/>
      <c r="BH1162" s="45"/>
      <c r="BI1162" s="45"/>
      <c r="BJ1162" s="45"/>
      <c r="BK1162" s="45"/>
      <c r="BL1162" s="45"/>
      <c r="BM1162" s="45"/>
      <c r="BN1162" s="45"/>
      <c r="BO1162" s="45"/>
      <c r="BP1162" s="45"/>
      <c r="BQ1162" s="45"/>
      <c r="BR1162" s="45"/>
      <c r="BS1162" s="45"/>
      <c r="BT1162" s="45"/>
      <c r="BU1162" s="45"/>
      <c r="BV1162" s="45"/>
      <c r="BW1162" s="45"/>
      <c r="BX1162" s="45"/>
      <c r="BY1162" s="45"/>
      <c r="BZ1162" s="45"/>
      <c r="CA1162" s="45"/>
      <c r="CB1162" s="45"/>
      <c r="CC1162" s="45"/>
      <c r="CD1162" s="45"/>
      <c r="CE1162" s="45"/>
      <c r="CF1162" s="45"/>
      <c r="CG1162" s="45"/>
      <c r="CH1162" s="45"/>
      <c r="CI1162" s="45"/>
      <c r="CJ1162" s="45"/>
      <c r="CK1162" s="45"/>
      <c r="CL1162" s="45"/>
      <c r="CM1162" s="45"/>
      <c r="CN1162" s="45"/>
      <c r="CO1162" s="45"/>
      <c r="CP1162" s="45"/>
      <c r="CQ1162" s="45"/>
      <c r="CR1162" s="45"/>
      <c r="CS1162" s="45"/>
      <c r="CT1162" s="45"/>
      <c r="CU1162" s="45"/>
      <c r="CV1162" s="45"/>
      <c r="CW1162" s="45"/>
      <c r="CX1162" s="45"/>
      <c r="CY1162" s="45"/>
      <c r="CZ1162" s="45"/>
      <c r="DA1162" s="45"/>
      <c r="DB1162" s="45"/>
      <c r="DC1162" s="45"/>
      <c r="DD1162" s="45"/>
      <c r="DE1162" s="45"/>
      <c r="DF1162" s="45"/>
      <c r="DG1162" s="45"/>
      <c r="DH1162" s="45"/>
      <c r="DI1162" s="45"/>
      <c r="DJ1162" s="45"/>
      <c r="DK1162" s="45"/>
      <c r="DL1162" s="45"/>
      <c r="DM1162" s="45"/>
      <c r="DN1162" s="45"/>
      <c r="DO1162" s="45"/>
      <c r="DP1162" s="45"/>
      <c r="DQ1162" s="45"/>
      <c r="DR1162" s="45"/>
      <c r="DS1162" s="45"/>
      <c r="DT1162" s="45"/>
      <c r="DU1162" s="45"/>
      <c r="DV1162" s="1217"/>
      <c r="DW1162" s="45"/>
      <c r="DX1162" s="45"/>
      <c r="DY1162" s="45"/>
      <c r="DZ1162" s="45"/>
      <c r="EA1162" s="45"/>
      <c r="EB1162" s="45"/>
      <c r="EC1162" s="45"/>
      <c r="ED1162" s="45"/>
      <c r="EE1162" s="45"/>
      <c r="EF1162" s="45"/>
      <c r="EG1162" s="45"/>
      <c r="EH1162" s="45"/>
      <c r="EI1162" s="45"/>
      <c r="EJ1162" s="45"/>
      <c r="EK1162" s="45"/>
      <c r="EL1162" s="45"/>
      <c r="EM1162" s="45"/>
      <c r="EN1162" s="45"/>
      <c r="EO1162" s="45"/>
      <c r="EP1162" s="45"/>
      <c r="EQ1162" s="1217"/>
      <c r="ER1162" s="577"/>
    </row>
    <row r="1163" spans="1:148" ht="15" customHeight="1">
      <c r="A1163" s="648"/>
      <c r="B1163" s="2261" t="str">
        <f t="shared" si="1221"/>
        <v>Desk 13</v>
      </c>
      <c r="C1163" s="2266" t="str">
        <f t="shared" ref="C1163" si="1235">IF(ISBLANK(C24), "", C24)</f>
        <v/>
      </c>
      <c r="D1163" s="2266" t="str">
        <f t="shared" si="1223"/>
        <v/>
      </c>
      <c r="E1163" s="2266" t="str">
        <f t="shared" si="1223"/>
        <v/>
      </c>
      <c r="F1163" s="2266" t="str">
        <f t="shared" si="1223"/>
        <v/>
      </c>
      <c r="G1163" s="45"/>
      <c r="H1163" s="45"/>
      <c r="I1163" s="45"/>
      <c r="J1163" s="45"/>
      <c r="K1163" s="45"/>
      <c r="L1163" s="45"/>
      <c r="M1163" s="45"/>
      <c r="N1163" s="45"/>
      <c r="O1163" s="45"/>
      <c r="P1163" s="45"/>
      <c r="Q1163" s="45"/>
      <c r="R1163" s="45"/>
      <c r="S1163" s="45"/>
      <c r="T1163" s="45"/>
      <c r="U1163" s="45"/>
      <c r="V1163" s="45"/>
      <c r="W1163" s="45"/>
      <c r="X1163" s="45"/>
      <c r="Y1163" s="45"/>
      <c r="Z1163" s="45"/>
      <c r="AA1163" s="45"/>
      <c r="AB1163" s="45"/>
      <c r="AC1163" s="45"/>
      <c r="AD1163" s="45"/>
      <c r="AE1163" s="45"/>
      <c r="AF1163" s="45"/>
      <c r="AG1163" s="45"/>
      <c r="AH1163" s="45"/>
      <c r="AI1163" s="45"/>
      <c r="AJ1163" s="45"/>
      <c r="AK1163" s="45"/>
      <c r="AL1163" s="45"/>
      <c r="AM1163" s="45"/>
      <c r="AN1163" s="45"/>
      <c r="AO1163" s="45"/>
      <c r="AP1163" s="45"/>
      <c r="AQ1163" s="45"/>
      <c r="AR1163" s="45"/>
      <c r="AS1163" s="45"/>
      <c r="AT1163" s="45"/>
      <c r="AU1163" s="45"/>
      <c r="AV1163" s="45"/>
      <c r="AW1163" s="45"/>
      <c r="AX1163" s="45"/>
      <c r="AY1163" s="45"/>
      <c r="AZ1163" s="45"/>
      <c r="BA1163" s="45"/>
      <c r="BB1163" s="45"/>
      <c r="BC1163" s="45"/>
      <c r="BD1163" s="45"/>
      <c r="BE1163" s="45"/>
      <c r="BF1163" s="45"/>
      <c r="BG1163" s="45"/>
      <c r="BH1163" s="45"/>
      <c r="BI1163" s="45"/>
      <c r="BJ1163" s="45"/>
      <c r="BK1163" s="45"/>
      <c r="BL1163" s="45"/>
      <c r="BM1163" s="45"/>
      <c r="BN1163" s="45"/>
      <c r="BO1163" s="45"/>
      <c r="BP1163" s="45"/>
      <c r="BQ1163" s="45"/>
      <c r="BR1163" s="45"/>
      <c r="BS1163" s="45"/>
      <c r="BT1163" s="45"/>
      <c r="BU1163" s="45"/>
      <c r="BV1163" s="45"/>
      <c r="BW1163" s="45"/>
      <c r="BX1163" s="45"/>
      <c r="BY1163" s="45"/>
      <c r="BZ1163" s="45"/>
      <c r="CA1163" s="45"/>
      <c r="CB1163" s="45"/>
      <c r="CC1163" s="45"/>
      <c r="CD1163" s="45"/>
      <c r="CE1163" s="45"/>
      <c r="CF1163" s="45"/>
      <c r="CG1163" s="45"/>
      <c r="CH1163" s="45"/>
      <c r="CI1163" s="45"/>
      <c r="CJ1163" s="45"/>
      <c r="CK1163" s="45"/>
      <c r="CL1163" s="45"/>
      <c r="CM1163" s="45"/>
      <c r="CN1163" s="45"/>
      <c r="CO1163" s="45"/>
      <c r="CP1163" s="45"/>
      <c r="CQ1163" s="45"/>
      <c r="CR1163" s="45"/>
      <c r="CS1163" s="45"/>
      <c r="CT1163" s="45"/>
      <c r="CU1163" s="45"/>
      <c r="CV1163" s="45"/>
      <c r="CW1163" s="45"/>
      <c r="CX1163" s="45"/>
      <c r="CY1163" s="45"/>
      <c r="CZ1163" s="45"/>
      <c r="DA1163" s="45"/>
      <c r="DB1163" s="45"/>
      <c r="DC1163" s="45"/>
      <c r="DD1163" s="45"/>
      <c r="DE1163" s="45"/>
      <c r="DF1163" s="45"/>
      <c r="DG1163" s="45"/>
      <c r="DH1163" s="45"/>
      <c r="DI1163" s="45"/>
      <c r="DJ1163" s="45"/>
      <c r="DK1163" s="45"/>
      <c r="DL1163" s="45"/>
      <c r="DM1163" s="45"/>
      <c r="DN1163" s="45"/>
      <c r="DO1163" s="45"/>
      <c r="DP1163" s="45"/>
      <c r="DQ1163" s="45"/>
      <c r="DR1163" s="45"/>
      <c r="DS1163" s="45"/>
      <c r="DT1163" s="45"/>
      <c r="DU1163" s="45"/>
      <c r="DV1163" s="1217"/>
      <c r="DW1163" s="45"/>
      <c r="DX1163" s="45"/>
      <c r="DY1163" s="45"/>
      <c r="DZ1163" s="45"/>
      <c r="EA1163" s="45"/>
      <c r="EB1163" s="45"/>
      <c r="EC1163" s="45"/>
      <c r="ED1163" s="45"/>
      <c r="EE1163" s="45"/>
      <c r="EF1163" s="45"/>
      <c r="EG1163" s="45"/>
      <c r="EH1163" s="45"/>
      <c r="EI1163" s="45"/>
      <c r="EJ1163" s="45"/>
      <c r="EK1163" s="45"/>
      <c r="EL1163" s="45"/>
      <c r="EM1163" s="45"/>
      <c r="EN1163" s="45"/>
      <c r="EO1163" s="45"/>
      <c r="EP1163" s="45"/>
      <c r="EQ1163" s="1217"/>
      <c r="ER1163" s="577"/>
    </row>
    <row r="1164" spans="1:148" ht="15" customHeight="1">
      <c r="A1164" s="648"/>
      <c r="B1164" s="2261" t="str">
        <f t="shared" si="1221"/>
        <v>Desk 14</v>
      </c>
      <c r="C1164" s="2266" t="str">
        <f t="shared" ref="C1164" si="1236">IF(ISBLANK(C25), "", C25)</f>
        <v/>
      </c>
      <c r="D1164" s="2266" t="str">
        <f t="shared" si="1223"/>
        <v/>
      </c>
      <c r="E1164" s="2266" t="str">
        <f t="shared" si="1223"/>
        <v/>
      </c>
      <c r="F1164" s="2266" t="str">
        <f t="shared" si="1223"/>
        <v/>
      </c>
      <c r="G1164" s="45"/>
      <c r="H1164" s="45"/>
      <c r="I1164" s="45"/>
      <c r="J1164" s="45"/>
      <c r="K1164" s="45"/>
      <c r="L1164" s="45"/>
      <c r="M1164" s="45"/>
      <c r="N1164" s="45"/>
      <c r="O1164" s="45"/>
      <c r="P1164" s="45"/>
      <c r="Q1164" s="45"/>
      <c r="R1164" s="45"/>
      <c r="S1164" s="45"/>
      <c r="T1164" s="45"/>
      <c r="U1164" s="45"/>
      <c r="V1164" s="45"/>
      <c r="W1164" s="45"/>
      <c r="X1164" s="45"/>
      <c r="Y1164" s="45"/>
      <c r="Z1164" s="45"/>
      <c r="AA1164" s="45"/>
      <c r="AB1164" s="45"/>
      <c r="AC1164" s="45"/>
      <c r="AD1164" s="45"/>
      <c r="AE1164" s="45"/>
      <c r="AF1164" s="45"/>
      <c r="AG1164" s="45"/>
      <c r="AH1164" s="45"/>
      <c r="AI1164" s="45"/>
      <c r="AJ1164" s="45"/>
      <c r="AK1164" s="45"/>
      <c r="AL1164" s="45"/>
      <c r="AM1164" s="45"/>
      <c r="AN1164" s="45"/>
      <c r="AO1164" s="45"/>
      <c r="AP1164" s="45"/>
      <c r="AQ1164" s="45"/>
      <c r="AR1164" s="45"/>
      <c r="AS1164" s="45"/>
      <c r="AT1164" s="45"/>
      <c r="AU1164" s="45"/>
      <c r="AV1164" s="45"/>
      <c r="AW1164" s="45"/>
      <c r="AX1164" s="45"/>
      <c r="AY1164" s="45"/>
      <c r="AZ1164" s="45"/>
      <c r="BA1164" s="45"/>
      <c r="BB1164" s="45"/>
      <c r="BC1164" s="45"/>
      <c r="BD1164" s="45"/>
      <c r="BE1164" s="45"/>
      <c r="BF1164" s="45"/>
      <c r="BG1164" s="45"/>
      <c r="BH1164" s="45"/>
      <c r="BI1164" s="45"/>
      <c r="BJ1164" s="45"/>
      <c r="BK1164" s="45"/>
      <c r="BL1164" s="45"/>
      <c r="BM1164" s="45"/>
      <c r="BN1164" s="45"/>
      <c r="BO1164" s="45"/>
      <c r="BP1164" s="45"/>
      <c r="BQ1164" s="45"/>
      <c r="BR1164" s="45"/>
      <c r="BS1164" s="45"/>
      <c r="BT1164" s="45"/>
      <c r="BU1164" s="45"/>
      <c r="BV1164" s="45"/>
      <c r="BW1164" s="45"/>
      <c r="BX1164" s="45"/>
      <c r="BY1164" s="45"/>
      <c r="BZ1164" s="45"/>
      <c r="CA1164" s="45"/>
      <c r="CB1164" s="45"/>
      <c r="CC1164" s="45"/>
      <c r="CD1164" s="45"/>
      <c r="CE1164" s="45"/>
      <c r="CF1164" s="45"/>
      <c r="CG1164" s="45"/>
      <c r="CH1164" s="45"/>
      <c r="CI1164" s="45"/>
      <c r="CJ1164" s="45"/>
      <c r="CK1164" s="45"/>
      <c r="CL1164" s="45"/>
      <c r="CM1164" s="45"/>
      <c r="CN1164" s="45"/>
      <c r="CO1164" s="45"/>
      <c r="CP1164" s="45"/>
      <c r="CQ1164" s="45"/>
      <c r="CR1164" s="45"/>
      <c r="CS1164" s="45"/>
      <c r="CT1164" s="45"/>
      <c r="CU1164" s="45"/>
      <c r="CV1164" s="45"/>
      <c r="CW1164" s="45"/>
      <c r="CX1164" s="45"/>
      <c r="CY1164" s="45"/>
      <c r="CZ1164" s="45"/>
      <c r="DA1164" s="45"/>
      <c r="DB1164" s="45"/>
      <c r="DC1164" s="45"/>
      <c r="DD1164" s="45"/>
      <c r="DE1164" s="45"/>
      <c r="DF1164" s="45"/>
      <c r="DG1164" s="45"/>
      <c r="DH1164" s="45"/>
      <c r="DI1164" s="45"/>
      <c r="DJ1164" s="45"/>
      <c r="DK1164" s="45"/>
      <c r="DL1164" s="45"/>
      <c r="DM1164" s="45"/>
      <c r="DN1164" s="45"/>
      <c r="DO1164" s="45"/>
      <c r="DP1164" s="45"/>
      <c r="DQ1164" s="45"/>
      <c r="DR1164" s="45"/>
      <c r="DS1164" s="45"/>
      <c r="DT1164" s="45"/>
      <c r="DU1164" s="45"/>
      <c r="DV1164" s="1217"/>
      <c r="DW1164" s="45"/>
      <c r="DX1164" s="45"/>
      <c r="DY1164" s="45"/>
      <c r="DZ1164" s="45"/>
      <c r="EA1164" s="45"/>
      <c r="EB1164" s="45"/>
      <c r="EC1164" s="45"/>
      <c r="ED1164" s="45"/>
      <c r="EE1164" s="45"/>
      <c r="EF1164" s="45"/>
      <c r="EG1164" s="45"/>
      <c r="EH1164" s="45"/>
      <c r="EI1164" s="45"/>
      <c r="EJ1164" s="45"/>
      <c r="EK1164" s="45"/>
      <c r="EL1164" s="45"/>
      <c r="EM1164" s="45"/>
      <c r="EN1164" s="45"/>
      <c r="EO1164" s="45"/>
      <c r="EP1164" s="45"/>
      <c r="EQ1164" s="1217"/>
      <c r="ER1164" s="577"/>
    </row>
    <row r="1165" spans="1:148" ht="15" customHeight="1">
      <c r="A1165" s="648"/>
      <c r="B1165" s="2261" t="str">
        <f t="shared" si="1221"/>
        <v>Desk 15</v>
      </c>
      <c r="C1165" s="2266" t="str">
        <f t="shared" ref="C1165" si="1237">IF(ISBLANK(C26), "", C26)</f>
        <v/>
      </c>
      <c r="D1165" s="2266" t="str">
        <f t="shared" si="1223"/>
        <v/>
      </c>
      <c r="E1165" s="2266" t="str">
        <f t="shared" si="1223"/>
        <v/>
      </c>
      <c r="F1165" s="2266" t="str">
        <f t="shared" si="1223"/>
        <v/>
      </c>
      <c r="G1165" s="45"/>
      <c r="H1165" s="45"/>
      <c r="I1165" s="45"/>
      <c r="J1165" s="45"/>
      <c r="K1165" s="45"/>
      <c r="L1165" s="45"/>
      <c r="M1165" s="45"/>
      <c r="N1165" s="45"/>
      <c r="O1165" s="45"/>
      <c r="P1165" s="45"/>
      <c r="Q1165" s="45"/>
      <c r="R1165" s="45"/>
      <c r="S1165" s="45"/>
      <c r="T1165" s="45"/>
      <c r="U1165" s="45"/>
      <c r="V1165" s="45"/>
      <c r="W1165" s="45"/>
      <c r="X1165" s="45"/>
      <c r="Y1165" s="45"/>
      <c r="Z1165" s="45"/>
      <c r="AA1165" s="45"/>
      <c r="AB1165" s="45"/>
      <c r="AC1165" s="45"/>
      <c r="AD1165" s="45"/>
      <c r="AE1165" s="45"/>
      <c r="AF1165" s="45"/>
      <c r="AG1165" s="45"/>
      <c r="AH1165" s="45"/>
      <c r="AI1165" s="45"/>
      <c r="AJ1165" s="45"/>
      <c r="AK1165" s="45"/>
      <c r="AL1165" s="45"/>
      <c r="AM1165" s="45"/>
      <c r="AN1165" s="45"/>
      <c r="AO1165" s="45"/>
      <c r="AP1165" s="45"/>
      <c r="AQ1165" s="45"/>
      <c r="AR1165" s="45"/>
      <c r="AS1165" s="45"/>
      <c r="AT1165" s="45"/>
      <c r="AU1165" s="45"/>
      <c r="AV1165" s="45"/>
      <c r="AW1165" s="45"/>
      <c r="AX1165" s="45"/>
      <c r="AY1165" s="45"/>
      <c r="AZ1165" s="45"/>
      <c r="BA1165" s="45"/>
      <c r="BB1165" s="45"/>
      <c r="BC1165" s="45"/>
      <c r="BD1165" s="45"/>
      <c r="BE1165" s="45"/>
      <c r="BF1165" s="45"/>
      <c r="BG1165" s="45"/>
      <c r="BH1165" s="45"/>
      <c r="BI1165" s="45"/>
      <c r="BJ1165" s="45"/>
      <c r="BK1165" s="45"/>
      <c r="BL1165" s="45"/>
      <c r="BM1165" s="45"/>
      <c r="BN1165" s="45"/>
      <c r="BO1165" s="45"/>
      <c r="BP1165" s="45"/>
      <c r="BQ1165" s="45"/>
      <c r="BR1165" s="45"/>
      <c r="BS1165" s="45"/>
      <c r="BT1165" s="45"/>
      <c r="BU1165" s="45"/>
      <c r="BV1165" s="45"/>
      <c r="BW1165" s="45"/>
      <c r="BX1165" s="45"/>
      <c r="BY1165" s="45"/>
      <c r="BZ1165" s="45"/>
      <c r="CA1165" s="45"/>
      <c r="CB1165" s="45"/>
      <c r="CC1165" s="45"/>
      <c r="CD1165" s="45"/>
      <c r="CE1165" s="45"/>
      <c r="CF1165" s="45"/>
      <c r="CG1165" s="45"/>
      <c r="CH1165" s="45"/>
      <c r="CI1165" s="45"/>
      <c r="CJ1165" s="45"/>
      <c r="CK1165" s="45"/>
      <c r="CL1165" s="45"/>
      <c r="CM1165" s="45"/>
      <c r="CN1165" s="45"/>
      <c r="CO1165" s="45"/>
      <c r="CP1165" s="45"/>
      <c r="CQ1165" s="45"/>
      <c r="CR1165" s="45"/>
      <c r="CS1165" s="45"/>
      <c r="CT1165" s="45"/>
      <c r="CU1165" s="45"/>
      <c r="CV1165" s="45"/>
      <c r="CW1165" s="45"/>
      <c r="CX1165" s="45"/>
      <c r="CY1165" s="45"/>
      <c r="CZ1165" s="45"/>
      <c r="DA1165" s="45"/>
      <c r="DB1165" s="45"/>
      <c r="DC1165" s="45"/>
      <c r="DD1165" s="45"/>
      <c r="DE1165" s="45"/>
      <c r="DF1165" s="45"/>
      <c r="DG1165" s="45"/>
      <c r="DH1165" s="45"/>
      <c r="DI1165" s="45"/>
      <c r="DJ1165" s="45"/>
      <c r="DK1165" s="45"/>
      <c r="DL1165" s="45"/>
      <c r="DM1165" s="45"/>
      <c r="DN1165" s="45"/>
      <c r="DO1165" s="45"/>
      <c r="DP1165" s="45"/>
      <c r="DQ1165" s="45"/>
      <c r="DR1165" s="45"/>
      <c r="DS1165" s="45"/>
      <c r="DT1165" s="45"/>
      <c r="DU1165" s="45"/>
      <c r="DV1165" s="1217"/>
      <c r="DW1165" s="45"/>
      <c r="DX1165" s="45"/>
      <c r="DY1165" s="45"/>
      <c r="DZ1165" s="45"/>
      <c r="EA1165" s="45"/>
      <c r="EB1165" s="45"/>
      <c r="EC1165" s="45"/>
      <c r="ED1165" s="45"/>
      <c r="EE1165" s="45"/>
      <c r="EF1165" s="45"/>
      <c r="EG1165" s="45"/>
      <c r="EH1165" s="45"/>
      <c r="EI1165" s="45"/>
      <c r="EJ1165" s="45"/>
      <c r="EK1165" s="45"/>
      <c r="EL1165" s="45"/>
      <c r="EM1165" s="45"/>
      <c r="EN1165" s="45"/>
      <c r="EO1165" s="45"/>
      <c r="EP1165" s="45"/>
      <c r="EQ1165" s="1217"/>
      <c r="ER1165" s="577"/>
    </row>
    <row r="1166" spans="1:148" ht="15" customHeight="1">
      <c r="A1166" s="648"/>
      <c r="B1166" s="2261" t="str">
        <f t="shared" si="1221"/>
        <v>Desk 16</v>
      </c>
      <c r="C1166" s="2266" t="str">
        <f t="shared" ref="C1166" si="1238">IF(ISBLANK(C27), "", C27)</f>
        <v/>
      </c>
      <c r="D1166" s="2266" t="str">
        <f t="shared" si="1223"/>
        <v/>
      </c>
      <c r="E1166" s="2266" t="str">
        <f t="shared" si="1223"/>
        <v/>
      </c>
      <c r="F1166" s="2266" t="str">
        <f t="shared" si="1223"/>
        <v/>
      </c>
      <c r="G1166" s="45"/>
      <c r="H1166" s="45"/>
      <c r="I1166" s="45"/>
      <c r="J1166" s="45"/>
      <c r="K1166" s="45"/>
      <c r="L1166" s="45"/>
      <c r="M1166" s="45"/>
      <c r="N1166" s="45"/>
      <c r="O1166" s="45"/>
      <c r="P1166" s="45"/>
      <c r="Q1166" s="45"/>
      <c r="R1166" s="45"/>
      <c r="S1166" s="45"/>
      <c r="T1166" s="45"/>
      <c r="U1166" s="45"/>
      <c r="V1166" s="45"/>
      <c r="W1166" s="45"/>
      <c r="X1166" s="45"/>
      <c r="Y1166" s="45"/>
      <c r="Z1166" s="45"/>
      <c r="AA1166" s="45"/>
      <c r="AB1166" s="45"/>
      <c r="AC1166" s="45"/>
      <c r="AD1166" s="45"/>
      <c r="AE1166" s="45"/>
      <c r="AF1166" s="45"/>
      <c r="AG1166" s="45"/>
      <c r="AH1166" s="45"/>
      <c r="AI1166" s="45"/>
      <c r="AJ1166" s="45"/>
      <c r="AK1166" s="45"/>
      <c r="AL1166" s="45"/>
      <c r="AM1166" s="45"/>
      <c r="AN1166" s="45"/>
      <c r="AO1166" s="45"/>
      <c r="AP1166" s="45"/>
      <c r="AQ1166" s="45"/>
      <c r="AR1166" s="45"/>
      <c r="AS1166" s="45"/>
      <c r="AT1166" s="45"/>
      <c r="AU1166" s="45"/>
      <c r="AV1166" s="45"/>
      <c r="AW1166" s="45"/>
      <c r="AX1166" s="45"/>
      <c r="AY1166" s="45"/>
      <c r="AZ1166" s="45"/>
      <c r="BA1166" s="45"/>
      <c r="BB1166" s="45"/>
      <c r="BC1166" s="45"/>
      <c r="BD1166" s="45"/>
      <c r="BE1166" s="45"/>
      <c r="BF1166" s="45"/>
      <c r="BG1166" s="45"/>
      <c r="BH1166" s="45"/>
      <c r="BI1166" s="45"/>
      <c r="BJ1166" s="45"/>
      <c r="BK1166" s="45"/>
      <c r="BL1166" s="45"/>
      <c r="BM1166" s="45"/>
      <c r="BN1166" s="45"/>
      <c r="BO1166" s="45"/>
      <c r="BP1166" s="45"/>
      <c r="BQ1166" s="45"/>
      <c r="BR1166" s="45"/>
      <c r="BS1166" s="45"/>
      <c r="BT1166" s="45"/>
      <c r="BU1166" s="45"/>
      <c r="BV1166" s="45"/>
      <c r="BW1166" s="45"/>
      <c r="BX1166" s="45"/>
      <c r="BY1166" s="45"/>
      <c r="BZ1166" s="45"/>
      <c r="CA1166" s="45"/>
      <c r="CB1166" s="45"/>
      <c r="CC1166" s="45"/>
      <c r="CD1166" s="45"/>
      <c r="CE1166" s="45"/>
      <c r="CF1166" s="45"/>
      <c r="CG1166" s="45"/>
      <c r="CH1166" s="45"/>
      <c r="CI1166" s="45"/>
      <c r="CJ1166" s="45"/>
      <c r="CK1166" s="45"/>
      <c r="CL1166" s="45"/>
      <c r="CM1166" s="45"/>
      <c r="CN1166" s="45"/>
      <c r="CO1166" s="45"/>
      <c r="CP1166" s="45"/>
      <c r="CQ1166" s="45"/>
      <c r="CR1166" s="45"/>
      <c r="CS1166" s="45"/>
      <c r="CT1166" s="45"/>
      <c r="CU1166" s="45"/>
      <c r="CV1166" s="45"/>
      <c r="CW1166" s="45"/>
      <c r="CX1166" s="45"/>
      <c r="CY1166" s="45"/>
      <c r="CZ1166" s="45"/>
      <c r="DA1166" s="45"/>
      <c r="DB1166" s="45"/>
      <c r="DC1166" s="45"/>
      <c r="DD1166" s="45"/>
      <c r="DE1166" s="45"/>
      <c r="DF1166" s="45"/>
      <c r="DG1166" s="45"/>
      <c r="DH1166" s="45"/>
      <c r="DI1166" s="45"/>
      <c r="DJ1166" s="45"/>
      <c r="DK1166" s="45"/>
      <c r="DL1166" s="45"/>
      <c r="DM1166" s="45"/>
      <c r="DN1166" s="45"/>
      <c r="DO1166" s="45"/>
      <c r="DP1166" s="45"/>
      <c r="DQ1166" s="45"/>
      <c r="DR1166" s="45"/>
      <c r="DS1166" s="45"/>
      <c r="DT1166" s="45"/>
      <c r="DU1166" s="45"/>
      <c r="DV1166" s="1217"/>
      <c r="DW1166" s="45"/>
      <c r="DX1166" s="45"/>
      <c r="DY1166" s="45"/>
      <c r="DZ1166" s="45"/>
      <c r="EA1166" s="45"/>
      <c r="EB1166" s="45"/>
      <c r="EC1166" s="45"/>
      <c r="ED1166" s="45"/>
      <c r="EE1166" s="45"/>
      <c r="EF1166" s="45"/>
      <c r="EG1166" s="45"/>
      <c r="EH1166" s="45"/>
      <c r="EI1166" s="45"/>
      <c r="EJ1166" s="45"/>
      <c r="EK1166" s="45"/>
      <c r="EL1166" s="45"/>
      <c r="EM1166" s="45"/>
      <c r="EN1166" s="45"/>
      <c r="EO1166" s="45"/>
      <c r="EP1166" s="45"/>
      <c r="EQ1166" s="1217"/>
      <c r="ER1166" s="577"/>
    </row>
    <row r="1167" spans="1:148" ht="15" customHeight="1">
      <c r="A1167" s="648"/>
      <c r="B1167" s="2261" t="str">
        <f t="shared" si="1221"/>
        <v>Desk 17</v>
      </c>
      <c r="C1167" s="2266" t="str">
        <f t="shared" ref="C1167" si="1239">IF(ISBLANK(C28), "", C28)</f>
        <v/>
      </c>
      <c r="D1167" s="2266" t="str">
        <f t="shared" si="1223"/>
        <v/>
      </c>
      <c r="E1167" s="2266" t="str">
        <f t="shared" si="1223"/>
        <v/>
      </c>
      <c r="F1167" s="2266" t="str">
        <f t="shared" si="1223"/>
        <v/>
      </c>
      <c r="G1167" s="45"/>
      <c r="H1167" s="45"/>
      <c r="I1167" s="45"/>
      <c r="J1167" s="45"/>
      <c r="K1167" s="45"/>
      <c r="L1167" s="45"/>
      <c r="M1167" s="45"/>
      <c r="N1167" s="45"/>
      <c r="O1167" s="45"/>
      <c r="P1167" s="45"/>
      <c r="Q1167" s="45"/>
      <c r="R1167" s="45"/>
      <c r="S1167" s="45"/>
      <c r="T1167" s="45"/>
      <c r="U1167" s="45"/>
      <c r="V1167" s="45"/>
      <c r="W1167" s="45"/>
      <c r="X1167" s="45"/>
      <c r="Y1167" s="45"/>
      <c r="Z1167" s="45"/>
      <c r="AA1167" s="45"/>
      <c r="AB1167" s="45"/>
      <c r="AC1167" s="45"/>
      <c r="AD1167" s="45"/>
      <c r="AE1167" s="45"/>
      <c r="AF1167" s="45"/>
      <c r="AG1167" s="45"/>
      <c r="AH1167" s="45"/>
      <c r="AI1167" s="45"/>
      <c r="AJ1167" s="45"/>
      <c r="AK1167" s="45"/>
      <c r="AL1167" s="45"/>
      <c r="AM1167" s="45"/>
      <c r="AN1167" s="45"/>
      <c r="AO1167" s="45"/>
      <c r="AP1167" s="45"/>
      <c r="AQ1167" s="45"/>
      <c r="AR1167" s="45"/>
      <c r="AS1167" s="45"/>
      <c r="AT1167" s="45"/>
      <c r="AU1167" s="45"/>
      <c r="AV1167" s="45"/>
      <c r="AW1167" s="45"/>
      <c r="AX1167" s="45"/>
      <c r="AY1167" s="45"/>
      <c r="AZ1167" s="45"/>
      <c r="BA1167" s="45"/>
      <c r="BB1167" s="45"/>
      <c r="BC1167" s="45"/>
      <c r="BD1167" s="45"/>
      <c r="BE1167" s="45"/>
      <c r="BF1167" s="45"/>
      <c r="BG1167" s="45"/>
      <c r="BH1167" s="45"/>
      <c r="BI1167" s="45"/>
      <c r="BJ1167" s="45"/>
      <c r="BK1167" s="45"/>
      <c r="BL1167" s="45"/>
      <c r="BM1167" s="45"/>
      <c r="BN1167" s="45"/>
      <c r="BO1167" s="45"/>
      <c r="BP1167" s="45"/>
      <c r="BQ1167" s="45"/>
      <c r="BR1167" s="45"/>
      <c r="BS1167" s="45"/>
      <c r="BT1167" s="45"/>
      <c r="BU1167" s="45"/>
      <c r="BV1167" s="45"/>
      <c r="BW1167" s="45"/>
      <c r="BX1167" s="45"/>
      <c r="BY1167" s="45"/>
      <c r="BZ1167" s="45"/>
      <c r="CA1167" s="45"/>
      <c r="CB1167" s="45"/>
      <c r="CC1167" s="45"/>
      <c r="CD1167" s="45"/>
      <c r="CE1167" s="45"/>
      <c r="CF1167" s="45"/>
      <c r="CG1167" s="45"/>
      <c r="CH1167" s="45"/>
      <c r="CI1167" s="45"/>
      <c r="CJ1167" s="45"/>
      <c r="CK1167" s="45"/>
      <c r="CL1167" s="45"/>
      <c r="CM1167" s="45"/>
      <c r="CN1167" s="45"/>
      <c r="CO1167" s="45"/>
      <c r="CP1167" s="45"/>
      <c r="CQ1167" s="45"/>
      <c r="CR1167" s="45"/>
      <c r="CS1167" s="45"/>
      <c r="CT1167" s="45"/>
      <c r="CU1167" s="45"/>
      <c r="CV1167" s="45"/>
      <c r="CW1167" s="45"/>
      <c r="CX1167" s="45"/>
      <c r="CY1167" s="45"/>
      <c r="CZ1167" s="45"/>
      <c r="DA1167" s="45"/>
      <c r="DB1167" s="45"/>
      <c r="DC1167" s="45"/>
      <c r="DD1167" s="45"/>
      <c r="DE1167" s="45"/>
      <c r="DF1167" s="45"/>
      <c r="DG1167" s="45"/>
      <c r="DH1167" s="45"/>
      <c r="DI1167" s="45"/>
      <c r="DJ1167" s="45"/>
      <c r="DK1167" s="45"/>
      <c r="DL1167" s="45"/>
      <c r="DM1167" s="45"/>
      <c r="DN1167" s="45"/>
      <c r="DO1167" s="45"/>
      <c r="DP1167" s="45"/>
      <c r="DQ1167" s="45"/>
      <c r="DR1167" s="45"/>
      <c r="DS1167" s="45"/>
      <c r="DT1167" s="45"/>
      <c r="DU1167" s="45"/>
      <c r="DV1167" s="1217"/>
      <c r="DW1167" s="45"/>
      <c r="DX1167" s="45"/>
      <c r="DY1167" s="45"/>
      <c r="DZ1167" s="45"/>
      <c r="EA1167" s="45"/>
      <c r="EB1167" s="45"/>
      <c r="EC1167" s="45"/>
      <c r="ED1167" s="45"/>
      <c r="EE1167" s="45"/>
      <c r="EF1167" s="45"/>
      <c r="EG1167" s="45"/>
      <c r="EH1167" s="45"/>
      <c r="EI1167" s="45"/>
      <c r="EJ1167" s="45"/>
      <c r="EK1167" s="45"/>
      <c r="EL1167" s="45"/>
      <c r="EM1167" s="45"/>
      <c r="EN1167" s="45"/>
      <c r="EO1167" s="45"/>
      <c r="EP1167" s="45"/>
      <c r="EQ1167" s="1217"/>
      <c r="ER1167" s="577"/>
    </row>
    <row r="1168" spans="1:148" ht="15" customHeight="1">
      <c r="A1168" s="648"/>
      <c r="B1168" s="2261" t="str">
        <f t="shared" si="1221"/>
        <v>Desk 18</v>
      </c>
      <c r="C1168" s="2266" t="str">
        <f t="shared" ref="C1168" si="1240">IF(ISBLANK(C29), "", C29)</f>
        <v/>
      </c>
      <c r="D1168" s="2266" t="str">
        <f t="shared" si="1223"/>
        <v/>
      </c>
      <c r="E1168" s="2266" t="str">
        <f t="shared" si="1223"/>
        <v/>
      </c>
      <c r="F1168" s="2266" t="str">
        <f t="shared" si="1223"/>
        <v/>
      </c>
      <c r="G1168" s="45"/>
      <c r="H1168" s="45"/>
      <c r="I1168" s="45"/>
      <c r="J1168" s="45"/>
      <c r="K1168" s="45"/>
      <c r="L1168" s="45"/>
      <c r="M1168" s="45"/>
      <c r="N1168" s="45"/>
      <c r="O1168" s="45"/>
      <c r="P1168" s="45"/>
      <c r="Q1168" s="45"/>
      <c r="R1168" s="45"/>
      <c r="S1168" s="45"/>
      <c r="T1168" s="45"/>
      <c r="U1168" s="45"/>
      <c r="V1168" s="45"/>
      <c r="W1168" s="45"/>
      <c r="X1168" s="45"/>
      <c r="Y1168" s="45"/>
      <c r="Z1168" s="45"/>
      <c r="AA1168" s="45"/>
      <c r="AB1168" s="45"/>
      <c r="AC1168" s="45"/>
      <c r="AD1168" s="45"/>
      <c r="AE1168" s="45"/>
      <c r="AF1168" s="45"/>
      <c r="AG1168" s="45"/>
      <c r="AH1168" s="45"/>
      <c r="AI1168" s="45"/>
      <c r="AJ1168" s="45"/>
      <c r="AK1168" s="45"/>
      <c r="AL1168" s="45"/>
      <c r="AM1168" s="45"/>
      <c r="AN1168" s="45"/>
      <c r="AO1168" s="45"/>
      <c r="AP1168" s="45"/>
      <c r="AQ1168" s="45"/>
      <c r="AR1168" s="45"/>
      <c r="AS1168" s="45"/>
      <c r="AT1168" s="45"/>
      <c r="AU1168" s="45"/>
      <c r="AV1168" s="45"/>
      <c r="AW1168" s="45"/>
      <c r="AX1168" s="45"/>
      <c r="AY1168" s="45"/>
      <c r="AZ1168" s="45"/>
      <c r="BA1168" s="45"/>
      <c r="BB1168" s="45"/>
      <c r="BC1168" s="45"/>
      <c r="BD1168" s="45"/>
      <c r="BE1168" s="45"/>
      <c r="BF1168" s="45"/>
      <c r="BG1168" s="45"/>
      <c r="BH1168" s="45"/>
      <c r="BI1168" s="45"/>
      <c r="BJ1168" s="45"/>
      <c r="BK1168" s="45"/>
      <c r="BL1168" s="45"/>
      <c r="BM1168" s="45"/>
      <c r="BN1168" s="45"/>
      <c r="BO1168" s="45"/>
      <c r="BP1168" s="45"/>
      <c r="BQ1168" s="45"/>
      <c r="BR1168" s="45"/>
      <c r="BS1168" s="45"/>
      <c r="BT1168" s="45"/>
      <c r="BU1168" s="45"/>
      <c r="BV1168" s="45"/>
      <c r="BW1168" s="45"/>
      <c r="BX1168" s="45"/>
      <c r="BY1168" s="45"/>
      <c r="BZ1168" s="45"/>
      <c r="CA1168" s="45"/>
      <c r="CB1168" s="45"/>
      <c r="CC1168" s="45"/>
      <c r="CD1168" s="45"/>
      <c r="CE1168" s="45"/>
      <c r="CF1168" s="45"/>
      <c r="CG1168" s="45"/>
      <c r="CH1168" s="45"/>
      <c r="CI1168" s="45"/>
      <c r="CJ1168" s="45"/>
      <c r="CK1168" s="45"/>
      <c r="CL1168" s="45"/>
      <c r="CM1168" s="45"/>
      <c r="CN1168" s="45"/>
      <c r="CO1168" s="45"/>
      <c r="CP1168" s="45"/>
      <c r="CQ1168" s="45"/>
      <c r="CR1168" s="45"/>
      <c r="CS1168" s="45"/>
      <c r="CT1168" s="45"/>
      <c r="CU1168" s="45"/>
      <c r="CV1168" s="45"/>
      <c r="CW1168" s="45"/>
      <c r="CX1168" s="45"/>
      <c r="CY1168" s="45"/>
      <c r="CZ1168" s="45"/>
      <c r="DA1168" s="45"/>
      <c r="DB1168" s="45"/>
      <c r="DC1168" s="45"/>
      <c r="DD1168" s="45"/>
      <c r="DE1168" s="45"/>
      <c r="DF1168" s="45"/>
      <c r="DG1168" s="45"/>
      <c r="DH1168" s="45"/>
      <c r="DI1168" s="45"/>
      <c r="DJ1168" s="45"/>
      <c r="DK1168" s="45"/>
      <c r="DL1168" s="45"/>
      <c r="DM1168" s="45"/>
      <c r="DN1168" s="45"/>
      <c r="DO1168" s="45"/>
      <c r="DP1168" s="45"/>
      <c r="DQ1168" s="45"/>
      <c r="DR1168" s="45"/>
      <c r="DS1168" s="45"/>
      <c r="DT1168" s="45"/>
      <c r="DU1168" s="45"/>
      <c r="DV1168" s="1217"/>
      <c r="DW1168" s="45"/>
      <c r="DX1168" s="45"/>
      <c r="DY1168" s="45"/>
      <c r="DZ1168" s="45"/>
      <c r="EA1168" s="45"/>
      <c r="EB1168" s="45"/>
      <c r="EC1168" s="45"/>
      <c r="ED1168" s="45"/>
      <c r="EE1168" s="45"/>
      <c r="EF1168" s="45"/>
      <c r="EG1168" s="45"/>
      <c r="EH1168" s="45"/>
      <c r="EI1168" s="45"/>
      <c r="EJ1168" s="45"/>
      <c r="EK1168" s="45"/>
      <c r="EL1168" s="45"/>
      <c r="EM1168" s="45"/>
      <c r="EN1168" s="45"/>
      <c r="EO1168" s="45"/>
      <c r="EP1168" s="45"/>
      <c r="EQ1168" s="1217"/>
      <c r="ER1168" s="577"/>
    </row>
    <row r="1169" spans="1:148" ht="15" customHeight="1">
      <c r="A1169" s="648"/>
      <c r="B1169" s="2261" t="str">
        <f t="shared" si="1221"/>
        <v>Desk 19</v>
      </c>
      <c r="C1169" s="2266" t="str">
        <f t="shared" ref="C1169" si="1241">IF(ISBLANK(C30), "", C30)</f>
        <v/>
      </c>
      <c r="D1169" s="2266" t="str">
        <f t="shared" si="1223"/>
        <v/>
      </c>
      <c r="E1169" s="2266" t="str">
        <f t="shared" si="1223"/>
        <v/>
      </c>
      <c r="F1169" s="2266" t="str">
        <f t="shared" si="1223"/>
        <v/>
      </c>
      <c r="G1169" s="45"/>
      <c r="H1169" s="45"/>
      <c r="I1169" s="45"/>
      <c r="J1169" s="45"/>
      <c r="K1169" s="45"/>
      <c r="L1169" s="45"/>
      <c r="M1169" s="45"/>
      <c r="N1169" s="45"/>
      <c r="O1169" s="45"/>
      <c r="P1169" s="45"/>
      <c r="Q1169" s="45"/>
      <c r="R1169" s="45"/>
      <c r="S1169" s="45"/>
      <c r="T1169" s="45"/>
      <c r="U1169" s="45"/>
      <c r="V1169" s="45"/>
      <c r="W1169" s="45"/>
      <c r="X1169" s="45"/>
      <c r="Y1169" s="45"/>
      <c r="Z1169" s="45"/>
      <c r="AA1169" s="45"/>
      <c r="AB1169" s="45"/>
      <c r="AC1169" s="45"/>
      <c r="AD1169" s="45"/>
      <c r="AE1169" s="45"/>
      <c r="AF1169" s="45"/>
      <c r="AG1169" s="45"/>
      <c r="AH1169" s="45"/>
      <c r="AI1169" s="45"/>
      <c r="AJ1169" s="45"/>
      <c r="AK1169" s="45"/>
      <c r="AL1169" s="45"/>
      <c r="AM1169" s="45"/>
      <c r="AN1169" s="45"/>
      <c r="AO1169" s="45"/>
      <c r="AP1169" s="45"/>
      <c r="AQ1169" s="45"/>
      <c r="AR1169" s="45"/>
      <c r="AS1169" s="45"/>
      <c r="AT1169" s="45"/>
      <c r="AU1169" s="45"/>
      <c r="AV1169" s="45"/>
      <c r="AW1169" s="45"/>
      <c r="AX1169" s="45"/>
      <c r="AY1169" s="45"/>
      <c r="AZ1169" s="45"/>
      <c r="BA1169" s="45"/>
      <c r="BB1169" s="45"/>
      <c r="BC1169" s="45"/>
      <c r="BD1169" s="45"/>
      <c r="BE1169" s="45"/>
      <c r="BF1169" s="45"/>
      <c r="BG1169" s="45"/>
      <c r="BH1169" s="45"/>
      <c r="BI1169" s="45"/>
      <c r="BJ1169" s="45"/>
      <c r="BK1169" s="45"/>
      <c r="BL1169" s="45"/>
      <c r="BM1169" s="45"/>
      <c r="BN1169" s="45"/>
      <c r="BO1169" s="45"/>
      <c r="BP1169" s="45"/>
      <c r="BQ1169" s="45"/>
      <c r="BR1169" s="45"/>
      <c r="BS1169" s="45"/>
      <c r="BT1169" s="45"/>
      <c r="BU1169" s="45"/>
      <c r="BV1169" s="45"/>
      <c r="BW1169" s="45"/>
      <c r="BX1169" s="45"/>
      <c r="BY1169" s="45"/>
      <c r="BZ1169" s="45"/>
      <c r="CA1169" s="45"/>
      <c r="CB1169" s="45"/>
      <c r="CC1169" s="45"/>
      <c r="CD1169" s="45"/>
      <c r="CE1169" s="45"/>
      <c r="CF1169" s="45"/>
      <c r="CG1169" s="45"/>
      <c r="CH1169" s="45"/>
      <c r="CI1169" s="45"/>
      <c r="CJ1169" s="45"/>
      <c r="CK1169" s="45"/>
      <c r="CL1169" s="45"/>
      <c r="CM1169" s="45"/>
      <c r="CN1169" s="45"/>
      <c r="CO1169" s="45"/>
      <c r="CP1169" s="45"/>
      <c r="CQ1169" s="45"/>
      <c r="CR1169" s="45"/>
      <c r="CS1169" s="45"/>
      <c r="CT1169" s="45"/>
      <c r="CU1169" s="45"/>
      <c r="CV1169" s="45"/>
      <c r="CW1169" s="45"/>
      <c r="CX1169" s="45"/>
      <c r="CY1169" s="45"/>
      <c r="CZ1169" s="45"/>
      <c r="DA1169" s="45"/>
      <c r="DB1169" s="45"/>
      <c r="DC1169" s="45"/>
      <c r="DD1169" s="45"/>
      <c r="DE1169" s="45"/>
      <c r="DF1169" s="45"/>
      <c r="DG1169" s="45"/>
      <c r="DH1169" s="45"/>
      <c r="DI1169" s="45"/>
      <c r="DJ1169" s="45"/>
      <c r="DK1169" s="45"/>
      <c r="DL1169" s="45"/>
      <c r="DM1169" s="45"/>
      <c r="DN1169" s="45"/>
      <c r="DO1169" s="45"/>
      <c r="DP1169" s="45"/>
      <c r="DQ1169" s="45"/>
      <c r="DR1169" s="45"/>
      <c r="DS1169" s="45"/>
      <c r="DT1169" s="45"/>
      <c r="DU1169" s="45"/>
      <c r="DV1169" s="1217"/>
      <c r="DW1169" s="45"/>
      <c r="DX1169" s="45"/>
      <c r="DY1169" s="45"/>
      <c r="DZ1169" s="45"/>
      <c r="EA1169" s="45"/>
      <c r="EB1169" s="45"/>
      <c r="EC1169" s="45"/>
      <c r="ED1169" s="45"/>
      <c r="EE1169" s="45"/>
      <c r="EF1169" s="45"/>
      <c r="EG1169" s="45"/>
      <c r="EH1169" s="45"/>
      <c r="EI1169" s="45"/>
      <c r="EJ1169" s="45"/>
      <c r="EK1169" s="45"/>
      <c r="EL1169" s="45"/>
      <c r="EM1169" s="45"/>
      <c r="EN1169" s="45"/>
      <c r="EO1169" s="45"/>
      <c r="EP1169" s="45"/>
      <c r="EQ1169" s="1217"/>
      <c r="ER1169" s="577"/>
    </row>
    <row r="1170" spans="1:148" ht="15" customHeight="1">
      <c r="A1170" s="648"/>
      <c r="B1170" s="2261" t="str">
        <f t="shared" si="1221"/>
        <v>Desk 20</v>
      </c>
      <c r="C1170" s="2266" t="str">
        <f t="shared" ref="C1170" si="1242">IF(ISBLANK(C31), "", C31)</f>
        <v/>
      </c>
      <c r="D1170" s="2266" t="str">
        <f t="shared" si="1223"/>
        <v/>
      </c>
      <c r="E1170" s="2266" t="str">
        <f t="shared" si="1223"/>
        <v/>
      </c>
      <c r="F1170" s="2266" t="str">
        <f t="shared" si="1223"/>
        <v/>
      </c>
      <c r="G1170" s="45"/>
      <c r="H1170" s="45"/>
      <c r="I1170" s="45"/>
      <c r="J1170" s="45"/>
      <c r="K1170" s="45"/>
      <c r="L1170" s="45"/>
      <c r="M1170" s="45"/>
      <c r="N1170" s="45"/>
      <c r="O1170" s="45"/>
      <c r="P1170" s="45"/>
      <c r="Q1170" s="45"/>
      <c r="R1170" s="45"/>
      <c r="S1170" s="45"/>
      <c r="T1170" s="45"/>
      <c r="U1170" s="45"/>
      <c r="V1170" s="45"/>
      <c r="W1170" s="45"/>
      <c r="X1170" s="45"/>
      <c r="Y1170" s="45"/>
      <c r="Z1170" s="45"/>
      <c r="AA1170" s="45"/>
      <c r="AB1170" s="45"/>
      <c r="AC1170" s="45"/>
      <c r="AD1170" s="45"/>
      <c r="AE1170" s="45"/>
      <c r="AF1170" s="45"/>
      <c r="AG1170" s="45"/>
      <c r="AH1170" s="45"/>
      <c r="AI1170" s="45"/>
      <c r="AJ1170" s="45"/>
      <c r="AK1170" s="45"/>
      <c r="AL1170" s="45"/>
      <c r="AM1170" s="45"/>
      <c r="AN1170" s="45"/>
      <c r="AO1170" s="45"/>
      <c r="AP1170" s="45"/>
      <c r="AQ1170" s="45"/>
      <c r="AR1170" s="45"/>
      <c r="AS1170" s="45"/>
      <c r="AT1170" s="45"/>
      <c r="AU1170" s="45"/>
      <c r="AV1170" s="45"/>
      <c r="AW1170" s="45"/>
      <c r="AX1170" s="45"/>
      <c r="AY1170" s="45"/>
      <c r="AZ1170" s="45"/>
      <c r="BA1170" s="45"/>
      <c r="BB1170" s="45"/>
      <c r="BC1170" s="45"/>
      <c r="BD1170" s="45"/>
      <c r="BE1170" s="45"/>
      <c r="BF1170" s="45"/>
      <c r="BG1170" s="45"/>
      <c r="BH1170" s="45"/>
      <c r="BI1170" s="45"/>
      <c r="BJ1170" s="45"/>
      <c r="BK1170" s="45"/>
      <c r="BL1170" s="45"/>
      <c r="BM1170" s="45"/>
      <c r="BN1170" s="45"/>
      <c r="BO1170" s="45"/>
      <c r="BP1170" s="45"/>
      <c r="BQ1170" s="45"/>
      <c r="BR1170" s="45"/>
      <c r="BS1170" s="45"/>
      <c r="BT1170" s="45"/>
      <c r="BU1170" s="45"/>
      <c r="BV1170" s="45"/>
      <c r="BW1170" s="45"/>
      <c r="BX1170" s="45"/>
      <c r="BY1170" s="45"/>
      <c r="BZ1170" s="45"/>
      <c r="CA1170" s="45"/>
      <c r="CB1170" s="45"/>
      <c r="CC1170" s="45"/>
      <c r="CD1170" s="45"/>
      <c r="CE1170" s="45"/>
      <c r="CF1170" s="45"/>
      <c r="CG1170" s="45"/>
      <c r="CH1170" s="45"/>
      <c r="CI1170" s="45"/>
      <c r="CJ1170" s="45"/>
      <c r="CK1170" s="45"/>
      <c r="CL1170" s="45"/>
      <c r="CM1170" s="45"/>
      <c r="CN1170" s="45"/>
      <c r="CO1170" s="45"/>
      <c r="CP1170" s="45"/>
      <c r="CQ1170" s="45"/>
      <c r="CR1170" s="45"/>
      <c r="CS1170" s="45"/>
      <c r="CT1170" s="45"/>
      <c r="CU1170" s="45"/>
      <c r="CV1170" s="45"/>
      <c r="CW1170" s="45"/>
      <c r="CX1170" s="45"/>
      <c r="CY1170" s="45"/>
      <c r="CZ1170" s="45"/>
      <c r="DA1170" s="45"/>
      <c r="DB1170" s="45"/>
      <c r="DC1170" s="45"/>
      <c r="DD1170" s="45"/>
      <c r="DE1170" s="45"/>
      <c r="DF1170" s="45"/>
      <c r="DG1170" s="45"/>
      <c r="DH1170" s="45"/>
      <c r="DI1170" s="45"/>
      <c r="DJ1170" s="45"/>
      <c r="DK1170" s="45"/>
      <c r="DL1170" s="45"/>
      <c r="DM1170" s="45"/>
      <c r="DN1170" s="45"/>
      <c r="DO1170" s="45"/>
      <c r="DP1170" s="45"/>
      <c r="DQ1170" s="45"/>
      <c r="DR1170" s="45"/>
      <c r="DS1170" s="45"/>
      <c r="DT1170" s="45"/>
      <c r="DU1170" s="45"/>
      <c r="DV1170" s="1217"/>
      <c r="DW1170" s="45"/>
      <c r="DX1170" s="45"/>
      <c r="DY1170" s="45"/>
      <c r="DZ1170" s="45"/>
      <c r="EA1170" s="45"/>
      <c r="EB1170" s="45"/>
      <c r="EC1170" s="45"/>
      <c r="ED1170" s="45"/>
      <c r="EE1170" s="45"/>
      <c r="EF1170" s="45"/>
      <c r="EG1170" s="45"/>
      <c r="EH1170" s="45"/>
      <c r="EI1170" s="45"/>
      <c r="EJ1170" s="45"/>
      <c r="EK1170" s="45"/>
      <c r="EL1170" s="45"/>
      <c r="EM1170" s="45"/>
      <c r="EN1170" s="45"/>
      <c r="EO1170" s="45"/>
      <c r="EP1170" s="45"/>
      <c r="EQ1170" s="1217"/>
      <c r="ER1170" s="577"/>
    </row>
    <row r="1171" spans="1:148" ht="15" customHeight="1">
      <c r="A1171" s="648"/>
      <c r="B1171" s="2261" t="str">
        <f t="shared" si="1221"/>
        <v>Desk 21</v>
      </c>
      <c r="C1171" s="2266" t="str">
        <f t="shared" ref="C1171" si="1243">IF(ISBLANK(C32), "", C32)</f>
        <v/>
      </c>
      <c r="D1171" s="2266" t="str">
        <f t="shared" ref="D1171:F1190" si="1244">IF(ISBLANK(D32), "", D32)</f>
        <v/>
      </c>
      <c r="E1171" s="2266" t="str">
        <f t="shared" si="1244"/>
        <v/>
      </c>
      <c r="F1171" s="2266" t="str">
        <f t="shared" si="1244"/>
        <v/>
      </c>
      <c r="G1171" s="45"/>
      <c r="H1171" s="45"/>
      <c r="I1171" s="45"/>
      <c r="J1171" s="45"/>
      <c r="K1171" s="45"/>
      <c r="L1171" s="45"/>
      <c r="M1171" s="45"/>
      <c r="N1171" s="45"/>
      <c r="O1171" s="45"/>
      <c r="P1171" s="45"/>
      <c r="Q1171" s="45"/>
      <c r="R1171" s="45"/>
      <c r="S1171" s="45"/>
      <c r="T1171" s="45"/>
      <c r="U1171" s="45"/>
      <c r="V1171" s="45"/>
      <c r="W1171" s="45"/>
      <c r="X1171" s="45"/>
      <c r="Y1171" s="45"/>
      <c r="Z1171" s="45"/>
      <c r="AA1171" s="45"/>
      <c r="AB1171" s="45"/>
      <c r="AC1171" s="45"/>
      <c r="AD1171" s="45"/>
      <c r="AE1171" s="45"/>
      <c r="AF1171" s="45"/>
      <c r="AG1171" s="45"/>
      <c r="AH1171" s="45"/>
      <c r="AI1171" s="45"/>
      <c r="AJ1171" s="45"/>
      <c r="AK1171" s="45"/>
      <c r="AL1171" s="45"/>
      <c r="AM1171" s="45"/>
      <c r="AN1171" s="45"/>
      <c r="AO1171" s="45"/>
      <c r="AP1171" s="45"/>
      <c r="AQ1171" s="45"/>
      <c r="AR1171" s="45"/>
      <c r="AS1171" s="45"/>
      <c r="AT1171" s="45"/>
      <c r="AU1171" s="45"/>
      <c r="AV1171" s="45"/>
      <c r="AW1171" s="45"/>
      <c r="AX1171" s="45"/>
      <c r="AY1171" s="45"/>
      <c r="AZ1171" s="45"/>
      <c r="BA1171" s="45"/>
      <c r="BB1171" s="45"/>
      <c r="BC1171" s="45"/>
      <c r="BD1171" s="45"/>
      <c r="BE1171" s="45"/>
      <c r="BF1171" s="45"/>
      <c r="BG1171" s="45"/>
      <c r="BH1171" s="45"/>
      <c r="BI1171" s="45"/>
      <c r="BJ1171" s="45"/>
      <c r="BK1171" s="45"/>
      <c r="BL1171" s="45"/>
      <c r="BM1171" s="45"/>
      <c r="BN1171" s="45"/>
      <c r="BO1171" s="45"/>
      <c r="BP1171" s="45"/>
      <c r="BQ1171" s="45"/>
      <c r="BR1171" s="45"/>
      <c r="BS1171" s="45"/>
      <c r="BT1171" s="45"/>
      <c r="BU1171" s="45"/>
      <c r="BV1171" s="45"/>
      <c r="BW1171" s="45"/>
      <c r="BX1171" s="45"/>
      <c r="BY1171" s="45"/>
      <c r="BZ1171" s="45"/>
      <c r="CA1171" s="45"/>
      <c r="CB1171" s="45"/>
      <c r="CC1171" s="45"/>
      <c r="CD1171" s="45"/>
      <c r="CE1171" s="45"/>
      <c r="CF1171" s="45"/>
      <c r="CG1171" s="45"/>
      <c r="CH1171" s="45"/>
      <c r="CI1171" s="45"/>
      <c r="CJ1171" s="45"/>
      <c r="CK1171" s="45"/>
      <c r="CL1171" s="45"/>
      <c r="CM1171" s="45"/>
      <c r="CN1171" s="45"/>
      <c r="CO1171" s="45"/>
      <c r="CP1171" s="45"/>
      <c r="CQ1171" s="45"/>
      <c r="CR1171" s="45"/>
      <c r="CS1171" s="45"/>
      <c r="CT1171" s="45"/>
      <c r="CU1171" s="45"/>
      <c r="CV1171" s="45"/>
      <c r="CW1171" s="45"/>
      <c r="CX1171" s="45"/>
      <c r="CY1171" s="45"/>
      <c r="CZ1171" s="45"/>
      <c r="DA1171" s="45"/>
      <c r="DB1171" s="45"/>
      <c r="DC1171" s="45"/>
      <c r="DD1171" s="45"/>
      <c r="DE1171" s="45"/>
      <c r="DF1171" s="45"/>
      <c r="DG1171" s="45"/>
      <c r="DH1171" s="45"/>
      <c r="DI1171" s="45"/>
      <c r="DJ1171" s="45"/>
      <c r="DK1171" s="45"/>
      <c r="DL1171" s="45"/>
      <c r="DM1171" s="45"/>
      <c r="DN1171" s="45"/>
      <c r="DO1171" s="45"/>
      <c r="DP1171" s="45"/>
      <c r="DQ1171" s="45"/>
      <c r="DR1171" s="45"/>
      <c r="DS1171" s="45"/>
      <c r="DT1171" s="45"/>
      <c r="DU1171" s="45"/>
      <c r="DV1171" s="1217"/>
      <c r="DW1171" s="45"/>
      <c r="DX1171" s="45"/>
      <c r="DY1171" s="45"/>
      <c r="DZ1171" s="45"/>
      <c r="EA1171" s="45"/>
      <c r="EB1171" s="45"/>
      <c r="EC1171" s="45"/>
      <c r="ED1171" s="45"/>
      <c r="EE1171" s="45"/>
      <c r="EF1171" s="45"/>
      <c r="EG1171" s="45"/>
      <c r="EH1171" s="45"/>
      <c r="EI1171" s="45"/>
      <c r="EJ1171" s="45"/>
      <c r="EK1171" s="45"/>
      <c r="EL1171" s="45"/>
      <c r="EM1171" s="45"/>
      <c r="EN1171" s="45"/>
      <c r="EO1171" s="45"/>
      <c r="EP1171" s="45"/>
      <c r="EQ1171" s="1217"/>
      <c r="ER1171" s="577"/>
    </row>
    <row r="1172" spans="1:148" ht="15" customHeight="1">
      <c r="A1172" s="648"/>
      <c r="B1172" s="2261" t="str">
        <f t="shared" si="1221"/>
        <v>Desk 22</v>
      </c>
      <c r="C1172" s="2266" t="str">
        <f t="shared" ref="C1172" si="1245">IF(ISBLANK(C33), "", C33)</f>
        <v/>
      </c>
      <c r="D1172" s="2266" t="str">
        <f t="shared" si="1244"/>
        <v/>
      </c>
      <c r="E1172" s="2266" t="str">
        <f t="shared" si="1244"/>
        <v/>
      </c>
      <c r="F1172" s="2266" t="str">
        <f t="shared" si="1244"/>
        <v/>
      </c>
      <c r="G1172" s="45"/>
      <c r="H1172" s="45"/>
      <c r="I1172" s="45"/>
      <c r="J1172" s="45"/>
      <c r="K1172" s="45"/>
      <c r="L1172" s="45"/>
      <c r="M1172" s="45"/>
      <c r="N1172" s="45"/>
      <c r="O1172" s="45"/>
      <c r="P1172" s="45"/>
      <c r="Q1172" s="45"/>
      <c r="R1172" s="45"/>
      <c r="S1172" s="45"/>
      <c r="T1172" s="45"/>
      <c r="U1172" s="45"/>
      <c r="V1172" s="45"/>
      <c r="W1172" s="45"/>
      <c r="X1172" s="45"/>
      <c r="Y1172" s="45"/>
      <c r="Z1172" s="45"/>
      <c r="AA1172" s="45"/>
      <c r="AB1172" s="45"/>
      <c r="AC1172" s="45"/>
      <c r="AD1172" s="45"/>
      <c r="AE1172" s="45"/>
      <c r="AF1172" s="45"/>
      <c r="AG1172" s="45"/>
      <c r="AH1172" s="45"/>
      <c r="AI1172" s="45"/>
      <c r="AJ1172" s="45"/>
      <c r="AK1172" s="45"/>
      <c r="AL1172" s="45"/>
      <c r="AM1172" s="45"/>
      <c r="AN1172" s="45"/>
      <c r="AO1172" s="45"/>
      <c r="AP1172" s="45"/>
      <c r="AQ1172" s="45"/>
      <c r="AR1172" s="45"/>
      <c r="AS1172" s="45"/>
      <c r="AT1172" s="45"/>
      <c r="AU1172" s="45"/>
      <c r="AV1172" s="45"/>
      <c r="AW1172" s="45"/>
      <c r="AX1172" s="45"/>
      <c r="AY1172" s="45"/>
      <c r="AZ1172" s="45"/>
      <c r="BA1172" s="45"/>
      <c r="BB1172" s="45"/>
      <c r="BC1172" s="45"/>
      <c r="BD1172" s="45"/>
      <c r="BE1172" s="45"/>
      <c r="BF1172" s="45"/>
      <c r="BG1172" s="45"/>
      <c r="BH1172" s="45"/>
      <c r="BI1172" s="45"/>
      <c r="BJ1172" s="45"/>
      <c r="BK1172" s="45"/>
      <c r="BL1172" s="45"/>
      <c r="BM1172" s="45"/>
      <c r="BN1172" s="45"/>
      <c r="BO1172" s="45"/>
      <c r="BP1172" s="45"/>
      <c r="BQ1172" s="45"/>
      <c r="BR1172" s="45"/>
      <c r="BS1172" s="45"/>
      <c r="BT1172" s="45"/>
      <c r="BU1172" s="45"/>
      <c r="BV1172" s="45"/>
      <c r="BW1172" s="45"/>
      <c r="BX1172" s="45"/>
      <c r="BY1172" s="45"/>
      <c r="BZ1172" s="45"/>
      <c r="CA1172" s="45"/>
      <c r="CB1172" s="45"/>
      <c r="CC1172" s="45"/>
      <c r="CD1172" s="45"/>
      <c r="CE1172" s="45"/>
      <c r="CF1172" s="45"/>
      <c r="CG1172" s="45"/>
      <c r="CH1172" s="45"/>
      <c r="CI1172" s="45"/>
      <c r="CJ1172" s="45"/>
      <c r="CK1172" s="45"/>
      <c r="CL1172" s="45"/>
      <c r="CM1172" s="45"/>
      <c r="CN1172" s="45"/>
      <c r="CO1172" s="45"/>
      <c r="CP1172" s="45"/>
      <c r="CQ1172" s="45"/>
      <c r="CR1172" s="45"/>
      <c r="CS1172" s="45"/>
      <c r="CT1172" s="45"/>
      <c r="CU1172" s="45"/>
      <c r="CV1172" s="45"/>
      <c r="CW1172" s="45"/>
      <c r="CX1172" s="45"/>
      <c r="CY1172" s="45"/>
      <c r="CZ1172" s="45"/>
      <c r="DA1172" s="45"/>
      <c r="DB1172" s="45"/>
      <c r="DC1172" s="45"/>
      <c r="DD1172" s="45"/>
      <c r="DE1172" s="45"/>
      <c r="DF1172" s="45"/>
      <c r="DG1172" s="45"/>
      <c r="DH1172" s="45"/>
      <c r="DI1172" s="45"/>
      <c r="DJ1172" s="45"/>
      <c r="DK1172" s="45"/>
      <c r="DL1172" s="45"/>
      <c r="DM1172" s="45"/>
      <c r="DN1172" s="45"/>
      <c r="DO1172" s="45"/>
      <c r="DP1172" s="45"/>
      <c r="DQ1172" s="45"/>
      <c r="DR1172" s="45"/>
      <c r="DS1172" s="45"/>
      <c r="DT1172" s="45"/>
      <c r="DU1172" s="45"/>
      <c r="DV1172" s="1217"/>
      <c r="DW1172" s="45"/>
      <c r="DX1172" s="45"/>
      <c r="DY1172" s="45"/>
      <c r="DZ1172" s="45"/>
      <c r="EA1172" s="45"/>
      <c r="EB1172" s="45"/>
      <c r="EC1172" s="45"/>
      <c r="ED1172" s="45"/>
      <c r="EE1172" s="45"/>
      <c r="EF1172" s="45"/>
      <c r="EG1172" s="45"/>
      <c r="EH1172" s="45"/>
      <c r="EI1172" s="45"/>
      <c r="EJ1172" s="45"/>
      <c r="EK1172" s="45"/>
      <c r="EL1172" s="45"/>
      <c r="EM1172" s="45"/>
      <c r="EN1172" s="45"/>
      <c r="EO1172" s="45"/>
      <c r="EP1172" s="45"/>
      <c r="EQ1172" s="1217"/>
      <c r="ER1172" s="577"/>
    </row>
    <row r="1173" spans="1:148" ht="15" customHeight="1">
      <c r="A1173" s="648"/>
      <c r="B1173" s="2261" t="str">
        <f t="shared" si="1221"/>
        <v>Desk 23</v>
      </c>
      <c r="C1173" s="2266" t="str">
        <f t="shared" ref="C1173" si="1246">IF(ISBLANK(C34), "", C34)</f>
        <v/>
      </c>
      <c r="D1173" s="2266" t="str">
        <f t="shared" si="1244"/>
        <v/>
      </c>
      <c r="E1173" s="2266" t="str">
        <f t="shared" si="1244"/>
        <v/>
      </c>
      <c r="F1173" s="2266" t="str">
        <f t="shared" si="1244"/>
        <v/>
      </c>
      <c r="G1173" s="45"/>
      <c r="H1173" s="45"/>
      <c r="I1173" s="45"/>
      <c r="J1173" s="45"/>
      <c r="K1173" s="45"/>
      <c r="L1173" s="45"/>
      <c r="M1173" s="45"/>
      <c r="N1173" s="45"/>
      <c r="O1173" s="45"/>
      <c r="P1173" s="45"/>
      <c r="Q1173" s="45"/>
      <c r="R1173" s="45"/>
      <c r="S1173" s="45"/>
      <c r="T1173" s="45"/>
      <c r="U1173" s="45"/>
      <c r="V1173" s="45"/>
      <c r="W1173" s="45"/>
      <c r="X1173" s="45"/>
      <c r="Y1173" s="45"/>
      <c r="Z1173" s="45"/>
      <c r="AA1173" s="45"/>
      <c r="AB1173" s="45"/>
      <c r="AC1173" s="45"/>
      <c r="AD1173" s="45"/>
      <c r="AE1173" s="45"/>
      <c r="AF1173" s="45"/>
      <c r="AG1173" s="45"/>
      <c r="AH1173" s="45"/>
      <c r="AI1173" s="45"/>
      <c r="AJ1173" s="45"/>
      <c r="AK1173" s="45"/>
      <c r="AL1173" s="45"/>
      <c r="AM1173" s="45"/>
      <c r="AN1173" s="45"/>
      <c r="AO1173" s="45"/>
      <c r="AP1173" s="45"/>
      <c r="AQ1173" s="45"/>
      <c r="AR1173" s="45"/>
      <c r="AS1173" s="45"/>
      <c r="AT1173" s="45"/>
      <c r="AU1173" s="45"/>
      <c r="AV1173" s="45"/>
      <c r="AW1173" s="45"/>
      <c r="AX1173" s="45"/>
      <c r="AY1173" s="45"/>
      <c r="AZ1173" s="45"/>
      <c r="BA1173" s="45"/>
      <c r="BB1173" s="45"/>
      <c r="BC1173" s="45"/>
      <c r="BD1173" s="45"/>
      <c r="BE1173" s="45"/>
      <c r="BF1173" s="45"/>
      <c r="BG1173" s="45"/>
      <c r="BH1173" s="45"/>
      <c r="BI1173" s="45"/>
      <c r="BJ1173" s="45"/>
      <c r="BK1173" s="45"/>
      <c r="BL1173" s="45"/>
      <c r="BM1173" s="45"/>
      <c r="BN1173" s="45"/>
      <c r="BO1173" s="45"/>
      <c r="BP1173" s="45"/>
      <c r="BQ1173" s="45"/>
      <c r="BR1173" s="45"/>
      <c r="BS1173" s="45"/>
      <c r="BT1173" s="45"/>
      <c r="BU1173" s="45"/>
      <c r="BV1173" s="45"/>
      <c r="BW1173" s="45"/>
      <c r="BX1173" s="45"/>
      <c r="BY1173" s="45"/>
      <c r="BZ1173" s="45"/>
      <c r="CA1173" s="45"/>
      <c r="CB1173" s="45"/>
      <c r="CC1173" s="45"/>
      <c r="CD1173" s="45"/>
      <c r="CE1173" s="45"/>
      <c r="CF1173" s="45"/>
      <c r="CG1173" s="45"/>
      <c r="CH1173" s="45"/>
      <c r="CI1173" s="45"/>
      <c r="CJ1173" s="45"/>
      <c r="CK1173" s="45"/>
      <c r="CL1173" s="45"/>
      <c r="CM1173" s="45"/>
      <c r="CN1173" s="45"/>
      <c r="CO1173" s="45"/>
      <c r="CP1173" s="45"/>
      <c r="CQ1173" s="45"/>
      <c r="CR1173" s="45"/>
      <c r="CS1173" s="45"/>
      <c r="CT1173" s="45"/>
      <c r="CU1173" s="45"/>
      <c r="CV1173" s="45"/>
      <c r="CW1173" s="45"/>
      <c r="CX1173" s="45"/>
      <c r="CY1173" s="45"/>
      <c r="CZ1173" s="45"/>
      <c r="DA1173" s="45"/>
      <c r="DB1173" s="45"/>
      <c r="DC1173" s="45"/>
      <c r="DD1173" s="45"/>
      <c r="DE1173" s="45"/>
      <c r="DF1173" s="45"/>
      <c r="DG1173" s="45"/>
      <c r="DH1173" s="45"/>
      <c r="DI1173" s="45"/>
      <c r="DJ1173" s="45"/>
      <c r="DK1173" s="45"/>
      <c r="DL1173" s="45"/>
      <c r="DM1173" s="45"/>
      <c r="DN1173" s="45"/>
      <c r="DO1173" s="45"/>
      <c r="DP1173" s="45"/>
      <c r="DQ1173" s="45"/>
      <c r="DR1173" s="45"/>
      <c r="DS1173" s="45"/>
      <c r="DT1173" s="45"/>
      <c r="DU1173" s="45"/>
      <c r="DV1173" s="1217"/>
      <c r="DW1173" s="45"/>
      <c r="DX1173" s="45"/>
      <c r="DY1173" s="45"/>
      <c r="DZ1173" s="45"/>
      <c r="EA1173" s="45"/>
      <c r="EB1173" s="45"/>
      <c r="EC1173" s="45"/>
      <c r="ED1173" s="45"/>
      <c r="EE1173" s="45"/>
      <c r="EF1173" s="45"/>
      <c r="EG1173" s="45"/>
      <c r="EH1173" s="45"/>
      <c r="EI1173" s="45"/>
      <c r="EJ1173" s="45"/>
      <c r="EK1173" s="45"/>
      <c r="EL1173" s="45"/>
      <c r="EM1173" s="45"/>
      <c r="EN1173" s="45"/>
      <c r="EO1173" s="45"/>
      <c r="EP1173" s="45"/>
      <c r="EQ1173" s="1217"/>
      <c r="ER1173" s="577"/>
    </row>
    <row r="1174" spans="1:148" ht="15" customHeight="1">
      <c r="A1174" s="648"/>
      <c r="B1174" s="2261" t="str">
        <f t="shared" si="1221"/>
        <v>Desk 24</v>
      </c>
      <c r="C1174" s="2266" t="str">
        <f t="shared" ref="C1174" si="1247">IF(ISBLANK(C35), "", C35)</f>
        <v/>
      </c>
      <c r="D1174" s="2266" t="str">
        <f t="shared" si="1244"/>
        <v/>
      </c>
      <c r="E1174" s="2266" t="str">
        <f t="shared" si="1244"/>
        <v/>
      </c>
      <c r="F1174" s="2266" t="str">
        <f t="shared" si="1244"/>
        <v/>
      </c>
      <c r="G1174" s="45"/>
      <c r="H1174" s="45"/>
      <c r="I1174" s="45"/>
      <c r="J1174" s="45"/>
      <c r="K1174" s="45"/>
      <c r="L1174" s="45"/>
      <c r="M1174" s="45"/>
      <c r="N1174" s="45"/>
      <c r="O1174" s="45"/>
      <c r="P1174" s="45"/>
      <c r="Q1174" s="45"/>
      <c r="R1174" s="45"/>
      <c r="S1174" s="45"/>
      <c r="T1174" s="45"/>
      <c r="U1174" s="45"/>
      <c r="V1174" s="45"/>
      <c r="W1174" s="45"/>
      <c r="X1174" s="45"/>
      <c r="Y1174" s="45"/>
      <c r="Z1174" s="45"/>
      <c r="AA1174" s="45"/>
      <c r="AB1174" s="45"/>
      <c r="AC1174" s="45"/>
      <c r="AD1174" s="45"/>
      <c r="AE1174" s="45"/>
      <c r="AF1174" s="45"/>
      <c r="AG1174" s="45"/>
      <c r="AH1174" s="45"/>
      <c r="AI1174" s="45"/>
      <c r="AJ1174" s="45"/>
      <c r="AK1174" s="45"/>
      <c r="AL1174" s="45"/>
      <c r="AM1174" s="45"/>
      <c r="AN1174" s="45"/>
      <c r="AO1174" s="45"/>
      <c r="AP1174" s="45"/>
      <c r="AQ1174" s="45"/>
      <c r="AR1174" s="45"/>
      <c r="AS1174" s="45"/>
      <c r="AT1174" s="45"/>
      <c r="AU1174" s="45"/>
      <c r="AV1174" s="45"/>
      <c r="AW1174" s="45"/>
      <c r="AX1174" s="45"/>
      <c r="AY1174" s="45"/>
      <c r="AZ1174" s="45"/>
      <c r="BA1174" s="45"/>
      <c r="BB1174" s="45"/>
      <c r="BC1174" s="45"/>
      <c r="BD1174" s="45"/>
      <c r="BE1174" s="45"/>
      <c r="BF1174" s="45"/>
      <c r="BG1174" s="45"/>
      <c r="BH1174" s="45"/>
      <c r="BI1174" s="45"/>
      <c r="BJ1174" s="45"/>
      <c r="BK1174" s="45"/>
      <c r="BL1174" s="45"/>
      <c r="BM1174" s="45"/>
      <c r="BN1174" s="45"/>
      <c r="BO1174" s="45"/>
      <c r="BP1174" s="45"/>
      <c r="BQ1174" s="45"/>
      <c r="BR1174" s="45"/>
      <c r="BS1174" s="45"/>
      <c r="BT1174" s="45"/>
      <c r="BU1174" s="45"/>
      <c r="BV1174" s="45"/>
      <c r="BW1174" s="45"/>
      <c r="BX1174" s="45"/>
      <c r="BY1174" s="45"/>
      <c r="BZ1174" s="45"/>
      <c r="CA1174" s="45"/>
      <c r="CB1174" s="45"/>
      <c r="CC1174" s="45"/>
      <c r="CD1174" s="45"/>
      <c r="CE1174" s="45"/>
      <c r="CF1174" s="45"/>
      <c r="CG1174" s="45"/>
      <c r="CH1174" s="45"/>
      <c r="CI1174" s="45"/>
      <c r="CJ1174" s="45"/>
      <c r="CK1174" s="45"/>
      <c r="CL1174" s="45"/>
      <c r="CM1174" s="45"/>
      <c r="CN1174" s="45"/>
      <c r="CO1174" s="45"/>
      <c r="CP1174" s="45"/>
      <c r="CQ1174" s="45"/>
      <c r="CR1174" s="45"/>
      <c r="CS1174" s="45"/>
      <c r="CT1174" s="45"/>
      <c r="CU1174" s="45"/>
      <c r="CV1174" s="45"/>
      <c r="CW1174" s="45"/>
      <c r="CX1174" s="45"/>
      <c r="CY1174" s="45"/>
      <c r="CZ1174" s="45"/>
      <c r="DA1174" s="45"/>
      <c r="DB1174" s="45"/>
      <c r="DC1174" s="45"/>
      <c r="DD1174" s="45"/>
      <c r="DE1174" s="45"/>
      <c r="DF1174" s="45"/>
      <c r="DG1174" s="45"/>
      <c r="DH1174" s="45"/>
      <c r="DI1174" s="45"/>
      <c r="DJ1174" s="45"/>
      <c r="DK1174" s="45"/>
      <c r="DL1174" s="45"/>
      <c r="DM1174" s="45"/>
      <c r="DN1174" s="45"/>
      <c r="DO1174" s="45"/>
      <c r="DP1174" s="45"/>
      <c r="DQ1174" s="45"/>
      <c r="DR1174" s="45"/>
      <c r="DS1174" s="45"/>
      <c r="DT1174" s="45"/>
      <c r="DU1174" s="45"/>
      <c r="DV1174" s="1217"/>
      <c r="DW1174" s="45"/>
      <c r="DX1174" s="45"/>
      <c r="DY1174" s="45"/>
      <c r="DZ1174" s="45"/>
      <c r="EA1174" s="45"/>
      <c r="EB1174" s="45"/>
      <c r="EC1174" s="45"/>
      <c r="ED1174" s="45"/>
      <c r="EE1174" s="45"/>
      <c r="EF1174" s="45"/>
      <c r="EG1174" s="45"/>
      <c r="EH1174" s="45"/>
      <c r="EI1174" s="45"/>
      <c r="EJ1174" s="45"/>
      <c r="EK1174" s="45"/>
      <c r="EL1174" s="45"/>
      <c r="EM1174" s="45"/>
      <c r="EN1174" s="45"/>
      <c r="EO1174" s="45"/>
      <c r="EP1174" s="45"/>
      <c r="EQ1174" s="1217"/>
      <c r="ER1174" s="577"/>
    </row>
    <row r="1175" spans="1:148" ht="15" customHeight="1">
      <c r="A1175" s="648"/>
      <c r="B1175" s="2261" t="str">
        <f t="shared" si="1221"/>
        <v>Desk 25</v>
      </c>
      <c r="C1175" s="2266" t="str">
        <f t="shared" ref="C1175" si="1248">IF(ISBLANK(C36), "", C36)</f>
        <v/>
      </c>
      <c r="D1175" s="2266" t="str">
        <f t="shared" si="1244"/>
        <v/>
      </c>
      <c r="E1175" s="2266" t="str">
        <f t="shared" si="1244"/>
        <v/>
      </c>
      <c r="F1175" s="2266" t="str">
        <f t="shared" si="1244"/>
        <v/>
      </c>
      <c r="G1175" s="45"/>
      <c r="H1175" s="45"/>
      <c r="I1175" s="45"/>
      <c r="J1175" s="45"/>
      <c r="K1175" s="45"/>
      <c r="L1175" s="45"/>
      <c r="M1175" s="45"/>
      <c r="N1175" s="45"/>
      <c r="O1175" s="45"/>
      <c r="P1175" s="45"/>
      <c r="Q1175" s="45"/>
      <c r="R1175" s="45"/>
      <c r="S1175" s="45"/>
      <c r="T1175" s="45"/>
      <c r="U1175" s="45"/>
      <c r="V1175" s="45"/>
      <c r="W1175" s="45"/>
      <c r="X1175" s="45"/>
      <c r="Y1175" s="45"/>
      <c r="Z1175" s="45"/>
      <c r="AA1175" s="45"/>
      <c r="AB1175" s="45"/>
      <c r="AC1175" s="45"/>
      <c r="AD1175" s="45"/>
      <c r="AE1175" s="45"/>
      <c r="AF1175" s="45"/>
      <c r="AG1175" s="45"/>
      <c r="AH1175" s="45"/>
      <c r="AI1175" s="45"/>
      <c r="AJ1175" s="45"/>
      <c r="AK1175" s="45"/>
      <c r="AL1175" s="45"/>
      <c r="AM1175" s="45"/>
      <c r="AN1175" s="45"/>
      <c r="AO1175" s="45"/>
      <c r="AP1175" s="45"/>
      <c r="AQ1175" s="45"/>
      <c r="AR1175" s="45"/>
      <c r="AS1175" s="45"/>
      <c r="AT1175" s="45"/>
      <c r="AU1175" s="45"/>
      <c r="AV1175" s="45"/>
      <c r="AW1175" s="45"/>
      <c r="AX1175" s="45"/>
      <c r="AY1175" s="45"/>
      <c r="AZ1175" s="45"/>
      <c r="BA1175" s="45"/>
      <c r="BB1175" s="45"/>
      <c r="BC1175" s="45"/>
      <c r="BD1175" s="45"/>
      <c r="BE1175" s="45"/>
      <c r="BF1175" s="45"/>
      <c r="BG1175" s="45"/>
      <c r="BH1175" s="45"/>
      <c r="BI1175" s="45"/>
      <c r="BJ1175" s="45"/>
      <c r="BK1175" s="45"/>
      <c r="BL1175" s="45"/>
      <c r="BM1175" s="45"/>
      <c r="BN1175" s="45"/>
      <c r="BO1175" s="45"/>
      <c r="BP1175" s="45"/>
      <c r="BQ1175" s="45"/>
      <c r="BR1175" s="45"/>
      <c r="BS1175" s="45"/>
      <c r="BT1175" s="45"/>
      <c r="BU1175" s="45"/>
      <c r="BV1175" s="45"/>
      <c r="BW1175" s="45"/>
      <c r="BX1175" s="45"/>
      <c r="BY1175" s="45"/>
      <c r="BZ1175" s="45"/>
      <c r="CA1175" s="45"/>
      <c r="CB1175" s="45"/>
      <c r="CC1175" s="45"/>
      <c r="CD1175" s="45"/>
      <c r="CE1175" s="45"/>
      <c r="CF1175" s="45"/>
      <c r="CG1175" s="45"/>
      <c r="CH1175" s="45"/>
      <c r="CI1175" s="45"/>
      <c r="CJ1175" s="45"/>
      <c r="CK1175" s="45"/>
      <c r="CL1175" s="45"/>
      <c r="CM1175" s="45"/>
      <c r="CN1175" s="45"/>
      <c r="CO1175" s="45"/>
      <c r="CP1175" s="45"/>
      <c r="CQ1175" s="45"/>
      <c r="CR1175" s="45"/>
      <c r="CS1175" s="45"/>
      <c r="CT1175" s="45"/>
      <c r="CU1175" s="45"/>
      <c r="CV1175" s="45"/>
      <c r="CW1175" s="45"/>
      <c r="CX1175" s="45"/>
      <c r="CY1175" s="45"/>
      <c r="CZ1175" s="45"/>
      <c r="DA1175" s="45"/>
      <c r="DB1175" s="45"/>
      <c r="DC1175" s="45"/>
      <c r="DD1175" s="45"/>
      <c r="DE1175" s="45"/>
      <c r="DF1175" s="45"/>
      <c r="DG1175" s="45"/>
      <c r="DH1175" s="45"/>
      <c r="DI1175" s="45"/>
      <c r="DJ1175" s="45"/>
      <c r="DK1175" s="45"/>
      <c r="DL1175" s="45"/>
      <c r="DM1175" s="45"/>
      <c r="DN1175" s="45"/>
      <c r="DO1175" s="45"/>
      <c r="DP1175" s="45"/>
      <c r="DQ1175" s="45"/>
      <c r="DR1175" s="45"/>
      <c r="DS1175" s="45"/>
      <c r="DT1175" s="45"/>
      <c r="DU1175" s="45"/>
      <c r="DV1175" s="1217"/>
      <c r="DW1175" s="45"/>
      <c r="DX1175" s="45"/>
      <c r="DY1175" s="45"/>
      <c r="DZ1175" s="45"/>
      <c r="EA1175" s="45"/>
      <c r="EB1175" s="45"/>
      <c r="EC1175" s="45"/>
      <c r="ED1175" s="45"/>
      <c r="EE1175" s="45"/>
      <c r="EF1175" s="45"/>
      <c r="EG1175" s="45"/>
      <c r="EH1175" s="45"/>
      <c r="EI1175" s="45"/>
      <c r="EJ1175" s="45"/>
      <c r="EK1175" s="45"/>
      <c r="EL1175" s="45"/>
      <c r="EM1175" s="45"/>
      <c r="EN1175" s="45"/>
      <c r="EO1175" s="45"/>
      <c r="EP1175" s="45"/>
      <c r="EQ1175" s="1217"/>
      <c r="ER1175" s="577"/>
    </row>
    <row r="1176" spans="1:148" ht="15" customHeight="1">
      <c r="A1176" s="648"/>
      <c r="B1176" s="2261" t="str">
        <f t="shared" si="1221"/>
        <v>Desk 26</v>
      </c>
      <c r="C1176" s="2266" t="str">
        <f t="shared" ref="C1176" si="1249">IF(ISBLANK(C37), "", C37)</f>
        <v/>
      </c>
      <c r="D1176" s="2266" t="str">
        <f t="shared" si="1244"/>
        <v/>
      </c>
      <c r="E1176" s="2266" t="str">
        <f t="shared" si="1244"/>
        <v/>
      </c>
      <c r="F1176" s="2266" t="str">
        <f t="shared" si="1244"/>
        <v/>
      </c>
      <c r="G1176" s="45"/>
      <c r="H1176" s="45"/>
      <c r="I1176" s="45"/>
      <c r="J1176" s="45"/>
      <c r="K1176" s="45"/>
      <c r="L1176" s="45"/>
      <c r="M1176" s="45"/>
      <c r="N1176" s="45"/>
      <c r="O1176" s="45"/>
      <c r="P1176" s="45"/>
      <c r="Q1176" s="45"/>
      <c r="R1176" s="45"/>
      <c r="S1176" s="45"/>
      <c r="T1176" s="45"/>
      <c r="U1176" s="45"/>
      <c r="V1176" s="45"/>
      <c r="W1176" s="45"/>
      <c r="X1176" s="45"/>
      <c r="Y1176" s="45"/>
      <c r="Z1176" s="45"/>
      <c r="AA1176" s="45"/>
      <c r="AB1176" s="45"/>
      <c r="AC1176" s="45"/>
      <c r="AD1176" s="45"/>
      <c r="AE1176" s="45"/>
      <c r="AF1176" s="45"/>
      <c r="AG1176" s="45"/>
      <c r="AH1176" s="45"/>
      <c r="AI1176" s="45"/>
      <c r="AJ1176" s="45"/>
      <c r="AK1176" s="45"/>
      <c r="AL1176" s="45"/>
      <c r="AM1176" s="45"/>
      <c r="AN1176" s="45"/>
      <c r="AO1176" s="45"/>
      <c r="AP1176" s="45"/>
      <c r="AQ1176" s="45"/>
      <c r="AR1176" s="45"/>
      <c r="AS1176" s="45"/>
      <c r="AT1176" s="45"/>
      <c r="AU1176" s="45"/>
      <c r="AV1176" s="45"/>
      <c r="AW1176" s="45"/>
      <c r="AX1176" s="45"/>
      <c r="AY1176" s="45"/>
      <c r="AZ1176" s="45"/>
      <c r="BA1176" s="45"/>
      <c r="BB1176" s="45"/>
      <c r="BC1176" s="45"/>
      <c r="BD1176" s="45"/>
      <c r="BE1176" s="45"/>
      <c r="BF1176" s="45"/>
      <c r="BG1176" s="45"/>
      <c r="BH1176" s="45"/>
      <c r="BI1176" s="45"/>
      <c r="BJ1176" s="45"/>
      <c r="BK1176" s="45"/>
      <c r="BL1176" s="45"/>
      <c r="BM1176" s="45"/>
      <c r="BN1176" s="45"/>
      <c r="BO1176" s="45"/>
      <c r="BP1176" s="45"/>
      <c r="BQ1176" s="45"/>
      <c r="BR1176" s="45"/>
      <c r="BS1176" s="45"/>
      <c r="BT1176" s="45"/>
      <c r="BU1176" s="45"/>
      <c r="BV1176" s="45"/>
      <c r="BW1176" s="45"/>
      <c r="BX1176" s="45"/>
      <c r="BY1176" s="45"/>
      <c r="BZ1176" s="45"/>
      <c r="CA1176" s="45"/>
      <c r="CB1176" s="45"/>
      <c r="CC1176" s="45"/>
      <c r="CD1176" s="45"/>
      <c r="CE1176" s="45"/>
      <c r="CF1176" s="45"/>
      <c r="CG1176" s="45"/>
      <c r="CH1176" s="45"/>
      <c r="CI1176" s="45"/>
      <c r="CJ1176" s="45"/>
      <c r="CK1176" s="45"/>
      <c r="CL1176" s="45"/>
      <c r="CM1176" s="45"/>
      <c r="CN1176" s="45"/>
      <c r="CO1176" s="45"/>
      <c r="CP1176" s="45"/>
      <c r="CQ1176" s="45"/>
      <c r="CR1176" s="45"/>
      <c r="CS1176" s="45"/>
      <c r="CT1176" s="45"/>
      <c r="CU1176" s="45"/>
      <c r="CV1176" s="45"/>
      <c r="CW1176" s="45"/>
      <c r="CX1176" s="45"/>
      <c r="CY1176" s="45"/>
      <c r="CZ1176" s="45"/>
      <c r="DA1176" s="45"/>
      <c r="DB1176" s="45"/>
      <c r="DC1176" s="45"/>
      <c r="DD1176" s="45"/>
      <c r="DE1176" s="45"/>
      <c r="DF1176" s="45"/>
      <c r="DG1176" s="45"/>
      <c r="DH1176" s="45"/>
      <c r="DI1176" s="45"/>
      <c r="DJ1176" s="45"/>
      <c r="DK1176" s="45"/>
      <c r="DL1176" s="45"/>
      <c r="DM1176" s="45"/>
      <c r="DN1176" s="45"/>
      <c r="DO1176" s="45"/>
      <c r="DP1176" s="45"/>
      <c r="DQ1176" s="45"/>
      <c r="DR1176" s="45"/>
      <c r="DS1176" s="45"/>
      <c r="DT1176" s="45"/>
      <c r="DU1176" s="45"/>
      <c r="DV1176" s="1217"/>
      <c r="DW1176" s="45"/>
      <c r="DX1176" s="45"/>
      <c r="DY1176" s="45"/>
      <c r="DZ1176" s="45"/>
      <c r="EA1176" s="45"/>
      <c r="EB1176" s="45"/>
      <c r="EC1176" s="45"/>
      <c r="ED1176" s="45"/>
      <c r="EE1176" s="45"/>
      <c r="EF1176" s="45"/>
      <c r="EG1176" s="45"/>
      <c r="EH1176" s="45"/>
      <c r="EI1176" s="45"/>
      <c r="EJ1176" s="45"/>
      <c r="EK1176" s="45"/>
      <c r="EL1176" s="45"/>
      <c r="EM1176" s="45"/>
      <c r="EN1176" s="45"/>
      <c r="EO1176" s="45"/>
      <c r="EP1176" s="45"/>
      <c r="EQ1176" s="1217"/>
      <c r="ER1176" s="577"/>
    </row>
    <row r="1177" spans="1:148" ht="15" customHeight="1">
      <c r="A1177" s="648"/>
      <c r="B1177" s="2261" t="str">
        <f t="shared" si="1221"/>
        <v>Desk 27</v>
      </c>
      <c r="C1177" s="2266" t="str">
        <f t="shared" ref="C1177" si="1250">IF(ISBLANK(C38), "", C38)</f>
        <v/>
      </c>
      <c r="D1177" s="2266" t="str">
        <f t="shared" si="1244"/>
        <v/>
      </c>
      <c r="E1177" s="2266" t="str">
        <f t="shared" si="1244"/>
        <v/>
      </c>
      <c r="F1177" s="2266" t="str">
        <f t="shared" si="1244"/>
        <v/>
      </c>
      <c r="G1177" s="45"/>
      <c r="H1177" s="45"/>
      <c r="I1177" s="45"/>
      <c r="J1177" s="45"/>
      <c r="K1177" s="45"/>
      <c r="L1177" s="45"/>
      <c r="M1177" s="45"/>
      <c r="N1177" s="45"/>
      <c r="O1177" s="45"/>
      <c r="P1177" s="45"/>
      <c r="Q1177" s="45"/>
      <c r="R1177" s="45"/>
      <c r="S1177" s="45"/>
      <c r="T1177" s="45"/>
      <c r="U1177" s="45"/>
      <c r="V1177" s="45"/>
      <c r="W1177" s="45"/>
      <c r="X1177" s="45"/>
      <c r="Y1177" s="45"/>
      <c r="Z1177" s="45"/>
      <c r="AA1177" s="45"/>
      <c r="AB1177" s="45"/>
      <c r="AC1177" s="45"/>
      <c r="AD1177" s="45"/>
      <c r="AE1177" s="45"/>
      <c r="AF1177" s="45"/>
      <c r="AG1177" s="45"/>
      <c r="AH1177" s="45"/>
      <c r="AI1177" s="45"/>
      <c r="AJ1177" s="45"/>
      <c r="AK1177" s="45"/>
      <c r="AL1177" s="45"/>
      <c r="AM1177" s="45"/>
      <c r="AN1177" s="45"/>
      <c r="AO1177" s="45"/>
      <c r="AP1177" s="45"/>
      <c r="AQ1177" s="45"/>
      <c r="AR1177" s="45"/>
      <c r="AS1177" s="45"/>
      <c r="AT1177" s="45"/>
      <c r="AU1177" s="45"/>
      <c r="AV1177" s="45"/>
      <c r="AW1177" s="45"/>
      <c r="AX1177" s="45"/>
      <c r="AY1177" s="45"/>
      <c r="AZ1177" s="45"/>
      <c r="BA1177" s="45"/>
      <c r="BB1177" s="45"/>
      <c r="BC1177" s="45"/>
      <c r="BD1177" s="45"/>
      <c r="BE1177" s="45"/>
      <c r="BF1177" s="45"/>
      <c r="BG1177" s="45"/>
      <c r="BH1177" s="45"/>
      <c r="BI1177" s="45"/>
      <c r="BJ1177" s="45"/>
      <c r="BK1177" s="45"/>
      <c r="BL1177" s="45"/>
      <c r="BM1177" s="45"/>
      <c r="BN1177" s="45"/>
      <c r="BO1177" s="45"/>
      <c r="BP1177" s="45"/>
      <c r="BQ1177" s="45"/>
      <c r="BR1177" s="45"/>
      <c r="BS1177" s="45"/>
      <c r="BT1177" s="45"/>
      <c r="BU1177" s="45"/>
      <c r="BV1177" s="45"/>
      <c r="BW1177" s="45"/>
      <c r="BX1177" s="45"/>
      <c r="BY1177" s="45"/>
      <c r="BZ1177" s="45"/>
      <c r="CA1177" s="45"/>
      <c r="CB1177" s="45"/>
      <c r="CC1177" s="45"/>
      <c r="CD1177" s="45"/>
      <c r="CE1177" s="45"/>
      <c r="CF1177" s="45"/>
      <c r="CG1177" s="45"/>
      <c r="CH1177" s="45"/>
      <c r="CI1177" s="45"/>
      <c r="CJ1177" s="45"/>
      <c r="CK1177" s="45"/>
      <c r="CL1177" s="45"/>
      <c r="CM1177" s="45"/>
      <c r="CN1177" s="45"/>
      <c r="CO1177" s="45"/>
      <c r="CP1177" s="45"/>
      <c r="CQ1177" s="45"/>
      <c r="CR1177" s="45"/>
      <c r="CS1177" s="45"/>
      <c r="CT1177" s="45"/>
      <c r="CU1177" s="45"/>
      <c r="CV1177" s="45"/>
      <c r="CW1177" s="45"/>
      <c r="CX1177" s="45"/>
      <c r="CY1177" s="45"/>
      <c r="CZ1177" s="45"/>
      <c r="DA1177" s="45"/>
      <c r="DB1177" s="45"/>
      <c r="DC1177" s="45"/>
      <c r="DD1177" s="45"/>
      <c r="DE1177" s="45"/>
      <c r="DF1177" s="45"/>
      <c r="DG1177" s="45"/>
      <c r="DH1177" s="45"/>
      <c r="DI1177" s="45"/>
      <c r="DJ1177" s="45"/>
      <c r="DK1177" s="45"/>
      <c r="DL1177" s="45"/>
      <c r="DM1177" s="45"/>
      <c r="DN1177" s="45"/>
      <c r="DO1177" s="45"/>
      <c r="DP1177" s="45"/>
      <c r="DQ1177" s="45"/>
      <c r="DR1177" s="45"/>
      <c r="DS1177" s="45"/>
      <c r="DT1177" s="45"/>
      <c r="DU1177" s="45"/>
      <c r="DV1177" s="1217"/>
      <c r="DW1177" s="45"/>
      <c r="DX1177" s="45"/>
      <c r="DY1177" s="45"/>
      <c r="DZ1177" s="45"/>
      <c r="EA1177" s="45"/>
      <c r="EB1177" s="45"/>
      <c r="EC1177" s="45"/>
      <c r="ED1177" s="45"/>
      <c r="EE1177" s="45"/>
      <c r="EF1177" s="45"/>
      <c r="EG1177" s="45"/>
      <c r="EH1177" s="45"/>
      <c r="EI1177" s="45"/>
      <c r="EJ1177" s="45"/>
      <c r="EK1177" s="45"/>
      <c r="EL1177" s="45"/>
      <c r="EM1177" s="45"/>
      <c r="EN1177" s="45"/>
      <c r="EO1177" s="45"/>
      <c r="EP1177" s="45"/>
      <c r="EQ1177" s="1217"/>
      <c r="ER1177" s="577"/>
    </row>
    <row r="1178" spans="1:148" ht="15" customHeight="1">
      <c r="A1178" s="648"/>
      <c r="B1178" s="2261" t="str">
        <f t="shared" si="1221"/>
        <v>Desk 28</v>
      </c>
      <c r="C1178" s="2266" t="str">
        <f t="shared" ref="C1178" si="1251">IF(ISBLANK(C39), "", C39)</f>
        <v/>
      </c>
      <c r="D1178" s="2266" t="str">
        <f t="shared" si="1244"/>
        <v/>
      </c>
      <c r="E1178" s="2266" t="str">
        <f t="shared" si="1244"/>
        <v/>
      </c>
      <c r="F1178" s="2266" t="str">
        <f t="shared" si="1244"/>
        <v/>
      </c>
      <c r="G1178" s="45"/>
      <c r="H1178" s="45"/>
      <c r="I1178" s="45"/>
      <c r="J1178" s="45"/>
      <c r="K1178" s="45"/>
      <c r="L1178" s="45"/>
      <c r="M1178" s="45"/>
      <c r="N1178" s="45"/>
      <c r="O1178" s="45"/>
      <c r="P1178" s="45"/>
      <c r="Q1178" s="45"/>
      <c r="R1178" s="45"/>
      <c r="S1178" s="45"/>
      <c r="T1178" s="45"/>
      <c r="U1178" s="45"/>
      <c r="V1178" s="45"/>
      <c r="W1178" s="45"/>
      <c r="X1178" s="45"/>
      <c r="Y1178" s="45"/>
      <c r="Z1178" s="45"/>
      <c r="AA1178" s="45"/>
      <c r="AB1178" s="45"/>
      <c r="AC1178" s="45"/>
      <c r="AD1178" s="45"/>
      <c r="AE1178" s="45"/>
      <c r="AF1178" s="45"/>
      <c r="AG1178" s="45"/>
      <c r="AH1178" s="45"/>
      <c r="AI1178" s="45"/>
      <c r="AJ1178" s="45"/>
      <c r="AK1178" s="45"/>
      <c r="AL1178" s="45"/>
      <c r="AM1178" s="45"/>
      <c r="AN1178" s="45"/>
      <c r="AO1178" s="45"/>
      <c r="AP1178" s="45"/>
      <c r="AQ1178" s="45"/>
      <c r="AR1178" s="45"/>
      <c r="AS1178" s="45"/>
      <c r="AT1178" s="45"/>
      <c r="AU1178" s="45"/>
      <c r="AV1178" s="45"/>
      <c r="AW1178" s="45"/>
      <c r="AX1178" s="45"/>
      <c r="AY1178" s="45"/>
      <c r="AZ1178" s="45"/>
      <c r="BA1178" s="45"/>
      <c r="BB1178" s="45"/>
      <c r="BC1178" s="45"/>
      <c r="BD1178" s="45"/>
      <c r="BE1178" s="45"/>
      <c r="BF1178" s="45"/>
      <c r="BG1178" s="45"/>
      <c r="BH1178" s="45"/>
      <c r="BI1178" s="45"/>
      <c r="BJ1178" s="45"/>
      <c r="BK1178" s="45"/>
      <c r="BL1178" s="45"/>
      <c r="BM1178" s="45"/>
      <c r="BN1178" s="45"/>
      <c r="BO1178" s="45"/>
      <c r="BP1178" s="45"/>
      <c r="BQ1178" s="45"/>
      <c r="BR1178" s="45"/>
      <c r="BS1178" s="45"/>
      <c r="BT1178" s="45"/>
      <c r="BU1178" s="45"/>
      <c r="BV1178" s="45"/>
      <c r="BW1178" s="45"/>
      <c r="BX1178" s="45"/>
      <c r="BY1178" s="45"/>
      <c r="BZ1178" s="45"/>
      <c r="CA1178" s="45"/>
      <c r="CB1178" s="45"/>
      <c r="CC1178" s="45"/>
      <c r="CD1178" s="45"/>
      <c r="CE1178" s="45"/>
      <c r="CF1178" s="45"/>
      <c r="CG1178" s="45"/>
      <c r="CH1178" s="45"/>
      <c r="CI1178" s="45"/>
      <c r="CJ1178" s="45"/>
      <c r="CK1178" s="45"/>
      <c r="CL1178" s="45"/>
      <c r="CM1178" s="45"/>
      <c r="CN1178" s="45"/>
      <c r="CO1178" s="45"/>
      <c r="CP1178" s="45"/>
      <c r="CQ1178" s="45"/>
      <c r="CR1178" s="45"/>
      <c r="CS1178" s="45"/>
      <c r="CT1178" s="45"/>
      <c r="CU1178" s="45"/>
      <c r="CV1178" s="45"/>
      <c r="CW1178" s="45"/>
      <c r="CX1178" s="45"/>
      <c r="CY1178" s="45"/>
      <c r="CZ1178" s="45"/>
      <c r="DA1178" s="45"/>
      <c r="DB1178" s="45"/>
      <c r="DC1178" s="45"/>
      <c r="DD1178" s="45"/>
      <c r="DE1178" s="45"/>
      <c r="DF1178" s="45"/>
      <c r="DG1178" s="45"/>
      <c r="DH1178" s="45"/>
      <c r="DI1178" s="45"/>
      <c r="DJ1178" s="45"/>
      <c r="DK1178" s="45"/>
      <c r="DL1178" s="45"/>
      <c r="DM1178" s="45"/>
      <c r="DN1178" s="45"/>
      <c r="DO1178" s="45"/>
      <c r="DP1178" s="45"/>
      <c r="DQ1178" s="45"/>
      <c r="DR1178" s="45"/>
      <c r="DS1178" s="45"/>
      <c r="DT1178" s="45"/>
      <c r="DU1178" s="45"/>
      <c r="DV1178" s="1217"/>
      <c r="DW1178" s="45"/>
      <c r="DX1178" s="45"/>
      <c r="DY1178" s="45"/>
      <c r="DZ1178" s="45"/>
      <c r="EA1178" s="45"/>
      <c r="EB1178" s="45"/>
      <c r="EC1178" s="45"/>
      <c r="ED1178" s="45"/>
      <c r="EE1178" s="45"/>
      <c r="EF1178" s="45"/>
      <c r="EG1178" s="45"/>
      <c r="EH1178" s="45"/>
      <c r="EI1178" s="45"/>
      <c r="EJ1178" s="45"/>
      <c r="EK1178" s="45"/>
      <c r="EL1178" s="45"/>
      <c r="EM1178" s="45"/>
      <c r="EN1178" s="45"/>
      <c r="EO1178" s="45"/>
      <c r="EP1178" s="45"/>
      <c r="EQ1178" s="1217"/>
      <c r="ER1178" s="577"/>
    </row>
    <row r="1179" spans="1:148" ht="15" customHeight="1">
      <c r="A1179" s="648"/>
      <c r="B1179" s="2261" t="str">
        <f t="shared" si="1221"/>
        <v>Desk 29</v>
      </c>
      <c r="C1179" s="2266" t="str">
        <f t="shared" ref="C1179" si="1252">IF(ISBLANK(C40), "", C40)</f>
        <v/>
      </c>
      <c r="D1179" s="2266" t="str">
        <f t="shared" si="1244"/>
        <v/>
      </c>
      <c r="E1179" s="2266" t="str">
        <f t="shared" si="1244"/>
        <v/>
      </c>
      <c r="F1179" s="2266" t="str">
        <f t="shared" si="1244"/>
        <v/>
      </c>
      <c r="G1179" s="45"/>
      <c r="H1179" s="45"/>
      <c r="I1179" s="45"/>
      <c r="J1179" s="45"/>
      <c r="K1179" s="45"/>
      <c r="L1179" s="45"/>
      <c r="M1179" s="45"/>
      <c r="N1179" s="45"/>
      <c r="O1179" s="45"/>
      <c r="P1179" s="45"/>
      <c r="Q1179" s="45"/>
      <c r="R1179" s="45"/>
      <c r="S1179" s="45"/>
      <c r="T1179" s="45"/>
      <c r="U1179" s="45"/>
      <c r="V1179" s="45"/>
      <c r="W1179" s="45"/>
      <c r="X1179" s="45"/>
      <c r="Y1179" s="45"/>
      <c r="Z1179" s="45"/>
      <c r="AA1179" s="45"/>
      <c r="AB1179" s="45"/>
      <c r="AC1179" s="45"/>
      <c r="AD1179" s="45"/>
      <c r="AE1179" s="45"/>
      <c r="AF1179" s="45"/>
      <c r="AG1179" s="45"/>
      <c r="AH1179" s="45"/>
      <c r="AI1179" s="45"/>
      <c r="AJ1179" s="45"/>
      <c r="AK1179" s="45"/>
      <c r="AL1179" s="45"/>
      <c r="AM1179" s="45"/>
      <c r="AN1179" s="45"/>
      <c r="AO1179" s="45"/>
      <c r="AP1179" s="45"/>
      <c r="AQ1179" s="45"/>
      <c r="AR1179" s="45"/>
      <c r="AS1179" s="45"/>
      <c r="AT1179" s="45"/>
      <c r="AU1179" s="45"/>
      <c r="AV1179" s="45"/>
      <c r="AW1179" s="45"/>
      <c r="AX1179" s="45"/>
      <c r="AY1179" s="45"/>
      <c r="AZ1179" s="45"/>
      <c r="BA1179" s="45"/>
      <c r="BB1179" s="45"/>
      <c r="BC1179" s="45"/>
      <c r="BD1179" s="45"/>
      <c r="BE1179" s="45"/>
      <c r="BF1179" s="45"/>
      <c r="BG1179" s="45"/>
      <c r="BH1179" s="45"/>
      <c r="BI1179" s="45"/>
      <c r="BJ1179" s="45"/>
      <c r="BK1179" s="45"/>
      <c r="BL1179" s="45"/>
      <c r="BM1179" s="45"/>
      <c r="BN1179" s="45"/>
      <c r="BO1179" s="45"/>
      <c r="BP1179" s="45"/>
      <c r="BQ1179" s="45"/>
      <c r="BR1179" s="45"/>
      <c r="BS1179" s="45"/>
      <c r="BT1179" s="45"/>
      <c r="BU1179" s="45"/>
      <c r="BV1179" s="45"/>
      <c r="BW1179" s="45"/>
      <c r="BX1179" s="45"/>
      <c r="BY1179" s="45"/>
      <c r="BZ1179" s="45"/>
      <c r="CA1179" s="45"/>
      <c r="CB1179" s="45"/>
      <c r="CC1179" s="45"/>
      <c r="CD1179" s="45"/>
      <c r="CE1179" s="45"/>
      <c r="CF1179" s="45"/>
      <c r="CG1179" s="45"/>
      <c r="CH1179" s="45"/>
      <c r="CI1179" s="45"/>
      <c r="CJ1179" s="45"/>
      <c r="CK1179" s="45"/>
      <c r="CL1179" s="45"/>
      <c r="CM1179" s="45"/>
      <c r="CN1179" s="45"/>
      <c r="CO1179" s="45"/>
      <c r="CP1179" s="45"/>
      <c r="CQ1179" s="45"/>
      <c r="CR1179" s="45"/>
      <c r="CS1179" s="45"/>
      <c r="CT1179" s="45"/>
      <c r="CU1179" s="45"/>
      <c r="CV1179" s="45"/>
      <c r="CW1179" s="45"/>
      <c r="CX1179" s="45"/>
      <c r="CY1179" s="45"/>
      <c r="CZ1179" s="45"/>
      <c r="DA1179" s="45"/>
      <c r="DB1179" s="45"/>
      <c r="DC1179" s="45"/>
      <c r="DD1179" s="45"/>
      <c r="DE1179" s="45"/>
      <c r="DF1179" s="45"/>
      <c r="DG1179" s="45"/>
      <c r="DH1179" s="45"/>
      <c r="DI1179" s="45"/>
      <c r="DJ1179" s="45"/>
      <c r="DK1179" s="45"/>
      <c r="DL1179" s="45"/>
      <c r="DM1179" s="45"/>
      <c r="DN1179" s="45"/>
      <c r="DO1179" s="45"/>
      <c r="DP1179" s="45"/>
      <c r="DQ1179" s="45"/>
      <c r="DR1179" s="45"/>
      <c r="DS1179" s="45"/>
      <c r="DT1179" s="45"/>
      <c r="DU1179" s="45"/>
      <c r="DV1179" s="1217"/>
      <c r="DW1179" s="45"/>
      <c r="DX1179" s="45"/>
      <c r="DY1179" s="45"/>
      <c r="DZ1179" s="45"/>
      <c r="EA1179" s="45"/>
      <c r="EB1179" s="45"/>
      <c r="EC1179" s="45"/>
      <c r="ED1179" s="45"/>
      <c r="EE1179" s="45"/>
      <c r="EF1179" s="45"/>
      <c r="EG1179" s="45"/>
      <c r="EH1179" s="45"/>
      <c r="EI1179" s="45"/>
      <c r="EJ1179" s="45"/>
      <c r="EK1179" s="45"/>
      <c r="EL1179" s="45"/>
      <c r="EM1179" s="45"/>
      <c r="EN1179" s="45"/>
      <c r="EO1179" s="45"/>
      <c r="EP1179" s="45"/>
      <c r="EQ1179" s="1217"/>
      <c r="ER1179" s="577"/>
    </row>
    <row r="1180" spans="1:148" ht="15" customHeight="1">
      <c r="A1180" s="648"/>
      <c r="B1180" s="2261" t="str">
        <f t="shared" si="1221"/>
        <v>Desk 30</v>
      </c>
      <c r="C1180" s="2266" t="str">
        <f t="shared" ref="C1180" si="1253">IF(ISBLANK(C41), "", C41)</f>
        <v/>
      </c>
      <c r="D1180" s="2266" t="str">
        <f t="shared" si="1244"/>
        <v/>
      </c>
      <c r="E1180" s="2266" t="str">
        <f t="shared" si="1244"/>
        <v/>
      </c>
      <c r="F1180" s="2266" t="str">
        <f t="shared" si="1244"/>
        <v/>
      </c>
      <c r="G1180" s="45"/>
      <c r="H1180" s="45"/>
      <c r="I1180" s="45"/>
      <c r="J1180" s="45"/>
      <c r="K1180" s="45"/>
      <c r="L1180" s="45"/>
      <c r="M1180" s="45"/>
      <c r="N1180" s="45"/>
      <c r="O1180" s="45"/>
      <c r="P1180" s="45"/>
      <c r="Q1180" s="45"/>
      <c r="R1180" s="45"/>
      <c r="S1180" s="45"/>
      <c r="T1180" s="45"/>
      <c r="U1180" s="45"/>
      <c r="V1180" s="45"/>
      <c r="W1180" s="45"/>
      <c r="X1180" s="45"/>
      <c r="Y1180" s="45"/>
      <c r="Z1180" s="45"/>
      <c r="AA1180" s="45"/>
      <c r="AB1180" s="45"/>
      <c r="AC1180" s="45"/>
      <c r="AD1180" s="45"/>
      <c r="AE1180" s="45"/>
      <c r="AF1180" s="45"/>
      <c r="AG1180" s="45"/>
      <c r="AH1180" s="45"/>
      <c r="AI1180" s="45"/>
      <c r="AJ1180" s="45"/>
      <c r="AK1180" s="45"/>
      <c r="AL1180" s="45"/>
      <c r="AM1180" s="45"/>
      <c r="AN1180" s="45"/>
      <c r="AO1180" s="45"/>
      <c r="AP1180" s="45"/>
      <c r="AQ1180" s="45"/>
      <c r="AR1180" s="45"/>
      <c r="AS1180" s="45"/>
      <c r="AT1180" s="45"/>
      <c r="AU1180" s="45"/>
      <c r="AV1180" s="45"/>
      <c r="AW1180" s="45"/>
      <c r="AX1180" s="45"/>
      <c r="AY1180" s="45"/>
      <c r="AZ1180" s="45"/>
      <c r="BA1180" s="45"/>
      <c r="BB1180" s="45"/>
      <c r="BC1180" s="45"/>
      <c r="BD1180" s="45"/>
      <c r="BE1180" s="45"/>
      <c r="BF1180" s="45"/>
      <c r="BG1180" s="45"/>
      <c r="BH1180" s="45"/>
      <c r="BI1180" s="45"/>
      <c r="BJ1180" s="45"/>
      <c r="BK1180" s="45"/>
      <c r="BL1180" s="45"/>
      <c r="BM1180" s="45"/>
      <c r="BN1180" s="45"/>
      <c r="BO1180" s="45"/>
      <c r="BP1180" s="45"/>
      <c r="BQ1180" s="45"/>
      <c r="BR1180" s="45"/>
      <c r="BS1180" s="45"/>
      <c r="BT1180" s="45"/>
      <c r="BU1180" s="45"/>
      <c r="BV1180" s="45"/>
      <c r="BW1180" s="45"/>
      <c r="BX1180" s="45"/>
      <c r="BY1180" s="45"/>
      <c r="BZ1180" s="45"/>
      <c r="CA1180" s="45"/>
      <c r="CB1180" s="45"/>
      <c r="CC1180" s="45"/>
      <c r="CD1180" s="45"/>
      <c r="CE1180" s="45"/>
      <c r="CF1180" s="45"/>
      <c r="CG1180" s="45"/>
      <c r="CH1180" s="45"/>
      <c r="CI1180" s="45"/>
      <c r="CJ1180" s="45"/>
      <c r="CK1180" s="45"/>
      <c r="CL1180" s="45"/>
      <c r="CM1180" s="45"/>
      <c r="CN1180" s="45"/>
      <c r="CO1180" s="45"/>
      <c r="CP1180" s="45"/>
      <c r="CQ1180" s="45"/>
      <c r="CR1180" s="45"/>
      <c r="CS1180" s="45"/>
      <c r="CT1180" s="45"/>
      <c r="CU1180" s="45"/>
      <c r="CV1180" s="45"/>
      <c r="CW1180" s="45"/>
      <c r="CX1180" s="45"/>
      <c r="CY1180" s="45"/>
      <c r="CZ1180" s="45"/>
      <c r="DA1180" s="45"/>
      <c r="DB1180" s="45"/>
      <c r="DC1180" s="45"/>
      <c r="DD1180" s="45"/>
      <c r="DE1180" s="45"/>
      <c r="DF1180" s="45"/>
      <c r="DG1180" s="45"/>
      <c r="DH1180" s="45"/>
      <c r="DI1180" s="45"/>
      <c r="DJ1180" s="45"/>
      <c r="DK1180" s="45"/>
      <c r="DL1180" s="45"/>
      <c r="DM1180" s="45"/>
      <c r="DN1180" s="45"/>
      <c r="DO1180" s="45"/>
      <c r="DP1180" s="45"/>
      <c r="DQ1180" s="45"/>
      <c r="DR1180" s="45"/>
      <c r="DS1180" s="45"/>
      <c r="DT1180" s="45"/>
      <c r="DU1180" s="45"/>
      <c r="DV1180" s="1217"/>
      <c r="DW1180" s="45"/>
      <c r="DX1180" s="45"/>
      <c r="DY1180" s="45"/>
      <c r="DZ1180" s="45"/>
      <c r="EA1180" s="45"/>
      <c r="EB1180" s="45"/>
      <c r="EC1180" s="45"/>
      <c r="ED1180" s="45"/>
      <c r="EE1180" s="45"/>
      <c r="EF1180" s="45"/>
      <c r="EG1180" s="45"/>
      <c r="EH1180" s="45"/>
      <c r="EI1180" s="45"/>
      <c r="EJ1180" s="45"/>
      <c r="EK1180" s="45"/>
      <c r="EL1180" s="45"/>
      <c r="EM1180" s="45"/>
      <c r="EN1180" s="45"/>
      <c r="EO1180" s="45"/>
      <c r="EP1180" s="45"/>
      <c r="EQ1180" s="1217"/>
      <c r="ER1180" s="577"/>
    </row>
    <row r="1181" spans="1:148" ht="15" customHeight="1">
      <c r="A1181" s="648"/>
      <c r="B1181" s="2261" t="str">
        <f t="shared" si="1221"/>
        <v>Desk 31</v>
      </c>
      <c r="C1181" s="2266" t="str">
        <f t="shared" ref="C1181" si="1254">IF(ISBLANK(C42), "", C42)</f>
        <v/>
      </c>
      <c r="D1181" s="2266" t="str">
        <f t="shared" si="1244"/>
        <v/>
      </c>
      <c r="E1181" s="2266" t="str">
        <f t="shared" si="1244"/>
        <v/>
      </c>
      <c r="F1181" s="2266" t="str">
        <f t="shared" si="1244"/>
        <v/>
      </c>
      <c r="G1181" s="45"/>
      <c r="H1181" s="45"/>
      <c r="I1181" s="45"/>
      <c r="J1181" s="45"/>
      <c r="K1181" s="45"/>
      <c r="L1181" s="45"/>
      <c r="M1181" s="45"/>
      <c r="N1181" s="45"/>
      <c r="O1181" s="45"/>
      <c r="P1181" s="45"/>
      <c r="Q1181" s="45"/>
      <c r="R1181" s="45"/>
      <c r="S1181" s="45"/>
      <c r="T1181" s="45"/>
      <c r="U1181" s="45"/>
      <c r="V1181" s="45"/>
      <c r="W1181" s="45"/>
      <c r="X1181" s="45"/>
      <c r="Y1181" s="45"/>
      <c r="Z1181" s="45"/>
      <c r="AA1181" s="45"/>
      <c r="AB1181" s="45"/>
      <c r="AC1181" s="45"/>
      <c r="AD1181" s="45"/>
      <c r="AE1181" s="45"/>
      <c r="AF1181" s="45"/>
      <c r="AG1181" s="45"/>
      <c r="AH1181" s="45"/>
      <c r="AI1181" s="45"/>
      <c r="AJ1181" s="45"/>
      <c r="AK1181" s="45"/>
      <c r="AL1181" s="45"/>
      <c r="AM1181" s="45"/>
      <c r="AN1181" s="45"/>
      <c r="AO1181" s="45"/>
      <c r="AP1181" s="45"/>
      <c r="AQ1181" s="45"/>
      <c r="AR1181" s="45"/>
      <c r="AS1181" s="45"/>
      <c r="AT1181" s="45"/>
      <c r="AU1181" s="45"/>
      <c r="AV1181" s="45"/>
      <c r="AW1181" s="45"/>
      <c r="AX1181" s="45"/>
      <c r="AY1181" s="45"/>
      <c r="AZ1181" s="45"/>
      <c r="BA1181" s="45"/>
      <c r="BB1181" s="45"/>
      <c r="BC1181" s="45"/>
      <c r="BD1181" s="45"/>
      <c r="BE1181" s="45"/>
      <c r="BF1181" s="45"/>
      <c r="BG1181" s="45"/>
      <c r="BH1181" s="45"/>
      <c r="BI1181" s="45"/>
      <c r="BJ1181" s="45"/>
      <c r="BK1181" s="45"/>
      <c r="BL1181" s="45"/>
      <c r="BM1181" s="45"/>
      <c r="BN1181" s="45"/>
      <c r="BO1181" s="45"/>
      <c r="BP1181" s="45"/>
      <c r="BQ1181" s="45"/>
      <c r="BR1181" s="45"/>
      <c r="BS1181" s="45"/>
      <c r="BT1181" s="45"/>
      <c r="BU1181" s="45"/>
      <c r="BV1181" s="45"/>
      <c r="BW1181" s="45"/>
      <c r="BX1181" s="45"/>
      <c r="BY1181" s="45"/>
      <c r="BZ1181" s="45"/>
      <c r="CA1181" s="45"/>
      <c r="CB1181" s="45"/>
      <c r="CC1181" s="45"/>
      <c r="CD1181" s="45"/>
      <c r="CE1181" s="45"/>
      <c r="CF1181" s="45"/>
      <c r="CG1181" s="45"/>
      <c r="CH1181" s="45"/>
      <c r="CI1181" s="45"/>
      <c r="CJ1181" s="45"/>
      <c r="CK1181" s="45"/>
      <c r="CL1181" s="45"/>
      <c r="CM1181" s="45"/>
      <c r="CN1181" s="45"/>
      <c r="CO1181" s="45"/>
      <c r="CP1181" s="45"/>
      <c r="CQ1181" s="45"/>
      <c r="CR1181" s="45"/>
      <c r="CS1181" s="45"/>
      <c r="CT1181" s="45"/>
      <c r="CU1181" s="45"/>
      <c r="CV1181" s="45"/>
      <c r="CW1181" s="45"/>
      <c r="CX1181" s="45"/>
      <c r="CY1181" s="45"/>
      <c r="CZ1181" s="45"/>
      <c r="DA1181" s="45"/>
      <c r="DB1181" s="45"/>
      <c r="DC1181" s="45"/>
      <c r="DD1181" s="45"/>
      <c r="DE1181" s="45"/>
      <c r="DF1181" s="45"/>
      <c r="DG1181" s="45"/>
      <c r="DH1181" s="45"/>
      <c r="DI1181" s="45"/>
      <c r="DJ1181" s="45"/>
      <c r="DK1181" s="45"/>
      <c r="DL1181" s="45"/>
      <c r="DM1181" s="45"/>
      <c r="DN1181" s="45"/>
      <c r="DO1181" s="45"/>
      <c r="DP1181" s="45"/>
      <c r="DQ1181" s="45"/>
      <c r="DR1181" s="45"/>
      <c r="DS1181" s="45"/>
      <c r="DT1181" s="45"/>
      <c r="DU1181" s="45"/>
      <c r="DV1181" s="1217"/>
      <c r="DW1181" s="45"/>
      <c r="DX1181" s="45"/>
      <c r="DY1181" s="45"/>
      <c r="DZ1181" s="45"/>
      <c r="EA1181" s="45"/>
      <c r="EB1181" s="45"/>
      <c r="EC1181" s="45"/>
      <c r="ED1181" s="45"/>
      <c r="EE1181" s="45"/>
      <c r="EF1181" s="45"/>
      <c r="EG1181" s="45"/>
      <c r="EH1181" s="45"/>
      <c r="EI1181" s="45"/>
      <c r="EJ1181" s="45"/>
      <c r="EK1181" s="45"/>
      <c r="EL1181" s="45"/>
      <c r="EM1181" s="45"/>
      <c r="EN1181" s="45"/>
      <c r="EO1181" s="45"/>
      <c r="EP1181" s="45"/>
      <c r="EQ1181" s="1217"/>
      <c r="ER1181" s="577"/>
    </row>
    <row r="1182" spans="1:148" ht="15" customHeight="1">
      <c r="A1182" s="648"/>
      <c r="B1182" s="2261" t="str">
        <f t="shared" si="1221"/>
        <v>Desk 32</v>
      </c>
      <c r="C1182" s="2266" t="str">
        <f t="shared" ref="C1182" si="1255">IF(ISBLANK(C43), "", C43)</f>
        <v/>
      </c>
      <c r="D1182" s="2266" t="str">
        <f t="shared" si="1244"/>
        <v/>
      </c>
      <c r="E1182" s="2266" t="str">
        <f t="shared" si="1244"/>
        <v/>
      </c>
      <c r="F1182" s="2266" t="str">
        <f t="shared" si="1244"/>
        <v/>
      </c>
      <c r="G1182" s="45"/>
      <c r="H1182" s="45"/>
      <c r="I1182" s="45"/>
      <c r="J1182" s="45"/>
      <c r="K1182" s="45"/>
      <c r="L1182" s="45"/>
      <c r="M1182" s="45"/>
      <c r="N1182" s="45"/>
      <c r="O1182" s="45"/>
      <c r="P1182" s="45"/>
      <c r="Q1182" s="45"/>
      <c r="R1182" s="45"/>
      <c r="S1182" s="45"/>
      <c r="T1182" s="45"/>
      <c r="U1182" s="45"/>
      <c r="V1182" s="45"/>
      <c r="W1182" s="45"/>
      <c r="X1182" s="45"/>
      <c r="Y1182" s="45"/>
      <c r="Z1182" s="45"/>
      <c r="AA1182" s="45"/>
      <c r="AB1182" s="45"/>
      <c r="AC1182" s="45"/>
      <c r="AD1182" s="45"/>
      <c r="AE1182" s="45"/>
      <c r="AF1182" s="45"/>
      <c r="AG1182" s="45"/>
      <c r="AH1182" s="45"/>
      <c r="AI1182" s="45"/>
      <c r="AJ1182" s="45"/>
      <c r="AK1182" s="45"/>
      <c r="AL1182" s="45"/>
      <c r="AM1182" s="45"/>
      <c r="AN1182" s="45"/>
      <c r="AO1182" s="45"/>
      <c r="AP1182" s="45"/>
      <c r="AQ1182" s="45"/>
      <c r="AR1182" s="45"/>
      <c r="AS1182" s="45"/>
      <c r="AT1182" s="45"/>
      <c r="AU1182" s="45"/>
      <c r="AV1182" s="45"/>
      <c r="AW1182" s="45"/>
      <c r="AX1182" s="45"/>
      <c r="AY1182" s="45"/>
      <c r="AZ1182" s="45"/>
      <c r="BA1182" s="45"/>
      <c r="BB1182" s="45"/>
      <c r="BC1182" s="45"/>
      <c r="BD1182" s="45"/>
      <c r="BE1182" s="45"/>
      <c r="BF1182" s="45"/>
      <c r="BG1182" s="45"/>
      <c r="BH1182" s="45"/>
      <c r="BI1182" s="45"/>
      <c r="BJ1182" s="45"/>
      <c r="BK1182" s="45"/>
      <c r="BL1182" s="45"/>
      <c r="BM1182" s="45"/>
      <c r="BN1182" s="45"/>
      <c r="BO1182" s="45"/>
      <c r="BP1182" s="45"/>
      <c r="BQ1182" s="45"/>
      <c r="BR1182" s="45"/>
      <c r="BS1182" s="45"/>
      <c r="BT1182" s="45"/>
      <c r="BU1182" s="45"/>
      <c r="BV1182" s="45"/>
      <c r="BW1182" s="45"/>
      <c r="BX1182" s="45"/>
      <c r="BY1182" s="45"/>
      <c r="BZ1182" s="45"/>
      <c r="CA1182" s="45"/>
      <c r="CB1182" s="45"/>
      <c r="CC1182" s="45"/>
      <c r="CD1182" s="45"/>
      <c r="CE1182" s="45"/>
      <c r="CF1182" s="45"/>
      <c r="CG1182" s="45"/>
      <c r="CH1182" s="45"/>
      <c r="CI1182" s="45"/>
      <c r="CJ1182" s="45"/>
      <c r="CK1182" s="45"/>
      <c r="CL1182" s="45"/>
      <c r="CM1182" s="45"/>
      <c r="CN1182" s="45"/>
      <c r="CO1182" s="45"/>
      <c r="CP1182" s="45"/>
      <c r="CQ1182" s="45"/>
      <c r="CR1182" s="45"/>
      <c r="CS1182" s="45"/>
      <c r="CT1182" s="45"/>
      <c r="CU1182" s="45"/>
      <c r="CV1182" s="45"/>
      <c r="CW1182" s="45"/>
      <c r="CX1182" s="45"/>
      <c r="CY1182" s="45"/>
      <c r="CZ1182" s="45"/>
      <c r="DA1182" s="45"/>
      <c r="DB1182" s="45"/>
      <c r="DC1182" s="45"/>
      <c r="DD1182" s="45"/>
      <c r="DE1182" s="45"/>
      <c r="DF1182" s="45"/>
      <c r="DG1182" s="45"/>
      <c r="DH1182" s="45"/>
      <c r="DI1182" s="45"/>
      <c r="DJ1182" s="45"/>
      <c r="DK1182" s="45"/>
      <c r="DL1182" s="45"/>
      <c r="DM1182" s="45"/>
      <c r="DN1182" s="45"/>
      <c r="DO1182" s="45"/>
      <c r="DP1182" s="45"/>
      <c r="DQ1182" s="45"/>
      <c r="DR1182" s="45"/>
      <c r="DS1182" s="45"/>
      <c r="DT1182" s="45"/>
      <c r="DU1182" s="45"/>
      <c r="DV1182" s="1217"/>
      <c r="DW1182" s="45"/>
      <c r="DX1182" s="45"/>
      <c r="DY1182" s="45"/>
      <c r="DZ1182" s="45"/>
      <c r="EA1182" s="45"/>
      <c r="EB1182" s="45"/>
      <c r="EC1182" s="45"/>
      <c r="ED1182" s="45"/>
      <c r="EE1182" s="45"/>
      <c r="EF1182" s="45"/>
      <c r="EG1182" s="45"/>
      <c r="EH1182" s="45"/>
      <c r="EI1182" s="45"/>
      <c r="EJ1182" s="45"/>
      <c r="EK1182" s="45"/>
      <c r="EL1182" s="45"/>
      <c r="EM1182" s="45"/>
      <c r="EN1182" s="45"/>
      <c r="EO1182" s="45"/>
      <c r="EP1182" s="45"/>
      <c r="EQ1182" s="1217"/>
      <c r="ER1182" s="577"/>
    </row>
    <row r="1183" spans="1:148" ht="15" customHeight="1">
      <c r="A1183" s="648"/>
      <c r="B1183" s="2261" t="str">
        <f t="shared" ref="B1183:B1214" si="1256">B44</f>
        <v>Desk 33</v>
      </c>
      <c r="C1183" s="2266" t="str">
        <f t="shared" ref="C1183" si="1257">IF(ISBLANK(C44), "", C44)</f>
        <v/>
      </c>
      <c r="D1183" s="2266" t="str">
        <f t="shared" si="1244"/>
        <v/>
      </c>
      <c r="E1183" s="2266" t="str">
        <f t="shared" si="1244"/>
        <v/>
      </c>
      <c r="F1183" s="2266" t="str">
        <f t="shared" si="1244"/>
        <v/>
      </c>
      <c r="G1183" s="45"/>
      <c r="H1183" s="45"/>
      <c r="I1183" s="45"/>
      <c r="J1183" s="45"/>
      <c r="K1183" s="45"/>
      <c r="L1183" s="45"/>
      <c r="M1183" s="45"/>
      <c r="N1183" s="45"/>
      <c r="O1183" s="45"/>
      <c r="P1183" s="45"/>
      <c r="Q1183" s="45"/>
      <c r="R1183" s="45"/>
      <c r="S1183" s="45"/>
      <c r="T1183" s="45"/>
      <c r="U1183" s="45"/>
      <c r="V1183" s="45"/>
      <c r="W1183" s="45"/>
      <c r="X1183" s="45"/>
      <c r="Y1183" s="45"/>
      <c r="Z1183" s="45"/>
      <c r="AA1183" s="45"/>
      <c r="AB1183" s="45"/>
      <c r="AC1183" s="45"/>
      <c r="AD1183" s="45"/>
      <c r="AE1183" s="45"/>
      <c r="AF1183" s="45"/>
      <c r="AG1183" s="45"/>
      <c r="AH1183" s="45"/>
      <c r="AI1183" s="45"/>
      <c r="AJ1183" s="45"/>
      <c r="AK1183" s="45"/>
      <c r="AL1183" s="45"/>
      <c r="AM1183" s="45"/>
      <c r="AN1183" s="45"/>
      <c r="AO1183" s="45"/>
      <c r="AP1183" s="45"/>
      <c r="AQ1183" s="45"/>
      <c r="AR1183" s="45"/>
      <c r="AS1183" s="45"/>
      <c r="AT1183" s="45"/>
      <c r="AU1183" s="45"/>
      <c r="AV1183" s="45"/>
      <c r="AW1183" s="45"/>
      <c r="AX1183" s="45"/>
      <c r="AY1183" s="45"/>
      <c r="AZ1183" s="45"/>
      <c r="BA1183" s="45"/>
      <c r="BB1183" s="45"/>
      <c r="BC1183" s="45"/>
      <c r="BD1183" s="45"/>
      <c r="BE1183" s="45"/>
      <c r="BF1183" s="45"/>
      <c r="BG1183" s="45"/>
      <c r="BH1183" s="45"/>
      <c r="BI1183" s="45"/>
      <c r="BJ1183" s="45"/>
      <c r="BK1183" s="45"/>
      <c r="BL1183" s="45"/>
      <c r="BM1183" s="45"/>
      <c r="BN1183" s="45"/>
      <c r="BO1183" s="45"/>
      <c r="BP1183" s="45"/>
      <c r="BQ1183" s="45"/>
      <c r="BR1183" s="45"/>
      <c r="BS1183" s="45"/>
      <c r="BT1183" s="45"/>
      <c r="BU1183" s="45"/>
      <c r="BV1183" s="45"/>
      <c r="BW1183" s="45"/>
      <c r="BX1183" s="45"/>
      <c r="BY1183" s="45"/>
      <c r="BZ1183" s="45"/>
      <c r="CA1183" s="45"/>
      <c r="CB1183" s="45"/>
      <c r="CC1183" s="45"/>
      <c r="CD1183" s="45"/>
      <c r="CE1183" s="45"/>
      <c r="CF1183" s="45"/>
      <c r="CG1183" s="45"/>
      <c r="CH1183" s="45"/>
      <c r="CI1183" s="45"/>
      <c r="CJ1183" s="45"/>
      <c r="CK1183" s="45"/>
      <c r="CL1183" s="45"/>
      <c r="CM1183" s="45"/>
      <c r="CN1183" s="45"/>
      <c r="CO1183" s="45"/>
      <c r="CP1183" s="45"/>
      <c r="CQ1183" s="45"/>
      <c r="CR1183" s="45"/>
      <c r="CS1183" s="45"/>
      <c r="CT1183" s="45"/>
      <c r="CU1183" s="45"/>
      <c r="CV1183" s="45"/>
      <c r="CW1183" s="45"/>
      <c r="CX1183" s="45"/>
      <c r="CY1183" s="45"/>
      <c r="CZ1183" s="45"/>
      <c r="DA1183" s="45"/>
      <c r="DB1183" s="45"/>
      <c r="DC1183" s="45"/>
      <c r="DD1183" s="45"/>
      <c r="DE1183" s="45"/>
      <c r="DF1183" s="45"/>
      <c r="DG1183" s="45"/>
      <c r="DH1183" s="45"/>
      <c r="DI1183" s="45"/>
      <c r="DJ1183" s="45"/>
      <c r="DK1183" s="45"/>
      <c r="DL1183" s="45"/>
      <c r="DM1183" s="45"/>
      <c r="DN1183" s="45"/>
      <c r="DO1183" s="45"/>
      <c r="DP1183" s="45"/>
      <c r="DQ1183" s="45"/>
      <c r="DR1183" s="45"/>
      <c r="DS1183" s="45"/>
      <c r="DT1183" s="45"/>
      <c r="DU1183" s="45"/>
      <c r="DV1183" s="1217"/>
      <c r="DW1183" s="45"/>
      <c r="DX1183" s="45"/>
      <c r="DY1183" s="45"/>
      <c r="DZ1183" s="45"/>
      <c r="EA1183" s="45"/>
      <c r="EB1183" s="45"/>
      <c r="EC1183" s="45"/>
      <c r="ED1183" s="45"/>
      <c r="EE1183" s="45"/>
      <c r="EF1183" s="45"/>
      <c r="EG1183" s="45"/>
      <c r="EH1183" s="45"/>
      <c r="EI1183" s="45"/>
      <c r="EJ1183" s="45"/>
      <c r="EK1183" s="45"/>
      <c r="EL1183" s="45"/>
      <c r="EM1183" s="45"/>
      <c r="EN1183" s="45"/>
      <c r="EO1183" s="45"/>
      <c r="EP1183" s="45"/>
      <c r="EQ1183" s="1217"/>
      <c r="ER1183" s="577"/>
    </row>
    <row r="1184" spans="1:148" ht="15" customHeight="1">
      <c r="A1184" s="648"/>
      <c r="B1184" s="2261" t="str">
        <f t="shared" si="1256"/>
        <v>Desk 34</v>
      </c>
      <c r="C1184" s="2266" t="str">
        <f t="shared" ref="C1184" si="1258">IF(ISBLANK(C45), "", C45)</f>
        <v/>
      </c>
      <c r="D1184" s="2266" t="str">
        <f t="shared" si="1244"/>
        <v/>
      </c>
      <c r="E1184" s="2266" t="str">
        <f t="shared" si="1244"/>
        <v/>
      </c>
      <c r="F1184" s="2266" t="str">
        <f t="shared" si="1244"/>
        <v/>
      </c>
      <c r="G1184" s="45"/>
      <c r="H1184" s="45"/>
      <c r="I1184" s="45"/>
      <c r="J1184" s="45"/>
      <c r="K1184" s="45"/>
      <c r="L1184" s="45"/>
      <c r="M1184" s="45"/>
      <c r="N1184" s="45"/>
      <c r="O1184" s="45"/>
      <c r="P1184" s="45"/>
      <c r="Q1184" s="45"/>
      <c r="R1184" s="45"/>
      <c r="S1184" s="45"/>
      <c r="T1184" s="45"/>
      <c r="U1184" s="45"/>
      <c r="V1184" s="45"/>
      <c r="W1184" s="45"/>
      <c r="X1184" s="45"/>
      <c r="Y1184" s="45"/>
      <c r="Z1184" s="45"/>
      <c r="AA1184" s="45"/>
      <c r="AB1184" s="45"/>
      <c r="AC1184" s="45"/>
      <c r="AD1184" s="45"/>
      <c r="AE1184" s="45"/>
      <c r="AF1184" s="45"/>
      <c r="AG1184" s="45"/>
      <c r="AH1184" s="45"/>
      <c r="AI1184" s="45"/>
      <c r="AJ1184" s="45"/>
      <c r="AK1184" s="45"/>
      <c r="AL1184" s="45"/>
      <c r="AM1184" s="45"/>
      <c r="AN1184" s="45"/>
      <c r="AO1184" s="45"/>
      <c r="AP1184" s="45"/>
      <c r="AQ1184" s="45"/>
      <c r="AR1184" s="45"/>
      <c r="AS1184" s="45"/>
      <c r="AT1184" s="45"/>
      <c r="AU1184" s="45"/>
      <c r="AV1184" s="45"/>
      <c r="AW1184" s="45"/>
      <c r="AX1184" s="45"/>
      <c r="AY1184" s="45"/>
      <c r="AZ1184" s="45"/>
      <c r="BA1184" s="45"/>
      <c r="BB1184" s="45"/>
      <c r="BC1184" s="45"/>
      <c r="BD1184" s="45"/>
      <c r="BE1184" s="45"/>
      <c r="BF1184" s="45"/>
      <c r="BG1184" s="45"/>
      <c r="BH1184" s="45"/>
      <c r="BI1184" s="45"/>
      <c r="BJ1184" s="45"/>
      <c r="BK1184" s="45"/>
      <c r="BL1184" s="45"/>
      <c r="BM1184" s="45"/>
      <c r="BN1184" s="45"/>
      <c r="BO1184" s="45"/>
      <c r="BP1184" s="45"/>
      <c r="BQ1184" s="45"/>
      <c r="BR1184" s="45"/>
      <c r="BS1184" s="45"/>
      <c r="BT1184" s="45"/>
      <c r="BU1184" s="45"/>
      <c r="BV1184" s="45"/>
      <c r="BW1184" s="45"/>
      <c r="BX1184" s="45"/>
      <c r="BY1184" s="45"/>
      <c r="BZ1184" s="45"/>
      <c r="CA1184" s="45"/>
      <c r="CB1184" s="45"/>
      <c r="CC1184" s="45"/>
      <c r="CD1184" s="45"/>
      <c r="CE1184" s="45"/>
      <c r="CF1184" s="45"/>
      <c r="CG1184" s="45"/>
      <c r="CH1184" s="45"/>
      <c r="CI1184" s="45"/>
      <c r="CJ1184" s="45"/>
      <c r="CK1184" s="45"/>
      <c r="CL1184" s="45"/>
      <c r="CM1184" s="45"/>
      <c r="CN1184" s="45"/>
      <c r="CO1184" s="45"/>
      <c r="CP1184" s="45"/>
      <c r="CQ1184" s="45"/>
      <c r="CR1184" s="45"/>
      <c r="CS1184" s="45"/>
      <c r="CT1184" s="45"/>
      <c r="CU1184" s="45"/>
      <c r="CV1184" s="45"/>
      <c r="CW1184" s="45"/>
      <c r="CX1184" s="45"/>
      <c r="CY1184" s="45"/>
      <c r="CZ1184" s="45"/>
      <c r="DA1184" s="45"/>
      <c r="DB1184" s="45"/>
      <c r="DC1184" s="45"/>
      <c r="DD1184" s="45"/>
      <c r="DE1184" s="45"/>
      <c r="DF1184" s="45"/>
      <c r="DG1184" s="45"/>
      <c r="DH1184" s="45"/>
      <c r="DI1184" s="45"/>
      <c r="DJ1184" s="45"/>
      <c r="DK1184" s="45"/>
      <c r="DL1184" s="45"/>
      <c r="DM1184" s="45"/>
      <c r="DN1184" s="45"/>
      <c r="DO1184" s="45"/>
      <c r="DP1184" s="45"/>
      <c r="DQ1184" s="45"/>
      <c r="DR1184" s="45"/>
      <c r="DS1184" s="45"/>
      <c r="DT1184" s="45"/>
      <c r="DU1184" s="45"/>
      <c r="DV1184" s="1217"/>
      <c r="DW1184" s="45"/>
      <c r="DX1184" s="45"/>
      <c r="DY1184" s="45"/>
      <c r="DZ1184" s="45"/>
      <c r="EA1184" s="45"/>
      <c r="EB1184" s="45"/>
      <c r="EC1184" s="45"/>
      <c r="ED1184" s="45"/>
      <c r="EE1184" s="45"/>
      <c r="EF1184" s="45"/>
      <c r="EG1184" s="45"/>
      <c r="EH1184" s="45"/>
      <c r="EI1184" s="45"/>
      <c r="EJ1184" s="45"/>
      <c r="EK1184" s="45"/>
      <c r="EL1184" s="45"/>
      <c r="EM1184" s="45"/>
      <c r="EN1184" s="45"/>
      <c r="EO1184" s="45"/>
      <c r="EP1184" s="45"/>
      <c r="EQ1184" s="1217"/>
      <c r="ER1184" s="577"/>
    </row>
    <row r="1185" spans="1:148" ht="15" customHeight="1">
      <c r="A1185" s="648"/>
      <c r="B1185" s="2261" t="str">
        <f t="shared" si="1256"/>
        <v>Desk 35</v>
      </c>
      <c r="C1185" s="2266" t="str">
        <f t="shared" ref="C1185" si="1259">IF(ISBLANK(C46), "", C46)</f>
        <v/>
      </c>
      <c r="D1185" s="2266" t="str">
        <f t="shared" si="1244"/>
        <v/>
      </c>
      <c r="E1185" s="2266" t="str">
        <f t="shared" si="1244"/>
        <v/>
      </c>
      <c r="F1185" s="2266" t="str">
        <f t="shared" si="1244"/>
        <v/>
      </c>
      <c r="G1185" s="45"/>
      <c r="H1185" s="45"/>
      <c r="I1185" s="45"/>
      <c r="J1185" s="45"/>
      <c r="K1185" s="45"/>
      <c r="L1185" s="45"/>
      <c r="M1185" s="45"/>
      <c r="N1185" s="45"/>
      <c r="O1185" s="45"/>
      <c r="P1185" s="45"/>
      <c r="Q1185" s="45"/>
      <c r="R1185" s="45"/>
      <c r="S1185" s="45"/>
      <c r="T1185" s="45"/>
      <c r="U1185" s="45"/>
      <c r="V1185" s="45"/>
      <c r="W1185" s="45"/>
      <c r="X1185" s="45"/>
      <c r="Y1185" s="45"/>
      <c r="Z1185" s="45"/>
      <c r="AA1185" s="45"/>
      <c r="AB1185" s="45"/>
      <c r="AC1185" s="45"/>
      <c r="AD1185" s="45"/>
      <c r="AE1185" s="45"/>
      <c r="AF1185" s="45"/>
      <c r="AG1185" s="45"/>
      <c r="AH1185" s="45"/>
      <c r="AI1185" s="45"/>
      <c r="AJ1185" s="45"/>
      <c r="AK1185" s="45"/>
      <c r="AL1185" s="45"/>
      <c r="AM1185" s="45"/>
      <c r="AN1185" s="45"/>
      <c r="AO1185" s="45"/>
      <c r="AP1185" s="45"/>
      <c r="AQ1185" s="45"/>
      <c r="AR1185" s="45"/>
      <c r="AS1185" s="45"/>
      <c r="AT1185" s="45"/>
      <c r="AU1185" s="45"/>
      <c r="AV1185" s="45"/>
      <c r="AW1185" s="45"/>
      <c r="AX1185" s="45"/>
      <c r="AY1185" s="45"/>
      <c r="AZ1185" s="45"/>
      <c r="BA1185" s="45"/>
      <c r="BB1185" s="45"/>
      <c r="BC1185" s="45"/>
      <c r="BD1185" s="45"/>
      <c r="BE1185" s="45"/>
      <c r="BF1185" s="45"/>
      <c r="BG1185" s="45"/>
      <c r="BH1185" s="45"/>
      <c r="BI1185" s="45"/>
      <c r="BJ1185" s="45"/>
      <c r="BK1185" s="45"/>
      <c r="BL1185" s="45"/>
      <c r="BM1185" s="45"/>
      <c r="BN1185" s="45"/>
      <c r="BO1185" s="45"/>
      <c r="BP1185" s="45"/>
      <c r="BQ1185" s="45"/>
      <c r="BR1185" s="45"/>
      <c r="BS1185" s="45"/>
      <c r="BT1185" s="45"/>
      <c r="BU1185" s="45"/>
      <c r="BV1185" s="45"/>
      <c r="BW1185" s="45"/>
      <c r="BX1185" s="45"/>
      <c r="BY1185" s="45"/>
      <c r="BZ1185" s="45"/>
      <c r="CA1185" s="45"/>
      <c r="CB1185" s="45"/>
      <c r="CC1185" s="45"/>
      <c r="CD1185" s="45"/>
      <c r="CE1185" s="45"/>
      <c r="CF1185" s="45"/>
      <c r="CG1185" s="45"/>
      <c r="CH1185" s="45"/>
      <c r="CI1185" s="45"/>
      <c r="CJ1185" s="45"/>
      <c r="CK1185" s="45"/>
      <c r="CL1185" s="45"/>
      <c r="CM1185" s="45"/>
      <c r="CN1185" s="45"/>
      <c r="CO1185" s="45"/>
      <c r="CP1185" s="45"/>
      <c r="CQ1185" s="45"/>
      <c r="CR1185" s="45"/>
      <c r="CS1185" s="45"/>
      <c r="CT1185" s="45"/>
      <c r="CU1185" s="45"/>
      <c r="CV1185" s="45"/>
      <c r="CW1185" s="45"/>
      <c r="CX1185" s="45"/>
      <c r="CY1185" s="45"/>
      <c r="CZ1185" s="45"/>
      <c r="DA1185" s="45"/>
      <c r="DB1185" s="45"/>
      <c r="DC1185" s="45"/>
      <c r="DD1185" s="45"/>
      <c r="DE1185" s="45"/>
      <c r="DF1185" s="45"/>
      <c r="DG1185" s="45"/>
      <c r="DH1185" s="45"/>
      <c r="DI1185" s="45"/>
      <c r="DJ1185" s="45"/>
      <c r="DK1185" s="45"/>
      <c r="DL1185" s="45"/>
      <c r="DM1185" s="45"/>
      <c r="DN1185" s="45"/>
      <c r="DO1185" s="45"/>
      <c r="DP1185" s="45"/>
      <c r="DQ1185" s="45"/>
      <c r="DR1185" s="45"/>
      <c r="DS1185" s="45"/>
      <c r="DT1185" s="45"/>
      <c r="DU1185" s="45"/>
      <c r="DV1185" s="1217"/>
      <c r="DW1185" s="45"/>
      <c r="DX1185" s="45"/>
      <c r="DY1185" s="45"/>
      <c r="DZ1185" s="45"/>
      <c r="EA1185" s="45"/>
      <c r="EB1185" s="45"/>
      <c r="EC1185" s="45"/>
      <c r="ED1185" s="45"/>
      <c r="EE1185" s="45"/>
      <c r="EF1185" s="45"/>
      <c r="EG1185" s="45"/>
      <c r="EH1185" s="45"/>
      <c r="EI1185" s="45"/>
      <c r="EJ1185" s="45"/>
      <c r="EK1185" s="45"/>
      <c r="EL1185" s="45"/>
      <c r="EM1185" s="45"/>
      <c r="EN1185" s="45"/>
      <c r="EO1185" s="45"/>
      <c r="EP1185" s="45"/>
      <c r="EQ1185" s="1217"/>
      <c r="ER1185" s="577"/>
    </row>
    <row r="1186" spans="1:148" ht="15" customHeight="1">
      <c r="A1186" s="648"/>
      <c r="B1186" s="2261" t="str">
        <f t="shared" si="1256"/>
        <v>Desk 36</v>
      </c>
      <c r="C1186" s="2266" t="str">
        <f t="shared" ref="C1186" si="1260">IF(ISBLANK(C47), "", C47)</f>
        <v/>
      </c>
      <c r="D1186" s="2266" t="str">
        <f t="shared" si="1244"/>
        <v/>
      </c>
      <c r="E1186" s="2266" t="str">
        <f t="shared" si="1244"/>
        <v/>
      </c>
      <c r="F1186" s="2266" t="str">
        <f t="shared" si="1244"/>
        <v/>
      </c>
      <c r="G1186" s="45"/>
      <c r="H1186" s="45"/>
      <c r="I1186" s="45"/>
      <c r="J1186" s="45"/>
      <c r="K1186" s="45"/>
      <c r="L1186" s="45"/>
      <c r="M1186" s="45"/>
      <c r="N1186" s="45"/>
      <c r="O1186" s="45"/>
      <c r="P1186" s="45"/>
      <c r="Q1186" s="45"/>
      <c r="R1186" s="45"/>
      <c r="S1186" s="45"/>
      <c r="T1186" s="45"/>
      <c r="U1186" s="45"/>
      <c r="V1186" s="45"/>
      <c r="W1186" s="45"/>
      <c r="X1186" s="45"/>
      <c r="Y1186" s="45"/>
      <c r="Z1186" s="45"/>
      <c r="AA1186" s="45"/>
      <c r="AB1186" s="45"/>
      <c r="AC1186" s="45"/>
      <c r="AD1186" s="45"/>
      <c r="AE1186" s="45"/>
      <c r="AF1186" s="45"/>
      <c r="AG1186" s="45"/>
      <c r="AH1186" s="45"/>
      <c r="AI1186" s="45"/>
      <c r="AJ1186" s="45"/>
      <c r="AK1186" s="45"/>
      <c r="AL1186" s="45"/>
      <c r="AM1186" s="45"/>
      <c r="AN1186" s="45"/>
      <c r="AO1186" s="45"/>
      <c r="AP1186" s="45"/>
      <c r="AQ1186" s="45"/>
      <c r="AR1186" s="45"/>
      <c r="AS1186" s="45"/>
      <c r="AT1186" s="45"/>
      <c r="AU1186" s="45"/>
      <c r="AV1186" s="45"/>
      <c r="AW1186" s="45"/>
      <c r="AX1186" s="45"/>
      <c r="AY1186" s="45"/>
      <c r="AZ1186" s="45"/>
      <c r="BA1186" s="45"/>
      <c r="BB1186" s="45"/>
      <c r="BC1186" s="45"/>
      <c r="BD1186" s="45"/>
      <c r="BE1186" s="45"/>
      <c r="BF1186" s="45"/>
      <c r="BG1186" s="45"/>
      <c r="BH1186" s="45"/>
      <c r="BI1186" s="45"/>
      <c r="BJ1186" s="45"/>
      <c r="BK1186" s="45"/>
      <c r="BL1186" s="45"/>
      <c r="BM1186" s="45"/>
      <c r="BN1186" s="45"/>
      <c r="BO1186" s="45"/>
      <c r="BP1186" s="45"/>
      <c r="BQ1186" s="45"/>
      <c r="BR1186" s="45"/>
      <c r="BS1186" s="45"/>
      <c r="BT1186" s="45"/>
      <c r="BU1186" s="45"/>
      <c r="BV1186" s="45"/>
      <c r="BW1186" s="45"/>
      <c r="BX1186" s="45"/>
      <c r="BY1186" s="45"/>
      <c r="BZ1186" s="45"/>
      <c r="CA1186" s="45"/>
      <c r="CB1186" s="45"/>
      <c r="CC1186" s="45"/>
      <c r="CD1186" s="45"/>
      <c r="CE1186" s="45"/>
      <c r="CF1186" s="45"/>
      <c r="CG1186" s="45"/>
      <c r="CH1186" s="45"/>
      <c r="CI1186" s="45"/>
      <c r="CJ1186" s="45"/>
      <c r="CK1186" s="45"/>
      <c r="CL1186" s="45"/>
      <c r="CM1186" s="45"/>
      <c r="CN1186" s="45"/>
      <c r="CO1186" s="45"/>
      <c r="CP1186" s="45"/>
      <c r="CQ1186" s="45"/>
      <c r="CR1186" s="45"/>
      <c r="CS1186" s="45"/>
      <c r="CT1186" s="45"/>
      <c r="CU1186" s="45"/>
      <c r="CV1186" s="45"/>
      <c r="CW1186" s="45"/>
      <c r="CX1186" s="45"/>
      <c r="CY1186" s="45"/>
      <c r="CZ1186" s="45"/>
      <c r="DA1186" s="45"/>
      <c r="DB1186" s="45"/>
      <c r="DC1186" s="45"/>
      <c r="DD1186" s="45"/>
      <c r="DE1186" s="45"/>
      <c r="DF1186" s="45"/>
      <c r="DG1186" s="45"/>
      <c r="DH1186" s="45"/>
      <c r="DI1186" s="45"/>
      <c r="DJ1186" s="45"/>
      <c r="DK1186" s="45"/>
      <c r="DL1186" s="45"/>
      <c r="DM1186" s="45"/>
      <c r="DN1186" s="45"/>
      <c r="DO1186" s="45"/>
      <c r="DP1186" s="45"/>
      <c r="DQ1186" s="45"/>
      <c r="DR1186" s="45"/>
      <c r="DS1186" s="45"/>
      <c r="DT1186" s="45"/>
      <c r="DU1186" s="45"/>
      <c r="DV1186" s="1217"/>
      <c r="DW1186" s="45"/>
      <c r="DX1186" s="45"/>
      <c r="DY1186" s="45"/>
      <c r="DZ1186" s="45"/>
      <c r="EA1186" s="45"/>
      <c r="EB1186" s="45"/>
      <c r="EC1186" s="45"/>
      <c r="ED1186" s="45"/>
      <c r="EE1186" s="45"/>
      <c r="EF1186" s="45"/>
      <c r="EG1186" s="45"/>
      <c r="EH1186" s="45"/>
      <c r="EI1186" s="45"/>
      <c r="EJ1186" s="45"/>
      <c r="EK1186" s="45"/>
      <c r="EL1186" s="45"/>
      <c r="EM1186" s="45"/>
      <c r="EN1186" s="45"/>
      <c r="EO1186" s="45"/>
      <c r="EP1186" s="45"/>
      <c r="EQ1186" s="1217"/>
      <c r="ER1186" s="577"/>
    </row>
    <row r="1187" spans="1:148" ht="15" customHeight="1">
      <c r="A1187" s="648"/>
      <c r="B1187" s="2261" t="str">
        <f t="shared" si="1256"/>
        <v>Desk 37</v>
      </c>
      <c r="C1187" s="2266" t="str">
        <f t="shared" ref="C1187" si="1261">IF(ISBLANK(C48), "", C48)</f>
        <v/>
      </c>
      <c r="D1187" s="2266" t="str">
        <f t="shared" si="1244"/>
        <v/>
      </c>
      <c r="E1187" s="2266" t="str">
        <f t="shared" si="1244"/>
        <v/>
      </c>
      <c r="F1187" s="2266" t="str">
        <f t="shared" si="1244"/>
        <v/>
      </c>
      <c r="G1187" s="45"/>
      <c r="H1187" s="45"/>
      <c r="I1187" s="45"/>
      <c r="J1187" s="45"/>
      <c r="K1187" s="45"/>
      <c r="L1187" s="45"/>
      <c r="M1187" s="45"/>
      <c r="N1187" s="45"/>
      <c r="O1187" s="45"/>
      <c r="P1187" s="45"/>
      <c r="Q1187" s="45"/>
      <c r="R1187" s="45"/>
      <c r="S1187" s="45"/>
      <c r="T1187" s="45"/>
      <c r="U1187" s="45"/>
      <c r="V1187" s="45"/>
      <c r="W1187" s="45"/>
      <c r="X1187" s="45"/>
      <c r="Y1187" s="45"/>
      <c r="Z1187" s="45"/>
      <c r="AA1187" s="45"/>
      <c r="AB1187" s="45"/>
      <c r="AC1187" s="45"/>
      <c r="AD1187" s="45"/>
      <c r="AE1187" s="45"/>
      <c r="AF1187" s="45"/>
      <c r="AG1187" s="45"/>
      <c r="AH1187" s="45"/>
      <c r="AI1187" s="45"/>
      <c r="AJ1187" s="45"/>
      <c r="AK1187" s="45"/>
      <c r="AL1187" s="45"/>
      <c r="AM1187" s="45"/>
      <c r="AN1187" s="45"/>
      <c r="AO1187" s="45"/>
      <c r="AP1187" s="45"/>
      <c r="AQ1187" s="45"/>
      <c r="AR1187" s="45"/>
      <c r="AS1187" s="45"/>
      <c r="AT1187" s="45"/>
      <c r="AU1187" s="45"/>
      <c r="AV1187" s="45"/>
      <c r="AW1187" s="45"/>
      <c r="AX1187" s="45"/>
      <c r="AY1187" s="45"/>
      <c r="AZ1187" s="45"/>
      <c r="BA1187" s="45"/>
      <c r="BB1187" s="45"/>
      <c r="BC1187" s="45"/>
      <c r="BD1187" s="45"/>
      <c r="BE1187" s="45"/>
      <c r="BF1187" s="45"/>
      <c r="BG1187" s="45"/>
      <c r="BH1187" s="45"/>
      <c r="BI1187" s="45"/>
      <c r="BJ1187" s="45"/>
      <c r="BK1187" s="45"/>
      <c r="BL1187" s="45"/>
      <c r="BM1187" s="45"/>
      <c r="BN1187" s="45"/>
      <c r="BO1187" s="45"/>
      <c r="BP1187" s="45"/>
      <c r="BQ1187" s="45"/>
      <c r="BR1187" s="45"/>
      <c r="BS1187" s="45"/>
      <c r="BT1187" s="45"/>
      <c r="BU1187" s="45"/>
      <c r="BV1187" s="45"/>
      <c r="BW1187" s="45"/>
      <c r="BX1187" s="45"/>
      <c r="BY1187" s="45"/>
      <c r="BZ1187" s="45"/>
      <c r="CA1187" s="45"/>
      <c r="CB1187" s="45"/>
      <c r="CC1187" s="45"/>
      <c r="CD1187" s="45"/>
      <c r="CE1187" s="45"/>
      <c r="CF1187" s="45"/>
      <c r="CG1187" s="45"/>
      <c r="CH1187" s="45"/>
      <c r="CI1187" s="45"/>
      <c r="CJ1187" s="45"/>
      <c r="CK1187" s="45"/>
      <c r="CL1187" s="45"/>
      <c r="CM1187" s="45"/>
      <c r="CN1187" s="45"/>
      <c r="CO1187" s="45"/>
      <c r="CP1187" s="45"/>
      <c r="CQ1187" s="45"/>
      <c r="CR1187" s="45"/>
      <c r="CS1187" s="45"/>
      <c r="CT1187" s="45"/>
      <c r="CU1187" s="45"/>
      <c r="CV1187" s="45"/>
      <c r="CW1187" s="45"/>
      <c r="CX1187" s="45"/>
      <c r="CY1187" s="45"/>
      <c r="CZ1187" s="45"/>
      <c r="DA1187" s="45"/>
      <c r="DB1187" s="45"/>
      <c r="DC1187" s="45"/>
      <c r="DD1187" s="45"/>
      <c r="DE1187" s="45"/>
      <c r="DF1187" s="45"/>
      <c r="DG1187" s="45"/>
      <c r="DH1187" s="45"/>
      <c r="DI1187" s="45"/>
      <c r="DJ1187" s="45"/>
      <c r="DK1187" s="45"/>
      <c r="DL1187" s="45"/>
      <c r="DM1187" s="45"/>
      <c r="DN1187" s="45"/>
      <c r="DO1187" s="45"/>
      <c r="DP1187" s="45"/>
      <c r="DQ1187" s="45"/>
      <c r="DR1187" s="45"/>
      <c r="DS1187" s="45"/>
      <c r="DT1187" s="45"/>
      <c r="DU1187" s="45"/>
      <c r="DV1187" s="1217"/>
      <c r="DW1187" s="45"/>
      <c r="DX1187" s="45"/>
      <c r="DY1187" s="45"/>
      <c r="DZ1187" s="45"/>
      <c r="EA1187" s="45"/>
      <c r="EB1187" s="45"/>
      <c r="EC1187" s="45"/>
      <c r="ED1187" s="45"/>
      <c r="EE1187" s="45"/>
      <c r="EF1187" s="45"/>
      <c r="EG1187" s="45"/>
      <c r="EH1187" s="45"/>
      <c r="EI1187" s="45"/>
      <c r="EJ1187" s="45"/>
      <c r="EK1187" s="45"/>
      <c r="EL1187" s="45"/>
      <c r="EM1187" s="45"/>
      <c r="EN1187" s="45"/>
      <c r="EO1187" s="45"/>
      <c r="EP1187" s="45"/>
      <c r="EQ1187" s="1217"/>
      <c r="ER1187" s="577"/>
    </row>
    <row r="1188" spans="1:148" ht="15" customHeight="1">
      <c r="A1188" s="648"/>
      <c r="B1188" s="2261" t="str">
        <f t="shared" si="1256"/>
        <v>Desk 38</v>
      </c>
      <c r="C1188" s="2266" t="str">
        <f t="shared" ref="C1188" si="1262">IF(ISBLANK(C49), "", C49)</f>
        <v/>
      </c>
      <c r="D1188" s="2266" t="str">
        <f t="shared" si="1244"/>
        <v/>
      </c>
      <c r="E1188" s="2266" t="str">
        <f t="shared" si="1244"/>
        <v/>
      </c>
      <c r="F1188" s="2266" t="str">
        <f t="shared" si="1244"/>
        <v/>
      </c>
      <c r="G1188" s="45"/>
      <c r="H1188" s="45"/>
      <c r="I1188" s="45"/>
      <c r="J1188" s="45"/>
      <c r="K1188" s="45"/>
      <c r="L1188" s="45"/>
      <c r="M1188" s="45"/>
      <c r="N1188" s="45"/>
      <c r="O1188" s="45"/>
      <c r="P1188" s="45"/>
      <c r="Q1188" s="45"/>
      <c r="R1188" s="45"/>
      <c r="S1188" s="45"/>
      <c r="T1188" s="45"/>
      <c r="U1188" s="45"/>
      <c r="V1188" s="45"/>
      <c r="W1188" s="45"/>
      <c r="X1188" s="45"/>
      <c r="Y1188" s="45"/>
      <c r="Z1188" s="45"/>
      <c r="AA1188" s="45"/>
      <c r="AB1188" s="45"/>
      <c r="AC1188" s="45"/>
      <c r="AD1188" s="45"/>
      <c r="AE1188" s="45"/>
      <c r="AF1188" s="45"/>
      <c r="AG1188" s="45"/>
      <c r="AH1188" s="45"/>
      <c r="AI1188" s="45"/>
      <c r="AJ1188" s="45"/>
      <c r="AK1188" s="45"/>
      <c r="AL1188" s="45"/>
      <c r="AM1188" s="45"/>
      <c r="AN1188" s="45"/>
      <c r="AO1188" s="45"/>
      <c r="AP1188" s="45"/>
      <c r="AQ1188" s="45"/>
      <c r="AR1188" s="45"/>
      <c r="AS1188" s="45"/>
      <c r="AT1188" s="45"/>
      <c r="AU1188" s="45"/>
      <c r="AV1188" s="45"/>
      <c r="AW1188" s="45"/>
      <c r="AX1188" s="45"/>
      <c r="AY1188" s="45"/>
      <c r="AZ1188" s="45"/>
      <c r="BA1188" s="45"/>
      <c r="BB1188" s="45"/>
      <c r="BC1188" s="45"/>
      <c r="BD1188" s="45"/>
      <c r="BE1188" s="45"/>
      <c r="BF1188" s="45"/>
      <c r="BG1188" s="45"/>
      <c r="BH1188" s="45"/>
      <c r="BI1188" s="45"/>
      <c r="BJ1188" s="45"/>
      <c r="BK1188" s="45"/>
      <c r="BL1188" s="45"/>
      <c r="BM1188" s="45"/>
      <c r="BN1188" s="45"/>
      <c r="BO1188" s="45"/>
      <c r="BP1188" s="45"/>
      <c r="BQ1188" s="45"/>
      <c r="BR1188" s="45"/>
      <c r="BS1188" s="45"/>
      <c r="BT1188" s="45"/>
      <c r="BU1188" s="45"/>
      <c r="BV1188" s="45"/>
      <c r="BW1188" s="45"/>
      <c r="BX1188" s="45"/>
      <c r="BY1188" s="45"/>
      <c r="BZ1188" s="45"/>
      <c r="CA1188" s="45"/>
      <c r="CB1188" s="45"/>
      <c r="CC1188" s="45"/>
      <c r="CD1188" s="45"/>
      <c r="CE1188" s="45"/>
      <c r="CF1188" s="45"/>
      <c r="CG1188" s="45"/>
      <c r="CH1188" s="45"/>
      <c r="CI1188" s="45"/>
      <c r="CJ1188" s="45"/>
      <c r="CK1188" s="45"/>
      <c r="CL1188" s="45"/>
      <c r="CM1188" s="45"/>
      <c r="CN1188" s="45"/>
      <c r="CO1188" s="45"/>
      <c r="CP1188" s="45"/>
      <c r="CQ1188" s="45"/>
      <c r="CR1188" s="45"/>
      <c r="CS1188" s="45"/>
      <c r="CT1188" s="45"/>
      <c r="CU1188" s="45"/>
      <c r="CV1188" s="45"/>
      <c r="CW1188" s="45"/>
      <c r="CX1188" s="45"/>
      <c r="CY1188" s="45"/>
      <c r="CZ1188" s="45"/>
      <c r="DA1188" s="45"/>
      <c r="DB1188" s="45"/>
      <c r="DC1188" s="45"/>
      <c r="DD1188" s="45"/>
      <c r="DE1188" s="45"/>
      <c r="DF1188" s="45"/>
      <c r="DG1188" s="45"/>
      <c r="DH1188" s="45"/>
      <c r="DI1188" s="45"/>
      <c r="DJ1188" s="45"/>
      <c r="DK1188" s="45"/>
      <c r="DL1188" s="45"/>
      <c r="DM1188" s="45"/>
      <c r="DN1188" s="45"/>
      <c r="DO1188" s="45"/>
      <c r="DP1188" s="45"/>
      <c r="DQ1188" s="45"/>
      <c r="DR1188" s="45"/>
      <c r="DS1188" s="45"/>
      <c r="DT1188" s="45"/>
      <c r="DU1188" s="45"/>
      <c r="DV1188" s="1217"/>
      <c r="DW1188" s="45"/>
      <c r="DX1188" s="45"/>
      <c r="DY1188" s="45"/>
      <c r="DZ1188" s="45"/>
      <c r="EA1188" s="45"/>
      <c r="EB1188" s="45"/>
      <c r="EC1188" s="45"/>
      <c r="ED1188" s="45"/>
      <c r="EE1188" s="45"/>
      <c r="EF1188" s="45"/>
      <c r="EG1188" s="45"/>
      <c r="EH1188" s="45"/>
      <c r="EI1188" s="45"/>
      <c r="EJ1188" s="45"/>
      <c r="EK1188" s="45"/>
      <c r="EL1188" s="45"/>
      <c r="EM1188" s="45"/>
      <c r="EN1188" s="45"/>
      <c r="EO1188" s="45"/>
      <c r="EP1188" s="45"/>
      <c r="EQ1188" s="1217"/>
      <c r="ER1188" s="577"/>
    </row>
    <row r="1189" spans="1:148" ht="15" customHeight="1">
      <c r="A1189" s="648"/>
      <c r="B1189" s="2261" t="str">
        <f t="shared" si="1256"/>
        <v>Desk 39</v>
      </c>
      <c r="C1189" s="2266" t="str">
        <f t="shared" ref="C1189" si="1263">IF(ISBLANK(C50), "", C50)</f>
        <v/>
      </c>
      <c r="D1189" s="2266" t="str">
        <f t="shared" si="1244"/>
        <v/>
      </c>
      <c r="E1189" s="2266" t="str">
        <f t="shared" si="1244"/>
        <v/>
      </c>
      <c r="F1189" s="2266" t="str">
        <f t="shared" si="1244"/>
        <v/>
      </c>
      <c r="G1189" s="45"/>
      <c r="H1189" s="45"/>
      <c r="I1189" s="45"/>
      <c r="J1189" s="45"/>
      <c r="K1189" s="45"/>
      <c r="L1189" s="45"/>
      <c r="M1189" s="45"/>
      <c r="N1189" s="45"/>
      <c r="O1189" s="45"/>
      <c r="P1189" s="45"/>
      <c r="Q1189" s="45"/>
      <c r="R1189" s="45"/>
      <c r="S1189" s="45"/>
      <c r="T1189" s="45"/>
      <c r="U1189" s="45"/>
      <c r="V1189" s="45"/>
      <c r="W1189" s="45"/>
      <c r="X1189" s="45"/>
      <c r="Y1189" s="45"/>
      <c r="Z1189" s="45"/>
      <c r="AA1189" s="45"/>
      <c r="AB1189" s="45"/>
      <c r="AC1189" s="45"/>
      <c r="AD1189" s="45"/>
      <c r="AE1189" s="45"/>
      <c r="AF1189" s="45"/>
      <c r="AG1189" s="45"/>
      <c r="AH1189" s="45"/>
      <c r="AI1189" s="45"/>
      <c r="AJ1189" s="45"/>
      <c r="AK1189" s="45"/>
      <c r="AL1189" s="45"/>
      <c r="AM1189" s="45"/>
      <c r="AN1189" s="45"/>
      <c r="AO1189" s="45"/>
      <c r="AP1189" s="45"/>
      <c r="AQ1189" s="45"/>
      <c r="AR1189" s="45"/>
      <c r="AS1189" s="45"/>
      <c r="AT1189" s="45"/>
      <c r="AU1189" s="45"/>
      <c r="AV1189" s="45"/>
      <c r="AW1189" s="45"/>
      <c r="AX1189" s="45"/>
      <c r="AY1189" s="45"/>
      <c r="AZ1189" s="45"/>
      <c r="BA1189" s="45"/>
      <c r="BB1189" s="45"/>
      <c r="BC1189" s="45"/>
      <c r="BD1189" s="45"/>
      <c r="BE1189" s="45"/>
      <c r="BF1189" s="45"/>
      <c r="BG1189" s="45"/>
      <c r="BH1189" s="45"/>
      <c r="BI1189" s="45"/>
      <c r="BJ1189" s="45"/>
      <c r="BK1189" s="45"/>
      <c r="BL1189" s="45"/>
      <c r="BM1189" s="45"/>
      <c r="BN1189" s="45"/>
      <c r="BO1189" s="45"/>
      <c r="BP1189" s="45"/>
      <c r="BQ1189" s="45"/>
      <c r="BR1189" s="45"/>
      <c r="BS1189" s="45"/>
      <c r="BT1189" s="45"/>
      <c r="BU1189" s="45"/>
      <c r="BV1189" s="45"/>
      <c r="BW1189" s="45"/>
      <c r="BX1189" s="45"/>
      <c r="BY1189" s="45"/>
      <c r="BZ1189" s="45"/>
      <c r="CA1189" s="45"/>
      <c r="CB1189" s="45"/>
      <c r="CC1189" s="45"/>
      <c r="CD1189" s="45"/>
      <c r="CE1189" s="45"/>
      <c r="CF1189" s="45"/>
      <c r="CG1189" s="45"/>
      <c r="CH1189" s="45"/>
      <c r="CI1189" s="45"/>
      <c r="CJ1189" s="45"/>
      <c r="CK1189" s="45"/>
      <c r="CL1189" s="45"/>
      <c r="CM1189" s="45"/>
      <c r="CN1189" s="45"/>
      <c r="CO1189" s="45"/>
      <c r="CP1189" s="45"/>
      <c r="CQ1189" s="45"/>
      <c r="CR1189" s="45"/>
      <c r="CS1189" s="45"/>
      <c r="CT1189" s="45"/>
      <c r="CU1189" s="45"/>
      <c r="CV1189" s="45"/>
      <c r="CW1189" s="45"/>
      <c r="CX1189" s="45"/>
      <c r="CY1189" s="45"/>
      <c r="CZ1189" s="45"/>
      <c r="DA1189" s="45"/>
      <c r="DB1189" s="45"/>
      <c r="DC1189" s="45"/>
      <c r="DD1189" s="45"/>
      <c r="DE1189" s="45"/>
      <c r="DF1189" s="45"/>
      <c r="DG1189" s="45"/>
      <c r="DH1189" s="45"/>
      <c r="DI1189" s="45"/>
      <c r="DJ1189" s="45"/>
      <c r="DK1189" s="45"/>
      <c r="DL1189" s="45"/>
      <c r="DM1189" s="45"/>
      <c r="DN1189" s="45"/>
      <c r="DO1189" s="45"/>
      <c r="DP1189" s="45"/>
      <c r="DQ1189" s="45"/>
      <c r="DR1189" s="45"/>
      <c r="DS1189" s="45"/>
      <c r="DT1189" s="45"/>
      <c r="DU1189" s="45"/>
      <c r="DV1189" s="1217"/>
      <c r="DW1189" s="45"/>
      <c r="DX1189" s="45"/>
      <c r="DY1189" s="45"/>
      <c r="DZ1189" s="45"/>
      <c r="EA1189" s="45"/>
      <c r="EB1189" s="45"/>
      <c r="EC1189" s="45"/>
      <c r="ED1189" s="45"/>
      <c r="EE1189" s="45"/>
      <c r="EF1189" s="45"/>
      <c r="EG1189" s="45"/>
      <c r="EH1189" s="45"/>
      <c r="EI1189" s="45"/>
      <c r="EJ1189" s="45"/>
      <c r="EK1189" s="45"/>
      <c r="EL1189" s="45"/>
      <c r="EM1189" s="45"/>
      <c r="EN1189" s="45"/>
      <c r="EO1189" s="45"/>
      <c r="EP1189" s="45"/>
      <c r="EQ1189" s="1217"/>
      <c r="ER1189" s="577"/>
    </row>
    <row r="1190" spans="1:148" ht="15" customHeight="1">
      <c r="A1190" s="648"/>
      <c r="B1190" s="2261" t="str">
        <f t="shared" si="1256"/>
        <v>Desk 40</v>
      </c>
      <c r="C1190" s="2266" t="str">
        <f t="shared" ref="C1190" si="1264">IF(ISBLANK(C51), "", C51)</f>
        <v/>
      </c>
      <c r="D1190" s="2266" t="str">
        <f t="shared" si="1244"/>
        <v/>
      </c>
      <c r="E1190" s="2266" t="str">
        <f t="shared" si="1244"/>
        <v/>
      </c>
      <c r="F1190" s="2266" t="str">
        <f t="shared" si="1244"/>
        <v/>
      </c>
      <c r="G1190" s="45"/>
      <c r="H1190" s="45"/>
      <c r="I1190" s="45"/>
      <c r="J1190" s="45"/>
      <c r="K1190" s="45"/>
      <c r="L1190" s="45"/>
      <c r="M1190" s="45"/>
      <c r="N1190" s="45"/>
      <c r="O1190" s="45"/>
      <c r="P1190" s="45"/>
      <c r="Q1190" s="45"/>
      <c r="R1190" s="45"/>
      <c r="S1190" s="45"/>
      <c r="T1190" s="45"/>
      <c r="U1190" s="45"/>
      <c r="V1190" s="45"/>
      <c r="W1190" s="45"/>
      <c r="X1190" s="45"/>
      <c r="Y1190" s="45"/>
      <c r="Z1190" s="45"/>
      <c r="AA1190" s="45"/>
      <c r="AB1190" s="45"/>
      <c r="AC1190" s="45"/>
      <c r="AD1190" s="45"/>
      <c r="AE1190" s="45"/>
      <c r="AF1190" s="45"/>
      <c r="AG1190" s="45"/>
      <c r="AH1190" s="45"/>
      <c r="AI1190" s="45"/>
      <c r="AJ1190" s="45"/>
      <c r="AK1190" s="45"/>
      <c r="AL1190" s="45"/>
      <c r="AM1190" s="45"/>
      <c r="AN1190" s="45"/>
      <c r="AO1190" s="45"/>
      <c r="AP1190" s="45"/>
      <c r="AQ1190" s="45"/>
      <c r="AR1190" s="45"/>
      <c r="AS1190" s="45"/>
      <c r="AT1190" s="45"/>
      <c r="AU1190" s="45"/>
      <c r="AV1190" s="45"/>
      <c r="AW1190" s="45"/>
      <c r="AX1190" s="45"/>
      <c r="AY1190" s="45"/>
      <c r="AZ1190" s="45"/>
      <c r="BA1190" s="45"/>
      <c r="BB1190" s="45"/>
      <c r="BC1190" s="45"/>
      <c r="BD1190" s="45"/>
      <c r="BE1190" s="45"/>
      <c r="BF1190" s="45"/>
      <c r="BG1190" s="45"/>
      <c r="BH1190" s="45"/>
      <c r="BI1190" s="45"/>
      <c r="BJ1190" s="45"/>
      <c r="BK1190" s="45"/>
      <c r="BL1190" s="45"/>
      <c r="BM1190" s="45"/>
      <c r="BN1190" s="45"/>
      <c r="BO1190" s="45"/>
      <c r="BP1190" s="45"/>
      <c r="BQ1190" s="45"/>
      <c r="BR1190" s="45"/>
      <c r="BS1190" s="45"/>
      <c r="BT1190" s="45"/>
      <c r="BU1190" s="45"/>
      <c r="BV1190" s="45"/>
      <c r="BW1190" s="45"/>
      <c r="BX1190" s="45"/>
      <c r="BY1190" s="45"/>
      <c r="BZ1190" s="45"/>
      <c r="CA1190" s="45"/>
      <c r="CB1190" s="45"/>
      <c r="CC1190" s="45"/>
      <c r="CD1190" s="45"/>
      <c r="CE1190" s="45"/>
      <c r="CF1190" s="45"/>
      <c r="CG1190" s="45"/>
      <c r="CH1190" s="45"/>
      <c r="CI1190" s="45"/>
      <c r="CJ1190" s="45"/>
      <c r="CK1190" s="45"/>
      <c r="CL1190" s="45"/>
      <c r="CM1190" s="45"/>
      <c r="CN1190" s="45"/>
      <c r="CO1190" s="45"/>
      <c r="CP1190" s="45"/>
      <c r="CQ1190" s="45"/>
      <c r="CR1190" s="45"/>
      <c r="CS1190" s="45"/>
      <c r="CT1190" s="45"/>
      <c r="CU1190" s="45"/>
      <c r="CV1190" s="45"/>
      <c r="CW1190" s="45"/>
      <c r="CX1190" s="45"/>
      <c r="CY1190" s="45"/>
      <c r="CZ1190" s="45"/>
      <c r="DA1190" s="45"/>
      <c r="DB1190" s="45"/>
      <c r="DC1190" s="45"/>
      <c r="DD1190" s="45"/>
      <c r="DE1190" s="45"/>
      <c r="DF1190" s="45"/>
      <c r="DG1190" s="45"/>
      <c r="DH1190" s="45"/>
      <c r="DI1190" s="45"/>
      <c r="DJ1190" s="45"/>
      <c r="DK1190" s="45"/>
      <c r="DL1190" s="45"/>
      <c r="DM1190" s="45"/>
      <c r="DN1190" s="45"/>
      <c r="DO1190" s="45"/>
      <c r="DP1190" s="45"/>
      <c r="DQ1190" s="45"/>
      <c r="DR1190" s="45"/>
      <c r="DS1190" s="45"/>
      <c r="DT1190" s="45"/>
      <c r="DU1190" s="45"/>
      <c r="DV1190" s="1217"/>
      <c r="DW1190" s="45"/>
      <c r="DX1190" s="45"/>
      <c r="DY1190" s="45"/>
      <c r="DZ1190" s="45"/>
      <c r="EA1190" s="45"/>
      <c r="EB1190" s="45"/>
      <c r="EC1190" s="45"/>
      <c r="ED1190" s="45"/>
      <c r="EE1190" s="45"/>
      <c r="EF1190" s="45"/>
      <c r="EG1190" s="45"/>
      <c r="EH1190" s="45"/>
      <c r="EI1190" s="45"/>
      <c r="EJ1190" s="45"/>
      <c r="EK1190" s="45"/>
      <c r="EL1190" s="45"/>
      <c r="EM1190" s="45"/>
      <c r="EN1190" s="45"/>
      <c r="EO1190" s="45"/>
      <c r="EP1190" s="45"/>
      <c r="EQ1190" s="1217"/>
      <c r="ER1190" s="577"/>
    </row>
    <row r="1191" spans="1:148" ht="15" customHeight="1">
      <c r="A1191" s="648"/>
      <c r="B1191" s="2261" t="str">
        <f t="shared" si="1256"/>
        <v>Desk 41</v>
      </c>
      <c r="C1191" s="2266" t="str">
        <f t="shared" ref="C1191" si="1265">IF(ISBLANK(C52), "", C52)</f>
        <v/>
      </c>
      <c r="D1191" s="2266" t="str">
        <f t="shared" ref="D1191:F1210" si="1266">IF(ISBLANK(D52), "", D52)</f>
        <v/>
      </c>
      <c r="E1191" s="2266" t="str">
        <f t="shared" si="1266"/>
        <v/>
      </c>
      <c r="F1191" s="2266" t="str">
        <f t="shared" si="1266"/>
        <v/>
      </c>
      <c r="G1191" s="45"/>
      <c r="H1191" s="45"/>
      <c r="I1191" s="45"/>
      <c r="J1191" s="45"/>
      <c r="K1191" s="45"/>
      <c r="L1191" s="45"/>
      <c r="M1191" s="45"/>
      <c r="N1191" s="45"/>
      <c r="O1191" s="45"/>
      <c r="P1191" s="45"/>
      <c r="Q1191" s="45"/>
      <c r="R1191" s="45"/>
      <c r="S1191" s="45"/>
      <c r="T1191" s="45"/>
      <c r="U1191" s="45"/>
      <c r="V1191" s="45"/>
      <c r="W1191" s="45"/>
      <c r="X1191" s="45"/>
      <c r="Y1191" s="45"/>
      <c r="Z1191" s="45"/>
      <c r="AA1191" s="45"/>
      <c r="AB1191" s="45"/>
      <c r="AC1191" s="45"/>
      <c r="AD1191" s="45"/>
      <c r="AE1191" s="45"/>
      <c r="AF1191" s="45"/>
      <c r="AG1191" s="45"/>
      <c r="AH1191" s="45"/>
      <c r="AI1191" s="45"/>
      <c r="AJ1191" s="45"/>
      <c r="AK1191" s="45"/>
      <c r="AL1191" s="45"/>
      <c r="AM1191" s="45"/>
      <c r="AN1191" s="45"/>
      <c r="AO1191" s="45"/>
      <c r="AP1191" s="45"/>
      <c r="AQ1191" s="45"/>
      <c r="AR1191" s="45"/>
      <c r="AS1191" s="45"/>
      <c r="AT1191" s="45"/>
      <c r="AU1191" s="45"/>
      <c r="AV1191" s="45"/>
      <c r="AW1191" s="45"/>
      <c r="AX1191" s="45"/>
      <c r="AY1191" s="45"/>
      <c r="AZ1191" s="45"/>
      <c r="BA1191" s="45"/>
      <c r="BB1191" s="45"/>
      <c r="BC1191" s="45"/>
      <c r="BD1191" s="45"/>
      <c r="BE1191" s="45"/>
      <c r="BF1191" s="45"/>
      <c r="BG1191" s="45"/>
      <c r="BH1191" s="45"/>
      <c r="BI1191" s="45"/>
      <c r="BJ1191" s="45"/>
      <c r="BK1191" s="45"/>
      <c r="BL1191" s="45"/>
      <c r="BM1191" s="45"/>
      <c r="BN1191" s="45"/>
      <c r="BO1191" s="45"/>
      <c r="BP1191" s="45"/>
      <c r="BQ1191" s="45"/>
      <c r="BR1191" s="45"/>
      <c r="BS1191" s="45"/>
      <c r="BT1191" s="45"/>
      <c r="BU1191" s="45"/>
      <c r="BV1191" s="45"/>
      <c r="BW1191" s="45"/>
      <c r="BX1191" s="45"/>
      <c r="BY1191" s="45"/>
      <c r="BZ1191" s="45"/>
      <c r="CA1191" s="45"/>
      <c r="CB1191" s="45"/>
      <c r="CC1191" s="45"/>
      <c r="CD1191" s="45"/>
      <c r="CE1191" s="45"/>
      <c r="CF1191" s="45"/>
      <c r="CG1191" s="45"/>
      <c r="CH1191" s="45"/>
      <c r="CI1191" s="45"/>
      <c r="CJ1191" s="45"/>
      <c r="CK1191" s="45"/>
      <c r="CL1191" s="45"/>
      <c r="CM1191" s="45"/>
      <c r="CN1191" s="45"/>
      <c r="CO1191" s="45"/>
      <c r="CP1191" s="45"/>
      <c r="CQ1191" s="45"/>
      <c r="CR1191" s="45"/>
      <c r="CS1191" s="45"/>
      <c r="CT1191" s="45"/>
      <c r="CU1191" s="45"/>
      <c r="CV1191" s="45"/>
      <c r="CW1191" s="45"/>
      <c r="CX1191" s="45"/>
      <c r="CY1191" s="45"/>
      <c r="CZ1191" s="45"/>
      <c r="DA1191" s="45"/>
      <c r="DB1191" s="45"/>
      <c r="DC1191" s="45"/>
      <c r="DD1191" s="45"/>
      <c r="DE1191" s="45"/>
      <c r="DF1191" s="45"/>
      <c r="DG1191" s="45"/>
      <c r="DH1191" s="45"/>
      <c r="DI1191" s="45"/>
      <c r="DJ1191" s="45"/>
      <c r="DK1191" s="45"/>
      <c r="DL1191" s="45"/>
      <c r="DM1191" s="45"/>
      <c r="DN1191" s="45"/>
      <c r="DO1191" s="45"/>
      <c r="DP1191" s="45"/>
      <c r="DQ1191" s="45"/>
      <c r="DR1191" s="45"/>
      <c r="DS1191" s="45"/>
      <c r="DT1191" s="45"/>
      <c r="DU1191" s="45"/>
      <c r="DV1191" s="1217"/>
      <c r="DW1191" s="45"/>
      <c r="DX1191" s="45"/>
      <c r="DY1191" s="45"/>
      <c r="DZ1191" s="45"/>
      <c r="EA1191" s="45"/>
      <c r="EB1191" s="45"/>
      <c r="EC1191" s="45"/>
      <c r="ED1191" s="45"/>
      <c r="EE1191" s="45"/>
      <c r="EF1191" s="45"/>
      <c r="EG1191" s="45"/>
      <c r="EH1191" s="45"/>
      <c r="EI1191" s="45"/>
      <c r="EJ1191" s="45"/>
      <c r="EK1191" s="45"/>
      <c r="EL1191" s="45"/>
      <c r="EM1191" s="45"/>
      <c r="EN1191" s="45"/>
      <c r="EO1191" s="45"/>
      <c r="EP1191" s="45"/>
      <c r="EQ1191" s="1217"/>
      <c r="ER1191" s="577"/>
    </row>
    <row r="1192" spans="1:148" ht="15" customHeight="1">
      <c r="A1192" s="648"/>
      <c r="B1192" s="2261" t="str">
        <f t="shared" si="1256"/>
        <v>Desk 42</v>
      </c>
      <c r="C1192" s="2266" t="str">
        <f t="shared" ref="C1192" si="1267">IF(ISBLANK(C53), "", C53)</f>
        <v/>
      </c>
      <c r="D1192" s="2266" t="str">
        <f t="shared" si="1266"/>
        <v/>
      </c>
      <c r="E1192" s="2266" t="str">
        <f t="shared" si="1266"/>
        <v/>
      </c>
      <c r="F1192" s="2266" t="str">
        <f t="shared" si="1266"/>
        <v/>
      </c>
      <c r="G1192" s="45"/>
      <c r="H1192" s="45"/>
      <c r="I1192" s="45"/>
      <c r="J1192" s="45"/>
      <c r="K1192" s="45"/>
      <c r="L1192" s="45"/>
      <c r="M1192" s="45"/>
      <c r="N1192" s="45"/>
      <c r="O1192" s="45"/>
      <c r="P1192" s="45"/>
      <c r="Q1192" s="45"/>
      <c r="R1192" s="45"/>
      <c r="S1192" s="45"/>
      <c r="T1192" s="45"/>
      <c r="U1192" s="45"/>
      <c r="V1192" s="45"/>
      <c r="W1192" s="45"/>
      <c r="X1192" s="45"/>
      <c r="Y1192" s="45"/>
      <c r="Z1192" s="45"/>
      <c r="AA1192" s="45"/>
      <c r="AB1192" s="45"/>
      <c r="AC1192" s="45"/>
      <c r="AD1192" s="45"/>
      <c r="AE1192" s="45"/>
      <c r="AF1192" s="45"/>
      <c r="AG1192" s="45"/>
      <c r="AH1192" s="45"/>
      <c r="AI1192" s="45"/>
      <c r="AJ1192" s="45"/>
      <c r="AK1192" s="45"/>
      <c r="AL1192" s="45"/>
      <c r="AM1192" s="45"/>
      <c r="AN1192" s="45"/>
      <c r="AO1192" s="45"/>
      <c r="AP1192" s="45"/>
      <c r="AQ1192" s="45"/>
      <c r="AR1192" s="45"/>
      <c r="AS1192" s="45"/>
      <c r="AT1192" s="45"/>
      <c r="AU1192" s="45"/>
      <c r="AV1192" s="45"/>
      <c r="AW1192" s="45"/>
      <c r="AX1192" s="45"/>
      <c r="AY1192" s="45"/>
      <c r="AZ1192" s="45"/>
      <c r="BA1192" s="45"/>
      <c r="BB1192" s="45"/>
      <c r="BC1192" s="45"/>
      <c r="BD1192" s="45"/>
      <c r="BE1192" s="45"/>
      <c r="BF1192" s="45"/>
      <c r="BG1192" s="45"/>
      <c r="BH1192" s="45"/>
      <c r="BI1192" s="45"/>
      <c r="BJ1192" s="45"/>
      <c r="BK1192" s="45"/>
      <c r="BL1192" s="45"/>
      <c r="BM1192" s="45"/>
      <c r="BN1192" s="45"/>
      <c r="BO1192" s="45"/>
      <c r="BP1192" s="45"/>
      <c r="BQ1192" s="45"/>
      <c r="BR1192" s="45"/>
      <c r="BS1192" s="45"/>
      <c r="BT1192" s="45"/>
      <c r="BU1192" s="45"/>
      <c r="BV1192" s="45"/>
      <c r="BW1192" s="45"/>
      <c r="BX1192" s="45"/>
      <c r="BY1192" s="45"/>
      <c r="BZ1192" s="45"/>
      <c r="CA1192" s="45"/>
      <c r="CB1192" s="45"/>
      <c r="CC1192" s="45"/>
      <c r="CD1192" s="45"/>
      <c r="CE1192" s="45"/>
      <c r="CF1192" s="45"/>
      <c r="CG1192" s="45"/>
      <c r="CH1192" s="45"/>
      <c r="CI1192" s="45"/>
      <c r="CJ1192" s="45"/>
      <c r="CK1192" s="45"/>
      <c r="CL1192" s="45"/>
      <c r="CM1192" s="45"/>
      <c r="CN1192" s="45"/>
      <c r="CO1192" s="45"/>
      <c r="CP1192" s="45"/>
      <c r="CQ1192" s="45"/>
      <c r="CR1192" s="45"/>
      <c r="CS1192" s="45"/>
      <c r="CT1192" s="45"/>
      <c r="CU1192" s="45"/>
      <c r="CV1192" s="45"/>
      <c r="CW1192" s="45"/>
      <c r="CX1192" s="45"/>
      <c r="CY1192" s="45"/>
      <c r="CZ1192" s="45"/>
      <c r="DA1192" s="45"/>
      <c r="DB1192" s="45"/>
      <c r="DC1192" s="45"/>
      <c r="DD1192" s="45"/>
      <c r="DE1192" s="45"/>
      <c r="DF1192" s="45"/>
      <c r="DG1192" s="45"/>
      <c r="DH1192" s="45"/>
      <c r="DI1192" s="45"/>
      <c r="DJ1192" s="45"/>
      <c r="DK1192" s="45"/>
      <c r="DL1192" s="45"/>
      <c r="DM1192" s="45"/>
      <c r="DN1192" s="45"/>
      <c r="DO1192" s="45"/>
      <c r="DP1192" s="45"/>
      <c r="DQ1192" s="45"/>
      <c r="DR1192" s="45"/>
      <c r="DS1192" s="45"/>
      <c r="DT1192" s="45"/>
      <c r="DU1192" s="45"/>
      <c r="DV1192" s="1217"/>
      <c r="DW1192" s="45"/>
      <c r="DX1192" s="45"/>
      <c r="DY1192" s="45"/>
      <c r="DZ1192" s="45"/>
      <c r="EA1192" s="45"/>
      <c r="EB1192" s="45"/>
      <c r="EC1192" s="45"/>
      <c r="ED1192" s="45"/>
      <c r="EE1192" s="45"/>
      <c r="EF1192" s="45"/>
      <c r="EG1192" s="45"/>
      <c r="EH1192" s="45"/>
      <c r="EI1192" s="45"/>
      <c r="EJ1192" s="45"/>
      <c r="EK1192" s="45"/>
      <c r="EL1192" s="45"/>
      <c r="EM1192" s="45"/>
      <c r="EN1192" s="45"/>
      <c r="EO1192" s="45"/>
      <c r="EP1192" s="45"/>
      <c r="EQ1192" s="1217"/>
      <c r="ER1192" s="577"/>
    </row>
    <row r="1193" spans="1:148" ht="15" customHeight="1">
      <c r="A1193" s="648"/>
      <c r="B1193" s="2261" t="str">
        <f t="shared" si="1256"/>
        <v>Desk 43</v>
      </c>
      <c r="C1193" s="2266" t="str">
        <f t="shared" ref="C1193" si="1268">IF(ISBLANK(C54), "", C54)</f>
        <v/>
      </c>
      <c r="D1193" s="2266" t="str">
        <f t="shared" si="1266"/>
        <v/>
      </c>
      <c r="E1193" s="2266" t="str">
        <f t="shared" si="1266"/>
        <v/>
      </c>
      <c r="F1193" s="2266" t="str">
        <f t="shared" si="1266"/>
        <v/>
      </c>
      <c r="G1193" s="45"/>
      <c r="H1193" s="45"/>
      <c r="I1193" s="45"/>
      <c r="J1193" s="45"/>
      <c r="K1193" s="45"/>
      <c r="L1193" s="45"/>
      <c r="M1193" s="45"/>
      <c r="N1193" s="45"/>
      <c r="O1193" s="45"/>
      <c r="P1193" s="45"/>
      <c r="Q1193" s="45"/>
      <c r="R1193" s="45"/>
      <c r="S1193" s="45"/>
      <c r="T1193" s="45"/>
      <c r="U1193" s="45"/>
      <c r="V1193" s="45"/>
      <c r="W1193" s="45"/>
      <c r="X1193" s="45"/>
      <c r="Y1193" s="45"/>
      <c r="Z1193" s="45"/>
      <c r="AA1193" s="45"/>
      <c r="AB1193" s="45"/>
      <c r="AC1193" s="45"/>
      <c r="AD1193" s="45"/>
      <c r="AE1193" s="45"/>
      <c r="AF1193" s="45"/>
      <c r="AG1193" s="45"/>
      <c r="AH1193" s="45"/>
      <c r="AI1193" s="45"/>
      <c r="AJ1193" s="45"/>
      <c r="AK1193" s="45"/>
      <c r="AL1193" s="45"/>
      <c r="AM1193" s="45"/>
      <c r="AN1193" s="45"/>
      <c r="AO1193" s="45"/>
      <c r="AP1193" s="45"/>
      <c r="AQ1193" s="45"/>
      <c r="AR1193" s="45"/>
      <c r="AS1193" s="45"/>
      <c r="AT1193" s="45"/>
      <c r="AU1193" s="45"/>
      <c r="AV1193" s="45"/>
      <c r="AW1193" s="45"/>
      <c r="AX1193" s="45"/>
      <c r="AY1193" s="45"/>
      <c r="AZ1193" s="45"/>
      <c r="BA1193" s="45"/>
      <c r="BB1193" s="45"/>
      <c r="BC1193" s="45"/>
      <c r="BD1193" s="45"/>
      <c r="BE1193" s="45"/>
      <c r="BF1193" s="45"/>
      <c r="BG1193" s="45"/>
      <c r="BH1193" s="45"/>
      <c r="BI1193" s="45"/>
      <c r="BJ1193" s="45"/>
      <c r="BK1193" s="45"/>
      <c r="BL1193" s="45"/>
      <c r="BM1193" s="45"/>
      <c r="BN1193" s="45"/>
      <c r="BO1193" s="45"/>
      <c r="BP1193" s="45"/>
      <c r="BQ1193" s="45"/>
      <c r="BR1193" s="45"/>
      <c r="BS1193" s="45"/>
      <c r="BT1193" s="45"/>
      <c r="BU1193" s="45"/>
      <c r="BV1193" s="45"/>
      <c r="BW1193" s="45"/>
      <c r="BX1193" s="45"/>
      <c r="BY1193" s="45"/>
      <c r="BZ1193" s="45"/>
      <c r="CA1193" s="45"/>
      <c r="CB1193" s="45"/>
      <c r="CC1193" s="45"/>
      <c r="CD1193" s="45"/>
      <c r="CE1193" s="45"/>
      <c r="CF1193" s="45"/>
      <c r="CG1193" s="45"/>
      <c r="CH1193" s="45"/>
      <c r="CI1193" s="45"/>
      <c r="CJ1193" s="45"/>
      <c r="CK1193" s="45"/>
      <c r="CL1193" s="45"/>
      <c r="CM1193" s="45"/>
      <c r="CN1193" s="45"/>
      <c r="CO1193" s="45"/>
      <c r="CP1193" s="45"/>
      <c r="CQ1193" s="45"/>
      <c r="CR1193" s="45"/>
      <c r="CS1193" s="45"/>
      <c r="CT1193" s="45"/>
      <c r="CU1193" s="45"/>
      <c r="CV1193" s="45"/>
      <c r="CW1193" s="45"/>
      <c r="CX1193" s="45"/>
      <c r="CY1193" s="45"/>
      <c r="CZ1193" s="45"/>
      <c r="DA1193" s="45"/>
      <c r="DB1193" s="45"/>
      <c r="DC1193" s="45"/>
      <c r="DD1193" s="45"/>
      <c r="DE1193" s="45"/>
      <c r="DF1193" s="45"/>
      <c r="DG1193" s="45"/>
      <c r="DH1193" s="45"/>
      <c r="DI1193" s="45"/>
      <c r="DJ1193" s="45"/>
      <c r="DK1193" s="45"/>
      <c r="DL1193" s="45"/>
      <c r="DM1193" s="45"/>
      <c r="DN1193" s="45"/>
      <c r="DO1193" s="45"/>
      <c r="DP1193" s="45"/>
      <c r="DQ1193" s="45"/>
      <c r="DR1193" s="45"/>
      <c r="DS1193" s="45"/>
      <c r="DT1193" s="45"/>
      <c r="DU1193" s="45"/>
      <c r="DV1193" s="1217"/>
      <c r="DW1193" s="45"/>
      <c r="DX1193" s="45"/>
      <c r="DY1193" s="45"/>
      <c r="DZ1193" s="45"/>
      <c r="EA1193" s="45"/>
      <c r="EB1193" s="45"/>
      <c r="EC1193" s="45"/>
      <c r="ED1193" s="45"/>
      <c r="EE1193" s="45"/>
      <c r="EF1193" s="45"/>
      <c r="EG1193" s="45"/>
      <c r="EH1193" s="45"/>
      <c r="EI1193" s="45"/>
      <c r="EJ1193" s="45"/>
      <c r="EK1193" s="45"/>
      <c r="EL1193" s="45"/>
      <c r="EM1193" s="45"/>
      <c r="EN1193" s="45"/>
      <c r="EO1193" s="45"/>
      <c r="EP1193" s="45"/>
      <c r="EQ1193" s="1217"/>
      <c r="ER1193" s="577"/>
    </row>
    <row r="1194" spans="1:148" ht="15" customHeight="1">
      <c r="A1194" s="648"/>
      <c r="B1194" s="2261" t="str">
        <f t="shared" si="1256"/>
        <v>Desk 44</v>
      </c>
      <c r="C1194" s="2266" t="str">
        <f t="shared" ref="C1194" si="1269">IF(ISBLANK(C55), "", C55)</f>
        <v/>
      </c>
      <c r="D1194" s="2266" t="str">
        <f t="shared" si="1266"/>
        <v/>
      </c>
      <c r="E1194" s="2266" t="str">
        <f t="shared" si="1266"/>
        <v/>
      </c>
      <c r="F1194" s="2266" t="str">
        <f t="shared" si="1266"/>
        <v/>
      </c>
      <c r="G1194" s="45"/>
      <c r="H1194" s="45"/>
      <c r="I1194" s="45"/>
      <c r="J1194" s="45"/>
      <c r="K1194" s="45"/>
      <c r="L1194" s="45"/>
      <c r="M1194" s="45"/>
      <c r="N1194" s="45"/>
      <c r="O1194" s="45"/>
      <c r="P1194" s="45"/>
      <c r="Q1194" s="45"/>
      <c r="R1194" s="45"/>
      <c r="S1194" s="45"/>
      <c r="T1194" s="45"/>
      <c r="U1194" s="45"/>
      <c r="V1194" s="45"/>
      <c r="W1194" s="45"/>
      <c r="X1194" s="45"/>
      <c r="Y1194" s="45"/>
      <c r="Z1194" s="45"/>
      <c r="AA1194" s="45"/>
      <c r="AB1194" s="45"/>
      <c r="AC1194" s="45"/>
      <c r="AD1194" s="45"/>
      <c r="AE1194" s="45"/>
      <c r="AF1194" s="45"/>
      <c r="AG1194" s="45"/>
      <c r="AH1194" s="45"/>
      <c r="AI1194" s="45"/>
      <c r="AJ1194" s="45"/>
      <c r="AK1194" s="45"/>
      <c r="AL1194" s="45"/>
      <c r="AM1194" s="45"/>
      <c r="AN1194" s="45"/>
      <c r="AO1194" s="45"/>
      <c r="AP1194" s="45"/>
      <c r="AQ1194" s="45"/>
      <c r="AR1194" s="45"/>
      <c r="AS1194" s="45"/>
      <c r="AT1194" s="45"/>
      <c r="AU1194" s="45"/>
      <c r="AV1194" s="45"/>
      <c r="AW1194" s="45"/>
      <c r="AX1194" s="45"/>
      <c r="AY1194" s="45"/>
      <c r="AZ1194" s="45"/>
      <c r="BA1194" s="45"/>
      <c r="BB1194" s="45"/>
      <c r="BC1194" s="45"/>
      <c r="BD1194" s="45"/>
      <c r="BE1194" s="45"/>
      <c r="BF1194" s="45"/>
      <c r="BG1194" s="45"/>
      <c r="BH1194" s="45"/>
      <c r="BI1194" s="45"/>
      <c r="BJ1194" s="45"/>
      <c r="BK1194" s="45"/>
      <c r="BL1194" s="45"/>
      <c r="BM1194" s="45"/>
      <c r="BN1194" s="45"/>
      <c r="BO1194" s="45"/>
      <c r="BP1194" s="45"/>
      <c r="BQ1194" s="45"/>
      <c r="BR1194" s="45"/>
      <c r="BS1194" s="45"/>
      <c r="BT1194" s="45"/>
      <c r="BU1194" s="45"/>
      <c r="BV1194" s="45"/>
      <c r="BW1194" s="45"/>
      <c r="BX1194" s="45"/>
      <c r="BY1194" s="45"/>
      <c r="BZ1194" s="45"/>
      <c r="CA1194" s="45"/>
      <c r="CB1194" s="45"/>
      <c r="CC1194" s="45"/>
      <c r="CD1194" s="45"/>
      <c r="CE1194" s="45"/>
      <c r="CF1194" s="45"/>
      <c r="CG1194" s="45"/>
      <c r="CH1194" s="45"/>
      <c r="CI1194" s="45"/>
      <c r="CJ1194" s="45"/>
      <c r="CK1194" s="45"/>
      <c r="CL1194" s="45"/>
      <c r="CM1194" s="45"/>
      <c r="CN1194" s="45"/>
      <c r="CO1194" s="45"/>
      <c r="CP1194" s="45"/>
      <c r="CQ1194" s="45"/>
      <c r="CR1194" s="45"/>
      <c r="CS1194" s="45"/>
      <c r="CT1194" s="45"/>
      <c r="CU1194" s="45"/>
      <c r="CV1194" s="45"/>
      <c r="CW1194" s="45"/>
      <c r="CX1194" s="45"/>
      <c r="CY1194" s="45"/>
      <c r="CZ1194" s="45"/>
      <c r="DA1194" s="45"/>
      <c r="DB1194" s="45"/>
      <c r="DC1194" s="45"/>
      <c r="DD1194" s="45"/>
      <c r="DE1194" s="45"/>
      <c r="DF1194" s="45"/>
      <c r="DG1194" s="45"/>
      <c r="DH1194" s="45"/>
      <c r="DI1194" s="45"/>
      <c r="DJ1194" s="45"/>
      <c r="DK1194" s="45"/>
      <c r="DL1194" s="45"/>
      <c r="DM1194" s="45"/>
      <c r="DN1194" s="45"/>
      <c r="DO1194" s="45"/>
      <c r="DP1194" s="45"/>
      <c r="DQ1194" s="45"/>
      <c r="DR1194" s="45"/>
      <c r="DS1194" s="45"/>
      <c r="DT1194" s="45"/>
      <c r="DU1194" s="45"/>
      <c r="DV1194" s="1217"/>
      <c r="DW1194" s="45"/>
      <c r="DX1194" s="45"/>
      <c r="DY1194" s="45"/>
      <c r="DZ1194" s="45"/>
      <c r="EA1194" s="45"/>
      <c r="EB1194" s="45"/>
      <c r="EC1194" s="45"/>
      <c r="ED1194" s="45"/>
      <c r="EE1194" s="45"/>
      <c r="EF1194" s="45"/>
      <c r="EG1194" s="45"/>
      <c r="EH1194" s="45"/>
      <c r="EI1194" s="45"/>
      <c r="EJ1194" s="45"/>
      <c r="EK1194" s="45"/>
      <c r="EL1194" s="45"/>
      <c r="EM1194" s="45"/>
      <c r="EN1194" s="45"/>
      <c r="EO1194" s="45"/>
      <c r="EP1194" s="45"/>
      <c r="EQ1194" s="1217"/>
      <c r="ER1194" s="577"/>
    </row>
    <row r="1195" spans="1:148" ht="15" customHeight="1">
      <c r="A1195" s="648"/>
      <c r="B1195" s="2261" t="str">
        <f t="shared" si="1256"/>
        <v>Desk 45</v>
      </c>
      <c r="C1195" s="2266" t="str">
        <f t="shared" ref="C1195" si="1270">IF(ISBLANK(C56), "", C56)</f>
        <v/>
      </c>
      <c r="D1195" s="2266" t="str">
        <f t="shared" si="1266"/>
        <v/>
      </c>
      <c r="E1195" s="2266" t="str">
        <f t="shared" si="1266"/>
        <v/>
      </c>
      <c r="F1195" s="2266" t="str">
        <f t="shared" si="1266"/>
        <v/>
      </c>
      <c r="G1195" s="45"/>
      <c r="H1195" s="45"/>
      <c r="I1195" s="45"/>
      <c r="J1195" s="45"/>
      <c r="K1195" s="45"/>
      <c r="L1195" s="45"/>
      <c r="M1195" s="45"/>
      <c r="N1195" s="45"/>
      <c r="O1195" s="45"/>
      <c r="P1195" s="45"/>
      <c r="Q1195" s="45"/>
      <c r="R1195" s="45"/>
      <c r="S1195" s="45"/>
      <c r="T1195" s="45"/>
      <c r="U1195" s="45"/>
      <c r="V1195" s="45"/>
      <c r="W1195" s="45"/>
      <c r="X1195" s="45"/>
      <c r="Y1195" s="45"/>
      <c r="Z1195" s="45"/>
      <c r="AA1195" s="45"/>
      <c r="AB1195" s="45"/>
      <c r="AC1195" s="45"/>
      <c r="AD1195" s="45"/>
      <c r="AE1195" s="45"/>
      <c r="AF1195" s="45"/>
      <c r="AG1195" s="45"/>
      <c r="AH1195" s="45"/>
      <c r="AI1195" s="45"/>
      <c r="AJ1195" s="45"/>
      <c r="AK1195" s="45"/>
      <c r="AL1195" s="45"/>
      <c r="AM1195" s="45"/>
      <c r="AN1195" s="45"/>
      <c r="AO1195" s="45"/>
      <c r="AP1195" s="45"/>
      <c r="AQ1195" s="45"/>
      <c r="AR1195" s="45"/>
      <c r="AS1195" s="45"/>
      <c r="AT1195" s="45"/>
      <c r="AU1195" s="45"/>
      <c r="AV1195" s="45"/>
      <c r="AW1195" s="45"/>
      <c r="AX1195" s="45"/>
      <c r="AY1195" s="45"/>
      <c r="AZ1195" s="45"/>
      <c r="BA1195" s="45"/>
      <c r="BB1195" s="45"/>
      <c r="BC1195" s="45"/>
      <c r="BD1195" s="45"/>
      <c r="BE1195" s="45"/>
      <c r="BF1195" s="45"/>
      <c r="BG1195" s="45"/>
      <c r="BH1195" s="45"/>
      <c r="BI1195" s="45"/>
      <c r="BJ1195" s="45"/>
      <c r="BK1195" s="45"/>
      <c r="BL1195" s="45"/>
      <c r="BM1195" s="45"/>
      <c r="BN1195" s="45"/>
      <c r="BO1195" s="45"/>
      <c r="BP1195" s="45"/>
      <c r="BQ1195" s="45"/>
      <c r="BR1195" s="45"/>
      <c r="BS1195" s="45"/>
      <c r="BT1195" s="45"/>
      <c r="BU1195" s="45"/>
      <c r="BV1195" s="45"/>
      <c r="BW1195" s="45"/>
      <c r="BX1195" s="45"/>
      <c r="BY1195" s="45"/>
      <c r="BZ1195" s="45"/>
      <c r="CA1195" s="45"/>
      <c r="CB1195" s="45"/>
      <c r="CC1195" s="45"/>
      <c r="CD1195" s="45"/>
      <c r="CE1195" s="45"/>
      <c r="CF1195" s="45"/>
      <c r="CG1195" s="45"/>
      <c r="CH1195" s="45"/>
      <c r="CI1195" s="45"/>
      <c r="CJ1195" s="45"/>
      <c r="CK1195" s="45"/>
      <c r="CL1195" s="45"/>
      <c r="CM1195" s="45"/>
      <c r="CN1195" s="45"/>
      <c r="CO1195" s="45"/>
      <c r="CP1195" s="45"/>
      <c r="CQ1195" s="45"/>
      <c r="CR1195" s="45"/>
      <c r="CS1195" s="45"/>
      <c r="CT1195" s="45"/>
      <c r="CU1195" s="45"/>
      <c r="CV1195" s="45"/>
      <c r="CW1195" s="45"/>
      <c r="CX1195" s="45"/>
      <c r="CY1195" s="45"/>
      <c r="CZ1195" s="45"/>
      <c r="DA1195" s="45"/>
      <c r="DB1195" s="45"/>
      <c r="DC1195" s="45"/>
      <c r="DD1195" s="45"/>
      <c r="DE1195" s="45"/>
      <c r="DF1195" s="45"/>
      <c r="DG1195" s="45"/>
      <c r="DH1195" s="45"/>
      <c r="DI1195" s="45"/>
      <c r="DJ1195" s="45"/>
      <c r="DK1195" s="45"/>
      <c r="DL1195" s="45"/>
      <c r="DM1195" s="45"/>
      <c r="DN1195" s="45"/>
      <c r="DO1195" s="45"/>
      <c r="DP1195" s="45"/>
      <c r="DQ1195" s="45"/>
      <c r="DR1195" s="45"/>
      <c r="DS1195" s="45"/>
      <c r="DT1195" s="45"/>
      <c r="DU1195" s="45"/>
      <c r="DV1195" s="1217"/>
      <c r="DW1195" s="45"/>
      <c r="DX1195" s="45"/>
      <c r="DY1195" s="45"/>
      <c r="DZ1195" s="45"/>
      <c r="EA1195" s="45"/>
      <c r="EB1195" s="45"/>
      <c r="EC1195" s="45"/>
      <c r="ED1195" s="45"/>
      <c r="EE1195" s="45"/>
      <c r="EF1195" s="45"/>
      <c r="EG1195" s="45"/>
      <c r="EH1195" s="45"/>
      <c r="EI1195" s="45"/>
      <c r="EJ1195" s="45"/>
      <c r="EK1195" s="45"/>
      <c r="EL1195" s="45"/>
      <c r="EM1195" s="45"/>
      <c r="EN1195" s="45"/>
      <c r="EO1195" s="45"/>
      <c r="EP1195" s="45"/>
      <c r="EQ1195" s="1217"/>
      <c r="ER1195" s="577"/>
    </row>
    <row r="1196" spans="1:148" ht="15" customHeight="1">
      <c r="A1196" s="648"/>
      <c r="B1196" s="2261" t="str">
        <f t="shared" si="1256"/>
        <v>Desk 46</v>
      </c>
      <c r="C1196" s="2266" t="str">
        <f t="shared" ref="C1196" si="1271">IF(ISBLANK(C57), "", C57)</f>
        <v/>
      </c>
      <c r="D1196" s="2266" t="str">
        <f t="shared" si="1266"/>
        <v/>
      </c>
      <c r="E1196" s="2266" t="str">
        <f t="shared" si="1266"/>
        <v/>
      </c>
      <c r="F1196" s="2266" t="str">
        <f t="shared" si="1266"/>
        <v/>
      </c>
      <c r="G1196" s="45"/>
      <c r="H1196" s="45"/>
      <c r="I1196" s="45"/>
      <c r="J1196" s="45"/>
      <c r="K1196" s="45"/>
      <c r="L1196" s="45"/>
      <c r="M1196" s="45"/>
      <c r="N1196" s="45"/>
      <c r="O1196" s="45"/>
      <c r="P1196" s="45"/>
      <c r="Q1196" s="45"/>
      <c r="R1196" s="45"/>
      <c r="S1196" s="45"/>
      <c r="T1196" s="45"/>
      <c r="U1196" s="45"/>
      <c r="V1196" s="45"/>
      <c r="W1196" s="45"/>
      <c r="X1196" s="45"/>
      <c r="Y1196" s="45"/>
      <c r="Z1196" s="45"/>
      <c r="AA1196" s="45"/>
      <c r="AB1196" s="45"/>
      <c r="AC1196" s="45"/>
      <c r="AD1196" s="45"/>
      <c r="AE1196" s="45"/>
      <c r="AF1196" s="45"/>
      <c r="AG1196" s="45"/>
      <c r="AH1196" s="45"/>
      <c r="AI1196" s="45"/>
      <c r="AJ1196" s="45"/>
      <c r="AK1196" s="45"/>
      <c r="AL1196" s="45"/>
      <c r="AM1196" s="45"/>
      <c r="AN1196" s="45"/>
      <c r="AO1196" s="45"/>
      <c r="AP1196" s="45"/>
      <c r="AQ1196" s="45"/>
      <c r="AR1196" s="45"/>
      <c r="AS1196" s="45"/>
      <c r="AT1196" s="45"/>
      <c r="AU1196" s="45"/>
      <c r="AV1196" s="45"/>
      <c r="AW1196" s="45"/>
      <c r="AX1196" s="45"/>
      <c r="AY1196" s="45"/>
      <c r="AZ1196" s="45"/>
      <c r="BA1196" s="45"/>
      <c r="BB1196" s="45"/>
      <c r="BC1196" s="45"/>
      <c r="BD1196" s="45"/>
      <c r="BE1196" s="45"/>
      <c r="BF1196" s="45"/>
      <c r="BG1196" s="45"/>
      <c r="BH1196" s="45"/>
      <c r="BI1196" s="45"/>
      <c r="BJ1196" s="45"/>
      <c r="BK1196" s="45"/>
      <c r="BL1196" s="45"/>
      <c r="BM1196" s="45"/>
      <c r="BN1196" s="45"/>
      <c r="BO1196" s="45"/>
      <c r="BP1196" s="45"/>
      <c r="BQ1196" s="45"/>
      <c r="BR1196" s="45"/>
      <c r="BS1196" s="45"/>
      <c r="BT1196" s="45"/>
      <c r="BU1196" s="45"/>
      <c r="BV1196" s="45"/>
      <c r="BW1196" s="45"/>
      <c r="BX1196" s="45"/>
      <c r="BY1196" s="45"/>
      <c r="BZ1196" s="45"/>
      <c r="CA1196" s="45"/>
      <c r="CB1196" s="45"/>
      <c r="CC1196" s="45"/>
      <c r="CD1196" s="45"/>
      <c r="CE1196" s="45"/>
      <c r="CF1196" s="45"/>
      <c r="CG1196" s="45"/>
      <c r="CH1196" s="45"/>
      <c r="CI1196" s="45"/>
      <c r="CJ1196" s="45"/>
      <c r="CK1196" s="45"/>
      <c r="CL1196" s="45"/>
      <c r="CM1196" s="45"/>
      <c r="CN1196" s="45"/>
      <c r="CO1196" s="45"/>
      <c r="CP1196" s="45"/>
      <c r="CQ1196" s="45"/>
      <c r="CR1196" s="45"/>
      <c r="CS1196" s="45"/>
      <c r="CT1196" s="45"/>
      <c r="CU1196" s="45"/>
      <c r="CV1196" s="45"/>
      <c r="CW1196" s="45"/>
      <c r="CX1196" s="45"/>
      <c r="CY1196" s="45"/>
      <c r="CZ1196" s="45"/>
      <c r="DA1196" s="45"/>
      <c r="DB1196" s="45"/>
      <c r="DC1196" s="45"/>
      <c r="DD1196" s="45"/>
      <c r="DE1196" s="45"/>
      <c r="DF1196" s="45"/>
      <c r="DG1196" s="45"/>
      <c r="DH1196" s="45"/>
      <c r="DI1196" s="45"/>
      <c r="DJ1196" s="45"/>
      <c r="DK1196" s="45"/>
      <c r="DL1196" s="45"/>
      <c r="DM1196" s="45"/>
      <c r="DN1196" s="45"/>
      <c r="DO1196" s="45"/>
      <c r="DP1196" s="45"/>
      <c r="DQ1196" s="45"/>
      <c r="DR1196" s="45"/>
      <c r="DS1196" s="45"/>
      <c r="DT1196" s="45"/>
      <c r="DU1196" s="45"/>
      <c r="DV1196" s="1217"/>
      <c r="DW1196" s="45"/>
      <c r="DX1196" s="45"/>
      <c r="DY1196" s="45"/>
      <c r="DZ1196" s="45"/>
      <c r="EA1196" s="45"/>
      <c r="EB1196" s="45"/>
      <c r="EC1196" s="45"/>
      <c r="ED1196" s="45"/>
      <c r="EE1196" s="45"/>
      <c r="EF1196" s="45"/>
      <c r="EG1196" s="45"/>
      <c r="EH1196" s="45"/>
      <c r="EI1196" s="45"/>
      <c r="EJ1196" s="45"/>
      <c r="EK1196" s="45"/>
      <c r="EL1196" s="45"/>
      <c r="EM1196" s="45"/>
      <c r="EN1196" s="45"/>
      <c r="EO1196" s="45"/>
      <c r="EP1196" s="45"/>
      <c r="EQ1196" s="1217"/>
      <c r="ER1196" s="577"/>
    </row>
    <row r="1197" spans="1:148" ht="15" customHeight="1">
      <c r="A1197" s="648"/>
      <c r="B1197" s="2261" t="str">
        <f t="shared" si="1256"/>
        <v>Desk 47</v>
      </c>
      <c r="C1197" s="2266" t="str">
        <f t="shared" ref="C1197" si="1272">IF(ISBLANK(C58), "", C58)</f>
        <v/>
      </c>
      <c r="D1197" s="2266" t="str">
        <f t="shared" si="1266"/>
        <v/>
      </c>
      <c r="E1197" s="2266" t="str">
        <f t="shared" si="1266"/>
        <v/>
      </c>
      <c r="F1197" s="2266" t="str">
        <f t="shared" si="1266"/>
        <v/>
      </c>
      <c r="G1197" s="45"/>
      <c r="H1197" s="45"/>
      <c r="I1197" s="45"/>
      <c r="J1197" s="45"/>
      <c r="K1197" s="45"/>
      <c r="L1197" s="45"/>
      <c r="M1197" s="45"/>
      <c r="N1197" s="45"/>
      <c r="O1197" s="45"/>
      <c r="P1197" s="45"/>
      <c r="Q1197" s="45"/>
      <c r="R1197" s="45"/>
      <c r="S1197" s="45"/>
      <c r="T1197" s="45"/>
      <c r="U1197" s="45"/>
      <c r="V1197" s="45"/>
      <c r="W1197" s="45"/>
      <c r="X1197" s="45"/>
      <c r="Y1197" s="45"/>
      <c r="Z1197" s="45"/>
      <c r="AA1197" s="45"/>
      <c r="AB1197" s="45"/>
      <c r="AC1197" s="45"/>
      <c r="AD1197" s="45"/>
      <c r="AE1197" s="45"/>
      <c r="AF1197" s="45"/>
      <c r="AG1197" s="45"/>
      <c r="AH1197" s="45"/>
      <c r="AI1197" s="45"/>
      <c r="AJ1197" s="45"/>
      <c r="AK1197" s="45"/>
      <c r="AL1197" s="45"/>
      <c r="AM1197" s="45"/>
      <c r="AN1197" s="45"/>
      <c r="AO1197" s="45"/>
      <c r="AP1197" s="45"/>
      <c r="AQ1197" s="45"/>
      <c r="AR1197" s="45"/>
      <c r="AS1197" s="45"/>
      <c r="AT1197" s="45"/>
      <c r="AU1197" s="45"/>
      <c r="AV1197" s="45"/>
      <c r="AW1197" s="45"/>
      <c r="AX1197" s="45"/>
      <c r="AY1197" s="45"/>
      <c r="AZ1197" s="45"/>
      <c r="BA1197" s="45"/>
      <c r="BB1197" s="45"/>
      <c r="BC1197" s="45"/>
      <c r="BD1197" s="45"/>
      <c r="BE1197" s="45"/>
      <c r="BF1197" s="45"/>
      <c r="BG1197" s="45"/>
      <c r="BH1197" s="45"/>
      <c r="BI1197" s="45"/>
      <c r="BJ1197" s="45"/>
      <c r="BK1197" s="45"/>
      <c r="BL1197" s="45"/>
      <c r="BM1197" s="45"/>
      <c r="BN1197" s="45"/>
      <c r="BO1197" s="45"/>
      <c r="BP1197" s="45"/>
      <c r="BQ1197" s="45"/>
      <c r="BR1197" s="45"/>
      <c r="BS1197" s="45"/>
      <c r="BT1197" s="45"/>
      <c r="BU1197" s="45"/>
      <c r="BV1197" s="45"/>
      <c r="BW1197" s="45"/>
      <c r="BX1197" s="45"/>
      <c r="BY1197" s="45"/>
      <c r="BZ1197" s="45"/>
      <c r="CA1197" s="45"/>
      <c r="CB1197" s="45"/>
      <c r="CC1197" s="45"/>
      <c r="CD1197" s="45"/>
      <c r="CE1197" s="45"/>
      <c r="CF1197" s="45"/>
      <c r="CG1197" s="45"/>
      <c r="CH1197" s="45"/>
      <c r="CI1197" s="45"/>
      <c r="CJ1197" s="45"/>
      <c r="CK1197" s="45"/>
      <c r="CL1197" s="45"/>
      <c r="CM1197" s="45"/>
      <c r="CN1197" s="45"/>
      <c r="CO1197" s="45"/>
      <c r="CP1197" s="45"/>
      <c r="CQ1197" s="45"/>
      <c r="CR1197" s="45"/>
      <c r="CS1197" s="45"/>
      <c r="CT1197" s="45"/>
      <c r="CU1197" s="45"/>
      <c r="CV1197" s="45"/>
      <c r="CW1197" s="45"/>
      <c r="CX1197" s="45"/>
      <c r="CY1197" s="45"/>
      <c r="CZ1197" s="45"/>
      <c r="DA1197" s="45"/>
      <c r="DB1197" s="45"/>
      <c r="DC1197" s="45"/>
      <c r="DD1197" s="45"/>
      <c r="DE1197" s="45"/>
      <c r="DF1197" s="45"/>
      <c r="DG1197" s="45"/>
      <c r="DH1197" s="45"/>
      <c r="DI1197" s="45"/>
      <c r="DJ1197" s="45"/>
      <c r="DK1197" s="45"/>
      <c r="DL1197" s="45"/>
      <c r="DM1197" s="45"/>
      <c r="DN1197" s="45"/>
      <c r="DO1197" s="45"/>
      <c r="DP1197" s="45"/>
      <c r="DQ1197" s="45"/>
      <c r="DR1197" s="45"/>
      <c r="DS1197" s="45"/>
      <c r="DT1197" s="45"/>
      <c r="DU1197" s="45"/>
      <c r="DV1197" s="1217"/>
      <c r="DW1197" s="45"/>
      <c r="DX1197" s="45"/>
      <c r="DY1197" s="45"/>
      <c r="DZ1197" s="45"/>
      <c r="EA1197" s="45"/>
      <c r="EB1197" s="45"/>
      <c r="EC1197" s="45"/>
      <c r="ED1197" s="45"/>
      <c r="EE1197" s="45"/>
      <c r="EF1197" s="45"/>
      <c r="EG1197" s="45"/>
      <c r="EH1197" s="45"/>
      <c r="EI1197" s="45"/>
      <c r="EJ1197" s="45"/>
      <c r="EK1197" s="45"/>
      <c r="EL1197" s="45"/>
      <c r="EM1197" s="45"/>
      <c r="EN1197" s="45"/>
      <c r="EO1197" s="45"/>
      <c r="EP1197" s="45"/>
      <c r="EQ1197" s="1217"/>
      <c r="ER1197" s="577"/>
    </row>
    <row r="1198" spans="1:148" ht="15" customHeight="1">
      <c r="A1198" s="648"/>
      <c r="B1198" s="2261" t="str">
        <f t="shared" si="1256"/>
        <v>Desk 48</v>
      </c>
      <c r="C1198" s="2266" t="str">
        <f t="shared" ref="C1198" si="1273">IF(ISBLANK(C59), "", C59)</f>
        <v/>
      </c>
      <c r="D1198" s="2266" t="str">
        <f t="shared" si="1266"/>
        <v/>
      </c>
      <c r="E1198" s="2266" t="str">
        <f t="shared" si="1266"/>
        <v/>
      </c>
      <c r="F1198" s="2266" t="str">
        <f t="shared" si="1266"/>
        <v/>
      </c>
      <c r="G1198" s="45"/>
      <c r="H1198" s="45"/>
      <c r="I1198" s="45"/>
      <c r="J1198" s="45"/>
      <c r="K1198" s="45"/>
      <c r="L1198" s="45"/>
      <c r="M1198" s="45"/>
      <c r="N1198" s="45"/>
      <c r="O1198" s="45"/>
      <c r="P1198" s="45"/>
      <c r="Q1198" s="45"/>
      <c r="R1198" s="45"/>
      <c r="S1198" s="45"/>
      <c r="T1198" s="45"/>
      <c r="U1198" s="45"/>
      <c r="V1198" s="45"/>
      <c r="W1198" s="45"/>
      <c r="X1198" s="45"/>
      <c r="Y1198" s="45"/>
      <c r="Z1198" s="45"/>
      <c r="AA1198" s="45"/>
      <c r="AB1198" s="45"/>
      <c r="AC1198" s="45"/>
      <c r="AD1198" s="45"/>
      <c r="AE1198" s="45"/>
      <c r="AF1198" s="45"/>
      <c r="AG1198" s="45"/>
      <c r="AH1198" s="45"/>
      <c r="AI1198" s="45"/>
      <c r="AJ1198" s="45"/>
      <c r="AK1198" s="45"/>
      <c r="AL1198" s="45"/>
      <c r="AM1198" s="45"/>
      <c r="AN1198" s="45"/>
      <c r="AO1198" s="45"/>
      <c r="AP1198" s="45"/>
      <c r="AQ1198" s="45"/>
      <c r="AR1198" s="45"/>
      <c r="AS1198" s="45"/>
      <c r="AT1198" s="45"/>
      <c r="AU1198" s="45"/>
      <c r="AV1198" s="45"/>
      <c r="AW1198" s="45"/>
      <c r="AX1198" s="45"/>
      <c r="AY1198" s="45"/>
      <c r="AZ1198" s="45"/>
      <c r="BA1198" s="45"/>
      <c r="BB1198" s="45"/>
      <c r="BC1198" s="45"/>
      <c r="BD1198" s="45"/>
      <c r="BE1198" s="45"/>
      <c r="BF1198" s="45"/>
      <c r="BG1198" s="45"/>
      <c r="BH1198" s="45"/>
      <c r="BI1198" s="45"/>
      <c r="BJ1198" s="45"/>
      <c r="BK1198" s="45"/>
      <c r="BL1198" s="45"/>
      <c r="BM1198" s="45"/>
      <c r="BN1198" s="45"/>
      <c r="BO1198" s="45"/>
      <c r="BP1198" s="45"/>
      <c r="BQ1198" s="45"/>
      <c r="BR1198" s="45"/>
      <c r="BS1198" s="45"/>
      <c r="BT1198" s="45"/>
      <c r="BU1198" s="45"/>
      <c r="BV1198" s="45"/>
      <c r="BW1198" s="45"/>
      <c r="BX1198" s="45"/>
      <c r="BY1198" s="45"/>
      <c r="BZ1198" s="45"/>
      <c r="CA1198" s="45"/>
      <c r="CB1198" s="45"/>
      <c r="CC1198" s="45"/>
      <c r="CD1198" s="45"/>
      <c r="CE1198" s="45"/>
      <c r="CF1198" s="45"/>
      <c r="CG1198" s="45"/>
      <c r="CH1198" s="45"/>
      <c r="CI1198" s="45"/>
      <c r="CJ1198" s="45"/>
      <c r="CK1198" s="45"/>
      <c r="CL1198" s="45"/>
      <c r="CM1198" s="45"/>
      <c r="CN1198" s="45"/>
      <c r="CO1198" s="45"/>
      <c r="CP1198" s="45"/>
      <c r="CQ1198" s="45"/>
      <c r="CR1198" s="45"/>
      <c r="CS1198" s="45"/>
      <c r="CT1198" s="45"/>
      <c r="CU1198" s="45"/>
      <c r="CV1198" s="45"/>
      <c r="CW1198" s="45"/>
      <c r="CX1198" s="45"/>
      <c r="CY1198" s="45"/>
      <c r="CZ1198" s="45"/>
      <c r="DA1198" s="45"/>
      <c r="DB1198" s="45"/>
      <c r="DC1198" s="45"/>
      <c r="DD1198" s="45"/>
      <c r="DE1198" s="45"/>
      <c r="DF1198" s="45"/>
      <c r="DG1198" s="45"/>
      <c r="DH1198" s="45"/>
      <c r="DI1198" s="45"/>
      <c r="DJ1198" s="45"/>
      <c r="DK1198" s="45"/>
      <c r="DL1198" s="45"/>
      <c r="DM1198" s="45"/>
      <c r="DN1198" s="45"/>
      <c r="DO1198" s="45"/>
      <c r="DP1198" s="45"/>
      <c r="DQ1198" s="45"/>
      <c r="DR1198" s="45"/>
      <c r="DS1198" s="45"/>
      <c r="DT1198" s="45"/>
      <c r="DU1198" s="45"/>
      <c r="DV1198" s="1217"/>
      <c r="DW1198" s="45"/>
      <c r="DX1198" s="45"/>
      <c r="DY1198" s="45"/>
      <c r="DZ1198" s="45"/>
      <c r="EA1198" s="45"/>
      <c r="EB1198" s="45"/>
      <c r="EC1198" s="45"/>
      <c r="ED1198" s="45"/>
      <c r="EE1198" s="45"/>
      <c r="EF1198" s="45"/>
      <c r="EG1198" s="45"/>
      <c r="EH1198" s="45"/>
      <c r="EI1198" s="45"/>
      <c r="EJ1198" s="45"/>
      <c r="EK1198" s="45"/>
      <c r="EL1198" s="45"/>
      <c r="EM1198" s="45"/>
      <c r="EN1198" s="45"/>
      <c r="EO1198" s="45"/>
      <c r="EP1198" s="45"/>
      <c r="EQ1198" s="1217"/>
      <c r="ER1198" s="577"/>
    </row>
    <row r="1199" spans="1:148" ht="15" customHeight="1">
      <c r="A1199" s="648"/>
      <c r="B1199" s="2261" t="str">
        <f t="shared" si="1256"/>
        <v>Desk 49</v>
      </c>
      <c r="C1199" s="2266" t="str">
        <f t="shared" ref="C1199" si="1274">IF(ISBLANK(C60), "", C60)</f>
        <v/>
      </c>
      <c r="D1199" s="2266" t="str">
        <f t="shared" si="1266"/>
        <v/>
      </c>
      <c r="E1199" s="2266" t="str">
        <f t="shared" si="1266"/>
        <v/>
      </c>
      <c r="F1199" s="2266" t="str">
        <f t="shared" si="1266"/>
        <v/>
      </c>
      <c r="G1199" s="45"/>
      <c r="H1199" s="45"/>
      <c r="I1199" s="45"/>
      <c r="J1199" s="45"/>
      <c r="K1199" s="45"/>
      <c r="L1199" s="45"/>
      <c r="M1199" s="45"/>
      <c r="N1199" s="45"/>
      <c r="O1199" s="45"/>
      <c r="P1199" s="45"/>
      <c r="Q1199" s="45"/>
      <c r="R1199" s="45"/>
      <c r="S1199" s="45"/>
      <c r="T1199" s="45"/>
      <c r="U1199" s="45"/>
      <c r="V1199" s="45"/>
      <c r="W1199" s="45"/>
      <c r="X1199" s="45"/>
      <c r="Y1199" s="45"/>
      <c r="Z1199" s="45"/>
      <c r="AA1199" s="45"/>
      <c r="AB1199" s="45"/>
      <c r="AC1199" s="45"/>
      <c r="AD1199" s="45"/>
      <c r="AE1199" s="45"/>
      <c r="AF1199" s="45"/>
      <c r="AG1199" s="45"/>
      <c r="AH1199" s="45"/>
      <c r="AI1199" s="45"/>
      <c r="AJ1199" s="45"/>
      <c r="AK1199" s="45"/>
      <c r="AL1199" s="45"/>
      <c r="AM1199" s="45"/>
      <c r="AN1199" s="45"/>
      <c r="AO1199" s="45"/>
      <c r="AP1199" s="45"/>
      <c r="AQ1199" s="45"/>
      <c r="AR1199" s="45"/>
      <c r="AS1199" s="45"/>
      <c r="AT1199" s="45"/>
      <c r="AU1199" s="45"/>
      <c r="AV1199" s="45"/>
      <c r="AW1199" s="45"/>
      <c r="AX1199" s="45"/>
      <c r="AY1199" s="45"/>
      <c r="AZ1199" s="45"/>
      <c r="BA1199" s="45"/>
      <c r="BB1199" s="45"/>
      <c r="BC1199" s="45"/>
      <c r="BD1199" s="45"/>
      <c r="BE1199" s="45"/>
      <c r="BF1199" s="45"/>
      <c r="BG1199" s="45"/>
      <c r="BH1199" s="45"/>
      <c r="BI1199" s="45"/>
      <c r="BJ1199" s="45"/>
      <c r="BK1199" s="45"/>
      <c r="BL1199" s="45"/>
      <c r="BM1199" s="45"/>
      <c r="BN1199" s="45"/>
      <c r="BO1199" s="45"/>
      <c r="BP1199" s="45"/>
      <c r="BQ1199" s="45"/>
      <c r="BR1199" s="45"/>
      <c r="BS1199" s="45"/>
      <c r="BT1199" s="45"/>
      <c r="BU1199" s="45"/>
      <c r="BV1199" s="45"/>
      <c r="BW1199" s="45"/>
      <c r="BX1199" s="45"/>
      <c r="BY1199" s="45"/>
      <c r="BZ1199" s="45"/>
      <c r="CA1199" s="45"/>
      <c r="CB1199" s="45"/>
      <c r="CC1199" s="45"/>
      <c r="CD1199" s="45"/>
      <c r="CE1199" s="45"/>
      <c r="CF1199" s="45"/>
      <c r="CG1199" s="45"/>
      <c r="CH1199" s="45"/>
      <c r="CI1199" s="45"/>
      <c r="CJ1199" s="45"/>
      <c r="CK1199" s="45"/>
      <c r="CL1199" s="45"/>
      <c r="CM1199" s="45"/>
      <c r="CN1199" s="45"/>
      <c r="CO1199" s="45"/>
      <c r="CP1199" s="45"/>
      <c r="CQ1199" s="45"/>
      <c r="CR1199" s="45"/>
      <c r="CS1199" s="45"/>
      <c r="CT1199" s="45"/>
      <c r="CU1199" s="45"/>
      <c r="CV1199" s="45"/>
      <c r="CW1199" s="45"/>
      <c r="CX1199" s="45"/>
      <c r="CY1199" s="45"/>
      <c r="CZ1199" s="45"/>
      <c r="DA1199" s="45"/>
      <c r="DB1199" s="45"/>
      <c r="DC1199" s="45"/>
      <c r="DD1199" s="45"/>
      <c r="DE1199" s="45"/>
      <c r="DF1199" s="45"/>
      <c r="DG1199" s="45"/>
      <c r="DH1199" s="45"/>
      <c r="DI1199" s="45"/>
      <c r="DJ1199" s="45"/>
      <c r="DK1199" s="45"/>
      <c r="DL1199" s="45"/>
      <c r="DM1199" s="45"/>
      <c r="DN1199" s="45"/>
      <c r="DO1199" s="45"/>
      <c r="DP1199" s="45"/>
      <c r="DQ1199" s="45"/>
      <c r="DR1199" s="45"/>
      <c r="DS1199" s="45"/>
      <c r="DT1199" s="45"/>
      <c r="DU1199" s="45"/>
      <c r="DV1199" s="1217"/>
      <c r="DW1199" s="45"/>
      <c r="DX1199" s="45"/>
      <c r="DY1199" s="45"/>
      <c r="DZ1199" s="45"/>
      <c r="EA1199" s="45"/>
      <c r="EB1199" s="45"/>
      <c r="EC1199" s="45"/>
      <c r="ED1199" s="45"/>
      <c r="EE1199" s="45"/>
      <c r="EF1199" s="45"/>
      <c r="EG1199" s="45"/>
      <c r="EH1199" s="45"/>
      <c r="EI1199" s="45"/>
      <c r="EJ1199" s="45"/>
      <c r="EK1199" s="45"/>
      <c r="EL1199" s="45"/>
      <c r="EM1199" s="45"/>
      <c r="EN1199" s="45"/>
      <c r="EO1199" s="45"/>
      <c r="EP1199" s="45"/>
      <c r="EQ1199" s="1217"/>
      <c r="ER1199" s="577"/>
    </row>
    <row r="1200" spans="1:148" ht="15" customHeight="1">
      <c r="A1200" s="648"/>
      <c r="B1200" s="2261" t="str">
        <f t="shared" si="1256"/>
        <v>Desk 50</v>
      </c>
      <c r="C1200" s="2266" t="str">
        <f t="shared" ref="C1200" si="1275">IF(ISBLANK(C61), "", C61)</f>
        <v/>
      </c>
      <c r="D1200" s="2266" t="str">
        <f t="shared" si="1266"/>
        <v/>
      </c>
      <c r="E1200" s="2266" t="str">
        <f t="shared" si="1266"/>
        <v/>
      </c>
      <c r="F1200" s="2266" t="str">
        <f t="shared" si="1266"/>
        <v/>
      </c>
      <c r="G1200" s="45"/>
      <c r="H1200" s="45"/>
      <c r="I1200" s="45"/>
      <c r="J1200" s="45"/>
      <c r="K1200" s="45"/>
      <c r="L1200" s="45"/>
      <c r="M1200" s="45"/>
      <c r="N1200" s="45"/>
      <c r="O1200" s="45"/>
      <c r="P1200" s="45"/>
      <c r="Q1200" s="45"/>
      <c r="R1200" s="45"/>
      <c r="S1200" s="45"/>
      <c r="T1200" s="45"/>
      <c r="U1200" s="45"/>
      <c r="V1200" s="45"/>
      <c r="W1200" s="45"/>
      <c r="X1200" s="45"/>
      <c r="Y1200" s="45"/>
      <c r="Z1200" s="45"/>
      <c r="AA1200" s="45"/>
      <c r="AB1200" s="45"/>
      <c r="AC1200" s="45"/>
      <c r="AD1200" s="45"/>
      <c r="AE1200" s="45"/>
      <c r="AF1200" s="45"/>
      <c r="AG1200" s="45"/>
      <c r="AH1200" s="45"/>
      <c r="AI1200" s="45"/>
      <c r="AJ1200" s="45"/>
      <c r="AK1200" s="45"/>
      <c r="AL1200" s="45"/>
      <c r="AM1200" s="45"/>
      <c r="AN1200" s="45"/>
      <c r="AO1200" s="45"/>
      <c r="AP1200" s="45"/>
      <c r="AQ1200" s="45"/>
      <c r="AR1200" s="45"/>
      <c r="AS1200" s="45"/>
      <c r="AT1200" s="45"/>
      <c r="AU1200" s="45"/>
      <c r="AV1200" s="45"/>
      <c r="AW1200" s="45"/>
      <c r="AX1200" s="45"/>
      <c r="AY1200" s="45"/>
      <c r="AZ1200" s="45"/>
      <c r="BA1200" s="45"/>
      <c r="BB1200" s="45"/>
      <c r="BC1200" s="45"/>
      <c r="BD1200" s="45"/>
      <c r="BE1200" s="45"/>
      <c r="BF1200" s="45"/>
      <c r="BG1200" s="45"/>
      <c r="BH1200" s="45"/>
      <c r="BI1200" s="45"/>
      <c r="BJ1200" s="45"/>
      <c r="BK1200" s="45"/>
      <c r="BL1200" s="45"/>
      <c r="BM1200" s="45"/>
      <c r="BN1200" s="45"/>
      <c r="BO1200" s="45"/>
      <c r="BP1200" s="45"/>
      <c r="BQ1200" s="45"/>
      <c r="BR1200" s="45"/>
      <c r="BS1200" s="45"/>
      <c r="BT1200" s="45"/>
      <c r="BU1200" s="45"/>
      <c r="BV1200" s="45"/>
      <c r="BW1200" s="45"/>
      <c r="BX1200" s="45"/>
      <c r="BY1200" s="45"/>
      <c r="BZ1200" s="45"/>
      <c r="CA1200" s="45"/>
      <c r="CB1200" s="45"/>
      <c r="CC1200" s="45"/>
      <c r="CD1200" s="45"/>
      <c r="CE1200" s="45"/>
      <c r="CF1200" s="45"/>
      <c r="CG1200" s="45"/>
      <c r="CH1200" s="45"/>
      <c r="CI1200" s="45"/>
      <c r="CJ1200" s="45"/>
      <c r="CK1200" s="45"/>
      <c r="CL1200" s="45"/>
      <c r="CM1200" s="45"/>
      <c r="CN1200" s="45"/>
      <c r="CO1200" s="45"/>
      <c r="CP1200" s="45"/>
      <c r="CQ1200" s="45"/>
      <c r="CR1200" s="45"/>
      <c r="CS1200" s="45"/>
      <c r="CT1200" s="45"/>
      <c r="CU1200" s="45"/>
      <c r="CV1200" s="45"/>
      <c r="CW1200" s="45"/>
      <c r="CX1200" s="45"/>
      <c r="CY1200" s="45"/>
      <c r="CZ1200" s="45"/>
      <c r="DA1200" s="45"/>
      <c r="DB1200" s="45"/>
      <c r="DC1200" s="45"/>
      <c r="DD1200" s="45"/>
      <c r="DE1200" s="45"/>
      <c r="DF1200" s="45"/>
      <c r="DG1200" s="45"/>
      <c r="DH1200" s="45"/>
      <c r="DI1200" s="45"/>
      <c r="DJ1200" s="45"/>
      <c r="DK1200" s="45"/>
      <c r="DL1200" s="45"/>
      <c r="DM1200" s="45"/>
      <c r="DN1200" s="45"/>
      <c r="DO1200" s="45"/>
      <c r="DP1200" s="45"/>
      <c r="DQ1200" s="45"/>
      <c r="DR1200" s="45"/>
      <c r="DS1200" s="45"/>
      <c r="DT1200" s="45"/>
      <c r="DU1200" s="45"/>
      <c r="DV1200" s="1217"/>
      <c r="DW1200" s="45"/>
      <c r="DX1200" s="45"/>
      <c r="DY1200" s="45"/>
      <c r="DZ1200" s="45"/>
      <c r="EA1200" s="45"/>
      <c r="EB1200" s="45"/>
      <c r="EC1200" s="45"/>
      <c r="ED1200" s="45"/>
      <c r="EE1200" s="45"/>
      <c r="EF1200" s="45"/>
      <c r="EG1200" s="45"/>
      <c r="EH1200" s="45"/>
      <c r="EI1200" s="45"/>
      <c r="EJ1200" s="45"/>
      <c r="EK1200" s="45"/>
      <c r="EL1200" s="45"/>
      <c r="EM1200" s="45"/>
      <c r="EN1200" s="45"/>
      <c r="EO1200" s="45"/>
      <c r="EP1200" s="45"/>
      <c r="EQ1200" s="1217"/>
      <c r="ER1200" s="577"/>
    </row>
    <row r="1201" spans="1:148" ht="15" customHeight="1">
      <c r="A1201" s="648"/>
      <c r="B1201" s="2261" t="str">
        <f t="shared" si="1256"/>
        <v>Desk 51</v>
      </c>
      <c r="C1201" s="2266" t="str">
        <f t="shared" ref="C1201" si="1276">IF(ISBLANK(C62), "", C62)</f>
        <v/>
      </c>
      <c r="D1201" s="2266" t="str">
        <f t="shared" si="1266"/>
        <v/>
      </c>
      <c r="E1201" s="2266" t="str">
        <f t="shared" si="1266"/>
        <v/>
      </c>
      <c r="F1201" s="2266" t="str">
        <f t="shared" si="1266"/>
        <v/>
      </c>
      <c r="G1201" s="45"/>
      <c r="H1201" s="45"/>
      <c r="I1201" s="45"/>
      <c r="J1201" s="45"/>
      <c r="K1201" s="45"/>
      <c r="L1201" s="45"/>
      <c r="M1201" s="45"/>
      <c r="N1201" s="45"/>
      <c r="O1201" s="45"/>
      <c r="P1201" s="45"/>
      <c r="Q1201" s="45"/>
      <c r="R1201" s="45"/>
      <c r="S1201" s="45"/>
      <c r="T1201" s="45"/>
      <c r="U1201" s="45"/>
      <c r="V1201" s="45"/>
      <c r="W1201" s="45"/>
      <c r="X1201" s="45"/>
      <c r="Y1201" s="45"/>
      <c r="Z1201" s="45"/>
      <c r="AA1201" s="45"/>
      <c r="AB1201" s="45"/>
      <c r="AC1201" s="45"/>
      <c r="AD1201" s="45"/>
      <c r="AE1201" s="45"/>
      <c r="AF1201" s="45"/>
      <c r="AG1201" s="45"/>
      <c r="AH1201" s="45"/>
      <c r="AI1201" s="45"/>
      <c r="AJ1201" s="45"/>
      <c r="AK1201" s="45"/>
      <c r="AL1201" s="45"/>
      <c r="AM1201" s="45"/>
      <c r="AN1201" s="45"/>
      <c r="AO1201" s="45"/>
      <c r="AP1201" s="45"/>
      <c r="AQ1201" s="45"/>
      <c r="AR1201" s="45"/>
      <c r="AS1201" s="45"/>
      <c r="AT1201" s="45"/>
      <c r="AU1201" s="45"/>
      <c r="AV1201" s="45"/>
      <c r="AW1201" s="45"/>
      <c r="AX1201" s="45"/>
      <c r="AY1201" s="45"/>
      <c r="AZ1201" s="45"/>
      <c r="BA1201" s="45"/>
      <c r="BB1201" s="45"/>
      <c r="BC1201" s="45"/>
      <c r="BD1201" s="45"/>
      <c r="BE1201" s="45"/>
      <c r="BF1201" s="45"/>
      <c r="BG1201" s="45"/>
      <c r="BH1201" s="45"/>
      <c r="BI1201" s="45"/>
      <c r="BJ1201" s="45"/>
      <c r="BK1201" s="45"/>
      <c r="BL1201" s="45"/>
      <c r="BM1201" s="45"/>
      <c r="BN1201" s="45"/>
      <c r="BO1201" s="45"/>
      <c r="BP1201" s="45"/>
      <c r="BQ1201" s="45"/>
      <c r="BR1201" s="45"/>
      <c r="BS1201" s="45"/>
      <c r="BT1201" s="45"/>
      <c r="BU1201" s="45"/>
      <c r="BV1201" s="45"/>
      <c r="BW1201" s="45"/>
      <c r="BX1201" s="45"/>
      <c r="BY1201" s="45"/>
      <c r="BZ1201" s="45"/>
      <c r="CA1201" s="45"/>
      <c r="CB1201" s="45"/>
      <c r="CC1201" s="45"/>
      <c r="CD1201" s="45"/>
      <c r="CE1201" s="45"/>
      <c r="CF1201" s="45"/>
      <c r="CG1201" s="45"/>
      <c r="CH1201" s="45"/>
      <c r="CI1201" s="45"/>
      <c r="CJ1201" s="45"/>
      <c r="CK1201" s="45"/>
      <c r="CL1201" s="45"/>
      <c r="CM1201" s="45"/>
      <c r="CN1201" s="45"/>
      <c r="CO1201" s="45"/>
      <c r="CP1201" s="45"/>
      <c r="CQ1201" s="45"/>
      <c r="CR1201" s="45"/>
      <c r="CS1201" s="45"/>
      <c r="CT1201" s="45"/>
      <c r="CU1201" s="45"/>
      <c r="CV1201" s="45"/>
      <c r="CW1201" s="45"/>
      <c r="CX1201" s="45"/>
      <c r="CY1201" s="45"/>
      <c r="CZ1201" s="45"/>
      <c r="DA1201" s="45"/>
      <c r="DB1201" s="45"/>
      <c r="DC1201" s="45"/>
      <c r="DD1201" s="45"/>
      <c r="DE1201" s="45"/>
      <c r="DF1201" s="45"/>
      <c r="DG1201" s="45"/>
      <c r="DH1201" s="45"/>
      <c r="DI1201" s="45"/>
      <c r="DJ1201" s="45"/>
      <c r="DK1201" s="45"/>
      <c r="DL1201" s="45"/>
      <c r="DM1201" s="45"/>
      <c r="DN1201" s="45"/>
      <c r="DO1201" s="45"/>
      <c r="DP1201" s="45"/>
      <c r="DQ1201" s="45"/>
      <c r="DR1201" s="45"/>
      <c r="DS1201" s="45"/>
      <c r="DT1201" s="45"/>
      <c r="DU1201" s="45"/>
      <c r="DV1201" s="1217"/>
      <c r="DW1201" s="45"/>
      <c r="DX1201" s="45"/>
      <c r="DY1201" s="45"/>
      <c r="DZ1201" s="45"/>
      <c r="EA1201" s="45"/>
      <c r="EB1201" s="45"/>
      <c r="EC1201" s="45"/>
      <c r="ED1201" s="45"/>
      <c r="EE1201" s="45"/>
      <c r="EF1201" s="45"/>
      <c r="EG1201" s="45"/>
      <c r="EH1201" s="45"/>
      <c r="EI1201" s="45"/>
      <c r="EJ1201" s="45"/>
      <c r="EK1201" s="45"/>
      <c r="EL1201" s="45"/>
      <c r="EM1201" s="45"/>
      <c r="EN1201" s="45"/>
      <c r="EO1201" s="45"/>
      <c r="EP1201" s="45"/>
      <c r="EQ1201" s="1217"/>
      <c r="ER1201" s="577"/>
    </row>
    <row r="1202" spans="1:148" ht="15" customHeight="1">
      <c r="A1202" s="648"/>
      <c r="B1202" s="2261" t="str">
        <f t="shared" si="1256"/>
        <v>Desk 52</v>
      </c>
      <c r="C1202" s="2266" t="str">
        <f t="shared" ref="C1202" si="1277">IF(ISBLANK(C63), "", C63)</f>
        <v/>
      </c>
      <c r="D1202" s="2266" t="str">
        <f t="shared" si="1266"/>
        <v/>
      </c>
      <c r="E1202" s="2266" t="str">
        <f t="shared" si="1266"/>
        <v/>
      </c>
      <c r="F1202" s="2266" t="str">
        <f t="shared" si="1266"/>
        <v/>
      </c>
      <c r="G1202" s="45"/>
      <c r="H1202" s="45"/>
      <c r="I1202" s="45"/>
      <c r="J1202" s="45"/>
      <c r="K1202" s="45"/>
      <c r="L1202" s="45"/>
      <c r="M1202" s="45"/>
      <c r="N1202" s="45"/>
      <c r="O1202" s="45"/>
      <c r="P1202" s="45"/>
      <c r="Q1202" s="45"/>
      <c r="R1202" s="45"/>
      <c r="S1202" s="45"/>
      <c r="T1202" s="45"/>
      <c r="U1202" s="45"/>
      <c r="V1202" s="45"/>
      <c r="W1202" s="45"/>
      <c r="X1202" s="45"/>
      <c r="Y1202" s="45"/>
      <c r="Z1202" s="45"/>
      <c r="AA1202" s="45"/>
      <c r="AB1202" s="45"/>
      <c r="AC1202" s="45"/>
      <c r="AD1202" s="45"/>
      <c r="AE1202" s="45"/>
      <c r="AF1202" s="45"/>
      <c r="AG1202" s="45"/>
      <c r="AH1202" s="45"/>
      <c r="AI1202" s="45"/>
      <c r="AJ1202" s="45"/>
      <c r="AK1202" s="45"/>
      <c r="AL1202" s="45"/>
      <c r="AM1202" s="45"/>
      <c r="AN1202" s="45"/>
      <c r="AO1202" s="45"/>
      <c r="AP1202" s="45"/>
      <c r="AQ1202" s="45"/>
      <c r="AR1202" s="45"/>
      <c r="AS1202" s="45"/>
      <c r="AT1202" s="45"/>
      <c r="AU1202" s="45"/>
      <c r="AV1202" s="45"/>
      <c r="AW1202" s="45"/>
      <c r="AX1202" s="45"/>
      <c r="AY1202" s="45"/>
      <c r="AZ1202" s="45"/>
      <c r="BA1202" s="45"/>
      <c r="BB1202" s="45"/>
      <c r="BC1202" s="45"/>
      <c r="BD1202" s="45"/>
      <c r="BE1202" s="45"/>
      <c r="BF1202" s="45"/>
      <c r="BG1202" s="45"/>
      <c r="BH1202" s="45"/>
      <c r="BI1202" s="45"/>
      <c r="BJ1202" s="45"/>
      <c r="BK1202" s="45"/>
      <c r="BL1202" s="45"/>
      <c r="BM1202" s="45"/>
      <c r="BN1202" s="45"/>
      <c r="BO1202" s="45"/>
      <c r="BP1202" s="45"/>
      <c r="BQ1202" s="45"/>
      <c r="BR1202" s="45"/>
      <c r="BS1202" s="45"/>
      <c r="BT1202" s="45"/>
      <c r="BU1202" s="45"/>
      <c r="BV1202" s="45"/>
      <c r="BW1202" s="45"/>
      <c r="BX1202" s="45"/>
      <c r="BY1202" s="45"/>
      <c r="BZ1202" s="45"/>
      <c r="CA1202" s="45"/>
      <c r="CB1202" s="45"/>
      <c r="CC1202" s="45"/>
      <c r="CD1202" s="45"/>
      <c r="CE1202" s="45"/>
      <c r="CF1202" s="45"/>
      <c r="CG1202" s="45"/>
      <c r="CH1202" s="45"/>
      <c r="CI1202" s="45"/>
      <c r="CJ1202" s="45"/>
      <c r="CK1202" s="45"/>
      <c r="CL1202" s="45"/>
      <c r="CM1202" s="45"/>
      <c r="CN1202" s="45"/>
      <c r="CO1202" s="45"/>
      <c r="CP1202" s="45"/>
      <c r="CQ1202" s="45"/>
      <c r="CR1202" s="45"/>
      <c r="CS1202" s="45"/>
      <c r="CT1202" s="45"/>
      <c r="CU1202" s="45"/>
      <c r="CV1202" s="45"/>
      <c r="CW1202" s="45"/>
      <c r="CX1202" s="45"/>
      <c r="CY1202" s="45"/>
      <c r="CZ1202" s="45"/>
      <c r="DA1202" s="45"/>
      <c r="DB1202" s="45"/>
      <c r="DC1202" s="45"/>
      <c r="DD1202" s="45"/>
      <c r="DE1202" s="45"/>
      <c r="DF1202" s="45"/>
      <c r="DG1202" s="45"/>
      <c r="DH1202" s="45"/>
      <c r="DI1202" s="45"/>
      <c r="DJ1202" s="45"/>
      <c r="DK1202" s="45"/>
      <c r="DL1202" s="45"/>
      <c r="DM1202" s="45"/>
      <c r="DN1202" s="45"/>
      <c r="DO1202" s="45"/>
      <c r="DP1202" s="45"/>
      <c r="DQ1202" s="45"/>
      <c r="DR1202" s="45"/>
      <c r="DS1202" s="45"/>
      <c r="DT1202" s="45"/>
      <c r="DU1202" s="45"/>
      <c r="DV1202" s="1217"/>
      <c r="DW1202" s="45"/>
      <c r="DX1202" s="45"/>
      <c r="DY1202" s="45"/>
      <c r="DZ1202" s="45"/>
      <c r="EA1202" s="45"/>
      <c r="EB1202" s="45"/>
      <c r="EC1202" s="45"/>
      <c r="ED1202" s="45"/>
      <c r="EE1202" s="45"/>
      <c r="EF1202" s="45"/>
      <c r="EG1202" s="45"/>
      <c r="EH1202" s="45"/>
      <c r="EI1202" s="45"/>
      <c r="EJ1202" s="45"/>
      <c r="EK1202" s="45"/>
      <c r="EL1202" s="45"/>
      <c r="EM1202" s="45"/>
      <c r="EN1202" s="45"/>
      <c r="EO1202" s="45"/>
      <c r="EP1202" s="45"/>
      <c r="EQ1202" s="1217"/>
      <c r="ER1202" s="577"/>
    </row>
    <row r="1203" spans="1:148" ht="15" customHeight="1">
      <c r="A1203" s="648"/>
      <c r="B1203" s="2261" t="str">
        <f t="shared" si="1256"/>
        <v>Desk 53</v>
      </c>
      <c r="C1203" s="2266" t="str">
        <f t="shared" ref="C1203" si="1278">IF(ISBLANK(C64), "", C64)</f>
        <v/>
      </c>
      <c r="D1203" s="2266" t="str">
        <f t="shared" si="1266"/>
        <v/>
      </c>
      <c r="E1203" s="2266" t="str">
        <f t="shared" si="1266"/>
        <v/>
      </c>
      <c r="F1203" s="2266" t="str">
        <f t="shared" si="1266"/>
        <v/>
      </c>
      <c r="G1203" s="45"/>
      <c r="H1203" s="45"/>
      <c r="I1203" s="45"/>
      <c r="J1203" s="45"/>
      <c r="K1203" s="45"/>
      <c r="L1203" s="45"/>
      <c r="M1203" s="45"/>
      <c r="N1203" s="45"/>
      <c r="O1203" s="45"/>
      <c r="P1203" s="45"/>
      <c r="Q1203" s="45"/>
      <c r="R1203" s="45"/>
      <c r="S1203" s="45"/>
      <c r="T1203" s="45"/>
      <c r="U1203" s="45"/>
      <c r="V1203" s="45"/>
      <c r="W1203" s="45"/>
      <c r="X1203" s="45"/>
      <c r="Y1203" s="45"/>
      <c r="Z1203" s="45"/>
      <c r="AA1203" s="45"/>
      <c r="AB1203" s="45"/>
      <c r="AC1203" s="45"/>
      <c r="AD1203" s="45"/>
      <c r="AE1203" s="45"/>
      <c r="AF1203" s="45"/>
      <c r="AG1203" s="45"/>
      <c r="AH1203" s="45"/>
      <c r="AI1203" s="45"/>
      <c r="AJ1203" s="45"/>
      <c r="AK1203" s="45"/>
      <c r="AL1203" s="45"/>
      <c r="AM1203" s="45"/>
      <c r="AN1203" s="45"/>
      <c r="AO1203" s="45"/>
      <c r="AP1203" s="45"/>
      <c r="AQ1203" s="45"/>
      <c r="AR1203" s="45"/>
      <c r="AS1203" s="45"/>
      <c r="AT1203" s="45"/>
      <c r="AU1203" s="45"/>
      <c r="AV1203" s="45"/>
      <c r="AW1203" s="45"/>
      <c r="AX1203" s="45"/>
      <c r="AY1203" s="45"/>
      <c r="AZ1203" s="45"/>
      <c r="BA1203" s="45"/>
      <c r="BB1203" s="45"/>
      <c r="BC1203" s="45"/>
      <c r="BD1203" s="45"/>
      <c r="BE1203" s="45"/>
      <c r="BF1203" s="45"/>
      <c r="BG1203" s="45"/>
      <c r="BH1203" s="45"/>
      <c r="BI1203" s="45"/>
      <c r="BJ1203" s="45"/>
      <c r="BK1203" s="45"/>
      <c r="BL1203" s="45"/>
      <c r="BM1203" s="45"/>
      <c r="BN1203" s="45"/>
      <c r="BO1203" s="45"/>
      <c r="BP1203" s="45"/>
      <c r="BQ1203" s="45"/>
      <c r="BR1203" s="45"/>
      <c r="BS1203" s="45"/>
      <c r="BT1203" s="45"/>
      <c r="BU1203" s="45"/>
      <c r="BV1203" s="45"/>
      <c r="BW1203" s="45"/>
      <c r="BX1203" s="45"/>
      <c r="BY1203" s="45"/>
      <c r="BZ1203" s="45"/>
      <c r="CA1203" s="45"/>
      <c r="CB1203" s="45"/>
      <c r="CC1203" s="45"/>
      <c r="CD1203" s="45"/>
      <c r="CE1203" s="45"/>
      <c r="CF1203" s="45"/>
      <c r="CG1203" s="45"/>
      <c r="CH1203" s="45"/>
      <c r="CI1203" s="45"/>
      <c r="CJ1203" s="45"/>
      <c r="CK1203" s="45"/>
      <c r="CL1203" s="45"/>
      <c r="CM1203" s="45"/>
      <c r="CN1203" s="45"/>
      <c r="CO1203" s="45"/>
      <c r="CP1203" s="45"/>
      <c r="CQ1203" s="45"/>
      <c r="CR1203" s="45"/>
      <c r="CS1203" s="45"/>
      <c r="CT1203" s="45"/>
      <c r="CU1203" s="45"/>
      <c r="CV1203" s="45"/>
      <c r="CW1203" s="45"/>
      <c r="CX1203" s="45"/>
      <c r="CY1203" s="45"/>
      <c r="CZ1203" s="45"/>
      <c r="DA1203" s="45"/>
      <c r="DB1203" s="45"/>
      <c r="DC1203" s="45"/>
      <c r="DD1203" s="45"/>
      <c r="DE1203" s="45"/>
      <c r="DF1203" s="45"/>
      <c r="DG1203" s="45"/>
      <c r="DH1203" s="45"/>
      <c r="DI1203" s="45"/>
      <c r="DJ1203" s="45"/>
      <c r="DK1203" s="45"/>
      <c r="DL1203" s="45"/>
      <c r="DM1203" s="45"/>
      <c r="DN1203" s="45"/>
      <c r="DO1203" s="45"/>
      <c r="DP1203" s="45"/>
      <c r="DQ1203" s="45"/>
      <c r="DR1203" s="45"/>
      <c r="DS1203" s="45"/>
      <c r="DT1203" s="45"/>
      <c r="DU1203" s="45"/>
      <c r="DV1203" s="1217"/>
      <c r="DW1203" s="45"/>
      <c r="DX1203" s="45"/>
      <c r="DY1203" s="45"/>
      <c r="DZ1203" s="45"/>
      <c r="EA1203" s="45"/>
      <c r="EB1203" s="45"/>
      <c r="EC1203" s="45"/>
      <c r="ED1203" s="45"/>
      <c r="EE1203" s="45"/>
      <c r="EF1203" s="45"/>
      <c r="EG1203" s="45"/>
      <c r="EH1203" s="45"/>
      <c r="EI1203" s="45"/>
      <c r="EJ1203" s="45"/>
      <c r="EK1203" s="45"/>
      <c r="EL1203" s="45"/>
      <c r="EM1203" s="45"/>
      <c r="EN1203" s="45"/>
      <c r="EO1203" s="45"/>
      <c r="EP1203" s="45"/>
      <c r="EQ1203" s="1217"/>
      <c r="ER1203" s="577"/>
    </row>
    <row r="1204" spans="1:148" ht="15" customHeight="1">
      <c r="A1204" s="648"/>
      <c r="B1204" s="2261" t="str">
        <f t="shared" si="1256"/>
        <v>Desk 54</v>
      </c>
      <c r="C1204" s="2266" t="str">
        <f t="shared" ref="C1204" si="1279">IF(ISBLANK(C65), "", C65)</f>
        <v/>
      </c>
      <c r="D1204" s="2266" t="str">
        <f t="shared" si="1266"/>
        <v/>
      </c>
      <c r="E1204" s="2266" t="str">
        <f t="shared" si="1266"/>
        <v/>
      </c>
      <c r="F1204" s="2266" t="str">
        <f t="shared" si="1266"/>
        <v/>
      </c>
      <c r="G1204" s="45"/>
      <c r="H1204" s="45"/>
      <c r="I1204" s="45"/>
      <c r="J1204" s="45"/>
      <c r="K1204" s="45"/>
      <c r="L1204" s="45"/>
      <c r="M1204" s="45"/>
      <c r="N1204" s="45"/>
      <c r="O1204" s="45"/>
      <c r="P1204" s="45"/>
      <c r="Q1204" s="45"/>
      <c r="R1204" s="45"/>
      <c r="S1204" s="45"/>
      <c r="T1204" s="45"/>
      <c r="U1204" s="45"/>
      <c r="V1204" s="45"/>
      <c r="W1204" s="45"/>
      <c r="X1204" s="45"/>
      <c r="Y1204" s="45"/>
      <c r="Z1204" s="45"/>
      <c r="AA1204" s="45"/>
      <c r="AB1204" s="45"/>
      <c r="AC1204" s="45"/>
      <c r="AD1204" s="45"/>
      <c r="AE1204" s="45"/>
      <c r="AF1204" s="45"/>
      <c r="AG1204" s="45"/>
      <c r="AH1204" s="45"/>
      <c r="AI1204" s="45"/>
      <c r="AJ1204" s="45"/>
      <c r="AK1204" s="45"/>
      <c r="AL1204" s="45"/>
      <c r="AM1204" s="45"/>
      <c r="AN1204" s="45"/>
      <c r="AO1204" s="45"/>
      <c r="AP1204" s="45"/>
      <c r="AQ1204" s="45"/>
      <c r="AR1204" s="45"/>
      <c r="AS1204" s="45"/>
      <c r="AT1204" s="45"/>
      <c r="AU1204" s="45"/>
      <c r="AV1204" s="45"/>
      <c r="AW1204" s="45"/>
      <c r="AX1204" s="45"/>
      <c r="AY1204" s="45"/>
      <c r="AZ1204" s="45"/>
      <c r="BA1204" s="45"/>
      <c r="BB1204" s="45"/>
      <c r="BC1204" s="45"/>
      <c r="BD1204" s="45"/>
      <c r="BE1204" s="45"/>
      <c r="BF1204" s="45"/>
      <c r="BG1204" s="45"/>
      <c r="BH1204" s="45"/>
      <c r="BI1204" s="45"/>
      <c r="BJ1204" s="45"/>
      <c r="BK1204" s="45"/>
      <c r="BL1204" s="45"/>
      <c r="BM1204" s="45"/>
      <c r="BN1204" s="45"/>
      <c r="BO1204" s="45"/>
      <c r="BP1204" s="45"/>
      <c r="BQ1204" s="45"/>
      <c r="BR1204" s="45"/>
      <c r="BS1204" s="45"/>
      <c r="BT1204" s="45"/>
      <c r="BU1204" s="45"/>
      <c r="BV1204" s="45"/>
      <c r="BW1204" s="45"/>
      <c r="BX1204" s="45"/>
      <c r="BY1204" s="45"/>
      <c r="BZ1204" s="45"/>
      <c r="CA1204" s="45"/>
      <c r="CB1204" s="45"/>
      <c r="CC1204" s="45"/>
      <c r="CD1204" s="45"/>
      <c r="CE1204" s="45"/>
      <c r="CF1204" s="45"/>
      <c r="CG1204" s="45"/>
      <c r="CH1204" s="45"/>
      <c r="CI1204" s="45"/>
      <c r="CJ1204" s="45"/>
      <c r="CK1204" s="45"/>
      <c r="CL1204" s="45"/>
      <c r="CM1204" s="45"/>
      <c r="CN1204" s="45"/>
      <c r="CO1204" s="45"/>
      <c r="CP1204" s="45"/>
      <c r="CQ1204" s="45"/>
      <c r="CR1204" s="45"/>
      <c r="CS1204" s="45"/>
      <c r="CT1204" s="45"/>
      <c r="CU1204" s="45"/>
      <c r="CV1204" s="45"/>
      <c r="CW1204" s="45"/>
      <c r="CX1204" s="45"/>
      <c r="CY1204" s="45"/>
      <c r="CZ1204" s="45"/>
      <c r="DA1204" s="45"/>
      <c r="DB1204" s="45"/>
      <c r="DC1204" s="45"/>
      <c r="DD1204" s="45"/>
      <c r="DE1204" s="45"/>
      <c r="DF1204" s="45"/>
      <c r="DG1204" s="45"/>
      <c r="DH1204" s="45"/>
      <c r="DI1204" s="45"/>
      <c r="DJ1204" s="45"/>
      <c r="DK1204" s="45"/>
      <c r="DL1204" s="45"/>
      <c r="DM1204" s="45"/>
      <c r="DN1204" s="45"/>
      <c r="DO1204" s="45"/>
      <c r="DP1204" s="45"/>
      <c r="DQ1204" s="45"/>
      <c r="DR1204" s="45"/>
      <c r="DS1204" s="45"/>
      <c r="DT1204" s="45"/>
      <c r="DU1204" s="45"/>
      <c r="DV1204" s="1217"/>
      <c r="DW1204" s="45"/>
      <c r="DX1204" s="45"/>
      <c r="DY1204" s="45"/>
      <c r="DZ1204" s="45"/>
      <c r="EA1204" s="45"/>
      <c r="EB1204" s="45"/>
      <c r="EC1204" s="45"/>
      <c r="ED1204" s="45"/>
      <c r="EE1204" s="45"/>
      <c r="EF1204" s="45"/>
      <c r="EG1204" s="45"/>
      <c r="EH1204" s="45"/>
      <c r="EI1204" s="45"/>
      <c r="EJ1204" s="45"/>
      <c r="EK1204" s="45"/>
      <c r="EL1204" s="45"/>
      <c r="EM1204" s="45"/>
      <c r="EN1204" s="45"/>
      <c r="EO1204" s="45"/>
      <c r="EP1204" s="45"/>
      <c r="EQ1204" s="1217"/>
      <c r="ER1204" s="577"/>
    </row>
    <row r="1205" spans="1:148" ht="15" customHeight="1">
      <c r="A1205" s="648"/>
      <c r="B1205" s="2261" t="str">
        <f t="shared" si="1256"/>
        <v>Desk 55</v>
      </c>
      <c r="C1205" s="2266" t="str">
        <f t="shared" ref="C1205" si="1280">IF(ISBLANK(C66), "", C66)</f>
        <v/>
      </c>
      <c r="D1205" s="2266" t="str">
        <f t="shared" si="1266"/>
        <v/>
      </c>
      <c r="E1205" s="2266" t="str">
        <f t="shared" si="1266"/>
        <v/>
      </c>
      <c r="F1205" s="2266" t="str">
        <f t="shared" si="1266"/>
        <v/>
      </c>
      <c r="G1205" s="45"/>
      <c r="H1205" s="45"/>
      <c r="I1205" s="45"/>
      <c r="J1205" s="45"/>
      <c r="K1205" s="45"/>
      <c r="L1205" s="45"/>
      <c r="M1205" s="45"/>
      <c r="N1205" s="45"/>
      <c r="O1205" s="45"/>
      <c r="P1205" s="45"/>
      <c r="Q1205" s="45"/>
      <c r="R1205" s="45"/>
      <c r="S1205" s="45"/>
      <c r="T1205" s="45"/>
      <c r="U1205" s="45"/>
      <c r="V1205" s="45"/>
      <c r="W1205" s="45"/>
      <c r="X1205" s="45"/>
      <c r="Y1205" s="45"/>
      <c r="Z1205" s="45"/>
      <c r="AA1205" s="45"/>
      <c r="AB1205" s="45"/>
      <c r="AC1205" s="45"/>
      <c r="AD1205" s="45"/>
      <c r="AE1205" s="45"/>
      <c r="AF1205" s="45"/>
      <c r="AG1205" s="45"/>
      <c r="AH1205" s="45"/>
      <c r="AI1205" s="45"/>
      <c r="AJ1205" s="45"/>
      <c r="AK1205" s="45"/>
      <c r="AL1205" s="45"/>
      <c r="AM1205" s="45"/>
      <c r="AN1205" s="45"/>
      <c r="AO1205" s="45"/>
      <c r="AP1205" s="45"/>
      <c r="AQ1205" s="45"/>
      <c r="AR1205" s="45"/>
      <c r="AS1205" s="45"/>
      <c r="AT1205" s="45"/>
      <c r="AU1205" s="45"/>
      <c r="AV1205" s="45"/>
      <c r="AW1205" s="45"/>
      <c r="AX1205" s="45"/>
      <c r="AY1205" s="45"/>
      <c r="AZ1205" s="45"/>
      <c r="BA1205" s="45"/>
      <c r="BB1205" s="45"/>
      <c r="BC1205" s="45"/>
      <c r="BD1205" s="45"/>
      <c r="BE1205" s="45"/>
      <c r="BF1205" s="45"/>
      <c r="BG1205" s="45"/>
      <c r="BH1205" s="45"/>
      <c r="BI1205" s="45"/>
      <c r="BJ1205" s="45"/>
      <c r="BK1205" s="45"/>
      <c r="BL1205" s="45"/>
      <c r="BM1205" s="45"/>
      <c r="BN1205" s="45"/>
      <c r="BO1205" s="45"/>
      <c r="BP1205" s="45"/>
      <c r="BQ1205" s="45"/>
      <c r="BR1205" s="45"/>
      <c r="BS1205" s="45"/>
      <c r="BT1205" s="45"/>
      <c r="BU1205" s="45"/>
      <c r="BV1205" s="45"/>
      <c r="BW1205" s="45"/>
      <c r="BX1205" s="45"/>
      <c r="BY1205" s="45"/>
      <c r="BZ1205" s="45"/>
      <c r="CA1205" s="45"/>
      <c r="CB1205" s="45"/>
      <c r="CC1205" s="45"/>
      <c r="CD1205" s="45"/>
      <c r="CE1205" s="45"/>
      <c r="CF1205" s="45"/>
      <c r="CG1205" s="45"/>
      <c r="CH1205" s="45"/>
      <c r="CI1205" s="45"/>
      <c r="CJ1205" s="45"/>
      <c r="CK1205" s="45"/>
      <c r="CL1205" s="45"/>
      <c r="CM1205" s="45"/>
      <c r="CN1205" s="45"/>
      <c r="CO1205" s="45"/>
      <c r="CP1205" s="45"/>
      <c r="CQ1205" s="45"/>
      <c r="CR1205" s="45"/>
      <c r="CS1205" s="45"/>
      <c r="CT1205" s="45"/>
      <c r="CU1205" s="45"/>
      <c r="CV1205" s="45"/>
      <c r="CW1205" s="45"/>
      <c r="CX1205" s="45"/>
      <c r="CY1205" s="45"/>
      <c r="CZ1205" s="45"/>
      <c r="DA1205" s="45"/>
      <c r="DB1205" s="45"/>
      <c r="DC1205" s="45"/>
      <c r="DD1205" s="45"/>
      <c r="DE1205" s="45"/>
      <c r="DF1205" s="45"/>
      <c r="DG1205" s="45"/>
      <c r="DH1205" s="45"/>
      <c r="DI1205" s="45"/>
      <c r="DJ1205" s="45"/>
      <c r="DK1205" s="45"/>
      <c r="DL1205" s="45"/>
      <c r="DM1205" s="45"/>
      <c r="DN1205" s="45"/>
      <c r="DO1205" s="45"/>
      <c r="DP1205" s="45"/>
      <c r="DQ1205" s="45"/>
      <c r="DR1205" s="45"/>
      <c r="DS1205" s="45"/>
      <c r="DT1205" s="45"/>
      <c r="DU1205" s="45"/>
      <c r="DV1205" s="1217"/>
      <c r="DW1205" s="45"/>
      <c r="DX1205" s="45"/>
      <c r="DY1205" s="45"/>
      <c r="DZ1205" s="45"/>
      <c r="EA1205" s="45"/>
      <c r="EB1205" s="45"/>
      <c r="EC1205" s="45"/>
      <c r="ED1205" s="45"/>
      <c r="EE1205" s="45"/>
      <c r="EF1205" s="45"/>
      <c r="EG1205" s="45"/>
      <c r="EH1205" s="45"/>
      <c r="EI1205" s="45"/>
      <c r="EJ1205" s="45"/>
      <c r="EK1205" s="45"/>
      <c r="EL1205" s="45"/>
      <c r="EM1205" s="45"/>
      <c r="EN1205" s="45"/>
      <c r="EO1205" s="45"/>
      <c r="EP1205" s="45"/>
      <c r="EQ1205" s="1217"/>
      <c r="ER1205" s="577"/>
    </row>
    <row r="1206" spans="1:148" ht="15" customHeight="1">
      <c r="A1206" s="648"/>
      <c r="B1206" s="2261" t="str">
        <f t="shared" si="1256"/>
        <v>Desk 56</v>
      </c>
      <c r="C1206" s="2266" t="str">
        <f t="shared" ref="C1206" si="1281">IF(ISBLANK(C67), "", C67)</f>
        <v/>
      </c>
      <c r="D1206" s="2266" t="str">
        <f t="shared" si="1266"/>
        <v/>
      </c>
      <c r="E1206" s="2266" t="str">
        <f t="shared" si="1266"/>
        <v/>
      </c>
      <c r="F1206" s="2266" t="str">
        <f t="shared" si="1266"/>
        <v/>
      </c>
      <c r="G1206" s="45"/>
      <c r="H1206" s="45"/>
      <c r="I1206" s="45"/>
      <c r="J1206" s="45"/>
      <c r="K1206" s="45"/>
      <c r="L1206" s="45"/>
      <c r="M1206" s="45"/>
      <c r="N1206" s="45"/>
      <c r="O1206" s="45"/>
      <c r="P1206" s="45"/>
      <c r="Q1206" s="45"/>
      <c r="R1206" s="45"/>
      <c r="S1206" s="45"/>
      <c r="T1206" s="45"/>
      <c r="U1206" s="45"/>
      <c r="V1206" s="45"/>
      <c r="W1206" s="45"/>
      <c r="X1206" s="45"/>
      <c r="Y1206" s="45"/>
      <c r="Z1206" s="45"/>
      <c r="AA1206" s="45"/>
      <c r="AB1206" s="45"/>
      <c r="AC1206" s="45"/>
      <c r="AD1206" s="45"/>
      <c r="AE1206" s="45"/>
      <c r="AF1206" s="45"/>
      <c r="AG1206" s="45"/>
      <c r="AH1206" s="45"/>
      <c r="AI1206" s="45"/>
      <c r="AJ1206" s="45"/>
      <c r="AK1206" s="45"/>
      <c r="AL1206" s="45"/>
      <c r="AM1206" s="45"/>
      <c r="AN1206" s="45"/>
      <c r="AO1206" s="45"/>
      <c r="AP1206" s="45"/>
      <c r="AQ1206" s="45"/>
      <c r="AR1206" s="45"/>
      <c r="AS1206" s="45"/>
      <c r="AT1206" s="45"/>
      <c r="AU1206" s="45"/>
      <c r="AV1206" s="45"/>
      <c r="AW1206" s="45"/>
      <c r="AX1206" s="45"/>
      <c r="AY1206" s="45"/>
      <c r="AZ1206" s="45"/>
      <c r="BA1206" s="45"/>
      <c r="BB1206" s="45"/>
      <c r="BC1206" s="45"/>
      <c r="BD1206" s="45"/>
      <c r="BE1206" s="45"/>
      <c r="BF1206" s="45"/>
      <c r="BG1206" s="45"/>
      <c r="BH1206" s="45"/>
      <c r="BI1206" s="45"/>
      <c r="BJ1206" s="45"/>
      <c r="BK1206" s="45"/>
      <c r="BL1206" s="45"/>
      <c r="BM1206" s="45"/>
      <c r="BN1206" s="45"/>
      <c r="BO1206" s="45"/>
      <c r="BP1206" s="45"/>
      <c r="BQ1206" s="45"/>
      <c r="BR1206" s="45"/>
      <c r="BS1206" s="45"/>
      <c r="BT1206" s="45"/>
      <c r="BU1206" s="45"/>
      <c r="BV1206" s="45"/>
      <c r="BW1206" s="45"/>
      <c r="BX1206" s="45"/>
      <c r="BY1206" s="45"/>
      <c r="BZ1206" s="45"/>
      <c r="CA1206" s="45"/>
      <c r="CB1206" s="45"/>
      <c r="CC1206" s="45"/>
      <c r="CD1206" s="45"/>
      <c r="CE1206" s="45"/>
      <c r="CF1206" s="45"/>
      <c r="CG1206" s="45"/>
      <c r="CH1206" s="45"/>
      <c r="CI1206" s="45"/>
      <c r="CJ1206" s="45"/>
      <c r="CK1206" s="45"/>
      <c r="CL1206" s="45"/>
      <c r="CM1206" s="45"/>
      <c r="CN1206" s="45"/>
      <c r="CO1206" s="45"/>
      <c r="CP1206" s="45"/>
      <c r="CQ1206" s="45"/>
      <c r="CR1206" s="45"/>
      <c r="CS1206" s="45"/>
      <c r="CT1206" s="45"/>
      <c r="CU1206" s="45"/>
      <c r="CV1206" s="45"/>
      <c r="CW1206" s="45"/>
      <c r="CX1206" s="45"/>
      <c r="CY1206" s="45"/>
      <c r="CZ1206" s="45"/>
      <c r="DA1206" s="45"/>
      <c r="DB1206" s="45"/>
      <c r="DC1206" s="45"/>
      <c r="DD1206" s="45"/>
      <c r="DE1206" s="45"/>
      <c r="DF1206" s="45"/>
      <c r="DG1206" s="45"/>
      <c r="DH1206" s="45"/>
      <c r="DI1206" s="45"/>
      <c r="DJ1206" s="45"/>
      <c r="DK1206" s="45"/>
      <c r="DL1206" s="45"/>
      <c r="DM1206" s="45"/>
      <c r="DN1206" s="45"/>
      <c r="DO1206" s="45"/>
      <c r="DP1206" s="45"/>
      <c r="DQ1206" s="45"/>
      <c r="DR1206" s="45"/>
      <c r="DS1206" s="45"/>
      <c r="DT1206" s="45"/>
      <c r="DU1206" s="45"/>
      <c r="DV1206" s="1217"/>
      <c r="DW1206" s="45"/>
      <c r="DX1206" s="45"/>
      <c r="DY1206" s="45"/>
      <c r="DZ1206" s="45"/>
      <c r="EA1206" s="45"/>
      <c r="EB1206" s="45"/>
      <c r="EC1206" s="45"/>
      <c r="ED1206" s="45"/>
      <c r="EE1206" s="45"/>
      <c r="EF1206" s="45"/>
      <c r="EG1206" s="45"/>
      <c r="EH1206" s="45"/>
      <c r="EI1206" s="45"/>
      <c r="EJ1206" s="45"/>
      <c r="EK1206" s="45"/>
      <c r="EL1206" s="45"/>
      <c r="EM1206" s="45"/>
      <c r="EN1206" s="45"/>
      <c r="EO1206" s="45"/>
      <c r="EP1206" s="45"/>
      <c r="EQ1206" s="1217"/>
      <c r="ER1206" s="577"/>
    </row>
    <row r="1207" spans="1:148" ht="15" customHeight="1">
      <c r="A1207" s="648"/>
      <c r="B1207" s="2261" t="str">
        <f t="shared" si="1256"/>
        <v>Desk 57</v>
      </c>
      <c r="C1207" s="2266" t="str">
        <f t="shared" ref="C1207" si="1282">IF(ISBLANK(C68), "", C68)</f>
        <v/>
      </c>
      <c r="D1207" s="2266" t="str">
        <f t="shared" si="1266"/>
        <v/>
      </c>
      <c r="E1207" s="2266" t="str">
        <f t="shared" si="1266"/>
        <v/>
      </c>
      <c r="F1207" s="2266" t="str">
        <f t="shared" si="1266"/>
        <v/>
      </c>
      <c r="G1207" s="45"/>
      <c r="H1207" s="45"/>
      <c r="I1207" s="45"/>
      <c r="J1207" s="45"/>
      <c r="K1207" s="45"/>
      <c r="L1207" s="45"/>
      <c r="M1207" s="45"/>
      <c r="N1207" s="45"/>
      <c r="O1207" s="45"/>
      <c r="P1207" s="45"/>
      <c r="Q1207" s="45"/>
      <c r="R1207" s="45"/>
      <c r="S1207" s="45"/>
      <c r="T1207" s="45"/>
      <c r="U1207" s="45"/>
      <c r="V1207" s="45"/>
      <c r="W1207" s="45"/>
      <c r="X1207" s="45"/>
      <c r="Y1207" s="45"/>
      <c r="Z1207" s="45"/>
      <c r="AA1207" s="45"/>
      <c r="AB1207" s="45"/>
      <c r="AC1207" s="45"/>
      <c r="AD1207" s="45"/>
      <c r="AE1207" s="45"/>
      <c r="AF1207" s="45"/>
      <c r="AG1207" s="45"/>
      <c r="AH1207" s="45"/>
      <c r="AI1207" s="45"/>
      <c r="AJ1207" s="45"/>
      <c r="AK1207" s="45"/>
      <c r="AL1207" s="45"/>
      <c r="AM1207" s="45"/>
      <c r="AN1207" s="45"/>
      <c r="AO1207" s="45"/>
      <c r="AP1207" s="45"/>
      <c r="AQ1207" s="45"/>
      <c r="AR1207" s="45"/>
      <c r="AS1207" s="45"/>
      <c r="AT1207" s="45"/>
      <c r="AU1207" s="45"/>
      <c r="AV1207" s="45"/>
      <c r="AW1207" s="45"/>
      <c r="AX1207" s="45"/>
      <c r="AY1207" s="45"/>
      <c r="AZ1207" s="45"/>
      <c r="BA1207" s="45"/>
      <c r="BB1207" s="45"/>
      <c r="BC1207" s="45"/>
      <c r="BD1207" s="45"/>
      <c r="BE1207" s="45"/>
      <c r="BF1207" s="45"/>
      <c r="BG1207" s="45"/>
      <c r="BH1207" s="45"/>
      <c r="BI1207" s="45"/>
      <c r="BJ1207" s="45"/>
      <c r="BK1207" s="45"/>
      <c r="BL1207" s="45"/>
      <c r="BM1207" s="45"/>
      <c r="BN1207" s="45"/>
      <c r="BO1207" s="45"/>
      <c r="BP1207" s="45"/>
      <c r="BQ1207" s="45"/>
      <c r="BR1207" s="45"/>
      <c r="BS1207" s="45"/>
      <c r="BT1207" s="45"/>
      <c r="BU1207" s="45"/>
      <c r="BV1207" s="45"/>
      <c r="BW1207" s="45"/>
      <c r="BX1207" s="45"/>
      <c r="BY1207" s="45"/>
      <c r="BZ1207" s="45"/>
      <c r="CA1207" s="45"/>
      <c r="CB1207" s="45"/>
      <c r="CC1207" s="45"/>
      <c r="CD1207" s="45"/>
      <c r="CE1207" s="45"/>
      <c r="CF1207" s="45"/>
      <c r="CG1207" s="45"/>
      <c r="CH1207" s="45"/>
      <c r="CI1207" s="45"/>
      <c r="CJ1207" s="45"/>
      <c r="CK1207" s="45"/>
      <c r="CL1207" s="45"/>
      <c r="CM1207" s="45"/>
      <c r="CN1207" s="45"/>
      <c r="CO1207" s="45"/>
      <c r="CP1207" s="45"/>
      <c r="CQ1207" s="45"/>
      <c r="CR1207" s="45"/>
      <c r="CS1207" s="45"/>
      <c r="CT1207" s="45"/>
      <c r="CU1207" s="45"/>
      <c r="CV1207" s="45"/>
      <c r="CW1207" s="45"/>
      <c r="CX1207" s="45"/>
      <c r="CY1207" s="45"/>
      <c r="CZ1207" s="45"/>
      <c r="DA1207" s="45"/>
      <c r="DB1207" s="45"/>
      <c r="DC1207" s="45"/>
      <c r="DD1207" s="45"/>
      <c r="DE1207" s="45"/>
      <c r="DF1207" s="45"/>
      <c r="DG1207" s="45"/>
      <c r="DH1207" s="45"/>
      <c r="DI1207" s="45"/>
      <c r="DJ1207" s="45"/>
      <c r="DK1207" s="45"/>
      <c r="DL1207" s="45"/>
      <c r="DM1207" s="45"/>
      <c r="DN1207" s="45"/>
      <c r="DO1207" s="45"/>
      <c r="DP1207" s="45"/>
      <c r="DQ1207" s="45"/>
      <c r="DR1207" s="45"/>
      <c r="DS1207" s="45"/>
      <c r="DT1207" s="45"/>
      <c r="DU1207" s="45"/>
      <c r="DV1207" s="1217"/>
      <c r="DW1207" s="45"/>
      <c r="DX1207" s="45"/>
      <c r="DY1207" s="45"/>
      <c r="DZ1207" s="45"/>
      <c r="EA1207" s="45"/>
      <c r="EB1207" s="45"/>
      <c r="EC1207" s="45"/>
      <c r="ED1207" s="45"/>
      <c r="EE1207" s="45"/>
      <c r="EF1207" s="45"/>
      <c r="EG1207" s="45"/>
      <c r="EH1207" s="45"/>
      <c r="EI1207" s="45"/>
      <c r="EJ1207" s="45"/>
      <c r="EK1207" s="45"/>
      <c r="EL1207" s="45"/>
      <c r="EM1207" s="45"/>
      <c r="EN1207" s="45"/>
      <c r="EO1207" s="45"/>
      <c r="EP1207" s="45"/>
      <c r="EQ1207" s="1217"/>
      <c r="ER1207" s="577"/>
    </row>
    <row r="1208" spans="1:148" ht="15" customHeight="1">
      <c r="A1208" s="648"/>
      <c r="B1208" s="2261" t="str">
        <f t="shared" si="1256"/>
        <v>Desk 58</v>
      </c>
      <c r="C1208" s="2266" t="str">
        <f t="shared" ref="C1208" si="1283">IF(ISBLANK(C69), "", C69)</f>
        <v/>
      </c>
      <c r="D1208" s="2266" t="str">
        <f t="shared" si="1266"/>
        <v/>
      </c>
      <c r="E1208" s="2266" t="str">
        <f t="shared" si="1266"/>
        <v/>
      </c>
      <c r="F1208" s="2266" t="str">
        <f t="shared" si="1266"/>
        <v/>
      </c>
      <c r="G1208" s="45"/>
      <c r="H1208" s="45"/>
      <c r="I1208" s="45"/>
      <c r="J1208" s="45"/>
      <c r="K1208" s="45"/>
      <c r="L1208" s="45"/>
      <c r="M1208" s="45"/>
      <c r="N1208" s="45"/>
      <c r="O1208" s="45"/>
      <c r="P1208" s="45"/>
      <c r="Q1208" s="45"/>
      <c r="R1208" s="45"/>
      <c r="S1208" s="45"/>
      <c r="T1208" s="45"/>
      <c r="U1208" s="45"/>
      <c r="V1208" s="45"/>
      <c r="W1208" s="45"/>
      <c r="X1208" s="45"/>
      <c r="Y1208" s="45"/>
      <c r="Z1208" s="45"/>
      <c r="AA1208" s="45"/>
      <c r="AB1208" s="45"/>
      <c r="AC1208" s="45"/>
      <c r="AD1208" s="45"/>
      <c r="AE1208" s="45"/>
      <c r="AF1208" s="45"/>
      <c r="AG1208" s="45"/>
      <c r="AH1208" s="45"/>
      <c r="AI1208" s="45"/>
      <c r="AJ1208" s="45"/>
      <c r="AK1208" s="45"/>
      <c r="AL1208" s="45"/>
      <c r="AM1208" s="45"/>
      <c r="AN1208" s="45"/>
      <c r="AO1208" s="45"/>
      <c r="AP1208" s="45"/>
      <c r="AQ1208" s="45"/>
      <c r="AR1208" s="45"/>
      <c r="AS1208" s="45"/>
      <c r="AT1208" s="45"/>
      <c r="AU1208" s="45"/>
      <c r="AV1208" s="45"/>
      <c r="AW1208" s="45"/>
      <c r="AX1208" s="45"/>
      <c r="AY1208" s="45"/>
      <c r="AZ1208" s="45"/>
      <c r="BA1208" s="45"/>
      <c r="BB1208" s="45"/>
      <c r="BC1208" s="45"/>
      <c r="BD1208" s="45"/>
      <c r="BE1208" s="45"/>
      <c r="BF1208" s="45"/>
      <c r="BG1208" s="45"/>
      <c r="BH1208" s="45"/>
      <c r="BI1208" s="45"/>
      <c r="BJ1208" s="45"/>
      <c r="BK1208" s="45"/>
      <c r="BL1208" s="45"/>
      <c r="BM1208" s="45"/>
      <c r="BN1208" s="45"/>
      <c r="BO1208" s="45"/>
      <c r="BP1208" s="45"/>
      <c r="BQ1208" s="45"/>
      <c r="BR1208" s="45"/>
      <c r="BS1208" s="45"/>
      <c r="BT1208" s="45"/>
      <c r="BU1208" s="45"/>
      <c r="BV1208" s="45"/>
      <c r="BW1208" s="45"/>
      <c r="BX1208" s="45"/>
      <c r="BY1208" s="45"/>
      <c r="BZ1208" s="45"/>
      <c r="CA1208" s="45"/>
      <c r="CB1208" s="45"/>
      <c r="CC1208" s="45"/>
      <c r="CD1208" s="45"/>
      <c r="CE1208" s="45"/>
      <c r="CF1208" s="45"/>
      <c r="CG1208" s="45"/>
      <c r="CH1208" s="45"/>
      <c r="CI1208" s="45"/>
      <c r="CJ1208" s="45"/>
      <c r="CK1208" s="45"/>
      <c r="CL1208" s="45"/>
      <c r="CM1208" s="45"/>
      <c r="CN1208" s="45"/>
      <c r="CO1208" s="45"/>
      <c r="CP1208" s="45"/>
      <c r="CQ1208" s="45"/>
      <c r="CR1208" s="45"/>
      <c r="CS1208" s="45"/>
      <c r="CT1208" s="45"/>
      <c r="CU1208" s="45"/>
      <c r="CV1208" s="45"/>
      <c r="CW1208" s="45"/>
      <c r="CX1208" s="45"/>
      <c r="CY1208" s="45"/>
      <c r="CZ1208" s="45"/>
      <c r="DA1208" s="45"/>
      <c r="DB1208" s="45"/>
      <c r="DC1208" s="45"/>
      <c r="DD1208" s="45"/>
      <c r="DE1208" s="45"/>
      <c r="DF1208" s="45"/>
      <c r="DG1208" s="45"/>
      <c r="DH1208" s="45"/>
      <c r="DI1208" s="45"/>
      <c r="DJ1208" s="45"/>
      <c r="DK1208" s="45"/>
      <c r="DL1208" s="45"/>
      <c r="DM1208" s="45"/>
      <c r="DN1208" s="45"/>
      <c r="DO1208" s="45"/>
      <c r="DP1208" s="45"/>
      <c r="DQ1208" s="45"/>
      <c r="DR1208" s="45"/>
      <c r="DS1208" s="45"/>
      <c r="DT1208" s="45"/>
      <c r="DU1208" s="45"/>
      <c r="DV1208" s="1217"/>
      <c r="DW1208" s="45"/>
      <c r="DX1208" s="45"/>
      <c r="DY1208" s="45"/>
      <c r="DZ1208" s="45"/>
      <c r="EA1208" s="45"/>
      <c r="EB1208" s="45"/>
      <c r="EC1208" s="45"/>
      <c r="ED1208" s="45"/>
      <c r="EE1208" s="45"/>
      <c r="EF1208" s="45"/>
      <c r="EG1208" s="45"/>
      <c r="EH1208" s="45"/>
      <c r="EI1208" s="45"/>
      <c r="EJ1208" s="45"/>
      <c r="EK1208" s="45"/>
      <c r="EL1208" s="45"/>
      <c r="EM1208" s="45"/>
      <c r="EN1208" s="45"/>
      <c r="EO1208" s="45"/>
      <c r="EP1208" s="45"/>
      <c r="EQ1208" s="1217"/>
      <c r="ER1208" s="577"/>
    </row>
    <row r="1209" spans="1:148" ht="15" customHeight="1">
      <c r="A1209" s="648"/>
      <c r="B1209" s="2261" t="str">
        <f t="shared" si="1256"/>
        <v>Desk 59</v>
      </c>
      <c r="C1209" s="2266" t="str">
        <f t="shared" ref="C1209" si="1284">IF(ISBLANK(C70), "", C70)</f>
        <v/>
      </c>
      <c r="D1209" s="2266" t="str">
        <f t="shared" si="1266"/>
        <v/>
      </c>
      <c r="E1209" s="2266" t="str">
        <f t="shared" si="1266"/>
        <v/>
      </c>
      <c r="F1209" s="2266" t="str">
        <f t="shared" si="1266"/>
        <v/>
      </c>
      <c r="G1209" s="45"/>
      <c r="H1209" s="45"/>
      <c r="I1209" s="45"/>
      <c r="J1209" s="45"/>
      <c r="K1209" s="45"/>
      <c r="L1209" s="45"/>
      <c r="M1209" s="45"/>
      <c r="N1209" s="45"/>
      <c r="O1209" s="45"/>
      <c r="P1209" s="45"/>
      <c r="Q1209" s="45"/>
      <c r="R1209" s="45"/>
      <c r="S1209" s="45"/>
      <c r="T1209" s="45"/>
      <c r="U1209" s="45"/>
      <c r="V1209" s="45"/>
      <c r="W1209" s="45"/>
      <c r="X1209" s="45"/>
      <c r="Y1209" s="45"/>
      <c r="Z1209" s="45"/>
      <c r="AA1209" s="45"/>
      <c r="AB1209" s="45"/>
      <c r="AC1209" s="45"/>
      <c r="AD1209" s="45"/>
      <c r="AE1209" s="45"/>
      <c r="AF1209" s="45"/>
      <c r="AG1209" s="45"/>
      <c r="AH1209" s="45"/>
      <c r="AI1209" s="45"/>
      <c r="AJ1209" s="45"/>
      <c r="AK1209" s="45"/>
      <c r="AL1209" s="45"/>
      <c r="AM1209" s="45"/>
      <c r="AN1209" s="45"/>
      <c r="AO1209" s="45"/>
      <c r="AP1209" s="45"/>
      <c r="AQ1209" s="45"/>
      <c r="AR1209" s="45"/>
      <c r="AS1209" s="45"/>
      <c r="AT1209" s="45"/>
      <c r="AU1209" s="45"/>
      <c r="AV1209" s="45"/>
      <c r="AW1209" s="45"/>
      <c r="AX1209" s="45"/>
      <c r="AY1209" s="45"/>
      <c r="AZ1209" s="45"/>
      <c r="BA1209" s="45"/>
      <c r="BB1209" s="45"/>
      <c r="BC1209" s="45"/>
      <c r="BD1209" s="45"/>
      <c r="BE1209" s="45"/>
      <c r="BF1209" s="45"/>
      <c r="BG1209" s="45"/>
      <c r="BH1209" s="45"/>
      <c r="BI1209" s="45"/>
      <c r="BJ1209" s="45"/>
      <c r="BK1209" s="45"/>
      <c r="BL1209" s="45"/>
      <c r="BM1209" s="45"/>
      <c r="BN1209" s="45"/>
      <c r="BO1209" s="45"/>
      <c r="BP1209" s="45"/>
      <c r="BQ1209" s="45"/>
      <c r="BR1209" s="45"/>
      <c r="BS1209" s="45"/>
      <c r="BT1209" s="45"/>
      <c r="BU1209" s="45"/>
      <c r="BV1209" s="45"/>
      <c r="BW1209" s="45"/>
      <c r="BX1209" s="45"/>
      <c r="BY1209" s="45"/>
      <c r="BZ1209" s="45"/>
      <c r="CA1209" s="45"/>
      <c r="CB1209" s="45"/>
      <c r="CC1209" s="45"/>
      <c r="CD1209" s="45"/>
      <c r="CE1209" s="45"/>
      <c r="CF1209" s="45"/>
      <c r="CG1209" s="45"/>
      <c r="CH1209" s="45"/>
      <c r="CI1209" s="45"/>
      <c r="CJ1209" s="45"/>
      <c r="CK1209" s="45"/>
      <c r="CL1209" s="45"/>
      <c r="CM1209" s="45"/>
      <c r="CN1209" s="45"/>
      <c r="CO1209" s="45"/>
      <c r="CP1209" s="45"/>
      <c r="CQ1209" s="45"/>
      <c r="CR1209" s="45"/>
      <c r="CS1209" s="45"/>
      <c r="CT1209" s="45"/>
      <c r="CU1209" s="45"/>
      <c r="CV1209" s="45"/>
      <c r="CW1209" s="45"/>
      <c r="CX1209" s="45"/>
      <c r="CY1209" s="45"/>
      <c r="CZ1209" s="45"/>
      <c r="DA1209" s="45"/>
      <c r="DB1209" s="45"/>
      <c r="DC1209" s="45"/>
      <c r="DD1209" s="45"/>
      <c r="DE1209" s="45"/>
      <c r="DF1209" s="45"/>
      <c r="DG1209" s="45"/>
      <c r="DH1209" s="45"/>
      <c r="DI1209" s="45"/>
      <c r="DJ1209" s="45"/>
      <c r="DK1209" s="45"/>
      <c r="DL1209" s="45"/>
      <c r="DM1209" s="45"/>
      <c r="DN1209" s="45"/>
      <c r="DO1209" s="45"/>
      <c r="DP1209" s="45"/>
      <c r="DQ1209" s="45"/>
      <c r="DR1209" s="45"/>
      <c r="DS1209" s="45"/>
      <c r="DT1209" s="45"/>
      <c r="DU1209" s="45"/>
      <c r="DV1209" s="1217"/>
      <c r="DW1209" s="45"/>
      <c r="DX1209" s="45"/>
      <c r="DY1209" s="45"/>
      <c r="DZ1209" s="45"/>
      <c r="EA1209" s="45"/>
      <c r="EB1209" s="45"/>
      <c r="EC1209" s="45"/>
      <c r="ED1209" s="45"/>
      <c r="EE1209" s="45"/>
      <c r="EF1209" s="45"/>
      <c r="EG1209" s="45"/>
      <c r="EH1209" s="45"/>
      <c r="EI1209" s="45"/>
      <c r="EJ1209" s="45"/>
      <c r="EK1209" s="45"/>
      <c r="EL1209" s="45"/>
      <c r="EM1209" s="45"/>
      <c r="EN1209" s="45"/>
      <c r="EO1209" s="45"/>
      <c r="EP1209" s="45"/>
      <c r="EQ1209" s="1217"/>
      <c r="ER1209" s="577"/>
    </row>
    <row r="1210" spans="1:148" ht="15" customHeight="1">
      <c r="A1210" s="648"/>
      <c r="B1210" s="2261" t="str">
        <f t="shared" si="1256"/>
        <v>Desk 60</v>
      </c>
      <c r="C1210" s="2266" t="str">
        <f t="shared" ref="C1210" si="1285">IF(ISBLANK(C71), "", C71)</f>
        <v/>
      </c>
      <c r="D1210" s="2266" t="str">
        <f t="shared" si="1266"/>
        <v/>
      </c>
      <c r="E1210" s="2266" t="str">
        <f t="shared" si="1266"/>
        <v/>
      </c>
      <c r="F1210" s="2266" t="str">
        <f t="shared" si="1266"/>
        <v/>
      </c>
      <c r="G1210" s="45"/>
      <c r="H1210" s="45"/>
      <c r="I1210" s="45"/>
      <c r="J1210" s="45"/>
      <c r="K1210" s="45"/>
      <c r="L1210" s="45"/>
      <c r="M1210" s="45"/>
      <c r="N1210" s="45"/>
      <c r="O1210" s="45"/>
      <c r="P1210" s="45"/>
      <c r="Q1210" s="45"/>
      <c r="R1210" s="45"/>
      <c r="S1210" s="45"/>
      <c r="T1210" s="45"/>
      <c r="U1210" s="45"/>
      <c r="V1210" s="45"/>
      <c r="W1210" s="45"/>
      <c r="X1210" s="45"/>
      <c r="Y1210" s="45"/>
      <c r="Z1210" s="45"/>
      <c r="AA1210" s="45"/>
      <c r="AB1210" s="45"/>
      <c r="AC1210" s="45"/>
      <c r="AD1210" s="45"/>
      <c r="AE1210" s="45"/>
      <c r="AF1210" s="45"/>
      <c r="AG1210" s="45"/>
      <c r="AH1210" s="45"/>
      <c r="AI1210" s="45"/>
      <c r="AJ1210" s="45"/>
      <c r="AK1210" s="45"/>
      <c r="AL1210" s="45"/>
      <c r="AM1210" s="45"/>
      <c r="AN1210" s="45"/>
      <c r="AO1210" s="45"/>
      <c r="AP1210" s="45"/>
      <c r="AQ1210" s="45"/>
      <c r="AR1210" s="45"/>
      <c r="AS1210" s="45"/>
      <c r="AT1210" s="45"/>
      <c r="AU1210" s="45"/>
      <c r="AV1210" s="45"/>
      <c r="AW1210" s="45"/>
      <c r="AX1210" s="45"/>
      <c r="AY1210" s="45"/>
      <c r="AZ1210" s="45"/>
      <c r="BA1210" s="45"/>
      <c r="BB1210" s="45"/>
      <c r="BC1210" s="45"/>
      <c r="BD1210" s="45"/>
      <c r="BE1210" s="45"/>
      <c r="BF1210" s="45"/>
      <c r="BG1210" s="45"/>
      <c r="BH1210" s="45"/>
      <c r="BI1210" s="45"/>
      <c r="BJ1210" s="45"/>
      <c r="BK1210" s="45"/>
      <c r="BL1210" s="45"/>
      <c r="BM1210" s="45"/>
      <c r="BN1210" s="45"/>
      <c r="BO1210" s="45"/>
      <c r="BP1210" s="45"/>
      <c r="BQ1210" s="45"/>
      <c r="BR1210" s="45"/>
      <c r="BS1210" s="45"/>
      <c r="BT1210" s="45"/>
      <c r="BU1210" s="45"/>
      <c r="BV1210" s="45"/>
      <c r="BW1210" s="45"/>
      <c r="BX1210" s="45"/>
      <c r="BY1210" s="45"/>
      <c r="BZ1210" s="45"/>
      <c r="CA1210" s="45"/>
      <c r="CB1210" s="45"/>
      <c r="CC1210" s="45"/>
      <c r="CD1210" s="45"/>
      <c r="CE1210" s="45"/>
      <c r="CF1210" s="45"/>
      <c r="CG1210" s="45"/>
      <c r="CH1210" s="45"/>
      <c r="CI1210" s="45"/>
      <c r="CJ1210" s="45"/>
      <c r="CK1210" s="45"/>
      <c r="CL1210" s="45"/>
      <c r="CM1210" s="45"/>
      <c r="CN1210" s="45"/>
      <c r="CO1210" s="45"/>
      <c r="CP1210" s="45"/>
      <c r="CQ1210" s="45"/>
      <c r="CR1210" s="45"/>
      <c r="CS1210" s="45"/>
      <c r="CT1210" s="45"/>
      <c r="CU1210" s="45"/>
      <c r="CV1210" s="45"/>
      <c r="CW1210" s="45"/>
      <c r="CX1210" s="45"/>
      <c r="CY1210" s="45"/>
      <c r="CZ1210" s="45"/>
      <c r="DA1210" s="45"/>
      <c r="DB1210" s="45"/>
      <c r="DC1210" s="45"/>
      <c r="DD1210" s="45"/>
      <c r="DE1210" s="45"/>
      <c r="DF1210" s="45"/>
      <c r="DG1210" s="45"/>
      <c r="DH1210" s="45"/>
      <c r="DI1210" s="45"/>
      <c r="DJ1210" s="45"/>
      <c r="DK1210" s="45"/>
      <c r="DL1210" s="45"/>
      <c r="DM1210" s="45"/>
      <c r="DN1210" s="45"/>
      <c r="DO1210" s="45"/>
      <c r="DP1210" s="45"/>
      <c r="DQ1210" s="45"/>
      <c r="DR1210" s="45"/>
      <c r="DS1210" s="45"/>
      <c r="DT1210" s="45"/>
      <c r="DU1210" s="45"/>
      <c r="DV1210" s="1217"/>
      <c r="DW1210" s="45"/>
      <c r="DX1210" s="45"/>
      <c r="DY1210" s="45"/>
      <c r="DZ1210" s="45"/>
      <c r="EA1210" s="45"/>
      <c r="EB1210" s="45"/>
      <c r="EC1210" s="45"/>
      <c r="ED1210" s="45"/>
      <c r="EE1210" s="45"/>
      <c r="EF1210" s="45"/>
      <c r="EG1210" s="45"/>
      <c r="EH1210" s="45"/>
      <c r="EI1210" s="45"/>
      <c r="EJ1210" s="45"/>
      <c r="EK1210" s="45"/>
      <c r="EL1210" s="45"/>
      <c r="EM1210" s="45"/>
      <c r="EN1210" s="45"/>
      <c r="EO1210" s="45"/>
      <c r="EP1210" s="45"/>
      <c r="EQ1210" s="1217"/>
      <c r="ER1210" s="577"/>
    </row>
    <row r="1211" spans="1:148" ht="15" customHeight="1">
      <c r="A1211" s="648"/>
      <c r="B1211" s="2261" t="str">
        <f t="shared" si="1256"/>
        <v>Desk 61</v>
      </c>
      <c r="C1211" s="2266" t="str">
        <f t="shared" ref="C1211" si="1286">IF(ISBLANK(C72), "", C72)</f>
        <v/>
      </c>
      <c r="D1211" s="2266" t="str">
        <f t="shared" ref="D1211:F1230" si="1287">IF(ISBLANK(D72), "", D72)</f>
        <v/>
      </c>
      <c r="E1211" s="2266" t="str">
        <f t="shared" si="1287"/>
        <v/>
      </c>
      <c r="F1211" s="2266" t="str">
        <f t="shared" si="1287"/>
        <v/>
      </c>
      <c r="G1211" s="45"/>
      <c r="H1211" s="45"/>
      <c r="I1211" s="45"/>
      <c r="J1211" s="45"/>
      <c r="K1211" s="45"/>
      <c r="L1211" s="45"/>
      <c r="M1211" s="45"/>
      <c r="N1211" s="45"/>
      <c r="O1211" s="45"/>
      <c r="P1211" s="45"/>
      <c r="Q1211" s="45"/>
      <c r="R1211" s="45"/>
      <c r="S1211" s="45"/>
      <c r="T1211" s="45"/>
      <c r="U1211" s="45"/>
      <c r="V1211" s="45"/>
      <c r="W1211" s="45"/>
      <c r="X1211" s="45"/>
      <c r="Y1211" s="45"/>
      <c r="Z1211" s="45"/>
      <c r="AA1211" s="45"/>
      <c r="AB1211" s="45"/>
      <c r="AC1211" s="45"/>
      <c r="AD1211" s="45"/>
      <c r="AE1211" s="45"/>
      <c r="AF1211" s="45"/>
      <c r="AG1211" s="45"/>
      <c r="AH1211" s="45"/>
      <c r="AI1211" s="45"/>
      <c r="AJ1211" s="45"/>
      <c r="AK1211" s="45"/>
      <c r="AL1211" s="45"/>
      <c r="AM1211" s="45"/>
      <c r="AN1211" s="45"/>
      <c r="AO1211" s="45"/>
      <c r="AP1211" s="45"/>
      <c r="AQ1211" s="45"/>
      <c r="AR1211" s="45"/>
      <c r="AS1211" s="45"/>
      <c r="AT1211" s="45"/>
      <c r="AU1211" s="45"/>
      <c r="AV1211" s="45"/>
      <c r="AW1211" s="45"/>
      <c r="AX1211" s="45"/>
      <c r="AY1211" s="45"/>
      <c r="AZ1211" s="45"/>
      <c r="BA1211" s="45"/>
      <c r="BB1211" s="45"/>
      <c r="BC1211" s="45"/>
      <c r="BD1211" s="45"/>
      <c r="BE1211" s="45"/>
      <c r="BF1211" s="45"/>
      <c r="BG1211" s="45"/>
      <c r="BH1211" s="45"/>
      <c r="BI1211" s="45"/>
      <c r="BJ1211" s="45"/>
      <c r="BK1211" s="45"/>
      <c r="BL1211" s="45"/>
      <c r="BM1211" s="45"/>
      <c r="BN1211" s="45"/>
      <c r="BO1211" s="45"/>
      <c r="BP1211" s="45"/>
      <c r="BQ1211" s="45"/>
      <c r="BR1211" s="45"/>
      <c r="BS1211" s="45"/>
      <c r="BT1211" s="45"/>
      <c r="BU1211" s="45"/>
      <c r="BV1211" s="45"/>
      <c r="BW1211" s="45"/>
      <c r="BX1211" s="45"/>
      <c r="BY1211" s="45"/>
      <c r="BZ1211" s="45"/>
      <c r="CA1211" s="45"/>
      <c r="CB1211" s="45"/>
      <c r="CC1211" s="45"/>
      <c r="CD1211" s="45"/>
      <c r="CE1211" s="45"/>
      <c r="CF1211" s="45"/>
      <c r="CG1211" s="45"/>
      <c r="CH1211" s="45"/>
      <c r="CI1211" s="45"/>
      <c r="CJ1211" s="45"/>
      <c r="CK1211" s="45"/>
      <c r="CL1211" s="45"/>
      <c r="CM1211" s="45"/>
      <c r="CN1211" s="45"/>
      <c r="CO1211" s="45"/>
      <c r="CP1211" s="45"/>
      <c r="CQ1211" s="45"/>
      <c r="CR1211" s="45"/>
      <c r="CS1211" s="45"/>
      <c r="CT1211" s="45"/>
      <c r="CU1211" s="45"/>
      <c r="CV1211" s="45"/>
      <c r="CW1211" s="45"/>
      <c r="CX1211" s="45"/>
      <c r="CY1211" s="45"/>
      <c r="CZ1211" s="45"/>
      <c r="DA1211" s="45"/>
      <c r="DB1211" s="45"/>
      <c r="DC1211" s="45"/>
      <c r="DD1211" s="45"/>
      <c r="DE1211" s="45"/>
      <c r="DF1211" s="45"/>
      <c r="DG1211" s="45"/>
      <c r="DH1211" s="45"/>
      <c r="DI1211" s="45"/>
      <c r="DJ1211" s="45"/>
      <c r="DK1211" s="45"/>
      <c r="DL1211" s="45"/>
      <c r="DM1211" s="45"/>
      <c r="DN1211" s="45"/>
      <c r="DO1211" s="45"/>
      <c r="DP1211" s="45"/>
      <c r="DQ1211" s="45"/>
      <c r="DR1211" s="45"/>
      <c r="DS1211" s="45"/>
      <c r="DT1211" s="45"/>
      <c r="DU1211" s="45"/>
      <c r="DV1211" s="1217"/>
      <c r="DW1211" s="45"/>
      <c r="DX1211" s="45"/>
      <c r="DY1211" s="45"/>
      <c r="DZ1211" s="45"/>
      <c r="EA1211" s="45"/>
      <c r="EB1211" s="45"/>
      <c r="EC1211" s="45"/>
      <c r="ED1211" s="45"/>
      <c r="EE1211" s="45"/>
      <c r="EF1211" s="45"/>
      <c r="EG1211" s="45"/>
      <c r="EH1211" s="45"/>
      <c r="EI1211" s="45"/>
      <c r="EJ1211" s="45"/>
      <c r="EK1211" s="45"/>
      <c r="EL1211" s="45"/>
      <c r="EM1211" s="45"/>
      <c r="EN1211" s="45"/>
      <c r="EO1211" s="45"/>
      <c r="EP1211" s="45"/>
      <c r="EQ1211" s="1217"/>
      <c r="ER1211" s="577"/>
    </row>
    <row r="1212" spans="1:148" ht="15" customHeight="1">
      <c r="A1212" s="648"/>
      <c r="B1212" s="2261" t="str">
        <f t="shared" si="1256"/>
        <v>Desk 62</v>
      </c>
      <c r="C1212" s="2266" t="str">
        <f t="shared" ref="C1212" si="1288">IF(ISBLANK(C73), "", C73)</f>
        <v/>
      </c>
      <c r="D1212" s="2266" t="str">
        <f t="shared" si="1287"/>
        <v/>
      </c>
      <c r="E1212" s="2266" t="str">
        <f t="shared" si="1287"/>
        <v/>
      </c>
      <c r="F1212" s="2266" t="str">
        <f t="shared" si="1287"/>
        <v/>
      </c>
      <c r="G1212" s="45"/>
      <c r="H1212" s="45"/>
      <c r="I1212" s="45"/>
      <c r="J1212" s="45"/>
      <c r="K1212" s="45"/>
      <c r="L1212" s="45"/>
      <c r="M1212" s="45"/>
      <c r="N1212" s="45"/>
      <c r="O1212" s="45"/>
      <c r="P1212" s="45"/>
      <c r="Q1212" s="45"/>
      <c r="R1212" s="45"/>
      <c r="S1212" s="45"/>
      <c r="T1212" s="45"/>
      <c r="U1212" s="45"/>
      <c r="V1212" s="45"/>
      <c r="W1212" s="45"/>
      <c r="X1212" s="45"/>
      <c r="Y1212" s="45"/>
      <c r="Z1212" s="45"/>
      <c r="AA1212" s="45"/>
      <c r="AB1212" s="45"/>
      <c r="AC1212" s="45"/>
      <c r="AD1212" s="45"/>
      <c r="AE1212" s="45"/>
      <c r="AF1212" s="45"/>
      <c r="AG1212" s="45"/>
      <c r="AH1212" s="45"/>
      <c r="AI1212" s="45"/>
      <c r="AJ1212" s="45"/>
      <c r="AK1212" s="45"/>
      <c r="AL1212" s="45"/>
      <c r="AM1212" s="45"/>
      <c r="AN1212" s="45"/>
      <c r="AO1212" s="45"/>
      <c r="AP1212" s="45"/>
      <c r="AQ1212" s="45"/>
      <c r="AR1212" s="45"/>
      <c r="AS1212" s="45"/>
      <c r="AT1212" s="45"/>
      <c r="AU1212" s="45"/>
      <c r="AV1212" s="45"/>
      <c r="AW1212" s="45"/>
      <c r="AX1212" s="45"/>
      <c r="AY1212" s="45"/>
      <c r="AZ1212" s="45"/>
      <c r="BA1212" s="45"/>
      <c r="BB1212" s="45"/>
      <c r="BC1212" s="45"/>
      <c r="BD1212" s="45"/>
      <c r="BE1212" s="45"/>
      <c r="BF1212" s="45"/>
      <c r="BG1212" s="45"/>
      <c r="BH1212" s="45"/>
      <c r="BI1212" s="45"/>
      <c r="BJ1212" s="45"/>
      <c r="BK1212" s="45"/>
      <c r="BL1212" s="45"/>
      <c r="BM1212" s="45"/>
      <c r="BN1212" s="45"/>
      <c r="BO1212" s="45"/>
      <c r="BP1212" s="45"/>
      <c r="BQ1212" s="45"/>
      <c r="BR1212" s="45"/>
      <c r="BS1212" s="45"/>
      <c r="BT1212" s="45"/>
      <c r="BU1212" s="45"/>
      <c r="BV1212" s="45"/>
      <c r="BW1212" s="45"/>
      <c r="BX1212" s="45"/>
      <c r="BY1212" s="45"/>
      <c r="BZ1212" s="45"/>
      <c r="CA1212" s="45"/>
      <c r="CB1212" s="45"/>
      <c r="CC1212" s="45"/>
      <c r="CD1212" s="45"/>
      <c r="CE1212" s="45"/>
      <c r="CF1212" s="45"/>
      <c r="CG1212" s="45"/>
      <c r="CH1212" s="45"/>
      <c r="CI1212" s="45"/>
      <c r="CJ1212" s="45"/>
      <c r="CK1212" s="45"/>
      <c r="CL1212" s="45"/>
      <c r="CM1212" s="45"/>
      <c r="CN1212" s="45"/>
      <c r="CO1212" s="45"/>
      <c r="CP1212" s="45"/>
      <c r="CQ1212" s="45"/>
      <c r="CR1212" s="45"/>
      <c r="CS1212" s="45"/>
      <c r="CT1212" s="45"/>
      <c r="CU1212" s="45"/>
      <c r="CV1212" s="45"/>
      <c r="CW1212" s="45"/>
      <c r="CX1212" s="45"/>
      <c r="CY1212" s="45"/>
      <c r="CZ1212" s="45"/>
      <c r="DA1212" s="45"/>
      <c r="DB1212" s="45"/>
      <c r="DC1212" s="45"/>
      <c r="DD1212" s="45"/>
      <c r="DE1212" s="45"/>
      <c r="DF1212" s="45"/>
      <c r="DG1212" s="45"/>
      <c r="DH1212" s="45"/>
      <c r="DI1212" s="45"/>
      <c r="DJ1212" s="45"/>
      <c r="DK1212" s="45"/>
      <c r="DL1212" s="45"/>
      <c r="DM1212" s="45"/>
      <c r="DN1212" s="45"/>
      <c r="DO1212" s="45"/>
      <c r="DP1212" s="45"/>
      <c r="DQ1212" s="45"/>
      <c r="DR1212" s="45"/>
      <c r="DS1212" s="45"/>
      <c r="DT1212" s="45"/>
      <c r="DU1212" s="45"/>
      <c r="DV1212" s="1217"/>
      <c r="DW1212" s="45"/>
      <c r="DX1212" s="45"/>
      <c r="DY1212" s="45"/>
      <c r="DZ1212" s="45"/>
      <c r="EA1212" s="45"/>
      <c r="EB1212" s="45"/>
      <c r="EC1212" s="45"/>
      <c r="ED1212" s="45"/>
      <c r="EE1212" s="45"/>
      <c r="EF1212" s="45"/>
      <c r="EG1212" s="45"/>
      <c r="EH1212" s="45"/>
      <c r="EI1212" s="45"/>
      <c r="EJ1212" s="45"/>
      <c r="EK1212" s="45"/>
      <c r="EL1212" s="45"/>
      <c r="EM1212" s="45"/>
      <c r="EN1212" s="45"/>
      <c r="EO1212" s="45"/>
      <c r="EP1212" s="45"/>
      <c r="EQ1212" s="1217"/>
      <c r="ER1212" s="577"/>
    </row>
    <row r="1213" spans="1:148" ht="15" customHeight="1">
      <c r="A1213" s="648"/>
      <c r="B1213" s="2261" t="str">
        <f t="shared" si="1256"/>
        <v>Desk 63</v>
      </c>
      <c r="C1213" s="2266" t="str">
        <f t="shared" ref="C1213" si="1289">IF(ISBLANK(C74), "", C74)</f>
        <v/>
      </c>
      <c r="D1213" s="2266" t="str">
        <f t="shared" si="1287"/>
        <v/>
      </c>
      <c r="E1213" s="2266" t="str">
        <f t="shared" si="1287"/>
        <v/>
      </c>
      <c r="F1213" s="2266" t="str">
        <f t="shared" si="1287"/>
        <v/>
      </c>
      <c r="G1213" s="45"/>
      <c r="H1213" s="45"/>
      <c r="I1213" s="45"/>
      <c r="J1213" s="45"/>
      <c r="K1213" s="45"/>
      <c r="L1213" s="45"/>
      <c r="M1213" s="45"/>
      <c r="N1213" s="45"/>
      <c r="O1213" s="45"/>
      <c r="P1213" s="45"/>
      <c r="Q1213" s="45"/>
      <c r="R1213" s="45"/>
      <c r="S1213" s="45"/>
      <c r="T1213" s="45"/>
      <c r="U1213" s="45"/>
      <c r="V1213" s="45"/>
      <c r="W1213" s="45"/>
      <c r="X1213" s="45"/>
      <c r="Y1213" s="45"/>
      <c r="Z1213" s="45"/>
      <c r="AA1213" s="45"/>
      <c r="AB1213" s="45"/>
      <c r="AC1213" s="45"/>
      <c r="AD1213" s="45"/>
      <c r="AE1213" s="45"/>
      <c r="AF1213" s="45"/>
      <c r="AG1213" s="45"/>
      <c r="AH1213" s="45"/>
      <c r="AI1213" s="45"/>
      <c r="AJ1213" s="45"/>
      <c r="AK1213" s="45"/>
      <c r="AL1213" s="45"/>
      <c r="AM1213" s="45"/>
      <c r="AN1213" s="45"/>
      <c r="AO1213" s="45"/>
      <c r="AP1213" s="45"/>
      <c r="AQ1213" s="45"/>
      <c r="AR1213" s="45"/>
      <c r="AS1213" s="45"/>
      <c r="AT1213" s="45"/>
      <c r="AU1213" s="45"/>
      <c r="AV1213" s="45"/>
      <c r="AW1213" s="45"/>
      <c r="AX1213" s="45"/>
      <c r="AY1213" s="45"/>
      <c r="AZ1213" s="45"/>
      <c r="BA1213" s="45"/>
      <c r="BB1213" s="45"/>
      <c r="BC1213" s="45"/>
      <c r="BD1213" s="45"/>
      <c r="BE1213" s="45"/>
      <c r="BF1213" s="45"/>
      <c r="BG1213" s="45"/>
      <c r="BH1213" s="45"/>
      <c r="BI1213" s="45"/>
      <c r="BJ1213" s="45"/>
      <c r="BK1213" s="45"/>
      <c r="BL1213" s="45"/>
      <c r="BM1213" s="45"/>
      <c r="BN1213" s="45"/>
      <c r="BO1213" s="45"/>
      <c r="BP1213" s="45"/>
      <c r="BQ1213" s="45"/>
      <c r="BR1213" s="45"/>
      <c r="BS1213" s="45"/>
      <c r="BT1213" s="45"/>
      <c r="BU1213" s="45"/>
      <c r="BV1213" s="45"/>
      <c r="BW1213" s="45"/>
      <c r="BX1213" s="45"/>
      <c r="BY1213" s="45"/>
      <c r="BZ1213" s="45"/>
      <c r="CA1213" s="45"/>
      <c r="CB1213" s="45"/>
      <c r="CC1213" s="45"/>
      <c r="CD1213" s="45"/>
      <c r="CE1213" s="45"/>
      <c r="CF1213" s="45"/>
      <c r="CG1213" s="45"/>
      <c r="CH1213" s="45"/>
      <c r="CI1213" s="45"/>
      <c r="CJ1213" s="45"/>
      <c r="CK1213" s="45"/>
      <c r="CL1213" s="45"/>
      <c r="CM1213" s="45"/>
      <c r="CN1213" s="45"/>
      <c r="CO1213" s="45"/>
      <c r="CP1213" s="45"/>
      <c r="CQ1213" s="45"/>
      <c r="CR1213" s="45"/>
      <c r="CS1213" s="45"/>
      <c r="CT1213" s="45"/>
      <c r="CU1213" s="45"/>
      <c r="CV1213" s="45"/>
      <c r="CW1213" s="45"/>
      <c r="CX1213" s="45"/>
      <c r="CY1213" s="45"/>
      <c r="CZ1213" s="45"/>
      <c r="DA1213" s="45"/>
      <c r="DB1213" s="45"/>
      <c r="DC1213" s="45"/>
      <c r="DD1213" s="45"/>
      <c r="DE1213" s="45"/>
      <c r="DF1213" s="45"/>
      <c r="DG1213" s="45"/>
      <c r="DH1213" s="45"/>
      <c r="DI1213" s="45"/>
      <c r="DJ1213" s="45"/>
      <c r="DK1213" s="45"/>
      <c r="DL1213" s="45"/>
      <c r="DM1213" s="45"/>
      <c r="DN1213" s="45"/>
      <c r="DO1213" s="45"/>
      <c r="DP1213" s="45"/>
      <c r="DQ1213" s="45"/>
      <c r="DR1213" s="45"/>
      <c r="DS1213" s="45"/>
      <c r="DT1213" s="45"/>
      <c r="DU1213" s="45"/>
      <c r="DV1213" s="1217"/>
      <c r="DW1213" s="45"/>
      <c r="DX1213" s="45"/>
      <c r="DY1213" s="45"/>
      <c r="DZ1213" s="45"/>
      <c r="EA1213" s="45"/>
      <c r="EB1213" s="45"/>
      <c r="EC1213" s="45"/>
      <c r="ED1213" s="45"/>
      <c r="EE1213" s="45"/>
      <c r="EF1213" s="45"/>
      <c r="EG1213" s="45"/>
      <c r="EH1213" s="45"/>
      <c r="EI1213" s="45"/>
      <c r="EJ1213" s="45"/>
      <c r="EK1213" s="45"/>
      <c r="EL1213" s="45"/>
      <c r="EM1213" s="45"/>
      <c r="EN1213" s="45"/>
      <c r="EO1213" s="45"/>
      <c r="EP1213" s="45"/>
      <c r="EQ1213" s="1217"/>
      <c r="ER1213" s="577"/>
    </row>
    <row r="1214" spans="1:148" ht="15" customHeight="1">
      <c r="A1214" s="648"/>
      <c r="B1214" s="2261" t="str">
        <f t="shared" si="1256"/>
        <v>Desk 64</v>
      </c>
      <c r="C1214" s="2266" t="str">
        <f t="shared" ref="C1214" si="1290">IF(ISBLANK(C75), "", C75)</f>
        <v/>
      </c>
      <c r="D1214" s="2266" t="str">
        <f t="shared" si="1287"/>
        <v/>
      </c>
      <c r="E1214" s="2266" t="str">
        <f t="shared" si="1287"/>
        <v/>
      </c>
      <c r="F1214" s="2266" t="str">
        <f t="shared" si="1287"/>
        <v/>
      </c>
      <c r="G1214" s="45"/>
      <c r="H1214" s="45"/>
      <c r="I1214" s="45"/>
      <c r="J1214" s="45"/>
      <c r="K1214" s="45"/>
      <c r="L1214" s="45"/>
      <c r="M1214" s="45"/>
      <c r="N1214" s="45"/>
      <c r="O1214" s="45"/>
      <c r="P1214" s="45"/>
      <c r="Q1214" s="45"/>
      <c r="R1214" s="45"/>
      <c r="S1214" s="45"/>
      <c r="T1214" s="45"/>
      <c r="U1214" s="45"/>
      <c r="V1214" s="45"/>
      <c r="W1214" s="45"/>
      <c r="X1214" s="45"/>
      <c r="Y1214" s="45"/>
      <c r="Z1214" s="45"/>
      <c r="AA1214" s="45"/>
      <c r="AB1214" s="45"/>
      <c r="AC1214" s="45"/>
      <c r="AD1214" s="45"/>
      <c r="AE1214" s="45"/>
      <c r="AF1214" s="45"/>
      <c r="AG1214" s="45"/>
      <c r="AH1214" s="45"/>
      <c r="AI1214" s="45"/>
      <c r="AJ1214" s="45"/>
      <c r="AK1214" s="45"/>
      <c r="AL1214" s="45"/>
      <c r="AM1214" s="45"/>
      <c r="AN1214" s="45"/>
      <c r="AO1214" s="45"/>
      <c r="AP1214" s="45"/>
      <c r="AQ1214" s="45"/>
      <c r="AR1214" s="45"/>
      <c r="AS1214" s="45"/>
      <c r="AT1214" s="45"/>
      <c r="AU1214" s="45"/>
      <c r="AV1214" s="45"/>
      <c r="AW1214" s="45"/>
      <c r="AX1214" s="45"/>
      <c r="AY1214" s="45"/>
      <c r="AZ1214" s="45"/>
      <c r="BA1214" s="45"/>
      <c r="BB1214" s="45"/>
      <c r="BC1214" s="45"/>
      <c r="BD1214" s="45"/>
      <c r="BE1214" s="45"/>
      <c r="BF1214" s="45"/>
      <c r="BG1214" s="45"/>
      <c r="BH1214" s="45"/>
      <c r="BI1214" s="45"/>
      <c r="BJ1214" s="45"/>
      <c r="BK1214" s="45"/>
      <c r="BL1214" s="45"/>
      <c r="BM1214" s="45"/>
      <c r="BN1214" s="45"/>
      <c r="BO1214" s="45"/>
      <c r="BP1214" s="45"/>
      <c r="BQ1214" s="45"/>
      <c r="BR1214" s="45"/>
      <c r="BS1214" s="45"/>
      <c r="BT1214" s="45"/>
      <c r="BU1214" s="45"/>
      <c r="BV1214" s="45"/>
      <c r="BW1214" s="45"/>
      <c r="BX1214" s="45"/>
      <c r="BY1214" s="45"/>
      <c r="BZ1214" s="45"/>
      <c r="CA1214" s="45"/>
      <c r="CB1214" s="45"/>
      <c r="CC1214" s="45"/>
      <c r="CD1214" s="45"/>
      <c r="CE1214" s="45"/>
      <c r="CF1214" s="45"/>
      <c r="CG1214" s="45"/>
      <c r="CH1214" s="45"/>
      <c r="CI1214" s="45"/>
      <c r="CJ1214" s="45"/>
      <c r="CK1214" s="45"/>
      <c r="CL1214" s="45"/>
      <c r="CM1214" s="45"/>
      <c r="CN1214" s="45"/>
      <c r="CO1214" s="45"/>
      <c r="CP1214" s="45"/>
      <c r="CQ1214" s="45"/>
      <c r="CR1214" s="45"/>
      <c r="CS1214" s="45"/>
      <c r="CT1214" s="45"/>
      <c r="CU1214" s="45"/>
      <c r="CV1214" s="45"/>
      <c r="CW1214" s="45"/>
      <c r="CX1214" s="45"/>
      <c r="CY1214" s="45"/>
      <c r="CZ1214" s="45"/>
      <c r="DA1214" s="45"/>
      <c r="DB1214" s="45"/>
      <c r="DC1214" s="45"/>
      <c r="DD1214" s="45"/>
      <c r="DE1214" s="45"/>
      <c r="DF1214" s="45"/>
      <c r="DG1214" s="45"/>
      <c r="DH1214" s="45"/>
      <c r="DI1214" s="45"/>
      <c r="DJ1214" s="45"/>
      <c r="DK1214" s="45"/>
      <c r="DL1214" s="45"/>
      <c r="DM1214" s="45"/>
      <c r="DN1214" s="45"/>
      <c r="DO1214" s="45"/>
      <c r="DP1214" s="45"/>
      <c r="DQ1214" s="45"/>
      <c r="DR1214" s="45"/>
      <c r="DS1214" s="45"/>
      <c r="DT1214" s="45"/>
      <c r="DU1214" s="45"/>
      <c r="DV1214" s="1217"/>
      <c r="DW1214" s="45"/>
      <c r="DX1214" s="45"/>
      <c r="DY1214" s="45"/>
      <c r="DZ1214" s="45"/>
      <c r="EA1214" s="45"/>
      <c r="EB1214" s="45"/>
      <c r="EC1214" s="45"/>
      <c r="ED1214" s="45"/>
      <c r="EE1214" s="45"/>
      <c r="EF1214" s="45"/>
      <c r="EG1214" s="45"/>
      <c r="EH1214" s="45"/>
      <c r="EI1214" s="45"/>
      <c r="EJ1214" s="45"/>
      <c r="EK1214" s="45"/>
      <c r="EL1214" s="45"/>
      <c r="EM1214" s="45"/>
      <c r="EN1214" s="45"/>
      <c r="EO1214" s="45"/>
      <c r="EP1214" s="45"/>
      <c r="EQ1214" s="1217"/>
      <c r="ER1214" s="577"/>
    </row>
    <row r="1215" spans="1:148" ht="15" customHeight="1">
      <c r="A1215" s="648"/>
      <c r="B1215" s="2261" t="str">
        <f t="shared" ref="B1215:B1246" si="1291">B76</f>
        <v>Desk 65</v>
      </c>
      <c r="C1215" s="2266" t="str">
        <f t="shared" ref="C1215" si="1292">IF(ISBLANK(C76), "", C76)</f>
        <v/>
      </c>
      <c r="D1215" s="2266" t="str">
        <f t="shared" si="1287"/>
        <v/>
      </c>
      <c r="E1215" s="2266" t="str">
        <f t="shared" si="1287"/>
        <v/>
      </c>
      <c r="F1215" s="2266" t="str">
        <f t="shared" si="1287"/>
        <v/>
      </c>
      <c r="G1215" s="45"/>
      <c r="H1215" s="45"/>
      <c r="I1215" s="45"/>
      <c r="J1215" s="45"/>
      <c r="K1215" s="45"/>
      <c r="L1215" s="45"/>
      <c r="M1215" s="45"/>
      <c r="N1215" s="45"/>
      <c r="O1215" s="45"/>
      <c r="P1215" s="45"/>
      <c r="Q1215" s="45"/>
      <c r="R1215" s="45"/>
      <c r="S1215" s="45"/>
      <c r="T1215" s="45"/>
      <c r="U1215" s="45"/>
      <c r="V1215" s="45"/>
      <c r="W1215" s="45"/>
      <c r="X1215" s="45"/>
      <c r="Y1215" s="45"/>
      <c r="Z1215" s="45"/>
      <c r="AA1215" s="45"/>
      <c r="AB1215" s="45"/>
      <c r="AC1215" s="45"/>
      <c r="AD1215" s="45"/>
      <c r="AE1215" s="45"/>
      <c r="AF1215" s="45"/>
      <c r="AG1215" s="45"/>
      <c r="AH1215" s="45"/>
      <c r="AI1215" s="45"/>
      <c r="AJ1215" s="45"/>
      <c r="AK1215" s="45"/>
      <c r="AL1215" s="45"/>
      <c r="AM1215" s="45"/>
      <c r="AN1215" s="45"/>
      <c r="AO1215" s="45"/>
      <c r="AP1215" s="45"/>
      <c r="AQ1215" s="45"/>
      <c r="AR1215" s="45"/>
      <c r="AS1215" s="45"/>
      <c r="AT1215" s="45"/>
      <c r="AU1215" s="45"/>
      <c r="AV1215" s="45"/>
      <c r="AW1215" s="45"/>
      <c r="AX1215" s="45"/>
      <c r="AY1215" s="45"/>
      <c r="AZ1215" s="45"/>
      <c r="BA1215" s="45"/>
      <c r="BB1215" s="45"/>
      <c r="BC1215" s="45"/>
      <c r="BD1215" s="45"/>
      <c r="BE1215" s="45"/>
      <c r="BF1215" s="45"/>
      <c r="BG1215" s="45"/>
      <c r="BH1215" s="45"/>
      <c r="BI1215" s="45"/>
      <c r="BJ1215" s="45"/>
      <c r="BK1215" s="45"/>
      <c r="BL1215" s="45"/>
      <c r="BM1215" s="45"/>
      <c r="BN1215" s="45"/>
      <c r="BO1215" s="45"/>
      <c r="BP1215" s="45"/>
      <c r="BQ1215" s="45"/>
      <c r="BR1215" s="45"/>
      <c r="BS1215" s="45"/>
      <c r="BT1215" s="45"/>
      <c r="BU1215" s="45"/>
      <c r="BV1215" s="45"/>
      <c r="BW1215" s="45"/>
      <c r="BX1215" s="45"/>
      <c r="BY1215" s="45"/>
      <c r="BZ1215" s="45"/>
      <c r="CA1215" s="45"/>
      <c r="CB1215" s="45"/>
      <c r="CC1215" s="45"/>
      <c r="CD1215" s="45"/>
      <c r="CE1215" s="45"/>
      <c r="CF1215" s="45"/>
      <c r="CG1215" s="45"/>
      <c r="CH1215" s="45"/>
      <c r="CI1215" s="45"/>
      <c r="CJ1215" s="45"/>
      <c r="CK1215" s="45"/>
      <c r="CL1215" s="45"/>
      <c r="CM1215" s="45"/>
      <c r="CN1215" s="45"/>
      <c r="CO1215" s="45"/>
      <c r="CP1215" s="45"/>
      <c r="CQ1215" s="45"/>
      <c r="CR1215" s="45"/>
      <c r="CS1215" s="45"/>
      <c r="CT1215" s="45"/>
      <c r="CU1215" s="45"/>
      <c r="CV1215" s="45"/>
      <c r="CW1215" s="45"/>
      <c r="CX1215" s="45"/>
      <c r="CY1215" s="45"/>
      <c r="CZ1215" s="45"/>
      <c r="DA1215" s="45"/>
      <c r="DB1215" s="45"/>
      <c r="DC1215" s="45"/>
      <c r="DD1215" s="45"/>
      <c r="DE1215" s="45"/>
      <c r="DF1215" s="45"/>
      <c r="DG1215" s="45"/>
      <c r="DH1215" s="45"/>
      <c r="DI1215" s="45"/>
      <c r="DJ1215" s="45"/>
      <c r="DK1215" s="45"/>
      <c r="DL1215" s="45"/>
      <c r="DM1215" s="45"/>
      <c r="DN1215" s="45"/>
      <c r="DO1215" s="45"/>
      <c r="DP1215" s="45"/>
      <c r="DQ1215" s="45"/>
      <c r="DR1215" s="45"/>
      <c r="DS1215" s="45"/>
      <c r="DT1215" s="45"/>
      <c r="DU1215" s="45"/>
      <c r="DV1215" s="1217"/>
      <c r="DW1215" s="45"/>
      <c r="DX1215" s="45"/>
      <c r="DY1215" s="45"/>
      <c r="DZ1215" s="45"/>
      <c r="EA1215" s="45"/>
      <c r="EB1215" s="45"/>
      <c r="EC1215" s="45"/>
      <c r="ED1215" s="45"/>
      <c r="EE1215" s="45"/>
      <c r="EF1215" s="45"/>
      <c r="EG1215" s="45"/>
      <c r="EH1215" s="45"/>
      <c r="EI1215" s="45"/>
      <c r="EJ1215" s="45"/>
      <c r="EK1215" s="45"/>
      <c r="EL1215" s="45"/>
      <c r="EM1215" s="45"/>
      <c r="EN1215" s="45"/>
      <c r="EO1215" s="45"/>
      <c r="EP1215" s="45"/>
      <c r="EQ1215" s="1217"/>
      <c r="ER1215" s="577"/>
    </row>
    <row r="1216" spans="1:148" ht="15" customHeight="1">
      <c r="A1216" s="648"/>
      <c r="B1216" s="2261" t="str">
        <f t="shared" si="1291"/>
        <v>Desk 66</v>
      </c>
      <c r="C1216" s="2266" t="str">
        <f t="shared" ref="C1216" si="1293">IF(ISBLANK(C77), "", C77)</f>
        <v/>
      </c>
      <c r="D1216" s="2266" t="str">
        <f t="shared" si="1287"/>
        <v/>
      </c>
      <c r="E1216" s="2266" t="str">
        <f t="shared" si="1287"/>
        <v/>
      </c>
      <c r="F1216" s="2266" t="str">
        <f t="shared" si="1287"/>
        <v/>
      </c>
      <c r="G1216" s="45"/>
      <c r="H1216" s="45"/>
      <c r="I1216" s="45"/>
      <c r="J1216" s="45"/>
      <c r="K1216" s="45"/>
      <c r="L1216" s="45"/>
      <c r="M1216" s="45"/>
      <c r="N1216" s="45"/>
      <c r="O1216" s="45"/>
      <c r="P1216" s="45"/>
      <c r="Q1216" s="45"/>
      <c r="R1216" s="45"/>
      <c r="S1216" s="45"/>
      <c r="T1216" s="45"/>
      <c r="U1216" s="45"/>
      <c r="V1216" s="45"/>
      <c r="W1216" s="45"/>
      <c r="X1216" s="45"/>
      <c r="Y1216" s="45"/>
      <c r="Z1216" s="45"/>
      <c r="AA1216" s="45"/>
      <c r="AB1216" s="45"/>
      <c r="AC1216" s="45"/>
      <c r="AD1216" s="45"/>
      <c r="AE1216" s="45"/>
      <c r="AF1216" s="45"/>
      <c r="AG1216" s="45"/>
      <c r="AH1216" s="45"/>
      <c r="AI1216" s="45"/>
      <c r="AJ1216" s="45"/>
      <c r="AK1216" s="45"/>
      <c r="AL1216" s="45"/>
      <c r="AM1216" s="45"/>
      <c r="AN1216" s="45"/>
      <c r="AO1216" s="45"/>
      <c r="AP1216" s="45"/>
      <c r="AQ1216" s="45"/>
      <c r="AR1216" s="45"/>
      <c r="AS1216" s="45"/>
      <c r="AT1216" s="45"/>
      <c r="AU1216" s="45"/>
      <c r="AV1216" s="45"/>
      <c r="AW1216" s="45"/>
      <c r="AX1216" s="45"/>
      <c r="AY1216" s="45"/>
      <c r="AZ1216" s="45"/>
      <c r="BA1216" s="45"/>
      <c r="BB1216" s="45"/>
      <c r="BC1216" s="45"/>
      <c r="BD1216" s="45"/>
      <c r="BE1216" s="45"/>
      <c r="BF1216" s="45"/>
      <c r="BG1216" s="45"/>
      <c r="BH1216" s="45"/>
      <c r="BI1216" s="45"/>
      <c r="BJ1216" s="45"/>
      <c r="BK1216" s="45"/>
      <c r="BL1216" s="45"/>
      <c r="BM1216" s="45"/>
      <c r="BN1216" s="45"/>
      <c r="BO1216" s="45"/>
      <c r="BP1216" s="45"/>
      <c r="BQ1216" s="45"/>
      <c r="BR1216" s="45"/>
      <c r="BS1216" s="45"/>
      <c r="BT1216" s="45"/>
      <c r="BU1216" s="45"/>
      <c r="BV1216" s="45"/>
      <c r="BW1216" s="45"/>
      <c r="BX1216" s="45"/>
      <c r="BY1216" s="45"/>
      <c r="BZ1216" s="45"/>
      <c r="CA1216" s="45"/>
      <c r="CB1216" s="45"/>
      <c r="CC1216" s="45"/>
      <c r="CD1216" s="45"/>
      <c r="CE1216" s="45"/>
      <c r="CF1216" s="45"/>
      <c r="CG1216" s="45"/>
      <c r="CH1216" s="45"/>
      <c r="CI1216" s="45"/>
      <c r="CJ1216" s="45"/>
      <c r="CK1216" s="45"/>
      <c r="CL1216" s="45"/>
      <c r="CM1216" s="45"/>
      <c r="CN1216" s="45"/>
      <c r="CO1216" s="45"/>
      <c r="CP1216" s="45"/>
      <c r="CQ1216" s="45"/>
      <c r="CR1216" s="45"/>
      <c r="CS1216" s="45"/>
      <c r="CT1216" s="45"/>
      <c r="CU1216" s="45"/>
      <c r="CV1216" s="45"/>
      <c r="CW1216" s="45"/>
      <c r="CX1216" s="45"/>
      <c r="CY1216" s="45"/>
      <c r="CZ1216" s="45"/>
      <c r="DA1216" s="45"/>
      <c r="DB1216" s="45"/>
      <c r="DC1216" s="45"/>
      <c r="DD1216" s="45"/>
      <c r="DE1216" s="45"/>
      <c r="DF1216" s="45"/>
      <c r="DG1216" s="45"/>
      <c r="DH1216" s="45"/>
      <c r="DI1216" s="45"/>
      <c r="DJ1216" s="45"/>
      <c r="DK1216" s="45"/>
      <c r="DL1216" s="45"/>
      <c r="DM1216" s="45"/>
      <c r="DN1216" s="45"/>
      <c r="DO1216" s="45"/>
      <c r="DP1216" s="45"/>
      <c r="DQ1216" s="45"/>
      <c r="DR1216" s="45"/>
      <c r="DS1216" s="45"/>
      <c r="DT1216" s="45"/>
      <c r="DU1216" s="45"/>
      <c r="DV1216" s="1217"/>
      <c r="DW1216" s="45"/>
      <c r="DX1216" s="45"/>
      <c r="DY1216" s="45"/>
      <c r="DZ1216" s="45"/>
      <c r="EA1216" s="45"/>
      <c r="EB1216" s="45"/>
      <c r="EC1216" s="45"/>
      <c r="ED1216" s="45"/>
      <c r="EE1216" s="45"/>
      <c r="EF1216" s="45"/>
      <c r="EG1216" s="45"/>
      <c r="EH1216" s="45"/>
      <c r="EI1216" s="45"/>
      <c r="EJ1216" s="45"/>
      <c r="EK1216" s="45"/>
      <c r="EL1216" s="45"/>
      <c r="EM1216" s="45"/>
      <c r="EN1216" s="45"/>
      <c r="EO1216" s="45"/>
      <c r="EP1216" s="45"/>
      <c r="EQ1216" s="1217"/>
      <c r="ER1216" s="577"/>
    </row>
    <row r="1217" spans="1:148" ht="15" customHeight="1">
      <c r="A1217" s="648"/>
      <c r="B1217" s="2261" t="str">
        <f t="shared" si="1291"/>
        <v>Desk 67</v>
      </c>
      <c r="C1217" s="2266" t="str">
        <f t="shared" ref="C1217" si="1294">IF(ISBLANK(C78), "", C78)</f>
        <v/>
      </c>
      <c r="D1217" s="2266" t="str">
        <f t="shared" si="1287"/>
        <v/>
      </c>
      <c r="E1217" s="2266" t="str">
        <f t="shared" si="1287"/>
        <v/>
      </c>
      <c r="F1217" s="2266" t="str">
        <f t="shared" si="1287"/>
        <v/>
      </c>
      <c r="G1217" s="45"/>
      <c r="H1217" s="45"/>
      <c r="I1217" s="45"/>
      <c r="J1217" s="45"/>
      <c r="K1217" s="45"/>
      <c r="L1217" s="45"/>
      <c r="M1217" s="45"/>
      <c r="N1217" s="45"/>
      <c r="O1217" s="45"/>
      <c r="P1217" s="45"/>
      <c r="Q1217" s="45"/>
      <c r="R1217" s="45"/>
      <c r="S1217" s="45"/>
      <c r="T1217" s="45"/>
      <c r="U1217" s="45"/>
      <c r="V1217" s="45"/>
      <c r="W1217" s="45"/>
      <c r="X1217" s="45"/>
      <c r="Y1217" s="45"/>
      <c r="Z1217" s="45"/>
      <c r="AA1217" s="45"/>
      <c r="AB1217" s="45"/>
      <c r="AC1217" s="45"/>
      <c r="AD1217" s="45"/>
      <c r="AE1217" s="45"/>
      <c r="AF1217" s="45"/>
      <c r="AG1217" s="45"/>
      <c r="AH1217" s="45"/>
      <c r="AI1217" s="45"/>
      <c r="AJ1217" s="45"/>
      <c r="AK1217" s="45"/>
      <c r="AL1217" s="45"/>
      <c r="AM1217" s="45"/>
      <c r="AN1217" s="45"/>
      <c r="AO1217" s="45"/>
      <c r="AP1217" s="45"/>
      <c r="AQ1217" s="45"/>
      <c r="AR1217" s="45"/>
      <c r="AS1217" s="45"/>
      <c r="AT1217" s="45"/>
      <c r="AU1217" s="45"/>
      <c r="AV1217" s="45"/>
      <c r="AW1217" s="45"/>
      <c r="AX1217" s="45"/>
      <c r="AY1217" s="45"/>
      <c r="AZ1217" s="45"/>
      <c r="BA1217" s="45"/>
      <c r="BB1217" s="45"/>
      <c r="BC1217" s="45"/>
      <c r="BD1217" s="45"/>
      <c r="BE1217" s="45"/>
      <c r="BF1217" s="45"/>
      <c r="BG1217" s="45"/>
      <c r="BH1217" s="45"/>
      <c r="BI1217" s="45"/>
      <c r="BJ1217" s="45"/>
      <c r="BK1217" s="45"/>
      <c r="BL1217" s="45"/>
      <c r="BM1217" s="45"/>
      <c r="BN1217" s="45"/>
      <c r="BO1217" s="45"/>
      <c r="BP1217" s="45"/>
      <c r="BQ1217" s="45"/>
      <c r="BR1217" s="45"/>
      <c r="BS1217" s="45"/>
      <c r="BT1217" s="45"/>
      <c r="BU1217" s="45"/>
      <c r="BV1217" s="45"/>
      <c r="BW1217" s="45"/>
      <c r="BX1217" s="45"/>
      <c r="BY1217" s="45"/>
      <c r="BZ1217" s="45"/>
      <c r="CA1217" s="45"/>
      <c r="CB1217" s="45"/>
      <c r="CC1217" s="45"/>
      <c r="CD1217" s="45"/>
      <c r="CE1217" s="45"/>
      <c r="CF1217" s="45"/>
      <c r="CG1217" s="45"/>
      <c r="CH1217" s="45"/>
      <c r="CI1217" s="45"/>
      <c r="CJ1217" s="45"/>
      <c r="CK1217" s="45"/>
      <c r="CL1217" s="45"/>
      <c r="CM1217" s="45"/>
      <c r="CN1217" s="45"/>
      <c r="CO1217" s="45"/>
      <c r="CP1217" s="45"/>
      <c r="CQ1217" s="45"/>
      <c r="CR1217" s="45"/>
      <c r="CS1217" s="45"/>
      <c r="CT1217" s="45"/>
      <c r="CU1217" s="45"/>
      <c r="CV1217" s="45"/>
      <c r="CW1217" s="45"/>
      <c r="CX1217" s="45"/>
      <c r="CY1217" s="45"/>
      <c r="CZ1217" s="45"/>
      <c r="DA1217" s="45"/>
      <c r="DB1217" s="45"/>
      <c r="DC1217" s="45"/>
      <c r="DD1217" s="45"/>
      <c r="DE1217" s="45"/>
      <c r="DF1217" s="45"/>
      <c r="DG1217" s="45"/>
      <c r="DH1217" s="45"/>
      <c r="DI1217" s="45"/>
      <c r="DJ1217" s="45"/>
      <c r="DK1217" s="45"/>
      <c r="DL1217" s="45"/>
      <c r="DM1217" s="45"/>
      <c r="DN1217" s="45"/>
      <c r="DO1217" s="45"/>
      <c r="DP1217" s="45"/>
      <c r="DQ1217" s="45"/>
      <c r="DR1217" s="45"/>
      <c r="DS1217" s="45"/>
      <c r="DT1217" s="45"/>
      <c r="DU1217" s="45"/>
      <c r="DV1217" s="1217"/>
      <c r="DW1217" s="45"/>
      <c r="DX1217" s="45"/>
      <c r="DY1217" s="45"/>
      <c r="DZ1217" s="45"/>
      <c r="EA1217" s="45"/>
      <c r="EB1217" s="45"/>
      <c r="EC1217" s="45"/>
      <c r="ED1217" s="45"/>
      <c r="EE1217" s="45"/>
      <c r="EF1217" s="45"/>
      <c r="EG1217" s="45"/>
      <c r="EH1217" s="45"/>
      <c r="EI1217" s="45"/>
      <c r="EJ1217" s="45"/>
      <c r="EK1217" s="45"/>
      <c r="EL1217" s="45"/>
      <c r="EM1217" s="45"/>
      <c r="EN1217" s="45"/>
      <c r="EO1217" s="45"/>
      <c r="EP1217" s="45"/>
      <c r="EQ1217" s="1217"/>
      <c r="ER1217" s="577"/>
    </row>
    <row r="1218" spans="1:148" ht="15" customHeight="1">
      <c r="A1218" s="648"/>
      <c r="B1218" s="2261" t="str">
        <f t="shared" si="1291"/>
        <v>Desk 68</v>
      </c>
      <c r="C1218" s="2266" t="str">
        <f t="shared" ref="C1218" si="1295">IF(ISBLANK(C79), "", C79)</f>
        <v/>
      </c>
      <c r="D1218" s="2266" t="str">
        <f t="shared" si="1287"/>
        <v/>
      </c>
      <c r="E1218" s="2266" t="str">
        <f t="shared" si="1287"/>
        <v/>
      </c>
      <c r="F1218" s="2266" t="str">
        <f t="shared" si="1287"/>
        <v/>
      </c>
      <c r="G1218" s="45"/>
      <c r="H1218" s="45"/>
      <c r="I1218" s="45"/>
      <c r="J1218" s="45"/>
      <c r="K1218" s="45"/>
      <c r="L1218" s="45"/>
      <c r="M1218" s="45"/>
      <c r="N1218" s="45"/>
      <c r="O1218" s="45"/>
      <c r="P1218" s="45"/>
      <c r="Q1218" s="45"/>
      <c r="R1218" s="45"/>
      <c r="S1218" s="45"/>
      <c r="T1218" s="45"/>
      <c r="U1218" s="45"/>
      <c r="V1218" s="45"/>
      <c r="W1218" s="45"/>
      <c r="X1218" s="45"/>
      <c r="Y1218" s="45"/>
      <c r="Z1218" s="45"/>
      <c r="AA1218" s="45"/>
      <c r="AB1218" s="45"/>
      <c r="AC1218" s="45"/>
      <c r="AD1218" s="45"/>
      <c r="AE1218" s="45"/>
      <c r="AF1218" s="45"/>
      <c r="AG1218" s="45"/>
      <c r="AH1218" s="45"/>
      <c r="AI1218" s="45"/>
      <c r="AJ1218" s="45"/>
      <c r="AK1218" s="45"/>
      <c r="AL1218" s="45"/>
      <c r="AM1218" s="45"/>
      <c r="AN1218" s="45"/>
      <c r="AO1218" s="45"/>
      <c r="AP1218" s="45"/>
      <c r="AQ1218" s="45"/>
      <c r="AR1218" s="45"/>
      <c r="AS1218" s="45"/>
      <c r="AT1218" s="45"/>
      <c r="AU1218" s="45"/>
      <c r="AV1218" s="45"/>
      <c r="AW1218" s="45"/>
      <c r="AX1218" s="45"/>
      <c r="AY1218" s="45"/>
      <c r="AZ1218" s="45"/>
      <c r="BA1218" s="45"/>
      <c r="BB1218" s="45"/>
      <c r="BC1218" s="45"/>
      <c r="BD1218" s="45"/>
      <c r="BE1218" s="45"/>
      <c r="BF1218" s="45"/>
      <c r="BG1218" s="45"/>
      <c r="BH1218" s="45"/>
      <c r="BI1218" s="45"/>
      <c r="BJ1218" s="45"/>
      <c r="BK1218" s="45"/>
      <c r="BL1218" s="45"/>
      <c r="BM1218" s="45"/>
      <c r="BN1218" s="45"/>
      <c r="BO1218" s="45"/>
      <c r="BP1218" s="45"/>
      <c r="BQ1218" s="45"/>
      <c r="BR1218" s="45"/>
      <c r="BS1218" s="45"/>
      <c r="BT1218" s="45"/>
      <c r="BU1218" s="45"/>
      <c r="BV1218" s="45"/>
      <c r="BW1218" s="45"/>
      <c r="BX1218" s="45"/>
      <c r="BY1218" s="45"/>
      <c r="BZ1218" s="45"/>
      <c r="CA1218" s="45"/>
      <c r="CB1218" s="45"/>
      <c r="CC1218" s="45"/>
      <c r="CD1218" s="45"/>
      <c r="CE1218" s="45"/>
      <c r="CF1218" s="45"/>
      <c r="CG1218" s="45"/>
      <c r="CH1218" s="45"/>
      <c r="CI1218" s="45"/>
      <c r="CJ1218" s="45"/>
      <c r="CK1218" s="45"/>
      <c r="CL1218" s="45"/>
      <c r="CM1218" s="45"/>
      <c r="CN1218" s="45"/>
      <c r="CO1218" s="45"/>
      <c r="CP1218" s="45"/>
      <c r="CQ1218" s="45"/>
      <c r="CR1218" s="45"/>
      <c r="CS1218" s="45"/>
      <c r="CT1218" s="45"/>
      <c r="CU1218" s="45"/>
      <c r="CV1218" s="45"/>
      <c r="CW1218" s="45"/>
      <c r="CX1218" s="45"/>
      <c r="CY1218" s="45"/>
      <c r="CZ1218" s="45"/>
      <c r="DA1218" s="45"/>
      <c r="DB1218" s="45"/>
      <c r="DC1218" s="45"/>
      <c r="DD1218" s="45"/>
      <c r="DE1218" s="45"/>
      <c r="DF1218" s="45"/>
      <c r="DG1218" s="45"/>
      <c r="DH1218" s="45"/>
      <c r="DI1218" s="45"/>
      <c r="DJ1218" s="45"/>
      <c r="DK1218" s="45"/>
      <c r="DL1218" s="45"/>
      <c r="DM1218" s="45"/>
      <c r="DN1218" s="45"/>
      <c r="DO1218" s="45"/>
      <c r="DP1218" s="45"/>
      <c r="DQ1218" s="45"/>
      <c r="DR1218" s="45"/>
      <c r="DS1218" s="45"/>
      <c r="DT1218" s="45"/>
      <c r="DU1218" s="45"/>
      <c r="DV1218" s="1217"/>
      <c r="DW1218" s="45"/>
      <c r="DX1218" s="45"/>
      <c r="DY1218" s="45"/>
      <c r="DZ1218" s="45"/>
      <c r="EA1218" s="45"/>
      <c r="EB1218" s="45"/>
      <c r="EC1218" s="45"/>
      <c r="ED1218" s="45"/>
      <c r="EE1218" s="45"/>
      <c r="EF1218" s="45"/>
      <c r="EG1218" s="45"/>
      <c r="EH1218" s="45"/>
      <c r="EI1218" s="45"/>
      <c r="EJ1218" s="45"/>
      <c r="EK1218" s="45"/>
      <c r="EL1218" s="45"/>
      <c r="EM1218" s="45"/>
      <c r="EN1218" s="45"/>
      <c r="EO1218" s="45"/>
      <c r="EP1218" s="45"/>
      <c r="EQ1218" s="1217"/>
      <c r="ER1218" s="577"/>
    </row>
    <row r="1219" spans="1:148" ht="15" customHeight="1">
      <c r="A1219" s="648"/>
      <c r="B1219" s="2261" t="str">
        <f t="shared" si="1291"/>
        <v>Desk 69</v>
      </c>
      <c r="C1219" s="2266" t="str">
        <f t="shared" ref="C1219" si="1296">IF(ISBLANK(C80), "", C80)</f>
        <v/>
      </c>
      <c r="D1219" s="2266" t="str">
        <f t="shared" si="1287"/>
        <v/>
      </c>
      <c r="E1219" s="2266" t="str">
        <f t="shared" si="1287"/>
        <v/>
      </c>
      <c r="F1219" s="2266" t="str">
        <f t="shared" si="1287"/>
        <v/>
      </c>
      <c r="G1219" s="45"/>
      <c r="H1219" s="45"/>
      <c r="I1219" s="45"/>
      <c r="J1219" s="45"/>
      <c r="K1219" s="45"/>
      <c r="L1219" s="45"/>
      <c r="M1219" s="45"/>
      <c r="N1219" s="45"/>
      <c r="O1219" s="45"/>
      <c r="P1219" s="45"/>
      <c r="Q1219" s="45"/>
      <c r="R1219" s="45"/>
      <c r="S1219" s="45"/>
      <c r="T1219" s="45"/>
      <c r="U1219" s="45"/>
      <c r="V1219" s="45"/>
      <c r="W1219" s="45"/>
      <c r="X1219" s="45"/>
      <c r="Y1219" s="45"/>
      <c r="Z1219" s="45"/>
      <c r="AA1219" s="45"/>
      <c r="AB1219" s="45"/>
      <c r="AC1219" s="45"/>
      <c r="AD1219" s="45"/>
      <c r="AE1219" s="45"/>
      <c r="AF1219" s="45"/>
      <c r="AG1219" s="45"/>
      <c r="AH1219" s="45"/>
      <c r="AI1219" s="45"/>
      <c r="AJ1219" s="45"/>
      <c r="AK1219" s="45"/>
      <c r="AL1219" s="45"/>
      <c r="AM1219" s="45"/>
      <c r="AN1219" s="45"/>
      <c r="AO1219" s="45"/>
      <c r="AP1219" s="45"/>
      <c r="AQ1219" s="45"/>
      <c r="AR1219" s="45"/>
      <c r="AS1219" s="45"/>
      <c r="AT1219" s="45"/>
      <c r="AU1219" s="45"/>
      <c r="AV1219" s="45"/>
      <c r="AW1219" s="45"/>
      <c r="AX1219" s="45"/>
      <c r="AY1219" s="45"/>
      <c r="AZ1219" s="45"/>
      <c r="BA1219" s="45"/>
      <c r="BB1219" s="45"/>
      <c r="BC1219" s="45"/>
      <c r="BD1219" s="45"/>
      <c r="BE1219" s="45"/>
      <c r="BF1219" s="45"/>
      <c r="BG1219" s="45"/>
      <c r="BH1219" s="45"/>
      <c r="BI1219" s="45"/>
      <c r="BJ1219" s="45"/>
      <c r="BK1219" s="45"/>
      <c r="BL1219" s="45"/>
      <c r="BM1219" s="45"/>
      <c r="BN1219" s="45"/>
      <c r="BO1219" s="45"/>
      <c r="BP1219" s="45"/>
      <c r="BQ1219" s="45"/>
      <c r="BR1219" s="45"/>
      <c r="BS1219" s="45"/>
      <c r="BT1219" s="45"/>
      <c r="BU1219" s="45"/>
      <c r="BV1219" s="45"/>
      <c r="BW1219" s="45"/>
      <c r="BX1219" s="45"/>
      <c r="BY1219" s="45"/>
      <c r="BZ1219" s="45"/>
      <c r="CA1219" s="45"/>
      <c r="CB1219" s="45"/>
      <c r="CC1219" s="45"/>
      <c r="CD1219" s="45"/>
      <c r="CE1219" s="45"/>
      <c r="CF1219" s="45"/>
      <c r="CG1219" s="45"/>
      <c r="CH1219" s="45"/>
      <c r="CI1219" s="45"/>
      <c r="CJ1219" s="45"/>
      <c r="CK1219" s="45"/>
      <c r="CL1219" s="45"/>
      <c r="CM1219" s="45"/>
      <c r="CN1219" s="45"/>
      <c r="CO1219" s="45"/>
      <c r="CP1219" s="45"/>
      <c r="CQ1219" s="45"/>
      <c r="CR1219" s="45"/>
      <c r="CS1219" s="45"/>
      <c r="CT1219" s="45"/>
      <c r="CU1219" s="45"/>
      <c r="CV1219" s="45"/>
      <c r="CW1219" s="45"/>
      <c r="CX1219" s="45"/>
      <c r="CY1219" s="45"/>
      <c r="CZ1219" s="45"/>
      <c r="DA1219" s="45"/>
      <c r="DB1219" s="45"/>
      <c r="DC1219" s="45"/>
      <c r="DD1219" s="45"/>
      <c r="DE1219" s="45"/>
      <c r="DF1219" s="45"/>
      <c r="DG1219" s="45"/>
      <c r="DH1219" s="45"/>
      <c r="DI1219" s="45"/>
      <c r="DJ1219" s="45"/>
      <c r="DK1219" s="45"/>
      <c r="DL1219" s="45"/>
      <c r="DM1219" s="45"/>
      <c r="DN1219" s="45"/>
      <c r="DO1219" s="45"/>
      <c r="DP1219" s="45"/>
      <c r="DQ1219" s="45"/>
      <c r="DR1219" s="45"/>
      <c r="DS1219" s="45"/>
      <c r="DT1219" s="45"/>
      <c r="DU1219" s="45"/>
      <c r="DV1219" s="1217"/>
      <c r="DW1219" s="45"/>
      <c r="DX1219" s="45"/>
      <c r="DY1219" s="45"/>
      <c r="DZ1219" s="45"/>
      <c r="EA1219" s="45"/>
      <c r="EB1219" s="45"/>
      <c r="EC1219" s="45"/>
      <c r="ED1219" s="45"/>
      <c r="EE1219" s="45"/>
      <c r="EF1219" s="45"/>
      <c r="EG1219" s="45"/>
      <c r="EH1219" s="45"/>
      <c r="EI1219" s="45"/>
      <c r="EJ1219" s="45"/>
      <c r="EK1219" s="45"/>
      <c r="EL1219" s="45"/>
      <c r="EM1219" s="45"/>
      <c r="EN1219" s="45"/>
      <c r="EO1219" s="45"/>
      <c r="EP1219" s="45"/>
      <c r="EQ1219" s="1217"/>
      <c r="ER1219" s="577"/>
    </row>
    <row r="1220" spans="1:148" ht="15" customHeight="1">
      <c r="A1220" s="648"/>
      <c r="B1220" s="2261" t="str">
        <f t="shared" si="1291"/>
        <v>Desk 70</v>
      </c>
      <c r="C1220" s="2266" t="str">
        <f t="shared" ref="C1220" si="1297">IF(ISBLANK(C81), "", C81)</f>
        <v/>
      </c>
      <c r="D1220" s="2266" t="str">
        <f t="shared" si="1287"/>
        <v/>
      </c>
      <c r="E1220" s="2266" t="str">
        <f t="shared" si="1287"/>
        <v/>
      </c>
      <c r="F1220" s="2266" t="str">
        <f t="shared" si="1287"/>
        <v/>
      </c>
      <c r="G1220" s="45"/>
      <c r="H1220" s="45"/>
      <c r="I1220" s="45"/>
      <c r="J1220" s="45"/>
      <c r="K1220" s="45"/>
      <c r="L1220" s="45"/>
      <c r="M1220" s="45"/>
      <c r="N1220" s="45"/>
      <c r="O1220" s="45"/>
      <c r="P1220" s="45"/>
      <c r="Q1220" s="45"/>
      <c r="R1220" s="45"/>
      <c r="S1220" s="45"/>
      <c r="T1220" s="45"/>
      <c r="U1220" s="45"/>
      <c r="V1220" s="45"/>
      <c r="W1220" s="45"/>
      <c r="X1220" s="45"/>
      <c r="Y1220" s="45"/>
      <c r="Z1220" s="45"/>
      <c r="AA1220" s="45"/>
      <c r="AB1220" s="45"/>
      <c r="AC1220" s="45"/>
      <c r="AD1220" s="45"/>
      <c r="AE1220" s="45"/>
      <c r="AF1220" s="45"/>
      <c r="AG1220" s="45"/>
      <c r="AH1220" s="45"/>
      <c r="AI1220" s="45"/>
      <c r="AJ1220" s="45"/>
      <c r="AK1220" s="45"/>
      <c r="AL1220" s="45"/>
      <c r="AM1220" s="45"/>
      <c r="AN1220" s="45"/>
      <c r="AO1220" s="45"/>
      <c r="AP1220" s="45"/>
      <c r="AQ1220" s="45"/>
      <c r="AR1220" s="45"/>
      <c r="AS1220" s="45"/>
      <c r="AT1220" s="45"/>
      <c r="AU1220" s="45"/>
      <c r="AV1220" s="45"/>
      <c r="AW1220" s="45"/>
      <c r="AX1220" s="45"/>
      <c r="AY1220" s="45"/>
      <c r="AZ1220" s="45"/>
      <c r="BA1220" s="45"/>
      <c r="BB1220" s="45"/>
      <c r="BC1220" s="45"/>
      <c r="BD1220" s="45"/>
      <c r="BE1220" s="45"/>
      <c r="BF1220" s="45"/>
      <c r="BG1220" s="45"/>
      <c r="BH1220" s="45"/>
      <c r="BI1220" s="45"/>
      <c r="BJ1220" s="45"/>
      <c r="BK1220" s="45"/>
      <c r="BL1220" s="45"/>
      <c r="BM1220" s="45"/>
      <c r="BN1220" s="45"/>
      <c r="BO1220" s="45"/>
      <c r="BP1220" s="45"/>
      <c r="BQ1220" s="45"/>
      <c r="BR1220" s="45"/>
      <c r="BS1220" s="45"/>
      <c r="BT1220" s="45"/>
      <c r="BU1220" s="45"/>
      <c r="BV1220" s="45"/>
      <c r="BW1220" s="45"/>
      <c r="BX1220" s="45"/>
      <c r="BY1220" s="45"/>
      <c r="BZ1220" s="45"/>
      <c r="CA1220" s="45"/>
      <c r="CB1220" s="45"/>
      <c r="CC1220" s="45"/>
      <c r="CD1220" s="45"/>
      <c r="CE1220" s="45"/>
      <c r="CF1220" s="45"/>
      <c r="CG1220" s="45"/>
      <c r="CH1220" s="45"/>
      <c r="CI1220" s="45"/>
      <c r="CJ1220" s="45"/>
      <c r="CK1220" s="45"/>
      <c r="CL1220" s="45"/>
      <c r="CM1220" s="45"/>
      <c r="CN1220" s="45"/>
      <c r="CO1220" s="45"/>
      <c r="CP1220" s="45"/>
      <c r="CQ1220" s="45"/>
      <c r="CR1220" s="45"/>
      <c r="CS1220" s="45"/>
      <c r="CT1220" s="45"/>
      <c r="CU1220" s="45"/>
      <c r="CV1220" s="45"/>
      <c r="CW1220" s="45"/>
      <c r="CX1220" s="45"/>
      <c r="CY1220" s="45"/>
      <c r="CZ1220" s="45"/>
      <c r="DA1220" s="45"/>
      <c r="DB1220" s="45"/>
      <c r="DC1220" s="45"/>
      <c r="DD1220" s="45"/>
      <c r="DE1220" s="45"/>
      <c r="DF1220" s="45"/>
      <c r="DG1220" s="45"/>
      <c r="DH1220" s="45"/>
      <c r="DI1220" s="45"/>
      <c r="DJ1220" s="45"/>
      <c r="DK1220" s="45"/>
      <c r="DL1220" s="45"/>
      <c r="DM1220" s="45"/>
      <c r="DN1220" s="45"/>
      <c r="DO1220" s="45"/>
      <c r="DP1220" s="45"/>
      <c r="DQ1220" s="45"/>
      <c r="DR1220" s="45"/>
      <c r="DS1220" s="45"/>
      <c r="DT1220" s="45"/>
      <c r="DU1220" s="45"/>
      <c r="DV1220" s="1217"/>
      <c r="DW1220" s="45"/>
      <c r="DX1220" s="45"/>
      <c r="DY1220" s="45"/>
      <c r="DZ1220" s="45"/>
      <c r="EA1220" s="45"/>
      <c r="EB1220" s="45"/>
      <c r="EC1220" s="45"/>
      <c r="ED1220" s="45"/>
      <c r="EE1220" s="45"/>
      <c r="EF1220" s="45"/>
      <c r="EG1220" s="45"/>
      <c r="EH1220" s="45"/>
      <c r="EI1220" s="45"/>
      <c r="EJ1220" s="45"/>
      <c r="EK1220" s="45"/>
      <c r="EL1220" s="45"/>
      <c r="EM1220" s="45"/>
      <c r="EN1220" s="45"/>
      <c r="EO1220" s="45"/>
      <c r="EP1220" s="45"/>
      <c r="EQ1220" s="1217"/>
      <c r="ER1220" s="577"/>
    </row>
    <row r="1221" spans="1:148" ht="15" customHeight="1">
      <c r="A1221" s="648"/>
      <c r="B1221" s="2261" t="str">
        <f t="shared" si="1291"/>
        <v>Desk 71</v>
      </c>
      <c r="C1221" s="2266" t="str">
        <f t="shared" ref="C1221" si="1298">IF(ISBLANK(C82), "", C82)</f>
        <v/>
      </c>
      <c r="D1221" s="2266" t="str">
        <f t="shared" si="1287"/>
        <v/>
      </c>
      <c r="E1221" s="2266" t="str">
        <f t="shared" si="1287"/>
        <v/>
      </c>
      <c r="F1221" s="2266" t="str">
        <f t="shared" si="1287"/>
        <v/>
      </c>
      <c r="G1221" s="45"/>
      <c r="H1221" s="45"/>
      <c r="I1221" s="45"/>
      <c r="J1221" s="45"/>
      <c r="K1221" s="45"/>
      <c r="L1221" s="45"/>
      <c r="M1221" s="45"/>
      <c r="N1221" s="45"/>
      <c r="O1221" s="45"/>
      <c r="P1221" s="45"/>
      <c r="Q1221" s="45"/>
      <c r="R1221" s="45"/>
      <c r="S1221" s="45"/>
      <c r="T1221" s="45"/>
      <c r="U1221" s="45"/>
      <c r="V1221" s="45"/>
      <c r="W1221" s="45"/>
      <c r="X1221" s="45"/>
      <c r="Y1221" s="45"/>
      <c r="Z1221" s="45"/>
      <c r="AA1221" s="45"/>
      <c r="AB1221" s="45"/>
      <c r="AC1221" s="45"/>
      <c r="AD1221" s="45"/>
      <c r="AE1221" s="45"/>
      <c r="AF1221" s="45"/>
      <c r="AG1221" s="45"/>
      <c r="AH1221" s="45"/>
      <c r="AI1221" s="45"/>
      <c r="AJ1221" s="45"/>
      <c r="AK1221" s="45"/>
      <c r="AL1221" s="45"/>
      <c r="AM1221" s="45"/>
      <c r="AN1221" s="45"/>
      <c r="AO1221" s="45"/>
      <c r="AP1221" s="45"/>
      <c r="AQ1221" s="45"/>
      <c r="AR1221" s="45"/>
      <c r="AS1221" s="45"/>
      <c r="AT1221" s="45"/>
      <c r="AU1221" s="45"/>
      <c r="AV1221" s="45"/>
      <c r="AW1221" s="45"/>
      <c r="AX1221" s="45"/>
      <c r="AY1221" s="45"/>
      <c r="AZ1221" s="45"/>
      <c r="BA1221" s="45"/>
      <c r="BB1221" s="45"/>
      <c r="BC1221" s="45"/>
      <c r="BD1221" s="45"/>
      <c r="BE1221" s="45"/>
      <c r="BF1221" s="45"/>
      <c r="BG1221" s="45"/>
      <c r="BH1221" s="45"/>
      <c r="BI1221" s="45"/>
      <c r="BJ1221" s="45"/>
      <c r="BK1221" s="45"/>
      <c r="BL1221" s="45"/>
      <c r="BM1221" s="45"/>
      <c r="BN1221" s="45"/>
      <c r="BO1221" s="45"/>
      <c r="BP1221" s="45"/>
      <c r="BQ1221" s="45"/>
      <c r="BR1221" s="45"/>
      <c r="BS1221" s="45"/>
      <c r="BT1221" s="45"/>
      <c r="BU1221" s="45"/>
      <c r="BV1221" s="45"/>
      <c r="BW1221" s="45"/>
      <c r="BX1221" s="45"/>
      <c r="BY1221" s="45"/>
      <c r="BZ1221" s="45"/>
      <c r="CA1221" s="45"/>
      <c r="CB1221" s="45"/>
      <c r="CC1221" s="45"/>
      <c r="CD1221" s="45"/>
      <c r="CE1221" s="45"/>
      <c r="CF1221" s="45"/>
      <c r="CG1221" s="45"/>
      <c r="CH1221" s="45"/>
      <c r="CI1221" s="45"/>
      <c r="CJ1221" s="45"/>
      <c r="CK1221" s="45"/>
      <c r="CL1221" s="45"/>
      <c r="CM1221" s="45"/>
      <c r="CN1221" s="45"/>
      <c r="CO1221" s="45"/>
      <c r="CP1221" s="45"/>
      <c r="CQ1221" s="45"/>
      <c r="CR1221" s="45"/>
      <c r="CS1221" s="45"/>
      <c r="CT1221" s="45"/>
      <c r="CU1221" s="45"/>
      <c r="CV1221" s="45"/>
      <c r="CW1221" s="45"/>
      <c r="CX1221" s="45"/>
      <c r="CY1221" s="45"/>
      <c r="CZ1221" s="45"/>
      <c r="DA1221" s="45"/>
      <c r="DB1221" s="45"/>
      <c r="DC1221" s="45"/>
      <c r="DD1221" s="45"/>
      <c r="DE1221" s="45"/>
      <c r="DF1221" s="45"/>
      <c r="DG1221" s="45"/>
      <c r="DH1221" s="45"/>
      <c r="DI1221" s="45"/>
      <c r="DJ1221" s="45"/>
      <c r="DK1221" s="45"/>
      <c r="DL1221" s="45"/>
      <c r="DM1221" s="45"/>
      <c r="DN1221" s="45"/>
      <c r="DO1221" s="45"/>
      <c r="DP1221" s="45"/>
      <c r="DQ1221" s="45"/>
      <c r="DR1221" s="45"/>
      <c r="DS1221" s="45"/>
      <c r="DT1221" s="45"/>
      <c r="DU1221" s="45"/>
      <c r="DV1221" s="1217"/>
      <c r="DW1221" s="45"/>
      <c r="DX1221" s="45"/>
      <c r="DY1221" s="45"/>
      <c r="DZ1221" s="45"/>
      <c r="EA1221" s="45"/>
      <c r="EB1221" s="45"/>
      <c r="EC1221" s="45"/>
      <c r="ED1221" s="45"/>
      <c r="EE1221" s="45"/>
      <c r="EF1221" s="45"/>
      <c r="EG1221" s="45"/>
      <c r="EH1221" s="45"/>
      <c r="EI1221" s="45"/>
      <c r="EJ1221" s="45"/>
      <c r="EK1221" s="45"/>
      <c r="EL1221" s="45"/>
      <c r="EM1221" s="45"/>
      <c r="EN1221" s="45"/>
      <c r="EO1221" s="45"/>
      <c r="EP1221" s="45"/>
      <c r="EQ1221" s="1217"/>
      <c r="ER1221" s="577"/>
    </row>
    <row r="1222" spans="1:148" ht="15" customHeight="1">
      <c r="A1222" s="648"/>
      <c r="B1222" s="2261" t="str">
        <f t="shared" si="1291"/>
        <v>Desk 72</v>
      </c>
      <c r="C1222" s="2266" t="str">
        <f t="shared" ref="C1222" si="1299">IF(ISBLANK(C83), "", C83)</f>
        <v/>
      </c>
      <c r="D1222" s="2266" t="str">
        <f t="shared" si="1287"/>
        <v/>
      </c>
      <c r="E1222" s="2266" t="str">
        <f t="shared" si="1287"/>
        <v/>
      </c>
      <c r="F1222" s="2266" t="str">
        <f t="shared" si="1287"/>
        <v/>
      </c>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c r="BH1222" s="45"/>
      <c r="BI1222" s="45"/>
      <c r="BJ1222" s="45"/>
      <c r="BK1222" s="45"/>
      <c r="BL1222" s="45"/>
      <c r="BM1222" s="45"/>
      <c r="BN1222" s="45"/>
      <c r="BO1222" s="45"/>
      <c r="BP1222" s="45"/>
      <c r="BQ1222" s="45"/>
      <c r="BR1222" s="45"/>
      <c r="BS1222" s="45"/>
      <c r="BT1222" s="45"/>
      <c r="BU1222" s="45"/>
      <c r="BV1222" s="45"/>
      <c r="BW1222" s="45"/>
      <c r="BX1222" s="45"/>
      <c r="BY1222" s="45"/>
      <c r="BZ1222" s="45"/>
      <c r="CA1222" s="45"/>
      <c r="CB1222" s="45"/>
      <c r="CC1222" s="45"/>
      <c r="CD1222" s="45"/>
      <c r="CE1222" s="45"/>
      <c r="CF1222" s="45"/>
      <c r="CG1222" s="45"/>
      <c r="CH1222" s="45"/>
      <c r="CI1222" s="45"/>
      <c r="CJ1222" s="45"/>
      <c r="CK1222" s="45"/>
      <c r="CL1222" s="45"/>
      <c r="CM1222" s="45"/>
      <c r="CN1222" s="45"/>
      <c r="CO1222" s="45"/>
      <c r="CP1222" s="45"/>
      <c r="CQ1222" s="45"/>
      <c r="CR1222" s="45"/>
      <c r="CS1222" s="45"/>
      <c r="CT1222" s="45"/>
      <c r="CU1222" s="45"/>
      <c r="CV1222" s="45"/>
      <c r="CW1222" s="45"/>
      <c r="CX1222" s="45"/>
      <c r="CY1222" s="45"/>
      <c r="CZ1222" s="45"/>
      <c r="DA1222" s="45"/>
      <c r="DB1222" s="45"/>
      <c r="DC1222" s="45"/>
      <c r="DD1222" s="45"/>
      <c r="DE1222" s="45"/>
      <c r="DF1222" s="45"/>
      <c r="DG1222" s="45"/>
      <c r="DH1222" s="45"/>
      <c r="DI1222" s="45"/>
      <c r="DJ1222" s="45"/>
      <c r="DK1222" s="45"/>
      <c r="DL1222" s="45"/>
      <c r="DM1222" s="45"/>
      <c r="DN1222" s="45"/>
      <c r="DO1222" s="45"/>
      <c r="DP1222" s="45"/>
      <c r="DQ1222" s="45"/>
      <c r="DR1222" s="45"/>
      <c r="DS1222" s="45"/>
      <c r="DT1222" s="45"/>
      <c r="DU1222" s="45"/>
      <c r="DV1222" s="1217"/>
      <c r="DW1222" s="45"/>
      <c r="DX1222" s="45"/>
      <c r="DY1222" s="45"/>
      <c r="DZ1222" s="45"/>
      <c r="EA1222" s="45"/>
      <c r="EB1222" s="45"/>
      <c r="EC1222" s="45"/>
      <c r="ED1222" s="45"/>
      <c r="EE1222" s="45"/>
      <c r="EF1222" s="45"/>
      <c r="EG1222" s="45"/>
      <c r="EH1222" s="45"/>
      <c r="EI1222" s="45"/>
      <c r="EJ1222" s="45"/>
      <c r="EK1222" s="45"/>
      <c r="EL1222" s="45"/>
      <c r="EM1222" s="45"/>
      <c r="EN1222" s="45"/>
      <c r="EO1222" s="45"/>
      <c r="EP1222" s="45"/>
      <c r="EQ1222" s="1217"/>
      <c r="ER1222" s="577"/>
    </row>
    <row r="1223" spans="1:148" ht="15" customHeight="1">
      <c r="A1223" s="648"/>
      <c r="B1223" s="2261" t="str">
        <f t="shared" si="1291"/>
        <v>Desk 73</v>
      </c>
      <c r="C1223" s="2266" t="str">
        <f t="shared" ref="C1223" si="1300">IF(ISBLANK(C84), "", C84)</f>
        <v/>
      </c>
      <c r="D1223" s="2266" t="str">
        <f t="shared" si="1287"/>
        <v/>
      </c>
      <c r="E1223" s="2266" t="str">
        <f t="shared" si="1287"/>
        <v/>
      </c>
      <c r="F1223" s="2266" t="str">
        <f t="shared" si="1287"/>
        <v/>
      </c>
      <c r="G1223" s="45"/>
      <c r="H1223" s="45"/>
      <c r="I1223" s="45"/>
      <c r="J1223" s="45"/>
      <c r="K1223" s="45"/>
      <c r="L1223" s="45"/>
      <c r="M1223" s="45"/>
      <c r="N1223" s="45"/>
      <c r="O1223" s="45"/>
      <c r="P1223" s="45"/>
      <c r="Q1223" s="45"/>
      <c r="R1223" s="45"/>
      <c r="S1223" s="45"/>
      <c r="T1223" s="45"/>
      <c r="U1223" s="45"/>
      <c r="V1223" s="45"/>
      <c r="W1223" s="45"/>
      <c r="X1223" s="45"/>
      <c r="Y1223" s="45"/>
      <c r="Z1223" s="45"/>
      <c r="AA1223" s="45"/>
      <c r="AB1223" s="45"/>
      <c r="AC1223" s="45"/>
      <c r="AD1223" s="45"/>
      <c r="AE1223" s="45"/>
      <c r="AF1223" s="45"/>
      <c r="AG1223" s="45"/>
      <c r="AH1223" s="45"/>
      <c r="AI1223" s="45"/>
      <c r="AJ1223" s="45"/>
      <c r="AK1223" s="45"/>
      <c r="AL1223" s="45"/>
      <c r="AM1223" s="45"/>
      <c r="AN1223" s="45"/>
      <c r="AO1223" s="45"/>
      <c r="AP1223" s="45"/>
      <c r="AQ1223" s="45"/>
      <c r="AR1223" s="45"/>
      <c r="AS1223" s="45"/>
      <c r="AT1223" s="45"/>
      <c r="AU1223" s="45"/>
      <c r="AV1223" s="45"/>
      <c r="AW1223" s="45"/>
      <c r="AX1223" s="45"/>
      <c r="AY1223" s="45"/>
      <c r="AZ1223" s="45"/>
      <c r="BA1223" s="45"/>
      <c r="BB1223" s="45"/>
      <c r="BC1223" s="45"/>
      <c r="BD1223" s="45"/>
      <c r="BE1223" s="45"/>
      <c r="BF1223" s="45"/>
      <c r="BG1223" s="45"/>
      <c r="BH1223" s="45"/>
      <c r="BI1223" s="45"/>
      <c r="BJ1223" s="45"/>
      <c r="BK1223" s="45"/>
      <c r="BL1223" s="45"/>
      <c r="BM1223" s="45"/>
      <c r="BN1223" s="45"/>
      <c r="BO1223" s="45"/>
      <c r="BP1223" s="45"/>
      <c r="BQ1223" s="45"/>
      <c r="BR1223" s="45"/>
      <c r="BS1223" s="45"/>
      <c r="BT1223" s="45"/>
      <c r="BU1223" s="45"/>
      <c r="BV1223" s="45"/>
      <c r="BW1223" s="45"/>
      <c r="BX1223" s="45"/>
      <c r="BY1223" s="45"/>
      <c r="BZ1223" s="45"/>
      <c r="CA1223" s="45"/>
      <c r="CB1223" s="45"/>
      <c r="CC1223" s="45"/>
      <c r="CD1223" s="45"/>
      <c r="CE1223" s="45"/>
      <c r="CF1223" s="45"/>
      <c r="CG1223" s="45"/>
      <c r="CH1223" s="45"/>
      <c r="CI1223" s="45"/>
      <c r="CJ1223" s="45"/>
      <c r="CK1223" s="45"/>
      <c r="CL1223" s="45"/>
      <c r="CM1223" s="45"/>
      <c r="CN1223" s="45"/>
      <c r="CO1223" s="45"/>
      <c r="CP1223" s="45"/>
      <c r="CQ1223" s="45"/>
      <c r="CR1223" s="45"/>
      <c r="CS1223" s="45"/>
      <c r="CT1223" s="45"/>
      <c r="CU1223" s="45"/>
      <c r="CV1223" s="45"/>
      <c r="CW1223" s="45"/>
      <c r="CX1223" s="45"/>
      <c r="CY1223" s="45"/>
      <c r="CZ1223" s="45"/>
      <c r="DA1223" s="45"/>
      <c r="DB1223" s="45"/>
      <c r="DC1223" s="45"/>
      <c r="DD1223" s="45"/>
      <c r="DE1223" s="45"/>
      <c r="DF1223" s="45"/>
      <c r="DG1223" s="45"/>
      <c r="DH1223" s="45"/>
      <c r="DI1223" s="45"/>
      <c r="DJ1223" s="45"/>
      <c r="DK1223" s="45"/>
      <c r="DL1223" s="45"/>
      <c r="DM1223" s="45"/>
      <c r="DN1223" s="45"/>
      <c r="DO1223" s="45"/>
      <c r="DP1223" s="45"/>
      <c r="DQ1223" s="45"/>
      <c r="DR1223" s="45"/>
      <c r="DS1223" s="45"/>
      <c r="DT1223" s="45"/>
      <c r="DU1223" s="45"/>
      <c r="DV1223" s="1217"/>
      <c r="DW1223" s="45"/>
      <c r="DX1223" s="45"/>
      <c r="DY1223" s="45"/>
      <c r="DZ1223" s="45"/>
      <c r="EA1223" s="45"/>
      <c r="EB1223" s="45"/>
      <c r="EC1223" s="45"/>
      <c r="ED1223" s="45"/>
      <c r="EE1223" s="45"/>
      <c r="EF1223" s="45"/>
      <c r="EG1223" s="45"/>
      <c r="EH1223" s="45"/>
      <c r="EI1223" s="45"/>
      <c r="EJ1223" s="45"/>
      <c r="EK1223" s="45"/>
      <c r="EL1223" s="45"/>
      <c r="EM1223" s="45"/>
      <c r="EN1223" s="45"/>
      <c r="EO1223" s="45"/>
      <c r="EP1223" s="45"/>
      <c r="EQ1223" s="1217"/>
      <c r="ER1223" s="577"/>
    </row>
    <row r="1224" spans="1:148" ht="15" customHeight="1">
      <c r="A1224" s="648"/>
      <c r="B1224" s="2261" t="str">
        <f t="shared" si="1291"/>
        <v>Desk 74</v>
      </c>
      <c r="C1224" s="2266" t="str">
        <f t="shared" ref="C1224" si="1301">IF(ISBLANK(C85), "", C85)</f>
        <v/>
      </c>
      <c r="D1224" s="2266" t="str">
        <f t="shared" si="1287"/>
        <v/>
      </c>
      <c r="E1224" s="2266" t="str">
        <f t="shared" si="1287"/>
        <v/>
      </c>
      <c r="F1224" s="2266" t="str">
        <f t="shared" si="1287"/>
        <v/>
      </c>
      <c r="G1224" s="45"/>
      <c r="H1224" s="45"/>
      <c r="I1224" s="45"/>
      <c r="J1224" s="45"/>
      <c r="K1224" s="45"/>
      <c r="L1224" s="45"/>
      <c r="M1224" s="45"/>
      <c r="N1224" s="45"/>
      <c r="O1224" s="45"/>
      <c r="P1224" s="45"/>
      <c r="Q1224" s="45"/>
      <c r="R1224" s="45"/>
      <c r="S1224" s="45"/>
      <c r="T1224" s="45"/>
      <c r="U1224" s="45"/>
      <c r="V1224" s="45"/>
      <c r="W1224" s="45"/>
      <c r="X1224" s="45"/>
      <c r="Y1224" s="45"/>
      <c r="Z1224" s="45"/>
      <c r="AA1224" s="45"/>
      <c r="AB1224" s="45"/>
      <c r="AC1224" s="45"/>
      <c r="AD1224" s="45"/>
      <c r="AE1224" s="45"/>
      <c r="AF1224" s="45"/>
      <c r="AG1224" s="45"/>
      <c r="AH1224" s="45"/>
      <c r="AI1224" s="45"/>
      <c r="AJ1224" s="45"/>
      <c r="AK1224" s="45"/>
      <c r="AL1224" s="45"/>
      <c r="AM1224" s="45"/>
      <c r="AN1224" s="45"/>
      <c r="AO1224" s="45"/>
      <c r="AP1224" s="45"/>
      <c r="AQ1224" s="45"/>
      <c r="AR1224" s="45"/>
      <c r="AS1224" s="45"/>
      <c r="AT1224" s="45"/>
      <c r="AU1224" s="45"/>
      <c r="AV1224" s="45"/>
      <c r="AW1224" s="45"/>
      <c r="AX1224" s="45"/>
      <c r="AY1224" s="45"/>
      <c r="AZ1224" s="45"/>
      <c r="BA1224" s="45"/>
      <c r="BB1224" s="45"/>
      <c r="BC1224" s="45"/>
      <c r="BD1224" s="45"/>
      <c r="BE1224" s="45"/>
      <c r="BF1224" s="45"/>
      <c r="BG1224" s="45"/>
      <c r="BH1224" s="45"/>
      <c r="BI1224" s="45"/>
      <c r="BJ1224" s="45"/>
      <c r="BK1224" s="45"/>
      <c r="BL1224" s="45"/>
      <c r="BM1224" s="45"/>
      <c r="BN1224" s="45"/>
      <c r="BO1224" s="45"/>
      <c r="BP1224" s="45"/>
      <c r="BQ1224" s="45"/>
      <c r="BR1224" s="45"/>
      <c r="BS1224" s="45"/>
      <c r="BT1224" s="45"/>
      <c r="BU1224" s="45"/>
      <c r="BV1224" s="45"/>
      <c r="BW1224" s="45"/>
      <c r="BX1224" s="45"/>
      <c r="BY1224" s="45"/>
      <c r="BZ1224" s="45"/>
      <c r="CA1224" s="45"/>
      <c r="CB1224" s="45"/>
      <c r="CC1224" s="45"/>
      <c r="CD1224" s="45"/>
      <c r="CE1224" s="45"/>
      <c r="CF1224" s="45"/>
      <c r="CG1224" s="45"/>
      <c r="CH1224" s="45"/>
      <c r="CI1224" s="45"/>
      <c r="CJ1224" s="45"/>
      <c r="CK1224" s="45"/>
      <c r="CL1224" s="45"/>
      <c r="CM1224" s="45"/>
      <c r="CN1224" s="45"/>
      <c r="CO1224" s="45"/>
      <c r="CP1224" s="45"/>
      <c r="CQ1224" s="45"/>
      <c r="CR1224" s="45"/>
      <c r="CS1224" s="45"/>
      <c r="CT1224" s="45"/>
      <c r="CU1224" s="45"/>
      <c r="CV1224" s="45"/>
      <c r="CW1224" s="45"/>
      <c r="CX1224" s="45"/>
      <c r="CY1224" s="45"/>
      <c r="CZ1224" s="45"/>
      <c r="DA1224" s="45"/>
      <c r="DB1224" s="45"/>
      <c r="DC1224" s="45"/>
      <c r="DD1224" s="45"/>
      <c r="DE1224" s="45"/>
      <c r="DF1224" s="45"/>
      <c r="DG1224" s="45"/>
      <c r="DH1224" s="45"/>
      <c r="DI1224" s="45"/>
      <c r="DJ1224" s="45"/>
      <c r="DK1224" s="45"/>
      <c r="DL1224" s="45"/>
      <c r="DM1224" s="45"/>
      <c r="DN1224" s="45"/>
      <c r="DO1224" s="45"/>
      <c r="DP1224" s="45"/>
      <c r="DQ1224" s="45"/>
      <c r="DR1224" s="45"/>
      <c r="DS1224" s="45"/>
      <c r="DT1224" s="45"/>
      <c r="DU1224" s="45"/>
      <c r="DV1224" s="1217"/>
      <c r="DW1224" s="45"/>
      <c r="DX1224" s="45"/>
      <c r="DY1224" s="45"/>
      <c r="DZ1224" s="45"/>
      <c r="EA1224" s="45"/>
      <c r="EB1224" s="45"/>
      <c r="EC1224" s="45"/>
      <c r="ED1224" s="45"/>
      <c r="EE1224" s="45"/>
      <c r="EF1224" s="45"/>
      <c r="EG1224" s="45"/>
      <c r="EH1224" s="45"/>
      <c r="EI1224" s="45"/>
      <c r="EJ1224" s="45"/>
      <c r="EK1224" s="45"/>
      <c r="EL1224" s="45"/>
      <c r="EM1224" s="45"/>
      <c r="EN1224" s="45"/>
      <c r="EO1224" s="45"/>
      <c r="EP1224" s="45"/>
      <c r="EQ1224" s="1217"/>
      <c r="ER1224" s="577"/>
    </row>
    <row r="1225" spans="1:148" ht="15" customHeight="1">
      <c r="A1225" s="648"/>
      <c r="B1225" s="2261" t="str">
        <f t="shared" si="1291"/>
        <v>Desk 75</v>
      </c>
      <c r="C1225" s="2266" t="str">
        <f t="shared" ref="C1225" si="1302">IF(ISBLANK(C86), "", C86)</f>
        <v/>
      </c>
      <c r="D1225" s="2266" t="str">
        <f t="shared" si="1287"/>
        <v/>
      </c>
      <c r="E1225" s="2266" t="str">
        <f t="shared" si="1287"/>
        <v/>
      </c>
      <c r="F1225" s="2266" t="str">
        <f t="shared" si="1287"/>
        <v/>
      </c>
      <c r="G1225" s="45"/>
      <c r="H1225" s="45"/>
      <c r="I1225" s="45"/>
      <c r="J1225" s="45"/>
      <c r="K1225" s="45"/>
      <c r="L1225" s="45"/>
      <c r="M1225" s="45"/>
      <c r="N1225" s="45"/>
      <c r="O1225" s="45"/>
      <c r="P1225" s="45"/>
      <c r="Q1225" s="45"/>
      <c r="R1225" s="45"/>
      <c r="S1225" s="45"/>
      <c r="T1225" s="45"/>
      <c r="U1225" s="45"/>
      <c r="V1225" s="45"/>
      <c r="W1225" s="45"/>
      <c r="X1225" s="45"/>
      <c r="Y1225" s="45"/>
      <c r="Z1225" s="45"/>
      <c r="AA1225" s="45"/>
      <c r="AB1225" s="45"/>
      <c r="AC1225" s="45"/>
      <c r="AD1225" s="45"/>
      <c r="AE1225" s="45"/>
      <c r="AF1225" s="45"/>
      <c r="AG1225" s="45"/>
      <c r="AH1225" s="45"/>
      <c r="AI1225" s="45"/>
      <c r="AJ1225" s="45"/>
      <c r="AK1225" s="45"/>
      <c r="AL1225" s="45"/>
      <c r="AM1225" s="45"/>
      <c r="AN1225" s="45"/>
      <c r="AO1225" s="45"/>
      <c r="AP1225" s="45"/>
      <c r="AQ1225" s="45"/>
      <c r="AR1225" s="45"/>
      <c r="AS1225" s="45"/>
      <c r="AT1225" s="45"/>
      <c r="AU1225" s="45"/>
      <c r="AV1225" s="45"/>
      <c r="AW1225" s="45"/>
      <c r="AX1225" s="45"/>
      <c r="AY1225" s="45"/>
      <c r="AZ1225" s="45"/>
      <c r="BA1225" s="45"/>
      <c r="BB1225" s="45"/>
      <c r="BC1225" s="45"/>
      <c r="BD1225" s="45"/>
      <c r="BE1225" s="45"/>
      <c r="BF1225" s="45"/>
      <c r="BG1225" s="45"/>
      <c r="BH1225" s="45"/>
      <c r="BI1225" s="45"/>
      <c r="BJ1225" s="45"/>
      <c r="BK1225" s="45"/>
      <c r="BL1225" s="45"/>
      <c r="BM1225" s="45"/>
      <c r="BN1225" s="45"/>
      <c r="BO1225" s="45"/>
      <c r="BP1225" s="45"/>
      <c r="BQ1225" s="45"/>
      <c r="BR1225" s="45"/>
      <c r="BS1225" s="45"/>
      <c r="BT1225" s="45"/>
      <c r="BU1225" s="45"/>
      <c r="BV1225" s="45"/>
      <c r="BW1225" s="45"/>
      <c r="BX1225" s="45"/>
      <c r="BY1225" s="45"/>
      <c r="BZ1225" s="45"/>
      <c r="CA1225" s="45"/>
      <c r="CB1225" s="45"/>
      <c r="CC1225" s="45"/>
      <c r="CD1225" s="45"/>
      <c r="CE1225" s="45"/>
      <c r="CF1225" s="45"/>
      <c r="CG1225" s="45"/>
      <c r="CH1225" s="45"/>
      <c r="CI1225" s="45"/>
      <c r="CJ1225" s="45"/>
      <c r="CK1225" s="45"/>
      <c r="CL1225" s="45"/>
      <c r="CM1225" s="45"/>
      <c r="CN1225" s="45"/>
      <c r="CO1225" s="45"/>
      <c r="CP1225" s="45"/>
      <c r="CQ1225" s="45"/>
      <c r="CR1225" s="45"/>
      <c r="CS1225" s="45"/>
      <c r="CT1225" s="45"/>
      <c r="CU1225" s="45"/>
      <c r="CV1225" s="45"/>
      <c r="CW1225" s="45"/>
      <c r="CX1225" s="45"/>
      <c r="CY1225" s="45"/>
      <c r="CZ1225" s="45"/>
      <c r="DA1225" s="45"/>
      <c r="DB1225" s="45"/>
      <c r="DC1225" s="45"/>
      <c r="DD1225" s="45"/>
      <c r="DE1225" s="45"/>
      <c r="DF1225" s="45"/>
      <c r="DG1225" s="45"/>
      <c r="DH1225" s="45"/>
      <c r="DI1225" s="45"/>
      <c r="DJ1225" s="45"/>
      <c r="DK1225" s="45"/>
      <c r="DL1225" s="45"/>
      <c r="DM1225" s="45"/>
      <c r="DN1225" s="45"/>
      <c r="DO1225" s="45"/>
      <c r="DP1225" s="45"/>
      <c r="DQ1225" s="45"/>
      <c r="DR1225" s="45"/>
      <c r="DS1225" s="45"/>
      <c r="DT1225" s="45"/>
      <c r="DU1225" s="45"/>
      <c r="DV1225" s="1217"/>
      <c r="DW1225" s="45"/>
      <c r="DX1225" s="45"/>
      <c r="DY1225" s="45"/>
      <c r="DZ1225" s="45"/>
      <c r="EA1225" s="45"/>
      <c r="EB1225" s="45"/>
      <c r="EC1225" s="45"/>
      <c r="ED1225" s="45"/>
      <c r="EE1225" s="45"/>
      <c r="EF1225" s="45"/>
      <c r="EG1225" s="45"/>
      <c r="EH1225" s="45"/>
      <c r="EI1225" s="45"/>
      <c r="EJ1225" s="45"/>
      <c r="EK1225" s="45"/>
      <c r="EL1225" s="45"/>
      <c r="EM1225" s="45"/>
      <c r="EN1225" s="45"/>
      <c r="EO1225" s="45"/>
      <c r="EP1225" s="45"/>
      <c r="EQ1225" s="1217"/>
      <c r="ER1225" s="577"/>
    </row>
    <row r="1226" spans="1:148" ht="15" customHeight="1">
      <c r="A1226" s="648"/>
      <c r="B1226" s="2261" t="str">
        <f t="shared" si="1291"/>
        <v>Desk 76</v>
      </c>
      <c r="C1226" s="2266" t="str">
        <f t="shared" ref="C1226" si="1303">IF(ISBLANK(C87), "", C87)</f>
        <v/>
      </c>
      <c r="D1226" s="2266" t="str">
        <f t="shared" si="1287"/>
        <v/>
      </c>
      <c r="E1226" s="2266" t="str">
        <f t="shared" si="1287"/>
        <v/>
      </c>
      <c r="F1226" s="2266" t="str">
        <f t="shared" si="1287"/>
        <v/>
      </c>
      <c r="G1226" s="45"/>
      <c r="H1226" s="45"/>
      <c r="I1226" s="45"/>
      <c r="J1226" s="45"/>
      <c r="K1226" s="45"/>
      <c r="L1226" s="45"/>
      <c r="M1226" s="45"/>
      <c r="N1226" s="45"/>
      <c r="O1226" s="45"/>
      <c r="P1226" s="45"/>
      <c r="Q1226" s="45"/>
      <c r="R1226" s="45"/>
      <c r="S1226" s="45"/>
      <c r="T1226" s="45"/>
      <c r="U1226" s="45"/>
      <c r="V1226" s="45"/>
      <c r="W1226" s="45"/>
      <c r="X1226" s="45"/>
      <c r="Y1226" s="45"/>
      <c r="Z1226" s="45"/>
      <c r="AA1226" s="45"/>
      <c r="AB1226" s="45"/>
      <c r="AC1226" s="45"/>
      <c r="AD1226" s="45"/>
      <c r="AE1226" s="45"/>
      <c r="AF1226" s="45"/>
      <c r="AG1226" s="45"/>
      <c r="AH1226" s="45"/>
      <c r="AI1226" s="45"/>
      <c r="AJ1226" s="45"/>
      <c r="AK1226" s="45"/>
      <c r="AL1226" s="45"/>
      <c r="AM1226" s="45"/>
      <c r="AN1226" s="45"/>
      <c r="AO1226" s="45"/>
      <c r="AP1226" s="45"/>
      <c r="AQ1226" s="45"/>
      <c r="AR1226" s="45"/>
      <c r="AS1226" s="45"/>
      <c r="AT1226" s="45"/>
      <c r="AU1226" s="45"/>
      <c r="AV1226" s="45"/>
      <c r="AW1226" s="45"/>
      <c r="AX1226" s="45"/>
      <c r="AY1226" s="45"/>
      <c r="AZ1226" s="45"/>
      <c r="BA1226" s="45"/>
      <c r="BB1226" s="45"/>
      <c r="BC1226" s="45"/>
      <c r="BD1226" s="45"/>
      <c r="BE1226" s="45"/>
      <c r="BF1226" s="45"/>
      <c r="BG1226" s="45"/>
      <c r="BH1226" s="45"/>
      <c r="BI1226" s="45"/>
      <c r="BJ1226" s="45"/>
      <c r="BK1226" s="45"/>
      <c r="BL1226" s="45"/>
      <c r="BM1226" s="45"/>
      <c r="BN1226" s="45"/>
      <c r="BO1226" s="45"/>
      <c r="BP1226" s="45"/>
      <c r="BQ1226" s="45"/>
      <c r="BR1226" s="45"/>
      <c r="BS1226" s="45"/>
      <c r="BT1226" s="45"/>
      <c r="BU1226" s="45"/>
      <c r="BV1226" s="45"/>
      <c r="BW1226" s="45"/>
      <c r="BX1226" s="45"/>
      <c r="BY1226" s="45"/>
      <c r="BZ1226" s="45"/>
      <c r="CA1226" s="45"/>
      <c r="CB1226" s="45"/>
      <c r="CC1226" s="45"/>
      <c r="CD1226" s="45"/>
      <c r="CE1226" s="45"/>
      <c r="CF1226" s="45"/>
      <c r="CG1226" s="45"/>
      <c r="CH1226" s="45"/>
      <c r="CI1226" s="45"/>
      <c r="CJ1226" s="45"/>
      <c r="CK1226" s="45"/>
      <c r="CL1226" s="45"/>
      <c r="CM1226" s="45"/>
      <c r="CN1226" s="45"/>
      <c r="CO1226" s="45"/>
      <c r="CP1226" s="45"/>
      <c r="CQ1226" s="45"/>
      <c r="CR1226" s="45"/>
      <c r="CS1226" s="45"/>
      <c r="CT1226" s="45"/>
      <c r="CU1226" s="45"/>
      <c r="CV1226" s="45"/>
      <c r="CW1226" s="45"/>
      <c r="CX1226" s="45"/>
      <c r="CY1226" s="45"/>
      <c r="CZ1226" s="45"/>
      <c r="DA1226" s="45"/>
      <c r="DB1226" s="45"/>
      <c r="DC1226" s="45"/>
      <c r="DD1226" s="45"/>
      <c r="DE1226" s="45"/>
      <c r="DF1226" s="45"/>
      <c r="DG1226" s="45"/>
      <c r="DH1226" s="45"/>
      <c r="DI1226" s="45"/>
      <c r="DJ1226" s="45"/>
      <c r="DK1226" s="45"/>
      <c r="DL1226" s="45"/>
      <c r="DM1226" s="45"/>
      <c r="DN1226" s="45"/>
      <c r="DO1226" s="45"/>
      <c r="DP1226" s="45"/>
      <c r="DQ1226" s="45"/>
      <c r="DR1226" s="45"/>
      <c r="DS1226" s="45"/>
      <c r="DT1226" s="45"/>
      <c r="DU1226" s="45"/>
      <c r="DV1226" s="1217"/>
      <c r="DW1226" s="45"/>
      <c r="DX1226" s="45"/>
      <c r="DY1226" s="45"/>
      <c r="DZ1226" s="45"/>
      <c r="EA1226" s="45"/>
      <c r="EB1226" s="45"/>
      <c r="EC1226" s="45"/>
      <c r="ED1226" s="45"/>
      <c r="EE1226" s="45"/>
      <c r="EF1226" s="45"/>
      <c r="EG1226" s="45"/>
      <c r="EH1226" s="45"/>
      <c r="EI1226" s="45"/>
      <c r="EJ1226" s="45"/>
      <c r="EK1226" s="45"/>
      <c r="EL1226" s="45"/>
      <c r="EM1226" s="45"/>
      <c r="EN1226" s="45"/>
      <c r="EO1226" s="45"/>
      <c r="EP1226" s="45"/>
      <c r="EQ1226" s="1217"/>
      <c r="ER1226" s="577"/>
    </row>
    <row r="1227" spans="1:148" ht="15" customHeight="1">
      <c r="A1227" s="648"/>
      <c r="B1227" s="2261" t="str">
        <f t="shared" si="1291"/>
        <v>Desk 77</v>
      </c>
      <c r="C1227" s="2266" t="str">
        <f t="shared" ref="C1227" si="1304">IF(ISBLANK(C88), "", C88)</f>
        <v/>
      </c>
      <c r="D1227" s="2266" t="str">
        <f t="shared" si="1287"/>
        <v/>
      </c>
      <c r="E1227" s="2266" t="str">
        <f t="shared" si="1287"/>
        <v/>
      </c>
      <c r="F1227" s="2266" t="str">
        <f t="shared" si="1287"/>
        <v/>
      </c>
      <c r="G1227" s="45"/>
      <c r="H1227" s="45"/>
      <c r="I1227" s="45"/>
      <c r="J1227" s="45"/>
      <c r="K1227" s="45"/>
      <c r="L1227" s="45"/>
      <c r="M1227" s="45"/>
      <c r="N1227" s="45"/>
      <c r="O1227" s="45"/>
      <c r="P1227" s="45"/>
      <c r="Q1227" s="45"/>
      <c r="R1227" s="45"/>
      <c r="S1227" s="45"/>
      <c r="T1227" s="45"/>
      <c r="U1227" s="45"/>
      <c r="V1227" s="45"/>
      <c r="W1227" s="45"/>
      <c r="X1227" s="45"/>
      <c r="Y1227" s="45"/>
      <c r="Z1227" s="45"/>
      <c r="AA1227" s="45"/>
      <c r="AB1227" s="45"/>
      <c r="AC1227" s="45"/>
      <c r="AD1227" s="45"/>
      <c r="AE1227" s="45"/>
      <c r="AF1227" s="45"/>
      <c r="AG1227" s="45"/>
      <c r="AH1227" s="45"/>
      <c r="AI1227" s="45"/>
      <c r="AJ1227" s="45"/>
      <c r="AK1227" s="45"/>
      <c r="AL1227" s="45"/>
      <c r="AM1227" s="45"/>
      <c r="AN1227" s="45"/>
      <c r="AO1227" s="45"/>
      <c r="AP1227" s="45"/>
      <c r="AQ1227" s="45"/>
      <c r="AR1227" s="45"/>
      <c r="AS1227" s="45"/>
      <c r="AT1227" s="45"/>
      <c r="AU1227" s="45"/>
      <c r="AV1227" s="45"/>
      <c r="AW1227" s="45"/>
      <c r="AX1227" s="45"/>
      <c r="AY1227" s="45"/>
      <c r="AZ1227" s="45"/>
      <c r="BA1227" s="45"/>
      <c r="BB1227" s="45"/>
      <c r="BC1227" s="45"/>
      <c r="BD1227" s="45"/>
      <c r="BE1227" s="45"/>
      <c r="BF1227" s="45"/>
      <c r="BG1227" s="45"/>
      <c r="BH1227" s="45"/>
      <c r="BI1227" s="45"/>
      <c r="BJ1227" s="45"/>
      <c r="BK1227" s="45"/>
      <c r="BL1227" s="45"/>
      <c r="BM1227" s="45"/>
      <c r="BN1227" s="45"/>
      <c r="BO1227" s="45"/>
      <c r="BP1227" s="45"/>
      <c r="BQ1227" s="45"/>
      <c r="BR1227" s="45"/>
      <c r="BS1227" s="45"/>
      <c r="BT1227" s="45"/>
      <c r="BU1227" s="45"/>
      <c r="BV1227" s="45"/>
      <c r="BW1227" s="45"/>
      <c r="BX1227" s="45"/>
      <c r="BY1227" s="45"/>
      <c r="BZ1227" s="45"/>
      <c r="CA1227" s="45"/>
      <c r="CB1227" s="45"/>
      <c r="CC1227" s="45"/>
      <c r="CD1227" s="45"/>
      <c r="CE1227" s="45"/>
      <c r="CF1227" s="45"/>
      <c r="CG1227" s="45"/>
      <c r="CH1227" s="45"/>
      <c r="CI1227" s="45"/>
      <c r="CJ1227" s="45"/>
      <c r="CK1227" s="45"/>
      <c r="CL1227" s="45"/>
      <c r="CM1227" s="45"/>
      <c r="CN1227" s="45"/>
      <c r="CO1227" s="45"/>
      <c r="CP1227" s="45"/>
      <c r="CQ1227" s="45"/>
      <c r="CR1227" s="45"/>
      <c r="CS1227" s="45"/>
      <c r="CT1227" s="45"/>
      <c r="CU1227" s="45"/>
      <c r="CV1227" s="45"/>
      <c r="CW1227" s="45"/>
      <c r="CX1227" s="45"/>
      <c r="CY1227" s="45"/>
      <c r="CZ1227" s="45"/>
      <c r="DA1227" s="45"/>
      <c r="DB1227" s="45"/>
      <c r="DC1227" s="45"/>
      <c r="DD1227" s="45"/>
      <c r="DE1227" s="45"/>
      <c r="DF1227" s="45"/>
      <c r="DG1227" s="45"/>
      <c r="DH1227" s="45"/>
      <c r="DI1227" s="45"/>
      <c r="DJ1227" s="45"/>
      <c r="DK1227" s="45"/>
      <c r="DL1227" s="45"/>
      <c r="DM1227" s="45"/>
      <c r="DN1227" s="45"/>
      <c r="DO1227" s="45"/>
      <c r="DP1227" s="45"/>
      <c r="DQ1227" s="45"/>
      <c r="DR1227" s="45"/>
      <c r="DS1227" s="45"/>
      <c r="DT1227" s="45"/>
      <c r="DU1227" s="45"/>
      <c r="DV1227" s="1217"/>
      <c r="DW1227" s="45"/>
      <c r="DX1227" s="45"/>
      <c r="DY1227" s="45"/>
      <c r="DZ1227" s="45"/>
      <c r="EA1227" s="45"/>
      <c r="EB1227" s="45"/>
      <c r="EC1227" s="45"/>
      <c r="ED1227" s="45"/>
      <c r="EE1227" s="45"/>
      <c r="EF1227" s="45"/>
      <c r="EG1227" s="45"/>
      <c r="EH1227" s="45"/>
      <c r="EI1227" s="45"/>
      <c r="EJ1227" s="45"/>
      <c r="EK1227" s="45"/>
      <c r="EL1227" s="45"/>
      <c r="EM1227" s="45"/>
      <c r="EN1227" s="45"/>
      <c r="EO1227" s="45"/>
      <c r="EP1227" s="45"/>
      <c r="EQ1227" s="1217"/>
      <c r="ER1227" s="577"/>
    </row>
    <row r="1228" spans="1:148" ht="15" customHeight="1">
      <c r="A1228" s="648"/>
      <c r="B1228" s="2261" t="str">
        <f t="shared" si="1291"/>
        <v>Desk 78</v>
      </c>
      <c r="C1228" s="2266" t="str">
        <f t="shared" ref="C1228" si="1305">IF(ISBLANK(C89), "", C89)</f>
        <v/>
      </c>
      <c r="D1228" s="2266" t="str">
        <f t="shared" si="1287"/>
        <v/>
      </c>
      <c r="E1228" s="2266" t="str">
        <f t="shared" si="1287"/>
        <v/>
      </c>
      <c r="F1228" s="2266" t="str">
        <f t="shared" si="1287"/>
        <v/>
      </c>
      <c r="G1228" s="45"/>
      <c r="H1228" s="45"/>
      <c r="I1228" s="45"/>
      <c r="J1228" s="45"/>
      <c r="K1228" s="45"/>
      <c r="L1228" s="45"/>
      <c r="M1228" s="45"/>
      <c r="N1228" s="45"/>
      <c r="O1228" s="45"/>
      <c r="P1228" s="45"/>
      <c r="Q1228" s="45"/>
      <c r="R1228" s="45"/>
      <c r="S1228" s="45"/>
      <c r="T1228" s="45"/>
      <c r="U1228" s="45"/>
      <c r="V1228" s="45"/>
      <c r="W1228" s="45"/>
      <c r="X1228" s="45"/>
      <c r="Y1228" s="45"/>
      <c r="Z1228" s="45"/>
      <c r="AA1228" s="45"/>
      <c r="AB1228" s="45"/>
      <c r="AC1228" s="45"/>
      <c r="AD1228" s="45"/>
      <c r="AE1228" s="45"/>
      <c r="AF1228" s="45"/>
      <c r="AG1228" s="45"/>
      <c r="AH1228" s="45"/>
      <c r="AI1228" s="45"/>
      <c r="AJ1228" s="45"/>
      <c r="AK1228" s="45"/>
      <c r="AL1228" s="45"/>
      <c r="AM1228" s="45"/>
      <c r="AN1228" s="45"/>
      <c r="AO1228" s="45"/>
      <c r="AP1228" s="45"/>
      <c r="AQ1228" s="45"/>
      <c r="AR1228" s="45"/>
      <c r="AS1228" s="45"/>
      <c r="AT1228" s="45"/>
      <c r="AU1228" s="45"/>
      <c r="AV1228" s="45"/>
      <c r="AW1228" s="45"/>
      <c r="AX1228" s="45"/>
      <c r="AY1228" s="45"/>
      <c r="AZ1228" s="45"/>
      <c r="BA1228" s="45"/>
      <c r="BB1228" s="45"/>
      <c r="BC1228" s="45"/>
      <c r="BD1228" s="45"/>
      <c r="BE1228" s="45"/>
      <c r="BF1228" s="45"/>
      <c r="BG1228" s="45"/>
      <c r="BH1228" s="45"/>
      <c r="BI1228" s="45"/>
      <c r="BJ1228" s="45"/>
      <c r="BK1228" s="45"/>
      <c r="BL1228" s="45"/>
      <c r="BM1228" s="45"/>
      <c r="BN1228" s="45"/>
      <c r="BO1228" s="45"/>
      <c r="BP1228" s="45"/>
      <c r="BQ1228" s="45"/>
      <c r="BR1228" s="45"/>
      <c r="BS1228" s="45"/>
      <c r="BT1228" s="45"/>
      <c r="BU1228" s="45"/>
      <c r="BV1228" s="45"/>
      <c r="BW1228" s="45"/>
      <c r="BX1228" s="45"/>
      <c r="BY1228" s="45"/>
      <c r="BZ1228" s="45"/>
      <c r="CA1228" s="45"/>
      <c r="CB1228" s="45"/>
      <c r="CC1228" s="45"/>
      <c r="CD1228" s="45"/>
      <c r="CE1228" s="45"/>
      <c r="CF1228" s="45"/>
      <c r="CG1228" s="45"/>
      <c r="CH1228" s="45"/>
      <c r="CI1228" s="45"/>
      <c r="CJ1228" s="45"/>
      <c r="CK1228" s="45"/>
      <c r="CL1228" s="45"/>
      <c r="CM1228" s="45"/>
      <c r="CN1228" s="45"/>
      <c r="CO1228" s="45"/>
      <c r="CP1228" s="45"/>
      <c r="CQ1228" s="45"/>
      <c r="CR1228" s="45"/>
      <c r="CS1228" s="45"/>
      <c r="CT1228" s="45"/>
      <c r="CU1228" s="45"/>
      <c r="CV1228" s="45"/>
      <c r="CW1228" s="45"/>
      <c r="CX1228" s="45"/>
      <c r="CY1228" s="45"/>
      <c r="CZ1228" s="45"/>
      <c r="DA1228" s="45"/>
      <c r="DB1228" s="45"/>
      <c r="DC1228" s="45"/>
      <c r="DD1228" s="45"/>
      <c r="DE1228" s="45"/>
      <c r="DF1228" s="45"/>
      <c r="DG1228" s="45"/>
      <c r="DH1228" s="45"/>
      <c r="DI1228" s="45"/>
      <c r="DJ1228" s="45"/>
      <c r="DK1228" s="45"/>
      <c r="DL1228" s="45"/>
      <c r="DM1228" s="45"/>
      <c r="DN1228" s="45"/>
      <c r="DO1228" s="45"/>
      <c r="DP1228" s="45"/>
      <c r="DQ1228" s="45"/>
      <c r="DR1228" s="45"/>
      <c r="DS1228" s="45"/>
      <c r="DT1228" s="45"/>
      <c r="DU1228" s="45"/>
      <c r="DV1228" s="1217"/>
      <c r="DW1228" s="45"/>
      <c r="DX1228" s="45"/>
      <c r="DY1228" s="45"/>
      <c r="DZ1228" s="45"/>
      <c r="EA1228" s="45"/>
      <c r="EB1228" s="45"/>
      <c r="EC1228" s="45"/>
      <c r="ED1228" s="45"/>
      <c r="EE1228" s="45"/>
      <c r="EF1228" s="45"/>
      <c r="EG1228" s="45"/>
      <c r="EH1228" s="45"/>
      <c r="EI1228" s="45"/>
      <c r="EJ1228" s="45"/>
      <c r="EK1228" s="45"/>
      <c r="EL1228" s="45"/>
      <c r="EM1228" s="45"/>
      <c r="EN1228" s="45"/>
      <c r="EO1228" s="45"/>
      <c r="EP1228" s="45"/>
      <c r="EQ1228" s="1217"/>
      <c r="ER1228" s="577"/>
    </row>
    <row r="1229" spans="1:148" ht="15" customHeight="1">
      <c r="A1229" s="648"/>
      <c r="B1229" s="2261" t="str">
        <f t="shared" si="1291"/>
        <v>Desk 79</v>
      </c>
      <c r="C1229" s="2266" t="str">
        <f t="shared" ref="C1229" si="1306">IF(ISBLANK(C90), "", C90)</f>
        <v/>
      </c>
      <c r="D1229" s="2266" t="str">
        <f t="shared" si="1287"/>
        <v/>
      </c>
      <c r="E1229" s="2266" t="str">
        <f t="shared" si="1287"/>
        <v/>
      </c>
      <c r="F1229" s="2266" t="str">
        <f t="shared" si="1287"/>
        <v/>
      </c>
      <c r="G1229" s="45"/>
      <c r="H1229" s="45"/>
      <c r="I1229" s="45"/>
      <c r="J1229" s="45"/>
      <c r="K1229" s="45"/>
      <c r="L1229" s="45"/>
      <c r="M1229" s="45"/>
      <c r="N1229" s="45"/>
      <c r="O1229" s="45"/>
      <c r="P1229" s="45"/>
      <c r="Q1229" s="45"/>
      <c r="R1229" s="45"/>
      <c r="S1229" s="45"/>
      <c r="T1229" s="45"/>
      <c r="U1229" s="45"/>
      <c r="V1229" s="45"/>
      <c r="W1229" s="45"/>
      <c r="X1229" s="45"/>
      <c r="Y1229" s="45"/>
      <c r="Z1229" s="45"/>
      <c r="AA1229" s="45"/>
      <c r="AB1229" s="45"/>
      <c r="AC1229" s="45"/>
      <c r="AD1229" s="45"/>
      <c r="AE1229" s="45"/>
      <c r="AF1229" s="45"/>
      <c r="AG1229" s="45"/>
      <c r="AH1229" s="45"/>
      <c r="AI1229" s="45"/>
      <c r="AJ1229" s="45"/>
      <c r="AK1229" s="45"/>
      <c r="AL1229" s="45"/>
      <c r="AM1229" s="45"/>
      <c r="AN1229" s="45"/>
      <c r="AO1229" s="45"/>
      <c r="AP1229" s="45"/>
      <c r="AQ1229" s="45"/>
      <c r="AR1229" s="45"/>
      <c r="AS1229" s="45"/>
      <c r="AT1229" s="45"/>
      <c r="AU1229" s="45"/>
      <c r="AV1229" s="45"/>
      <c r="AW1229" s="45"/>
      <c r="AX1229" s="45"/>
      <c r="AY1229" s="45"/>
      <c r="AZ1229" s="45"/>
      <c r="BA1229" s="45"/>
      <c r="BB1229" s="45"/>
      <c r="BC1229" s="45"/>
      <c r="BD1229" s="45"/>
      <c r="BE1229" s="45"/>
      <c r="BF1229" s="45"/>
      <c r="BG1229" s="45"/>
      <c r="BH1229" s="45"/>
      <c r="BI1229" s="45"/>
      <c r="BJ1229" s="45"/>
      <c r="BK1229" s="45"/>
      <c r="BL1229" s="45"/>
      <c r="BM1229" s="45"/>
      <c r="BN1229" s="45"/>
      <c r="BO1229" s="45"/>
      <c r="BP1229" s="45"/>
      <c r="BQ1229" s="45"/>
      <c r="BR1229" s="45"/>
      <c r="BS1229" s="45"/>
      <c r="BT1229" s="45"/>
      <c r="BU1229" s="45"/>
      <c r="BV1229" s="45"/>
      <c r="BW1229" s="45"/>
      <c r="BX1229" s="45"/>
      <c r="BY1229" s="45"/>
      <c r="BZ1229" s="45"/>
      <c r="CA1229" s="45"/>
      <c r="CB1229" s="45"/>
      <c r="CC1229" s="45"/>
      <c r="CD1229" s="45"/>
      <c r="CE1229" s="45"/>
      <c r="CF1229" s="45"/>
      <c r="CG1229" s="45"/>
      <c r="CH1229" s="45"/>
      <c r="CI1229" s="45"/>
      <c r="CJ1229" s="45"/>
      <c r="CK1229" s="45"/>
      <c r="CL1229" s="45"/>
      <c r="CM1229" s="45"/>
      <c r="CN1229" s="45"/>
      <c r="CO1229" s="45"/>
      <c r="CP1229" s="45"/>
      <c r="CQ1229" s="45"/>
      <c r="CR1229" s="45"/>
      <c r="CS1229" s="45"/>
      <c r="CT1229" s="45"/>
      <c r="CU1229" s="45"/>
      <c r="CV1229" s="45"/>
      <c r="CW1229" s="45"/>
      <c r="CX1229" s="45"/>
      <c r="CY1229" s="45"/>
      <c r="CZ1229" s="45"/>
      <c r="DA1229" s="45"/>
      <c r="DB1229" s="45"/>
      <c r="DC1229" s="45"/>
      <c r="DD1229" s="45"/>
      <c r="DE1229" s="45"/>
      <c r="DF1229" s="45"/>
      <c r="DG1229" s="45"/>
      <c r="DH1229" s="45"/>
      <c r="DI1229" s="45"/>
      <c r="DJ1229" s="45"/>
      <c r="DK1229" s="45"/>
      <c r="DL1229" s="45"/>
      <c r="DM1229" s="45"/>
      <c r="DN1229" s="45"/>
      <c r="DO1229" s="45"/>
      <c r="DP1229" s="45"/>
      <c r="DQ1229" s="45"/>
      <c r="DR1229" s="45"/>
      <c r="DS1229" s="45"/>
      <c r="DT1229" s="45"/>
      <c r="DU1229" s="45"/>
      <c r="DV1229" s="1217"/>
      <c r="DW1229" s="45"/>
      <c r="DX1229" s="45"/>
      <c r="DY1229" s="45"/>
      <c r="DZ1229" s="45"/>
      <c r="EA1229" s="45"/>
      <c r="EB1229" s="45"/>
      <c r="EC1229" s="45"/>
      <c r="ED1229" s="45"/>
      <c r="EE1229" s="45"/>
      <c r="EF1229" s="45"/>
      <c r="EG1229" s="45"/>
      <c r="EH1229" s="45"/>
      <c r="EI1229" s="45"/>
      <c r="EJ1229" s="45"/>
      <c r="EK1229" s="45"/>
      <c r="EL1229" s="45"/>
      <c r="EM1229" s="45"/>
      <c r="EN1229" s="45"/>
      <c r="EO1229" s="45"/>
      <c r="EP1229" s="45"/>
      <c r="EQ1229" s="1217"/>
      <c r="ER1229" s="577"/>
    </row>
    <row r="1230" spans="1:148" ht="15" customHeight="1">
      <c r="A1230" s="648"/>
      <c r="B1230" s="2261" t="str">
        <f t="shared" si="1291"/>
        <v>Desk 80</v>
      </c>
      <c r="C1230" s="2266" t="str">
        <f t="shared" ref="C1230" si="1307">IF(ISBLANK(C91), "", C91)</f>
        <v/>
      </c>
      <c r="D1230" s="2266" t="str">
        <f t="shared" si="1287"/>
        <v/>
      </c>
      <c r="E1230" s="2266" t="str">
        <f t="shared" si="1287"/>
        <v/>
      </c>
      <c r="F1230" s="2266" t="str">
        <f t="shared" si="1287"/>
        <v/>
      </c>
      <c r="G1230" s="45"/>
      <c r="H1230" s="45"/>
      <c r="I1230" s="45"/>
      <c r="J1230" s="45"/>
      <c r="K1230" s="45"/>
      <c r="L1230" s="45"/>
      <c r="M1230" s="45"/>
      <c r="N1230" s="45"/>
      <c r="O1230" s="45"/>
      <c r="P1230" s="45"/>
      <c r="Q1230" s="45"/>
      <c r="R1230" s="45"/>
      <c r="S1230" s="45"/>
      <c r="T1230" s="45"/>
      <c r="U1230" s="45"/>
      <c r="V1230" s="45"/>
      <c r="W1230" s="45"/>
      <c r="X1230" s="45"/>
      <c r="Y1230" s="45"/>
      <c r="Z1230" s="45"/>
      <c r="AA1230" s="45"/>
      <c r="AB1230" s="45"/>
      <c r="AC1230" s="45"/>
      <c r="AD1230" s="45"/>
      <c r="AE1230" s="45"/>
      <c r="AF1230" s="45"/>
      <c r="AG1230" s="45"/>
      <c r="AH1230" s="45"/>
      <c r="AI1230" s="45"/>
      <c r="AJ1230" s="45"/>
      <c r="AK1230" s="45"/>
      <c r="AL1230" s="45"/>
      <c r="AM1230" s="45"/>
      <c r="AN1230" s="45"/>
      <c r="AO1230" s="45"/>
      <c r="AP1230" s="45"/>
      <c r="AQ1230" s="45"/>
      <c r="AR1230" s="45"/>
      <c r="AS1230" s="45"/>
      <c r="AT1230" s="45"/>
      <c r="AU1230" s="45"/>
      <c r="AV1230" s="45"/>
      <c r="AW1230" s="45"/>
      <c r="AX1230" s="45"/>
      <c r="AY1230" s="45"/>
      <c r="AZ1230" s="45"/>
      <c r="BA1230" s="45"/>
      <c r="BB1230" s="45"/>
      <c r="BC1230" s="45"/>
      <c r="BD1230" s="45"/>
      <c r="BE1230" s="45"/>
      <c r="BF1230" s="45"/>
      <c r="BG1230" s="45"/>
      <c r="BH1230" s="45"/>
      <c r="BI1230" s="45"/>
      <c r="BJ1230" s="45"/>
      <c r="BK1230" s="45"/>
      <c r="BL1230" s="45"/>
      <c r="BM1230" s="45"/>
      <c r="BN1230" s="45"/>
      <c r="BO1230" s="45"/>
      <c r="BP1230" s="45"/>
      <c r="BQ1230" s="45"/>
      <c r="BR1230" s="45"/>
      <c r="BS1230" s="45"/>
      <c r="BT1230" s="45"/>
      <c r="BU1230" s="45"/>
      <c r="BV1230" s="45"/>
      <c r="BW1230" s="45"/>
      <c r="BX1230" s="45"/>
      <c r="BY1230" s="45"/>
      <c r="BZ1230" s="45"/>
      <c r="CA1230" s="45"/>
      <c r="CB1230" s="45"/>
      <c r="CC1230" s="45"/>
      <c r="CD1230" s="45"/>
      <c r="CE1230" s="45"/>
      <c r="CF1230" s="45"/>
      <c r="CG1230" s="45"/>
      <c r="CH1230" s="45"/>
      <c r="CI1230" s="45"/>
      <c r="CJ1230" s="45"/>
      <c r="CK1230" s="45"/>
      <c r="CL1230" s="45"/>
      <c r="CM1230" s="45"/>
      <c r="CN1230" s="45"/>
      <c r="CO1230" s="45"/>
      <c r="CP1230" s="45"/>
      <c r="CQ1230" s="45"/>
      <c r="CR1230" s="45"/>
      <c r="CS1230" s="45"/>
      <c r="CT1230" s="45"/>
      <c r="CU1230" s="45"/>
      <c r="CV1230" s="45"/>
      <c r="CW1230" s="45"/>
      <c r="CX1230" s="45"/>
      <c r="CY1230" s="45"/>
      <c r="CZ1230" s="45"/>
      <c r="DA1230" s="45"/>
      <c r="DB1230" s="45"/>
      <c r="DC1230" s="45"/>
      <c r="DD1230" s="45"/>
      <c r="DE1230" s="45"/>
      <c r="DF1230" s="45"/>
      <c r="DG1230" s="45"/>
      <c r="DH1230" s="45"/>
      <c r="DI1230" s="45"/>
      <c r="DJ1230" s="45"/>
      <c r="DK1230" s="45"/>
      <c r="DL1230" s="45"/>
      <c r="DM1230" s="45"/>
      <c r="DN1230" s="45"/>
      <c r="DO1230" s="45"/>
      <c r="DP1230" s="45"/>
      <c r="DQ1230" s="45"/>
      <c r="DR1230" s="45"/>
      <c r="DS1230" s="45"/>
      <c r="DT1230" s="45"/>
      <c r="DU1230" s="45"/>
      <c r="DV1230" s="1217"/>
      <c r="DW1230" s="45"/>
      <c r="DX1230" s="45"/>
      <c r="DY1230" s="45"/>
      <c r="DZ1230" s="45"/>
      <c r="EA1230" s="45"/>
      <c r="EB1230" s="45"/>
      <c r="EC1230" s="45"/>
      <c r="ED1230" s="45"/>
      <c r="EE1230" s="45"/>
      <c r="EF1230" s="45"/>
      <c r="EG1230" s="45"/>
      <c r="EH1230" s="45"/>
      <c r="EI1230" s="45"/>
      <c r="EJ1230" s="45"/>
      <c r="EK1230" s="45"/>
      <c r="EL1230" s="45"/>
      <c r="EM1230" s="45"/>
      <c r="EN1230" s="45"/>
      <c r="EO1230" s="45"/>
      <c r="EP1230" s="45"/>
      <c r="EQ1230" s="1217"/>
      <c r="ER1230" s="577"/>
    </row>
    <row r="1231" spans="1:148" ht="15" customHeight="1">
      <c r="A1231" s="648"/>
      <c r="B1231" s="2261" t="str">
        <f t="shared" si="1291"/>
        <v>Desk 81</v>
      </c>
      <c r="C1231" s="2266" t="str">
        <f t="shared" ref="C1231" si="1308">IF(ISBLANK(C92), "", C92)</f>
        <v/>
      </c>
      <c r="D1231" s="2266" t="str">
        <f t="shared" ref="D1231:F1250" si="1309">IF(ISBLANK(D92), "", D92)</f>
        <v/>
      </c>
      <c r="E1231" s="2266" t="str">
        <f t="shared" si="1309"/>
        <v/>
      </c>
      <c r="F1231" s="2266" t="str">
        <f t="shared" si="1309"/>
        <v/>
      </c>
      <c r="G1231" s="45"/>
      <c r="H1231" s="45"/>
      <c r="I1231" s="45"/>
      <c r="J1231" s="45"/>
      <c r="K1231" s="45"/>
      <c r="L1231" s="45"/>
      <c r="M1231" s="45"/>
      <c r="N1231" s="45"/>
      <c r="O1231" s="45"/>
      <c r="P1231" s="45"/>
      <c r="Q1231" s="45"/>
      <c r="R1231" s="45"/>
      <c r="S1231" s="45"/>
      <c r="T1231" s="45"/>
      <c r="U1231" s="45"/>
      <c r="V1231" s="45"/>
      <c r="W1231" s="45"/>
      <c r="X1231" s="45"/>
      <c r="Y1231" s="45"/>
      <c r="Z1231" s="45"/>
      <c r="AA1231" s="45"/>
      <c r="AB1231" s="45"/>
      <c r="AC1231" s="45"/>
      <c r="AD1231" s="45"/>
      <c r="AE1231" s="45"/>
      <c r="AF1231" s="45"/>
      <c r="AG1231" s="45"/>
      <c r="AH1231" s="45"/>
      <c r="AI1231" s="45"/>
      <c r="AJ1231" s="45"/>
      <c r="AK1231" s="45"/>
      <c r="AL1231" s="45"/>
      <c r="AM1231" s="45"/>
      <c r="AN1231" s="45"/>
      <c r="AO1231" s="45"/>
      <c r="AP1231" s="45"/>
      <c r="AQ1231" s="45"/>
      <c r="AR1231" s="45"/>
      <c r="AS1231" s="45"/>
      <c r="AT1231" s="45"/>
      <c r="AU1231" s="45"/>
      <c r="AV1231" s="45"/>
      <c r="AW1231" s="45"/>
      <c r="AX1231" s="45"/>
      <c r="AY1231" s="45"/>
      <c r="AZ1231" s="45"/>
      <c r="BA1231" s="45"/>
      <c r="BB1231" s="45"/>
      <c r="BC1231" s="45"/>
      <c r="BD1231" s="45"/>
      <c r="BE1231" s="45"/>
      <c r="BF1231" s="45"/>
      <c r="BG1231" s="45"/>
      <c r="BH1231" s="45"/>
      <c r="BI1231" s="45"/>
      <c r="BJ1231" s="45"/>
      <c r="BK1231" s="45"/>
      <c r="BL1231" s="45"/>
      <c r="BM1231" s="45"/>
      <c r="BN1231" s="45"/>
      <c r="BO1231" s="45"/>
      <c r="BP1231" s="45"/>
      <c r="BQ1231" s="45"/>
      <c r="BR1231" s="45"/>
      <c r="BS1231" s="45"/>
      <c r="BT1231" s="45"/>
      <c r="BU1231" s="45"/>
      <c r="BV1231" s="45"/>
      <c r="BW1231" s="45"/>
      <c r="BX1231" s="45"/>
      <c r="BY1231" s="45"/>
      <c r="BZ1231" s="45"/>
      <c r="CA1231" s="45"/>
      <c r="CB1231" s="45"/>
      <c r="CC1231" s="45"/>
      <c r="CD1231" s="45"/>
      <c r="CE1231" s="45"/>
      <c r="CF1231" s="45"/>
      <c r="CG1231" s="45"/>
      <c r="CH1231" s="45"/>
      <c r="CI1231" s="45"/>
      <c r="CJ1231" s="45"/>
      <c r="CK1231" s="45"/>
      <c r="CL1231" s="45"/>
      <c r="CM1231" s="45"/>
      <c r="CN1231" s="45"/>
      <c r="CO1231" s="45"/>
      <c r="CP1231" s="45"/>
      <c r="CQ1231" s="45"/>
      <c r="CR1231" s="45"/>
      <c r="CS1231" s="45"/>
      <c r="CT1231" s="45"/>
      <c r="CU1231" s="45"/>
      <c r="CV1231" s="45"/>
      <c r="CW1231" s="45"/>
      <c r="CX1231" s="45"/>
      <c r="CY1231" s="45"/>
      <c r="CZ1231" s="45"/>
      <c r="DA1231" s="45"/>
      <c r="DB1231" s="45"/>
      <c r="DC1231" s="45"/>
      <c r="DD1231" s="45"/>
      <c r="DE1231" s="45"/>
      <c r="DF1231" s="45"/>
      <c r="DG1231" s="45"/>
      <c r="DH1231" s="45"/>
      <c r="DI1231" s="45"/>
      <c r="DJ1231" s="45"/>
      <c r="DK1231" s="45"/>
      <c r="DL1231" s="45"/>
      <c r="DM1231" s="45"/>
      <c r="DN1231" s="45"/>
      <c r="DO1231" s="45"/>
      <c r="DP1231" s="45"/>
      <c r="DQ1231" s="45"/>
      <c r="DR1231" s="45"/>
      <c r="DS1231" s="45"/>
      <c r="DT1231" s="45"/>
      <c r="DU1231" s="45"/>
      <c r="DV1231" s="1217"/>
      <c r="DW1231" s="45"/>
      <c r="DX1231" s="45"/>
      <c r="DY1231" s="45"/>
      <c r="DZ1231" s="45"/>
      <c r="EA1231" s="45"/>
      <c r="EB1231" s="45"/>
      <c r="EC1231" s="45"/>
      <c r="ED1231" s="45"/>
      <c r="EE1231" s="45"/>
      <c r="EF1231" s="45"/>
      <c r="EG1231" s="45"/>
      <c r="EH1231" s="45"/>
      <c r="EI1231" s="45"/>
      <c r="EJ1231" s="45"/>
      <c r="EK1231" s="45"/>
      <c r="EL1231" s="45"/>
      <c r="EM1231" s="45"/>
      <c r="EN1231" s="45"/>
      <c r="EO1231" s="45"/>
      <c r="EP1231" s="45"/>
      <c r="EQ1231" s="1217"/>
      <c r="ER1231" s="577"/>
    </row>
    <row r="1232" spans="1:148" ht="15" customHeight="1">
      <c r="A1232" s="648"/>
      <c r="B1232" s="2261" t="str">
        <f t="shared" si="1291"/>
        <v>Desk 82</v>
      </c>
      <c r="C1232" s="2266" t="str">
        <f t="shared" ref="C1232" si="1310">IF(ISBLANK(C93), "", C93)</f>
        <v/>
      </c>
      <c r="D1232" s="2266" t="str">
        <f t="shared" si="1309"/>
        <v/>
      </c>
      <c r="E1232" s="2266" t="str">
        <f t="shared" si="1309"/>
        <v/>
      </c>
      <c r="F1232" s="2266" t="str">
        <f t="shared" si="1309"/>
        <v/>
      </c>
      <c r="G1232" s="45"/>
      <c r="H1232" s="45"/>
      <c r="I1232" s="45"/>
      <c r="J1232" s="45"/>
      <c r="K1232" s="45"/>
      <c r="L1232" s="45"/>
      <c r="M1232" s="45"/>
      <c r="N1232" s="45"/>
      <c r="O1232" s="45"/>
      <c r="P1232" s="45"/>
      <c r="Q1232" s="45"/>
      <c r="R1232" s="45"/>
      <c r="S1232" s="45"/>
      <c r="T1232" s="45"/>
      <c r="U1232" s="45"/>
      <c r="V1232" s="45"/>
      <c r="W1232" s="45"/>
      <c r="X1232" s="45"/>
      <c r="Y1232" s="45"/>
      <c r="Z1232" s="45"/>
      <c r="AA1232" s="45"/>
      <c r="AB1232" s="45"/>
      <c r="AC1232" s="45"/>
      <c r="AD1232" s="45"/>
      <c r="AE1232" s="45"/>
      <c r="AF1232" s="45"/>
      <c r="AG1232" s="45"/>
      <c r="AH1232" s="45"/>
      <c r="AI1232" s="45"/>
      <c r="AJ1232" s="45"/>
      <c r="AK1232" s="45"/>
      <c r="AL1232" s="45"/>
      <c r="AM1232" s="45"/>
      <c r="AN1232" s="45"/>
      <c r="AO1232" s="45"/>
      <c r="AP1232" s="45"/>
      <c r="AQ1232" s="45"/>
      <c r="AR1232" s="45"/>
      <c r="AS1232" s="45"/>
      <c r="AT1232" s="45"/>
      <c r="AU1232" s="45"/>
      <c r="AV1232" s="45"/>
      <c r="AW1232" s="45"/>
      <c r="AX1232" s="45"/>
      <c r="AY1232" s="45"/>
      <c r="AZ1232" s="45"/>
      <c r="BA1232" s="45"/>
      <c r="BB1232" s="45"/>
      <c r="BC1232" s="45"/>
      <c r="BD1232" s="45"/>
      <c r="BE1232" s="45"/>
      <c r="BF1232" s="45"/>
      <c r="BG1232" s="45"/>
      <c r="BH1232" s="45"/>
      <c r="BI1232" s="45"/>
      <c r="BJ1232" s="45"/>
      <c r="BK1232" s="45"/>
      <c r="BL1232" s="45"/>
      <c r="BM1232" s="45"/>
      <c r="BN1232" s="45"/>
      <c r="BO1232" s="45"/>
      <c r="BP1232" s="45"/>
      <c r="BQ1232" s="45"/>
      <c r="BR1232" s="45"/>
      <c r="BS1232" s="45"/>
      <c r="BT1232" s="45"/>
      <c r="BU1232" s="45"/>
      <c r="BV1232" s="45"/>
      <c r="BW1232" s="45"/>
      <c r="BX1232" s="45"/>
      <c r="BY1232" s="45"/>
      <c r="BZ1232" s="45"/>
      <c r="CA1232" s="45"/>
      <c r="CB1232" s="45"/>
      <c r="CC1232" s="45"/>
      <c r="CD1232" s="45"/>
      <c r="CE1232" s="45"/>
      <c r="CF1232" s="45"/>
      <c r="CG1232" s="45"/>
      <c r="CH1232" s="45"/>
      <c r="CI1232" s="45"/>
      <c r="CJ1232" s="45"/>
      <c r="CK1232" s="45"/>
      <c r="CL1232" s="45"/>
      <c r="CM1232" s="45"/>
      <c r="CN1232" s="45"/>
      <c r="CO1232" s="45"/>
      <c r="CP1232" s="45"/>
      <c r="CQ1232" s="45"/>
      <c r="CR1232" s="45"/>
      <c r="CS1232" s="45"/>
      <c r="CT1232" s="45"/>
      <c r="CU1232" s="45"/>
      <c r="CV1232" s="45"/>
      <c r="CW1232" s="45"/>
      <c r="CX1232" s="45"/>
      <c r="CY1232" s="45"/>
      <c r="CZ1232" s="45"/>
      <c r="DA1232" s="45"/>
      <c r="DB1232" s="45"/>
      <c r="DC1232" s="45"/>
      <c r="DD1232" s="45"/>
      <c r="DE1232" s="45"/>
      <c r="DF1232" s="45"/>
      <c r="DG1232" s="45"/>
      <c r="DH1232" s="45"/>
      <c r="DI1232" s="45"/>
      <c r="DJ1232" s="45"/>
      <c r="DK1232" s="45"/>
      <c r="DL1232" s="45"/>
      <c r="DM1232" s="45"/>
      <c r="DN1232" s="45"/>
      <c r="DO1232" s="45"/>
      <c r="DP1232" s="45"/>
      <c r="DQ1232" s="45"/>
      <c r="DR1232" s="45"/>
      <c r="DS1232" s="45"/>
      <c r="DT1232" s="45"/>
      <c r="DU1232" s="45"/>
      <c r="DV1232" s="1217"/>
      <c r="DW1232" s="45"/>
      <c r="DX1232" s="45"/>
      <c r="DY1232" s="45"/>
      <c r="DZ1232" s="45"/>
      <c r="EA1232" s="45"/>
      <c r="EB1232" s="45"/>
      <c r="EC1232" s="45"/>
      <c r="ED1232" s="45"/>
      <c r="EE1232" s="45"/>
      <c r="EF1232" s="45"/>
      <c r="EG1232" s="45"/>
      <c r="EH1232" s="45"/>
      <c r="EI1232" s="45"/>
      <c r="EJ1232" s="45"/>
      <c r="EK1232" s="45"/>
      <c r="EL1232" s="45"/>
      <c r="EM1232" s="45"/>
      <c r="EN1232" s="45"/>
      <c r="EO1232" s="45"/>
      <c r="EP1232" s="45"/>
      <c r="EQ1232" s="1217"/>
      <c r="ER1232" s="577"/>
    </row>
    <row r="1233" spans="1:148" ht="15" customHeight="1">
      <c r="A1233" s="648"/>
      <c r="B1233" s="2261" t="str">
        <f t="shared" si="1291"/>
        <v>Desk 83</v>
      </c>
      <c r="C1233" s="2266" t="str">
        <f t="shared" ref="C1233" si="1311">IF(ISBLANK(C94), "", C94)</f>
        <v/>
      </c>
      <c r="D1233" s="2266" t="str">
        <f t="shared" si="1309"/>
        <v/>
      </c>
      <c r="E1233" s="2266" t="str">
        <f t="shared" si="1309"/>
        <v/>
      </c>
      <c r="F1233" s="2266" t="str">
        <f t="shared" si="1309"/>
        <v/>
      </c>
      <c r="G1233" s="45"/>
      <c r="H1233" s="45"/>
      <c r="I1233" s="45"/>
      <c r="J1233" s="45"/>
      <c r="K1233" s="45"/>
      <c r="L1233" s="45"/>
      <c r="M1233" s="45"/>
      <c r="N1233" s="45"/>
      <c r="O1233" s="45"/>
      <c r="P1233" s="45"/>
      <c r="Q1233" s="45"/>
      <c r="R1233" s="45"/>
      <c r="S1233" s="45"/>
      <c r="T1233" s="45"/>
      <c r="U1233" s="45"/>
      <c r="V1233" s="45"/>
      <c r="W1233" s="45"/>
      <c r="X1233" s="45"/>
      <c r="Y1233" s="45"/>
      <c r="Z1233" s="45"/>
      <c r="AA1233" s="45"/>
      <c r="AB1233" s="45"/>
      <c r="AC1233" s="45"/>
      <c r="AD1233" s="45"/>
      <c r="AE1233" s="45"/>
      <c r="AF1233" s="45"/>
      <c r="AG1233" s="45"/>
      <c r="AH1233" s="45"/>
      <c r="AI1233" s="45"/>
      <c r="AJ1233" s="45"/>
      <c r="AK1233" s="45"/>
      <c r="AL1233" s="45"/>
      <c r="AM1233" s="45"/>
      <c r="AN1233" s="45"/>
      <c r="AO1233" s="45"/>
      <c r="AP1233" s="45"/>
      <c r="AQ1233" s="45"/>
      <c r="AR1233" s="45"/>
      <c r="AS1233" s="45"/>
      <c r="AT1233" s="45"/>
      <c r="AU1233" s="45"/>
      <c r="AV1233" s="45"/>
      <c r="AW1233" s="45"/>
      <c r="AX1233" s="45"/>
      <c r="AY1233" s="45"/>
      <c r="AZ1233" s="45"/>
      <c r="BA1233" s="45"/>
      <c r="BB1233" s="45"/>
      <c r="BC1233" s="45"/>
      <c r="BD1233" s="45"/>
      <c r="BE1233" s="45"/>
      <c r="BF1233" s="45"/>
      <c r="BG1233" s="45"/>
      <c r="BH1233" s="45"/>
      <c r="BI1233" s="45"/>
      <c r="BJ1233" s="45"/>
      <c r="BK1233" s="45"/>
      <c r="BL1233" s="45"/>
      <c r="BM1233" s="45"/>
      <c r="BN1233" s="45"/>
      <c r="BO1233" s="45"/>
      <c r="BP1233" s="45"/>
      <c r="BQ1233" s="45"/>
      <c r="BR1233" s="45"/>
      <c r="BS1233" s="45"/>
      <c r="BT1233" s="45"/>
      <c r="BU1233" s="45"/>
      <c r="BV1233" s="45"/>
      <c r="BW1233" s="45"/>
      <c r="BX1233" s="45"/>
      <c r="BY1233" s="45"/>
      <c r="BZ1233" s="45"/>
      <c r="CA1233" s="45"/>
      <c r="CB1233" s="45"/>
      <c r="CC1233" s="45"/>
      <c r="CD1233" s="45"/>
      <c r="CE1233" s="45"/>
      <c r="CF1233" s="45"/>
      <c r="CG1233" s="45"/>
      <c r="CH1233" s="45"/>
      <c r="CI1233" s="45"/>
      <c r="CJ1233" s="45"/>
      <c r="CK1233" s="45"/>
      <c r="CL1233" s="45"/>
      <c r="CM1233" s="45"/>
      <c r="CN1233" s="45"/>
      <c r="CO1233" s="45"/>
      <c r="CP1233" s="45"/>
      <c r="CQ1233" s="45"/>
      <c r="CR1233" s="45"/>
      <c r="CS1233" s="45"/>
      <c r="CT1233" s="45"/>
      <c r="CU1233" s="45"/>
      <c r="CV1233" s="45"/>
      <c r="CW1233" s="45"/>
      <c r="CX1233" s="45"/>
      <c r="CY1233" s="45"/>
      <c r="CZ1233" s="45"/>
      <c r="DA1233" s="45"/>
      <c r="DB1233" s="45"/>
      <c r="DC1233" s="45"/>
      <c r="DD1233" s="45"/>
      <c r="DE1233" s="45"/>
      <c r="DF1233" s="45"/>
      <c r="DG1233" s="45"/>
      <c r="DH1233" s="45"/>
      <c r="DI1233" s="45"/>
      <c r="DJ1233" s="45"/>
      <c r="DK1233" s="45"/>
      <c r="DL1233" s="45"/>
      <c r="DM1233" s="45"/>
      <c r="DN1233" s="45"/>
      <c r="DO1233" s="45"/>
      <c r="DP1233" s="45"/>
      <c r="DQ1233" s="45"/>
      <c r="DR1233" s="45"/>
      <c r="DS1233" s="45"/>
      <c r="DT1233" s="45"/>
      <c r="DU1233" s="45"/>
      <c r="DV1233" s="1217"/>
      <c r="DW1233" s="45"/>
      <c r="DX1233" s="45"/>
      <c r="DY1233" s="45"/>
      <c r="DZ1233" s="45"/>
      <c r="EA1233" s="45"/>
      <c r="EB1233" s="45"/>
      <c r="EC1233" s="45"/>
      <c r="ED1233" s="45"/>
      <c r="EE1233" s="45"/>
      <c r="EF1233" s="45"/>
      <c r="EG1233" s="45"/>
      <c r="EH1233" s="45"/>
      <c r="EI1233" s="45"/>
      <c r="EJ1233" s="45"/>
      <c r="EK1233" s="45"/>
      <c r="EL1233" s="45"/>
      <c r="EM1233" s="45"/>
      <c r="EN1233" s="45"/>
      <c r="EO1233" s="45"/>
      <c r="EP1233" s="45"/>
      <c r="EQ1233" s="1217"/>
      <c r="ER1233" s="577"/>
    </row>
    <row r="1234" spans="1:148" ht="15" customHeight="1">
      <c r="A1234" s="648"/>
      <c r="B1234" s="2261" t="str">
        <f t="shared" si="1291"/>
        <v>Desk 84</v>
      </c>
      <c r="C1234" s="2266" t="str">
        <f t="shared" ref="C1234" si="1312">IF(ISBLANK(C95), "", C95)</f>
        <v/>
      </c>
      <c r="D1234" s="2266" t="str">
        <f t="shared" si="1309"/>
        <v/>
      </c>
      <c r="E1234" s="2266" t="str">
        <f t="shared" si="1309"/>
        <v/>
      </c>
      <c r="F1234" s="2266" t="str">
        <f t="shared" si="1309"/>
        <v/>
      </c>
      <c r="G1234" s="45"/>
      <c r="H1234" s="45"/>
      <c r="I1234" s="45"/>
      <c r="J1234" s="45"/>
      <c r="K1234" s="45"/>
      <c r="L1234" s="45"/>
      <c r="M1234" s="45"/>
      <c r="N1234" s="45"/>
      <c r="O1234" s="45"/>
      <c r="P1234" s="45"/>
      <c r="Q1234" s="45"/>
      <c r="R1234" s="45"/>
      <c r="S1234" s="45"/>
      <c r="T1234" s="45"/>
      <c r="U1234" s="45"/>
      <c r="V1234" s="45"/>
      <c r="W1234" s="45"/>
      <c r="X1234" s="45"/>
      <c r="Y1234" s="45"/>
      <c r="Z1234" s="45"/>
      <c r="AA1234" s="45"/>
      <c r="AB1234" s="45"/>
      <c r="AC1234" s="45"/>
      <c r="AD1234" s="45"/>
      <c r="AE1234" s="45"/>
      <c r="AF1234" s="45"/>
      <c r="AG1234" s="45"/>
      <c r="AH1234" s="45"/>
      <c r="AI1234" s="45"/>
      <c r="AJ1234" s="45"/>
      <c r="AK1234" s="45"/>
      <c r="AL1234" s="45"/>
      <c r="AM1234" s="45"/>
      <c r="AN1234" s="45"/>
      <c r="AO1234" s="45"/>
      <c r="AP1234" s="45"/>
      <c r="AQ1234" s="45"/>
      <c r="AR1234" s="45"/>
      <c r="AS1234" s="45"/>
      <c r="AT1234" s="45"/>
      <c r="AU1234" s="45"/>
      <c r="AV1234" s="45"/>
      <c r="AW1234" s="45"/>
      <c r="AX1234" s="45"/>
      <c r="AY1234" s="45"/>
      <c r="AZ1234" s="45"/>
      <c r="BA1234" s="45"/>
      <c r="BB1234" s="45"/>
      <c r="BC1234" s="45"/>
      <c r="BD1234" s="45"/>
      <c r="BE1234" s="45"/>
      <c r="BF1234" s="45"/>
      <c r="BG1234" s="45"/>
      <c r="BH1234" s="45"/>
      <c r="BI1234" s="45"/>
      <c r="BJ1234" s="45"/>
      <c r="BK1234" s="45"/>
      <c r="BL1234" s="45"/>
      <c r="BM1234" s="45"/>
      <c r="BN1234" s="45"/>
      <c r="BO1234" s="45"/>
      <c r="BP1234" s="45"/>
      <c r="BQ1234" s="45"/>
      <c r="BR1234" s="45"/>
      <c r="BS1234" s="45"/>
      <c r="BT1234" s="45"/>
      <c r="BU1234" s="45"/>
      <c r="BV1234" s="45"/>
      <c r="BW1234" s="45"/>
      <c r="BX1234" s="45"/>
      <c r="BY1234" s="45"/>
      <c r="BZ1234" s="45"/>
      <c r="CA1234" s="45"/>
      <c r="CB1234" s="45"/>
      <c r="CC1234" s="45"/>
      <c r="CD1234" s="45"/>
      <c r="CE1234" s="45"/>
      <c r="CF1234" s="45"/>
      <c r="CG1234" s="45"/>
      <c r="CH1234" s="45"/>
      <c r="CI1234" s="45"/>
      <c r="CJ1234" s="45"/>
      <c r="CK1234" s="45"/>
      <c r="CL1234" s="45"/>
      <c r="CM1234" s="45"/>
      <c r="CN1234" s="45"/>
      <c r="CO1234" s="45"/>
      <c r="CP1234" s="45"/>
      <c r="CQ1234" s="45"/>
      <c r="CR1234" s="45"/>
      <c r="CS1234" s="45"/>
      <c r="CT1234" s="45"/>
      <c r="CU1234" s="45"/>
      <c r="CV1234" s="45"/>
      <c r="CW1234" s="45"/>
      <c r="CX1234" s="45"/>
      <c r="CY1234" s="45"/>
      <c r="CZ1234" s="45"/>
      <c r="DA1234" s="45"/>
      <c r="DB1234" s="45"/>
      <c r="DC1234" s="45"/>
      <c r="DD1234" s="45"/>
      <c r="DE1234" s="45"/>
      <c r="DF1234" s="45"/>
      <c r="DG1234" s="45"/>
      <c r="DH1234" s="45"/>
      <c r="DI1234" s="45"/>
      <c r="DJ1234" s="45"/>
      <c r="DK1234" s="45"/>
      <c r="DL1234" s="45"/>
      <c r="DM1234" s="45"/>
      <c r="DN1234" s="45"/>
      <c r="DO1234" s="45"/>
      <c r="DP1234" s="45"/>
      <c r="DQ1234" s="45"/>
      <c r="DR1234" s="45"/>
      <c r="DS1234" s="45"/>
      <c r="DT1234" s="45"/>
      <c r="DU1234" s="45"/>
      <c r="DV1234" s="1217"/>
      <c r="DW1234" s="45"/>
      <c r="DX1234" s="45"/>
      <c r="DY1234" s="45"/>
      <c r="DZ1234" s="45"/>
      <c r="EA1234" s="45"/>
      <c r="EB1234" s="45"/>
      <c r="EC1234" s="45"/>
      <c r="ED1234" s="45"/>
      <c r="EE1234" s="45"/>
      <c r="EF1234" s="45"/>
      <c r="EG1234" s="45"/>
      <c r="EH1234" s="45"/>
      <c r="EI1234" s="45"/>
      <c r="EJ1234" s="45"/>
      <c r="EK1234" s="45"/>
      <c r="EL1234" s="45"/>
      <c r="EM1234" s="45"/>
      <c r="EN1234" s="45"/>
      <c r="EO1234" s="45"/>
      <c r="EP1234" s="45"/>
      <c r="EQ1234" s="1217"/>
      <c r="ER1234" s="577"/>
    </row>
    <row r="1235" spans="1:148" ht="15" customHeight="1">
      <c r="A1235" s="648"/>
      <c r="B1235" s="2261" t="str">
        <f t="shared" si="1291"/>
        <v>Desk 85</v>
      </c>
      <c r="C1235" s="2266" t="str">
        <f t="shared" ref="C1235" si="1313">IF(ISBLANK(C96), "", C96)</f>
        <v/>
      </c>
      <c r="D1235" s="2266" t="str">
        <f t="shared" si="1309"/>
        <v/>
      </c>
      <c r="E1235" s="2266" t="str">
        <f t="shared" si="1309"/>
        <v/>
      </c>
      <c r="F1235" s="2266" t="str">
        <f t="shared" si="1309"/>
        <v/>
      </c>
      <c r="G1235" s="45"/>
      <c r="H1235" s="45"/>
      <c r="I1235" s="45"/>
      <c r="J1235" s="45"/>
      <c r="K1235" s="45"/>
      <c r="L1235" s="45"/>
      <c r="M1235" s="45"/>
      <c r="N1235" s="45"/>
      <c r="O1235" s="45"/>
      <c r="P1235" s="45"/>
      <c r="Q1235" s="45"/>
      <c r="R1235" s="45"/>
      <c r="S1235" s="45"/>
      <c r="T1235" s="45"/>
      <c r="U1235" s="45"/>
      <c r="V1235" s="45"/>
      <c r="W1235" s="45"/>
      <c r="X1235" s="45"/>
      <c r="Y1235" s="45"/>
      <c r="Z1235" s="45"/>
      <c r="AA1235" s="45"/>
      <c r="AB1235" s="45"/>
      <c r="AC1235" s="45"/>
      <c r="AD1235" s="45"/>
      <c r="AE1235" s="45"/>
      <c r="AF1235" s="45"/>
      <c r="AG1235" s="45"/>
      <c r="AH1235" s="45"/>
      <c r="AI1235" s="45"/>
      <c r="AJ1235" s="45"/>
      <c r="AK1235" s="45"/>
      <c r="AL1235" s="45"/>
      <c r="AM1235" s="45"/>
      <c r="AN1235" s="45"/>
      <c r="AO1235" s="45"/>
      <c r="AP1235" s="45"/>
      <c r="AQ1235" s="45"/>
      <c r="AR1235" s="45"/>
      <c r="AS1235" s="45"/>
      <c r="AT1235" s="45"/>
      <c r="AU1235" s="45"/>
      <c r="AV1235" s="45"/>
      <c r="AW1235" s="45"/>
      <c r="AX1235" s="45"/>
      <c r="AY1235" s="45"/>
      <c r="AZ1235" s="45"/>
      <c r="BA1235" s="45"/>
      <c r="BB1235" s="45"/>
      <c r="BC1235" s="45"/>
      <c r="BD1235" s="45"/>
      <c r="BE1235" s="45"/>
      <c r="BF1235" s="45"/>
      <c r="BG1235" s="45"/>
      <c r="BH1235" s="45"/>
      <c r="BI1235" s="45"/>
      <c r="BJ1235" s="45"/>
      <c r="BK1235" s="45"/>
      <c r="BL1235" s="45"/>
      <c r="BM1235" s="45"/>
      <c r="BN1235" s="45"/>
      <c r="BO1235" s="45"/>
      <c r="BP1235" s="45"/>
      <c r="BQ1235" s="45"/>
      <c r="BR1235" s="45"/>
      <c r="BS1235" s="45"/>
      <c r="BT1235" s="45"/>
      <c r="BU1235" s="45"/>
      <c r="BV1235" s="45"/>
      <c r="BW1235" s="45"/>
      <c r="BX1235" s="45"/>
      <c r="BY1235" s="45"/>
      <c r="BZ1235" s="45"/>
      <c r="CA1235" s="45"/>
      <c r="CB1235" s="45"/>
      <c r="CC1235" s="45"/>
      <c r="CD1235" s="45"/>
      <c r="CE1235" s="45"/>
      <c r="CF1235" s="45"/>
      <c r="CG1235" s="45"/>
      <c r="CH1235" s="45"/>
      <c r="CI1235" s="45"/>
      <c r="CJ1235" s="45"/>
      <c r="CK1235" s="45"/>
      <c r="CL1235" s="45"/>
      <c r="CM1235" s="45"/>
      <c r="CN1235" s="45"/>
      <c r="CO1235" s="45"/>
      <c r="CP1235" s="45"/>
      <c r="CQ1235" s="45"/>
      <c r="CR1235" s="45"/>
      <c r="CS1235" s="45"/>
      <c r="CT1235" s="45"/>
      <c r="CU1235" s="45"/>
      <c r="CV1235" s="45"/>
      <c r="CW1235" s="45"/>
      <c r="CX1235" s="45"/>
      <c r="CY1235" s="45"/>
      <c r="CZ1235" s="45"/>
      <c r="DA1235" s="45"/>
      <c r="DB1235" s="45"/>
      <c r="DC1235" s="45"/>
      <c r="DD1235" s="45"/>
      <c r="DE1235" s="45"/>
      <c r="DF1235" s="45"/>
      <c r="DG1235" s="45"/>
      <c r="DH1235" s="45"/>
      <c r="DI1235" s="45"/>
      <c r="DJ1235" s="45"/>
      <c r="DK1235" s="45"/>
      <c r="DL1235" s="45"/>
      <c r="DM1235" s="45"/>
      <c r="DN1235" s="45"/>
      <c r="DO1235" s="45"/>
      <c r="DP1235" s="45"/>
      <c r="DQ1235" s="45"/>
      <c r="DR1235" s="45"/>
      <c r="DS1235" s="45"/>
      <c r="DT1235" s="45"/>
      <c r="DU1235" s="45"/>
      <c r="DV1235" s="1217"/>
      <c r="DW1235" s="45"/>
      <c r="DX1235" s="45"/>
      <c r="DY1235" s="45"/>
      <c r="DZ1235" s="45"/>
      <c r="EA1235" s="45"/>
      <c r="EB1235" s="45"/>
      <c r="EC1235" s="45"/>
      <c r="ED1235" s="45"/>
      <c r="EE1235" s="45"/>
      <c r="EF1235" s="45"/>
      <c r="EG1235" s="45"/>
      <c r="EH1235" s="45"/>
      <c r="EI1235" s="45"/>
      <c r="EJ1235" s="45"/>
      <c r="EK1235" s="45"/>
      <c r="EL1235" s="45"/>
      <c r="EM1235" s="45"/>
      <c r="EN1235" s="45"/>
      <c r="EO1235" s="45"/>
      <c r="EP1235" s="45"/>
      <c r="EQ1235" s="1217"/>
      <c r="ER1235" s="577"/>
    </row>
    <row r="1236" spans="1:148" ht="15" customHeight="1">
      <c r="A1236" s="648"/>
      <c r="B1236" s="2261" t="str">
        <f t="shared" si="1291"/>
        <v>Desk 86</v>
      </c>
      <c r="C1236" s="2266" t="str">
        <f t="shared" ref="C1236" si="1314">IF(ISBLANK(C97), "", C97)</f>
        <v/>
      </c>
      <c r="D1236" s="2266" t="str">
        <f t="shared" si="1309"/>
        <v/>
      </c>
      <c r="E1236" s="2266" t="str">
        <f t="shared" si="1309"/>
        <v/>
      </c>
      <c r="F1236" s="2266" t="str">
        <f t="shared" si="1309"/>
        <v/>
      </c>
      <c r="G1236" s="45"/>
      <c r="H1236" s="45"/>
      <c r="I1236" s="45"/>
      <c r="J1236" s="45"/>
      <c r="K1236" s="45"/>
      <c r="L1236" s="45"/>
      <c r="M1236" s="45"/>
      <c r="N1236" s="45"/>
      <c r="O1236" s="45"/>
      <c r="P1236" s="45"/>
      <c r="Q1236" s="45"/>
      <c r="R1236" s="45"/>
      <c r="S1236" s="45"/>
      <c r="T1236" s="45"/>
      <c r="U1236" s="45"/>
      <c r="V1236" s="45"/>
      <c r="W1236" s="45"/>
      <c r="X1236" s="45"/>
      <c r="Y1236" s="45"/>
      <c r="Z1236" s="45"/>
      <c r="AA1236" s="45"/>
      <c r="AB1236" s="45"/>
      <c r="AC1236" s="45"/>
      <c r="AD1236" s="45"/>
      <c r="AE1236" s="45"/>
      <c r="AF1236" s="45"/>
      <c r="AG1236" s="45"/>
      <c r="AH1236" s="45"/>
      <c r="AI1236" s="45"/>
      <c r="AJ1236" s="45"/>
      <c r="AK1236" s="45"/>
      <c r="AL1236" s="45"/>
      <c r="AM1236" s="45"/>
      <c r="AN1236" s="45"/>
      <c r="AO1236" s="45"/>
      <c r="AP1236" s="45"/>
      <c r="AQ1236" s="45"/>
      <c r="AR1236" s="45"/>
      <c r="AS1236" s="45"/>
      <c r="AT1236" s="45"/>
      <c r="AU1236" s="45"/>
      <c r="AV1236" s="45"/>
      <c r="AW1236" s="45"/>
      <c r="AX1236" s="45"/>
      <c r="AY1236" s="45"/>
      <c r="AZ1236" s="45"/>
      <c r="BA1236" s="45"/>
      <c r="BB1236" s="45"/>
      <c r="BC1236" s="45"/>
      <c r="BD1236" s="45"/>
      <c r="BE1236" s="45"/>
      <c r="BF1236" s="45"/>
      <c r="BG1236" s="45"/>
      <c r="BH1236" s="45"/>
      <c r="BI1236" s="45"/>
      <c r="BJ1236" s="45"/>
      <c r="BK1236" s="45"/>
      <c r="BL1236" s="45"/>
      <c r="BM1236" s="45"/>
      <c r="BN1236" s="45"/>
      <c r="BO1236" s="45"/>
      <c r="BP1236" s="45"/>
      <c r="BQ1236" s="45"/>
      <c r="BR1236" s="45"/>
      <c r="BS1236" s="45"/>
      <c r="BT1236" s="45"/>
      <c r="BU1236" s="45"/>
      <c r="BV1236" s="45"/>
      <c r="BW1236" s="45"/>
      <c r="BX1236" s="45"/>
      <c r="BY1236" s="45"/>
      <c r="BZ1236" s="45"/>
      <c r="CA1236" s="45"/>
      <c r="CB1236" s="45"/>
      <c r="CC1236" s="45"/>
      <c r="CD1236" s="45"/>
      <c r="CE1236" s="45"/>
      <c r="CF1236" s="45"/>
      <c r="CG1236" s="45"/>
      <c r="CH1236" s="45"/>
      <c r="CI1236" s="45"/>
      <c r="CJ1236" s="45"/>
      <c r="CK1236" s="45"/>
      <c r="CL1236" s="45"/>
      <c r="CM1236" s="45"/>
      <c r="CN1236" s="45"/>
      <c r="CO1236" s="45"/>
      <c r="CP1236" s="45"/>
      <c r="CQ1236" s="45"/>
      <c r="CR1236" s="45"/>
      <c r="CS1236" s="45"/>
      <c r="CT1236" s="45"/>
      <c r="CU1236" s="45"/>
      <c r="CV1236" s="45"/>
      <c r="CW1236" s="45"/>
      <c r="CX1236" s="45"/>
      <c r="CY1236" s="45"/>
      <c r="CZ1236" s="45"/>
      <c r="DA1236" s="45"/>
      <c r="DB1236" s="45"/>
      <c r="DC1236" s="45"/>
      <c r="DD1236" s="45"/>
      <c r="DE1236" s="45"/>
      <c r="DF1236" s="45"/>
      <c r="DG1236" s="45"/>
      <c r="DH1236" s="45"/>
      <c r="DI1236" s="45"/>
      <c r="DJ1236" s="45"/>
      <c r="DK1236" s="45"/>
      <c r="DL1236" s="45"/>
      <c r="DM1236" s="45"/>
      <c r="DN1236" s="45"/>
      <c r="DO1236" s="45"/>
      <c r="DP1236" s="45"/>
      <c r="DQ1236" s="45"/>
      <c r="DR1236" s="45"/>
      <c r="DS1236" s="45"/>
      <c r="DT1236" s="45"/>
      <c r="DU1236" s="45"/>
      <c r="DV1236" s="1217"/>
      <c r="DW1236" s="45"/>
      <c r="DX1236" s="45"/>
      <c r="DY1236" s="45"/>
      <c r="DZ1236" s="45"/>
      <c r="EA1236" s="45"/>
      <c r="EB1236" s="45"/>
      <c r="EC1236" s="45"/>
      <c r="ED1236" s="45"/>
      <c r="EE1236" s="45"/>
      <c r="EF1236" s="45"/>
      <c r="EG1236" s="45"/>
      <c r="EH1236" s="45"/>
      <c r="EI1236" s="45"/>
      <c r="EJ1236" s="45"/>
      <c r="EK1236" s="45"/>
      <c r="EL1236" s="45"/>
      <c r="EM1236" s="45"/>
      <c r="EN1236" s="45"/>
      <c r="EO1236" s="45"/>
      <c r="EP1236" s="45"/>
      <c r="EQ1236" s="1217"/>
      <c r="ER1236" s="577"/>
    </row>
    <row r="1237" spans="1:148" ht="15" customHeight="1">
      <c r="A1237" s="648"/>
      <c r="B1237" s="2261" t="str">
        <f t="shared" si="1291"/>
        <v>Desk 87</v>
      </c>
      <c r="C1237" s="2266" t="str">
        <f t="shared" ref="C1237" si="1315">IF(ISBLANK(C98), "", C98)</f>
        <v/>
      </c>
      <c r="D1237" s="2266" t="str">
        <f t="shared" si="1309"/>
        <v/>
      </c>
      <c r="E1237" s="2266" t="str">
        <f t="shared" si="1309"/>
        <v/>
      </c>
      <c r="F1237" s="2266" t="str">
        <f t="shared" si="1309"/>
        <v/>
      </c>
      <c r="G1237" s="45"/>
      <c r="H1237" s="45"/>
      <c r="I1237" s="45"/>
      <c r="J1237" s="45"/>
      <c r="K1237" s="45"/>
      <c r="L1237" s="45"/>
      <c r="M1237" s="45"/>
      <c r="N1237" s="45"/>
      <c r="O1237" s="45"/>
      <c r="P1237" s="45"/>
      <c r="Q1237" s="45"/>
      <c r="R1237" s="45"/>
      <c r="S1237" s="45"/>
      <c r="T1237" s="45"/>
      <c r="U1237" s="45"/>
      <c r="V1237" s="45"/>
      <c r="W1237" s="45"/>
      <c r="X1237" s="45"/>
      <c r="Y1237" s="45"/>
      <c r="Z1237" s="45"/>
      <c r="AA1237" s="45"/>
      <c r="AB1237" s="45"/>
      <c r="AC1237" s="45"/>
      <c r="AD1237" s="45"/>
      <c r="AE1237" s="45"/>
      <c r="AF1237" s="45"/>
      <c r="AG1237" s="45"/>
      <c r="AH1237" s="45"/>
      <c r="AI1237" s="45"/>
      <c r="AJ1237" s="45"/>
      <c r="AK1237" s="45"/>
      <c r="AL1237" s="45"/>
      <c r="AM1237" s="45"/>
      <c r="AN1237" s="45"/>
      <c r="AO1237" s="45"/>
      <c r="AP1237" s="45"/>
      <c r="AQ1237" s="45"/>
      <c r="AR1237" s="45"/>
      <c r="AS1237" s="45"/>
      <c r="AT1237" s="45"/>
      <c r="AU1237" s="45"/>
      <c r="AV1237" s="45"/>
      <c r="AW1237" s="45"/>
      <c r="AX1237" s="45"/>
      <c r="AY1237" s="45"/>
      <c r="AZ1237" s="45"/>
      <c r="BA1237" s="45"/>
      <c r="BB1237" s="45"/>
      <c r="BC1237" s="45"/>
      <c r="BD1237" s="45"/>
      <c r="BE1237" s="45"/>
      <c r="BF1237" s="45"/>
      <c r="BG1237" s="45"/>
      <c r="BH1237" s="45"/>
      <c r="BI1237" s="45"/>
      <c r="BJ1237" s="45"/>
      <c r="BK1237" s="45"/>
      <c r="BL1237" s="45"/>
      <c r="BM1237" s="45"/>
      <c r="BN1237" s="45"/>
      <c r="BO1237" s="45"/>
      <c r="BP1237" s="45"/>
      <c r="BQ1237" s="45"/>
      <c r="BR1237" s="45"/>
      <c r="BS1237" s="45"/>
      <c r="BT1237" s="45"/>
      <c r="BU1237" s="45"/>
      <c r="BV1237" s="45"/>
      <c r="BW1237" s="45"/>
      <c r="BX1237" s="45"/>
      <c r="BY1237" s="45"/>
      <c r="BZ1237" s="45"/>
      <c r="CA1237" s="45"/>
      <c r="CB1237" s="45"/>
      <c r="CC1237" s="45"/>
      <c r="CD1237" s="45"/>
      <c r="CE1237" s="45"/>
      <c r="CF1237" s="45"/>
      <c r="CG1237" s="45"/>
      <c r="CH1237" s="45"/>
      <c r="CI1237" s="45"/>
      <c r="CJ1237" s="45"/>
      <c r="CK1237" s="45"/>
      <c r="CL1237" s="45"/>
      <c r="CM1237" s="45"/>
      <c r="CN1237" s="45"/>
      <c r="CO1237" s="45"/>
      <c r="CP1237" s="45"/>
      <c r="CQ1237" s="45"/>
      <c r="CR1237" s="45"/>
      <c r="CS1237" s="45"/>
      <c r="CT1237" s="45"/>
      <c r="CU1237" s="45"/>
      <c r="CV1237" s="45"/>
      <c r="CW1237" s="45"/>
      <c r="CX1237" s="45"/>
      <c r="CY1237" s="45"/>
      <c r="CZ1237" s="45"/>
      <c r="DA1237" s="45"/>
      <c r="DB1237" s="45"/>
      <c r="DC1237" s="45"/>
      <c r="DD1237" s="45"/>
      <c r="DE1237" s="45"/>
      <c r="DF1237" s="45"/>
      <c r="DG1237" s="45"/>
      <c r="DH1237" s="45"/>
      <c r="DI1237" s="45"/>
      <c r="DJ1237" s="45"/>
      <c r="DK1237" s="45"/>
      <c r="DL1237" s="45"/>
      <c r="DM1237" s="45"/>
      <c r="DN1237" s="45"/>
      <c r="DO1237" s="45"/>
      <c r="DP1237" s="45"/>
      <c r="DQ1237" s="45"/>
      <c r="DR1237" s="45"/>
      <c r="DS1237" s="45"/>
      <c r="DT1237" s="45"/>
      <c r="DU1237" s="45"/>
      <c r="DV1237" s="1217"/>
      <c r="DW1237" s="45"/>
      <c r="DX1237" s="45"/>
      <c r="DY1237" s="45"/>
      <c r="DZ1237" s="45"/>
      <c r="EA1237" s="45"/>
      <c r="EB1237" s="45"/>
      <c r="EC1237" s="45"/>
      <c r="ED1237" s="45"/>
      <c r="EE1237" s="45"/>
      <c r="EF1237" s="45"/>
      <c r="EG1237" s="45"/>
      <c r="EH1237" s="45"/>
      <c r="EI1237" s="45"/>
      <c r="EJ1237" s="45"/>
      <c r="EK1237" s="45"/>
      <c r="EL1237" s="45"/>
      <c r="EM1237" s="45"/>
      <c r="EN1237" s="45"/>
      <c r="EO1237" s="45"/>
      <c r="EP1237" s="45"/>
      <c r="EQ1237" s="1217"/>
      <c r="ER1237" s="577"/>
    </row>
    <row r="1238" spans="1:148" ht="15" customHeight="1">
      <c r="A1238" s="648"/>
      <c r="B1238" s="2261" t="str">
        <f t="shared" si="1291"/>
        <v>Desk 88</v>
      </c>
      <c r="C1238" s="2266" t="str">
        <f t="shared" ref="C1238" si="1316">IF(ISBLANK(C99), "", C99)</f>
        <v/>
      </c>
      <c r="D1238" s="2266" t="str">
        <f t="shared" si="1309"/>
        <v/>
      </c>
      <c r="E1238" s="2266" t="str">
        <f t="shared" si="1309"/>
        <v/>
      </c>
      <c r="F1238" s="2266" t="str">
        <f t="shared" si="1309"/>
        <v/>
      </c>
      <c r="G1238" s="45"/>
      <c r="H1238" s="45"/>
      <c r="I1238" s="45"/>
      <c r="J1238" s="45"/>
      <c r="K1238" s="45"/>
      <c r="L1238" s="45"/>
      <c r="M1238" s="45"/>
      <c r="N1238" s="45"/>
      <c r="O1238" s="45"/>
      <c r="P1238" s="45"/>
      <c r="Q1238" s="45"/>
      <c r="R1238" s="45"/>
      <c r="S1238" s="45"/>
      <c r="T1238" s="45"/>
      <c r="U1238" s="45"/>
      <c r="V1238" s="45"/>
      <c r="W1238" s="45"/>
      <c r="X1238" s="45"/>
      <c r="Y1238" s="45"/>
      <c r="Z1238" s="45"/>
      <c r="AA1238" s="45"/>
      <c r="AB1238" s="45"/>
      <c r="AC1238" s="45"/>
      <c r="AD1238" s="45"/>
      <c r="AE1238" s="45"/>
      <c r="AF1238" s="45"/>
      <c r="AG1238" s="45"/>
      <c r="AH1238" s="45"/>
      <c r="AI1238" s="45"/>
      <c r="AJ1238" s="45"/>
      <c r="AK1238" s="45"/>
      <c r="AL1238" s="45"/>
      <c r="AM1238" s="45"/>
      <c r="AN1238" s="45"/>
      <c r="AO1238" s="45"/>
      <c r="AP1238" s="45"/>
      <c r="AQ1238" s="45"/>
      <c r="AR1238" s="45"/>
      <c r="AS1238" s="45"/>
      <c r="AT1238" s="45"/>
      <c r="AU1238" s="45"/>
      <c r="AV1238" s="45"/>
      <c r="AW1238" s="45"/>
      <c r="AX1238" s="45"/>
      <c r="AY1238" s="45"/>
      <c r="AZ1238" s="45"/>
      <c r="BA1238" s="45"/>
      <c r="BB1238" s="45"/>
      <c r="BC1238" s="45"/>
      <c r="BD1238" s="45"/>
      <c r="BE1238" s="45"/>
      <c r="BF1238" s="45"/>
      <c r="BG1238" s="45"/>
      <c r="BH1238" s="45"/>
      <c r="BI1238" s="45"/>
      <c r="BJ1238" s="45"/>
      <c r="BK1238" s="45"/>
      <c r="BL1238" s="45"/>
      <c r="BM1238" s="45"/>
      <c r="BN1238" s="45"/>
      <c r="BO1238" s="45"/>
      <c r="BP1238" s="45"/>
      <c r="BQ1238" s="45"/>
      <c r="BR1238" s="45"/>
      <c r="BS1238" s="45"/>
      <c r="BT1238" s="45"/>
      <c r="BU1238" s="45"/>
      <c r="BV1238" s="45"/>
      <c r="BW1238" s="45"/>
      <c r="BX1238" s="45"/>
      <c r="BY1238" s="45"/>
      <c r="BZ1238" s="45"/>
      <c r="CA1238" s="45"/>
      <c r="CB1238" s="45"/>
      <c r="CC1238" s="45"/>
      <c r="CD1238" s="45"/>
      <c r="CE1238" s="45"/>
      <c r="CF1238" s="45"/>
      <c r="CG1238" s="45"/>
      <c r="CH1238" s="45"/>
      <c r="CI1238" s="45"/>
      <c r="CJ1238" s="45"/>
      <c r="CK1238" s="45"/>
      <c r="CL1238" s="45"/>
      <c r="CM1238" s="45"/>
      <c r="CN1238" s="45"/>
      <c r="CO1238" s="45"/>
      <c r="CP1238" s="45"/>
      <c r="CQ1238" s="45"/>
      <c r="CR1238" s="45"/>
      <c r="CS1238" s="45"/>
      <c r="CT1238" s="45"/>
      <c r="CU1238" s="45"/>
      <c r="CV1238" s="45"/>
      <c r="CW1238" s="45"/>
      <c r="CX1238" s="45"/>
      <c r="CY1238" s="45"/>
      <c r="CZ1238" s="45"/>
      <c r="DA1238" s="45"/>
      <c r="DB1238" s="45"/>
      <c r="DC1238" s="45"/>
      <c r="DD1238" s="45"/>
      <c r="DE1238" s="45"/>
      <c r="DF1238" s="45"/>
      <c r="DG1238" s="45"/>
      <c r="DH1238" s="45"/>
      <c r="DI1238" s="45"/>
      <c r="DJ1238" s="45"/>
      <c r="DK1238" s="45"/>
      <c r="DL1238" s="45"/>
      <c r="DM1238" s="45"/>
      <c r="DN1238" s="45"/>
      <c r="DO1238" s="45"/>
      <c r="DP1238" s="45"/>
      <c r="DQ1238" s="45"/>
      <c r="DR1238" s="45"/>
      <c r="DS1238" s="45"/>
      <c r="DT1238" s="45"/>
      <c r="DU1238" s="45"/>
      <c r="DV1238" s="1217"/>
      <c r="DW1238" s="45"/>
      <c r="DX1238" s="45"/>
      <c r="DY1238" s="45"/>
      <c r="DZ1238" s="45"/>
      <c r="EA1238" s="45"/>
      <c r="EB1238" s="45"/>
      <c r="EC1238" s="45"/>
      <c r="ED1238" s="45"/>
      <c r="EE1238" s="45"/>
      <c r="EF1238" s="45"/>
      <c r="EG1238" s="45"/>
      <c r="EH1238" s="45"/>
      <c r="EI1238" s="45"/>
      <c r="EJ1238" s="45"/>
      <c r="EK1238" s="45"/>
      <c r="EL1238" s="45"/>
      <c r="EM1238" s="45"/>
      <c r="EN1238" s="45"/>
      <c r="EO1238" s="45"/>
      <c r="EP1238" s="45"/>
      <c r="EQ1238" s="1217"/>
      <c r="ER1238" s="577"/>
    </row>
    <row r="1239" spans="1:148" ht="15" customHeight="1">
      <c r="A1239" s="648"/>
      <c r="B1239" s="2261" t="str">
        <f t="shared" si="1291"/>
        <v>Desk 89</v>
      </c>
      <c r="C1239" s="2266" t="str">
        <f t="shared" ref="C1239" si="1317">IF(ISBLANK(C100), "", C100)</f>
        <v/>
      </c>
      <c r="D1239" s="2266" t="str">
        <f t="shared" si="1309"/>
        <v/>
      </c>
      <c r="E1239" s="2266" t="str">
        <f t="shared" si="1309"/>
        <v/>
      </c>
      <c r="F1239" s="2266" t="str">
        <f t="shared" si="1309"/>
        <v/>
      </c>
      <c r="G1239" s="45"/>
      <c r="H1239" s="45"/>
      <c r="I1239" s="45"/>
      <c r="J1239" s="45"/>
      <c r="K1239" s="45"/>
      <c r="L1239" s="45"/>
      <c r="M1239" s="45"/>
      <c r="N1239" s="45"/>
      <c r="O1239" s="45"/>
      <c r="P1239" s="45"/>
      <c r="Q1239" s="45"/>
      <c r="R1239" s="45"/>
      <c r="S1239" s="45"/>
      <c r="T1239" s="45"/>
      <c r="U1239" s="45"/>
      <c r="V1239" s="45"/>
      <c r="W1239" s="45"/>
      <c r="X1239" s="45"/>
      <c r="Y1239" s="45"/>
      <c r="Z1239" s="45"/>
      <c r="AA1239" s="45"/>
      <c r="AB1239" s="45"/>
      <c r="AC1239" s="45"/>
      <c r="AD1239" s="45"/>
      <c r="AE1239" s="45"/>
      <c r="AF1239" s="45"/>
      <c r="AG1239" s="45"/>
      <c r="AH1239" s="45"/>
      <c r="AI1239" s="45"/>
      <c r="AJ1239" s="45"/>
      <c r="AK1239" s="45"/>
      <c r="AL1239" s="45"/>
      <c r="AM1239" s="45"/>
      <c r="AN1239" s="45"/>
      <c r="AO1239" s="45"/>
      <c r="AP1239" s="45"/>
      <c r="AQ1239" s="45"/>
      <c r="AR1239" s="45"/>
      <c r="AS1239" s="45"/>
      <c r="AT1239" s="45"/>
      <c r="AU1239" s="45"/>
      <c r="AV1239" s="45"/>
      <c r="AW1239" s="45"/>
      <c r="AX1239" s="45"/>
      <c r="AY1239" s="45"/>
      <c r="AZ1239" s="45"/>
      <c r="BA1239" s="45"/>
      <c r="BB1239" s="45"/>
      <c r="BC1239" s="45"/>
      <c r="BD1239" s="45"/>
      <c r="BE1239" s="45"/>
      <c r="BF1239" s="45"/>
      <c r="BG1239" s="45"/>
      <c r="BH1239" s="45"/>
      <c r="BI1239" s="45"/>
      <c r="BJ1239" s="45"/>
      <c r="BK1239" s="45"/>
      <c r="BL1239" s="45"/>
      <c r="BM1239" s="45"/>
      <c r="BN1239" s="45"/>
      <c r="BO1239" s="45"/>
      <c r="BP1239" s="45"/>
      <c r="BQ1239" s="45"/>
      <c r="BR1239" s="45"/>
      <c r="BS1239" s="45"/>
      <c r="BT1239" s="45"/>
      <c r="BU1239" s="45"/>
      <c r="BV1239" s="45"/>
      <c r="BW1239" s="45"/>
      <c r="BX1239" s="45"/>
      <c r="BY1239" s="45"/>
      <c r="BZ1239" s="45"/>
      <c r="CA1239" s="45"/>
      <c r="CB1239" s="45"/>
      <c r="CC1239" s="45"/>
      <c r="CD1239" s="45"/>
      <c r="CE1239" s="45"/>
      <c r="CF1239" s="45"/>
      <c r="CG1239" s="45"/>
      <c r="CH1239" s="45"/>
      <c r="CI1239" s="45"/>
      <c r="CJ1239" s="45"/>
      <c r="CK1239" s="45"/>
      <c r="CL1239" s="45"/>
      <c r="CM1239" s="45"/>
      <c r="CN1239" s="45"/>
      <c r="CO1239" s="45"/>
      <c r="CP1239" s="45"/>
      <c r="CQ1239" s="45"/>
      <c r="CR1239" s="45"/>
      <c r="CS1239" s="45"/>
      <c r="CT1239" s="45"/>
      <c r="CU1239" s="45"/>
      <c r="CV1239" s="45"/>
      <c r="CW1239" s="45"/>
      <c r="CX1239" s="45"/>
      <c r="CY1239" s="45"/>
      <c r="CZ1239" s="45"/>
      <c r="DA1239" s="45"/>
      <c r="DB1239" s="45"/>
      <c r="DC1239" s="45"/>
      <c r="DD1239" s="45"/>
      <c r="DE1239" s="45"/>
      <c r="DF1239" s="45"/>
      <c r="DG1239" s="45"/>
      <c r="DH1239" s="45"/>
      <c r="DI1239" s="45"/>
      <c r="DJ1239" s="45"/>
      <c r="DK1239" s="45"/>
      <c r="DL1239" s="45"/>
      <c r="DM1239" s="45"/>
      <c r="DN1239" s="45"/>
      <c r="DO1239" s="45"/>
      <c r="DP1239" s="45"/>
      <c r="DQ1239" s="45"/>
      <c r="DR1239" s="45"/>
      <c r="DS1239" s="45"/>
      <c r="DT1239" s="45"/>
      <c r="DU1239" s="45"/>
      <c r="DV1239" s="1217"/>
      <c r="DW1239" s="45"/>
      <c r="DX1239" s="45"/>
      <c r="DY1239" s="45"/>
      <c r="DZ1239" s="45"/>
      <c r="EA1239" s="45"/>
      <c r="EB1239" s="45"/>
      <c r="EC1239" s="45"/>
      <c r="ED1239" s="45"/>
      <c r="EE1239" s="45"/>
      <c r="EF1239" s="45"/>
      <c r="EG1239" s="45"/>
      <c r="EH1239" s="45"/>
      <c r="EI1239" s="45"/>
      <c r="EJ1239" s="45"/>
      <c r="EK1239" s="45"/>
      <c r="EL1239" s="45"/>
      <c r="EM1239" s="45"/>
      <c r="EN1239" s="45"/>
      <c r="EO1239" s="45"/>
      <c r="EP1239" s="45"/>
      <c r="EQ1239" s="1217"/>
      <c r="ER1239" s="577"/>
    </row>
    <row r="1240" spans="1:148" ht="15" customHeight="1">
      <c r="A1240" s="648"/>
      <c r="B1240" s="2261" t="str">
        <f t="shared" si="1291"/>
        <v>Desk 90</v>
      </c>
      <c r="C1240" s="2266" t="str">
        <f t="shared" ref="C1240" si="1318">IF(ISBLANK(C101), "", C101)</f>
        <v/>
      </c>
      <c r="D1240" s="2266" t="str">
        <f t="shared" si="1309"/>
        <v/>
      </c>
      <c r="E1240" s="2266" t="str">
        <f t="shared" si="1309"/>
        <v/>
      </c>
      <c r="F1240" s="2266" t="str">
        <f t="shared" si="1309"/>
        <v/>
      </c>
      <c r="G1240" s="45"/>
      <c r="H1240" s="45"/>
      <c r="I1240" s="45"/>
      <c r="J1240" s="45"/>
      <c r="K1240" s="45"/>
      <c r="L1240" s="45"/>
      <c r="M1240" s="45"/>
      <c r="N1240" s="45"/>
      <c r="O1240" s="45"/>
      <c r="P1240" s="45"/>
      <c r="Q1240" s="45"/>
      <c r="R1240" s="45"/>
      <c r="S1240" s="45"/>
      <c r="T1240" s="45"/>
      <c r="U1240" s="45"/>
      <c r="V1240" s="45"/>
      <c r="W1240" s="45"/>
      <c r="X1240" s="45"/>
      <c r="Y1240" s="45"/>
      <c r="Z1240" s="45"/>
      <c r="AA1240" s="45"/>
      <c r="AB1240" s="45"/>
      <c r="AC1240" s="45"/>
      <c r="AD1240" s="45"/>
      <c r="AE1240" s="45"/>
      <c r="AF1240" s="45"/>
      <c r="AG1240" s="45"/>
      <c r="AH1240" s="45"/>
      <c r="AI1240" s="45"/>
      <c r="AJ1240" s="45"/>
      <c r="AK1240" s="45"/>
      <c r="AL1240" s="45"/>
      <c r="AM1240" s="45"/>
      <c r="AN1240" s="45"/>
      <c r="AO1240" s="45"/>
      <c r="AP1240" s="45"/>
      <c r="AQ1240" s="45"/>
      <c r="AR1240" s="45"/>
      <c r="AS1240" s="45"/>
      <c r="AT1240" s="45"/>
      <c r="AU1240" s="45"/>
      <c r="AV1240" s="45"/>
      <c r="AW1240" s="45"/>
      <c r="AX1240" s="45"/>
      <c r="AY1240" s="45"/>
      <c r="AZ1240" s="45"/>
      <c r="BA1240" s="45"/>
      <c r="BB1240" s="45"/>
      <c r="BC1240" s="45"/>
      <c r="BD1240" s="45"/>
      <c r="BE1240" s="45"/>
      <c r="BF1240" s="45"/>
      <c r="BG1240" s="45"/>
      <c r="BH1240" s="45"/>
      <c r="BI1240" s="45"/>
      <c r="BJ1240" s="45"/>
      <c r="BK1240" s="45"/>
      <c r="BL1240" s="45"/>
      <c r="BM1240" s="45"/>
      <c r="BN1240" s="45"/>
      <c r="BO1240" s="45"/>
      <c r="BP1240" s="45"/>
      <c r="BQ1240" s="45"/>
      <c r="BR1240" s="45"/>
      <c r="BS1240" s="45"/>
      <c r="BT1240" s="45"/>
      <c r="BU1240" s="45"/>
      <c r="BV1240" s="45"/>
      <c r="BW1240" s="45"/>
      <c r="BX1240" s="45"/>
      <c r="BY1240" s="45"/>
      <c r="BZ1240" s="45"/>
      <c r="CA1240" s="45"/>
      <c r="CB1240" s="45"/>
      <c r="CC1240" s="45"/>
      <c r="CD1240" s="45"/>
      <c r="CE1240" s="45"/>
      <c r="CF1240" s="45"/>
      <c r="CG1240" s="45"/>
      <c r="CH1240" s="45"/>
      <c r="CI1240" s="45"/>
      <c r="CJ1240" s="45"/>
      <c r="CK1240" s="45"/>
      <c r="CL1240" s="45"/>
      <c r="CM1240" s="45"/>
      <c r="CN1240" s="45"/>
      <c r="CO1240" s="45"/>
      <c r="CP1240" s="45"/>
      <c r="CQ1240" s="45"/>
      <c r="CR1240" s="45"/>
      <c r="CS1240" s="45"/>
      <c r="CT1240" s="45"/>
      <c r="CU1240" s="45"/>
      <c r="CV1240" s="45"/>
      <c r="CW1240" s="45"/>
      <c r="CX1240" s="45"/>
      <c r="CY1240" s="45"/>
      <c r="CZ1240" s="45"/>
      <c r="DA1240" s="45"/>
      <c r="DB1240" s="45"/>
      <c r="DC1240" s="45"/>
      <c r="DD1240" s="45"/>
      <c r="DE1240" s="45"/>
      <c r="DF1240" s="45"/>
      <c r="DG1240" s="45"/>
      <c r="DH1240" s="45"/>
      <c r="DI1240" s="45"/>
      <c r="DJ1240" s="45"/>
      <c r="DK1240" s="45"/>
      <c r="DL1240" s="45"/>
      <c r="DM1240" s="45"/>
      <c r="DN1240" s="45"/>
      <c r="DO1240" s="45"/>
      <c r="DP1240" s="45"/>
      <c r="DQ1240" s="45"/>
      <c r="DR1240" s="45"/>
      <c r="DS1240" s="45"/>
      <c r="DT1240" s="45"/>
      <c r="DU1240" s="45"/>
      <c r="DV1240" s="1217"/>
      <c r="DW1240" s="45"/>
      <c r="DX1240" s="45"/>
      <c r="DY1240" s="45"/>
      <c r="DZ1240" s="45"/>
      <c r="EA1240" s="45"/>
      <c r="EB1240" s="45"/>
      <c r="EC1240" s="45"/>
      <c r="ED1240" s="45"/>
      <c r="EE1240" s="45"/>
      <c r="EF1240" s="45"/>
      <c r="EG1240" s="45"/>
      <c r="EH1240" s="45"/>
      <c r="EI1240" s="45"/>
      <c r="EJ1240" s="45"/>
      <c r="EK1240" s="45"/>
      <c r="EL1240" s="45"/>
      <c r="EM1240" s="45"/>
      <c r="EN1240" s="45"/>
      <c r="EO1240" s="45"/>
      <c r="EP1240" s="45"/>
      <c r="EQ1240" s="1217"/>
      <c r="ER1240" s="577"/>
    </row>
    <row r="1241" spans="1:148" ht="15" customHeight="1">
      <c r="A1241" s="648"/>
      <c r="B1241" s="2261" t="str">
        <f t="shared" si="1291"/>
        <v>Desk 91</v>
      </c>
      <c r="C1241" s="2266" t="str">
        <f t="shared" ref="C1241" si="1319">IF(ISBLANK(C102), "", C102)</f>
        <v/>
      </c>
      <c r="D1241" s="2266" t="str">
        <f t="shared" si="1309"/>
        <v/>
      </c>
      <c r="E1241" s="2266" t="str">
        <f t="shared" si="1309"/>
        <v/>
      </c>
      <c r="F1241" s="2266" t="str">
        <f t="shared" si="1309"/>
        <v/>
      </c>
      <c r="G1241" s="45"/>
      <c r="H1241" s="45"/>
      <c r="I1241" s="45"/>
      <c r="J1241" s="45"/>
      <c r="K1241" s="45"/>
      <c r="L1241" s="45"/>
      <c r="M1241" s="45"/>
      <c r="N1241" s="45"/>
      <c r="O1241" s="45"/>
      <c r="P1241" s="45"/>
      <c r="Q1241" s="45"/>
      <c r="R1241" s="45"/>
      <c r="S1241" s="45"/>
      <c r="T1241" s="45"/>
      <c r="U1241" s="45"/>
      <c r="V1241" s="45"/>
      <c r="W1241" s="45"/>
      <c r="X1241" s="45"/>
      <c r="Y1241" s="45"/>
      <c r="Z1241" s="45"/>
      <c r="AA1241" s="45"/>
      <c r="AB1241" s="45"/>
      <c r="AC1241" s="45"/>
      <c r="AD1241" s="45"/>
      <c r="AE1241" s="45"/>
      <c r="AF1241" s="45"/>
      <c r="AG1241" s="45"/>
      <c r="AH1241" s="45"/>
      <c r="AI1241" s="45"/>
      <c r="AJ1241" s="45"/>
      <c r="AK1241" s="45"/>
      <c r="AL1241" s="45"/>
      <c r="AM1241" s="45"/>
      <c r="AN1241" s="45"/>
      <c r="AO1241" s="45"/>
      <c r="AP1241" s="45"/>
      <c r="AQ1241" s="45"/>
      <c r="AR1241" s="45"/>
      <c r="AS1241" s="45"/>
      <c r="AT1241" s="45"/>
      <c r="AU1241" s="45"/>
      <c r="AV1241" s="45"/>
      <c r="AW1241" s="45"/>
      <c r="AX1241" s="45"/>
      <c r="AY1241" s="45"/>
      <c r="AZ1241" s="45"/>
      <c r="BA1241" s="45"/>
      <c r="BB1241" s="45"/>
      <c r="BC1241" s="45"/>
      <c r="BD1241" s="45"/>
      <c r="BE1241" s="45"/>
      <c r="BF1241" s="45"/>
      <c r="BG1241" s="45"/>
      <c r="BH1241" s="45"/>
      <c r="BI1241" s="45"/>
      <c r="BJ1241" s="45"/>
      <c r="BK1241" s="45"/>
      <c r="BL1241" s="45"/>
      <c r="BM1241" s="45"/>
      <c r="BN1241" s="45"/>
      <c r="BO1241" s="45"/>
      <c r="BP1241" s="45"/>
      <c r="BQ1241" s="45"/>
      <c r="BR1241" s="45"/>
      <c r="BS1241" s="45"/>
      <c r="BT1241" s="45"/>
      <c r="BU1241" s="45"/>
      <c r="BV1241" s="45"/>
      <c r="BW1241" s="45"/>
      <c r="BX1241" s="45"/>
      <c r="BY1241" s="45"/>
      <c r="BZ1241" s="45"/>
      <c r="CA1241" s="45"/>
      <c r="CB1241" s="45"/>
      <c r="CC1241" s="45"/>
      <c r="CD1241" s="45"/>
      <c r="CE1241" s="45"/>
      <c r="CF1241" s="45"/>
      <c r="CG1241" s="45"/>
      <c r="CH1241" s="45"/>
      <c r="CI1241" s="45"/>
      <c r="CJ1241" s="45"/>
      <c r="CK1241" s="45"/>
      <c r="CL1241" s="45"/>
      <c r="CM1241" s="45"/>
      <c r="CN1241" s="45"/>
      <c r="CO1241" s="45"/>
      <c r="CP1241" s="45"/>
      <c r="CQ1241" s="45"/>
      <c r="CR1241" s="45"/>
      <c r="CS1241" s="45"/>
      <c r="CT1241" s="45"/>
      <c r="CU1241" s="45"/>
      <c r="CV1241" s="45"/>
      <c r="CW1241" s="45"/>
      <c r="CX1241" s="45"/>
      <c r="CY1241" s="45"/>
      <c r="CZ1241" s="45"/>
      <c r="DA1241" s="45"/>
      <c r="DB1241" s="45"/>
      <c r="DC1241" s="45"/>
      <c r="DD1241" s="45"/>
      <c r="DE1241" s="45"/>
      <c r="DF1241" s="45"/>
      <c r="DG1241" s="45"/>
      <c r="DH1241" s="45"/>
      <c r="DI1241" s="45"/>
      <c r="DJ1241" s="45"/>
      <c r="DK1241" s="45"/>
      <c r="DL1241" s="45"/>
      <c r="DM1241" s="45"/>
      <c r="DN1241" s="45"/>
      <c r="DO1241" s="45"/>
      <c r="DP1241" s="45"/>
      <c r="DQ1241" s="45"/>
      <c r="DR1241" s="45"/>
      <c r="DS1241" s="45"/>
      <c r="DT1241" s="45"/>
      <c r="DU1241" s="45"/>
      <c r="DV1241" s="1217"/>
      <c r="DW1241" s="45"/>
      <c r="DX1241" s="45"/>
      <c r="DY1241" s="45"/>
      <c r="DZ1241" s="45"/>
      <c r="EA1241" s="45"/>
      <c r="EB1241" s="45"/>
      <c r="EC1241" s="45"/>
      <c r="ED1241" s="45"/>
      <c r="EE1241" s="45"/>
      <c r="EF1241" s="45"/>
      <c r="EG1241" s="45"/>
      <c r="EH1241" s="45"/>
      <c r="EI1241" s="45"/>
      <c r="EJ1241" s="45"/>
      <c r="EK1241" s="45"/>
      <c r="EL1241" s="45"/>
      <c r="EM1241" s="45"/>
      <c r="EN1241" s="45"/>
      <c r="EO1241" s="45"/>
      <c r="EP1241" s="45"/>
      <c r="EQ1241" s="1217"/>
      <c r="ER1241" s="577"/>
    </row>
    <row r="1242" spans="1:148" ht="15" customHeight="1">
      <c r="A1242" s="648"/>
      <c r="B1242" s="2261" t="str">
        <f t="shared" si="1291"/>
        <v>Desk 92</v>
      </c>
      <c r="C1242" s="2266" t="str">
        <f t="shared" ref="C1242" si="1320">IF(ISBLANK(C103), "", C103)</f>
        <v/>
      </c>
      <c r="D1242" s="2266" t="str">
        <f t="shared" si="1309"/>
        <v/>
      </c>
      <c r="E1242" s="2266" t="str">
        <f t="shared" si="1309"/>
        <v/>
      </c>
      <c r="F1242" s="2266" t="str">
        <f t="shared" si="1309"/>
        <v/>
      </c>
      <c r="G1242" s="45"/>
      <c r="H1242" s="45"/>
      <c r="I1242" s="45"/>
      <c r="J1242" s="45"/>
      <c r="K1242" s="45"/>
      <c r="L1242" s="45"/>
      <c r="M1242" s="45"/>
      <c r="N1242" s="45"/>
      <c r="O1242" s="45"/>
      <c r="P1242" s="45"/>
      <c r="Q1242" s="45"/>
      <c r="R1242" s="45"/>
      <c r="S1242" s="45"/>
      <c r="T1242" s="45"/>
      <c r="U1242" s="45"/>
      <c r="V1242" s="45"/>
      <c r="W1242" s="45"/>
      <c r="X1242" s="45"/>
      <c r="Y1242" s="45"/>
      <c r="Z1242" s="45"/>
      <c r="AA1242" s="45"/>
      <c r="AB1242" s="45"/>
      <c r="AC1242" s="45"/>
      <c r="AD1242" s="45"/>
      <c r="AE1242" s="45"/>
      <c r="AF1242" s="45"/>
      <c r="AG1242" s="45"/>
      <c r="AH1242" s="45"/>
      <c r="AI1242" s="45"/>
      <c r="AJ1242" s="45"/>
      <c r="AK1242" s="45"/>
      <c r="AL1242" s="45"/>
      <c r="AM1242" s="45"/>
      <c r="AN1242" s="45"/>
      <c r="AO1242" s="45"/>
      <c r="AP1242" s="45"/>
      <c r="AQ1242" s="45"/>
      <c r="AR1242" s="45"/>
      <c r="AS1242" s="45"/>
      <c r="AT1242" s="45"/>
      <c r="AU1242" s="45"/>
      <c r="AV1242" s="45"/>
      <c r="AW1242" s="45"/>
      <c r="AX1242" s="45"/>
      <c r="AY1242" s="45"/>
      <c r="AZ1242" s="45"/>
      <c r="BA1242" s="45"/>
      <c r="BB1242" s="45"/>
      <c r="BC1242" s="45"/>
      <c r="BD1242" s="45"/>
      <c r="BE1242" s="45"/>
      <c r="BF1242" s="45"/>
      <c r="BG1242" s="45"/>
      <c r="BH1242" s="45"/>
      <c r="BI1242" s="45"/>
      <c r="BJ1242" s="45"/>
      <c r="BK1242" s="45"/>
      <c r="BL1242" s="45"/>
      <c r="BM1242" s="45"/>
      <c r="BN1242" s="45"/>
      <c r="BO1242" s="45"/>
      <c r="BP1242" s="45"/>
      <c r="BQ1242" s="45"/>
      <c r="BR1242" s="45"/>
      <c r="BS1242" s="45"/>
      <c r="BT1242" s="45"/>
      <c r="BU1242" s="45"/>
      <c r="BV1242" s="45"/>
      <c r="BW1242" s="45"/>
      <c r="BX1242" s="45"/>
      <c r="BY1242" s="45"/>
      <c r="BZ1242" s="45"/>
      <c r="CA1242" s="45"/>
      <c r="CB1242" s="45"/>
      <c r="CC1242" s="45"/>
      <c r="CD1242" s="45"/>
      <c r="CE1242" s="45"/>
      <c r="CF1242" s="45"/>
      <c r="CG1242" s="45"/>
      <c r="CH1242" s="45"/>
      <c r="CI1242" s="45"/>
      <c r="CJ1242" s="45"/>
      <c r="CK1242" s="45"/>
      <c r="CL1242" s="45"/>
      <c r="CM1242" s="45"/>
      <c r="CN1242" s="45"/>
      <c r="CO1242" s="45"/>
      <c r="CP1242" s="45"/>
      <c r="CQ1242" s="45"/>
      <c r="CR1242" s="45"/>
      <c r="CS1242" s="45"/>
      <c r="CT1242" s="45"/>
      <c r="CU1242" s="45"/>
      <c r="CV1242" s="45"/>
      <c r="CW1242" s="45"/>
      <c r="CX1242" s="45"/>
      <c r="CY1242" s="45"/>
      <c r="CZ1242" s="45"/>
      <c r="DA1242" s="45"/>
      <c r="DB1242" s="45"/>
      <c r="DC1242" s="45"/>
      <c r="DD1242" s="45"/>
      <c r="DE1242" s="45"/>
      <c r="DF1242" s="45"/>
      <c r="DG1242" s="45"/>
      <c r="DH1242" s="45"/>
      <c r="DI1242" s="45"/>
      <c r="DJ1242" s="45"/>
      <c r="DK1242" s="45"/>
      <c r="DL1242" s="45"/>
      <c r="DM1242" s="45"/>
      <c r="DN1242" s="45"/>
      <c r="DO1242" s="45"/>
      <c r="DP1242" s="45"/>
      <c r="DQ1242" s="45"/>
      <c r="DR1242" s="45"/>
      <c r="DS1242" s="45"/>
      <c r="DT1242" s="45"/>
      <c r="DU1242" s="45"/>
      <c r="DV1242" s="1217"/>
      <c r="DW1242" s="45"/>
      <c r="DX1242" s="45"/>
      <c r="DY1242" s="45"/>
      <c r="DZ1242" s="45"/>
      <c r="EA1242" s="45"/>
      <c r="EB1242" s="45"/>
      <c r="EC1242" s="45"/>
      <c r="ED1242" s="45"/>
      <c r="EE1242" s="45"/>
      <c r="EF1242" s="45"/>
      <c r="EG1242" s="45"/>
      <c r="EH1242" s="45"/>
      <c r="EI1242" s="45"/>
      <c r="EJ1242" s="45"/>
      <c r="EK1242" s="45"/>
      <c r="EL1242" s="45"/>
      <c r="EM1242" s="45"/>
      <c r="EN1242" s="45"/>
      <c r="EO1242" s="45"/>
      <c r="EP1242" s="45"/>
      <c r="EQ1242" s="1217"/>
      <c r="ER1242" s="577"/>
    </row>
    <row r="1243" spans="1:148" ht="15" customHeight="1">
      <c r="A1243" s="648"/>
      <c r="B1243" s="2261" t="str">
        <f t="shared" si="1291"/>
        <v>Desk 93</v>
      </c>
      <c r="C1243" s="2266" t="str">
        <f t="shared" ref="C1243" si="1321">IF(ISBLANK(C104), "", C104)</f>
        <v/>
      </c>
      <c r="D1243" s="2266" t="str">
        <f t="shared" si="1309"/>
        <v/>
      </c>
      <c r="E1243" s="2266" t="str">
        <f t="shared" si="1309"/>
        <v/>
      </c>
      <c r="F1243" s="2266" t="str">
        <f t="shared" si="1309"/>
        <v/>
      </c>
      <c r="G1243" s="45"/>
      <c r="H1243" s="45"/>
      <c r="I1243" s="45"/>
      <c r="J1243" s="45"/>
      <c r="K1243" s="45"/>
      <c r="L1243" s="45"/>
      <c r="M1243" s="45"/>
      <c r="N1243" s="45"/>
      <c r="O1243" s="45"/>
      <c r="P1243" s="45"/>
      <c r="Q1243" s="45"/>
      <c r="R1243" s="45"/>
      <c r="S1243" s="45"/>
      <c r="T1243" s="45"/>
      <c r="U1243" s="45"/>
      <c r="V1243" s="45"/>
      <c r="W1243" s="45"/>
      <c r="X1243" s="45"/>
      <c r="Y1243" s="45"/>
      <c r="Z1243" s="45"/>
      <c r="AA1243" s="45"/>
      <c r="AB1243" s="45"/>
      <c r="AC1243" s="45"/>
      <c r="AD1243" s="45"/>
      <c r="AE1243" s="45"/>
      <c r="AF1243" s="45"/>
      <c r="AG1243" s="45"/>
      <c r="AH1243" s="45"/>
      <c r="AI1243" s="45"/>
      <c r="AJ1243" s="45"/>
      <c r="AK1243" s="45"/>
      <c r="AL1243" s="45"/>
      <c r="AM1243" s="45"/>
      <c r="AN1243" s="45"/>
      <c r="AO1243" s="45"/>
      <c r="AP1243" s="45"/>
      <c r="AQ1243" s="45"/>
      <c r="AR1243" s="45"/>
      <c r="AS1243" s="45"/>
      <c r="AT1243" s="45"/>
      <c r="AU1243" s="45"/>
      <c r="AV1243" s="45"/>
      <c r="AW1243" s="45"/>
      <c r="AX1243" s="45"/>
      <c r="AY1243" s="45"/>
      <c r="AZ1243" s="45"/>
      <c r="BA1243" s="45"/>
      <c r="BB1243" s="45"/>
      <c r="BC1243" s="45"/>
      <c r="BD1243" s="45"/>
      <c r="BE1243" s="45"/>
      <c r="BF1243" s="45"/>
      <c r="BG1243" s="45"/>
      <c r="BH1243" s="45"/>
      <c r="BI1243" s="45"/>
      <c r="BJ1243" s="45"/>
      <c r="BK1243" s="45"/>
      <c r="BL1243" s="45"/>
      <c r="BM1243" s="45"/>
      <c r="BN1243" s="45"/>
      <c r="BO1243" s="45"/>
      <c r="BP1243" s="45"/>
      <c r="BQ1243" s="45"/>
      <c r="BR1243" s="45"/>
      <c r="BS1243" s="45"/>
      <c r="BT1243" s="45"/>
      <c r="BU1243" s="45"/>
      <c r="BV1243" s="45"/>
      <c r="BW1243" s="45"/>
      <c r="BX1243" s="45"/>
      <c r="BY1243" s="45"/>
      <c r="BZ1243" s="45"/>
      <c r="CA1243" s="45"/>
      <c r="CB1243" s="45"/>
      <c r="CC1243" s="45"/>
      <c r="CD1243" s="45"/>
      <c r="CE1243" s="45"/>
      <c r="CF1243" s="45"/>
      <c r="CG1243" s="45"/>
      <c r="CH1243" s="45"/>
      <c r="CI1243" s="45"/>
      <c r="CJ1243" s="45"/>
      <c r="CK1243" s="45"/>
      <c r="CL1243" s="45"/>
      <c r="CM1243" s="45"/>
      <c r="CN1243" s="45"/>
      <c r="CO1243" s="45"/>
      <c r="CP1243" s="45"/>
      <c r="CQ1243" s="45"/>
      <c r="CR1243" s="45"/>
      <c r="CS1243" s="45"/>
      <c r="CT1243" s="45"/>
      <c r="CU1243" s="45"/>
      <c r="CV1243" s="45"/>
      <c r="CW1243" s="45"/>
      <c r="CX1243" s="45"/>
      <c r="CY1243" s="45"/>
      <c r="CZ1243" s="45"/>
      <c r="DA1243" s="45"/>
      <c r="DB1243" s="45"/>
      <c r="DC1243" s="45"/>
      <c r="DD1243" s="45"/>
      <c r="DE1243" s="45"/>
      <c r="DF1243" s="45"/>
      <c r="DG1243" s="45"/>
      <c r="DH1243" s="45"/>
      <c r="DI1243" s="45"/>
      <c r="DJ1243" s="45"/>
      <c r="DK1243" s="45"/>
      <c r="DL1243" s="45"/>
      <c r="DM1243" s="45"/>
      <c r="DN1243" s="45"/>
      <c r="DO1243" s="45"/>
      <c r="DP1243" s="45"/>
      <c r="DQ1243" s="45"/>
      <c r="DR1243" s="45"/>
      <c r="DS1243" s="45"/>
      <c r="DT1243" s="45"/>
      <c r="DU1243" s="45"/>
      <c r="DV1243" s="1217"/>
      <c r="DW1243" s="45"/>
      <c r="DX1243" s="45"/>
      <c r="DY1243" s="45"/>
      <c r="DZ1243" s="45"/>
      <c r="EA1243" s="45"/>
      <c r="EB1243" s="45"/>
      <c r="EC1243" s="45"/>
      <c r="ED1243" s="45"/>
      <c r="EE1243" s="45"/>
      <c r="EF1243" s="45"/>
      <c r="EG1243" s="45"/>
      <c r="EH1243" s="45"/>
      <c r="EI1243" s="45"/>
      <c r="EJ1243" s="45"/>
      <c r="EK1243" s="45"/>
      <c r="EL1243" s="45"/>
      <c r="EM1243" s="45"/>
      <c r="EN1243" s="45"/>
      <c r="EO1243" s="45"/>
      <c r="EP1243" s="45"/>
      <c r="EQ1243" s="1217"/>
      <c r="ER1243" s="577"/>
    </row>
    <row r="1244" spans="1:148" ht="15" customHeight="1">
      <c r="A1244" s="648"/>
      <c r="B1244" s="2261" t="str">
        <f t="shared" si="1291"/>
        <v>Desk 94</v>
      </c>
      <c r="C1244" s="2266" t="str">
        <f t="shared" ref="C1244" si="1322">IF(ISBLANK(C105), "", C105)</f>
        <v/>
      </c>
      <c r="D1244" s="2266" t="str">
        <f t="shared" si="1309"/>
        <v/>
      </c>
      <c r="E1244" s="2266" t="str">
        <f t="shared" si="1309"/>
        <v/>
      </c>
      <c r="F1244" s="2266" t="str">
        <f t="shared" si="1309"/>
        <v/>
      </c>
      <c r="G1244" s="45"/>
      <c r="H1244" s="45"/>
      <c r="I1244" s="45"/>
      <c r="J1244" s="45"/>
      <c r="K1244" s="45"/>
      <c r="L1244" s="45"/>
      <c r="M1244" s="45"/>
      <c r="N1244" s="45"/>
      <c r="O1244" s="45"/>
      <c r="P1244" s="45"/>
      <c r="Q1244" s="45"/>
      <c r="R1244" s="45"/>
      <c r="S1244" s="45"/>
      <c r="T1244" s="45"/>
      <c r="U1244" s="45"/>
      <c r="V1244" s="45"/>
      <c r="W1244" s="45"/>
      <c r="X1244" s="45"/>
      <c r="Y1244" s="45"/>
      <c r="Z1244" s="45"/>
      <c r="AA1244" s="45"/>
      <c r="AB1244" s="45"/>
      <c r="AC1244" s="45"/>
      <c r="AD1244" s="45"/>
      <c r="AE1244" s="45"/>
      <c r="AF1244" s="45"/>
      <c r="AG1244" s="45"/>
      <c r="AH1244" s="45"/>
      <c r="AI1244" s="45"/>
      <c r="AJ1244" s="45"/>
      <c r="AK1244" s="45"/>
      <c r="AL1244" s="45"/>
      <c r="AM1244" s="45"/>
      <c r="AN1244" s="45"/>
      <c r="AO1244" s="45"/>
      <c r="AP1244" s="45"/>
      <c r="AQ1244" s="45"/>
      <c r="AR1244" s="45"/>
      <c r="AS1244" s="45"/>
      <c r="AT1244" s="45"/>
      <c r="AU1244" s="45"/>
      <c r="AV1244" s="45"/>
      <c r="AW1244" s="45"/>
      <c r="AX1244" s="45"/>
      <c r="AY1244" s="45"/>
      <c r="AZ1244" s="45"/>
      <c r="BA1244" s="45"/>
      <c r="BB1244" s="45"/>
      <c r="BC1244" s="45"/>
      <c r="BD1244" s="45"/>
      <c r="BE1244" s="45"/>
      <c r="BF1244" s="45"/>
      <c r="BG1244" s="45"/>
      <c r="BH1244" s="45"/>
      <c r="BI1244" s="45"/>
      <c r="BJ1244" s="45"/>
      <c r="BK1244" s="45"/>
      <c r="BL1244" s="45"/>
      <c r="BM1244" s="45"/>
      <c r="BN1244" s="45"/>
      <c r="BO1244" s="45"/>
      <c r="BP1244" s="45"/>
      <c r="BQ1244" s="45"/>
      <c r="BR1244" s="45"/>
      <c r="BS1244" s="45"/>
      <c r="BT1244" s="45"/>
      <c r="BU1244" s="45"/>
      <c r="BV1244" s="45"/>
      <c r="BW1244" s="45"/>
      <c r="BX1244" s="45"/>
      <c r="BY1244" s="45"/>
      <c r="BZ1244" s="45"/>
      <c r="CA1244" s="45"/>
      <c r="CB1244" s="45"/>
      <c r="CC1244" s="45"/>
      <c r="CD1244" s="45"/>
      <c r="CE1244" s="45"/>
      <c r="CF1244" s="45"/>
      <c r="CG1244" s="45"/>
      <c r="CH1244" s="45"/>
      <c r="CI1244" s="45"/>
      <c r="CJ1244" s="45"/>
      <c r="CK1244" s="45"/>
      <c r="CL1244" s="45"/>
      <c r="CM1244" s="45"/>
      <c r="CN1244" s="45"/>
      <c r="CO1244" s="45"/>
      <c r="CP1244" s="45"/>
      <c r="CQ1244" s="45"/>
      <c r="CR1244" s="45"/>
      <c r="CS1244" s="45"/>
      <c r="CT1244" s="45"/>
      <c r="CU1244" s="45"/>
      <c r="CV1244" s="45"/>
      <c r="CW1244" s="45"/>
      <c r="CX1244" s="45"/>
      <c r="CY1244" s="45"/>
      <c r="CZ1244" s="45"/>
      <c r="DA1244" s="45"/>
      <c r="DB1244" s="45"/>
      <c r="DC1244" s="45"/>
      <c r="DD1244" s="45"/>
      <c r="DE1244" s="45"/>
      <c r="DF1244" s="45"/>
      <c r="DG1244" s="45"/>
      <c r="DH1244" s="45"/>
      <c r="DI1244" s="45"/>
      <c r="DJ1244" s="45"/>
      <c r="DK1244" s="45"/>
      <c r="DL1244" s="45"/>
      <c r="DM1244" s="45"/>
      <c r="DN1244" s="45"/>
      <c r="DO1244" s="45"/>
      <c r="DP1244" s="45"/>
      <c r="DQ1244" s="45"/>
      <c r="DR1244" s="45"/>
      <c r="DS1244" s="45"/>
      <c r="DT1244" s="45"/>
      <c r="DU1244" s="45"/>
      <c r="DV1244" s="1217"/>
      <c r="DW1244" s="45"/>
      <c r="DX1244" s="45"/>
      <c r="DY1244" s="45"/>
      <c r="DZ1244" s="45"/>
      <c r="EA1244" s="45"/>
      <c r="EB1244" s="45"/>
      <c r="EC1244" s="45"/>
      <c r="ED1244" s="45"/>
      <c r="EE1244" s="45"/>
      <c r="EF1244" s="45"/>
      <c r="EG1244" s="45"/>
      <c r="EH1244" s="45"/>
      <c r="EI1244" s="45"/>
      <c r="EJ1244" s="45"/>
      <c r="EK1244" s="45"/>
      <c r="EL1244" s="45"/>
      <c r="EM1244" s="45"/>
      <c r="EN1244" s="45"/>
      <c r="EO1244" s="45"/>
      <c r="EP1244" s="45"/>
      <c r="EQ1244" s="1217"/>
      <c r="ER1244" s="577"/>
    </row>
    <row r="1245" spans="1:148" ht="15" customHeight="1">
      <c r="A1245" s="648"/>
      <c r="B1245" s="2261" t="str">
        <f t="shared" si="1291"/>
        <v>Desk 95</v>
      </c>
      <c r="C1245" s="2266" t="str">
        <f t="shared" ref="C1245" si="1323">IF(ISBLANK(C106), "", C106)</f>
        <v/>
      </c>
      <c r="D1245" s="2266" t="str">
        <f t="shared" si="1309"/>
        <v/>
      </c>
      <c r="E1245" s="2266" t="str">
        <f t="shared" si="1309"/>
        <v/>
      </c>
      <c r="F1245" s="2266" t="str">
        <f t="shared" si="1309"/>
        <v/>
      </c>
      <c r="G1245" s="45"/>
      <c r="H1245" s="45"/>
      <c r="I1245" s="45"/>
      <c r="J1245" s="45"/>
      <c r="K1245" s="45"/>
      <c r="L1245" s="45"/>
      <c r="M1245" s="45"/>
      <c r="N1245" s="45"/>
      <c r="O1245" s="45"/>
      <c r="P1245" s="45"/>
      <c r="Q1245" s="45"/>
      <c r="R1245" s="45"/>
      <c r="S1245" s="45"/>
      <c r="T1245" s="45"/>
      <c r="U1245" s="45"/>
      <c r="V1245" s="45"/>
      <c r="W1245" s="45"/>
      <c r="X1245" s="45"/>
      <c r="Y1245" s="45"/>
      <c r="Z1245" s="45"/>
      <c r="AA1245" s="45"/>
      <c r="AB1245" s="45"/>
      <c r="AC1245" s="45"/>
      <c r="AD1245" s="45"/>
      <c r="AE1245" s="45"/>
      <c r="AF1245" s="45"/>
      <c r="AG1245" s="45"/>
      <c r="AH1245" s="45"/>
      <c r="AI1245" s="45"/>
      <c r="AJ1245" s="45"/>
      <c r="AK1245" s="45"/>
      <c r="AL1245" s="45"/>
      <c r="AM1245" s="45"/>
      <c r="AN1245" s="45"/>
      <c r="AO1245" s="45"/>
      <c r="AP1245" s="45"/>
      <c r="AQ1245" s="45"/>
      <c r="AR1245" s="45"/>
      <c r="AS1245" s="45"/>
      <c r="AT1245" s="45"/>
      <c r="AU1245" s="45"/>
      <c r="AV1245" s="45"/>
      <c r="AW1245" s="45"/>
      <c r="AX1245" s="45"/>
      <c r="AY1245" s="45"/>
      <c r="AZ1245" s="45"/>
      <c r="BA1245" s="45"/>
      <c r="BB1245" s="45"/>
      <c r="BC1245" s="45"/>
      <c r="BD1245" s="45"/>
      <c r="BE1245" s="45"/>
      <c r="BF1245" s="45"/>
      <c r="BG1245" s="45"/>
      <c r="BH1245" s="45"/>
      <c r="BI1245" s="45"/>
      <c r="BJ1245" s="45"/>
      <c r="BK1245" s="45"/>
      <c r="BL1245" s="45"/>
      <c r="BM1245" s="45"/>
      <c r="BN1245" s="45"/>
      <c r="BO1245" s="45"/>
      <c r="BP1245" s="45"/>
      <c r="BQ1245" s="45"/>
      <c r="BR1245" s="45"/>
      <c r="BS1245" s="45"/>
      <c r="BT1245" s="45"/>
      <c r="BU1245" s="45"/>
      <c r="BV1245" s="45"/>
      <c r="BW1245" s="45"/>
      <c r="BX1245" s="45"/>
      <c r="BY1245" s="45"/>
      <c r="BZ1245" s="45"/>
      <c r="CA1245" s="45"/>
      <c r="CB1245" s="45"/>
      <c r="CC1245" s="45"/>
      <c r="CD1245" s="45"/>
      <c r="CE1245" s="45"/>
      <c r="CF1245" s="45"/>
      <c r="CG1245" s="45"/>
      <c r="CH1245" s="45"/>
      <c r="CI1245" s="45"/>
      <c r="CJ1245" s="45"/>
      <c r="CK1245" s="45"/>
      <c r="CL1245" s="45"/>
      <c r="CM1245" s="45"/>
      <c r="CN1245" s="45"/>
      <c r="CO1245" s="45"/>
      <c r="CP1245" s="45"/>
      <c r="CQ1245" s="45"/>
      <c r="CR1245" s="45"/>
      <c r="CS1245" s="45"/>
      <c r="CT1245" s="45"/>
      <c r="CU1245" s="45"/>
      <c r="CV1245" s="45"/>
      <c r="CW1245" s="45"/>
      <c r="CX1245" s="45"/>
      <c r="CY1245" s="45"/>
      <c r="CZ1245" s="45"/>
      <c r="DA1245" s="45"/>
      <c r="DB1245" s="45"/>
      <c r="DC1245" s="45"/>
      <c r="DD1245" s="45"/>
      <c r="DE1245" s="45"/>
      <c r="DF1245" s="45"/>
      <c r="DG1245" s="45"/>
      <c r="DH1245" s="45"/>
      <c r="DI1245" s="45"/>
      <c r="DJ1245" s="45"/>
      <c r="DK1245" s="45"/>
      <c r="DL1245" s="45"/>
      <c r="DM1245" s="45"/>
      <c r="DN1245" s="45"/>
      <c r="DO1245" s="45"/>
      <c r="DP1245" s="45"/>
      <c r="DQ1245" s="45"/>
      <c r="DR1245" s="45"/>
      <c r="DS1245" s="45"/>
      <c r="DT1245" s="45"/>
      <c r="DU1245" s="45"/>
      <c r="DV1245" s="1217"/>
      <c r="DW1245" s="45"/>
      <c r="DX1245" s="45"/>
      <c r="DY1245" s="45"/>
      <c r="DZ1245" s="45"/>
      <c r="EA1245" s="45"/>
      <c r="EB1245" s="45"/>
      <c r="EC1245" s="45"/>
      <c r="ED1245" s="45"/>
      <c r="EE1245" s="45"/>
      <c r="EF1245" s="45"/>
      <c r="EG1245" s="45"/>
      <c r="EH1245" s="45"/>
      <c r="EI1245" s="45"/>
      <c r="EJ1245" s="45"/>
      <c r="EK1245" s="45"/>
      <c r="EL1245" s="45"/>
      <c r="EM1245" s="45"/>
      <c r="EN1245" s="45"/>
      <c r="EO1245" s="45"/>
      <c r="EP1245" s="45"/>
      <c r="EQ1245" s="1217"/>
      <c r="ER1245" s="577"/>
    </row>
    <row r="1246" spans="1:148" ht="15" customHeight="1">
      <c r="A1246" s="648"/>
      <c r="B1246" s="2261" t="str">
        <f t="shared" si="1291"/>
        <v>Desk 96</v>
      </c>
      <c r="C1246" s="2266" t="str">
        <f t="shared" ref="C1246" si="1324">IF(ISBLANK(C107), "", C107)</f>
        <v/>
      </c>
      <c r="D1246" s="2266" t="str">
        <f t="shared" si="1309"/>
        <v/>
      </c>
      <c r="E1246" s="2266" t="str">
        <f t="shared" si="1309"/>
        <v/>
      </c>
      <c r="F1246" s="2266" t="str">
        <f t="shared" si="1309"/>
        <v/>
      </c>
      <c r="G1246" s="45"/>
      <c r="H1246" s="45"/>
      <c r="I1246" s="45"/>
      <c r="J1246" s="45"/>
      <c r="K1246" s="45"/>
      <c r="L1246" s="45"/>
      <c r="M1246" s="45"/>
      <c r="N1246" s="45"/>
      <c r="O1246" s="45"/>
      <c r="P1246" s="45"/>
      <c r="Q1246" s="45"/>
      <c r="R1246" s="45"/>
      <c r="S1246" s="45"/>
      <c r="T1246" s="45"/>
      <c r="U1246" s="45"/>
      <c r="V1246" s="45"/>
      <c r="W1246" s="45"/>
      <c r="X1246" s="45"/>
      <c r="Y1246" s="45"/>
      <c r="Z1246" s="45"/>
      <c r="AA1246" s="45"/>
      <c r="AB1246" s="45"/>
      <c r="AC1246" s="45"/>
      <c r="AD1246" s="45"/>
      <c r="AE1246" s="45"/>
      <c r="AF1246" s="45"/>
      <c r="AG1246" s="45"/>
      <c r="AH1246" s="45"/>
      <c r="AI1246" s="45"/>
      <c r="AJ1246" s="45"/>
      <c r="AK1246" s="45"/>
      <c r="AL1246" s="45"/>
      <c r="AM1246" s="45"/>
      <c r="AN1246" s="45"/>
      <c r="AO1246" s="45"/>
      <c r="AP1246" s="45"/>
      <c r="AQ1246" s="45"/>
      <c r="AR1246" s="45"/>
      <c r="AS1246" s="45"/>
      <c r="AT1246" s="45"/>
      <c r="AU1246" s="45"/>
      <c r="AV1246" s="45"/>
      <c r="AW1246" s="45"/>
      <c r="AX1246" s="45"/>
      <c r="AY1246" s="45"/>
      <c r="AZ1246" s="45"/>
      <c r="BA1246" s="45"/>
      <c r="BB1246" s="45"/>
      <c r="BC1246" s="45"/>
      <c r="BD1246" s="45"/>
      <c r="BE1246" s="45"/>
      <c r="BF1246" s="45"/>
      <c r="BG1246" s="45"/>
      <c r="BH1246" s="45"/>
      <c r="BI1246" s="45"/>
      <c r="BJ1246" s="45"/>
      <c r="BK1246" s="45"/>
      <c r="BL1246" s="45"/>
      <c r="BM1246" s="45"/>
      <c r="BN1246" s="45"/>
      <c r="BO1246" s="45"/>
      <c r="BP1246" s="45"/>
      <c r="BQ1246" s="45"/>
      <c r="BR1246" s="45"/>
      <c r="BS1246" s="45"/>
      <c r="BT1246" s="45"/>
      <c r="BU1246" s="45"/>
      <c r="BV1246" s="45"/>
      <c r="BW1246" s="45"/>
      <c r="BX1246" s="45"/>
      <c r="BY1246" s="45"/>
      <c r="BZ1246" s="45"/>
      <c r="CA1246" s="45"/>
      <c r="CB1246" s="45"/>
      <c r="CC1246" s="45"/>
      <c r="CD1246" s="45"/>
      <c r="CE1246" s="45"/>
      <c r="CF1246" s="45"/>
      <c r="CG1246" s="45"/>
      <c r="CH1246" s="45"/>
      <c r="CI1246" s="45"/>
      <c r="CJ1246" s="45"/>
      <c r="CK1246" s="45"/>
      <c r="CL1246" s="45"/>
      <c r="CM1246" s="45"/>
      <c r="CN1246" s="45"/>
      <c r="CO1246" s="45"/>
      <c r="CP1246" s="45"/>
      <c r="CQ1246" s="45"/>
      <c r="CR1246" s="45"/>
      <c r="CS1246" s="45"/>
      <c r="CT1246" s="45"/>
      <c r="CU1246" s="45"/>
      <c r="CV1246" s="45"/>
      <c r="CW1246" s="45"/>
      <c r="CX1246" s="45"/>
      <c r="CY1246" s="45"/>
      <c r="CZ1246" s="45"/>
      <c r="DA1246" s="45"/>
      <c r="DB1246" s="45"/>
      <c r="DC1246" s="45"/>
      <c r="DD1246" s="45"/>
      <c r="DE1246" s="45"/>
      <c r="DF1246" s="45"/>
      <c r="DG1246" s="45"/>
      <c r="DH1246" s="45"/>
      <c r="DI1246" s="45"/>
      <c r="DJ1246" s="45"/>
      <c r="DK1246" s="45"/>
      <c r="DL1246" s="45"/>
      <c r="DM1246" s="45"/>
      <c r="DN1246" s="45"/>
      <c r="DO1246" s="45"/>
      <c r="DP1246" s="45"/>
      <c r="DQ1246" s="45"/>
      <c r="DR1246" s="45"/>
      <c r="DS1246" s="45"/>
      <c r="DT1246" s="45"/>
      <c r="DU1246" s="45"/>
      <c r="DV1246" s="1217"/>
      <c r="DW1246" s="45"/>
      <c r="DX1246" s="45"/>
      <c r="DY1246" s="45"/>
      <c r="DZ1246" s="45"/>
      <c r="EA1246" s="45"/>
      <c r="EB1246" s="45"/>
      <c r="EC1246" s="45"/>
      <c r="ED1246" s="45"/>
      <c r="EE1246" s="45"/>
      <c r="EF1246" s="45"/>
      <c r="EG1246" s="45"/>
      <c r="EH1246" s="45"/>
      <c r="EI1246" s="45"/>
      <c r="EJ1246" s="45"/>
      <c r="EK1246" s="45"/>
      <c r="EL1246" s="45"/>
      <c r="EM1246" s="45"/>
      <c r="EN1246" s="45"/>
      <c r="EO1246" s="45"/>
      <c r="EP1246" s="45"/>
      <c r="EQ1246" s="1217"/>
      <c r="ER1246" s="577"/>
    </row>
    <row r="1247" spans="1:148" ht="15" customHeight="1">
      <c r="A1247" s="648"/>
      <c r="B1247" s="2261" t="str">
        <f t="shared" ref="B1247:B1250" si="1325">B108</f>
        <v>Desk 97</v>
      </c>
      <c r="C1247" s="2266" t="str">
        <f t="shared" ref="C1247" si="1326">IF(ISBLANK(C108), "", C108)</f>
        <v/>
      </c>
      <c r="D1247" s="2266" t="str">
        <f t="shared" si="1309"/>
        <v/>
      </c>
      <c r="E1247" s="2266" t="str">
        <f t="shared" si="1309"/>
        <v/>
      </c>
      <c r="F1247" s="2266" t="str">
        <f t="shared" si="1309"/>
        <v/>
      </c>
      <c r="G1247" s="45"/>
      <c r="H1247" s="45"/>
      <c r="I1247" s="45"/>
      <c r="J1247" s="45"/>
      <c r="K1247" s="45"/>
      <c r="L1247" s="45"/>
      <c r="M1247" s="45"/>
      <c r="N1247" s="45"/>
      <c r="O1247" s="45"/>
      <c r="P1247" s="45"/>
      <c r="Q1247" s="45"/>
      <c r="R1247" s="45"/>
      <c r="S1247" s="45"/>
      <c r="T1247" s="45"/>
      <c r="U1247" s="45"/>
      <c r="V1247" s="45"/>
      <c r="W1247" s="45"/>
      <c r="X1247" s="45"/>
      <c r="Y1247" s="45"/>
      <c r="Z1247" s="45"/>
      <c r="AA1247" s="45"/>
      <c r="AB1247" s="45"/>
      <c r="AC1247" s="45"/>
      <c r="AD1247" s="45"/>
      <c r="AE1247" s="45"/>
      <c r="AF1247" s="45"/>
      <c r="AG1247" s="45"/>
      <c r="AH1247" s="45"/>
      <c r="AI1247" s="45"/>
      <c r="AJ1247" s="45"/>
      <c r="AK1247" s="45"/>
      <c r="AL1247" s="45"/>
      <c r="AM1247" s="45"/>
      <c r="AN1247" s="45"/>
      <c r="AO1247" s="45"/>
      <c r="AP1247" s="45"/>
      <c r="AQ1247" s="45"/>
      <c r="AR1247" s="45"/>
      <c r="AS1247" s="45"/>
      <c r="AT1247" s="45"/>
      <c r="AU1247" s="45"/>
      <c r="AV1247" s="45"/>
      <c r="AW1247" s="45"/>
      <c r="AX1247" s="45"/>
      <c r="AY1247" s="45"/>
      <c r="AZ1247" s="45"/>
      <c r="BA1247" s="45"/>
      <c r="BB1247" s="45"/>
      <c r="BC1247" s="45"/>
      <c r="BD1247" s="45"/>
      <c r="BE1247" s="45"/>
      <c r="BF1247" s="45"/>
      <c r="BG1247" s="45"/>
      <c r="BH1247" s="45"/>
      <c r="BI1247" s="45"/>
      <c r="BJ1247" s="45"/>
      <c r="BK1247" s="45"/>
      <c r="BL1247" s="45"/>
      <c r="BM1247" s="45"/>
      <c r="BN1247" s="45"/>
      <c r="BO1247" s="45"/>
      <c r="BP1247" s="45"/>
      <c r="BQ1247" s="45"/>
      <c r="BR1247" s="45"/>
      <c r="BS1247" s="45"/>
      <c r="BT1247" s="45"/>
      <c r="BU1247" s="45"/>
      <c r="BV1247" s="45"/>
      <c r="BW1247" s="45"/>
      <c r="BX1247" s="45"/>
      <c r="BY1247" s="45"/>
      <c r="BZ1247" s="45"/>
      <c r="CA1247" s="45"/>
      <c r="CB1247" s="45"/>
      <c r="CC1247" s="45"/>
      <c r="CD1247" s="45"/>
      <c r="CE1247" s="45"/>
      <c r="CF1247" s="45"/>
      <c r="CG1247" s="45"/>
      <c r="CH1247" s="45"/>
      <c r="CI1247" s="45"/>
      <c r="CJ1247" s="45"/>
      <c r="CK1247" s="45"/>
      <c r="CL1247" s="45"/>
      <c r="CM1247" s="45"/>
      <c r="CN1247" s="45"/>
      <c r="CO1247" s="45"/>
      <c r="CP1247" s="45"/>
      <c r="CQ1247" s="45"/>
      <c r="CR1247" s="45"/>
      <c r="CS1247" s="45"/>
      <c r="CT1247" s="45"/>
      <c r="CU1247" s="45"/>
      <c r="CV1247" s="45"/>
      <c r="CW1247" s="45"/>
      <c r="CX1247" s="45"/>
      <c r="CY1247" s="45"/>
      <c r="CZ1247" s="45"/>
      <c r="DA1247" s="45"/>
      <c r="DB1247" s="45"/>
      <c r="DC1247" s="45"/>
      <c r="DD1247" s="45"/>
      <c r="DE1247" s="45"/>
      <c r="DF1247" s="45"/>
      <c r="DG1247" s="45"/>
      <c r="DH1247" s="45"/>
      <c r="DI1247" s="45"/>
      <c r="DJ1247" s="45"/>
      <c r="DK1247" s="45"/>
      <c r="DL1247" s="45"/>
      <c r="DM1247" s="45"/>
      <c r="DN1247" s="45"/>
      <c r="DO1247" s="45"/>
      <c r="DP1247" s="45"/>
      <c r="DQ1247" s="45"/>
      <c r="DR1247" s="45"/>
      <c r="DS1247" s="45"/>
      <c r="DT1247" s="45"/>
      <c r="DU1247" s="45"/>
      <c r="DV1247" s="1217"/>
      <c r="DW1247" s="45"/>
      <c r="DX1247" s="45"/>
      <c r="DY1247" s="45"/>
      <c r="DZ1247" s="45"/>
      <c r="EA1247" s="45"/>
      <c r="EB1247" s="45"/>
      <c r="EC1247" s="45"/>
      <c r="ED1247" s="45"/>
      <c r="EE1247" s="45"/>
      <c r="EF1247" s="45"/>
      <c r="EG1247" s="45"/>
      <c r="EH1247" s="45"/>
      <c r="EI1247" s="45"/>
      <c r="EJ1247" s="45"/>
      <c r="EK1247" s="45"/>
      <c r="EL1247" s="45"/>
      <c r="EM1247" s="45"/>
      <c r="EN1247" s="45"/>
      <c r="EO1247" s="45"/>
      <c r="EP1247" s="45"/>
      <c r="EQ1247" s="1217"/>
      <c r="ER1247" s="577"/>
    </row>
    <row r="1248" spans="1:148" ht="15" customHeight="1">
      <c r="A1248" s="648"/>
      <c r="B1248" s="2261" t="str">
        <f t="shared" si="1325"/>
        <v>Desk 98</v>
      </c>
      <c r="C1248" s="2266" t="str">
        <f t="shared" ref="C1248" si="1327">IF(ISBLANK(C109), "", C109)</f>
        <v/>
      </c>
      <c r="D1248" s="2266" t="str">
        <f t="shared" si="1309"/>
        <v/>
      </c>
      <c r="E1248" s="2266" t="str">
        <f t="shared" si="1309"/>
        <v/>
      </c>
      <c r="F1248" s="2266" t="str">
        <f t="shared" si="1309"/>
        <v/>
      </c>
      <c r="G1248" s="45"/>
      <c r="H1248" s="45"/>
      <c r="I1248" s="45"/>
      <c r="J1248" s="45"/>
      <c r="K1248" s="45"/>
      <c r="L1248" s="45"/>
      <c r="M1248" s="45"/>
      <c r="N1248" s="45"/>
      <c r="O1248" s="45"/>
      <c r="P1248" s="45"/>
      <c r="Q1248" s="45"/>
      <c r="R1248" s="45"/>
      <c r="S1248" s="45"/>
      <c r="T1248" s="45"/>
      <c r="U1248" s="45"/>
      <c r="V1248" s="45"/>
      <c r="W1248" s="45"/>
      <c r="X1248" s="45"/>
      <c r="Y1248" s="45"/>
      <c r="Z1248" s="45"/>
      <c r="AA1248" s="45"/>
      <c r="AB1248" s="45"/>
      <c r="AC1248" s="45"/>
      <c r="AD1248" s="45"/>
      <c r="AE1248" s="45"/>
      <c r="AF1248" s="45"/>
      <c r="AG1248" s="45"/>
      <c r="AH1248" s="45"/>
      <c r="AI1248" s="45"/>
      <c r="AJ1248" s="45"/>
      <c r="AK1248" s="45"/>
      <c r="AL1248" s="45"/>
      <c r="AM1248" s="45"/>
      <c r="AN1248" s="45"/>
      <c r="AO1248" s="45"/>
      <c r="AP1248" s="45"/>
      <c r="AQ1248" s="45"/>
      <c r="AR1248" s="45"/>
      <c r="AS1248" s="45"/>
      <c r="AT1248" s="45"/>
      <c r="AU1248" s="45"/>
      <c r="AV1248" s="45"/>
      <c r="AW1248" s="45"/>
      <c r="AX1248" s="45"/>
      <c r="AY1248" s="45"/>
      <c r="AZ1248" s="45"/>
      <c r="BA1248" s="45"/>
      <c r="BB1248" s="45"/>
      <c r="BC1248" s="45"/>
      <c r="BD1248" s="45"/>
      <c r="BE1248" s="45"/>
      <c r="BF1248" s="45"/>
      <c r="BG1248" s="45"/>
      <c r="BH1248" s="45"/>
      <c r="BI1248" s="45"/>
      <c r="BJ1248" s="45"/>
      <c r="BK1248" s="45"/>
      <c r="BL1248" s="45"/>
      <c r="BM1248" s="45"/>
      <c r="BN1248" s="45"/>
      <c r="BO1248" s="45"/>
      <c r="BP1248" s="45"/>
      <c r="BQ1248" s="45"/>
      <c r="BR1248" s="45"/>
      <c r="BS1248" s="45"/>
      <c r="BT1248" s="45"/>
      <c r="BU1248" s="45"/>
      <c r="BV1248" s="45"/>
      <c r="BW1248" s="45"/>
      <c r="BX1248" s="45"/>
      <c r="BY1248" s="45"/>
      <c r="BZ1248" s="45"/>
      <c r="CA1248" s="45"/>
      <c r="CB1248" s="45"/>
      <c r="CC1248" s="45"/>
      <c r="CD1248" s="45"/>
      <c r="CE1248" s="45"/>
      <c r="CF1248" s="45"/>
      <c r="CG1248" s="45"/>
      <c r="CH1248" s="45"/>
      <c r="CI1248" s="45"/>
      <c r="CJ1248" s="45"/>
      <c r="CK1248" s="45"/>
      <c r="CL1248" s="45"/>
      <c r="CM1248" s="45"/>
      <c r="CN1248" s="45"/>
      <c r="CO1248" s="45"/>
      <c r="CP1248" s="45"/>
      <c r="CQ1248" s="45"/>
      <c r="CR1248" s="45"/>
      <c r="CS1248" s="45"/>
      <c r="CT1248" s="45"/>
      <c r="CU1248" s="45"/>
      <c r="CV1248" s="45"/>
      <c r="CW1248" s="45"/>
      <c r="CX1248" s="45"/>
      <c r="CY1248" s="45"/>
      <c r="CZ1248" s="45"/>
      <c r="DA1248" s="45"/>
      <c r="DB1248" s="45"/>
      <c r="DC1248" s="45"/>
      <c r="DD1248" s="45"/>
      <c r="DE1248" s="45"/>
      <c r="DF1248" s="45"/>
      <c r="DG1248" s="45"/>
      <c r="DH1248" s="45"/>
      <c r="DI1248" s="45"/>
      <c r="DJ1248" s="45"/>
      <c r="DK1248" s="45"/>
      <c r="DL1248" s="45"/>
      <c r="DM1248" s="45"/>
      <c r="DN1248" s="45"/>
      <c r="DO1248" s="45"/>
      <c r="DP1248" s="45"/>
      <c r="DQ1248" s="45"/>
      <c r="DR1248" s="45"/>
      <c r="DS1248" s="45"/>
      <c r="DT1248" s="45"/>
      <c r="DU1248" s="45"/>
      <c r="DV1248" s="1217"/>
      <c r="DW1248" s="45"/>
      <c r="DX1248" s="45"/>
      <c r="DY1248" s="45"/>
      <c r="DZ1248" s="45"/>
      <c r="EA1248" s="45"/>
      <c r="EB1248" s="45"/>
      <c r="EC1248" s="45"/>
      <c r="ED1248" s="45"/>
      <c r="EE1248" s="45"/>
      <c r="EF1248" s="45"/>
      <c r="EG1248" s="45"/>
      <c r="EH1248" s="45"/>
      <c r="EI1248" s="45"/>
      <c r="EJ1248" s="45"/>
      <c r="EK1248" s="45"/>
      <c r="EL1248" s="45"/>
      <c r="EM1248" s="45"/>
      <c r="EN1248" s="45"/>
      <c r="EO1248" s="45"/>
      <c r="EP1248" s="45"/>
      <c r="EQ1248" s="1217"/>
      <c r="ER1248" s="577"/>
    </row>
    <row r="1249" spans="1:148" ht="15" customHeight="1">
      <c r="A1249" s="648"/>
      <c r="B1249" s="2261" t="str">
        <f t="shared" si="1325"/>
        <v>Desk 99</v>
      </c>
      <c r="C1249" s="2266" t="str">
        <f t="shared" ref="C1249" si="1328">IF(ISBLANK(C110), "", C110)</f>
        <v/>
      </c>
      <c r="D1249" s="2266" t="str">
        <f t="shared" si="1309"/>
        <v/>
      </c>
      <c r="E1249" s="2266" t="str">
        <f t="shared" si="1309"/>
        <v/>
      </c>
      <c r="F1249" s="2266" t="str">
        <f t="shared" si="1309"/>
        <v/>
      </c>
      <c r="G1249" s="45"/>
      <c r="H1249" s="45"/>
      <c r="I1249" s="45"/>
      <c r="J1249" s="45"/>
      <c r="K1249" s="45"/>
      <c r="L1249" s="45"/>
      <c r="M1249" s="45"/>
      <c r="N1249" s="45"/>
      <c r="O1249" s="45"/>
      <c r="P1249" s="45"/>
      <c r="Q1249" s="45"/>
      <c r="R1249" s="45"/>
      <c r="S1249" s="45"/>
      <c r="T1249" s="45"/>
      <c r="U1249" s="45"/>
      <c r="V1249" s="45"/>
      <c r="W1249" s="45"/>
      <c r="X1249" s="45"/>
      <c r="Y1249" s="45"/>
      <c r="Z1249" s="45"/>
      <c r="AA1249" s="45"/>
      <c r="AB1249" s="45"/>
      <c r="AC1249" s="45"/>
      <c r="AD1249" s="45"/>
      <c r="AE1249" s="45"/>
      <c r="AF1249" s="45"/>
      <c r="AG1249" s="45"/>
      <c r="AH1249" s="45"/>
      <c r="AI1249" s="45"/>
      <c r="AJ1249" s="45"/>
      <c r="AK1249" s="45"/>
      <c r="AL1249" s="45"/>
      <c r="AM1249" s="45"/>
      <c r="AN1249" s="45"/>
      <c r="AO1249" s="45"/>
      <c r="AP1249" s="45"/>
      <c r="AQ1249" s="45"/>
      <c r="AR1249" s="45"/>
      <c r="AS1249" s="45"/>
      <c r="AT1249" s="45"/>
      <c r="AU1249" s="45"/>
      <c r="AV1249" s="45"/>
      <c r="AW1249" s="45"/>
      <c r="AX1249" s="45"/>
      <c r="AY1249" s="45"/>
      <c r="AZ1249" s="45"/>
      <c r="BA1249" s="45"/>
      <c r="BB1249" s="45"/>
      <c r="BC1249" s="45"/>
      <c r="BD1249" s="45"/>
      <c r="BE1249" s="45"/>
      <c r="BF1249" s="45"/>
      <c r="BG1249" s="45"/>
      <c r="BH1249" s="45"/>
      <c r="BI1249" s="45"/>
      <c r="BJ1249" s="45"/>
      <c r="BK1249" s="45"/>
      <c r="BL1249" s="45"/>
      <c r="BM1249" s="45"/>
      <c r="BN1249" s="45"/>
      <c r="BO1249" s="45"/>
      <c r="BP1249" s="45"/>
      <c r="BQ1249" s="45"/>
      <c r="BR1249" s="45"/>
      <c r="BS1249" s="45"/>
      <c r="BT1249" s="45"/>
      <c r="BU1249" s="45"/>
      <c r="BV1249" s="45"/>
      <c r="BW1249" s="45"/>
      <c r="BX1249" s="45"/>
      <c r="BY1249" s="45"/>
      <c r="BZ1249" s="45"/>
      <c r="CA1249" s="45"/>
      <c r="CB1249" s="45"/>
      <c r="CC1249" s="45"/>
      <c r="CD1249" s="45"/>
      <c r="CE1249" s="45"/>
      <c r="CF1249" s="45"/>
      <c r="CG1249" s="45"/>
      <c r="CH1249" s="45"/>
      <c r="CI1249" s="45"/>
      <c r="CJ1249" s="45"/>
      <c r="CK1249" s="45"/>
      <c r="CL1249" s="45"/>
      <c r="CM1249" s="45"/>
      <c r="CN1249" s="45"/>
      <c r="CO1249" s="45"/>
      <c r="CP1249" s="45"/>
      <c r="CQ1249" s="45"/>
      <c r="CR1249" s="45"/>
      <c r="CS1249" s="45"/>
      <c r="CT1249" s="45"/>
      <c r="CU1249" s="45"/>
      <c r="CV1249" s="45"/>
      <c r="CW1249" s="45"/>
      <c r="CX1249" s="45"/>
      <c r="CY1249" s="45"/>
      <c r="CZ1249" s="45"/>
      <c r="DA1249" s="45"/>
      <c r="DB1249" s="45"/>
      <c r="DC1249" s="45"/>
      <c r="DD1249" s="45"/>
      <c r="DE1249" s="45"/>
      <c r="DF1249" s="45"/>
      <c r="DG1249" s="45"/>
      <c r="DH1249" s="45"/>
      <c r="DI1249" s="45"/>
      <c r="DJ1249" s="45"/>
      <c r="DK1249" s="45"/>
      <c r="DL1249" s="45"/>
      <c r="DM1249" s="45"/>
      <c r="DN1249" s="45"/>
      <c r="DO1249" s="45"/>
      <c r="DP1249" s="45"/>
      <c r="DQ1249" s="45"/>
      <c r="DR1249" s="45"/>
      <c r="DS1249" s="45"/>
      <c r="DT1249" s="45"/>
      <c r="DU1249" s="45"/>
      <c r="DV1249" s="1217"/>
      <c r="DW1249" s="45"/>
      <c r="DX1249" s="45"/>
      <c r="DY1249" s="45"/>
      <c r="DZ1249" s="45"/>
      <c r="EA1249" s="45"/>
      <c r="EB1249" s="45"/>
      <c r="EC1249" s="45"/>
      <c r="ED1249" s="45"/>
      <c r="EE1249" s="45"/>
      <c r="EF1249" s="45"/>
      <c r="EG1249" s="45"/>
      <c r="EH1249" s="45"/>
      <c r="EI1249" s="45"/>
      <c r="EJ1249" s="45"/>
      <c r="EK1249" s="45"/>
      <c r="EL1249" s="45"/>
      <c r="EM1249" s="45"/>
      <c r="EN1249" s="45"/>
      <c r="EO1249" s="45"/>
      <c r="EP1249" s="45"/>
      <c r="EQ1249" s="1217"/>
      <c r="ER1249" s="577"/>
    </row>
    <row r="1250" spans="1:148" ht="15" customHeight="1">
      <c r="A1250" s="648"/>
      <c r="B1250" s="2268" t="str">
        <f t="shared" si="1325"/>
        <v>Desk 100</v>
      </c>
      <c r="C1250" s="2269" t="str">
        <f t="shared" ref="C1250" si="1329">IF(ISBLANK(C111), "", C111)</f>
        <v/>
      </c>
      <c r="D1250" s="2269" t="str">
        <f t="shared" si="1309"/>
        <v/>
      </c>
      <c r="E1250" s="2269" t="str">
        <f t="shared" si="1309"/>
        <v/>
      </c>
      <c r="F1250" s="2269" t="str">
        <f t="shared" si="1309"/>
        <v/>
      </c>
      <c r="G1250" s="423"/>
      <c r="H1250" s="423"/>
      <c r="I1250" s="423"/>
      <c r="J1250" s="423"/>
      <c r="K1250" s="423"/>
      <c r="L1250" s="423"/>
      <c r="M1250" s="423"/>
      <c r="N1250" s="423"/>
      <c r="O1250" s="423"/>
      <c r="P1250" s="423"/>
      <c r="Q1250" s="423"/>
      <c r="R1250" s="423"/>
      <c r="S1250" s="423"/>
      <c r="T1250" s="423"/>
      <c r="U1250" s="423"/>
      <c r="V1250" s="423"/>
      <c r="W1250" s="423"/>
      <c r="X1250" s="423"/>
      <c r="Y1250" s="423"/>
      <c r="Z1250" s="423"/>
      <c r="AA1250" s="423"/>
      <c r="AB1250" s="423"/>
      <c r="AC1250" s="423"/>
      <c r="AD1250" s="423"/>
      <c r="AE1250" s="423"/>
      <c r="AF1250" s="423"/>
      <c r="AG1250" s="423"/>
      <c r="AH1250" s="423"/>
      <c r="AI1250" s="423"/>
      <c r="AJ1250" s="423"/>
      <c r="AK1250" s="423"/>
      <c r="AL1250" s="423"/>
      <c r="AM1250" s="423"/>
      <c r="AN1250" s="423"/>
      <c r="AO1250" s="423"/>
      <c r="AP1250" s="423"/>
      <c r="AQ1250" s="423"/>
      <c r="AR1250" s="423"/>
      <c r="AS1250" s="423"/>
      <c r="AT1250" s="423"/>
      <c r="AU1250" s="423"/>
      <c r="AV1250" s="423"/>
      <c r="AW1250" s="423"/>
      <c r="AX1250" s="423"/>
      <c r="AY1250" s="423"/>
      <c r="AZ1250" s="423"/>
      <c r="BA1250" s="423"/>
      <c r="BB1250" s="423"/>
      <c r="BC1250" s="423"/>
      <c r="BD1250" s="423"/>
      <c r="BE1250" s="423"/>
      <c r="BF1250" s="423"/>
      <c r="BG1250" s="423"/>
      <c r="BH1250" s="423"/>
      <c r="BI1250" s="423"/>
      <c r="BJ1250" s="423"/>
      <c r="BK1250" s="423"/>
      <c r="BL1250" s="423"/>
      <c r="BM1250" s="423"/>
      <c r="BN1250" s="423"/>
      <c r="BO1250" s="423"/>
      <c r="BP1250" s="423"/>
      <c r="BQ1250" s="423"/>
      <c r="BR1250" s="423"/>
      <c r="BS1250" s="423"/>
      <c r="BT1250" s="423"/>
      <c r="BU1250" s="423"/>
      <c r="BV1250" s="423"/>
      <c r="BW1250" s="423"/>
      <c r="BX1250" s="423"/>
      <c r="BY1250" s="423"/>
      <c r="BZ1250" s="423"/>
      <c r="CA1250" s="423"/>
      <c r="CB1250" s="423"/>
      <c r="CC1250" s="423"/>
      <c r="CD1250" s="423"/>
      <c r="CE1250" s="423"/>
      <c r="CF1250" s="423"/>
      <c r="CG1250" s="423"/>
      <c r="CH1250" s="423"/>
      <c r="CI1250" s="423"/>
      <c r="CJ1250" s="423"/>
      <c r="CK1250" s="423"/>
      <c r="CL1250" s="423"/>
      <c r="CM1250" s="423"/>
      <c r="CN1250" s="423"/>
      <c r="CO1250" s="423"/>
      <c r="CP1250" s="423"/>
      <c r="CQ1250" s="423"/>
      <c r="CR1250" s="423"/>
      <c r="CS1250" s="423"/>
      <c r="CT1250" s="423"/>
      <c r="CU1250" s="423"/>
      <c r="CV1250" s="423"/>
      <c r="CW1250" s="423"/>
      <c r="CX1250" s="423"/>
      <c r="CY1250" s="423"/>
      <c r="CZ1250" s="423"/>
      <c r="DA1250" s="423"/>
      <c r="DB1250" s="423"/>
      <c r="DC1250" s="423"/>
      <c r="DD1250" s="423"/>
      <c r="DE1250" s="423"/>
      <c r="DF1250" s="423"/>
      <c r="DG1250" s="423"/>
      <c r="DH1250" s="423"/>
      <c r="DI1250" s="423"/>
      <c r="DJ1250" s="423"/>
      <c r="DK1250" s="423"/>
      <c r="DL1250" s="423"/>
      <c r="DM1250" s="423"/>
      <c r="DN1250" s="423"/>
      <c r="DO1250" s="423"/>
      <c r="DP1250" s="423"/>
      <c r="DQ1250" s="423"/>
      <c r="DR1250" s="423"/>
      <c r="DS1250" s="423"/>
      <c r="DT1250" s="423"/>
      <c r="DU1250" s="423"/>
      <c r="DV1250" s="97"/>
      <c r="DW1250" s="423"/>
      <c r="DX1250" s="423"/>
      <c r="DY1250" s="423"/>
      <c r="DZ1250" s="423"/>
      <c r="EA1250" s="423"/>
      <c r="EB1250" s="423"/>
      <c r="EC1250" s="423"/>
      <c r="ED1250" s="423"/>
      <c r="EE1250" s="423"/>
      <c r="EF1250" s="423"/>
      <c r="EG1250" s="423"/>
      <c r="EH1250" s="423"/>
      <c r="EI1250" s="423"/>
      <c r="EJ1250" s="423"/>
      <c r="EK1250" s="423"/>
      <c r="EL1250" s="423"/>
      <c r="EM1250" s="423"/>
      <c r="EN1250" s="423"/>
      <c r="EO1250" s="423"/>
      <c r="EP1250" s="423"/>
      <c r="EQ1250" s="97"/>
      <c r="ER1250" s="577"/>
    </row>
    <row r="1251" spans="1:148" ht="15" customHeight="1">
      <c r="A1251" s="648"/>
      <c r="B1251" s="2279" t="s">
        <v>1419</v>
      </c>
      <c r="C1251" s="2264"/>
      <c r="D1251" s="2264"/>
      <c r="E1251" s="2264"/>
      <c r="F1251" s="2264"/>
      <c r="G1251" s="75"/>
      <c r="H1251" s="75"/>
      <c r="I1251" s="75"/>
      <c r="J1251" s="75"/>
      <c r="K1251" s="75"/>
      <c r="L1251" s="75"/>
      <c r="M1251" s="75"/>
      <c r="N1251" s="75"/>
      <c r="O1251" s="75"/>
      <c r="P1251" s="75"/>
      <c r="Q1251" s="75"/>
      <c r="R1251" s="75"/>
      <c r="S1251" s="75"/>
      <c r="T1251" s="75"/>
      <c r="U1251" s="75"/>
      <c r="V1251" s="75"/>
      <c r="W1251" s="75"/>
      <c r="X1251" s="75"/>
      <c r="Y1251" s="75"/>
      <c r="Z1251" s="75"/>
      <c r="AA1251" s="75"/>
      <c r="AB1251" s="75"/>
      <c r="AC1251" s="75"/>
      <c r="AD1251" s="75"/>
      <c r="AE1251" s="75"/>
      <c r="AF1251" s="75"/>
      <c r="AG1251" s="75"/>
      <c r="AH1251" s="75"/>
      <c r="AI1251" s="75"/>
      <c r="AJ1251" s="75"/>
      <c r="AK1251" s="75"/>
      <c r="AL1251" s="75"/>
      <c r="AM1251" s="75"/>
      <c r="AN1251" s="75"/>
      <c r="AO1251" s="75"/>
      <c r="AP1251" s="75"/>
      <c r="AQ1251" s="75"/>
      <c r="AR1251" s="75"/>
      <c r="AS1251" s="75"/>
      <c r="AT1251" s="75"/>
      <c r="AU1251" s="75"/>
      <c r="AV1251" s="75"/>
      <c r="AW1251" s="75"/>
      <c r="AX1251" s="75"/>
      <c r="AY1251" s="75"/>
      <c r="AZ1251" s="75"/>
      <c r="BA1251" s="75"/>
      <c r="BB1251" s="75"/>
      <c r="BC1251" s="75"/>
      <c r="BD1251" s="75"/>
      <c r="BE1251" s="75"/>
      <c r="BF1251" s="75"/>
      <c r="BG1251" s="75"/>
      <c r="BH1251" s="75"/>
      <c r="BI1251" s="75"/>
      <c r="BJ1251" s="75"/>
      <c r="BK1251" s="75"/>
      <c r="BL1251" s="75"/>
      <c r="BM1251" s="75"/>
      <c r="BN1251" s="75"/>
      <c r="BO1251" s="75"/>
      <c r="BP1251" s="75"/>
      <c r="BQ1251" s="75"/>
      <c r="BR1251" s="75"/>
      <c r="BS1251" s="75"/>
      <c r="BT1251" s="75"/>
      <c r="BU1251" s="75"/>
      <c r="BV1251" s="75"/>
      <c r="BW1251" s="75"/>
      <c r="BX1251" s="75"/>
      <c r="BY1251" s="75"/>
      <c r="BZ1251" s="75"/>
      <c r="CA1251" s="75"/>
      <c r="CB1251" s="75"/>
      <c r="CC1251" s="75"/>
      <c r="CD1251" s="75"/>
      <c r="CE1251" s="75"/>
      <c r="CF1251" s="75"/>
      <c r="CG1251" s="75"/>
      <c r="CH1251" s="75"/>
      <c r="CI1251" s="75"/>
      <c r="CJ1251" s="75"/>
      <c r="CK1251" s="75"/>
      <c r="CL1251" s="75"/>
      <c r="CM1251" s="75"/>
      <c r="CN1251" s="75"/>
      <c r="CO1251" s="75"/>
      <c r="CP1251" s="75"/>
      <c r="CQ1251" s="75"/>
      <c r="CR1251" s="75"/>
      <c r="CS1251" s="75"/>
      <c r="CT1251" s="75"/>
      <c r="CU1251" s="75"/>
      <c r="CV1251" s="75"/>
      <c r="CW1251" s="75"/>
      <c r="CX1251" s="75"/>
      <c r="CY1251" s="75"/>
      <c r="CZ1251" s="75"/>
      <c r="DA1251" s="75"/>
      <c r="DB1251" s="75"/>
      <c r="DC1251" s="75"/>
      <c r="DD1251" s="75"/>
      <c r="DE1251" s="75"/>
      <c r="DF1251" s="75"/>
      <c r="DG1251" s="75"/>
      <c r="DH1251" s="75"/>
      <c r="DI1251" s="75"/>
      <c r="DJ1251" s="75"/>
      <c r="DK1251" s="75"/>
      <c r="DL1251" s="75"/>
      <c r="DM1251" s="75"/>
      <c r="DN1251" s="75"/>
      <c r="DO1251" s="75"/>
      <c r="DP1251" s="75"/>
      <c r="DQ1251" s="75"/>
      <c r="DR1251" s="75"/>
      <c r="DS1251" s="75"/>
      <c r="DT1251" s="75"/>
      <c r="DU1251" s="75"/>
      <c r="DV1251" s="2280"/>
      <c r="DW1251" s="75"/>
      <c r="DX1251" s="75"/>
      <c r="DY1251" s="75"/>
      <c r="DZ1251" s="75"/>
      <c r="EA1251" s="75"/>
      <c r="EB1251" s="75"/>
      <c r="EC1251" s="75"/>
      <c r="ED1251" s="75"/>
      <c r="EE1251" s="75"/>
      <c r="EF1251" s="75"/>
      <c r="EG1251" s="75"/>
      <c r="EH1251" s="75"/>
      <c r="EI1251" s="75"/>
      <c r="EJ1251" s="75"/>
      <c r="EK1251" s="75"/>
      <c r="EL1251" s="75"/>
      <c r="EM1251" s="75"/>
      <c r="EN1251" s="75"/>
      <c r="EO1251" s="75"/>
      <c r="EP1251" s="75"/>
      <c r="EQ1251" s="2280"/>
      <c r="ER1251" s="577"/>
    </row>
    <row r="1252" spans="1:148" s="584" customFormat="1" ht="60" customHeight="1">
      <c r="A1252" s="1633" t="s">
        <v>1825</v>
      </c>
      <c r="B1252" s="574"/>
      <c r="C1252" s="574"/>
      <c r="D1252" s="777"/>
      <c r="E1252" s="777"/>
      <c r="F1252" s="777"/>
      <c r="ER1252" s="403"/>
    </row>
    <row r="1253" spans="1:148" ht="45" customHeight="1">
      <c r="A1253" s="648"/>
      <c r="B1253" s="2276" t="s">
        <v>1318</v>
      </c>
      <c r="C1253" s="2255" t="s">
        <v>1821</v>
      </c>
      <c r="D1253" s="624" t="s">
        <v>1474</v>
      </c>
      <c r="E1253" s="2255" t="s">
        <v>1475</v>
      </c>
      <c r="F1253" s="2255" t="s">
        <v>1822</v>
      </c>
      <c r="G1253" s="2255" t="s">
        <v>1316</v>
      </c>
      <c r="H1253" s="2255" t="str">
        <f t="shared" ref="H1253:BS1253" si="1330">"T+" &amp; (COLUMN(H1253)-COLUMN($G1253))</f>
        <v>T+1</v>
      </c>
      <c r="I1253" s="2255" t="str">
        <f t="shared" si="1330"/>
        <v>T+2</v>
      </c>
      <c r="J1253" s="2255" t="str">
        <f t="shared" si="1330"/>
        <v>T+3</v>
      </c>
      <c r="K1253" s="2255" t="str">
        <f t="shared" si="1330"/>
        <v>T+4</v>
      </c>
      <c r="L1253" s="2255" t="str">
        <f t="shared" si="1330"/>
        <v>T+5</v>
      </c>
      <c r="M1253" s="2255" t="str">
        <f t="shared" si="1330"/>
        <v>T+6</v>
      </c>
      <c r="N1253" s="2255" t="str">
        <f t="shared" si="1330"/>
        <v>T+7</v>
      </c>
      <c r="O1253" s="2255" t="str">
        <f t="shared" si="1330"/>
        <v>T+8</v>
      </c>
      <c r="P1253" s="2255" t="str">
        <f t="shared" si="1330"/>
        <v>T+9</v>
      </c>
      <c r="Q1253" s="2255" t="str">
        <f t="shared" si="1330"/>
        <v>T+10</v>
      </c>
      <c r="R1253" s="2255" t="str">
        <f t="shared" si="1330"/>
        <v>T+11</v>
      </c>
      <c r="S1253" s="2255" t="str">
        <f t="shared" si="1330"/>
        <v>T+12</v>
      </c>
      <c r="T1253" s="2255" t="str">
        <f t="shared" si="1330"/>
        <v>T+13</v>
      </c>
      <c r="U1253" s="2255" t="str">
        <f t="shared" si="1330"/>
        <v>T+14</v>
      </c>
      <c r="V1253" s="2255" t="str">
        <f t="shared" si="1330"/>
        <v>T+15</v>
      </c>
      <c r="W1253" s="2255" t="str">
        <f t="shared" si="1330"/>
        <v>T+16</v>
      </c>
      <c r="X1253" s="2255" t="str">
        <f t="shared" si="1330"/>
        <v>T+17</v>
      </c>
      <c r="Y1253" s="2255" t="str">
        <f t="shared" si="1330"/>
        <v>T+18</v>
      </c>
      <c r="Z1253" s="2255" t="str">
        <f t="shared" si="1330"/>
        <v>T+19</v>
      </c>
      <c r="AA1253" s="2255" t="str">
        <f t="shared" si="1330"/>
        <v>T+20</v>
      </c>
      <c r="AB1253" s="2255" t="str">
        <f t="shared" si="1330"/>
        <v>T+21</v>
      </c>
      <c r="AC1253" s="2255" t="str">
        <f t="shared" si="1330"/>
        <v>T+22</v>
      </c>
      <c r="AD1253" s="2255" t="str">
        <f t="shared" si="1330"/>
        <v>T+23</v>
      </c>
      <c r="AE1253" s="2255" t="str">
        <f t="shared" si="1330"/>
        <v>T+24</v>
      </c>
      <c r="AF1253" s="2255" t="str">
        <f t="shared" si="1330"/>
        <v>T+25</v>
      </c>
      <c r="AG1253" s="2255" t="str">
        <f t="shared" si="1330"/>
        <v>T+26</v>
      </c>
      <c r="AH1253" s="2255" t="str">
        <f t="shared" si="1330"/>
        <v>T+27</v>
      </c>
      <c r="AI1253" s="2255" t="str">
        <f t="shared" si="1330"/>
        <v>T+28</v>
      </c>
      <c r="AJ1253" s="2255" t="str">
        <f t="shared" si="1330"/>
        <v>T+29</v>
      </c>
      <c r="AK1253" s="2255" t="str">
        <f t="shared" si="1330"/>
        <v>T+30</v>
      </c>
      <c r="AL1253" s="2255" t="str">
        <f t="shared" si="1330"/>
        <v>T+31</v>
      </c>
      <c r="AM1253" s="2255" t="str">
        <f t="shared" si="1330"/>
        <v>T+32</v>
      </c>
      <c r="AN1253" s="2255" t="str">
        <f t="shared" si="1330"/>
        <v>T+33</v>
      </c>
      <c r="AO1253" s="2255" t="str">
        <f t="shared" si="1330"/>
        <v>T+34</v>
      </c>
      <c r="AP1253" s="2255" t="str">
        <f t="shared" si="1330"/>
        <v>T+35</v>
      </c>
      <c r="AQ1253" s="2255" t="str">
        <f t="shared" si="1330"/>
        <v>T+36</v>
      </c>
      <c r="AR1253" s="2255" t="str">
        <f t="shared" si="1330"/>
        <v>T+37</v>
      </c>
      <c r="AS1253" s="2255" t="str">
        <f t="shared" si="1330"/>
        <v>T+38</v>
      </c>
      <c r="AT1253" s="2255" t="str">
        <f t="shared" si="1330"/>
        <v>T+39</v>
      </c>
      <c r="AU1253" s="2255" t="str">
        <f t="shared" si="1330"/>
        <v>T+40</v>
      </c>
      <c r="AV1253" s="2255" t="str">
        <f t="shared" si="1330"/>
        <v>T+41</v>
      </c>
      <c r="AW1253" s="2255" t="str">
        <f t="shared" si="1330"/>
        <v>T+42</v>
      </c>
      <c r="AX1253" s="2255" t="str">
        <f t="shared" si="1330"/>
        <v>T+43</v>
      </c>
      <c r="AY1253" s="2255" t="str">
        <f t="shared" si="1330"/>
        <v>T+44</v>
      </c>
      <c r="AZ1253" s="2255" t="str">
        <f t="shared" si="1330"/>
        <v>T+45</v>
      </c>
      <c r="BA1253" s="2255" t="str">
        <f t="shared" si="1330"/>
        <v>T+46</v>
      </c>
      <c r="BB1253" s="2255" t="str">
        <f t="shared" si="1330"/>
        <v>T+47</v>
      </c>
      <c r="BC1253" s="2255" t="str">
        <f t="shared" si="1330"/>
        <v>T+48</v>
      </c>
      <c r="BD1253" s="2255" t="str">
        <f t="shared" si="1330"/>
        <v>T+49</v>
      </c>
      <c r="BE1253" s="2255" t="str">
        <f t="shared" si="1330"/>
        <v>T+50</v>
      </c>
      <c r="BF1253" s="2255" t="str">
        <f t="shared" si="1330"/>
        <v>T+51</v>
      </c>
      <c r="BG1253" s="2255" t="str">
        <f t="shared" si="1330"/>
        <v>T+52</v>
      </c>
      <c r="BH1253" s="2255" t="str">
        <f t="shared" si="1330"/>
        <v>T+53</v>
      </c>
      <c r="BI1253" s="2255" t="str">
        <f t="shared" si="1330"/>
        <v>T+54</v>
      </c>
      <c r="BJ1253" s="2255" t="str">
        <f t="shared" si="1330"/>
        <v>T+55</v>
      </c>
      <c r="BK1253" s="2255" t="str">
        <f t="shared" si="1330"/>
        <v>T+56</v>
      </c>
      <c r="BL1253" s="2255" t="str">
        <f t="shared" si="1330"/>
        <v>T+57</v>
      </c>
      <c r="BM1253" s="2255" t="str">
        <f t="shared" si="1330"/>
        <v>T+58</v>
      </c>
      <c r="BN1253" s="2255" t="str">
        <f t="shared" si="1330"/>
        <v>T+59</v>
      </c>
      <c r="BO1253" s="2255" t="str">
        <f t="shared" si="1330"/>
        <v>T+60</v>
      </c>
      <c r="BP1253" s="2255" t="str">
        <f t="shared" si="1330"/>
        <v>T+61</v>
      </c>
      <c r="BQ1253" s="2255" t="str">
        <f t="shared" si="1330"/>
        <v>T+62</v>
      </c>
      <c r="BR1253" s="2255" t="str">
        <f t="shared" si="1330"/>
        <v>T+63</v>
      </c>
      <c r="BS1253" s="2255" t="str">
        <f t="shared" si="1330"/>
        <v>T+64</v>
      </c>
      <c r="BT1253" s="2255" t="str">
        <f t="shared" ref="BT1253:EE1253" si="1331">"T+" &amp; (COLUMN(BT1253)-COLUMN($G1253))</f>
        <v>T+65</v>
      </c>
      <c r="BU1253" s="2255" t="str">
        <f t="shared" si="1331"/>
        <v>T+66</v>
      </c>
      <c r="BV1253" s="2255" t="str">
        <f t="shared" si="1331"/>
        <v>T+67</v>
      </c>
      <c r="BW1253" s="2255" t="str">
        <f t="shared" si="1331"/>
        <v>T+68</v>
      </c>
      <c r="BX1253" s="2255" t="str">
        <f t="shared" si="1331"/>
        <v>T+69</v>
      </c>
      <c r="BY1253" s="2255" t="str">
        <f t="shared" si="1331"/>
        <v>T+70</v>
      </c>
      <c r="BZ1253" s="2255" t="str">
        <f t="shared" si="1331"/>
        <v>T+71</v>
      </c>
      <c r="CA1253" s="2255" t="str">
        <f t="shared" si="1331"/>
        <v>T+72</v>
      </c>
      <c r="CB1253" s="2255" t="str">
        <f t="shared" si="1331"/>
        <v>T+73</v>
      </c>
      <c r="CC1253" s="2255" t="str">
        <f t="shared" si="1331"/>
        <v>T+74</v>
      </c>
      <c r="CD1253" s="2255" t="str">
        <f t="shared" si="1331"/>
        <v>T+75</v>
      </c>
      <c r="CE1253" s="2255" t="str">
        <f t="shared" si="1331"/>
        <v>T+76</v>
      </c>
      <c r="CF1253" s="2255" t="str">
        <f t="shared" si="1331"/>
        <v>T+77</v>
      </c>
      <c r="CG1253" s="2255" t="str">
        <f t="shared" si="1331"/>
        <v>T+78</v>
      </c>
      <c r="CH1253" s="2255" t="str">
        <f t="shared" si="1331"/>
        <v>T+79</v>
      </c>
      <c r="CI1253" s="2255" t="str">
        <f t="shared" si="1331"/>
        <v>T+80</v>
      </c>
      <c r="CJ1253" s="2255" t="str">
        <f t="shared" si="1331"/>
        <v>T+81</v>
      </c>
      <c r="CK1253" s="2255" t="str">
        <f t="shared" si="1331"/>
        <v>T+82</v>
      </c>
      <c r="CL1253" s="2255" t="str">
        <f t="shared" si="1331"/>
        <v>T+83</v>
      </c>
      <c r="CM1253" s="2255" t="str">
        <f t="shared" si="1331"/>
        <v>T+84</v>
      </c>
      <c r="CN1253" s="2255" t="str">
        <f t="shared" si="1331"/>
        <v>T+85</v>
      </c>
      <c r="CO1253" s="2255" t="str">
        <f t="shared" si="1331"/>
        <v>T+86</v>
      </c>
      <c r="CP1253" s="2255" t="str">
        <f t="shared" si="1331"/>
        <v>T+87</v>
      </c>
      <c r="CQ1253" s="2255" t="str">
        <f t="shared" si="1331"/>
        <v>T+88</v>
      </c>
      <c r="CR1253" s="2255" t="str">
        <f t="shared" si="1331"/>
        <v>T+89</v>
      </c>
      <c r="CS1253" s="2255" t="str">
        <f t="shared" si="1331"/>
        <v>T+90</v>
      </c>
      <c r="CT1253" s="2255" t="str">
        <f t="shared" si="1331"/>
        <v>T+91</v>
      </c>
      <c r="CU1253" s="2255" t="str">
        <f t="shared" si="1331"/>
        <v>T+92</v>
      </c>
      <c r="CV1253" s="2255" t="str">
        <f t="shared" si="1331"/>
        <v>T+93</v>
      </c>
      <c r="CW1253" s="2255" t="str">
        <f t="shared" si="1331"/>
        <v>T+94</v>
      </c>
      <c r="CX1253" s="2255" t="str">
        <f t="shared" si="1331"/>
        <v>T+95</v>
      </c>
      <c r="CY1253" s="2255" t="str">
        <f t="shared" si="1331"/>
        <v>T+96</v>
      </c>
      <c r="CZ1253" s="2255" t="str">
        <f t="shared" si="1331"/>
        <v>T+97</v>
      </c>
      <c r="DA1253" s="2255" t="str">
        <f t="shared" si="1331"/>
        <v>T+98</v>
      </c>
      <c r="DB1253" s="2255" t="str">
        <f t="shared" si="1331"/>
        <v>T+99</v>
      </c>
      <c r="DC1253" s="2255" t="str">
        <f t="shared" si="1331"/>
        <v>T+100</v>
      </c>
      <c r="DD1253" s="2255" t="str">
        <f t="shared" si="1331"/>
        <v>T+101</v>
      </c>
      <c r="DE1253" s="2255" t="str">
        <f t="shared" si="1331"/>
        <v>T+102</v>
      </c>
      <c r="DF1253" s="2255" t="str">
        <f t="shared" si="1331"/>
        <v>T+103</v>
      </c>
      <c r="DG1253" s="2255" t="str">
        <f t="shared" si="1331"/>
        <v>T+104</v>
      </c>
      <c r="DH1253" s="2255" t="str">
        <f t="shared" si="1331"/>
        <v>T+105</v>
      </c>
      <c r="DI1253" s="2255" t="str">
        <f t="shared" si="1331"/>
        <v>T+106</v>
      </c>
      <c r="DJ1253" s="2255" t="str">
        <f t="shared" si="1331"/>
        <v>T+107</v>
      </c>
      <c r="DK1253" s="2255" t="str">
        <f t="shared" si="1331"/>
        <v>T+108</v>
      </c>
      <c r="DL1253" s="2255" t="str">
        <f t="shared" si="1331"/>
        <v>T+109</v>
      </c>
      <c r="DM1253" s="2255" t="str">
        <f t="shared" si="1331"/>
        <v>T+110</v>
      </c>
      <c r="DN1253" s="2255" t="str">
        <f t="shared" si="1331"/>
        <v>T+111</v>
      </c>
      <c r="DO1253" s="2255" t="str">
        <f t="shared" si="1331"/>
        <v>T+112</v>
      </c>
      <c r="DP1253" s="2255" t="str">
        <f t="shared" si="1331"/>
        <v>T+113</v>
      </c>
      <c r="DQ1253" s="2255" t="str">
        <f t="shared" si="1331"/>
        <v>T+114</v>
      </c>
      <c r="DR1253" s="2255" t="str">
        <f t="shared" si="1331"/>
        <v>T+115</v>
      </c>
      <c r="DS1253" s="2255" t="str">
        <f t="shared" si="1331"/>
        <v>T+116</v>
      </c>
      <c r="DT1253" s="2255" t="str">
        <f t="shared" si="1331"/>
        <v>T+117</v>
      </c>
      <c r="DU1253" s="2255" t="str">
        <f t="shared" si="1331"/>
        <v>T+118</v>
      </c>
      <c r="DV1253" s="2255" t="str">
        <f t="shared" si="1331"/>
        <v>T+119</v>
      </c>
      <c r="DW1253" s="2255" t="str">
        <f t="shared" si="1331"/>
        <v>T+120</v>
      </c>
      <c r="DX1253" s="2255" t="str">
        <f t="shared" si="1331"/>
        <v>T+121</v>
      </c>
      <c r="DY1253" s="2255" t="str">
        <f t="shared" si="1331"/>
        <v>T+122</v>
      </c>
      <c r="DZ1253" s="2255" t="str">
        <f t="shared" si="1331"/>
        <v>T+123</v>
      </c>
      <c r="EA1253" s="2255" t="str">
        <f t="shared" si="1331"/>
        <v>T+124</v>
      </c>
      <c r="EB1253" s="2255" t="str">
        <f t="shared" si="1331"/>
        <v>T+125</v>
      </c>
      <c r="EC1253" s="2255" t="str">
        <f t="shared" si="1331"/>
        <v>T+126</v>
      </c>
      <c r="ED1253" s="2255" t="str">
        <f t="shared" si="1331"/>
        <v>T+127</v>
      </c>
      <c r="EE1253" s="2255" t="str">
        <f t="shared" si="1331"/>
        <v>T+128</v>
      </c>
      <c r="EF1253" s="2255" t="str">
        <f t="shared" ref="EF1253:EQ1253" si="1332">"T+" &amp; (COLUMN(EF1253)-COLUMN($G1253))</f>
        <v>T+129</v>
      </c>
      <c r="EG1253" s="2255" t="str">
        <f t="shared" si="1332"/>
        <v>T+130</v>
      </c>
      <c r="EH1253" s="2255" t="str">
        <f t="shared" si="1332"/>
        <v>T+131</v>
      </c>
      <c r="EI1253" s="2255" t="str">
        <f t="shared" si="1332"/>
        <v>T+132</v>
      </c>
      <c r="EJ1253" s="2255" t="str">
        <f t="shared" si="1332"/>
        <v>T+133</v>
      </c>
      <c r="EK1253" s="2255" t="str">
        <f t="shared" si="1332"/>
        <v>T+134</v>
      </c>
      <c r="EL1253" s="2255" t="str">
        <f t="shared" si="1332"/>
        <v>T+135</v>
      </c>
      <c r="EM1253" s="2255" t="str">
        <f t="shared" si="1332"/>
        <v>T+136</v>
      </c>
      <c r="EN1253" s="2255" t="str">
        <f t="shared" si="1332"/>
        <v>T+137</v>
      </c>
      <c r="EO1253" s="2255" t="str">
        <f t="shared" si="1332"/>
        <v>T+138</v>
      </c>
      <c r="EP1253" s="2255" t="str">
        <f t="shared" si="1332"/>
        <v>T+139</v>
      </c>
      <c r="EQ1253" s="2255" t="str">
        <f t="shared" si="1332"/>
        <v>T+140</v>
      </c>
      <c r="ER1253" s="577"/>
    </row>
    <row r="1254" spans="1:148" ht="15" customHeight="1">
      <c r="A1254" s="648"/>
      <c r="B1254" s="2260" t="str">
        <f t="shared" ref="B1254:B1317" si="1333">B12</f>
        <v>Desk 1</v>
      </c>
      <c r="C1254" s="2265" t="str">
        <f>IF(ISBLANK(C12), "", C12)</f>
        <v/>
      </c>
      <c r="D1254" s="2265" t="str">
        <f>IF(ISBLANK(D12), "", D12)</f>
        <v/>
      </c>
      <c r="E1254" s="2265" t="str">
        <f t="shared" ref="E1254:F1317" si="1334">IF(ISBLANK(E12), "", E12)</f>
        <v/>
      </c>
      <c r="F1254" s="2265" t="str">
        <f>IF(ISBLANK(F12), "", F12)</f>
        <v/>
      </c>
      <c r="G1254" s="45"/>
      <c r="H1254" s="45"/>
      <c r="I1254" s="45"/>
      <c r="J1254" s="45"/>
      <c r="K1254" s="45"/>
      <c r="L1254" s="45"/>
      <c r="M1254" s="45"/>
      <c r="N1254" s="45"/>
      <c r="O1254" s="45"/>
      <c r="P1254" s="45"/>
      <c r="Q1254" s="45"/>
      <c r="R1254" s="45"/>
      <c r="S1254" s="45"/>
      <c r="T1254" s="45"/>
      <c r="U1254" s="45"/>
      <c r="V1254" s="45"/>
      <c r="W1254" s="45"/>
      <c r="X1254" s="45"/>
      <c r="Y1254" s="45"/>
      <c r="Z1254" s="45"/>
      <c r="AA1254" s="45"/>
      <c r="AB1254" s="45"/>
      <c r="AC1254" s="45"/>
      <c r="AD1254" s="45"/>
      <c r="AE1254" s="45"/>
      <c r="AF1254" s="45"/>
      <c r="AG1254" s="45"/>
      <c r="AH1254" s="45"/>
      <c r="AI1254" s="45"/>
      <c r="AJ1254" s="45"/>
      <c r="AK1254" s="45"/>
      <c r="AL1254" s="45"/>
      <c r="AM1254" s="45"/>
      <c r="AN1254" s="45"/>
      <c r="AO1254" s="45"/>
      <c r="AP1254" s="45"/>
      <c r="AQ1254" s="45"/>
      <c r="AR1254" s="45"/>
      <c r="AS1254" s="45"/>
      <c r="AT1254" s="45"/>
      <c r="AU1254" s="45"/>
      <c r="AV1254" s="45"/>
      <c r="AW1254" s="45"/>
      <c r="AX1254" s="45"/>
      <c r="AY1254" s="45"/>
      <c r="AZ1254" s="45"/>
      <c r="BA1254" s="45"/>
      <c r="BB1254" s="45"/>
      <c r="BC1254" s="45"/>
      <c r="BD1254" s="45"/>
      <c r="BE1254" s="45"/>
      <c r="BF1254" s="45"/>
      <c r="BG1254" s="45"/>
      <c r="BH1254" s="45"/>
      <c r="BI1254" s="45"/>
      <c r="BJ1254" s="45"/>
      <c r="BK1254" s="45"/>
      <c r="BL1254" s="45"/>
      <c r="BM1254" s="45"/>
      <c r="BN1254" s="45"/>
      <c r="BO1254" s="45"/>
      <c r="BP1254" s="45"/>
      <c r="BQ1254" s="45"/>
      <c r="BR1254" s="45"/>
      <c r="BS1254" s="45"/>
      <c r="BT1254" s="45"/>
      <c r="BU1254" s="45"/>
      <c r="BV1254" s="45"/>
      <c r="BW1254" s="45"/>
      <c r="BX1254" s="45"/>
      <c r="BY1254" s="45"/>
      <c r="BZ1254" s="45"/>
      <c r="CA1254" s="45"/>
      <c r="CB1254" s="45"/>
      <c r="CC1254" s="45"/>
      <c r="CD1254" s="45"/>
      <c r="CE1254" s="45"/>
      <c r="CF1254" s="45"/>
      <c r="CG1254" s="45"/>
      <c r="CH1254" s="45"/>
      <c r="CI1254" s="45"/>
      <c r="CJ1254" s="45"/>
      <c r="CK1254" s="45"/>
      <c r="CL1254" s="45"/>
      <c r="CM1254" s="45"/>
      <c r="CN1254" s="45"/>
      <c r="CO1254" s="45"/>
      <c r="CP1254" s="45"/>
      <c r="CQ1254" s="45"/>
      <c r="CR1254" s="45"/>
      <c r="CS1254" s="45"/>
      <c r="CT1254" s="45"/>
      <c r="CU1254" s="45"/>
      <c r="CV1254" s="45"/>
      <c r="CW1254" s="45"/>
      <c r="CX1254" s="45"/>
      <c r="CY1254" s="45"/>
      <c r="CZ1254" s="45"/>
      <c r="DA1254" s="45"/>
      <c r="DB1254" s="45"/>
      <c r="DC1254" s="45"/>
      <c r="DD1254" s="45"/>
      <c r="DE1254" s="45"/>
      <c r="DF1254" s="45"/>
      <c r="DG1254" s="45"/>
      <c r="DH1254" s="45"/>
      <c r="DI1254" s="45"/>
      <c r="DJ1254" s="45"/>
      <c r="DK1254" s="45"/>
      <c r="DL1254" s="45"/>
      <c r="DM1254" s="45"/>
      <c r="DN1254" s="45"/>
      <c r="DO1254" s="45"/>
      <c r="DP1254" s="45"/>
      <c r="DQ1254" s="45"/>
      <c r="DR1254" s="45"/>
      <c r="DS1254" s="45"/>
      <c r="DT1254" s="45"/>
      <c r="DU1254" s="45"/>
      <c r="DV1254" s="1217"/>
      <c r="DW1254" s="45"/>
      <c r="DX1254" s="45"/>
      <c r="DY1254" s="45"/>
      <c r="DZ1254" s="45"/>
      <c r="EA1254" s="45"/>
      <c r="EB1254" s="45"/>
      <c r="EC1254" s="45"/>
      <c r="ED1254" s="45"/>
      <c r="EE1254" s="45"/>
      <c r="EF1254" s="45"/>
      <c r="EG1254" s="45"/>
      <c r="EH1254" s="45"/>
      <c r="EI1254" s="45"/>
      <c r="EJ1254" s="45"/>
      <c r="EK1254" s="45"/>
      <c r="EL1254" s="45"/>
      <c r="EM1254" s="45"/>
      <c r="EN1254" s="45"/>
      <c r="EO1254" s="45"/>
      <c r="EP1254" s="45"/>
      <c r="EQ1254" s="1217"/>
      <c r="ER1254" s="577"/>
    </row>
    <row r="1255" spans="1:148" ht="15" customHeight="1">
      <c r="A1255" s="648"/>
      <c r="B1255" s="2261" t="str">
        <f t="shared" si="1333"/>
        <v>Desk 2</v>
      </c>
      <c r="C1255" s="2266" t="str">
        <f t="shared" ref="C1255:D1255" si="1335">IF(ISBLANK(C13), "", C13)</f>
        <v/>
      </c>
      <c r="D1255" s="2266" t="str">
        <f t="shared" si="1335"/>
        <v/>
      </c>
      <c r="E1255" s="2266" t="str">
        <f t="shared" si="1334"/>
        <v/>
      </c>
      <c r="F1255" s="2266" t="str">
        <f t="shared" si="1334"/>
        <v/>
      </c>
      <c r="G1255" s="45"/>
      <c r="H1255" s="45"/>
      <c r="I1255" s="45"/>
      <c r="J1255" s="45"/>
      <c r="K1255" s="45"/>
      <c r="L1255" s="45"/>
      <c r="M1255" s="45"/>
      <c r="N1255" s="45"/>
      <c r="O1255" s="45"/>
      <c r="P1255" s="45"/>
      <c r="Q1255" s="45"/>
      <c r="R1255" s="45"/>
      <c r="S1255" s="45"/>
      <c r="T1255" s="45"/>
      <c r="U1255" s="45"/>
      <c r="V1255" s="45"/>
      <c r="W1255" s="45"/>
      <c r="X1255" s="45"/>
      <c r="Y1255" s="45"/>
      <c r="Z1255" s="45"/>
      <c r="AA1255" s="45"/>
      <c r="AB1255" s="45"/>
      <c r="AC1255" s="45"/>
      <c r="AD1255" s="45"/>
      <c r="AE1255" s="45"/>
      <c r="AF1255" s="45"/>
      <c r="AG1255" s="45"/>
      <c r="AH1255" s="45"/>
      <c r="AI1255" s="45"/>
      <c r="AJ1255" s="45"/>
      <c r="AK1255" s="45"/>
      <c r="AL1255" s="45"/>
      <c r="AM1255" s="45"/>
      <c r="AN1255" s="45"/>
      <c r="AO1255" s="45"/>
      <c r="AP1255" s="45"/>
      <c r="AQ1255" s="45"/>
      <c r="AR1255" s="45"/>
      <c r="AS1255" s="45"/>
      <c r="AT1255" s="45"/>
      <c r="AU1255" s="45"/>
      <c r="AV1255" s="45"/>
      <c r="AW1255" s="45"/>
      <c r="AX1255" s="45"/>
      <c r="AY1255" s="45"/>
      <c r="AZ1255" s="45"/>
      <c r="BA1255" s="45"/>
      <c r="BB1255" s="45"/>
      <c r="BC1255" s="45"/>
      <c r="BD1255" s="45"/>
      <c r="BE1255" s="45"/>
      <c r="BF1255" s="45"/>
      <c r="BG1255" s="45"/>
      <c r="BH1255" s="45"/>
      <c r="BI1255" s="45"/>
      <c r="BJ1255" s="45"/>
      <c r="BK1255" s="45"/>
      <c r="BL1255" s="45"/>
      <c r="BM1255" s="45"/>
      <c r="BN1255" s="45"/>
      <c r="BO1255" s="45"/>
      <c r="BP1255" s="45"/>
      <c r="BQ1255" s="45"/>
      <c r="BR1255" s="45"/>
      <c r="BS1255" s="45"/>
      <c r="BT1255" s="45"/>
      <c r="BU1255" s="45"/>
      <c r="BV1255" s="45"/>
      <c r="BW1255" s="45"/>
      <c r="BX1255" s="45"/>
      <c r="BY1255" s="45"/>
      <c r="BZ1255" s="45"/>
      <c r="CA1255" s="45"/>
      <c r="CB1255" s="45"/>
      <c r="CC1255" s="45"/>
      <c r="CD1255" s="45"/>
      <c r="CE1255" s="45"/>
      <c r="CF1255" s="45"/>
      <c r="CG1255" s="45"/>
      <c r="CH1255" s="45"/>
      <c r="CI1255" s="45"/>
      <c r="CJ1255" s="45"/>
      <c r="CK1255" s="45"/>
      <c r="CL1255" s="45"/>
      <c r="CM1255" s="45"/>
      <c r="CN1255" s="45"/>
      <c r="CO1255" s="45"/>
      <c r="CP1255" s="45"/>
      <c r="CQ1255" s="45"/>
      <c r="CR1255" s="45"/>
      <c r="CS1255" s="45"/>
      <c r="CT1255" s="45"/>
      <c r="CU1255" s="45"/>
      <c r="CV1255" s="45"/>
      <c r="CW1255" s="45"/>
      <c r="CX1255" s="45"/>
      <c r="CY1255" s="45"/>
      <c r="CZ1255" s="45"/>
      <c r="DA1255" s="45"/>
      <c r="DB1255" s="45"/>
      <c r="DC1255" s="45"/>
      <c r="DD1255" s="45"/>
      <c r="DE1255" s="45"/>
      <c r="DF1255" s="45"/>
      <c r="DG1255" s="45"/>
      <c r="DH1255" s="45"/>
      <c r="DI1255" s="45"/>
      <c r="DJ1255" s="45"/>
      <c r="DK1255" s="45"/>
      <c r="DL1255" s="45"/>
      <c r="DM1255" s="45"/>
      <c r="DN1255" s="45"/>
      <c r="DO1255" s="45"/>
      <c r="DP1255" s="45"/>
      <c r="DQ1255" s="45"/>
      <c r="DR1255" s="45"/>
      <c r="DS1255" s="45"/>
      <c r="DT1255" s="45"/>
      <c r="DU1255" s="45"/>
      <c r="DV1255" s="1217"/>
      <c r="DW1255" s="45"/>
      <c r="DX1255" s="45"/>
      <c r="DY1255" s="45"/>
      <c r="DZ1255" s="45"/>
      <c r="EA1255" s="45"/>
      <c r="EB1255" s="45"/>
      <c r="EC1255" s="45"/>
      <c r="ED1255" s="45"/>
      <c r="EE1255" s="45"/>
      <c r="EF1255" s="45"/>
      <c r="EG1255" s="45"/>
      <c r="EH1255" s="45"/>
      <c r="EI1255" s="45"/>
      <c r="EJ1255" s="45"/>
      <c r="EK1255" s="45"/>
      <c r="EL1255" s="45"/>
      <c r="EM1255" s="45"/>
      <c r="EN1255" s="45"/>
      <c r="EO1255" s="45"/>
      <c r="EP1255" s="45"/>
      <c r="EQ1255" s="1217"/>
      <c r="ER1255" s="577"/>
    </row>
    <row r="1256" spans="1:148" ht="15" customHeight="1">
      <c r="A1256" s="648"/>
      <c r="B1256" s="2261" t="str">
        <f t="shared" si="1333"/>
        <v>Desk 3</v>
      </c>
      <c r="C1256" s="2266" t="str">
        <f t="shared" ref="C1256:D1256" si="1336">IF(ISBLANK(C14), "", C14)</f>
        <v/>
      </c>
      <c r="D1256" s="2266" t="str">
        <f t="shared" si="1336"/>
        <v/>
      </c>
      <c r="E1256" s="2266" t="str">
        <f t="shared" si="1334"/>
        <v/>
      </c>
      <c r="F1256" s="2266" t="str">
        <f t="shared" si="1334"/>
        <v/>
      </c>
      <c r="G1256" s="45"/>
      <c r="H1256" s="45"/>
      <c r="I1256" s="45"/>
      <c r="J1256" s="45"/>
      <c r="K1256" s="45"/>
      <c r="L1256" s="45"/>
      <c r="M1256" s="45"/>
      <c r="N1256" s="45"/>
      <c r="O1256" s="45"/>
      <c r="P1256" s="45"/>
      <c r="Q1256" s="45"/>
      <c r="R1256" s="45"/>
      <c r="S1256" s="45"/>
      <c r="T1256" s="45"/>
      <c r="U1256" s="45"/>
      <c r="V1256" s="45"/>
      <c r="W1256" s="45"/>
      <c r="X1256" s="45"/>
      <c r="Y1256" s="45"/>
      <c r="Z1256" s="45"/>
      <c r="AA1256" s="45"/>
      <c r="AB1256" s="45"/>
      <c r="AC1256" s="45"/>
      <c r="AD1256" s="45"/>
      <c r="AE1256" s="45"/>
      <c r="AF1256" s="45"/>
      <c r="AG1256" s="45"/>
      <c r="AH1256" s="45"/>
      <c r="AI1256" s="45"/>
      <c r="AJ1256" s="45"/>
      <c r="AK1256" s="45"/>
      <c r="AL1256" s="45"/>
      <c r="AM1256" s="45"/>
      <c r="AN1256" s="45"/>
      <c r="AO1256" s="45"/>
      <c r="AP1256" s="45"/>
      <c r="AQ1256" s="45"/>
      <c r="AR1256" s="45"/>
      <c r="AS1256" s="45"/>
      <c r="AT1256" s="45"/>
      <c r="AU1256" s="45"/>
      <c r="AV1256" s="45"/>
      <c r="AW1256" s="45"/>
      <c r="AX1256" s="45"/>
      <c r="AY1256" s="45"/>
      <c r="AZ1256" s="45"/>
      <c r="BA1256" s="45"/>
      <c r="BB1256" s="45"/>
      <c r="BC1256" s="45"/>
      <c r="BD1256" s="45"/>
      <c r="BE1256" s="45"/>
      <c r="BF1256" s="45"/>
      <c r="BG1256" s="45"/>
      <c r="BH1256" s="45"/>
      <c r="BI1256" s="45"/>
      <c r="BJ1256" s="45"/>
      <c r="BK1256" s="45"/>
      <c r="BL1256" s="45"/>
      <c r="BM1256" s="45"/>
      <c r="BN1256" s="45"/>
      <c r="BO1256" s="45"/>
      <c r="BP1256" s="45"/>
      <c r="BQ1256" s="45"/>
      <c r="BR1256" s="45"/>
      <c r="BS1256" s="45"/>
      <c r="BT1256" s="45"/>
      <c r="BU1256" s="45"/>
      <c r="BV1256" s="45"/>
      <c r="BW1256" s="45"/>
      <c r="BX1256" s="45"/>
      <c r="BY1256" s="45"/>
      <c r="BZ1256" s="45"/>
      <c r="CA1256" s="45"/>
      <c r="CB1256" s="45"/>
      <c r="CC1256" s="45"/>
      <c r="CD1256" s="45"/>
      <c r="CE1256" s="45"/>
      <c r="CF1256" s="45"/>
      <c r="CG1256" s="45"/>
      <c r="CH1256" s="45"/>
      <c r="CI1256" s="45"/>
      <c r="CJ1256" s="45"/>
      <c r="CK1256" s="45"/>
      <c r="CL1256" s="45"/>
      <c r="CM1256" s="45"/>
      <c r="CN1256" s="45"/>
      <c r="CO1256" s="45"/>
      <c r="CP1256" s="45"/>
      <c r="CQ1256" s="45"/>
      <c r="CR1256" s="45"/>
      <c r="CS1256" s="45"/>
      <c r="CT1256" s="45"/>
      <c r="CU1256" s="45"/>
      <c r="CV1256" s="45"/>
      <c r="CW1256" s="45"/>
      <c r="CX1256" s="45"/>
      <c r="CY1256" s="45"/>
      <c r="CZ1256" s="45"/>
      <c r="DA1256" s="45"/>
      <c r="DB1256" s="45"/>
      <c r="DC1256" s="45"/>
      <c r="DD1256" s="45"/>
      <c r="DE1256" s="45"/>
      <c r="DF1256" s="45"/>
      <c r="DG1256" s="45"/>
      <c r="DH1256" s="45"/>
      <c r="DI1256" s="45"/>
      <c r="DJ1256" s="45"/>
      <c r="DK1256" s="45"/>
      <c r="DL1256" s="45"/>
      <c r="DM1256" s="45"/>
      <c r="DN1256" s="45"/>
      <c r="DO1256" s="45"/>
      <c r="DP1256" s="45"/>
      <c r="DQ1256" s="45"/>
      <c r="DR1256" s="45"/>
      <c r="DS1256" s="45"/>
      <c r="DT1256" s="45"/>
      <c r="DU1256" s="45"/>
      <c r="DV1256" s="1217"/>
      <c r="DW1256" s="45"/>
      <c r="DX1256" s="45"/>
      <c r="DY1256" s="45"/>
      <c r="DZ1256" s="45"/>
      <c r="EA1256" s="45"/>
      <c r="EB1256" s="45"/>
      <c r="EC1256" s="45"/>
      <c r="ED1256" s="45"/>
      <c r="EE1256" s="45"/>
      <c r="EF1256" s="45"/>
      <c r="EG1256" s="45"/>
      <c r="EH1256" s="45"/>
      <c r="EI1256" s="45"/>
      <c r="EJ1256" s="45"/>
      <c r="EK1256" s="45"/>
      <c r="EL1256" s="45"/>
      <c r="EM1256" s="45"/>
      <c r="EN1256" s="45"/>
      <c r="EO1256" s="45"/>
      <c r="EP1256" s="45"/>
      <c r="EQ1256" s="1217"/>
      <c r="ER1256" s="577"/>
    </row>
    <row r="1257" spans="1:148" ht="15" customHeight="1">
      <c r="A1257" s="648"/>
      <c r="B1257" s="2261" t="str">
        <f t="shared" si="1333"/>
        <v>Desk 4</v>
      </c>
      <c r="C1257" s="2266" t="str">
        <f t="shared" ref="C1257:D1257" si="1337">IF(ISBLANK(C15), "", C15)</f>
        <v/>
      </c>
      <c r="D1257" s="2266" t="str">
        <f t="shared" si="1337"/>
        <v/>
      </c>
      <c r="E1257" s="2266" t="str">
        <f t="shared" si="1334"/>
        <v/>
      </c>
      <c r="F1257" s="2266" t="str">
        <f t="shared" si="1334"/>
        <v/>
      </c>
      <c r="G1257" s="45"/>
      <c r="H1257" s="45"/>
      <c r="I1257" s="45"/>
      <c r="J1257" s="45"/>
      <c r="K1257" s="45"/>
      <c r="L1257" s="45"/>
      <c r="M1257" s="45"/>
      <c r="N1257" s="45"/>
      <c r="O1257" s="45"/>
      <c r="P1257" s="45"/>
      <c r="Q1257" s="45"/>
      <c r="R1257" s="45"/>
      <c r="S1257" s="45"/>
      <c r="T1257" s="45"/>
      <c r="U1257" s="45"/>
      <c r="V1257" s="45"/>
      <c r="W1257" s="45"/>
      <c r="X1257" s="45"/>
      <c r="Y1257" s="45"/>
      <c r="Z1257" s="45"/>
      <c r="AA1257" s="45"/>
      <c r="AB1257" s="45"/>
      <c r="AC1257" s="45"/>
      <c r="AD1257" s="45"/>
      <c r="AE1257" s="45"/>
      <c r="AF1257" s="45"/>
      <c r="AG1257" s="45"/>
      <c r="AH1257" s="45"/>
      <c r="AI1257" s="45"/>
      <c r="AJ1257" s="45"/>
      <c r="AK1257" s="45"/>
      <c r="AL1257" s="45"/>
      <c r="AM1257" s="45"/>
      <c r="AN1257" s="45"/>
      <c r="AO1257" s="45"/>
      <c r="AP1257" s="45"/>
      <c r="AQ1257" s="45"/>
      <c r="AR1257" s="45"/>
      <c r="AS1257" s="45"/>
      <c r="AT1257" s="45"/>
      <c r="AU1257" s="45"/>
      <c r="AV1257" s="45"/>
      <c r="AW1257" s="45"/>
      <c r="AX1257" s="45"/>
      <c r="AY1257" s="45"/>
      <c r="AZ1257" s="45"/>
      <c r="BA1257" s="45"/>
      <c r="BB1257" s="45"/>
      <c r="BC1257" s="45"/>
      <c r="BD1257" s="45"/>
      <c r="BE1257" s="45"/>
      <c r="BF1257" s="45"/>
      <c r="BG1257" s="45"/>
      <c r="BH1257" s="45"/>
      <c r="BI1257" s="45"/>
      <c r="BJ1257" s="45"/>
      <c r="BK1257" s="45"/>
      <c r="BL1257" s="45"/>
      <c r="BM1257" s="45"/>
      <c r="BN1257" s="45"/>
      <c r="BO1257" s="45"/>
      <c r="BP1257" s="45"/>
      <c r="BQ1257" s="45"/>
      <c r="BR1257" s="45"/>
      <c r="BS1257" s="45"/>
      <c r="BT1257" s="45"/>
      <c r="BU1257" s="45"/>
      <c r="BV1257" s="45"/>
      <c r="BW1257" s="45"/>
      <c r="BX1257" s="45"/>
      <c r="BY1257" s="45"/>
      <c r="BZ1257" s="45"/>
      <c r="CA1257" s="45"/>
      <c r="CB1257" s="45"/>
      <c r="CC1257" s="45"/>
      <c r="CD1257" s="45"/>
      <c r="CE1257" s="45"/>
      <c r="CF1257" s="45"/>
      <c r="CG1257" s="45"/>
      <c r="CH1257" s="45"/>
      <c r="CI1257" s="45"/>
      <c r="CJ1257" s="45"/>
      <c r="CK1257" s="45"/>
      <c r="CL1257" s="45"/>
      <c r="CM1257" s="45"/>
      <c r="CN1257" s="45"/>
      <c r="CO1257" s="45"/>
      <c r="CP1257" s="45"/>
      <c r="CQ1257" s="45"/>
      <c r="CR1257" s="45"/>
      <c r="CS1257" s="45"/>
      <c r="CT1257" s="45"/>
      <c r="CU1257" s="45"/>
      <c r="CV1257" s="45"/>
      <c r="CW1257" s="45"/>
      <c r="CX1257" s="45"/>
      <c r="CY1257" s="45"/>
      <c r="CZ1257" s="45"/>
      <c r="DA1257" s="45"/>
      <c r="DB1257" s="45"/>
      <c r="DC1257" s="45"/>
      <c r="DD1257" s="45"/>
      <c r="DE1257" s="45"/>
      <c r="DF1257" s="45"/>
      <c r="DG1257" s="45"/>
      <c r="DH1257" s="45"/>
      <c r="DI1257" s="45"/>
      <c r="DJ1257" s="45"/>
      <c r="DK1257" s="45"/>
      <c r="DL1257" s="45"/>
      <c r="DM1257" s="45"/>
      <c r="DN1257" s="45"/>
      <c r="DO1257" s="45"/>
      <c r="DP1257" s="45"/>
      <c r="DQ1257" s="45"/>
      <c r="DR1257" s="45"/>
      <c r="DS1257" s="45"/>
      <c r="DT1257" s="45"/>
      <c r="DU1257" s="45"/>
      <c r="DV1257" s="1217"/>
      <c r="DW1257" s="45"/>
      <c r="DX1257" s="45"/>
      <c r="DY1257" s="45"/>
      <c r="DZ1257" s="45"/>
      <c r="EA1257" s="45"/>
      <c r="EB1257" s="45"/>
      <c r="EC1257" s="45"/>
      <c r="ED1257" s="45"/>
      <c r="EE1257" s="45"/>
      <c r="EF1257" s="45"/>
      <c r="EG1257" s="45"/>
      <c r="EH1257" s="45"/>
      <c r="EI1257" s="45"/>
      <c r="EJ1257" s="45"/>
      <c r="EK1257" s="45"/>
      <c r="EL1257" s="45"/>
      <c r="EM1257" s="45"/>
      <c r="EN1257" s="45"/>
      <c r="EO1257" s="45"/>
      <c r="EP1257" s="45"/>
      <c r="EQ1257" s="1217"/>
      <c r="ER1257" s="577"/>
    </row>
    <row r="1258" spans="1:148" ht="15" customHeight="1">
      <c r="A1258" s="648"/>
      <c r="B1258" s="2261" t="str">
        <f t="shared" si="1333"/>
        <v>Desk 5</v>
      </c>
      <c r="C1258" s="2266" t="str">
        <f t="shared" ref="C1258:D1258" si="1338">IF(ISBLANK(C16), "", C16)</f>
        <v/>
      </c>
      <c r="D1258" s="2266" t="str">
        <f t="shared" si="1338"/>
        <v/>
      </c>
      <c r="E1258" s="2266" t="str">
        <f t="shared" si="1334"/>
        <v/>
      </c>
      <c r="F1258" s="2266" t="str">
        <f t="shared" si="1334"/>
        <v/>
      </c>
      <c r="G1258" s="45"/>
      <c r="H1258" s="45"/>
      <c r="I1258" s="45"/>
      <c r="J1258" s="45"/>
      <c r="K1258" s="45"/>
      <c r="L1258" s="45"/>
      <c r="M1258" s="45"/>
      <c r="N1258" s="45"/>
      <c r="O1258" s="45"/>
      <c r="P1258" s="45"/>
      <c r="Q1258" s="45"/>
      <c r="R1258" s="45"/>
      <c r="S1258" s="45"/>
      <c r="T1258" s="45"/>
      <c r="U1258" s="45"/>
      <c r="V1258" s="45"/>
      <c r="W1258" s="45"/>
      <c r="X1258" s="45"/>
      <c r="Y1258" s="45"/>
      <c r="Z1258" s="45"/>
      <c r="AA1258" s="45"/>
      <c r="AB1258" s="45"/>
      <c r="AC1258" s="45"/>
      <c r="AD1258" s="45"/>
      <c r="AE1258" s="45"/>
      <c r="AF1258" s="45"/>
      <c r="AG1258" s="45"/>
      <c r="AH1258" s="45"/>
      <c r="AI1258" s="45"/>
      <c r="AJ1258" s="45"/>
      <c r="AK1258" s="45"/>
      <c r="AL1258" s="45"/>
      <c r="AM1258" s="45"/>
      <c r="AN1258" s="45"/>
      <c r="AO1258" s="45"/>
      <c r="AP1258" s="45"/>
      <c r="AQ1258" s="45"/>
      <c r="AR1258" s="45"/>
      <c r="AS1258" s="45"/>
      <c r="AT1258" s="45"/>
      <c r="AU1258" s="45"/>
      <c r="AV1258" s="45"/>
      <c r="AW1258" s="45"/>
      <c r="AX1258" s="45"/>
      <c r="AY1258" s="45"/>
      <c r="AZ1258" s="45"/>
      <c r="BA1258" s="45"/>
      <c r="BB1258" s="45"/>
      <c r="BC1258" s="45"/>
      <c r="BD1258" s="45"/>
      <c r="BE1258" s="45"/>
      <c r="BF1258" s="45"/>
      <c r="BG1258" s="45"/>
      <c r="BH1258" s="45"/>
      <c r="BI1258" s="45"/>
      <c r="BJ1258" s="45"/>
      <c r="BK1258" s="45"/>
      <c r="BL1258" s="45"/>
      <c r="BM1258" s="45"/>
      <c r="BN1258" s="45"/>
      <c r="BO1258" s="45"/>
      <c r="BP1258" s="45"/>
      <c r="BQ1258" s="45"/>
      <c r="BR1258" s="45"/>
      <c r="BS1258" s="45"/>
      <c r="BT1258" s="45"/>
      <c r="BU1258" s="45"/>
      <c r="BV1258" s="45"/>
      <c r="BW1258" s="45"/>
      <c r="BX1258" s="45"/>
      <c r="BY1258" s="45"/>
      <c r="BZ1258" s="45"/>
      <c r="CA1258" s="45"/>
      <c r="CB1258" s="45"/>
      <c r="CC1258" s="45"/>
      <c r="CD1258" s="45"/>
      <c r="CE1258" s="45"/>
      <c r="CF1258" s="45"/>
      <c r="CG1258" s="45"/>
      <c r="CH1258" s="45"/>
      <c r="CI1258" s="45"/>
      <c r="CJ1258" s="45"/>
      <c r="CK1258" s="45"/>
      <c r="CL1258" s="45"/>
      <c r="CM1258" s="45"/>
      <c r="CN1258" s="45"/>
      <c r="CO1258" s="45"/>
      <c r="CP1258" s="45"/>
      <c r="CQ1258" s="45"/>
      <c r="CR1258" s="45"/>
      <c r="CS1258" s="45"/>
      <c r="CT1258" s="45"/>
      <c r="CU1258" s="45"/>
      <c r="CV1258" s="45"/>
      <c r="CW1258" s="45"/>
      <c r="CX1258" s="45"/>
      <c r="CY1258" s="45"/>
      <c r="CZ1258" s="45"/>
      <c r="DA1258" s="45"/>
      <c r="DB1258" s="45"/>
      <c r="DC1258" s="45"/>
      <c r="DD1258" s="45"/>
      <c r="DE1258" s="45"/>
      <c r="DF1258" s="45"/>
      <c r="DG1258" s="45"/>
      <c r="DH1258" s="45"/>
      <c r="DI1258" s="45"/>
      <c r="DJ1258" s="45"/>
      <c r="DK1258" s="45"/>
      <c r="DL1258" s="45"/>
      <c r="DM1258" s="45"/>
      <c r="DN1258" s="45"/>
      <c r="DO1258" s="45"/>
      <c r="DP1258" s="45"/>
      <c r="DQ1258" s="45"/>
      <c r="DR1258" s="45"/>
      <c r="DS1258" s="45"/>
      <c r="DT1258" s="45"/>
      <c r="DU1258" s="45"/>
      <c r="DV1258" s="1217"/>
      <c r="DW1258" s="45"/>
      <c r="DX1258" s="45"/>
      <c r="DY1258" s="45"/>
      <c r="DZ1258" s="45"/>
      <c r="EA1258" s="45"/>
      <c r="EB1258" s="45"/>
      <c r="EC1258" s="45"/>
      <c r="ED1258" s="45"/>
      <c r="EE1258" s="45"/>
      <c r="EF1258" s="45"/>
      <c r="EG1258" s="45"/>
      <c r="EH1258" s="45"/>
      <c r="EI1258" s="45"/>
      <c r="EJ1258" s="45"/>
      <c r="EK1258" s="45"/>
      <c r="EL1258" s="45"/>
      <c r="EM1258" s="45"/>
      <c r="EN1258" s="45"/>
      <c r="EO1258" s="45"/>
      <c r="EP1258" s="45"/>
      <c r="EQ1258" s="1217"/>
      <c r="ER1258" s="577"/>
    </row>
    <row r="1259" spans="1:148" ht="15" customHeight="1">
      <c r="A1259" s="648"/>
      <c r="B1259" s="2261" t="str">
        <f t="shared" si="1333"/>
        <v>Desk 6</v>
      </c>
      <c r="C1259" s="2266" t="str">
        <f t="shared" ref="C1259:D1259" si="1339">IF(ISBLANK(C17), "", C17)</f>
        <v/>
      </c>
      <c r="D1259" s="2266" t="str">
        <f t="shared" si="1339"/>
        <v/>
      </c>
      <c r="E1259" s="2266" t="str">
        <f t="shared" si="1334"/>
        <v/>
      </c>
      <c r="F1259" s="2266" t="str">
        <f t="shared" si="1334"/>
        <v/>
      </c>
      <c r="G1259" s="45"/>
      <c r="H1259" s="45"/>
      <c r="I1259" s="45"/>
      <c r="J1259" s="45"/>
      <c r="K1259" s="45"/>
      <c r="L1259" s="45"/>
      <c r="M1259" s="45"/>
      <c r="N1259" s="45"/>
      <c r="O1259" s="45"/>
      <c r="P1259" s="45"/>
      <c r="Q1259" s="45"/>
      <c r="R1259" s="45"/>
      <c r="S1259" s="45"/>
      <c r="T1259" s="45"/>
      <c r="U1259" s="45"/>
      <c r="V1259" s="45"/>
      <c r="W1259" s="45"/>
      <c r="X1259" s="45"/>
      <c r="Y1259" s="45"/>
      <c r="Z1259" s="45"/>
      <c r="AA1259" s="45"/>
      <c r="AB1259" s="45"/>
      <c r="AC1259" s="45"/>
      <c r="AD1259" s="45"/>
      <c r="AE1259" s="45"/>
      <c r="AF1259" s="45"/>
      <c r="AG1259" s="45"/>
      <c r="AH1259" s="45"/>
      <c r="AI1259" s="45"/>
      <c r="AJ1259" s="45"/>
      <c r="AK1259" s="45"/>
      <c r="AL1259" s="45"/>
      <c r="AM1259" s="45"/>
      <c r="AN1259" s="45"/>
      <c r="AO1259" s="45"/>
      <c r="AP1259" s="45"/>
      <c r="AQ1259" s="45"/>
      <c r="AR1259" s="45"/>
      <c r="AS1259" s="45"/>
      <c r="AT1259" s="45"/>
      <c r="AU1259" s="45"/>
      <c r="AV1259" s="45"/>
      <c r="AW1259" s="45"/>
      <c r="AX1259" s="45"/>
      <c r="AY1259" s="45"/>
      <c r="AZ1259" s="45"/>
      <c r="BA1259" s="45"/>
      <c r="BB1259" s="45"/>
      <c r="BC1259" s="45"/>
      <c r="BD1259" s="45"/>
      <c r="BE1259" s="45"/>
      <c r="BF1259" s="45"/>
      <c r="BG1259" s="45"/>
      <c r="BH1259" s="45"/>
      <c r="BI1259" s="45"/>
      <c r="BJ1259" s="45"/>
      <c r="BK1259" s="45"/>
      <c r="BL1259" s="45"/>
      <c r="BM1259" s="45"/>
      <c r="BN1259" s="45"/>
      <c r="BO1259" s="45"/>
      <c r="BP1259" s="45"/>
      <c r="BQ1259" s="45"/>
      <c r="BR1259" s="45"/>
      <c r="BS1259" s="45"/>
      <c r="BT1259" s="45"/>
      <c r="BU1259" s="45"/>
      <c r="BV1259" s="45"/>
      <c r="BW1259" s="45"/>
      <c r="BX1259" s="45"/>
      <c r="BY1259" s="45"/>
      <c r="BZ1259" s="45"/>
      <c r="CA1259" s="45"/>
      <c r="CB1259" s="45"/>
      <c r="CC1259" s="45"/>
      <c r="CD1259" s="45"/>
      <c r="CE1259" s="45"/>
      <c r="CF1259" s="45"/>
      <c r="CG1259" s="45"/>
      <c r="CH1259" s="45"/>
      <c r="CI1259" s="45"/>
      <c r="CJ1259" s="45"/>
      <c r="CK1259" s="45"/>
      <c r="CL1259" s="45"/>
      <c r="CM1259" s="45"/>
      <c r="CN1259" s="45"/>
      <c r="CO1259" s="45"/>
      <c r="CP1259" s="45"/>
      <c r="CQ1259" s="45"/>
      <c r="CR1259" s="45"/>
      <c r="CS1259" s="45"/>
      <c r="CT1259" s="45"/>
      <c r="CU1259" s="45"/>
      <c r="CV1259" s="45"/>
      <c r="CW1259" s="45"/>
      <c r="CX1259" s="45"/>
      <c r="CY1259" s="45"/>
      <c r="CZ1259" s="45"/>
      <c r="DA1259" s="45"/>
      <c r="DB1259" s="45"/>
      <c r="DC1259" s="45"/>
      <c r="DD1259" s="45"/>
      <c r="DE1259" s="45"/>
      <c r="DF1259" s="45"/>
      <c r="DG1259" s="45"/>
      <c r="DH1259" s="45"/>
      <c r="DI1259" s="45"/>
      <c r="DJ1259" s="45"/>
      <c r="DK1259" s="45"/>
      <c r="DL1259" s="45"/>
      <c r="DM1259" s="45"/>
      <c r="DN1259" s="45"/>
      <c r="DO1259" s="45"/>
      <c r="DP1259" s="45"/>
      <c r="DQ1259" s="45"/>
      <c r="DR1259" s="45"/>
      <c r="DS1259" s="45"/>
      <c r="DT1259" s="45"/>
      <c r="DU1259" s="45"/>
      <c r="DV1259" s="1217"/>
      <c r="DW1259" s="45"/>
      <c r="DX1259" s="45"/>
      <c r="DY1259" s="45"/>
      <c r="DZ1259" s="45"/>
      <c r="EA1259" s="45"/>
      <c r="EB1259" s="45"/>
      <c r="EC1259" s="45"/>
      <c r="ED1259" s="45"/>
      <c r="EE1259" s="45"/>
      <c r="EF1259" s="45"/>
      <c r="EG1259" s="45"/>
      <c r="EH1259" s="45"/>
      <c r="EI1259" s="45"/>
      <c r="EJ1259" s="45"/>
      <c r="EK1259" s="45"/>
      <c r="EL1259" s="45"/>
      <c r="EM1259" s="45"/>
      <c r="EN1259" s="45"/>
      <c r="EO1259" s="45"/>
      <c r="EP1259" s="45"/>
      <c r="EQ1259" s="1217"/>
      <c r="ER1259" s="577"/>
    </row>
    <row r="1260" spans="1:148" ht="15" customHeight="1">
      <c r="A1260" s="648"/>
      <c r="B1260" s="2261" t="str">
        <f t="shared" si="1333"/>
        <v>Desk 7</v>
      </c>
      <c r="C1260" s="2266" t="str">
        <f t="shared" ref="C1260:D1260" si="1340">IF(ISBLANK(C18), "", C18)</f>
        <v/>
      </c>
      <c r="D1260" s="2266" t="str">
        <f t="shared" si="1340"/>
        <v/>
      </c>
      <c r="E1260" s="2266" t="str">
        <f t="shared" si="1334"/>
        <v/>
      </c>
      <c r="F1260" s="2266" t="str">
        <f t="shared" si="1334"/>
        <v/>
      </c>
      <c r="G1260" s="45"/>
      <c r="H1260" s="45"/>
      <c r="I1260" s="45"/>
      <c r="J1260" s="45"/>
      <c r="K1260" s="45"/>
      <c r="L1260" s="45"/>
      <c r="M1260" s="45"/>
      <c r="N1260" s="45"/>
      <c r="O1260" s="45"/>
      <c r="P1260" s="45"/>
      <c r="Q1260" s="45"/>
      <c r="R1260" s="45"/>
      <c r="S1260" s="45"/>
      <c r="T1260" s="45"/>
      <c r="U1260" s="45"/>
      <c r="V1260" s="45"/>
      <c r="W1260" s="45"/>
      <c r="X1260" s="45"/>
      <c r="Y1260" s="45"/>
      <c r="Z1260" s="45"/>
      <c r="AA1260" s="45"/>
      <c r="AB1260" s="45"/>
      <c r="AC1260" s="45"/>
      <c r="AD1260" s="45"/>
      <c r="AE1260" s="45"/>
      <c r="AF1260" s="45"/>
      <c r="AG1260" s="45"/>
      <c r="AH1260" s="45"/>
      <c r="AI1260" s="45"/>
      <c r="AJ1260" s="45"/>
      <c r="AK1260" s="45"/>
      <c r="AL1260" s="45"/>
      <c r="AM1260" s="45"/>
      <c r="AN1260" s="45"/>
      <c r="AO1260" s="45"/>
      <c r="AP1260" s="45"/>
      <c r="AQ1260" s="45"/>
      <c r="AR1260" s="45"/>
      <c r="AS1260" s="45"/>
      <c r="AT1260" s="45"/>
      <c r="AU1260" s="45"/>
      <c r="AV1260" s="45"/>
      <c r="AW1260" s="45"/>
      <c r="AX1260" s="45"/>
      <c r="AY1260" s="45"/>
      <c r="AZ1260" s="45"/>
      <c r="BA1260" s="45"/>
      <c r="BB1260" s="45"/>
      <c r="BC1260" s="45"/>
      <c r="BD1260" s="45"/>
      <c r="BE1260" s="45"/>
      <c r="BF1260" s="45"/>
      <c r="BG1260" s="45"/>
      <c r="BH1260" s="45"/>
      <c r="BI1260" s="45"/>
      <c r="BJ1260" s="45"/>
      <c r="BK1260" s="45"/>
      <c r="BL1260" s="45"/>
      <c r="BM1260" s="45"/>
      <c r="BN1260" s="45"/>
      <c r="BO1260" s="45"/>
      <c r="BP1260" s="45"/>
      <c r="BQ1260" s="45"/>
      <c r="BR1260" s="45"/>
      <c r="BS1260" s="45"/>
      <c r="BT1260" s="45"/>
      <c r="BU1260" s="45"/>
      <c r="BV1260" s="45"/>
      <c r="BW1260" s="45"/>
      <c r="BX1260" s="45"/>
      <c r="BY1260" s="45"/>
      <c r="BZ1260" s="45"/>
      <c r="CA1260" s="45"/>
      <c r="CB1260" s="45"/>
      <c r="CC1260" s="45"/>
      <c r="CD1260" s="45"/>
      <c r="CE1260" s="45"/>
      <c r="CF1260" s="45"/>
      <c r="CG1260" s="45"/>
      <c r="CH1260" s="45"/>
      <c r="CI1260" s="45"/>
      <c r="CJ1260" s="45"/>
      <c r="CK1260" s="45"/>
      <c r="CL1260" s="45"/>
      <c r="CM1260" s="45"/>
      <c r="CN1260" s="45"/>
      <c r="CO1260" s="45"/>
      <c r="CP1260" s="45"/>
      <c r="CQ1260" s="45"/>
      <c r="CR1260" s="45"/>
      <c r="CS1260" s="45"/>
      <c r="CT1260" s="45"/>
      <c r="CU1260" s="45"/>
      <c r="CV1260" s="45"/>
      <c r="CW1260" s="45"/>
      <c r="CX1260" s="45"/>
      <c r="CY1260" s="45"/>
      <c r="CZ1260" s="45"/>
      <c r="DA1260" s="45"/>
      <c r="DB1260" s="45"/>
      <c r="DC1260" s="45"/>
      <c r="DD1260" s="45"/>
      <c r="DE1260" s="45"/>
      <c r="DF1260" s="45"/>
      <c r="DG1260" s="45"/>
      <c r="DH1260" s="45"/>
      <c r="DI1260" s="45"/>
      <c r="DJ1260" s="45"/>
      <c r="DK1260" s="45"/>
      <c r="DL1260" s="45"/>
      <c r="DM1260" s="45"/>
      <c r="DN1260" s="45"/>
      <c r="DO1260" s="45"/>
      <c r="DP1260" s="45"/>
      <c r="DQ1260" s="45"/>
      <c r="DR1260" s="45"/>
      <c r="DS1260" s="45"/>
      <c r="DT1260" s="45"/>
      <c r="DU1260" s="45"/>
      <c r="DV1260" s="1217"/>
      <c r="DW1260" s="45"/>
      <c r="DX1260" s="45"/>
      <c r="DY1260" s="45"/>
      <c r="DZ1260" s="45"/>
      <c r="EA1260" s="45"/>
      <c r="EB1260" s="45"/>
      <c r="EC1260" s="45"/>
      <c r="ED1260" s="45"/>
      <c r="EE1260" s="45"/>
      <c r="EF1260" s="45"/>
      <c r="EG1260" s="45"/>
      <c r="EH1260" s="45"/>
      <c r="EI1260" s="45"/>
      <c r="EJ1260" s="45"/>
      <c r="EK1260" s="45"/>
      <c r="EL1260" s="45"/>
      <c r="EM1260" s="45"/>
      <c r="EN1260" s="45"/>
      <c r="EO1260" s="45"/>
      <c r="EP1260" s="45"/>
      <c r="EQ1260" s="1217"/>
      <c r="ER1260" s="577"/>
    </row>
    <row r="1261" spans="1:148" ht="15" customHeight="1">
      <c r="A1261" s="648"/>
      <c r="B1261" s="2261" t="str">
        <f t="shared" si="1333"/>
        <v>Desk 8</v>
      </c>
      <c r="C1261" s="2266" t="str">
        <f t="shared" ref="C1261:D1261" si="1341">IF(ISBLANK(C19), "", C19)</f>
        <v/>
      </c>
      <c r="D1261" s="2266" t="str">
        <f t="shared" si="1341"/>
        <v/>
      </c>
      <c r="E1261" s="2266" t="str">
        <f t="shared" si="1334"/>
        <v/>
      </c>
      <c r="F1261" s="2266" t="str">
        <f t="shared" si="1334"/>
        <v/>
      </c>
      <c r="G1261" s="45"/>
      <c r="H1261" s="45"/>
      <c r="I1261" s="45"/>
      <c r="J1261" s="45"/>
      <c r="K1261" s="45"/>
      <c r="L1261" s="45"/>
      <c r="M1261" s="45"/>
      <c r="N1261" s="45"/>
      <c r="O1261" s="45"/>
      <c r="P1261" s="45"/>
      <c r="Q1261" s="45"/>
      <c r="R1261" s="45"/>
      <c r="S1261" s="45"/>
      <c r="T1261" s="45"/>
      <c r="U1261" s="45"/>
      <c r="V1261" s="45"/>
      <c r="W1261" s="45"/>
      <c r="X1261" s="45"/>
      <c r="Y1261" s="45"/>
      <c r="Z1261" s="45"/>
      <c r="AA1261" s="45"/>
      <c r="AB1261" s="45"/>
      <c r="AC1261" s="45"/>
      <c r="AD1261" s="45"/>
      <c r="AE1261" s="45"/>
      <c r="AF1261" s="45"/>
      <c r="AG1261" s="45"/>
      <c r="AH1261" s="45"/>
      <c r="AI1261" s="45"/>
      <c r="AJ1261" s="45"/>
      <c r="AK1261" s="45"/>
      <c r="AL1261" s="45"/>
      <c r="AM1261" s="45"/>
      <c r="AN1261" s="45"/>
      <c r="AO1261" s="45"/>
      <c r="AP1261" s="45"/>
      <c r="AQ1261" s="45"/>
      <c r="AR1261" s="45"/>
      <c r="AS1261" s="45"/>
      <c r="AT1261" s="45"/>
      <c r="AU1261" s="45"/>
      <c r="AV1261" s="45"/>
      <c r="AW1261" s="45"/>
      <c r="AX1261" s="45"/>
      <c r="AY1261" s="45"/>
      <c r="AZ1261" s="45"/>
      <c r="BA1261" s="45"/>
      <c r="BB1261" s="45"/>
      <c r="BC1261" s="45"/>
      <c r="BD1261" s="45"/>
      <c r="BE1261" s="45"/>
      <c r="BF1261" s="45"/>
      <c r="BG1261" s="45"/>
      <c r="BH1261" s="45"/>
      <c r="BI1261" s="45"/>
      <c r="BJ1261" s="45"/>
      <c r="BK1261" s="45"/>
      <c r="BL1261" s="45"/>
      <c r="BM1261" s="45"/>
      <c r="BN1261" s="45"/>
      <c r="BO1261" s="45"/>
      <c r="BP1261" s="45"/>
      <c r="BQ1261" s="45"/>
      <c r="BR1261" s="45"/>
      <c r="BS1261" s="45"/>
      <c r="BT1261" s="45"/>
      <c r="BU1261" s="45"/>
      <c r="BV1261" s="45"/>
      <c r="BW1261" s="45"/>
      <c r="BX1261" s="45"/>
      <c r="BY1261" s="45"/>
      <c r="BZ1261" s="45"/>
      <c r="CA1261" s="45"/>
      <c r="CB1261" s="45"/>
      <c r="CC1261" s="45"/>
      <c r="CD1261" s="45"/>
      <c r="CE1261" s="45"/>
      <c r="CF1261" s="45"/>
      <c r="CG1261" s="45"/>
      <c r="CH1261" s="45"/>
      <c r="CI1261" s="45"/>
      <c r="CJ1261" s="45"/>
      <c r="CK1261" s="45"/>
      <c r="CL1261" s="45"/>
      <c r="CM1261" s="45"/>
      <c r="CN1261" s="45"/>
      <c r="CO1261" s="45"/>
      <c r="CP1261" s="45"/>
      <c r="CQ1261" s="45"/>
      <c r="CR1261" s="45"/>
      <c r="CS1261" s="45"/>
      <c r="CT1261" s="45"/>
      <c r="CU1261" s="45"/>
      <c r="CV1261" s="45"/>
      <c r="CW1261" s="45"/>
      <c r="CX1261" s="45"/>
      <c r="CY1261" s="45"/>
      <c r="CZ1261" s="45"/>
      <c r="DA1261" s="45"/>
      <c r="DB1261" s="45"/>
      <c r="DC1261" s="45"/>
      <c r="DD1261" s="45"/>
      <c r="DE1261" s="45"/>
      <c r="DF1261" s="45"/>
      <c r="DG1261" s="45"/>
      <c r="DH1261" s="45"/>
      <c r="DI1261" s="45"/>
      <c r="DJ1261" s="45"/>
      <c r="DK1261" s="45"/>
      <c r="DL1261" s="45"/>
      <c r="DM1261" s="45"/>
      <c r="DN1261" s="45"/>
      <c r="DO1261" s="45"/>
      <c r="DP1261" s="45"/>
      <c r="DQ1261" s="45"/>
      <c r="DR1261" s="45"/>
      <c r="DS1261" s="45"/>
      <c r="DT1261" s="45"/>
      <c r="DU1261" s="45"/>
      <c r="DV1261" s="1217"/>
      <c r="DW1261" s="45"/>
      <c r="DX1261" s="45"/>
      <c r="DY1261" s="45"/>
      <c r="DZ1261" s="45"/>
      <c r="EA1261" s="45"/>
      <c r="EB1261" s="45"/>
      <c r="EC1261" s="45"/>
      <c r="ED1261" s="45"/>
      <c r="EE1261" s="45"/>
      <c r="EF1261" s="45"/>
      <c r="EG1261" s="45"/>
      <c r="EH1261" s="45"/>
      <c r="EI1261" s="45"/>
      <c r="EJ1261" s="45"/>
      <c r="EK1261" s="45"/>
      <c r="EL1261" s="45"/>
      <c r="EM1261" s="45"/>
      <c r="EN1261" s="45"/>
      <c r="EO1261" s="45"/>
      <c r="EP1261" s="45"/>
      <c r="EQ1261" s="1217"/>
      <c r="ER1261" s="577"/>
    </row>
    <row r="1262" spans="1:148" ht="15" customHeight="1">
      <c r="A1262" s="648"/>
      <c r="B1262" s="2261" t="str">
        <f t="shared" si="1333"/>
        <v>Desk 9</v>
      </c>
      <c r="C1262" s="2266" t="str">
        <f t="shared" ref="C1262:D1262" si="1342">IF(ISBLANK(C20), "", C20)</f>
        <v/>
      </c>
      <c r="D1262" s="2266" t="str">
        <f t="shared" si="1342"/>
        <v/>
      </c>
      <c r="E1262" s="2266" t="str">
        <f t="shared" si="1334"/>
        <v/>
      </c>
      <c r="F1262" s="2266" t="str">
        <f t="shared" si="1334"/>
        <v/>
      </c>
      <c r="G1262" s="45"/>
      <c r="H1262" s="45"/>
      <c r="I1262" s="45"/>
      <c r="J1262" s="45"/>
      <c r="K1262" s="45"/>
      <c r="L1262" s="45"/>
      <c r="M1262" s="45"/>
      <c r="N1262" s="45"/>
      <c r="O1262" s="45"/>
      <c r="P1262" s="45"/>
      <c r="Q1262" s="45"/>
      <c r="R1262" s="45"/>
      <c r="S1262" s="45"/>
      <c r="T1262" s="45"/>
      <c r="U1262" s="45"/>
      <c r="V1262" s="45"/>
      <c r="W1262" s="45"/>
      <c r="X1262" s="45"/>
      <c r="Y1262" s="45"/>
      <c r="Z1262" s="45"/>
      <c r="AA1262" s="45"/>
      <c r="AB1262" s="45"/>
      <c r="AC1262" s="45"/>
      <c r="AD1262" s="45"/>
      <c r="AE1262" s="45"/>
      <c r="AF1262" s="45"/>
      <c r="AG1262" s="45"/>
      <c r="AH1262" s="45"/>
      <c r="AI1262" s="45"/>
      <c r="AJ1262" s="45"/>
      <c r="AK1262" s="45"/>
      <c r="AL1262" s="45"/>
      <c r="AM1262" s="45"/>
      <c r="AN1262" s="45"/>
      <c r="AO1262" s="45"/>
      <c r="AP1262" s="45"/>
      <c r="AQ1262" s="45"/>
      <c r="AR1262" s="45"/>
      <c r="AS1262" s="45"/>
      <c r="AT1262" s="45"/>
      <c r="AU1262" s="45"/>
      <c r="AV1262" s="45"/>
      <c r="AW1262" s="45"/>
      <c r="AX1262" s="45"/>
      <c r="AY1262" s="45"/>
      <c r="AZ1262" s="45"/>
      <c r="BA1262" s="45"/>
      <c r="BB1262" s="45"/>
      <c r="BC1262" s="45"/>
      <c r="BD1262" s="45"/>
      <c r="BE1262" s="45"/>
      <c r="BF1262" s="45"/>
      <c r="BG1262" s="45"/>
      <c r="BH1262" s="45"/>
      <c r="BI1262" s="45"/>
      <c r="BJ1262" s="45"/>
      <c r="BK1262" s="45"/>
      <c r="BL1262" s="45"/>
      <c r="BM1262" s="45"/>
      <c r="BN1262" s="45"/>
      <c r="BO1262" s="45"/>
      <c r="BP1262" s="45"/>
      <c r="BQ1262" s="45"/>
      <c r="BR1262" s="45"/>
      <c r="BS1262" s="45"/>
      <c r="BT1262" s="45"/>
      <c r="BU1262" s="45"/>
      <c r="BV1262" s="45"/>
      <c r="BW1262" s="45"/>
      <c r="BX1262" s="45"/>
      <c r="BY1262" s="45"/>
      <c r="BZ1262" s="45"/>
      <c r="CA1262" s="45"/>
      <c r="CB1262" s="45"/>
      <c r="CC1262" s="45"/>
      <c r="CD1262" s="45"/>
      <c r="CE1262" s="45"/>
      <c r="CF1262" s="45"/>
      <c r="CG1262" s="45"/>
      <c r="CH1262" s="45"/>
      <c r="CI1262" s="45"/>
      <c r="CJ1262" s="45"/>
      <c r="CK1262" s="45"/>
      <c r="CL1262" s="45"/>
      <c r="CM1262" s="45"/>
      <c r="CN1262" s="45"/>
      <c r="CO1262" s="45"/>
      <c r="CP1262" s="45"/>
      <c r="CQ1262" s="45"/>
      <c r="CR1262" s="45"/>
      <c r="CS1262" s="45"/>
      <c r="CT1262" s="45"/>
      <c r="CU1262" s="45"/>
      <c r="CV1262" s="45"/>
      <c r="CW1262" s="45"/>
      <c r="CX1262" s="45"/>
      <c r="CY1262" s="45"/>
      <c r="CZ1262" s="45"/>
      <c r="DA1262" s="45"/>
      <c r="DB1262" s="45"/>
      <c r="DC1262" s="45"/>
      <c r="DD1262" s="45"/>
      <c r="DE1262" s="45"/>
      <c r="DF1262" s="45"/>
      <c r="DG1262" s="45"/>
      <c r="DH1262" s="45"/>
      <c r="DI1262" s="45"/>
      <c r="DJ1262" s="45"/>
      <c r="DK1262" s="45"/>
      <c r="DL1262" s="45"/>
      <c r="DM1262" s="45"/>
      <c r="DN1262" s="45"/>
      <c r="DO1262" s="45"/>
      <c r="DP1262" s="45"/>
      <c r="DQ1262" s="45"/>
      <c r="DR1262" s="45"/>
      <c r="DS1262" s="45"/>
      <c r="DT1262" s="45"/>
      <c r="DU1262" s="45"/>
      <c r="DV1262" s="1217"/>
      <c r="DW1262" s="45"/>
      <c r="DX1262" s="45"/>
      <c r="DY1262" s="45"/>
      <c r="DZ1262" s="45"/>
      <c r="EA1262" s="45"/>
      <c r="EB1262" s="45"/>
      <c r="EC1262" s="45"/>
      <c r="ED1262" s="45"/>
      <c r="EE1262" s="45"/>
      <c r="EF1262" s="45"/>
      <c r="EG1262" s="45"/>
      <c r="EH1262" s="45"/>
      <c r="EI1262" s="45"/>
      <c r="EJ1262" s="45"/>
      <c r="EK1262" s="45"/>
      <c r="EL1262" s="45"/>
      <c r="EM1262" s="45"/>
      <c r="EN1262" s="45"/>
      <c r="EO1262" s="45"/>
      <c r="EP1262" s="45"/>
      <c r="EQ1262" s="1217"/>
      <c r="ER1262" s="577"/>
    </row>
    <row r="1263" spans="1:148" ht="15" customHeight="1">
      <c r="A1263" s="648"/>
      <c r="B1263" s="2261" t="str">
        <f t="shared" si="1333"/>
        <v>Desk 10</v>
      </c>
      <c r="C1263" s="2266" t="str">
        <f t="shared" ref="C1263:D1263" si="1343">IF(ISBLANK(C21), "", C21)</f>
        <v/>
      </c>
      <c r="D1263" s="2266" t="str">
        <f t="shared" si="1343"/>
        <v/>
      </c>
      <c r="E1263" s="2266" t="str">
        <f t="shared" si="1334"/>
        <v/>
      </c>
      <c r="F1263" s="2266" t="str">
        <f t="shared" si="1334"/>
        <v/>
      </c>
      <c r="G1263" s="45"/>
      <c r="H1263" s="45"/>
      <c r="I1263" s="45"/>
      <c r="J1263" s="45"/>
      <c r="K1263" s="45"/>
      <c r="L1263" s="45"/>
      <c r="M1263" s="45"/>
      <c r="N1263" s="45"/>
      <c r="O1263" s="45"/>
      <c r="P1263" s="45"/>
      <c r="Q1263" s="45"/>
      <c r="R1263" s="45"/>
      <c r="S1263" s="45"/>
      <c r="T1263" s="45"/>
      <c r="U1263" s="45"/>
      <c r="V1263" s="45"/>
      <c r="W1263" s="45"/>
      <c r="X1263" s="45"/>
      <c r="Y1263" s="45"/>
      <c r="Z1263" s="45"/>
      <c r="AA1263" s="45"/>
      <c r="AB1263" s="45"/>
      <c r="AC1263" s="45"/>
      <c r="AD1263" s="45"/>
      <c r="AE1263" s="45"/>
      <c r="AF1263" s="45"/>
      <c r="AG1263" s="45"/>
      <c r="AH1263" s="45"/>
      <c r="AI1263" s="45"/>
      <c r="AJ1263" s="45"/>
      <c r="AK1263" s="45"/>
      <c r="AL1263" s="45"/>
      <c r="AM1263" s="45"/>
      <c r="AN1263" s="45"/>
      <c r="AO1263" s="45"/>
      <c r="AP1263" s="45"/>
      <c r="AQ1263" s="45"/>
      <c r="AR1263" s="45"/>
      <c r="AS1263" s="45"/>
      <c r="AT1263" s="45"/>
      <c r="AU1263" s="45"/>
      <c r="AV1263" s="45"/>
      <c r="AW1263" s="45"/>
      <c r="AX1263" s="45"/>
      <c r="AY1263" s="45"/>
      <c r="AZ1263" s="45"/>
      <c r="BA1263" s="45"/>
      <c r="BB1263" s="45"/>
      <c r="BC1263" s="45"/>
      <c r="BD1263" s="45"/>
      <c r="BE1263" s="45"/>
      <c r="BF1263" s="45"/>
      <c r="BG1263" s="45"/>
      <c r="BH1263" s="45"/>
      <c r="BI1263" s="45"/>
      <c r="BJ1263" s="45"/>
      <c r="BK1263" s="45"/>
      <c r="BL1263" s="45"/>
      <c r="BM1263" s="45"/>
      <c r="BN1263" s="45"/>
      <c r="BO1263" s="45"/>
      <c r="BP1263" s="45"/>
      <c r="BQ1263" s="45"/>
      <c r="BR1263" s="45"/>
      <c r="BS1263" s="45"/>
      <c r="BT1263" s="45"/>
      <c r="BU1263" s="45"/>
      <c r="BV1263" s="45"/>
      <c r="BW1263" s="45"/>
      <c r="BX1263" s="45"/>
      <c r="BY1263" s="45"/>
      <c r="BZ1263" s="45"/>
      <c r="CA1263" s="45"/>
      <c r="CB1263" s="45"/>
      <c r="CC1263" s="45"/>
      <c r="CD1263" s="45"/>
      <c r="CE1263" s="45"/>
      <c r="CF1263" s="45"/>
      <c r="CG1263" s="45"/>
      <c r="CH1263" s="45"/>
      <c r="CI1263" s="45"/>
      <c r="CJ1263" s="45"/>
      <c r="CK1263" s="45"/>
      <c r="CL1263" s="45"/>
      <c r="CM1263" s="45"/>
      <c r="CN1263" s="45"/>
      <c r="CO1263" s="45"/>
      <c r="CP1263" s="45"/>
      <c r="CQ1263" s="45"/>
      <c r="CR1263" s="45"/>
      <c r="CS1263" s="45"/>
      <c r="CT1263" s="45"/>
      <c r="CU1263" s="45"/>
      <c r="CV1263" s="45"/>
      <c r="CW1263" s="45"/>
      <c r="CX1263" s="45"/>
      <c r="CY1263" s="45"/>
      <c r="CZ1263" s="45"/>
      <c r="DA1263" s="45"/>
      <c r="DB1263" s="45"/>
      <c r="DC1263" s="45"/>
      <c r="DD1263" s="45"/>
      <c r="DE1263" s="45"/>
      <c r="DF1263" s="45"/>
      <c r="DG1263" s="45"/>
      <c r="DH1263" s="45"/>
      <c r="DI1263" s="45"/>
      <c r="DJ1263" s="45"/>
      <c r="DK1263" s="45"/>
      <c r="DL1263" s="45"/>
      <c r="DM1263" s="45"/>
      <c r="DN1263" s="45"/>
      <c r="DO1263" s="45"/>
      <c r="DP1263" s="45"/>
      <c r="DQ1263" s="45"/>
      <c r="DR1263" s="45"/>
      <c r="DS1263" s="45"/>
      <c r="DT1263" s="45"/>
      <c r="DU1263" s="45"/>
      <c r="DV1263" s="1217"/>
      <c r="DW1263" s="45"/>
      <c r="DX1263" s="45"/>
      <c r="DY1263" s="45"/>
      <c r="DZ1263" s="45"/>
      <c r="EA1263" s="45"/>
      <c r="EB1263" s="45"/>
      <c r="EC1263" s="45"/>
      <c r="ED1263" s="45"/>
      <c r="EE1263" s="45"/>
      <c r="EF1263" s="45"/>
      <c r="EG1263" s="45"/>
      <c r="EH1263" s="45"/>
      <c r="EI1263" s="45"/>
      <c r="EJ1263" s="45"/>
      <c r="EK1263" s="45"/>
      <c r="EL1263" s="45"/>
      <c r="EM1263" s="45"/>
      <c r="EN1263" s="45"/>
      <c r="EO1263" s="45"/>
      <c r="EP1263" s="45"/>
      <c r="EQ1263" s="1217"/>
      <c r="ER1263" s="577"/>
    </row>
    <row r="1264" spans="1:148" ht="15" customHeight="1">
      <c r="A1264" s="648"/>
      <c r="B1264" s="2261" t="str">
        <f t="shared" si="1333"/>
        <v>Desk 11</v>
      </c>
      <c r="C1264" s="2266" t="str">
        <f t="shared" ref="C1264:D1264" si="1344">IF(ISBLANK(C22), "", C22)</f>
        <v/>
      </c>
      <c r="D1264" s="2266" t="str">
        <f t="shared" si="1344"/>
        <v/>
      </c>
      <c r="E1264" s="2266" t="str">
        <f t="shared" si="1334"/>
        <v/>
      </c>
      <c r="F1264" s="2266" t="str">
        <f t="shared" si="1334"/>
        <v/>
      </c>
      <c r="G1264" s="45"/>
      <c r="H1264" s="45"/>
      <c r="I1264" s="45"/>
      <c r="J1264" s="45"/>
      <c r="K1264" s="45"/>
      <c r="L1264" s="45"/>
      <c r="M1264" s="45"/>
      <c r="N1264" s="45"/>
      <c r="O1264" s="45"/>
      <c r="P1264" s="45"/>
      <c r="Q1264" s="45"/>
      <c r="R1264" s="45"/>
      <c r="S1264" s="45"/>
      <c r="T1264" s="45"/>
      <c r="U1264" s="45"/>
      <c r="V1264" s="45"/>
      <c r="W1264" s="45"/>
      <c r="X1264" s="45"/>
      <c r="Y1264" s="45"/>
      <c r="Z1264" s="45"/>
      <c r="AA1264" s="45"/>
      <c r="AB1264" s="45"/>
      <c r="AC1264" s="45"/>
      <c r="AD1264" s="45"/>
      <c r="AE1264" s="45"/>
      <c r="AF1264" s="45"/>
      <c r="AG1264" s="45"/>
      <c r="AH1264" s="45"/>
      <c r="AI1264" s="45"/>
      <c r="AJ1264" s="45"/>
      <c r="AK1264" s="45"/>
      <c r="AL1264" s="45"/>
      <c r="AM1264" s="45"/>
      <c r="AN1264" s="45"/>
      <c r="AO1264" s="45"/>
      <c r="AP1264" s="45"/>
      <c r="AQ1264" s="45"/>
      <c r="AR1264" s="45"/>
      <c r="AS1264" s="45"/>
      <c r="AT1264" s="45"/>
      <c r="AU1264" s="45"/>
      <c r="AV1264" s="45"/>
      <c r="AW1264" s="45"/>
      <c r="AX1264" s="45"/>
      <c r="AY1264" s="45"/>
      <c r="AZ1264" s="45"/>
      <c r="BA1264" s="45"/>
      <c r="BB1264" s="45"/>
      <c r="BC1264" s="45"/>
      <c r="BD1264" s="45"/>
      <c r="BE1264" s="45"/>
      <c r="BF1264" s="45"/>
      <c r="BG1264" s="45"/>
      <c r="BH1264" s="45"/>
      <c r="BI1264" s="45"/>
      <c r="BJ1264" s="45"/>
      <c r="BK1264" s="45"/>
      <c r="BL1264" s="45"/>
      <c r="BM1264" s="45"/>
      <c r="BN1264" s="45"/>
      <c r="BO1264" s="45"/>
      <c r="BP1264" s="45"/>
      <c r="BQ1264" s="45"/>
      <c r="BR1264" s="45"/>
      <c r="BS1264" s="45"/>
      <c r="BT1264" s="45"/>
      <c r="BU1264" s="45"/>
      <c r="BV1264" s="45"/>
      <c r="BW1264" s="45"/>
      <c r="BX1264" s="45"/>
      <c r="BY1264" s="45"/>
      <c r="BZ1264" s="45"/>
      <c r="CA1264" s="45"/>
      <c r="CB1264" s="45"/>
      <c r="CC1264" s="45"/>
      <c r="CD1264" s="45"/>
      <c r="CE1264" s="45"/>
      <c r="CF1264" s="45"/>
      <c r="CG1264" s="45"/>
      <c r="CH1264" s="45"/>
      <c r="CI1264" s="45"/>
      <c r="CJ1264" s="45"/>
      <c r="CK1264" s="45"/>
      <c r="CL1264" s="45"/>
      <c r="CM1264" s="45"/>
      <c r="CN1264" s="45"/>
      <c r="CO1264" s="45"/>
      <c r="CP1264" s="45"/>
      <c r="CQ1264" s="45"/>
      <c r="CR1264" s="45"/>
      <c r="CS1264" s="45"/>
      <c r="CT1264" s="45"/>
      <c r="CU1264" s="45"/>
      <c r="CV1264" s="45"/>
      <c r="CW1264" s="45"/>
      <c r="CX1264" s="45"/>
      <c r="CY1264" s="45"/>
      <c r="CZ1264" s="45"/>
      <c r="DA1264" s="45"/>
      <c r="DB1264" s="45"/>
      <c r="DC1264" s="45"/>
      <c r="DD1264" s="45"/>
      <c r="DE1264" s="45"/>
      <c r="DF1264" s="45"/>
      <c r="DG1264" s="45"/>
      <c r="DH1264" s="45"/>
      <c r="DI1264" s="45"/>
      <c r="DJ1264" s="45"/>
      <c r="DK1264" s="45"/>
      <c r="DL1264" s="45"/>
      <c r="DM1264" s="45"/>
      <c r="DN1264" s="45"/>
      <c r="DO1264" s="45"/>
      <c r="DP1264" s="45"/>
      <c r="DQ1264" s="45"/>
      <c r="DR1264" s="45"/>
      <c r="DS1264" s="45"/>
      <c r="DT1264" s="45"/>
      <c r="DU1264" s="45"/>
      <c r="DV1264" s="1217"/>
      <c r="DW1264" s="45"/>
      <c r="DX1264" s="45"/>
      <c r="DY1264" s="45"/>
      <c r="DZ1264" s="45"/>
      <c r="EA1264" s="45"/>
      <c r="EB1264" s="45"/>
      <c r="EC1264" s="45"/>
      <c r="ED1264" s="45"/>
      <c r="EE1264" s="45"/>
      <c r="EF1264" s="45"/>
      <c r="EG1264" s="45"/>
      <c r="EH1264" s="45"/>
      <c r="EI1264" s="45"/>
      <c r="EJ1264" s="45"/>
      <c r="EK1264" s="45"/>
      <c r="EL1264" s="45"/>
      <c r="EM1264" s="45"/>
      <c r="EN1264" s="45"/>
      <c r="EO1264" s="45"/>
      <c r="EP1264" s="45"/>
      <c r="EQ1264" s="1217"/>
      <c r="ER1264" s="577"/>
    </row>
    <row r="1265" spans="1:148" ht="15" customHeight="1">
      <c r="A1265" s="648"/>
      <c r="B1265" s="2261" t="str">
        <f t="shared" si="1333"/>
        <v>Desk 12</v>
      </c>
      <c r="C1265" s="2266" t="str">
        <f t="shared" ref="C1265:D1265" si="1345">IF(ISBLANK(C23), "", C23)</f>
        <v/>
      </c>
      <c r="D1265" s="2266" t="str">
        <f t="shared" si="1345"/>
        <v/>
      </c>
      <c r="E1265" s="2266" t="str">
        <f t="shared" si="1334"/>
        <v/>
      </c>
      <c r="F1265" s="2266" t="str">
        <f t="shared" si="1334"/>
        <v/>
      </c>
      <c r="G1265" s="45"/>
      <c r="H1265" s="45"/>
      <c r="I1265" s="45"/>
      <c r="J1265" s="45"/>
      <c r="K1265" s="45"/>
      <c r="L1265" s="45"/>
      <c r="M1265" s="45"/>
      <c r="N1265" s="45"/>
      <c r="O1265" s="45"/>
      <c r="P1265" s="45"/>
      <c r="Q1265" s="45"/>
      <c r="R1265" s="45"/>
      <c r="S1265" s="45"/>
      <c r="T1265" s="45"/>
      <c r="U1265" s="45"/>
      <c r="V1265" s="45"/>
      <c r="W1265" s="45"/>
      <c r="X1265" s="45"/>
      <c r="Y1265" s="45"/>
      <c r="Z1265" s="45"/>
      <c r="AA1265" s="45"/>
      <c r="AB1265" s="45"/>
      <c r="AC1265" s="45"/>
      <c r="AD1265" s="45"/>
      <c r="AE1265" s="45"/>
      <c r="AF1265" s="45"/>
      <c r="AG1265" s="45"/>
      <c r="AH1265" s="45"/>
      <c r="AI1265" s="45"/>
      <c r="AJ1265" s="45"/>
      <c r="AK1265" s="45"/>
      <c r="AL1265" s="45"/>
      <c r="AM1265" s="45"/>
      <c r="AN1265" s="45"/>
      <c r="AO1265" s="45"/>
      <c r="AP1265" s="45"/>
      <c r="AQ1265" s="45"/>
      <c r="AR1265" s="45"/>
      <c r="AS1265" s="45"/>
      <c r="AT1265" s="45"/>
      <c r="AU1265" s="45"/>
      <c r="AV1265" s="45"/>
      <c r="AW1265" s="45"/>
      <c r="AX1265" s="45"/>
      <c r="AY1265" s="45"/>
      <c r="AZ1265" s="45"/>
      <c r="BA1265" s="45"/>
      <c r="BB1265" s="45"/>
      <c r="BC1265" s="45"/>
      <c r="BD1265" s="45"/>
      <c r="BE1265" s="45"/>
      <c r="BF1265" s="45"/>
      <c r="BG1265" s="45"/>
      <c r="BH1265" s="45"/>
      <c r="BI1265" s="45"/>
      <c r="BJ1265" s="45"/>
      <c r="BK1265" s="45"/>
      <c r="BL1265" s="45"/>
      <c r="BM1265" s="45"/>
      <c r="BN1265" s="45"/>
      <c r="BO1265" s="45"/>
      <c r="BP1265" s="45"/>
      <c r="BQ1265" s="45"/>
      <c r="BR1265" s="45"/>
      <c r="BS1265" s="45"/>
      <c r="BT1265" s="45"/>
      <c r="BU1265" s="45"/>
      <c r="BV1265" s="45"/>
      <c r="BW1265" s="45"/>
      <c r="BX1265" s="45"/>
      <c r="BY1265" s="45"/>
      <c r="BZ1265" s="45"/>
      <c r="CA1265" s="45"/>
      <c r="CB1265" s="45"/>
      <c r="CC1265" s="45"/>
      <c r="CD1265" s="45"/>
      <c r="CE1265" s="45"/>
      <c r="CF1265" s="45"/>
      <c r="CG1265" s="45"/>
      <c r="CH1265" s="45"/>
      <c r="CI1265" s="45"/>
      <c r="CJ1265" s="45"/>
      <c r="CK1265" s="45"/>
      <c r="CL1265" s="45"/>
      <c r="CM1265" s="45"/>
      <c r="CN1265" s="45"/>
      <c r="CO1265" s="45"/>
      <c r="CP1265" s="45"/>
      <c r="CQ1265" s="45"/>
      <c r="CR1265" s="45"/>
      <c r="CS1265" s="45"/>
      <c r="CT1265" s="45"/>
      <c r="CU1265" s="45"/>
      <c r="CV1265" s="45"/>
      <c r="CW1265" s="45"/>
      <c r="CX1265" s="45"/>
      <c r="CY1265" s="45"/>
      <c r="CZ1265" s="45"/>
      <c r="DA1265" s="45"/>
      <c r="DB1265" s="45"/>
      <c r="DC1265" s="45"/>
      <c r="DD1265" s="45"/>
      <c r="DE1265" s="45"/>
      <c r="DF1265" s="45"/>
      <c r="DG1265" s="45"/>
      <c r="DH1265" s="45"/>
      <c r="DI1265" s="45"/>
      <c r="DJ1265" s="45"/>
      <c r="DK1265" s="45"/>
      <c r="DL1265" s="45"/>
      <c r="DM1265" s="45"/>
      <c r="DN1265" s="45"/>
      <c r="DO1265" s="45"/>
      <c r="DP1265" s="45"/>
      <c r="DQ1265" s="45"/>
      <c r="DR1265" s="45"/>
      <c r="DS1265" s="45"/>
      <c r="DT1265" s="45"/>
      <c r="DU1265" s="45"/>
      <c r="DV1265" s="1217"/>
      <c r="DW1265" s="45"/>
      <c r="DX1265" s="45"/>
      <c r="DY1265" s="45"/>
      <c r="DZ1265" s="45"/>
      <c r="EA1265" s="45"/>
      <c r="EB1265" s="45"/>
      <c r="EC1265" s="45"/>
      <c r="ED1265" s="45"/>
      <c r="EE1265" s="45"/>
      <c r="EF1265" s="45"/>
      <c r="EG1265" s="45"/>
      <c r="EH1265" s="45"/>
      <c r="EI1265" s="45"/>
      <c r="EJ1265" s="45"/>
      <c r="EK1265" s="45"/>
      <c r="EL1265" s="45"/>
      <c r="EM1265" s="45"/>
      <c r="EN1265" s="45"/>
      <c r="EO1265" s="45"/>
      <c r="EP1265" s="45"/>
      <c r="EQ1265" s="1217"/>
      <c r="ER1265" s="577"/>
    </row>
    <row r="1266" spans="1:148" ht="15" customHeight="1">
      <c r="A1266" s="648"/>
      <c r="B1266" s="2261" t="str">
        <f t="shared" si="1333"/>
        <v>Desk 13</v>
      </c>
      <c r="C1266" s="2266" t="str">
        <f t="shared" ref="C1266:D1266" si="1346">IF(ISBLANK(C24), "", C24)</f>
        <v/>
      </c>
      <c r="D1266" s="2266" t="str">
        <f t="shared" si="1346"/>
        <v/>
      </c>
      <c r="E1266" s="2266" t="str">
        <f t="shared" si="1334"/>
        <v/>
      </c>
      <c r="F1266" s="2266" t="str">
        <f t="shared" si="1334"/>
        <v/>
      </c>
      <c r="G1266" s="45"/>
      <c r="H1266" s="45"/>
      <c r="I1266" s="45"/>
      <c r="J1266" s="45"/>
      <c r="K1266" s="45"/>
      <c r="L1266" s="45"/>
      <c r="M1266" s="45"/>
      <c r="N1266" s="45"/>
      <c r="O1266" s="45"/>
      <c r="P1266" s="45"/>
      <c r="Q1266" s="45"/>
      <c r="R1266" s="45"/>
      <c r="S1266" s="45"/>
      <c r="T1266" s="45"/>
      <c r="U1266" s="45"/>
      <c r="V1266" s="45"/>
      <c r="W1266" s="45"/>
      <c r="X1266" s="45"/>
      <c r="Y1266" s="45"/>
      <c r="Z1266" s="45"/>
      <c r="AA1266" s="45"/>
      <c r="AB1266" s="45"/>
      <c r="AC1266" s="45"/>
      <c r="AD1266" s="45"/>
      <c r="AE1266" s="45"/>
      <c r="AF1266" s="45"/>
      <c r="AG1266" s="45"/>
      <c r="AH1266" s="45"/>
      <c r="AI1266" s="45"/>
      <c r="AJ1266" s="45"/>
      <c r="AK1266" s="45"/>
      <c r="AL1266" s="45"/>
      <c r="AM1266" s="45"/>
      <c r="AN1266" s="45"/>
      <c r="AO1266" s="45"/>
      <c r="AP1266" s="45"/>
      <c r="AQ1266" s="45"/>
      <c r="AR1266" s="45"/>
      <c r="AS1266" s="45"/>
      <c r="AT1266" s="45"/>
      <c r="AU1266" s="45"/>
      <c r="AV1266" s="45"/>
      <c r="AW1266" s="45"/>
      <c r="AX1266" s="45"/>
      <c r="AY1266" s="45"/>
      <c r="AZ1266" s="45"/>
      <c r="BA1266" s="45"/>
      <c r="BB1266" s="45"/>
      <c r="BC1266" s="45"/>
      <c r="BD1266" s="45"/>
      <c r="BE1266" s="45"/>
      <c r="BF1266" s="45"/>
      <c r="BG1266" s="45"/>
      <c r="BH1266" s="45"/>
      <c r="BI1266" s="45"/>
      <c r="BJ1266" s="45"/>
      <c r="BK1266" s="45"/>
      <c r="BL1266" s="45"/>
      <c r="BM1266" s="45"/>
      <c r="BN1266" s="45"/>
      <c r="BO1266" s="45"/>
      <c r="BP1266" s="45"/>
      <c r="BQ1266" s="45"/>
      <c r="BR1266" s="45"/>
      <c r="BS1266" s="45"/>
      <c r="BT1266" s="45"/>
      <c r="BU1266" s="45"/>
      <c r="BV1266" s="45"/>
      <c r="BW1266" s="45"/>
      <c r="BX1266" s="45"/>
      <c r="BY1266" s="45"/>
      <c r="BZ1266" s="45"/>
      <c r="CA1266" s="45"/>
      <c r="CB1266" s="45"/>
      <c r="CC1266" s="45"/>
      <c r="CD1266" s="45"/>
      <c r="CE1266" s="45"/>
      <c r="CF1266" s="45"/>
      <c r="CG1266" s="45"/>
      <c r="CH1266" s="45"/>
      <c r="CI1266" s="45"/>
      <c r="CJ1266" s="45"/>
      <c r="CK1266" s="45"/>
      <c r="CL1266" s="45"/>
      <c r="CM1266" s="45"/>
      <c r="CN1266" s="45"/>
      <c r="CO1266" s="45"/>
      <c r="CP1266" s="45"/>
      <c r="CQ1266" s="45"/>
      <c r="CR1266" s="45"/>
      <c r="CS1266" s="45"/>
      <c r="CT1266" s="45"/>
      <c r="CU1266" s="45"/>
      <c r="CV1266" s="45"/>
      <c r="CW1266" s="45"/>
      <c r="CX1266" s="45"/>
      <c r="CY1266" s="45"/>
      <c r="CZ1266" s="45"/>
      <c r="DA1266" s="45"/>
      <c r="DB1266" s="45"/>
      <c r="DC1266" s="45"/>
      <c r="DD1266" s="45"/>
      <c r="DE1266" s="45"/>
      <c r="DF1266" s="45"/>
      <c r="DG1266" s="45"/>
      <c r="DH1266" s="45"/>
      <c r="DI1266" s="45"/>
      <c r="DJ1266" s="45"/>
      <c r="DK1266" s="45"/>
      <c r="DL1266" s="45"/>
      <c r="DM1266" s="45"/>
      <c r="DN1266" s="45"/>
      <c r="DO1266" s="45"/>
      <c r="DP1266" s="45"/>
      <c r="DQ1266" s="45"/>
      <c r="DR1266" s="45"/>
      <c r="DS1266" s="45"/>
      <c r="DT1266" s="45"/>
      <c r="DU1266" s="45"/>
      <c r="DV1266" s="1217"/>
      <c r="DW1266" s="45"/>
      <c r="DX1266" s="45"/>
      <c r="DY1266" s="45"/>
      <c r="DZ1266" s="45"/>
      <c r="EA1266" s="45"/>
      <c r="EB1266" s="45"/>
      <c r="EC1266" s="45"/>
      <c r="ED1266" s="45"/>
      <c r="EE1266" s="45"/>
      <c r="EF1266" s="45"/>
      <c r="EG1266" s="45"/>
      <c r="EH1266" s="45"/>
      <c r="EI1266" s="45"/>
      <c r="EJ1266" s="45"/>
      <c r="EK1266" s="45"/>
      <c r="EL1266" s="45"/>
      <c r="EM1266" s="45"/>
      <c r="EN1266" s="45"/>
      <c r="EO1266" s="45"/>
      <c r="EP1266" s="45"/>
      <c r="EQ1266" s="1217"/>
      <c r="ER1266" s="577"/>
    </row>
    <row r="1267" spans="1:148" ht="15" customHeight="1">
      <c r="A1267" s="648"/>
      <c r="B1267" s="2261" t="str">
        <f t="shared" si="1333"/>
        <v>Desk 14</v>
      </c>
      <c r="C1267" s="2266" t="str">
        <f t="shared" ref="C1267:D1267" si="1347">IF(ISBLANK(C25), "", C25)</f>
        <v/>
      </c>
      <c r="D1267" s="2266" t="str">
        <f t="shared" si="1347"/>
        <v/>
      </c>
      <c r="E1267" s="2266" t="str">
        <f t="shared" si="1334"/>
        <v/>
      </c>
      <c r="F1267" s="2266" t="str">
        <f t="shared" si="1334"/>
        <v/>
      </c>
      <c r="G1267" s="45"/>
      <c r="H1267" s="45"/>
      <c r="I1267" s="45"/>
      <c r="J1267" s="45"/>
      <c r="K1267" s="45"/>
      <c r="L1267" s="45"/>
      <c r="M1267" s="45"/>
      <c r="N1267" s="45"/>
      <c r="O1267" s="45"/>
      <c r="P1267" s="45"/>
      <c r="Q1267" s="45"/>
      <c r="R1267" s="45"/>
      <c r="S1267" s="45"/>
      <c r="T1267" s="45"/>
      <c r="U1267" s="45"/>
      <c r="V1267" s="45"/>
      <c r="W1267" s="45"/>
      <c r="X1267" s="45"/>
      <c r="Y1267" s="45"/>
      <c r="Z1267" s="45"/>
      <c r="AA1267" s="45"/>
      <c r="AB1267" s="45"/>
      <c r="AC1267" s="45"/>
      <c r="AD1267" s="45"/>
      <c r="AE1267" s="45"/>
      <c r="AF1267" s="45"/>
      <c r="AG1267" s="45"/>
      <c r="AH1267" s="45"/>
      <c r="AI1267" s="45"/>
      <c r="AJ1267" s="45"/>
      <c r="AK1267" s="45"/>
      <c r="AL1267" s="45"/>
      <c r="AM1267" s="45"/>
      <c r="AN1267" s="45"/>
      <c r="AO1267" s="45"/>
      <c r="AP1267" s="45"/>
      <c r="AQ1267" s="45"/>
      <c r="AR1267" s="45"/>
      <c r="AS1267" s="45"/>
      <c r="AT1267" s="45"/>
      <c r="AU1267" s="45"/>
      <c r="AV1267" s="45"/>
      <c r="AW1267" s="45"/>
      <c r="AX1267" s="45"/>
      <c r="AY1267" s="45"/>
      <c r="AZ1267" s="45"/>
      <c r="BA1267" s="45"/>
      <c r="BB1267" s="45"/>
      <c r="BC1267" s="45"/>
      <c r="BD1267" s="45"/>
      <c r="BE1267" s="45"/>
      <c r="BF1267" s="45"/>
      <c r="BG1267" s="45"/>
      <c r="BH1267" s="45"/>
      <c r="BI1267" s="45"/>
      <c r="BJ1267" s="45"/>
      <c r="BK1267" s="45"/>
      <c r="BL1267" s="45"/>
      <c r="BM1267" s="45"/>
      <c r="BN1267" s="45"/>
      <c r="BO1267" s="45"/>
      <c r="BP1267" s="45"/>
      <c r="BQ1267" s="45"/>
      <c r="BR1267" s="45"/>
      <c r="BS1267" s="45"/>
      <c r="BT1267" s="45"/>
      <c r="BU1267" s="45"/>
      <c r="BV1267" s="45"/>
      <c r="BW1267" s="45"/>
      <c r="BX1267" s="45"/>
      <c r="BY1267" s="45"/>
      <c r="BZ1267" s="45"/>
      <c r="CA1267" s="45"/>
      <c r="CB1267" s="45"/>
      <c r="CC1267" s="45"/>
      <c r="CD1267" s="45"/>
      <c r="CE1267" s="45"/>
      <c r="CF1267" s="45"/>
      <c r="CG1267" s="45"/>
      <c r="CH1267" s="45"/>
      <c r="CI1267" s="45"/>
      <c r="CJ1267" s="45"/>
      <c r="CK1267" s="45"/>
      <c r="CL1267" s="45"/>
      <c r="CM1267" s="45"/>
      <c r="CN1267" s="45"/>
      <c r="CO1267" s="45"/>
      <c r="CP1267" s="45"/>
      <c r="CQ1267" s="45"/>
      <c r="CR1267" s="45"/>
      <c r="CS1267" s="45"/>
      <c r="CT1267" s="45"/>
      <c r="CU1267" s="45"/>
      <c r="CV1267" s="45"/>
      <c r="CW1267" s="45"/>
      <c r="CX1267" s="45"/>
      <c r="CY1267" s="45"/>
      <c r="CZ1267" s="45"/>
      <c r="DA1267" s="45"/>
      <c r="DB1267" s="45"/>
      <c r="DC1267" s="45"/>
      <c r="DD1267" s="45"/>
      <c r="DE1267" s="45"/>
      <c r="DF1267" s="45"/>
      <c r="DG1267" s="45"/>
      <c r="DH1267" s="45"/>
      <c r="DI1267" s="45"/>
      <c r="DJ1267" s="45"/>
      <c r="DK1267" s="45"/>
      <c r="DL1267" s="45"/>
      <c r="DM1267" s="45"/>
      <c r="DN1267" s="45"/>
      <c r="DO1267" s="45"/>
      <c r="DP1267" s="45"/>
      <c r="DQ1267" s="45"/>
      <c r="DR1267" s="45"/>
      <c r="DS1267" s="45"/>
      <c r="DT1267" s="45"/>
      <c r="DU1267" s="45"/>
      <c r="DV1267" s="1217"/>
      <c r="DW1267" s="45"/>
      <c r="DX1267" s="45"/>
      <c r="DY1267" s="45"/>
      <c r="DZ1267" s="45"/>
      <c r="EA1267" s="45"/>
      <c r="EB1267" s="45"/>
      <c r="EC1267" s="45"/>
      <c r="ED1267" s="45"/>
      <c r="EE1267" s="45"/>
      <c r="EF1267" s="45"/>
      <c r="EG1267" s="45"/>
      <c r="EH1267" s="45"/>
      <c r="EI1267" s="45"/>
      <c r="EJ1267" s="45"/>
      <c r="EK1267" s="45"/>
      <c r="EL1267" s="45"/>
      <c r="EM1267" s="45"/>
      <c r="EN1267" s="45"/>
      <c r="EO1267" s="45"/>
      <c r="EP1267" s="45"/>
      <c r="EQ1267" s="1217"/>
      <c r="ER1267" s="577"/>
    </row>
    <row r="1268" spans="1:148" ht="15" customHeight="1">
      <c r="A1268" s="648"/>
      <c r="B1268" s="2261" t="str">
        <f t="shared" si="1333"/>
        <v>Desk 15</v>
      </c>
      <c r="C1268" s="2266" t="str">
        <f t="shared" ref="C1268:D1268" si="1348">IF(ISBLANK(C26), "", C26)</f>
        <v/>
      </c>
      <c r="D1268" s="2266" t="str">
        <f t="shared" si="1348"/>
        <v/>
      </c>
      <c r="E1268" s="2266" t="str">
        <f t="shared" si="1334"/>
        <v/>
      </c>
      <c r="F1268" s="2266" t="str">
        <f t="shared" si="1334"/>
        <v/>
      </c>
      <c r="G1268" s="45"/>
      <c r="H1268" s="45"/>
      <c r="I1268" s="45"/>
      <c r="J1268" s="45"/>
      <c r="K1268" s="45"/>
      <c r="L1268" s="45"/>
      <c r="M1268" s="45"/>
      <c r="N1268" s="45"/>
      <c r="O1268" s="45"/>
      <c r="P1268" s="45"/>
      <c r="Q1268" s="45"/>
      <c r="R1268" s="45"/>
      <c r="S1268" s="45"/>
      <c r="T1268" s="45"/>
      <c r="U1268" s="45"/>
      <c r="V1268" s="45"/>
      <c r="W1268" s="45"/>
      <c r="X1268" s="45"/>
      <c r="Y1268" s="45"/>
      <c r="Z1268" s="45"/>
      <c r="AA1268" s="45"/>
      <c r="AB1268" s="45"/>
      <c r="AC1268" s="45"/>
      <c r="AD1268" s="45"/>
      <c r="AE1268" s="45"/>
      <c r="AF1268" s="45"/>
      <c r="AG1268" s="45"/>
      <c r="AH1268" s="45"/>
      <c r="AI1268" s="45"/>
      <c r="AJ1268" s="45"/>
      <c r="AK1268" s="45"/>
      <c r="AL1268" s="45"/>
      <c r="AM1268" s="45"/>
      <c r="AN1268" s="45"/>
      <c r="AO1268" s="45"/>
      <c r="AP1268" s="45"/>
      <c r="AQ1268" s="45"/>
      <c r="AR1268" s="45"/>
      <c r="AS1268" s="45"/>
      <c r="AT1268" s="45"/>
      <c r="AU1268" s="45"/>
      <c r="AV1268" s="45"/>
      <c r="AW1268" s="45"/>
      <c r="AX1268" s="45"/>
      <c r="AY1268" s="45"/>
      <c r="AZ1268" s="45"/>
      <c r="BA1268" s="45"/>
      <c r="BB1268" s="45"/>
      <c r="BC1268" s="45"/>
      <c r="BD1268" s="45"/>
      <c r="BE1268" s="45"/>
      <c r="BF1268" s="45"/>
      <c r="BG1268" s="45"/>
      <c r="BH1268" s="45"/>
      <c r="BI1268" s="45"/>
      <c r="BJ1268" s="45"/>
      <c r="BK1268" s="45"/>
      <c r="BL1268" s="45"/>
      <c r="BM1268" s="45"/>
      <c r="BN1268" s="45"/>
      <c r="BO1268" s="45"/>
      <c r="BP1268" s="45"/>
      <c r="BQ1268" s="45"/>
      <c r="BR1268" s="45"/>
      <c r="BS1268" s="45"/>
      <c r="BT1268" s="45"/>
      <c r="BU1268" s="45"/>
      <c r="BV1268" s="45"/>
      <c r="BW1268" s="45"/>
      <c r="BX1268" s="45"/>
      <c r="BY1268" s="45"/>
      <c r="BZ1268" s="45"/>
      <c r="CA1268" s="45"/>
      <c r="CB1268" s="45"/>
      <c r="CC1268" s="45"/>
      <c r="CD1268" s="45"/>
      <c r="CE1268" s="45"/>
      <c r="CF1268" s="45"/>
      <c r="CG1268" s="45"/>
      <c r="CH1268" s="45"/>
      <c r="CI1268" s="45"/>
      <c r="CJ1268" s="45"/>
      <c r="CK1268" s="45"/>
      <c r="CL1268" s="45"/>
      <c r="CM1268" s="45"/>
      <c r="CN1268" s="45"/>
      <c r="CO1268" s="45"/>
      <c r="CP1268" s="45"/>
      <c r="CQ1268" s="45"/>
      <c r="CR1268" s="45"/>
      <c r="CS1268" s="45"/>
      <c r="CT1268" s="45"/>
      <c r="CU1268" s="45"/>
      <c r="CV1268" s="45"/>
      <c r="CW1268" s="45"/>
      <c r="CX1268" s="45"/>
      <c r="CY1268" s="45"/>
      <c r="CZ1268" s="45"/>
      <c r="DA1268" s="45"/>
      <c r="DB1268" s="45"/>
      <c r="DC1268" s="45"/>
      <c r="DD1268" s="45"/>
      <c r="DE1268" s="45"/>
      <c r="DF1268" s="45"/>
      <c r="DG1268" s="45"/>
      <c r="DH1268" s="45"/>
      <c r="DI1268" s="45"/>
      <c r="DJ1268" s="45"/>
      <c r="DK1268" s="45"/>
      <c r="DL1268" s="45"/>
      <c r="DM1268" s="45"/>
      <c r="DN1268" s="45"/>
      <c r="DO1268" s="45"/>
      <c r="DP1268" s="45"/>
      <c r="DQ1268" s="45"/>
      <c r="DR1268" s="45"/>
      <c r="DS1268" s="45"/>
      <c r="DT1268" s="45"/>
      <c r="DU1268" s="45"/>
      <c r="DV1268" s="1217"/>
      <c r="DW1268" s="45"/>
      <c r="DX1268" s="45"/>
      <c r="DY1268" s="45"/>
      <c r="DZ1268" s="45"/>
      <c r="EA1268" s="45"/>
      <c r="EB1268" s="45"/>
      <c r="EC1268" s="45"/>
      <c r="ED1268" s="45"/>
      <c r="EE1268" s="45"/>
      <c r="EF1268" s="45"/>
      <c r="EG1268" s="45"/>
      <c r="EH1268" s="45"/>
      <c r="EI1268" s="45"/>
      <c r="EJ1268" s="45"/>
      <c r="EK1268" s="45"/>
      <c r="EL1268" s="45"/>
      <c r="EM1268" s="45"/>
      <c r="EN1268" s="45"/>
      <c r="EO1268" s="45"/>
      <c r="EP1268" s="45"/>
      <c r="EQ1268" s="1217"/>
      <c r="ER1268" s="577"/>
    </row>
    <row r="1269" spans="1:148" ht="15" customHeight="1">
      <c r="A1269" s="648"/>
      <c r="B1269" s="2261" t="str">
        <f t="shared" si="1333"/>
        <v>Desk 16</v>
      </c>
      <c r="C1269" s="2266" t="str">
        <f t="shared" ref="C1269:D1269" si="1349">IF(ISBLANK(C27), "", C27)</f>
        <v/>
      </c>
      <c r="D1269" s="2266" t="str">
        <f t="shared" si="1349"/>
        <v/>
      </c>
      <c r="E1269" s="2266" t="str">
        <f t="shared" si="1334"/>
        <v/>
      </c>
      <c r="F1269" s="2266" t="str">
        <f t="shared" si="1334"/>
        <v/>
      </c>
      <c r="G1269" s="45"/>
      <c r="H1269" s="45"/>
      <c r="I1269" s="45"/>
      <c r="J1269" s="45"/>
      <c r="K1269" s="45"/>
      <c r="L1269" s="45"/>
      <c r="M1269" s="45"/>
      <c r="N1269" s="45"/>
      <c r="O1269" s="45"/>
      <c r="P1269" s="45"/>
      <c r="Q1269" s="45"/>
      <c r="R1269" s="45"/>
      <c r="S1269" s="45"/>
      <c r="T1269" s="45"/>
      <c r="U1269" s="45"/>
      <c r="V1269" s="45"/>
      <c r="W1269" s="45"/>
      <c r="X1269" s="45"/>
      <c r="Y1269" s="45"/>
      <c r="Z1269" s="45"/>
      <c r="AA1269" s="45"/>
      <c r="AB1269" s="45"/>
      <c r="AC1269" s="45"/>
      <c r="AD1269" s="45"/>
      <c r="AE1269" s="45"/>
      <c r="AF1269" s="45"/>
      <c r="AG1269" s="45"/>
      <c r="AH1269" s="45"/>
      <c r="AI1269" s="45"/>
      <c r="AJ1269" s="45"/>
      <c r="AK1269" s="45"/>
      <c r="AL1269" s="45"/>
      <c r="AM1269" s="45"/>
      <c r="AN1269" s="45"/>
      <c r="AO1269" s="45"/>
      <c r="AP1269" s="45"/>
      <c r="AQ1269" s="45"/>
      <c r="AR1269" s="45"/>
      <c r="AS1269" s="45"/>
      <c r="AT1269" s="45"/>
      <c r="AU1269" s="45"/>
      <c r="AV1269" s="45"/>
      <c r="AW1269" s="45"/>
      <c r="AX1269" s="45"/>
      <c r="AY1269" s="45"/>
      <c r="AZ1269" s="45"/>
      <c r="BA1269" s="45"/>
      <c r="BB1269" s="45"/>
      <c r="BC1269" s="45"/>
      <c r="BD1269" s="45"/>
      <c r="BE1269" s="45"/>
      <c r="BF1269" s="45"/>
      <c r="BG1269" s="45"/>
      <c r="BH1269" s="45"/>
      <c r="BI1269" s="45"/>
      <c r="BJ1269" s="45"/>
      <c r="BK1269" s="45"/>
      <c r="BL1269" s="45"/>
      <c r="BM1269" s="45"/>
      <c r="BN1269" s="45"/>
      <c r="BO1269" s="45"/>
      <c r="BP1269" s="45"/>
      <c r="BQ1269" s="45"/>
      <c r="BR1269" s="45"/>
      <c r="BS1269" s="45"/>
      <c r="BT1269" s="45"/>
      <c r="BU1269" s="45"/>
      <c r="BV1269" s="45"/>
      <c r="BW1269" s="45"/>
      <c r="BX1269" s="45"/>
      <c r="BY1269" s="45"/>
      <c r="BZ1269" s="45"/>
      <c r="CA1269" s="45"/>
      <c r="CB1269" s="45"/>
      <c r="CC1269" s="45"/>
      <c r="CD1269" s="45"/>
      <c r="CE1269" s="45"/>
      <c r="CF1269" s="45"/>
      <c r="CG1269" s="45"/>
      <c r="CH1269" s="45"/>
      <c r="CI1269" s="45"/>
      <c r="CJ1269" s="45"/>
      <c r="CK1269" s="45"/>
      <c r="CL1269" s="45"/>
      <c r="CM1269" s="45"/>
      <c r="CN1269" s="45"/>
      <c r="CO1269" s="45"/>
      <c r="CP1269" s="45"/>
      <c r="CQ1269" s="45"/>
      <c r="CR1269" s="45"/>
      <c r="CS1269" s="45"/>
      <c r="CT1269" s="45"/>
      <c r="CU1269" s="45"/>
      <c r="CV1269" s="45"/>
      <c r="CW1269" s="45"/>
      <c r="CX1269" s="45"/>
      <c r="CY1269" s="45"/>
      <c r="CZ1269" s="45"/>
      <c r="DA1269" s="45"/>
      <c r="DB1269" s="45"/>
      <c r="DC1269" s="45"/>
      <c r="DD1269" s="45"/>
      <c r="DE1269" s="45"/>
      <c r="DF1269" s="45"/>
      <c r="DG1269" s="45"/>
      <c r="DH1269" s="45"/>
      <c r="DI1269" s="45"/>
      <c r="DJ1269" s="45"/>
      <c r="DK1269" s="45"/>
      <c r="DL1269" s="45"/>
      <c r="DM1269" s="45"/>
      <c r="DN1269" s="45"/>
      <c r="DO1269" s="45"/>
      <c r="DP1269" s="45"/>
      <c r="DQ1269" s="45"/>
      <c r="DR1269" s="45"/>
      <c r="DS1269" s="45"/>
      <c r="DT1269" s="45"/>
      <c r="DU1269" s="45"/>
      <c r="DV1269" s="1217"/>
      <c r="DW1269" s="45"/>
      <c r="DX1269" s="45"/>
      <c r="DY1269" s="45"/>
      <c r="DZ1269" s="45"/>
      <c r="EA1269" s="45"/>
      <c r="EB1269" s="45"/>
      <c r="EC1269" s="45"/>
      <c r="ED1269" s="45"/>
      <c r="EE1269" s="45"/>
      <c r="EF1269" s="45"/>
      <c r="EG1269" s="45"/>
      <c r="EH1269" s="45"/>
      <c r="EI1269" s="45"/>
      <c r="EJ1269" s="45"/>
      <c r="EK1269" s="45"/>
      <c r="EL1269" s="45"/>
      <c r="EM1269" s="45"/>
      <c r="EN1269" s="45"/>
      <c r="EO1269" s="45"/>
      <c r="EP1269" s="45"/>
      <c r="EQ1269" s="1217"/>
      <c r="ER1269" s="577"/>
    </row>
    <row r="1270" spans="1:148" ht="15" customHeight="1">
      <c r="A1270" s="648"/>
      <c r="B1270" s="2261" t="str">
        <f t="shared" si="1333"/>
        <v>Desk 17</v>
      </c>
      <c r="C1270" s="2266" t="str">
        <f t="shared" ref="C1270:D1270" si="1350">IF(ISBLANK(C28), "", C28)</f>
        <v/>
      </c>
      <c r="D1270" s="2266" t="str">
        <f t="shared" si="1350"/>
        <v/>
      </c>
      <c r="E1270" s="2266" t="str">
        <f t="shared" si="1334"/>
        <v/>
      </c>
      <c r="F1270" s="2266" t="str">
        <f t="shared" si="1334"/>
        <v/>
      </c>
      <c r="G1270" s="45"/>
      <c r="H1270" s="45"/>
      <c r="I1270" s="45"/>
      <c r="J1270" s="45"/>
      <c r="K1270" s="45"/>
      <c r="L1270" s="45"/>
      <c r="M1270" s="45"/>
      <c r="N1270" s="45"/>
      <c r="O1270" s="45"/>
      <c r="P1270" s="45"/>
      <c r="Q1270" s="45"/>
      <c r="R1270" s="45"/>
      <c r="S1270" s="45"/>
      <c r="T1270" s="45"/>
      <c r="U1270" s="45"/>
      <c r="V1270" s="45"/>
      <c r="W1270" s="45"/>
      <c r="X1270" s="45"/>
      <c r="Y1270" s="45"/>
      <c r="Z1270" s="45"/>
      <c r="AA1270" s="45"/>
      <c r="AB1270" s="45"/>
      <c r="AC1270" s="45"/>
      <c r="AD1270" s="45"/>
      <c r="AE1270" s="45"/>
      <c r="AF1270" s="45"/>
      <c r="AG1270" s="45"/>
      <c r="AH1270" s="45"/>
      <c r="AI1270" s="45"/>
      <c r="AJ1270" s="45"/>
      <c r="AK1270" s="45"/>
      <c r="AL1270" s="45"/>
      <c r="AM1270" s="45"/>
      <c r="AN1270" s="45"/>
      <c r="AO1270" s="45"/>
      <c r="AP1270" s="45"/>
      <c r="AQ1270" s="45"/>
      <c r="AR1270" s="45"/>
      <c r="AS1270" s="45"/>
      <c r="AT1270" s="45"/>
      <c r="AU1270" s="45"/>
      <c r="AV1270" s="45"/>
      <c r="AW1270" s="45"/>
      <c r="AX1270" s="45"/>
      <c r="AY1270" s="45"/>
      <c r="AZ1270" s="45"/>
      <c r="BA1270" s="45"/>
      <c r="BB1270" s="45"/>
      <c r="BC1270" s="45"/>
      <c r="BD1270" s="45"/>
      <c r="BE1270" s="45"/>
      <c r="BF1270" s="45"/>
      <c r="BG1270" s="45"/>
      <c r="BH1270" s="45"/>
      <c r="BI1270" s="45"/>
      <c r="BJ1270" s="45"/>
      <c r="BK1270" s="45"/>
      <c r="BL1270" s="45"/>
      <c r="BM1270" s="45"/>
      <c r="BN1270" s="45"/>
      <c r="BO1270" s="45"/>
      <c r="BP1270" s="45"/>
      <c r="BQ1270" s="45"/>
      <c r="BR1270" s="45"/>
      <c r="BS1270" s="45"/>
      <c r="BT1270" s="45"/>
      <c r="BU1270" s="45"/>
      <c r="BV1270" s="45"/>
      <c r="BW1270" s="45"/>
      <c r="BX1270" s="45"/>
      <c r="BY1270" s="45"/>
      <c r="BZ1270" s="45"/>
      <c r="CA1270" s="45"/>
      <c r="CB1270" s="45"/>
      <c r="CC1270" s="45"/>
      <c r="CD1270" s="45"/>
      <c r="CE1270" s="45"/>
      <c r="CF1270" s="45"/>
      <c r="CG1270" s="45"/>
      <c r="CH1270" s="45"/>
      <c r="CI1270" s="45"/>
      <c r="CJ1270" s="45"/>
      <c r="CK1270" s="45"/>
      <c r="CL1270" s="45"/>
      <c r="CM1270" s="45"/>
      <c r="CN1270" s="45"/>
      <c r="CO1270" s="45"/>
      <c r="CP1270" s="45"/>
      <c r="CQ1270" s="45"/>
      <c r="CR1270" s="45"/>
      <c r="CS1270" s="45"/>
      <c r="CT1270" s="45"/>
      <c r="CU1270" s="45"/>
      <c r="CV1270" s="45"/>
      <c r="CW1270" s="45"/>
      <c r="CX1270" s="45"/>
      <c r="CY1270" s="45"/>
      <c r="CZ1270" s="45"/>
      <c r="DA1270" s="45"/>
      <c r="DB1270" s="45"/>
      <c r="DC1270" s="45"/>
      <c r="DD1270" s="45"/>
      <c r="DE1270" s="45"/>
      <c r="DF1270" s="45"/>
      <c r="DG1270" s="45"/>
      <c r="DH1270" s="45"/>
      <c r="DI1270" s="45"/>
      <c r="DJ1270" s="45"/>
      <c r="DK1270" s="45"/>
      <c r="DL1270" s="45"/>
      <c r="DM1270" s="45"/>
      <c r="DN1270" s="45"/>
      <c r="DO1270" s="45"/>
      <c r="DP1270" s="45"/>
      <c r="DQ1270" s="45"/>
      <c r="DR1270" s="45"/>
      <c r="DS1270" s="45"/>
      <c r="DT1270" s="45"/>
      <c r="DU1270" s="45"/>
      <c r="DV1270" s="1217"/>
      <c r="DW1270" s="45"/>
      <c r="DX1270" s="45"/>
      <c r="DY1270" s="45"/>
      <c r="DZ1270" s="45"/>
      <c r="EA1270" s="45"/>
      <c r="EB1270" s="45"/>
      <c r="EC1270" s="45"/>
      <c r="ED1270" s="45"/>
      <c r="EE1270" s="45"/>
      <c r="EF1270" s="45"/>
      <c r="EG1270" s="45"/>
      <c r="EH1270" s="45"/>
      <c r="EI1270" s="45"/>
      <c r="EJ1270" s="45"/>
      <c r="EK1270" s="45"/>
      <c r="EL1270" s="45"/>
      <c r="EM1270" s="45"/>
      <c r="EN1270" s="45"/>
      <c r="EO1270" s="45"/>
      <c r="EP1270" s="45"/>
      <c r="EQ1270" s="1217"/>
      <c r="ER1270" s="577"/>
    </row>
    <row r="1271" spans="1:148" ht="15" customHeight="1">
      <c r="A1271" s="648"/>
      <c r="B1271" s="2261" t="str">
        <f t="shared" si="1333"/>
        <v>Desk 18</v>
      </c>
      <c r="C1271" s="2266" t="str">
        <f t="shared" ref="C1271:D1271" si="1351">IF(ISBLANK(C29), "", C29)</f>
        <v/>
      </c>
      <c r="D1271" s="2266" t="str">
        <f t="shared" si="1351"/>
        <v/>
      </c>
      <c r="E1271" s="2266" t="str">
        <f t="shared" si="1334"/>
        <v/>
      </c>
      <c r="F1271" s="2266" t="str">
        <f t="shared" si="1334"/>
        <v/>
      </c>
      <c r="G1271" s="45"/>
      <c r="H1271" s="45"/>
      <c r="I1271" s="45"/>
      <c r="J1271" s="45"/>
      <c r="K1271" s="45"/>
      <c r="L1271" s="45"/>
      <c r="M1271" s="45"/>
      <c r="N1271" s="45"/>
      <c r="O1271" s="45"/>
      <c r="P1271" s="45"/>
      <c r="Q1271" s="45"/>
      <c r="R1271" s="45"/>
      <c r="S1271" s="45"/>
      <c r="T1271" s="45"/>
      <c r="U1271" s="45"/>
      <c r="V1271" s="45"/>
      <c r="W1271" s="45"/>
      <c r="X1271" s="45"/>
      <c r="Y1271" s="45"/>
      <c r="Z1271" s="45"/>
      <c r="AA1271" s="45"/>
      <c r="AB1271" s="45"/>
      <c r="AC1271" s="45"/>
      <c r="AD1271" s="45"/>
      <c r="AE1271" s="45"/>
      <c r="AF1271" s="45"/>
      <c r="AG1271" s="45"/>
      <c r="AH1271" s="45"/>
      <c r="AI1271" s="45"/>
      <c r="AJ1271" s="45"/>
      <c r="AK1271" s="45"/>
      <c r="AL1271" s="45"/>
      <c r="AM1271" s="45"/>
      <c r="AN1271" s="45"/>
      <c r="AO1271" s="45"/>
      <c r="AP1271" s="45"/>
      <c r="AQ1271" s="45"/>
      <c r="AR1271" s="45"/>
      <c r="AS1271" s="45"/>
      <c r="AT1271" s="45"/>
      <c r="AU1271" s="45"/>
      <c r="AV1271" s="45"/>
      <c r="AW1271" s="45"/>
      <c r="AX1271" s="45"/>
      <c r="AY1271" s="45"/>
      <c r="AZ1271" s="45"/>
      <c r="BA1271" s="45"/>
      <c r="BB1271" s="45"/>
      <c r="BC1271" s="45"/>
      <c r="BD1271" s="45"/>
      <c r="BE1271" s="45"/>
      <c r="BF1271" s="45"/>
      <c r="BG1271" s="45"/>
      <c r="BH1271" s="45"/>
      <c r="BI1271" s="45"/>
      <c r="BJ1271" s="45"/>
      <c r="BK1271" s="45"/>
      <c r="BL1271" s="45"/>
      <c r="BM1271" s="45"/>
      <c r="BN1271" s="45"/>
      <c r="BO1271" s="45"/>
      <c r="BP1271" s="45"/>
      <c r="BQ1271" s="45"/>
      <c r="BR1271" s="45"/>
      <c r="BS1271" s="45"/>
      <c r="BT1271" s="45"/>
      <c r="BU1271" s="45"/>
      <c r="BV1271" s="45"/>
      <c r="BW1271" s="45"/>
      <c r="BX1271" s="45"/>
      <c r="BY1271" s="45"/>
      <c r="BZ1271" s="45"/>
      <c r="CA1271" s="45"/>
      <c r="CB1271" s="45"/>
      <c r="CC1271" s="45"/>
      <c r="CD1271" s="45"/>
      <c r="CE1271" s="45"/>
      <c r="CF1271" s="45"/>
      <c r="CG1271" s="45"/>
      <c r="CH1271" s="45"/>
      <c r="CI1271" s="45"/>
      <c r="CJ1271" s="45"/>
      <c r="CK1271" s="45"/>
      <c r="CL1271" s="45"/>
      <c r="CM1271" s="45"/>
      <c r="CN1271" s="45"/>
      <c r="CO1271" s="45"/>
      <c r="CP1271" s="45"/>
      <c r="CQ1271" s="45"/>
      <c r="CR1271" s="45"/>
      <c r="CS1271" s="45"/>
      <c r="CT1271" s="45"/>
      <c r="CU1271" s="45"/>
      <c r="CV1271" s="45"/>
      <c r="CW1271" s="45"/>
      <c r="CX1271" s="45"/>
      <c r="CY1271" s="45"/>
      <c r="CZ1271" s="45"/>
      <c r="DA1271" s="45"/>
      <c r="DB1271" s="45"/>
      <c r="DC1271" s="45"/>
      <c r="DD1271" s="45"/>
      <c r="DE1271" s="45"/>
      <c r="DF1271" s="45"/>
      <c r="DG1271" s="45"/>
      <c r="DH1271" s="45"/>
      <c r="DI1271" s="45"/>
      <c r="DJ1271" s="45"/>
      <c r="DK1271" s="45"/>
      <c r="DL1271" s="45"/>
      <c r="DM1271" s="45"/>
      <c r="DN1271" s="45"/>
      <c r="DO1271" s="45"/>
      <c r="DP1271" s="45"/>
      <c r="DQ1271" s="45"/>
      <c r="DR1271" s="45"/>
      <c r="DS1271" s="45"/>
      <c r="DT1271" s="45"/>
      <c r="DU1271" s="45"/>
      <c r="DV1271" s="1217"/>
      <c r="DW1271" s="45"/>
      <c r="DX1271" s="45"/>
      <c r="DY1271" s="45"/>
      <c r="DZ1271" s="45"/>
      <c r="EA1271" s="45"/>
      <c r="EB1271" s="45"/>
      <c r="EC1271" s="45"/>
      <c r="ED1271" s="45"/>
      <c r="EE1271" s="45"/>
      <c r="EF1271" s="45"/>
      <c r="EG1271" s="45"/>
      <c r="EH1271" s="45"/>
      <c r="EI1271" s="45"/>
      <c r="EJ1271" s="45"/>
      <c r="EK1271" s="45"/>
      <c r="EL1271" s="45"/>
      <c r="EM1271" s="45"/>
      <c r="EN1271" s="45"/>
      <c r="EO1271" s="45"/>
      <c r="EP1271" s="45"/>
      <c r="EQ1271" s="1217"/>
      <c r="ER1271" s="577"/>
    </row>
    <row r="1272" spans="1:148" ht="15" customHeight="1">
      <c r="A1272" s="648"/>
      <c r="B1272" s="2261" t="str">
        <f t="shared" si="1333"/>
        <v>Desk 19</v>
      </c>
      <c r="C1272" s="2266" t="str">
        <f t="shared" ref="C1272:D1272" si="1352">IF(ISBLANK(C30), "", C30)</f>
        <v/>
      </c>
      <c r="D1272" s="2266" t="str">
        <f t="shared" si="1352"/>
        <v/>
      </c>
      <c r="E1272" s="2266" t="str">
        <f t="shared" si="1334"/>
        <v/>
      </c>
      <c r="F1272" s="2266" t="str">
        <f t="shared" si="1334"/>
        <v/>
      </c>
      <c r="G1272" s="45"/>
      <c r="H1272" s="45"/>
      <c r="I1272" s="45"/>
      <c r="J1272" s="45"/>
      <c r="K1272" s="45"/>
      <c r="L1272" s="45"/>
      <c r="M1272" s="45"/>
      <c r="N1272" s="45"/>
      <c r="O1272" s="45"/>
      <c r="P1272" s="45"/>
      <c r="Q1272" s="45"/>
      <c r="R1272" s="45"/>
      <c r="S1272" s="45"/>
      <c r="T1272" s="45"/>
      <c r="U1272" s="45"/>
      <c r="V1272" s="45"/>
      <c r="W1272" s="45"/>
      <c r="X1272" s="45"/>
      <c r="Y1272" s="45"/>
      <c r="Z1272" s="45"/>
      <c r="AA1272" s="45"/>
      <c r="AB1272" s="45"/>
      <c r="AC1272" s="45"/>
      <c r="AD1272" s="45"/>
      <c r="AE1272" s="45"/>
      <c r="AF1272" s="45"/>
      <c r="AG1272" s="45"/>
      <c r="AH1272" s="45"/>
      <c r="AI1272" s="45"/>
      <c r="AJ1272" s="45"/>
      <c r="AK1272" s="45"/>
      <c r="AL1272" s="45"/>
      <c r="AM1272" s="45"/>
      <c r="AN1272" s="45"/>
      <c r="AO1272" s="45"/>
      <c r="AP1272" s="45"/>
      <c r="AQ1272" s="45"/>
      <c r="AR1272" s="45"/>
      <c r="AS1272" s="45"/>
      <c r="AT1272" s="45"/>
      <c r="AU1272" s="45"/>
      <c r="AV1272" s="45"/>
      <c r="AW1272" s="45"/>
      <c r="AX1272" s="45"/>
      <c r="AY1272" s="45"/>
      <c r="AZ1272" s="45"/>
      <c r="BA1272" s="45"/>
      <c r="BB1272" s="45"/>
      <c r="BC1272" s="45"/>
      <c r="BD1272" s="45"/>
      <c r="BE1272" s="45"/>
      <c r="BF1272" s="45"/>
      <c r="BG1272" s="45"/>
      <c r="BH1272" s="45"/>
      <c r="BI1272" s="45"/>
      <c r="BJ1272" s="45"/>
      <c r="BK1272" s="45"/>
      <c r="BL1272" s="45"/>
      <c r="BM1272" s="45"/>
      <c r="BN1272" s="45"/>
      <c r="BO1272" s="45"/>
      <c r="BP1272" s="45"/>
      <c r="BQ1272" s="45"/>
      <c r="BR1272" s="45"/>
      <c r="BS1272" s="45"/>
      <c r="BT1272" s="45"/>
      <c r="BU1272" s="45"/>
      <c r="BV1272" s="45"/>
      <c r="BW1272" s="45"/>
      <c r="BX1272" s="45"/>
      <c r="BY1272" s="45"/>
      <c r="BZ1272" s="45"/>
      <c r="CA1272" s="45"/>
      <c r="CB1272" s="45"/>
      <c r="CC1272" s="45"/>
      <c r="CD1272" s="45"/>
      <c r="CE1272" s="45"/>
      <c r="CF1272" s="45"/>
      <c r="CG1272" s="45"/>
      <c r="CH1272" s="45"/>
      <c r="CI1272" s="45"/>
      <c r="CJ1272" s="45"/>
      <c r="CK1272" s="45"/>
      <c r="CL1272" s="45"/>
      <c r="CM1272" s="45"/>
      <c r="CN1272" s="45"/>
      <c r="CO1272" s="45"/>
      <c r="CP1272" s="45"/>
      <c r="CQ1272" s="45"/>
      <c r="CR1272" s="45"/>
      <c r="CS1272" s="45"/>
      <c r="CT1272" s="45"/>
      <c r="CU1272" s="45"/>
      <c r="CV1272" s="45"/>
      <c r="CW1272" s="45"/>
      <c r="CX1272" s="45"/>
      <c r="CY1272" s="45"/>
      <c r="CZ1272" s="45"/>
      <c r="DA1272" s="45"/>
      <c r="DB1272" s="45"/>
      <c r="DC1272" s="45"/>
      <c r="DD1272" s="45"/>
      <c r="DE1272" s="45"/>
      <c r="DF1272" s="45"/>
      <c r="DG1272" s="45"/>
      <c r="DH1272" s="45"/>
      <c r="DI1272" s="45"/>
      <c r="DJ1272" s="45"/>
      <c r="DK1272" s="45"/>
      <c r="DL1272" s="45"/>
      <c r="DM1272" s="45"/>
      <c r="DN1272" s="45"/>
      <c r="DO1272" s="45"/>
      <c r="DP1272" s="45"/>
      <c r="DQ1272" s="45"/>
      <c r="DR1272" s="45"/>
      <c r="DS1272" s="45"/>
      <c r="DT1272" s="45"/>
      <c r="DU1272" s="45"/>
      <c r="DV1272" s="1217"/>
      <c r="DW1272" s="45"/>
      <c r="DX1272" s="45"/>
      <c r="DY1272" s="45"/>
      <c r="DZ1272" s="45"/>
      <c r="EA1272" s="45"/>
      <c r="EB1272" s="45"/>
      <c r="EC1272" s="45"/>
      <c r="ED1272" s="45"/>
      <c r="EE1272" s="45"/>
      <c r="EF1272" s="45"/>
      <c r="EG1272" s="45"/>
      <c r="EH1272" s="45"/>
      <c r="EI1272" s="45"/>
      <c r="EJ1272" s="45"/>
      <c r="EK1272" s="45"/>
      <c r="EL1272" s="45"/>
      <c r="EM1272" s="45"/>
      <c r="EN1272" s="45"/>
      <c r="EO1272" s="45"/>
      <c r="EP1272" s="45"/>
      <c r="EQ1272" s="1217"/>
      <c r="ER1272" s="577"/>
    </row>
    <row r="1273" spans="1:148" ht="15" customHeight="1">
      <c r="A1273" s="648"/>
      <c r="B1273" s="2261" t="str">
        <f t="shared" si="1333"/>
        <v>Desk 20</v>
      </c>
      <c r="C1273" s="2266" t="str">
        <f t="shared" ref="C1273:D1273" si="1353">IF(ISBLANK(C31), "", C31)</f>
        <v/>
      </c>
      <c r="D1273" s="2266" t="str">
        <f t="shared" si="1353"/>
        <v/>
      </c>
      <c r="E1273" s="2266" t="str">
        <f t="shared" si="1334"/>
        <v/>
      </c>
      <c r="F1273" s="2266" t="str">
        <f t="shared" si="1334"/>
        <v/>
      </c>
      <c r="G1273" s="45"/>
      <c r="H1273" s="45"/>
      <c r="I1273" s="45"/>
      <c r="J1273" s="45"/>
      <c r="K1273" s="45"/>
      <c r="L1273" s="45"/>
      <c r="M1273" s="45"/>
      <c r="N1273" s="45"/>
      <c r="O1273" s="45"/>
      <c r="P1273" s="45"/>
      <c r="Q1273" s="45"/>
      <c r="R1273" s="45"/>
      <c r="S1273" s="45"/>
      <c r="T1273" s="45"/>
      <c r="U1273" s="45"/>
      <c r="V1273" s="45"/>
      <c r="W1273" s="45"/>
      <c r="X1273" s="45"/>
      <c r="Y1273" s="45"/>
      <c r="Z1273" s="45"/>
      <c r="AA1273" s="45"/>
      <c r="AB1273" s="45"/>
      <c r="AC1273" s="45"/>
      <c r="AD1273" s="45"/>
      <c r="AE1273" s="45"/>
      <c r="AF1273" s="45"/>
      <c r="AG1273" s="45"/>
      <c r="AH1273" s="45"/>
      <c r="AI1273" s="45"/>
      <c r="AJ1273" s="45"/>
      <c r="AK1273" s="45"/>
      <c r="AL1273" s="45"/>
      <c r="AM1273" s="45"/>
      <c r="AN1273" s="45"/>
      <c r="AO1273" s="45"/>
      <c r="AP1273" s="45"/>
      <c r="AQ1273" s="45"/>
      <c r="AR1273" s="45"/>
      <c r="AS1273" s="45"/>
      <c r="AT1273" s="45"/>
      <c r="AU1273" s="45"/>
      <c r="AV1273" s="45"/>
      <c r="AW1273" s="45"/>
      <c r="AX1273" s="45"/>
      <c r="AY1273" s="45"/>
      <c r="AZ1273" s="45"/>
      <c r="BA1273" s="45"/>
      <c r="BB1273" s="45"/>
      <c r="BC1273" s="45"/>
      <c r="BD1273" s="45"/>
      <c r="BE1273" s="45"/>
      <c r="BF1273" s="45"/>
      <c r="BG1273" s="45"/>
      <c r="BH1273" s="45"/>
      <c r="BI1273" s="45"/>
      <c r="BJ1273" s="45"/>
      <c r="BK1273" s="45"/>
      <c r="BL1273" s="45"/>
      <c r="BM1273" s="45"/>
      <c r="BN1273" s="45"/>
      <c r="BO1273" s="45"/>
      <c r="BP1273" s="45"/>
      <c r="BQ1273" s="45"/>
      <c r="BR1273" s="45"/>
      <c r="BS1273" s="45"/>
      <c r="BT1273" s="45"/>
      <c r="BU1273" s="45"/>
      <c r="BV1273" s="45"/>
      <c r="BW1273" s="45"/>
      <c r="BX1273" s="45"/>
      <c r="BY1273" s="45"/>
      <c r="BZ1273" s="45"/>
      <c r="CA1273" s="45"/>
      <c r="CB1273" s="45"/>
      <c r="CC1273" s="45"/>
      <c r="CD1273" s="45"/>
      <c r="CE1273" s="45"/>
      <c r="CF1273" s="45"/>
      <c r="CG1273" s="45"/>
      <c r="CH1273" s="45"/>
      <c r="CI1273" s="45"/>
      <c r="CJ1273" s="45"/>
      <c r="CK1273" s="45"/>
      <c r="CL1273" s="45"/>
      <c r="CM1273" s="45"/>
      <c r="CN1273" s="45"/>
      <c r="CO1273" s="45"/>
      <c r="CP1273" s="45"/>
      <c r="CQ1273" s="45"/>
      <c r="CR1273" s="45"/>
      <c r="CS1273" s="45"/>
      <c r="CT1273" s="45"/>
      <c r="CU1273" s="45"/>
      <c r="CV1273" s="45"/>
      <c r="CW1273" s="45"/>
      <c r="CX1273" s="45"/>
      <c r="CY1273" s="45"/>
      <c r="CZ1273" s="45"/>
      <c r="DA1273" s="45"/>
      <c r="DB1273" s="45"/>
      <c r="DC1273" s="45"/>
      <c r="DD1273" s="45"/>
      <c r="DE1273" s="45"/>
      <c r="DF1273" s="45"/>
      <c r="DG1273" s="45"/>
      <c r="DH1273" s="45"/>
      <c r="DI1273" s="45"/>
      <c r="DJ1273" s="45"/>
      <c r="DK1273" s="45"/>
      <c r="DL1273" s="45"/>
      <c r="DM1273" s="45"/>
      <c r="DN1273" s="45"/>
      <c r="DO1273" s="45"/>
      <c r="DP1273" s="45"/>
      <c r="DQ1273" s="45"/>
      <c r="DR1273" s="45"/>
      <c r="DS1273" s="45"/>
      <c r="DT1273" s="45"/>
      <c r="DU1273" s="45"/>
      <c r="DV1273" s="1217"/>
      <c r="DW1273" s="45"/>
      <c r="DX1273" s="45"/>
      <c r="DY1273" s="45"/>
      <c r="DZ1273" s="45"/>
      <c r="EA1273" s="45"/>
      <c r="EB1273" s="45"/>
      <c r="EC1273" s="45"/>
      <c r="ED1273" s="45"/>
      <c r="EE1273" s="45"/>
      <c r="EF1273" s="45"/>
      <c r="EG1273" s="45"/>
      <c r="EH1273" s="45"/>
      <c r="EI1273" s="45"/>
      <c r="EJ1273" s="45"/>
      <c r="EK1273" s="45"/>
      <c r="EL1273" s="45"/>
      <c r="EM1273" s="45"/>
      <c r="EN1273" s="45"/>
      <c r="EO1273" s="45"/>
      <c r="EP1273" s="45"/>
      <c r="EQ1273" s="1217"/>
      <c r="ER1273" s="577"/>
    </row>
    <row r="1274" spans="1:148" ht="15" customHeight="1">
      <c r="A1274" s="648"/>
      <c r="B1274" s="2261" t="str">
        <f t="shared" si="1333"/>
        <v>Desk 21</v>
      </c>
      <c r="C1274" s="2266" t="str">
        <f t="shared" ref="C1274:D1274" si="1354">IF(ISBLANK(C32), "", C32)</f>
        <v/>
      </c>
      <c r="D1274" s="2266" t="str">
        <f t="shared" si="1354"/>
        <v/>
      </c>
      <c r="E1274" s="2266" t="str">
        <f t="shared" si="1334"/>
        <v/>
      </c>
      <c r="F1274" s="2266" t="str">
        <f t="shared" si="1334"/>
        <v/>
      </c>
      <c r="G1274" s="45"/>
      <c r="H1274" s="45"/>
      <c r="I1274" s="45"/>
      <c r="J1274" s="45"/>
      <c r="K1274" s="45"/>
      <c r="L1274" s="45"/>
      <c r="M1274" s="45"/>
      <c r="N1274" s="45"/>
      <c r="O1274" s="45"/>
      <c r="P1274" s="45"/>
      <c r="Q1274" s="45"/>
      <c r="R1274" s="45"/>
      <c r="S1274" s="45"/>
      <c r="T1274" s="45"/>
      <c r="U1274" s="45"/>
      <c r="V1274" s="45"/>
      <c r="W1274" s="45"/>
      <c r="X1274" s="45"/>
      <c r="Y1274" s="45"/>
      <c r="Z1274" s="45"/>
      <c r="AA1274" s="45"/>
      <c r="AB1274" s="45"/>
      <c r="AC1274" s="45"/>
      <c r="AD1274" s="45"/>
      <c r="AE1274" s="45"/>
      <c r="AF1274" s="45"/>
      <c r="AG1274" s="45"/>
      <c r="AH1274" s="45"/>
      <c r="AI1274" s="45"/>
      <c r="AJ1274" s="45"/>
      <c r="AK1274" s="45"/>
      <c r="AL1274" s="45"/>
      <c r="AM1274" s="45"/>
      <c r="AN1274" s="45"/>
      <c r="AO1274" s="45"/>
      <c r="AP1274" s="45"/>
      <c r="AQ1274" s="45"/>
      <c r="AR1274" s="45"/>
      <c r="AS1274" s="45"/>
      <c r="AT1274" s="45"/>
      <c r="AU1274" s="45"/>
      <c r="AV1274" s="45"/>
      <c r="AW1274" s="45"/>
      <c r="AX1274" s="45"/>
      <c r="AY1274" s="45"/>
      <c r="AZ1274" s="45"/>
      <c r="BA1274" s="45"/>
      <c r="BB1274" s="45"/>
      <c r="BC1274" s="45"/>
      <c r="BD1274" s="45"/>
      <c r="BE1274" s="45"/>
      <c r="BF1274" s="45"/>
      <c r="BG1274" s="45"/>
      <c r="BH1274" s="45"/>
      <c r="BI1274" s="45"/>
      <c r="BJ1274" s="45"/>
      <c r="BK1274" s="45"/>
      <c r="BL1274" s="45"/>
      <c r="BM1274" s="45"/>
      <c r="BN1274" s="45"/>
      <c r="BO1274" s="45"/>
      <c r="BP1274" s="45"/>
      <c r="BQ1274" s="45"/>
      <c r="BR1274" s="45"/>
      <c r="BS1274" s="45"/>
      <c r="BT1274" s="45"/>
      <c r="BU1274" s="45"/>
      <c r="BV1274" s="45"/>
      <c r="BW1274" s="45"/>
      <c r="BX1274" s="45"/>
      <c r="BY1274" s="45"/>
      <c r="BZ1274" s="45"/>
      <c r="CA1274" s="45"/>
      <c r="CB1274" s="45"/>
      <c r="CC1274" s="45"/>
      <c r="CD1274" s="45"/>
      <c r="CE1274" s="45"/>
      <c r="CF1274" s="45"/>
      <c r="CG1274" s="45"/>
      <c r="CH1274" s="45"/>
      <c r="CI1274" s="45"/>
      <c r="CJ1274" s="45"/>
      <c r="CK1274" s="45"/>
      <c r="CL1274" s="45"/>
      <c r="CM1274" s="45"/>
      <c r="CN1274" s="45"/>
      <c r="CO1274" s="45"/>
      <c r="CP1274" s="45"/>
      <c r="CQ1274" s="45"/>
      <c r="CR1274" s="45"/>
      <c r="CS1274" s="45"/>
      <c r="CT1274" s="45"/>
      <c r="CU1274" s="45"/>
      <c r="CV1274" s="45"/>
      <c r="CW1274" s="45"/>
      <c r="CX1274" s="45"/>
      <c r="CY1274" s="45"/>
      <c r="CZ1274" s="45"/>
      <c r="DA1274" s="45"/>
      <c r="DB1274" s="45"/>
      <c r="DC1274" s="45"/>
      <c r="DD1274" s="45"/>
      <c r="DE1274" s="45"/>
      <c r="DF1274" s="45"/>
      <c r="DG1274" s="45"/>
      <c r="DH1274" s="45"/>
      <c r="DI1274" s="45"/>
      <c r="DJ1274" s="45"/>
      <c r="DK1274" s="45"/>
      <c r="DL1274" s="45"/>
      <c r="DM1274" s="45"/>
      <c r="DN1274" s="45"/>
      <c r="DO1274" s="45"/>
      <c r="DP1274" s="45"/>
      <c r="DQ1274" s="45"/>
      <c r="DR1274" s="45"/>
      <c r="DS1274" s="45"/>
      <c r="DT1274" s="45"/>
      <c r="DU1274" s="45"/>
      <c r="DV1274" s="1217"/>
      <c r="DW1274" s="45"/>
      <c r="DX1274" s="45"/>
      <c r="DY1274" s="45"/>
      <c r="DZ1274" s="45"/>
      <c r="EA1274" s="45"/>
      <c r="EB1274" s="45"/>
      <c r="EC1274" s="45"/>
      <c r="ED1274" s="45"/>
      <c r="EE1274" s="45"/>
      <c r="EF1274" s="45"/>
      <c r="EG1274" s="45"/>
      <c r="EH1274" s="45"/>
      <c r="EI1274" s="45"/>
      <c r="EJ1274" s="45"/>
      <c r="EK1274" s="45"/>
      <c r="EL1274" s="45"/>
      <c r="EM1274" s="45"/>
      <c r="EN1274" s="45"/>
      <c r="EO1274" s="45"/>
      <c r="EP1274" s="45"/>
      <c r="EQ1274" s="1217"/>
      <c r="ER1274" s="577"/>
    </row>
    <row r="1275" spans="1:148" ht="15" customHeight="1">
      <c r="A1275" s="648"/>
      <c r="B1275" s="2261" t="str">
        <f t="shared" si="1333"/>
        <v>Desk 22</v>
      </c>
      <c r="C1275" s="2266" t="str">
        <f t="shared" ref="C1275:D1275" si="1355">IF(ISBLANK(C33), "", C33)</f>
        <v/>
      </c>
      <c r="D1275" s="2266" t="str">
        <f t="shared" si="1355"/>
        <v/>
      </c>
      <c r="E1275" s="2266" t="str">
        <f t="shared" si="1334"/>
        <v/>
      </c>
      <c r="F1275" s="2266" t="str">
        <f t="shared" si="1334"/>
        <v/>
      </c>
      <c r="G1275" s="45"/>
      <c r="H1275" s="45"/>
      <c r="I1275" s="45"/>
      <c r="J1275" s="45"/>
      <c r="K1275" s="45"/>
      <c r="L1275" s="45"/>
      <c r="M1275" s="45"/>
      <c r="N1275" s="45"/>
      <c r="O1275" s="45"/>
      <c r="P1275" s="45"/>
      <c r="Q1275" s="45"/>
      <c r="R1275" s="45"/>
      <c r="S1275" s="45"/>
      <c r="T1275" s="45"/>
      <c r="U1275" s="45"/>
      <c r="V1275" s="45"/>
      <c r="W1275" s="45"/>
      <c r="X1275" s="45"/>
      <c r="Y1275" s="45"/>
      <c r="Z1275" s="45"/>
      <c r="AA1275" s="45"/>
      <c r="AB1275" s="45"/>
      <c r="AC1275" s="45"/>
      <c r="AD1275" s="45"/>
      <c r="AE1275" s="45"/>
      <c r="AF1275" s="45"/>
      <c r="AG1275" s="45"/>
      <c r="AH1275" s="45"/>
      <c r="AI1275" s="45"/>
      <c r="AJ1275" s="45"/>
      <c r="AK1275" s="45"/>
      <c r="AL1275" s="45"/>
      <c r="AM1275" s="45"/>
      <c r="AN1275" s="45"/>
      <c r="AO1275" s="45"/>
      <c r="AP1275" s="45"/>
      <c r="AQ1275" s="45"/>
      <c r="AR1275" s="45"/>
      <c r="AS1275" s="45"/>
      <c r="AT1275" s="45"/>
      <c r="AU1275" s="45"/>
      <c r="AV1275" s="45"/>
      <c r="AW1275" s="45"/>
      <c r="AX1275" s="45"/>
      <c r="AY1275" s="45"/>
      <c r="AZ1275" s="45"/>
      <c r="BA1275" s="45"/>
      <c r="BB1275" s="45"/>
      <c r="BC1275" s="45"/>
      <c r="BD1275" s="45"/>
      <c r="BE1275" s="45"/>
      <c r="BF1275" s="45"/>
      <c r="BG1275" s="45"/>
      <c r="BH1275" s="45"/>
      <c r="BI1275" s="45"/>
      <c r="BJ1275" s="45"/>
      <c r="BK1275" s="45"/>
      <c r="BL1275" s="45"/>
      <c r="BM1275" s="45"/>
      <c r="BN1275" s="45"/>
      <c r="BO1275" s="45"/>
      <c r="BP1275" s="45"/>
      <c r="BQ1275" s="45"/>
      <c r="BR1275" s="45"/>
      <c r="BS1275" s="45"/>
      <c r="BT1275" s="45"/>
      <c r="BU1275" s="45"/>
      <c r="BV1275" s="45"/>
      <c r="BW1275" s="45"/>
      <c r="BX1275" s="45"/>
      <c r="BY1275" s="45"/>
      <c r="BZ1275" s="45"/>
      <c r="CA1275" s="45"/>
      <c r="CB1275" s="45"/>
      <c r="CC1275" s="45"/>
      <c r="CD1275" s="45"/>
      <c r="CE1275" s="45"/>
      <c r="CF1275" s="45"/>
      <c r="CG1275" s="45"/>
      <c r="CH1275" s="45"/>
      <c r="CI1275" s="45"/>
      <c r="CJ1275" s="45"/>
      <c r="CK1275" s="45"/>
      <c r="CL1275" s="45"/>
      <c r="CM1275" s="45"/>
      <c r="CN1275" s="45"/>
      <c r="CO1275" s="45"/>
      <c r="CP1275" s="45"/>
      <c r="CQ1275" s="45"/>
      <c r="CR1275" s="45"/>
      <c r="CS1275" s="45"/>
      <c r="CT1275" s="45"/>
      <c r="CU1275" s="45"/>
      <c r="CV1275" s="45"/>
      <c r="CW1275" s="45"/>
      <c r="CX1275" s="45"/>
      <c r="CY1275" s="45"/>
      <c r="CZ1275" s="45"/>
      <c r="DA1275" s="45"/>
      <c r="DB1275" s="45"/>
      <c r="DC1275" s="45"/>
      <c r="DD1275" s="45"/>
      <c r="DE1275" s="45"/>
      <c r="DF1275" s="45"/>
      <c r="DG1275" s="45"/>
      <c r="DH1275" s="45"/>
      <c r="DI1275" s="45"/>
      <c r="DJ1275" s="45"/>
      <c r="DK1275" s="45"/>
      <c r="DL1275" s="45"/>
      <c r="DM1275" s="45"/>
      <c r="DN1275" s="45"/>
      <c r="DO1275" s="45"/>
      <c r="DP1275" s="45"/>
      <c r="DQ1275" s="45"/>
      <c r="DR1275" s="45"/>
      <c r="DS1275" s="45"/>
      <c r="DT1275" s="45"/>
      <c r="DU1275" s="45"/>
      <c r="DV1275" s="1217"/>
      <c r="DW1275" s="45"/>
      <c r="DX1275" s="45"/>
      <c r="DY1275" s="45"/>
      <c r="DZ1275" s="45"/>
      <c r="EA1275" s="45"/>
      <c r="EB1275" s="45"/>
      <c r="EC1275" s="45"/>
      <c r="ED1275" s="45"/>
      <c r="EE1275" s="45"/>
      <c r="EF1275" s="45"/>
      <c r="EG1275" s="45"/>
      <c r="EH1275" s="45"/>
      <c r="EI1275" s="45"/>
      <c r="EJ1275" s="45"/>
      <c r="EK1275" s="45"/>
      <c r="EL1275" s="45"/>
      <c r="EM1275" s="45"/>
      <c r="EN1275" s="45"/>
      <c r="EO1275" s="45"/>
      <c r="EP1275" s="45"/>
      <c r="EQ1275" s="1217"/>
      <c r="ER1275" s="577"/>
    </row>
    <row r="1276" spans="1:148" ht="15" customHeight="1">
      <c r="A1276" s="648"/>
      <c r="B1276" s="2261" t="str">
        <f t="shared" si="1333"/>
        <v>Desk 23</v>
      </c>
      <c r="C1276" s="2266" t="str">
        <f t="shared" ref="C1276:D1276" si="1356">IF(ISBLANK(C34), "", C34)</f>
        <v/>
      </c>
      <c r="D1276" s="2266" t="str">
        <f t="shared" si="1356"/>
        <v/>
      </c>
      <c r="E1276" s="2266" t="str">
        <f t="shared" si="1334"/>
        <v/>
      </c>
      <c r="F1276" s="2266" t="str">
        <f t="shared" si="1334"/>
        <v/>
      </c>
      <c r="G1276" s="45"/>
      <c r="H1276" s="45"/>
      <c r="I1276" s="45"/>
      <c r="J1276" s="45"/>
      <c r="K1276" s="45"/>
      <c r="L1276" s="45"/>
      <c r="M1276" s="45"/>
      <c r="N1276" s="45"/>
      <c r="O1276" s="45"/>
      <c r="P1276" s="45"/>
      <c r="Q1276" s="45"/>
      <c r="R1276" s="45"/>
      <c r="S1276" s="45"/>
      <c r="T1276" s="45"/>
      <c r="U1276" s="45"/>
      <c r="V1276" s="45"/>
      <c r="W1276" s="45"/>
      <c r="X1276" s="45"/>
      <c r="Y1276" s="45"/>
      <c r="Z1276" s="45"/>
      <c r="AA1276" s="45"/>
      <c r="AB1276" s="45"/>
      <c r="AC1276" s="45"/>
      <c r="AD1276" s="45"/>
      <c r="AE1276" s="45"/>
      <c r="AF1276" s="45"/>
      <c r="AG1276" s="45"/>
      <c r="AH1276" s="45"/>
      <c r="AI1276" s="45"/>
      <c r="AJ1276" s="45"/>
      <c r="AK1276" s="45"/>
      <c r="AL1276" s="45"/>
      <c r="AM1276" s="45"/>
      <c r="AN1276" s="45"/>
      <c r="AO1276" s="45"/>
      <c r="AP1276" s="45"/>
      <c r="AQ1276" s="45"/>
      <c r="AR1276" s="45"/>
      <c r="AS1276" s="45"/>
      <c r="AT1276" s="45"/>
      <c r="AU1276" s="45"/>
      <c r="AV1276" s="45"/>
      <c r="AW1276" s="45"/>
      <c r="AX1276" s="45"/>
      <c r="AY1276" s="45"/>
      <c r="AZ1276" s="45"/>
      <c r="BA1276" s="45"/>
      <c r="BB1276" s="45"/>
      <c r="BC1276" s="45"/>
      <c r="BD1276" s="45"/>
      <c r="BE1276" s="45"/>
      <c r="BF1276" s="45"/>
      <c r="BG1276" s="45"/>
      <c r="BH1276" s="45"/>
      <c r="BI1276" s="45"/>
      <c r="BJ1276" s="45"/>
      <c r="BK1276" s="45"/>
      <c r="BL1276" s="45"/>
      <c r="BM1276" s="45"/>
      <c r="BN1276" s="45"/>
      <c r="BO1276" s="45"/>
      <c r="BP1276" s="45"/>
      <c r="BQ1276" s="45"/>
      <c r="BR1276" s="45"/>
      <c r="BS1276" s="45"/>
      <c r="BT1276" s="45"/>
      <c r="BU1276" s="45"/>
      <c r="BV1276" s="45"/>
      <c r="BW1276" s="45"/>
      <c r="BX1276" s="45"/>
      <c r="BY1276" s="45"/>
      <c r="BZ1276" s="45"/>
      <c r="CA1276" s="45"/>
      <c r="CB1276" s="45"/>
      <c r="CC1276" s="45"/>
      <c r="CD1276" s="45"/>
      <c r="CE1276" s="45"/>
      <c r="CF1276" s="45"/>
      <c r="CG1276" s="45"/>
      <c r="CH1276" s="45"/>
      <c r="CI1276" s="45"/>
      <c r="CJ1276" s="45"/>
      <c r="CK1276" s="45"/>
      <c r="CL1276" s="45"/>
      <c r="CM1276" s="45"/>
      <c r="CN1276" s="45"/>
      <c r="CO1276" s="45"/>
      <c r="CP1276" s="45"/>
      <c r="CQ1276" s="45"/>
      <c r="CR1276" s="45"/>
      <c r="CS1276" s="45"/>
      <c r="CT1276" s="45"/>
      <c r="CU1276" s="45"/>
      <c r="CV1276" s="45"/>
      <c r="CW1276" s="45"/>
      <c r="CX1276" s="45"/>
      <c r="CY1276" s="45"/>
      <c r="CZ1276" s="45"/>
      <c r="DA1276" s="45"/>
      <c r="DB1276" s="45"/>
      <c r="DC1276" s="45"/>
      <c r="DD1276" s="45"/>
      <c r="DE1276" s="45"/>
      <c r="DF1276" s="45"/>
      <c r="DG1276" s="45"/>
      <c r="DH1276" s="45"/>
      <c r="DI1276" s="45"/>
      <c r="DJ1276" s="45"/>
      <c r="DK1276" s="45"/>
      <c r="DL1276" s="45"/>
      <c r="DM1276" s="45"/>
      <c r="DN1276" s="45"/>
      <c r="DO1276" s="45"/>
      <c r="DP1276" s="45"/>
      <c r="DQ1276" s="45"/>
      <c r="DR1276" s="45"/>
      <c r="DS1276" s="45"/>
      <c r="DT1276" s="45"/>
      <c r="DU1276" s="45"/>
      <c r="DV1276" s="1217"/>
      <c r="DW1276" s="45"/>
      <c r="DX1276" s="45"/>
      <c r="DY1276" s="45"/>
      <c r="DZ1276" s="45"/>
      <c r="EA1276" s="45"/>
      <c r="EB1276" s="45"/>
      <c r="EC1276" s="45"/>
      <c r="ED1276" s="45"/>
      <c r="EE1276" s="45"/>
      <c r="EF1276" s="45"/>
      <c r="EG1276" s="45"/>
      <c r="EH1276" s="45"/>
      <c r="EI1276" s="45"/>
      <c r="EJ1276" s="45"/>
      <c r="EK1276" s="45"/>
      <c r="EL1276" s="45"/>
      <c r="EM1276" s="45"/>
      <c r="EN1276" s="45"/>
      <c r="EO1276" s="45"/>
      <c r="EP1276" s="45"/>
      <c r="EQ1276" s="1217"/>
      <c r="ER1276" s="577"/>
    </row>
    <row r="1277" spans="1:148" ht="15" customHeight="1">
      <c r="A1277" s="648"/>
      <c r="B1277" s="2261" t="str">
        <f t="shared" si="1333"/>
        <v>Desk 24</v>
      </c>
      <c r="C1277" s="2266" t="str">
        <f t="shared" ref="C1277:D1277" si="1357">IF(ISBLANK(C35), "", C35)</f>
        <v/>
      </c>
      <c r="D1277" s="2266" t="str">
        <f t="shared" si="1357"/>
        <v/>
      </c>
      <c r="E1277" s="2266" t="str">
        <f t="shared" si="1334"/>
        <v/>
      </c>
      <c r="F1277" s="2266" t="str">
        <f t="shared" si="1334"/>
        <v/>
      </c>
      <c r="G1277" s="45"/>
      <c r="H1277" s="45"/>
      <c r="I1277" s="45"/>
      <c r="J1277" s="45"/>
      <c r="K1277" s="45"/>
      <c r="L1277" s="45"/>
      <c r="M1277" s="45"/>
      <c r="N1277" s="45"/>
      <c r="O1277" s="45"/>
      <c r="P1277" s="45"/>
      <c r="Q1277" s="45"/>
      <c r="R1277" s="45"/>
      <c r="S1277" s="45"/>
      <c r="T1277" s="45"/>
      <c r="U1277" s="45"/>
      <c r="V1277" s="45"/>
      <c r="W1277" s="45"/>
      <c r="X1277" s="45"/>
      <c r="Y1277" s="45"/>
      <c r="Z1277" s="45"/>
      <c r="AA1277" s="45"/>
      <c r="AB1277" s="45"/>
      <c r="AC1277" s="45"/>
      <c r="AD1277" s="45"/>
      <c r="AE1277" s="45"/>
      <c r="AF1277" s="45"/>
      <c r="AG1277" s="45"/>
      <c r="AH1277" s="45"/>
      <c r="AI1277" s="45"/>
      <c r="AJ1277" s="45"/>
      <c r="AK1277" s="45"/>
      <c r="AL1277" s="45"/>
      <c r="AM1277" s="45"/>
      <c r="AN1277" s="45"/>
      <c r="AO1277" s="45"/>
      <c r="AP1277" s="45"/>
      <c r="AQ1277" s="45"/>
      <c r="AR1277" s="45"/>
      <c r="AS1277" s="45"/>
      <c r="AT1277" s="45"/>
      <c r="AU1277" s="45"/>
      <c r="AV1277" s="45"/>
      <c r="AW1277" s="45"/>
      <c r="AX1277" s="45"/>
      <c r="AY1277" s="45"/>
      <c r="AZ1277" s="45"/>
      <c r="BA1277" s="45"/>
      <c r="BB1277" s="45"/>
      <c r="BC1277" s="45"/>
      <c r="BD1277" s="45"/>
      <c r="BE1277" s="45"/>
      <c r="BF1277" s="45"/>
      <c r="BG1277" s="45"/>
      <c r="BH1277" s="45"/>
      <c r="BI1277" s="45"/>
      <c r="BJ1277" s="45"/>
      <c r="BK1277" s="45"/>
      <c r="BL1277" s="45"/>
      <c r="BM1277" s="45"/>
      <c r="BN1277" s="45"/>
      <c r="BO1277" s="45"/>
      <c r="BP1277" s="45"/>
      <c r="BQ1277" s="45"/>
      <c r="BR1277" s="45"/>
      <c r="BS1277" s="45"/>
      <c r="BT1277" s="45"/>
      <c r="BU1277" s="45"/>
      <c r="BV1277" s="45"/>
      <c r="BW1277" s="45"/>
      <c r="BX1277" s="45"/>
      <c r="BY1277" s="45"/>
      <c r="BZ1277" s="45"/>
      <c r="CA1277" s="45"/>
      <c r="CB1277" s="45"/>
      <c r="CC1277" s="45"/>
      <c r="CD1277" s="45"/>
      <c r="CE1277" s="45"/>
      <c r="CF1277" s="45"/>
      <c r="CG1277" s="45"/>
      <c r="CH1277" s="45"/>
      <c r="CI1277" s="45"/>
      <c r="CJ1277" s="45"/>
      <c r="CK1277" s="45"/>
      <c r="CL1277" s="45"/>
      <c r="CM1277" s="45"/>
      <c r="CN1277" s="45"/>
      <c r="CO1277" s="45"/>
      <c r="CP1277" s="45"/>
      <c r="CQ1277" s="45"/>
      <c r="CR1277" s="45"/>
      <c r="CS1277" s="45"/>
      <c r="CT1277" s="45"/>
      <c r="CU1277" s="45"/>
      <c r="CV1277" s="45"/>
      <c r="CW1277" s="45"/>
      <c r="CX1277" s="45"/>
      <c r="CY1277" s="45"/>
      <c r="CZ1277" s="45"/>
      <c r="DA1277" s="45"/>
      <c r="DB1277" s="45"/>
      <c r="DC1277" s="45"/>
      <c r="DD1277" s="45"/>
      <c r="DE1277" s="45"/>
      <c r="DF1277" s="45"/>
      <c r="DG1277" s="45"/>
      <c r="DH1277" s="45"/>
      <c r="DI1277" s="45"/>
      <c r="DJ1277" s="45"/>
      <c r="DK1277" s="45"/>
      <c r="DL1277" s="45"/>
      <c r="DM1277" s="45"/>
      <c r="DN1277" s="45"/>
      <c r="DO1277" s="45"/>
      <c r="DP1277" s="45"/>
      <c r="DQ1277" s="45"/>
      <c r="DR1277" s="45"/>
      <c r="DS1277" s="45"/>
      <c r="DT1277" s="45"/>
      <c r="DU1277" s="45"/>
      <c r="DV1277" s="1217"/>
      <c r="DW1277" s="45"/>
      <c r="DX1277" s="45"/>
      <c r="DY1277" s="45"/>
      <c r="DZ1277" s="45"/>
      <c r="EA1277" s="45"/>
      <c r="EB1277" s="45"/>
      <c r="EC1277" s="45"/>
      <c r="ED1277" s="45"/>
      <c r="EE1277" s="45"/>
      <c r="EF1277" s="45"/>
      <c r="EG1277" s="45"/>
      <c r="EH1277" s="45"/>
      <c r="EI1277" s="45"/>
      <c r="EJ1277" s="45"/>
      <c r="EK1277" s="45"/>
      <c r="EL1277" s="45"/>
      <c r="EM1277" s="45"/>
      <c r="EN1277" s="45"/>
      <c r="EO1277" s="45"/>
      <c r="EP1277" s="45"/>
      <c r="EQ1277" s="1217"/>
      <c r="ER1277" s="577"/>
    </row>
    <row r="1278" spans="1:148" ht="15" customHeight="1">
      <c r="A1278" s="648"/>
      <c r="B1278" s="2261" t="str">
        <f t="shared" si="1333"/>
        <v>Desk 25</v>
      </c>
      <c r="C1278" s="2266" t="str">
        <f t="shared" ref="C1278:D1278" si="1358">IF(ISBLANK(C36), "", C36)</f>
        <v/>
      </c>
      <c r="D1278" s="2266" t="str">
        <f t="shared" si="1358"/>
        <v/>
      </c>
      <c r="E1278" s="2266" t="str">
        <f t="shared" si="1334"/>
        <v/>
      </c>
      <c r="F1278" s="2266" t="str">
        <f t="shared" si="1334"/>
        <v/>
      </c>
      <c r="G1278" s="45"/>
      <c r="H1278" s="45"/>
      <c r="I1278" s="45"/>
      <c r="J1278" s="45"/>
      <c r="K1278" s="45"/>
      <c r="L1278" s="45"/>
      <c r="M1278" s="45"/>
      <c r="N1278" s="45"/>
      <c r="O1278" s="45"/>
      <c r="P1278" s="45"/>
      <c r="Q1278" s="45"/>
      <c r="R1278" s="45"/>
      <c r="S1278" s="45"/>
      <c r="T1278" s="45"/>
      <c r="U1278" s="45"/>
      <c r="V1278" s="45"/>
      <c r="W1278" s="45"/>
      <c r="X1278" s="45"/>
      <c r="Y1278" s="45"/>
      <c r="Z1278" s="45"/>
      <c r="AA1278" s="45"/>
      <c r="AB1278" s="45"/>
      <c r="AC1278" s="45"/>
      <c r="AD1278" s="45"/>
      <c r="AE1278" s="45"/>
      <c r="AF1278" s="45"/>
      <c r="AG1278" s="45"/>
      <c r="AH1278" s="45"/>
      <c r="AI1278" s="45"/>
      <c r="AJ1278" s="45"/>
      <c r="AK1278" s="45"/>
      <c r="AL1278" s="45"/>
      <c r="AM1278" s="45"/>
      <c r="AN1278" s="45"/>
      <c r="AO1278" s="45"/>
      <c r="AP1278" s="45"/>
      <c r="AQ1278" s="45"/>
      <c r="AR1278" s="45"/>
      <c r="AS1278" s="45"/>
      <c r="AT1278" s="45"/>
      <c r="AU1278" s="45"/>
      <c r="AV1278" s="45"/>
      <c r="AW1278" s="45"/>
      <c r="AX1278" s="45"/>
      <c r="AY1278" s="45"/>
      <c r="AZ1278" s="45"/>
      <c r="BA1278" s="45"/>
      <c r="BB1278" s="45"/>
      <c r="BC1278" s="45"/>
      <c r="BD1278" s="45"/>
      <c r="BE1278" s="45"/>
      <c r="BF1278" s="45"/>
      <c r="BG1278" s="45"/>
      <c r="BH1278" s="45"/>
      <c r="BI1278" s="45"/>
      <c r="BJ1278" s="45"/>
      <c r="BK1278" s="45"/>
      <c r="BL1278" s="45"/>
      <c r="BM1278" s="45"/>
      <c r="BN1278" s="45"/>
      <c r="BO1278" s="45"/>
      <c r="BP1278" s="45"/>
      <c r="BQ1278" s="45"/>
      <c r="BR1278" s="45"/>
      <c r="BS1278" s="45"/>
      <c r="BT1278" s="45"/>
      <c r="BU1278" s="45"/>
      <c r="BV1278" s="45"/>
      <c r="BW1278" s="45"/>
      <c r="BX1278" s="45"/>
      <c r="BY1278" s="45"/>
      <c r="BZ1278" s="45"/>
      <c r="CA1278" s="45"/>
      <c r="CB1278" s="45"/>
      <c r="CC1278" s="45"/>
      <c r="CD1278" s="45"/>
      <c r="CE1278" s="45"/>
      <c r="CF1278" s="45"/>
      <c r="CG1278" s="45"/>
      <c r="CH1278" s="45"/>
      <c r="CI1278" s="45"/>
      <c r="CJ1278" s="45"/>
      <c r="CK1278" s="45"/>
      <c r="CL1278" s="45"/>
      <c r="CM1278" s="45"/>
      <c r="CN1278" s="45"/>
      <c r="CO1278" s="45"/>
      <c r="CP1278" s="45"/>
      <c r="CQ1278" s="45"/>
      <c r="CR1278" s="45"/>
      <c r="CS1278" s="45"/>
      <c r="CT1278" s="45"/>
      <c r="CU1278" s="45"/>
      <c r="CV1278" s="45"/>
      <c r="CW1278" s="45"/>
      <c r="CX1278" s="45"/>
      <c r="CY1278" s="45"/>
      <c r="CZ1278" s="45"/>
      <c r="DA1278" s="45"/>
      <c r="DB1278" s="45"/>
      <c r="DC1278" s="45"/>
      <c r="DD1278" s="45"/>
      <c r="DE1278" s="45"/>
      <c r="DF1278" s="45"/>
      <c r="DG1278" s="45"/>
      <c r="DH1278" s="45"/>
      <c r="DI1278" s="45"/>
      <c r="DJ1278" s="45"/>
      <c r="DK1278" s="45"/>
      <c r="DL1278" s="45"/>
      <c r="DM1278" s="45"/>
      <c r="DN1278" s="45"/>
      <c r="DO1278" s="45"/>
      <c r="DP1278" s="45"/>
      <c r="DQ1278" s="45"/>
      <c r="DR1278" s="45"/>
      <c r="DS1278" s="45"/>
      <c r="DT1278" s="45"/>
      <c r="DU1278" s="45"/>
      <c r="DV1278" s="1217"/>
      <c r="DW1278" s="45"/>
      <c r="DX1278" s="45"/>
      <c r="DY1278" s="45"/>
      <c r="DZ1278" s="45"/>
      <c r="EA1278" s="45"/>
      <c r="EB1278" s="45"/>
      <c r="EC1278" s="45"/>
      <c r="ED1278" s="45"/>
      <c r="EE1278" s="45"/>
      <c r="EF1278" s="45"/>
      <c r="EG1278" s="45"/>
      <c r="EH1278" s="45"/>
      <c r="EI1278" s="45"/>
      <c r="EJ1278" s="45"/>
      <c r="EK1278" s="45"/>
      <c r="EL1278" s="45"/>
      <c r="EM1278" s="45"/>
      <c r="EN1278" s="45"/>
      <c r="EO1278" s="45"/>
      <c r="EP1278" s="45"/>
      <c r="EQ1278" s="1217"/>
      <c r="ER1278" s="577"/>
    </row>
    <row r="1279" spans="1:148" ht="15" customHeight="1">
      <c r="A1279" s="648"/>
      <c r="B1279" s="2261" t="str">
        <f t="shared" si="1333"/>
        <v>Desk 26</v>
      </c>
      <c r="C1279" s="2266" t="str">
        <f t="shared" ref="C1279:D1279" si="1359">IF(ISBLANK(C37), "", C37)</f>
        <v/>
      </c>
      <c r="D1279" s="2266" t="str">
        <f t="shared" si="1359"/>
        <v/>
      </c>
      <c r="E1279" s="2266" t="str">
        <f t="shared" si="1334"/>
        <v/>
      </c>
      <c r="F1279" s="2266" t="str">
        <f t="shared" si="1334"/>
        <v/>
      </c>
      <c r="G1279" s="45"/>
      <c r="H1279" s="45"/>
      <c r="I1279" s="45"/>
      <c r="J1279" s="45"/>
      <c r="K1279" s="45"/>
      <c r="L1279" s="45"/>
      <c r="M1279" s="45"/>
      <c r="N1279" s="45"/>
      <c r="O1279" s="45"/>
      <c r="P1279" s="45"/>
      <c r="Q1279" s="45"/>
      <c r="R1279" s="45"/>
      <c r="S1279" s="45"/>
      <c r="T1279" s="45"/>
      <c r="U1279" s="45"/>
      <c r="V1279" s="45"/>
      <c r="W1279" s="45"/>
      <c r="X1279" s="45"/>
      <c r="Y1279" s="45"/>
      <c r="Z1279" s="45"/>
      <c r="AA1279" s="45"/>
      <c r="AB1279" s="45"/>
      <c r="AC1279" s="45"/>
      <c r="AD1279" s="45"/>
      <c r="AE1279" s="45"/>
      <c r="AF1279" s="45"/>
      <c r="AG1279" s="45"/>
      <c r="AH1279" s="45"/>
      <c r="AI1279" s="45"/>
      <c r="AJ1279" s="45"/>
      <c r="AK1279" s="45"/>
      <c r="AL1279" s="45"/>
      <c r="AM1279" s="45"/>
      <c r="AN1279" s="45"/>
      <c r="AO1279" s="45"/>
      <c r="AP1279" s="45"/>
      <c r="AQ1279" s="45"/>
      <c r="AR1279" s="45"/>
      <c r="AS1279" s="45"/>
      <c r="AT1279" s="45"/>
      <c r="AU1279" s="45"/>
      <c r="AV1279" s="45"/>
      <c r="AW1279" s="45"/>
      <c r="AX1279" s="45"/>
      <c r="AY1279" s="45"/>
      <c r="AZ1279" s="45"/>
      <c r="BA1279" s="45"/>
      <c r="BB1279" s="45"/>
      <c r="BC1279" s="45"/>
      <c r="BD1279" s="45"/>
      <c r="BE1279" s="45"/>
      <c r="BF1279" s="45"/>
      <c r="BG1279" s="45"/>
      <c r="BH1279" s="45"/>
      <c r="BI1279" s="45"/>
      <c r="BJ1279" s="45"/>
      <c r="BK1279" s="45"/>
      <c r="BL1279" s="45"/>
      <c r="BM1279" s="45"/>
      <c r="BN1279" s="45"/>
      <c r="BO1279" s="45"/>
      <c r="BP1279" s="45"/>
      <c r="BQ1279" s="45"/>
      <c r="BR1279" s="45"/>
      <c r="BS1279" s="45"/>
      <c r="BT1279" s="45"/>
      <c r="BU1279" s="45"/>
      <c r="BV1279" s="45"/>
      <c r="BW1279" s="45"/>
      <c r="BX1279" s="45"/>
      <c r="BY1279" s="45"/>
      <c r="BZ1279" s="45"/>
      <c r="CA1279" s="45"/>
      <c r="CB1279" s="45"/>
      <c r="CC1279" s="45"/>
      <c r="CD1279" s="45"/>
      <c r="CE1279" s="45"/>
      <c r="CF1279" s="45"/>
      <c r="CG1279" s="45"/>
      <c r="CH1279" s="45"/>
      <c r="CI1279" s="45"/>
      <c r="CJ1279" s="45"/>
      <c r="CK1279" s="45"/>
      <c r="CL1279" s="45"/>
      <c r="CM1279" s="45"/>
      <c r="CN1279" s="45"/>
      <c r="CO1279" s="45"/>
      <c r="CP1279" s="45"/>
      <c r="CQ1279" s="45"/>
      <c r="CR1279" s="45"/>
      <c r="CS1279" s="45"/>
      <c r="CT1279" s="45"/>
      <c r="CU1279" s="45"/>
      <c r="CV1279" s="45"/>
      <c r="CW1279" s="45"/>
      <c r="CX1279" s="45"/>
      <c r="CY1279" s="45"/>
      <c r="CZ1279" s="45"/>
      <c r="DA1279" s="45"/>
      <c r="DB1279" s="45"/>
      <c r="DC1279" s="45"/>
      <c r="DD1279" s="45"/>
      <c r="DE1279" s="45"/>
      <c r="DF1279" s="45"/>
      <c r="DG1279" s="45"/>
      <c r="DH1279" s="45"/>
      <c r="DI1279" s="45"/>
      <c r="DJ1279" s="45"/>
      <c r="DK1279" s="45"/>
      <c r="DL1279" s="45"/>
      <c r="DM1279" s="45"/>
      <c r="DN1279" s="45"/>
      <c r="DO1279" s="45"/>
      <c r="DP1279" s="45"/>
      <c r="DQ1279" s="45"/>
      <c r="DR1279" s="45"/>
      <c r="DS1279" s="45"/>
      <c r="DT1279" s="45"/>
      <c r="DU1279" s="45"/>
      <c r="DV1279" s="1217"/>
      <c r="DW1279" s="45"/>
      <c r="DX1279" s="45"/>
      <c r="DY1279" s="45"/>
      <c r="DZ1279" s="45"/>
      <c r="EA1279" s="45"/>
      <c r="EB1279" s="45"/>
      <c r="EC1279" s="45"/>
      <c r="ED1279" s="45"/>
      <c r="EE1279" s="45"/>
      <c r="EF1279" s="45"/>
      <c r="EG1279" s="45"/>
      <c r="EH1279" s="45"/>
      <c r="EI1279" s="45"/>
      <c r="EJ1279" s="45"/>
      <c r="EK1279" s="45"/>
      <c r="EL1279" s="45"/>
      <c r="EM1279" s="45"/>
      <c r="EN1279" s="45"/>
      <c r="EO1279" s="45"/>
      <c r="EP1279" s="45"/>
      <c r="EQ1279" s="1217"/>
      <c r="ER1279" s="577"/>
    </row>
    <row r="1280" spans="1:148" ht="15" customHeight="1">
      <c r="A1280" s="648"/>
      <c r="B1280" s="2261" t="str">
        <f t="shared" si="1333"/>
        <v>Desk 27</v>
      </c>
      <c r="C1280" s="2266" t="str">
        <f t="shared" ref="C1280:D1280" si="1360">IF(ISBLANK(C38), "", C38)</f>
        <v/>
      </c>
      <c r="D1280" s="2266" t="str">
        <f t="shared" si="1360"/>
        <v/>
      </c>
      <c r="E1280" s="2266" t="str">
        <f t="shared" si="1334"/>
        <v/>
      </c>
      <c r="F1280" s="2266" t="str">
        <f t="shared" si="1334"/>
        <v/>
      </c>
      <c r="G1280" s="45"/>
      <c r="H1280" s="45"/>
      <c r="I1280" s="45"/>
      <c r="J1280" s="45"/>
      <c r="K1280" s="45"/>
      <c r="L1280" s="45"/>
      <c r="M1280" s="45"/>
      <c r="N1280" s="45"/>
      <c r="O1280" s="45"/>
      <c r="P1280" s="45"/>
      <c r="Q1280" s="45"/>
      <c r="R1280" s="45"/>
      <c r="S1280" s="45"/>
      <c r="T1280" s="45"/>
      <c r="U1280" s="45"/>
      <c r="V1280" s="45"/>
      <c r="W1280" s="45"/>
      <c r="X1280" s="45"/>
      <c r="Y1280" s="45"/>
      <c r="Z1280" s="45"/>
      <c r="AA1280" s="45"/>
      <c r="AB1280" s="45"/>
      <c r="AC1280" s="45"/>
      <c r="AD1280" s="45"/>
      <c r="AE1280" s="45"/>
      <c r="AF1280" s="45"/>
      <c r="AG1280" s="45"/>
      <c r="AH1280" s="45"/>
      <c r="AI1280" s="45"/>
      <c r="AJ1280" s="45"/>
      <c r="AK1280" s="45"/>
      <c r="AL1280" s="45"/>
      <c r="AM1280" s="45"/>
      <c r="AN1280" s="45"/>
      <c r="AO1280" s="45"/>
      <c r="AP1280" s="45"/>
      <c r="AQ1280" s="45"/>
      <c r="AR1280" s="45"/>
      <c r="AS1280" s="45"/>
      <c r="AT1280" s="45"/>
      <c r="AU1280" s="45"/>
      <c r="AV1280" s="45"/>
      <c r="AW1280" s="45"/>
      <c r="AX1280" s="45"/>
      <c r="AY1280" s="45"/>
      <c r="AZ1280" s="45"/>
      <c r="BA1280" s="45"/>
      <c r="BB1280" s="45"/>
      <c r="BC1280" s="45"/>
      <c r="BD1280" s="45"/>
      <c r="BE1280" s="45"/>
      <c r="BF1280" s="45"/>
      <c r="BG1280" s="45"/>
      <c r="BH1280" s="45"/>
      <c r="BI1280" s="45"/>
      <c r="BJ1280" s="45"/>
      <c r="BK1280" s="45"/>
      <c r="BL1280" s="45"/>
      <c r="BM1280" s="45"/>
      <c r="BN1280" s="45"/>
      <c r="BO1280" s="45"/>
      <c r="BP1280" s="45"/>
      <c r="BQ1280" s="45"/>
      <c r="BR1280" s="45"/>
      <c r="BS1280" s="45"/>
      <c r="BT1280" s="45"/>
      <c r="BU1280" s="45"/>
      <c r="BV1280" s="45"/>
      <c r="BW1280" s="45"/>
      <c r="BX1280" s="45"/>
      <c r="BY1280" s="45"/>
      <c r="BZ1280" s="45"/>
      <c r="CA1280" s="45"/>
      <c r="CB1280" s="45"/>
      <c r="CC1280" s="45"/>
      <c r="CD1280" s="45"/>
      <c r="CE1280" s="45"/>
      <c r="CF1280" s="45"/>
      <c r="CG1280" s="45"/>
      <c r="CH1280" s="45"/>
      <c r="CI1280" s="45"/>
      <c r="CJ1280" s="45"/>
      <c r="CK1280" s="45"/>
      <c r="CL1280" s="45"/>
      <c r="CM1280" s="45"/>
      <c r="CN1280" s="45"/>
      <c r="CO1280" s="45"/>
      <c r="CP1280" s="45"/>
      <c r="CQ1280" s="45"/>
      <c r="CR1280" s="45"/>
      <c r="CS1280" s="45"/>
      <c r="CT1280" s="45"/>
      <c r="CU1280" s="45"/>
      <c r="CV1280" s="45"/>
      <c r="CW1280" s="45"/>
      <c r="CX1280" s="45"/>
      <c r="CY1280" s="45"/>
      <c r="CZ1280" s="45"/>
      <c r="DA1280" s="45"/>
      <c r="DB1280" s="45"/>
      <c r="DC1280" s="45"/>
      <c r="DD1280" s="45"/>
      <c r="DE1280" s="45"/>
      <c r="DF1280" s="45"/>
      <c r="DG1280" s="45"/>
      <c r="DH1280" s="45"/>
      <c r="DI1280" s="45"/>
      <c r="DJ1280" s="45"/>
      <c r="DK1280" s="45"/>
      <c r="DL1280" s="45"/>
      <c r="DM1280" s="45"/>
      <c r="DN1280" s="45"/>
      <c r="DO1280" s="45"/>
      <c r="DP1280" s="45"/>
      <c r="DQ1280" s="45"/>
      <c r="DR1280" s="45"/>
      <c r="DS1280" s="45"/>
      <c r="DT1280" s="45"/>
      <c r="DU1280" s="45"/>
      <c r="DV1280" s="1217"/>
      <c r="DW1280" s="45"/>
      <c r="DX1280" s="45"/>
      <c r="DY1280" s="45"/>
      <c r="DZ1280" s="45"/>
      <c r="EA1280" s="45"/>
      <c r="EB1280" s="45"/>
      <c r="EC1280" s="45"/>
      <c r="ED1280" s="45"/>
      <c r="EE1280" s="45"/>
      <c r="EF1280" s="45"/>
      <c r="EG1280" s="45"/>
      <c r="EH1280" s="45"/>
      <c r="EI1280" s="45"/>
      <c r="EJ1280" s="45"/>
      <c r="EK1280" s="45"/>
      <c r="EL1280" s="45"/>
      <c r="EM1280" s="45"/>
      <c r="EN1280" s="45"/>
      <c r="EO1280" s="45"/>
      <c r="EP1280" s="45"/>
      <c r="EQ1280" s="1217"/>
      <c r="ER1280" s="577"/>
    </row>
    <row r="1281" spans="1:148" ht="15" customHeight="1">
      <c r="A1281" s="648"/>
      <c r="B1281" s="2261" t="str">
        <f t="shared" si="1333"/>
        <v>Desk 28</v>
      </c>
      <c r="C1281" s="2266" t="str">
        <f t="shared" ref="C1281:D1281" si="1361">IF(ISBLANK(C39), "", C39)</f>
        <v/>
      </c>
      <c r="D1281" s="2266" t="str">
        <f t="shared" si="1361"/>
        <v/>
      </c>
      <c r="E1281" s="2266" t="str">
        <f t="shared" si="1334"/>
        <v/>
      </c>
      <c r="F1281" s="2266" t="str">
        <f t="shared" si="1334"/>
        <v/>
      </c>
      <c r="G1281" s="45"/>
      <c r="H1281" s="45"/>
      <c r="I1281" s="45"/>
      <c r="J1281" s="45"/>
      <c r="K1281" s="45"/>
      <c r="L1281" s="45"/>
      <c r="M1281" s="45"/>
      <c r="N1281" s="45"/>
      <c r="O1281" s="45"/>
      <c r="P1281" s="45"/>
      <c r="Q1281" s="45"/>
      <c r="R1281" s="45"/>
      <c r="S1281" s="45"/>
      <c r="T1281" s="45"/>
      <c r="U1281" s="45"/>
      <c r="V1281" s="45"/>
      <c r="W1281" s="45"/>
      <c r="X1281" s="45"/>
      <c r="Y1281" s="45"/>
      <c r="Z1281" s="45"/>
      <c r="AA1281" s="45"/>
      <c r="AB1281" s="45"/>
      <c r="AC1281" s="45"/>
      <c r="AD1281" s="45"/>
      <c r="AE1281" s="45"/>
      <c r="AF1281" s="45"/>
      <c r="AG1281" s="45"/>
      <c r="AH1281" s="45"/>
      <c r="AI1281" s="45"/>
      <c r="AJ1281" s="45"/>
      <c r="AK1281" s="45"/>
      <c r="AL1281" s="45"/>
      <c r="AM1281" s="45"/>
      <c r="AN1281" s="45"/>
      <c r="AO1281" s="45"/>
      <c r="AP1281" s="45"/>
      <c r="AQ1281" s="45"/>
      <c r="AR1281" s="45"/>
      <c r="AS1281" s="45"/>
      <c r="AT1281" s="45"/>
      <c r="AU1281" s="45"/>
      <c r="AV1281" s="45"/>
      <c r="AW1281" s="45"/>
      <c r="AX1281" s="45"/>
      <c r="AY1281" s="45"/>
      <c r="AZ1281" s="45"/>
      <c r="BA1281" s="45"/>
      <c r="BB1281" s="45"/>
      <c r="BC1281" s="45"/>
      <c r="BD1281" s="45"/>
      <c r="BE1281" s="45"/>
      <c r="BF1281" s="45"/>
      <c r="BG1281" s="45"/>
      <c r="BH1281" s="45"/>
      <c r="BI1281" s="45"/>
      <c r="BJ1281" s="45"/>
      <c r="BK1281" s="45"/>
      <c r="BL1281" s="45"/>
      <c r="BM1281" s="45"/>
      <c r="BN1281" s="45"/>
      <c r="BO1281" s="45"/>
      <c r="BP1281" s="45"/>
      <c r="BQ1281" s="45"/>
      <c r="BR1281" s="45"/>
      <c r="BS1281" s="45"/>
      <c r="BT1281" s="45"/>
      <c r="BU1281" s="45"/>
      <c r="BV1281" s="45"/>
      <c r="BW1281" s="45"/>
      <c r="BX1281" s="45"/>
      <c r="BY1281" s="45"/>
      <c r="BZ1281" s="45"/>
      <c r="CA1281" s="45"/>
      <c r="CB1281" s="45"/>
      <c r="CC1281" s="45"/>
      <c r="CD1281" s="45"/>
      <c r="CE1281" s="45"/>
      <c r="CF1281" s="45"/>
      <c r="CG1281" s="45"/>
      <c r="CH1281" s="45"/>
      <c r="CI1281" s="45"/>
      <c r="CJ1281" s="45"/>
      <c r="CK1281" s="45"/>
      <c r="CL1281" s="45"/>
      <c r="CM1281" s="45"/>
      <c r="CN1281" s="45"/>
      <c r="CO1281" s="45"/>
      <c r="CP1281" s="45"/>
      <c r="CQ1281" s="45"/>
      <c r="CR1281" s="45"/>
      <c r="CS1281" s="45"/>
      <c r="CT1281" s="45"/>
      <c r="CU1281" s="45"/>
      <c r="CV1281" s="45"/>
      <c r="CW1281" s="45"/>
      <c r="CX1281" s="45"/>
      <c r="CY1281" s="45"/>
      <c r="CZ1281" s="45"/>
      <c r="DA1281" s="45"/>
      <c r="DB1281" s="45"/>
      <c r="DC1281" s="45"/>
      <c r="DD1281" s="45"/>
      <c r="DE1281" s="45"/>
      <c r="DF1281" s="45"/>
      <c r="DG1281" s="45"/>
      <c r="DH1281" s="45"/>
      <c r="DI1281" s="45"/>
      <c r="DJ1281" s="45"/>
      <c r="DK1281" s="45"/>
      <c r="DL1281" s="45"/>
      <c r="DM1281" s="45"/>
      <c r="DN1281" s="45"/>
      <c r="DO1281" s="45"/>
      <c r="DP1281" s="45"/>
      <c r="DQ1281" s="45"/>
      <c r="DR1281" s="45"/>
      <c r="DS1281" s="45"/>
      <c r="DT1281" s="45"/>
      <c r="DU1281" s="45"/>
      <c r="DV1281" s="1217"/>
      <c r="DW1281" s="45"/>
      <c r="DX1281" s="45"/>
      <c r="DY1281" s="45"/>
      <c r="DZ1281" s="45"/>
      <c r="EA1281" s="45"/>
      <c r="EB1281" s="45"/>
      <c r="EC1281" s="45"/>
      <c r="ED1281" s="45"/>
      <c r="EE1281" s="45"/>
      <c r="EF1281" s="45"/>
      <c r="EG1281" s="45"/>
      <c r="EH1281" s="45"/>
      <c r="EI1281" s="45"/>
      <c r="EJ1281" s="45"/>
      <c r="EK1281" s="45"/>
      <c r="EL1281" s="45"/>
      <c r="EM1281" s="45"/>
      <c r="EN1281" s="45"/>
      <c r="EO1281" s="45"/>
      <c r="EP1281" s="45"/>
      <c r="EQ1281" s="1217"/>
      <c r="ER1281" s="577"/>
    </row>
    <row r="1282" spans="1:148" ht="15" customHeight="1">
      <c r="A1282" s="648"/>
      <c r="B1282" s="2261" t="str">
        <f t="shared" si="1333"/>
        <v>Desk 29</v>
      </c>
      <c r="C1282" s="2266" t="str">
        <f t="shared" ref="C1282:D1282" si="1362">IF(ISBLANK(C40), "", C40)</f>
        <v/>
      </c>
      <c r="D1282" s="2266" t="str">
        <f t="shared" si="1362"/>
        <v/>
      </c>
      <c r="E1282" s="2266" t="str">
        <f t="shared" si="1334"/>
        <v/>
      </c>
      <c r="F1282" s="2266" t="str">
        <f t="shared" si="1334"/>
        <v/>
      </c>
      <c r="G1282" s="45"/>
      <c r="H1282" s="45"/>
      <c r="I1282" s="45"/>
      <c r="J1282" s="45"/>
      <c r="K1282" s="45"/>
      <c r="L1282" s="45"/>
      <c r="M1282" s="45"/>
      <c r="N1282" s="45"/>
      <c r="O1282" s="45"/>
      <c r="P1282" s="45"/>
      <c r="Q1282" s="45"/>
      <c r="R1282" s="45"/>
      <c r="S1282" s="45"/>
      <c r="T1282" s="45"/>
      <c r="U1282" s="45"/>
      <c r="V1282" s="45"/>
      <c r="W1282" s="45"/>
      <c r="X1282" s="45"/>
      <c r="Y1282" s="45"/>
      <c r="Z1282" s="45"/>
      <c r="AA1282" s="45"/>
      <c r="AB1282" s="45"/>
      <c r="AC1282" s="45"/>
      <c r="AD1282" s="45"/>
      <c r="AE1282" s="45"/>
      <c r="AF1282" s="45"/>
      <c r="AG1282" s="45"/>
      <c r="AH1282" s="45"/>
      <c r="AI1282" s="45"/>
      <c r="AJ1282" s="45"/>
      <c r="AK1282" s="45"/>
      <c r="AL1282" s="45"/>
      <c r="AM1282" s="45"/>
      <c r="AN1282" s="45"/>
      <c r="AO1282" s="45"/>
      <c r="AP1282" s="45"/>
      <c r="AQ1282" s="45"/>
      <c r="AR1282" s="45"/>
      <c r="AS1282" s="45"/>
      <c r="AT1282" s="45"/>
      <c r="AU1282" s="45"/>
      <c r="AV1282" s="45"/>
      <c r="AW1282" s="45"/>
      <c r="AX1282" s="45"/>
      <c r="AY1282" s="45"/>
      <c r="AZ1282" s="45"/>
      <c r="BA1282" s="45"/>
      <c r="BB1282" s="45"/>
      <c r="BC1282" s="45"/>
      <c r="BD1282" s="45"/>
      <c r="BE1282" s="45"/>
      <c r="BF1282" s="45"/>
      <c r="BG1282" s="45"/>
      <c r="BH1282" s="45"/>
      <c r="BI1282" s="45"/>
      <c r="BJ1282" s="45"/>
      <c r="BK1282" s="45"/>
      <c r="BL1282" s="45"/>
      <c r="BM1282" s="45"/>
      <c r="BN1282" s="45"/>
      <c r="BO1282" s="45"/>
      <c r="BP1282" s="45"/>
      <c r="BQ1282" s="45"/>
      <c r="BR1282" s="45"/>
      <c r="BS1282" s="45"/>
      <c r="BT1282" s="45"/>
      <c r="BU1282" s="45"/>
      <c r="BV1282" s="45"/>
      <c r="BW1282" s="45"/>
      <c r="BX1282" s="45"/>
      <c r="BY1282" s="45"/>
      <c r="BZ1282" s="45"/>
      <c r="CA1282" s="45"/>
      <c r="CB1282" s="45"/>
      <c r="CC1282" s="45"/>
      <c r="CD1282" s="45"/>
      <c r="CE1282" s="45"/>
      <c r="CF1282" s="45"/>
      <c r="CG1282" s="45"/>
      <c r="CH1282" s="45"/>
      <c r="CI1282" s="45"/>
      <c r="CJ1282" s="45"/>
      <c r="CK1282" s="45"/>
      <c r="CL1282" s="45"/>
      <c r="CM1282" s="45"/>
      <c r="CN1282" s="45"/>
      <c r="CO1282" s="45"/>
      <c r="CP1282" s="45"/>
      <c r="CQ1282" s="45"/>
      <c r="CR1282" s="45"/>
      <c r="CS1282" s="45"/>
      <c r="CT1282" s="45"/>
      <c r="CU1282" s="45"/>
      <c r="CV1282" s="45"/>
      <c r="CW1282" s="45"/>
      <c r="CX1282" s="45"/>
      <c r="CY1282" s="45"/>
      <c r="CZ1282" s="45"/>
      <c r="DA1282" s="45"/>
      <c r="DB1282" s="45"/>
      <c r="DC1282" s="45"/>
      <c r="DD1282" s="45"/>
      <c r="DE1282" s="45"/>
      <c r="DF1282" s="45"/>
      <c r="DG1282" s="45"/>
      <c r="DH1282" s="45"/>
      <c r="DI1282" s="45"/>
      <c r="DJ1282" s="45"/>
      <c r="DK1282" s="45"/>
      <c r="DL1282" s="45"/>
      <c r="DM1282" s="45"/>
      <c r="DN1282" s="45"/>
      <c r="DO1282" s="45"/>
      <c r="DP1282" s="45"/>
      <c r="DQ1282" s="45"/>
      <c r="DR1282" s="45"/>
      <c r="DS1282" s="45"/>
      <c r="DT1282" s="45"/>
      <c r="DU1282" s="45"/>
      <c r="DV1282" s="1217"/>
      <c r="DW1282" s="45"/>
      <c r="DX1282" s="45"/>
      <c r="DY1282" s="45"/>
      <c r="DZ1282" s="45"/>
      <c r="EA1282" s="45"/>
      <c r="EB1282" s="45"/>
      <c r="EC1282" s="45"/>
      <c r="ED1282" s="45"/>
      <c r="EE1282" s="45"/>
      <c r="EF1282" s="45"/>
      <c r="EG1282" s="45"/>
      <c r="EH1282" s="45"/>
      <c r="EI1282" s="45"/>
      <c r="EJ1282" s="45"/>
      <c r="EK1282" s="45"/>
      <c r="EL1282" s="45"/>
      <c r="EM1282" s="45"/>
      <c r="EN1282" s="45"/>
      <c r="EO1282" s="45"/>
      <c r="EP1282" s="45"/>
      <c r="EQ1282" s="1217"/>
      <c r="ER1282" s="577"/>
    </row>
    <row r="1283" spans="1:148" ht="15" customHeight="1">
      <c r="A1283" s="648"/>
      <c r="B1283" s="2261" t="str">
        <f t="shared" si="1333"/>
        <v>Desk 30</v>
      </c>
      <c r="C1283" s="2266" t="str">
        <f t="shared" ref="C1283:D1283" si="1363">IF(ISBLANK(C41), "", C41)</f>
        <v/>
      </c>
      <c r="D1283" s="2266" t="str">
        <f t="shared" si="1363"/>
        <v/>
      </c>
      <c r="E1283" s="2266" t="str">
        <f t="shared" si="1334"/>
        <v/>
      </c>
      <c r="F1283" s="2266" t="str">
        <f t="shared" si="1334"/>
        <v/>
      </c>
      <c r="G1283" s="45"/>
      <c r="H1283" s="45"/>
      <c r="I1283" s="45"/>
      <c r="J1283" s="45"/>
      <c r="K1283" s="45"/>
      <c r="L1283" s="45"/>
      <c r="M1283" s="45"/>
      <c r="N1283" s="45"/>
      <c r="O1283" s="45"/>
      <c r="P1283" s="45"/>
      <c r="Q1283" s="45"/>
      <c r="R1283" s="45"/>
      <c r="S1283" s="45"/>
      <c r="T1283" s="45"/>
      <c r="U1283" s="45"/>
      <c r="V1283" s="45"/>
      <c r="W1283" s="45"/>
      <c r="X1283" s="45"/>
      <c r="Y1283" s="45"/>
      <c r="Z1283" s="45"/>
      <c r="AA1283" s="45"/>
      <c r="AB1283" s="45"/>
      <c r="AC1283" s="45"/>
      <c r="AD1283" s="45"/>
      <c r="AE1283" s="45"/>
      <c r="AF1283" s="45"/>
      <c r="AG1283" s="45"/>
      <c r="AH1283" s="45"/>
      <c r="AI1283" s="45"/>
      <c r="AJ1283" s="45"/>
      <c r="AK1283" s="45"/>
      <c r="AL1283" s="45"/>
      <c r="AM1283" s="45"/>
      <c r="AN1283" s="45"/>
      <c r="AO1283" s="45"/>
      <c r="AP1283" s="45"/>
      <c r="AQ1283" s="45"/>
      <c r="AR1283" s="45"/>
      <c r="AS1283" s="45"/>
      <c r="AT1283" s="45"/>
      <c r="AU1283" s="45"/>
      <c r="AV1283" s="45"/>
      <c r="AW1283" s="45"/>
      <c r="AX1283" s="45"/>
      <c r="AY1283" s="45"/>
      <c r="AZ1283" s="45"/>
      <c r="BA1283" s="45"/>
      <c r="BB1283" s="45"/>
      <c r="BC1283" s="45"/>
      <c r="BD1283" s="45"/>
      <c r="BE1283" s="45"/>
      <c r="BF1283" s="45"/>
      <c r="BG1283" s="45"/>
      <c r="BH1283" s="45"/>
      <c r="BI1283" s="45"/>
      <c r="BJ1283" s="45"/>
      <c r="BK1283" s="45"/>
      <c r="BL1283" s="45"/>
      <c r="BM1283" s="45"/>
      <c r="BN1283" s="45"/>
      <c r="BO1283" s="45"/>
      <c r="BP1283" s="45"/>
      <c r="BQ1283" s="45"/>
      <c r="BR1283" s="45"/>
      <c r="BS1283" s="45"/>
      <c r="BT1283" s="45"/>
      <c r="BU1283" s="45"/>
      <c r="BV1283" s="45"/>
      <c r="BW1283" s="45"/>
      <c r="BX1283" s="45"/>
      <c r="BY1283" s="45"/>
      <c r="BZ1283" s="45"/>
      <c r="CA1283" s="45"/>
      <c r="CB1283" s="45"/>
      <c r="CC1283" s="45"/>
      <c r="CD1283" s="45"/>
      <c r="CE1283" s="45"/>
      <c r="CF1283" s="45"/>
      <c r="CG1283" s="45"/>
      <c r="CH1283" s="45"/>
      <c r="CI1283" s="45"/>
      <c r="CJ1283" s="45"/>
      <c r="CK1283" s="45"/>
      <c r="CL1283" s="45"/>
      <c r="CM1283" s="45"/>
      <c r="CN1283" s="45"/>
      <c r="CO1283" s="45"/>
      <c r="CP1283" s="45"/>
      <c r="CQ1283" s="45"/>
      <c r="CR1283" s="45"/>
      <c r="CS1283" s="45"/>
      <c r="CT1283" s="45"/>
      <c r="CU1283" s="45"/>
      <c r="CV1283" s="45"/>
      <c r="CW1283" s="45"/>
      <c r="CX1283" s="45"/>
      <c r="CY1283" s="45"/>
      <c r="CZ1283" s="45"/>
      <c r="DA1283" s="45"/>
      <c r="DB1283" s="45"/>
      <c r="DC1283" s="45"/>
      <c r="DD1283" s="45"/>
      <c r="DE1283" s="45"/>
      <c r="DF1283" s="45"/>
      <c r="DG1283" s="45"/>
      <c r="DH1283" s="45"/>
      <c r="DI1283" s="45"/>
      <c r="DJ1283" s="45"/>
      <c r="DK1283" s="45"/>
      <c r="DL1283" s="45"/>
      <c r="DM1283" s="45"/>
      <c r="DN1283" s="45"/>
      <c r="DO1283" s="45"/>
      <c r="DP1283" s="45"/>
      <c r="DQ1283" s="45"/>
      <c r="DR1283" s="45"/>
      <c r="DS1283" s="45"/>
      <c r="DT1283" s="45"/>
      <c r="DU1283" s="45"/>
      <c r="DV1283" s="1217"/>
      <c r="DW1283" s="45"/>
      <c r="DX1283" s="45"/>
      <c r="DY1283" s="45"/>
      <c r="DZ1283" s="45"/>
      <c r="EA1283" s="45"/>
      <c r="EB1283" s="45"/>
      <c r="EC1283" s="45"/>
      <c r="ED1283" s="45"/>
      <c r="EE1283" s="45"/>
      <c r="EF1283" s="45"/>
      <c r="EG1283" s="45"/>
      <c r="EH1283" s="45"/>
      <c r="EI1283" s="45"/>
      <c r="EJ1283" s="45"/>
      <c r="EK1283" s="45"/>
      <c r="EL1283" s="45"/>
      <c r="EM1283" s="45"/>
      <c r="EN1283" s="45"/>
      <c r="EO1283" s="45"/>
      <c r="EP1283" s="45"/>
      <c r="EQ1283" s="1217"/>
      <c r="ER1283" s="577"/>
    </row>
    <row r="1284" spans="1:148" ht="15" customHeight="1">
      <c r="A1284" s="648"/>
      <c r="B1284" s="2261" t="str">
        <f t="shared" si="1333"/>
        <v>Desk 31</v>
      </c>
      <c r="C1284" s="2266" t="str">
        <f t="shared" ref="C1284:D1284" si="1364">IF(ISBLANK(C42), "", C42)</f>
        <v/>
      </c>
      <c r="D1284" s="2266" t="str">
        <f t="shared" si="1364"/>
        <v/>
      </c>
      <c r="E1284" s="2266" t="str">
        <f t="shared" si="1334"/>
        <v/>
      </c>
      <c r="F1284" s="2266" t="str">
        <f t="shared" si="1334"/>
        <v/>
      </c>
      <c r="G1284" s="45"/>
      <c r="H1284" s="45"/>
      <c r="I1284" s="45"/>
      <c r="J1284" s="45"/>
      <c r="K1284" s="45"/>
      <c r="L1284" s="45"/>
      <c r="M1284" s="45"/>
      <c r="N1284" s="45"/>
      <c r="O1284" s="45"/>
      <c r="P1284" s="45"/>
      <c r="Q1284" s="45"/>
      <c r="R1284" s="45"/>
      <c r="S1284" s="45"/>
      <c r="T1284" s="45"/>
      <c r="U1284" s="45"/>
      <c r="V1284" s="45"/>
      <c r="W1284" s="45"/>
      <c r="X1284" s="45"/>
      <c r="Y1284" s="45"/>
      <c r="Z1284" s="45"/>
      <c r="AA1284" s="45"/>
      <c r="AB1284" s="45"/>
      <c r="AC1284" s="45"/>
      <c r="AD1284" s="45"/>
      <c r="AE1284" s="45"/>
      <c r="AF1284" s="45"/>
      <c r="AG1284" s="45"/>
      <c r="AH1284" s="45"/>
      <c r="AI1284" s="45"/>
      <c r="AJ1284" s="45"/>
      <c r="AK1284" s="45"/>
      <c r="AL1284" s="45"/>
      <c r="AM1284" s="45"/>
      <c r="AN1284" s="45"/>
      <c r="AO1284" s="45"/>
      <c r="AP1284" s="45"/>
      <c r="AQ1284" s="45"/>
      <c r="AR1284" s="45"/>
      <c r="AS1284" s="45"/>
      <c r="AT1284" s="45"/>
      <c r="AU1284" s="45"/>
      <c r="AV1284" s="45"/>
      <c r="AW1284" s="45"/>
      <c r="AX1284" s="45"/>
      <c r="AY1284" s="45"/>
      <c r="AZ1284" s="45"/>
      <c r="BA1284" s="45"/>
      <c r="BB1284" s="45"/>
      <c r="BC1284" s="45"/>
      <c r="BD1284" s="45"/>
      <c r="BE1284" s="45"/>
      <c r="BF1284" s="45"/>
      <c r="BG1284" s="45"/>
      <c r="BH1284" s="45"/>
      <c r="BI1284" s="45"/>
      <c r="BJ1284" s="45"/>
      <c r="BK1284" s="45"/>
      <c r="BL1284" s="45"/>
      <c r="BM1284" s="45"/>
      <c r="BN1284" s="45"/>
      <c r="BO1284" s="45"/>
      <c r="BP1284" s="45"/>
      <c r="BQ1284" s="45"/>
      <c r="BR1284" s="45"/>
      <c r="BS1284" s="45"/>
      <c r="BT1284" s="45"/>
      <c r="BU1284" s="45"/>
      <c r="BV1284" s="45"/>
      <c r="BW1284" s="45"/>
      <c r="BX1284" s="45"/>
      <c r="BY1284" s="45"/>
      <c r="BZ1284" s="45"/>
      <c r="CA1284" s="45"/>
      <c r="CB1284" s="45"/>
      <c r="CC1284" s="45"/>
      <c r="CD1284" s="45"/>
      <c r="CE1284" s="45"/>
      <c r="CF1284" s="45"/>
      <c r="CG1284" s="45"/>
      <c r="CH1284" s="45"/>
      <c r="CI1284" s="45"/>
      <c r="CJ1284" s="45"/>
      <c r="CK1284" s="45"/>
      <c r="CL1284" s="45"/>
      <c r="CM1284" s="45"/>
      <c r="CN1284" s="45"/>
      <c r="CO1284" s="45"/>
      <c r="CP1284" s="45"/>
      <c r="CQ1284" s="45"/>
      <c r="CR1284" s="45"/>
      <c r="CS1284" s="45"/>
      <c r="CT1284" s="45"/>
      <c r="CU1284" s="45"/>
      <c r="CV1284" s="45"/>
      <c r="CW1284" s="45"/>
      <c r="CX1284" s="45"/>
      <c r="CY1284" s="45"/>
      <c r="CZ1284" s="45"/>
      <c r="DA1284" s="45"/>
      <c r="DB1284" s="45"/>
      <c r="DC1284" s="45"/>
      <c r="DD1284" s="45"/>
      <c r="DE1284" s="45"/>
      <c r="DF1284" s="45"/>
      <c r="DG1284" s="45"/>
      <c r="DH1284" s="45"/>
      <c r="DI1284" s="45"/>
      <c r="DJ1284" s="45"/>
      <c r="DK1284" s="45"/>
      <c r="DL1284" s="45"/>
      <c r="DM1284" s="45"/>
      <c r="DN1284" s="45"/>
      <c r="DO1284" s="45"/>
      <c r="DP1284" s="45"/>
      <c r="DQ1284" s="45"/>
      <c r="DR1284" s="45"/>
      <c r="DS1284" s="45"/>
      <c r="DT1284" s="45"/>
      <c r="DU1284" s="45"/>
      <c r="DV1284" s="1217"/>
      <c r="DW1284" s="45"/>
      <c r="DX1284" s="45"/>
      <c r="DY1284" s="45"/>
      <c r="DZ1284" s="45"/>
      <c r="EA1284" s="45"/>
      <c r="EB1284" s="45"/>
      <c r="EC1284" s="45"/>
      <c r="ED1284" s="45"/>
      <c r="EE1284" s="45"/>
      <c r="EF1284" s="45"/>
      <c r="EG1284" s="45"/>
      <c r="EH1284" s="45"/>
      <c r="EI1284" s="45"/>
      <c r="EJ1284" s="45"/>
      <c r="EK1284" s="45"/>
      <c r="EL1284" s="45"/>
      <c r="EM1284" s="45"/>
      <c r="EN1284" s="45"/>
      <c r="EO1284" s="45"/>
      <c r="EP1284" s="45"/>
      <c r="EQ1284" s="1217"/>
      <c r="ER1284" s="577"/>
    </row>
    <row r="1285" spans="1:148" ht="15" customHeight="1">
      <c r="A1285" s="648"/>
      <c r="B1285" s="2261" t="str">
        <f t="shared" si="1333"/>
        <v>Desk 32</v>
      </c>
      <c r="C1285" s="2266" t="str">
        <f t="shared" ref="C1285:D1285" si="1365">IF(ISBLANK(C43), "", C43)</f>
        <v/>
      </c>
      <c r="D1285" s="2266" t="str">
        <f t="shared" si="1365"/>
        <v/>
      </c>
      <c r="E1285" s="2266" t="str">
        <f t="shared" si="1334"/>
        <v/>
      </c>
      <c r="F1285" s="2266" t="str">
        <f t="shared" si="1334"/>
        <v/>
      </c>
      <c r="G1285" s="45"/>
      <c r="H1285" s="45"/>
      <c r="I1285" s="45"/>
      <c r="J1285" s="45"/>
      <c r="K1285" s="45"/>
      <c r="L1285" s="45"/>
      <c r="M1285" s="45"/>
      <c r="N1285" s="45"/>
      <c r="O1285" s="45"/>
      <c r="P1285" s="45"/>
      <c r="Q1285" s="45"/>
      <c r="R1285" s="45"/>
      <c r="S1285" s="45"/>
      <c r="T1285" s="45"/>
      <c r="U1285" s="45"/>
      <c r="V1285" s="45"/>
      <c r="W1285" s="45"/>
      <c r="X1285" s="45"/>
      <c r="Y1285" s="45"/>
      <c r="Z1285" s="45"/>
      <c r="AA1285" s="45"/>
      <c r="AB1285" s="45"/>
      <c r="AC1285" s="45"/>
      <c r="AD1285" s="45"/>
      <c r="AE1285" s="45"/>
      <c r="AF1285" s="45"/>
      <c r="AG1285" s="45"/>
      <c r="AH1285" s="45"/>
      <c r="AI1285" s="45"/>
      <c r="AJ1285" s="45"/>
      <c r="AK1285" s="45"/>
      <c r="AL1285" s="45"/>
      <c r="AM1285" s="45"/>
      <c r="AN1285" s="45"/>
      <c r="AO1285" s="45"/>
      <c r="AP1285" s="45"/>
      <c r="AQ1285" s="45"/>
      <c r="AR1285" s="45"/>
      <c r="AS1285" s="45"/>
      <c r="AT1285" s="45"/>
      <c r="AU1285" s="45"/>
      <c r="AV1285" s="45"/>
      <c r="AW1285" s="45"/>
      <c r="AX1285" s="45"/>
      <c r="AY1285" s="45"/>
      <c r="AZ1285" s="45"/>
      <c r="BA1285" s="45"/>
      <c r="BB1285" s="45"/>
      <c r="BC1285" s="45"/>
      <c r="BD1285" s="45"/>
      <c r="BE1285" s="45"/>
      <c r="BF1285" s="45"/>
      <c r="BG1285" s="45"/>
      <c r="BH1285" s="45"/>
      <c r="BI1285" s="45"/>
      <c r="BJ1285" s="45"/>
      <c r="BK1285" s="45"/>
      <c r="BL1285" s="45"/>
      <c r="BM1285" s="45"/>
      <c r="BN1285" s="45"/>
      <c r="BO1285" s="45"/>
      <c r="BP1285" s="45"/>
      <c r="BQ1285" s="45"/>
      <c r="BR1285" s="45"/>
      <c r="BS1285" s="45"/>
      <c r="BT1285" s="45"/>
      <c r="BU1285" s="45"/>
      <c r="BV1285" s="45"/>
      <c r="BW1285" s="45"/>
      <c r="BX1285" s="45"/>
      <c r="BY1285" s="45"/>
      <c r="BZ1285" s="45"/>
      <c r="CA1285" s="45"/>
      <c r="CB1285" s="45"/>
      <c r="CC1285" s="45"/>
      <c r="CD1285" s="45"/>
      <c r="CE1285" s="45"/>
      <c r="CF1285" s="45"/>
      <c r="CG1285" s="45"/>
      <c r="CH1285" s="45"/>
      <c r="CI1285" s="45"/>
      <c r="CJ1285" s="45"/>
      <c r="CK1285" s="45"/>
      <c r="CL1285" s="45"/>
      <c r="CM1285" s="45"/>
      <c r="CN1285" s="45"/>
      <c r="CO1285" s="45"/>
      <c r="CP1285" s="45"/>
      <c r="CQ1285" s="45"/>
      <c r="CR1285" s="45"/>
      <c r="CS1285" s="45"/>
      <c r="CT1285" s="45"/>
      <c r="CU1285" s="45"/>
      <c r="CV1285" s="45"/>
      <c r="CW1285" s="45"/>
      <c r="CX1285" s="45"/>
      <c r="CY1285" s="45"/>
      <c r="CZ1285" s="45"/>
      <c r="DA1285" s="45"/>
      <c r="DB1285" s="45"/>
      <c r="DC1285" s="45"/>
      <c r="DD1285" s="45"/>
      <c r="DE1285" s="45"/>
      <c r="DF1285" s="45"/>
      <c r="DG1285" s="45"/>
      <c r="DH1285" s="45"/>
      <c r="DI1285" s="45"/>
      <c r="DJ1285" s="45"/>
      <c r="DK1285" s="45"/>
      <c r="DL1285" s="45"/>
      <c r="DM1285" s="45"/>
      <c r="DN1285" s="45"/>
      <c r="DO1285" s="45"/>
      <c r="DP1285" s="45"/>
      <c r="DQ1285" s="45"/>
      <c r="DR1285" s="45"/>
      <c r="DS1285" s="45"/>
      <c r="DT1285" s="45"/>
      <c r="DU1285" s="45"/>
      <c r="DV1285" s="1217"/>
      <c r="DW1285" s="45"/>
      <c r="DX1285" s="45"/>
      <c r="DY1285" s="45"/>
      <c r="DZ1285" s="45"/>
      <c r="EA1285" s="45"/>
      <c r="EB1285" s="45"/>
      <c r="EC1285" s="45"/>
      <c r="ED1285" s="45"/>
      <c r="EE1285" s="45"/>
      <c r="EF1285" s="45"/>
      <c r="EG1285" s="45"/>
      <c r="EH1285" s="45"/>
      <c r="EI1285" s="45"/>
      <c r="EJ1285" s="45"/>
      <c r="EK1285" s="45"/>
      <c r="EL1285" s="45"/>
      <c r="EM1285" s="45"/>
      <c r="EN1285" s="45"/>
      <c r="EO1285" s="45"/>
      <c r="EP1285" s="45"/>
      <c r="EQ1285" s="1217"/>
      <c r="ER1285" s="577"/>
    </row>
    <row r="1286" spans="1:148" ht="15" customHeight="1">
      <c r="A1286" s="648"/>
      <c r="B1286" s="2261" t="str">
        <f t="shared" si="1333"/>
        <v>Desk 33</v>
      </c>
      <c r="C1286" s="2266" t="str">
        <f t="shared" ref="C1286:D1286" si="1366">IF(ISBLANK(C44), "", C44)</f>
        <v/>
      </c>
      <c r="D1286" s="2266" t="str">
        <f t="shared" si="1366"/>
        <v/>
      </c>
      <c r="E1286" s="2266" t="str">
        <f t="shared" si="1334"/>
        <v/>
      </c>
      <c r="F1286" s="2266" t="str">
        <f t="shared" si="1334"/>
        <v/>
      </c>
      <c r="G1286" s="45"/>
      <c r="H1286" s="45"/>
      <c r="I1286" s="45"/>
      <c r="J1286" s="45"/>
      <c r="K1286" s="45"/>
      <c r="L1286" s="45"/>
      <c r="M1286" s="45"/>
      <c r="N1286" s="45"/>
      <c r="O1286" s="45"/>
      <c r="P1286" s="45"/>
      <c r="Q1286" s="45"/>
      <c r="R1286" s="45"/>
      <c r="S1286" s="45"/>
      <c r="T1286" s="45"/>
      <c r="U1286" s="45"/>
      <c r="V1286" s="45"/>
      <c r="W1286" s="45"/>
      <c r="X1286" s="45"/>
      <c r="Y1286" s="45"/>
      <c r="Z1286" s="45"/>
      <c r="AA1286" s="45"/>
      <c r="AB1286" s="45"/>
      <c r="AC1286" s="45"/>
      <c r="AD1286" s="45"/>
      <c r="AE1286" s="45"/>
      <c r="AF1286" s="45"/>
      <c r="AG1286" s="45"/>
      <c r="AH1286" s="45"/>
      <c r="AI1286" s="45"/>
      <c r="AJ1286" s="45"/>
      <c r="AK1286" s="45"/>
      <c r="AL1286" s="45"/>
      <c r="AM1286" s="45"/>
      <c r="AN1286" s="45"/>
      <c r="AO1286" s="45"/>
      <c r="AP1286" s="45"/>
      <c r="AQ1286" s="45"/>
      <c r="AR1286" s="45"/>
      <c r="AS1286" s="45"/>
      <c r="AT1286" s="45"/>
      <c r="AU1286" s="45"/>
      <c r="AV1286" s="45"/>
      <c r="AW1286" s="45"/>
      <c r="AX1286" s="45"/>
      <c r="AY1286" s="45"/>
      <c r="AZ1286" s="45"/>
      <c r="BA1286" s="45"/>
      <c r="BB1286" s="45"/>
      <c r="BC1286" s="45"/>
      <c r="BD1286" s="45"/>
      <c r="BE1286" s="45"/>
      <c r="BF1286" s="45"/>
      <c r="BG1286" s="45"/>
      <c r="BH1286" s="45"/>
      <c r="BI1286" s="45"/>
      <c r="BJ1286" s="45"/>
      <c r="BK1286" s="45"/>
      <c r="BL1286" s="45"/>
      <c r="BM1286" s="45"/>
      <c r="BN1286" s="45"/>
      <c r="BO1286" s="45"/>
      <c r="BP1286" s="45"/>
      <c r="BQ1286" s="45"/>
      <c r="BR1286" s="45"/>
      <c r="BS1286" s="45"/>
      <c r="BT1286" s="45"/>
      <c r="BU1286" s="45"/>
      <c r="BV1286" s="45"/>
      <c r="BW1286" s="45"/>
      <c r="BX1286" s="45"/>
      <c r="BY1286" s="45"/>
      <c r="BZ1286" s="45"/>
      <c r="CA1286" s="45"/>
      <c r="CB1286" s="45"/>
      <c r="CC1286" s="45"/>
      <c r="CD1286" s="45"/>
      <c r="CE1286" s="45"/>
      <c r="CF1286" s="45"/>
      <c r="CG1286" s="45"/>
      <c r="CH1286" s="45"/>
      <c r="CI1286" s="45"/>
      <c r="CJ1286" s="45"/>
      <c r="CK1286" s="45"/>
      <c r="CL1286" s="45"/>
      <c r="CM1286" s="45"/>
      <c r="CN1286" s="45"/>
      <c r="CO1286" s="45"/>
      <c r="CP1286" s="45"/>
      <c r="CQ1286" s="45"/>
      <c r="CR1286" s="45"/>
      <c r="CS1286" s="45"/>
      <c r="CT1286" s="45"/>
      <c r="CU1286" s="45"/>
      <c r="CV1286" s="45"/>
      <c r="CW1286" s="45"/>
      <c r="CX1286" s="45"/>
      <c r="CY1286" s="45"/>
      <c r="CZ1286" s="45"/>
      <c r="DA1286" s="45"/>
      <c r="DB1286" s="45"/>
      <c r="DC1286" s="45"/>
      <c r="DD1286" s="45"/>
      <c r="DE1286" s="45"/>
      <c r="DF1286" s="45"/>
      <c r="DG1286" s="45"/>
      <c r="DH1286" s="45"/>
      <c r="DI1286" s="45"/>
      <c r="DJ1286" s="45"/>
      <c r="DK1286" s="45"/>
      <c r="DL1286" s="45"/>
      <c r="DM1286" s="45"/>
      <c r="DN1286" s="45"/>
      <c r="DO1286" s="45"/>
      <c r="DP1286" s="45"/>
      <c r="DQ1286" s="45"/>
      <c r="DR1286" s="45"/>
      <c r="DS1286" s="45"/>
      <c r="DT1286" s="45"/>
      <c r="DU1286" s="45"/>
      <c r="DV1286" s="1217"/>
      <c r="DW1286" s="45"/>
      <c r="DX1286" s="45"/>
      <c r="DY1286" s="45"/>
      <c r="DZ1286" s="45"/>
      <c r="EA1286" s="45"/>
      <c r="EB1286" s="45"/>
      <c r="EC1286" s="45"/>
      <c r="ED1286" s="45"/>
      <c r="EE1286" s="45"/>
      <c r="EF1286" s="45"/>
      <c r="EG1286" s="45"/>
      <c r="EH1286" s="45"/>
      <c r="EI1286" s="45"/>
      <c r="EJ1286" s="45"/>
      <c r="EK1286" s="45"/>
      <c r="EL1286" s="45"/>
      <c r="EM1286" s="45"/>
      <c r="EN1286" s="45"/>
      <c r="EO1286" s="45"/>
      <c r="EP1286" s="45"/>
      <c r="EQ1286" s="1217"/>
      <c r="ER1286" s="577"/>
    </row>
    <row r="1287" spans="1:148" ht="15" customHeight="1">
      <c r="A1287" s="648"/>
      <c r="B1287" s="2261" t="str">
        <f t="shared" si="1333"/>
        <v>Desk 34</v>
      </c>
      <c r="C1287" s="2266" t="str">
        <f t="shared" ref="C1287:D1287" si="1367">IF(ISBLANK(C45), "", C45)</f>
        <v/>
      </c>
      <c r="D1287" s="2266" t="str">
        <f t="shared" si="1367"/>
        <v/>
      </c>
      <c r="E1287" s="2266" t="str">
        <f t="shared" si="1334"/>
        <v/>
      </c>
      <c r="F1287" s="2266" t="str">
        <f t="shared" si="1334"/>
        <v/>
      </c>
      <c r="G1287" s="45"/>
      <c r="H1287" s="45"/>
      <c r="I1287" s="45"/>
      <c r="J1287" s="45"/>
      <c r="K1287" s="45"/>
      <c r="L1287" s="45"/>
      <c r="M1287" s="45"/>
      <c r="N1287" s="45"/>
      <c r="O1287" s="45"/>
      <c r="P1287" s="45"/>
      <c r="Q1287" s="45"/>
      <c r="R1287" s="45"/>
      <c r="S1287" s="45"/>
      <c r="T1287" s="45"/>
      <c r="U1287" s="45"/>
      <c r="V1287" s="45"/>
      <c r="W1287" s="45"/>
      <c r="X1287" s="45"/>
      <c r="Y1287" s="45"/>
      <c r="Z1287" s="45"/>
      <c r="AA1287" s="45"/>
      <c r="AB1287" s="45"/>
      <c r="AC1287" s="45"/>
      <c r="AD1287" s="45"/>
      <c r="AE1287" s="45"/>
      <c r="AF1287" s="45"/>
      <c r="AG1287" s="45"/>
      <c r="AH1287" s="45"/>
      <c r="AI1287" s="45"/>
      <c r="AJ1287" s="45"/>
      <c r="AK1287" s="45"/>
      <c r="AL1287" s="45"/>
      <c r="AM1287" s="45"/>
      <c r="AN1287" s="45"/>
      <c r="AO1287" s="45"/>
      <c r="AP1287" s="45"/>
      <c r="AQ1287" s="45"/>
      <c r="AR1287" s="45"/>
      <c r="AS1287" s="45"/>
      <c r="AT1287" s="45"/>
      <c r="AU1287" s="45"/>
      <c r="AV1287" s="45"/>
      <c r="AW1287" s="45"/>
      <c r="AX1287" s="45"/>
      <c r="AY1287" s="45"/>
      <c r="AZ1287" s="45"/>
      <c r="BA1287" s="45"/>
      <c r="BB1287" s="45"/>
      <c r="BC1287" s="45"/>
      <c r="BD1287" s="45"/>
      <c r="BE1287" s="45"/>
      <c r="BF1287" s="45"/>
      <c r="BG1287" s="45"/>
      <c r="BH1287" s="45"/>
      <c r="BI1287" s="45"/>
      <c r="BJ1287" s="45"/>
      <c r="BK1287" s="45"/>
      <c r="BL1287" s="45"/>
      <c r="BM1287" s="45"/>
      <c r="BN1287" s="45"/>
      <c r="BO1287" s="45"/>
      <c r="BP1287" s="45"/>
      <c r="BQ1287" s="45"/>
      <c r="BR1287" s="45"/>
      <c r="BS1287" s="45"/>
      <c r="BT1287" s="45"/>
      <c r="BU1287" s="45"/>
      <c r="BV1287" s="45"/>
      <c r="BW1287" s="45"/>
      <c r="BX1287" s="45"/>
      <c r="BY1287" s="45"/>
      <c r="BZ1287" s="45"/>
      <c r="CA1287" s="45"/>
      <c r="CB1287" s="45"/>
      <c r="CC1287" s="45"/>
      <c r="CD1287" s="45"/>
      <c r="CE1287" s="45"/>
      <c r="CF1287" s="45"/>
      <c r="CG1287" s="45"/>
      <c r="CH1287" s="45"/>
      <c r="CI1287" s="45"/>
      <c r="CJ1287" s="45"/>
      <c r="CK1287" s="45"/>
      <c r="CL1287" s="45"/>
      <c r="CM1287" s="45"/>
      <c r="CN1287" s="45"/>
      <c r="CO1287" s="45"/>
      <c r="CP1287" s="45"/>
      <c r="CQ1287" s="45"/>
      <c r="CR1287" s="45"/>
      <c r="CS1287" s="45"/>
      <c r="CT1287" s="45"/>
      <c r="CU1287" s="45"/>
      <c r="CV1287" s="45"/>
      <c r="CW1287" s="45"/>
      <c r="CX1287" s="45"/>
      <c r="CY1287" s="45"/>
      <c r="CZ1287" s="45"/>
      <c r="DA1287" s="45"/>
      <c r="DB1287" s="45"/>
      <c r="DC1287" s="45"/>
      <c r="DD1287" s="45"/>
      <c r="DE1287" s="45"/>
      <c r="DF1287" s="45"/>
      <c r="DG1287" s="45"/>
      <c r="DH1287" s="45"/>
      <c r="DI1287" s="45"/>
      <c r="DJ1287" s="45"/>
      <c r="DK1287" s="45"/>
      <c r="DL1287" s="45"/>
      <c r="DM1287" s="45"/>
      <c r="DN1287" s="45"/>
      <c r="DO1287" s="45"/>
      <c r="DP1287" s="45"/>
      <c r="DQ1287" s="45"/>
      <c r="DR1287" s="45"/>
      <c r="DS1287" s="45"/>
      <c r="DT1287" s="45"/>
      <c r="DU1287" s="45"/>
      <c r="DV1287" s="1217"/>
      <c r="DW1287" s="45"/>
      <c r="DX1287" s="45"/>
      <c r="DY1287" s="45"/>
      <c r="DZ1287" s="45"/>
      <c r="EA1287" s="45"/>
      <c r="EB1287" s="45"/>
      <c r="EC1287" s="45"/>
      <c r="ED1287" s="45"/>
      <c r="EE1287" s="45"/>
      <c r="EF1287" s="45"/>
      <c r="EG1287" s="45"/>
      <c r="EH1287" s="45"/>
      <c r="EI1287" s="45"/>
      <c r="EJ1287" s="45"/>
      <c r="EK1287" s="45"/>
      <c r="EL1287" s="45"/>
      <c r="EM1287" s="45"/>
      <c r="EN1287" s="45"/>
      <c r="EO1287" s="45"/>
      <c r="EP1287" s="45"/>
      <c r="EQ1287" s="1217"/>
      <c r="ER1287" s="577"/>
    </row>
    <row r="1288" spans="1:148" ht="15" customHeight="1">
      <c r="A1288" s="648"/>
      <c r="B1288" s="2261" t="str">
        <f t="shared" si="1333"/>
        <v>Desk 35</v>
      </c>
      <c r="C1288" s="2266" t="str">
        <f t="shared" ref="C1288:D1288" si="1368">IF(ISBLANK(C46), "", C46)</f>
        <v/>
      </c>
      <c r="D1288" s="2266" t="str">
        <f t="shared" si="1368"/>
        <v/>
      </c>
      <c r="E1288" s="2266" t="str">
        <f t="shared" si="1334"/>
        <v/>
      </c>
      <c r="F1288" s="2266" t="str">
        <f t="shared" si="1334"/>
        <v/>
      </c>
      <c r="G1288" s="45"/>
      <c r="H1288" s="45"/>
      <c r="I1288" s="45"/>
      <c r="J1288" s="45"/>
      <c r="K1288" s="45"/>
      <c r="L1288" s="45"/>
      <c r="M1288" s="45"/>
      <c r="N1288" s="45"/>
      <c r="O1288" s="45"/>
      <c r="P1288" s="45"/>
      <c r="Q1288" s="45"/>
      <c r="R1288" s="45"/>
      <c r="S1288" s="45"/>
      <c r="T1288" s="45"/>
      <c r="U1288" s="45"/>
      <c r="V1288" s="45"/>
      <c r="W1288" s="45"/>
      <c r="X1288" s="45"/>
      <c r="Y1288" s="45"/>
      <c r="Z1288" s="45"/>
      <c r="AA1288" s="45"/>
      <c r="AB1288" s="45"/>
      <c r="AC1288" s="45"/>
      <c r="AD1288" s="45"/>
      <c r="AE1288" s="45"/>
      <c r="AF1288" s="45"/>
      <c r="AG1288" s="45"/>
      <c r="AH1288" s="45"/>
      <c r="AI1288" s="45"/>
      <c r="AJ1288" s="45"/>
      <c r="AK1288" s="45"/>
      <c r="AL1288" s="45"/>
      <c r="AM1288" s="45"/>
      <c r="AN1288" s="45"/>
      <c r="AO1288" s="45"/>
      <c r="AP1288" s="45"/>
      <c r="AQ1288" s="45"/>
      <c r="AR1288" s="45"/>
      <c r="AS1288" s="45"/>
      <c r="AT1288" s="45"/>
      <c r="AU1288" s="45"/>
      <c r="AV1288" s="45"/>
      <c r="AW1288" s="45"/>
      <c r="AX1288" s="45"/>
      <c r="AY1288" s="45"/>
      <c r="AZ1288" s="45"/>
      <c r="BA1288" s="45"/>
      <c r="BB1288" s="45"/>
      <c r="BC1288" s="45"/>
      <c r="BD1288" s="45"/>
      <c r="BE1288" s="45"/>
      <c r="BF1288" s="45"/>
      <c r="BG1288" s="45"/>
      <c r="BH1288" s="45"/>
      <c r="BI1288" s="45"/>
      <c r="BJ1288" s="45"/>
      <c r="BK1288" s="45"/>
      <c r="BL1288" s="45"/>
      <c r="BM1288" s="45"/>
      <c r="BN1288" s="45"/>
      <c r="BO1288" s="45"/>
      <c r="BP1288" s="45"/>
      <c r="BQ1288" s="45"/>
      <c r="BR1288" s="45"/>
      <c r="BS1288" s="45"/>
      <c r="BT1288" s="45"/>
      <c r="BU1288" s="45"/>
      <c r="BV1288" s="45"/>
      <c r="BW1288" s="45"/>
      <c r="BX1288" s="45"/>
      <c r="BY1288" s="45"/>
      <c r="BZ1288" s="45"/>
      <c r="CA1288" s="45"/>
      <c r="CB1288" s="45"/>
      <c r="CC1288" s="45"/>
      <c r="CD1288" s="45"/>
      <c r="CE1288" s="45"/>
      <c r="CF1288" s="45"/>
      <c r="CG1288" s="45"/>
      <c r="CH1288" s="45"/>
      <c r="CI1288" s="45"/>
      <c r="CJ1288" s="45"/>
      <c r="CK1288" s="45"/>
      <c r="CL1288" s="45"/>
      <c r="CM1288" s="45"/>
      <c r="CN1288" s="45"/>
      <c r="CO1288" s="45"/>
      <c r="CP1288" s="45"/>
      <c r="CQ1288" s="45"/>
      <c r="CR1288" s="45"/>
      <c r="CS1288" s="45"/>
      <c r="CT1288" s="45"/>
      <c r="CU1288" s="45"/>
      <c r="CV1288" s="45"/>
      <c r="CW1288" s="45"/>
      <c r="CX1288" s="45"/>
      <c r="CY1288" s="45"/>
      <c r="CZ1288" s="45"/>
      <c r="DA1288" s="45"/>
      <c r="DB1288" s="45"/>
      <c r="DC1288" s="45"/>
      <c r="DD1288" s="45"/>
      <c r="DE1288" s="45"/>
      <c r="DF1288" s="45"/>
      <c r="DG1288" s="45"/>
      <c r="DH1288" s="45"/>
      <c r="DI1288" s="45"/>
      <c r="DJ1288" s="45"/>
      <c r="DK1288" s="45"/>
      <c r="DL1288" s="45"/>
      <c r="DM1288" s="45"/>
      <c r="DN1288" s="45"/>
      <c r="DO1288" s="45"/>
      <c r="DP1288" s="45"/>
      <c r="DQ1288" s="45"/>
      <c r="DR1288" s="45"/>
      <c r="DS1288" s="45"/>
      <c r="DT1288" s="45"/>
      <c r="DU1288" s="45"/>
      <c r="DV1288" s="1217"/>
      <c r="DW1288" s="45"/>
      <c r="DX1288" s="45"/>
      <c r="DY1288" s="45"/>
      <c r="DZ1288" s="45"/>
      <c r="EA1288" s="45"/>
      <c r="EB1288" s="45"/>
      <c r="EC1288" s="45"/>
      <c r="ED1288" s="45"/>
      <c r="EE1288" s="45"/>
      <c r="EF1288" s="45"/>
      <c r="EG1288" s="45"/>
      <c r="EH1288" s="45"/>
      <c r="EI1288" s="45"/>
      <c r="EJ1288" s="45"/>
      <c r="EK1288" s="45"/>
      <c r="EL1288" s="45"/>
      <c r="EM1288" s="45"/>
      <c r="EN1288" s="45"/>
      <c r="EO1288" s="45"/>
      <c r="EP1288" s="45"/>
      <c r="EQ1288" s="1217"/>
      <c r="ER1288" s="577"/>
    </row>
    <row r="1289" spans="1:148" ht="15" customHeight="1">
      <c r="A1289" s="648"/>
      <c r="B1289" s="2261" t="str">
        <f t="shared" si="1333"/>
        <v>Desk 36</v>
      </c>
      <c r="C1289" s="2266" t="str">
        <f t="shared" ref="C1289:D1289" si="1369">IF(ISBLANK(C47), "", C47)</f>
        <v/>
      </c>
      <c r="D1289" s="2266" t="str">
        <f t="shared" si="1369"/>
        <v/>
      </c>
      <c r="E1289" s="2266" t="str">
        <f t="shared" si="1334"/>
        <v/>
      </c>
      <c r="F1289" s="2266" t="str">
        <f t="shared" si="1334"/>
        <v/>
      </c>
      <c r="G1289" s="45"/>
      <c r="H1289" s="45"/>
      <c r="I1289" s="45"/>
      <c r="J1289" s="45"/>
      <c r="K1289" s="45"/>
      <c r="L1289" s="45"/>
      <c r="M1289" s="45"/>
      <c r="N1289" s="45"/>
      <c r="O1289" s="45"/>
      <c r="P1289" s="45"/>
      <c r="Q1289" s="45"/>
      <c r="R1289" s="45"/>
      <c r="S1289" s="45"/>
      <c r="T1289" s="45"/>
      <c r="U1289" s="45"/>
      <c r="V1289" s="45"/>
      <c r="W1289" s="45"/>
      <c r="X1289" s="45"/>
      <c r="Y1289" s="45"/>
      <c r="Z1289" s="45"/>
      <c r="AA1289" s="45"/>
      <c r="AB1289" s="45"/>
      <c r="AC1289" s="45"/>
      <c r="AD1289" s="45"/>
      <c r="AE1289" s="45"/>
      <c r="AF1289" s="45"/>
      <c r="AG1289" s="45"/>
      <c r="AH1289" s="45"/>
      <c r="AI1289" s="45"/>
      <c r="AJ1289" s="45"/>
      <c r="AK1289" s="45"/>
      <c r="AL1289" s="45"/>
      <c r="AM1289" s="45"/>
      <c r="AN1289" s="45"/>
      <c r="AO1289" s="45"/>
      <c r="AP1289" s="45"/>
      <c r="AQ1289" s="45"/>
      <c r="AR1289" s="45"/>
      <c r="AS1289" s="45"/>
      <c r="AT1289" s="45"/>
      <c r="AU1289" s="45"/>
      <c r="AV1289" s="45"/>
      <c r="AW1289" s="45"/>
      <c r="AX1289" s="45"/>
      <c r="AY1289" s="45"/>
      <c r="AZ1289" s="45"/>
      <c r="BA1289" s="45"/>
      <c r="BB1289" s="45"/>
      <c r="BC1289" s="45"/>
      <c r="BD1289" s="45"/>
      <c r="BE1289" s="45"/>
      <c r="BF1289" s="45"/>
      <c r="BG1289" s="45"/>
      <c r="BH1289" s="45"/>
      <c r="BI1289" s="45"/>
      <c r="BJ1289" s="45"/>
      <c r="BK1289" s="45"/>
      <c r="BL1289" s="45"/>
      <c r="BM1289" s="45"/>
      <c r="BN1289" s="45"/>
      <c r="BO1289" s="45"/>
      <c r="BP1289" s="45"/>
      <c r="BQ1289" s="45"/>
      <c r="BR1289" s="45"/>
      <c r="BS1289" s="45"/>
      <c r="BT1289" s="45"/>
      <c r="BU1289" s="45"/>
      <c r="BV1289" s="45"/>
      <c r="BW1289" s="45"/>
      <c r="BX1289" s="45"/>
      <c r="BY1289" s="45"/>
      <c r="BZ1289" s="45"/>
      <c r="CA1289" s="45"/>
      <c r="CB1289" s="45"/>
      <c r="CC1289" s="45"/>
      <c r="CD1289" s="45"/>
      <c r="CE1289" s="45"/>
      <c r="CF1289" s="45"/>
      <c r="CG1289" s="45"/>
      <c r="CH1289" s="45"/>
      <c r="CI1289" s="45"/>
      <c r="CJ1289" s="45"/>
      <c r="CK1289" s="45"/>
      <c r="CL1289" s="45"/>
      <c r="CM1289" s="45"/>
      <c r="CN1289" s="45"/>
      <c r="CO1289" s="45"/>
      <c r="CP1289" s="45"/>
      <c r="CQ1289" s="45"/>
      <c r="CR1289" s="45"/>
      <c r="CS1289" s="45"/>
      <c r="CT1289" s="45"/>
      <c r="CU1289" s="45"/>
      <c r="CV1289" s="45"/>
      <c r="CW1289" s="45"/>
      <c r="CX1289" s="45"/>
      <c r="CY1289" s="45"/>
      <c r="CZ1289" s="45"/>
      <c r="DA1289" s="45"/>
      <c r="DB1289" s="45"/>
      <c r="DC1289" s="45"/>
      <c r="DD1289" s="45"/>
      <c r="DE1289" s="45"/>
      <c r="DF1289" s="45"/>
      <c r="DG1289" s="45"/>
      <c r="DH1289" s="45"/>
      <c r="DI1289" s="45"/>
      <c r="DJ1289" s="45"/>
      <c r="DK1289" s="45"/>
      <c r="DL1289" s="45"/>
      <c r="DM1289" s="45"/>
      <c r="DN1289" s="45"/>
      <c r="DO1289" s="45"/>
      <c r="DP1289" s="45"/>
      <c r="DQ1289" s="45"/>
      <c r="DR1289" s="45"/>
      <c r="DS1289" s="45"/>
      <c r="DT1289" s="45"/>
      <c r="DU1289" s="45"/>
      <c r="DV1289" s="1217"/>
      <c r="DW1289" s="45"/>
      <c r="DX1289" s="45"/>
      <c r="DY1289" s="45"/>
      <c r="DZ1289" s="45"/>
      <c r="EA1289" s="45"/>
      <c r="EB1289" s="45"/>
      <c r="EC1289" s="45"/>
      <c r="ED1289" s="45"/>
      <c r="EE1289" s="45"/>
      <c r="EF1289" s="45"/>
      <c r="EG1289" s="45"/>
      <c r="EH1289" s="45"/>
      <c r="EI1289" s="45"/>
      <c r="EJ1289" s="45"/>
      <c r="EK1289" s="45"/>
      <c r="EL1289" s="45"/>
      <c r="EM1289" s="45"/>
      <c r="EN1289" s="45"/>
      <c r="EO1289" s="45"/>
      <c r="EP1289" s="45"/>
      <c r="EQ1289" s="1217"/>
      <c r="ER1289" s="577"/>
    </row>
    <row r="1290" spans="1:148" ht="15" customHeight="1">
      <c r="A1290" s="648"/>
      <c r="B1290" s="2261" t="str">
        <f t="shared" si="1333"/>
        <v>Desk 37</v>
      </c>
      <c r="C1290" s="2266" t="str">
        <f t="shared" ref="C1290:D1290" si="1370">IF(ISBLANK(C48), "", C48)</f>
        <v/>
      </c>
      <c r="D1290" s="2266" t="str">
        <f t="shared" si="1370"/>
        <v/>
      </c>
      <c r="E1290" s="2266" t="str">
        <f t="shared" si="1334"/>
        <v/>
      </c>
      <c r="F1290" s="2266" t="str">
        <f t="shared" si="1334"/>
        <v/>
      </c>
      <c r="G1290" s="45"/>
      <c r="H1290" s="45"/>
      <c r="I1290" s="45"/>
      <c r="J1290" s="45"/>
      <c r="K1290" s="45"/>
      <c r="L1290" s="45"/>
      <c r="M1290" s="45"/>
      <c r="N1290" s="45"/>
      <c r="O1290" s="45"/>
      <c r="P1290" s="45"/>
      <c r="Q1290" s="45"/>
      <c r="R1290" s="45"/>
      <c r="S1290" s="45"/>
      <c r="T1290" s="45"/>
      <c r="U1290" s="45"/>
      <c r="V1290" s="45"/>
      <c r="W1290" s="45"/>
      <c r="X1290" s="45"/>
      <c r="Y1290" s="45"/>
      <c r="Z1290" s="45"/>
      <c r="AA1290" s="45"/>
      <c r="AB1290" s="45"/>
      <c r="AC1290" s="45"/>
      <c r="AD1290" s="45"/>
      <c r="AE1290" s="45"/>
      <c r="AF1290" s="45"/>
      <c r="AG1290" s="45"/>
      <c r="AH1290" s="45"/>
      <c r="AI1290" s="45"/>
      <c r="AJ1290" s="45"/>
      <c r="AK1290" s="45"/>
      <c r="AL1290" s="45"/>
      <c r="AM1290" s="45"/>
      <c r="AN1290" s="45"/>
      <c r="AO1290" s="45"/>
      <c r="AP1290" s="45"/>
      <c r="AQ1290" s="45"/>
      <c r="AR1290" s="45"/>
      <c r="AS1290" s="45"/>
      <c r="AT1290" s="45"/>
      <c r="AU1290" s="45"/>
      <c r="AV1290" s="45"/>
      <c r="AW1290" s="45"/>
      <c r="AX1290" s="45"/>
      <c r="AY1290" s="45"/>
      <c r="AZ1290" s="45"/>
      <c r="BA1290" s="45"/>
      <c r="BB1290" s="45"/>
      <c r="BC1290" s="45"/>
      <c r="BD1290" s="45"/>
      <c r="BE1290" s="45"/>
      <c r="BF1290" s="45"/>
      <c r="BG1290" s="45"/>
      <c r="BH1290" s="45"/>
      <c r="BI1290" s="45"/>
      <c r="BJ1290" s="45"/>
      <c r="BK1290" s="45"/>
      <c r="BL1290" s="45"/>
      <c r="BM1290" s="45"/>
      <c r="BN1290" s="45"/>
      <c r="BO1290" s="45"/>
      <c r="BP1290" s="45"/>
      <c r="BQ1290" s="45"/>
      <c r="BR1290" s="45"/>
      <c r="BS1290" s="45"/>
      <c r="BT1290" s="45"/>
      <c r="BU1290" s="45"/>
      <c r="BV1290" s="45"/>
      <c r="BW1290" s="45"/>
      <c r="BX1290" s="45"/>
      <c r="BY1290" s="45"/>
      <c r="BZ1290" s="45"/>
      <c r="CA1290" s="45"/>
      <c r="CB1290" s="45"/>
      <c r="CC1290" s="45"/>
      <c r="CD1290" s="45"/>
      <c r="CE1290" s="45"/>
      <c r="CF1290" s="45"/>
      <c r="CG1290" s="45"/>
      <c r="CH1290" s="45"/>
      <c r="CI1290" s="45"/>
      <c r="CJ1290" s="45"/>
      <c r="CK1290" s="45"/>
      <c r="CL1290" s="45"/>
      <c r="CM1290" s="45"/>
      <c r="CN1290" s="45"/>
      <c r="CO1290" s="45"/>
      <c r="CP1290" s="45"/>
      <c r="CQ1290" s="45"/>
      <c r="CR1290" s="45"/>
      <c r="CS1290" s="45"/>
      <c r="CT1290" s="45"/>
      <c r="CU1290" s="45"/>
      <c r="CV1290" s="45"/>
      <c r="CW1290" s="45"/>
      <c r="CX1290" s="45"/>
      <c r="CY1290" s="45"/>
      <c r="CZ1290" s="45"/>
      <c r="DA1290" s="45"/>
      <c r="DB1290" s="45"/>
      <c r="DC1290" s="45"/>
      <c r="DD1290" s="45"/>
      <c r="DE1290" s="45"/>
      <c r="DF1290" s="45"/>
      <c r="DG1290" s="45"/>
      <c r="DH1290" s="45"/>
      <c r="DI1290" s="45"/>
      <c r="DJ1290" s="45"/>
      <c r="DK1290" s="45"/>
      <c r="DL1290" s="45"/>
      <c r="DM1290" s="45"/>
      <c r="DN1290" s="45"/>
      <c r="DO1290" s="45"/>
      <c r="DP1290" s="45"/>
      <c r="DQ1290" s="45"/>
      <c r="DR1290" s="45"/>
      <c r="DS1290" s="45"/>
      <c r="DT1290" s="45"/>
      <c r="DU1290" s="45"/>
      <c r="DV1290" s="1217"/>
      <c r="DW1290" s="45"/>
      <c r="DX1290" s="45"/>
      <c r="DY1290" s="45"/>
      <c r="DZ1290" s="45"/>
      <c r="EA1290" s="45"/>
      <c r="EB1290" s="45"/>
      <c r="EC1290" s="45"/>
      <c r="ED1290" s="45"/>
      <c r="EE1290" s="45"/>
      <c r="EF1290" s="45"/>
      <c r="EG1290" s="45"/>
      <c r="EH1290" s="45"/>
      <c r="EI1290" s="45"/>
      <c r="EJ1290" s="45"/>
      <c r="EK1290" s="45"/>
      <c r="EL1290" s="45"/>
      <c r="EM1290" s="45"/>
      <c r="EN1290" s="45"/>
      <c r="EO1290" s="45"/>
      <c r="EP1290" s="45"/>
      <c r="EQ1290" s="1217"/>
      <c r="ER1290" s="577"/>
    </row>
    <row r="1291" spans="1:148" ht="15" customHeight="1">
      <c r="A1291" s="648"/>
      <c r="B1291" s="2261" t="str">
        <f t="shared" si="1333"/>
        <v>Desk 38</v>
      </c>
      <c r="C1291" s="2266" t="str">
        <f t="shared" ref="C1291:D1291" si="1371">IF(ISBLANK(C49), "", C49)</f>
        <v/>
      </c>
      <c r="D1291" s="2266" t="str">
        <f t="shared" si="1371"/>
        <v/>
      </c>
      <c r="E1291" s="2266" t="str">
        <f t="shared" si="1334"/>
        <v/>
      </c>
      <c r="F1291" s="2266" t="str">
        <f t="shared" si="1334"/>
        <v/>
      </c>
      <c r="G1291" s="45"/>
      <c r="H1291" s="45"/>
      <c r="I1291" s="45"/>
      <c r="J1291" s="45"/>
      <c r="K1291" s="45"/>
      <c r="L1291" s="45"/>
      <c r="M1291" s="45"/>
      <c r="N1291" s="45"/>
      <c r="O1291" s="45"/>
      <c r="P1291" s="45"/>
      <c r="Q1291" s="45"/>
      <c r="R1291" s="45"/>
      <c r="S1291" s="45"/>
      <c r="T1291" s="45"/>
      <c r="U1291" s="45"/>
      <c r="V1291" s="45"/>
      <c r="W1291" s="45"/>
      <c r="X1291" s="45"/>
      <c r="Y1291" s="45"/>
      <c r="Z1291" s="45"/>
      <c r="AA1291" s="45"/>
      <c r="AB1291" s="45"/>
      <c r="AC1291" s="45"/>
      <c r="AD1291" s="45"/>
      <c r="AE1291" s="45"/>
      <c r="AF1291" s="45"/>
      <c r="AG1291" s="45"/>
      <c r="AH1291" s="45"/>
      <c r="AI1291" s="45"/>
      <c r="AJ1291" s="45"/>
      <c r="AK1291" s="45"/>
      <c r="AL1291" s="45"/>
      <c r="AM1291" s="45"/>
      <c r="AN1291" s="45"/>
      <c r="AO1291" s="45"/>
      <c r="AP1291" s="45"/>
      <c r="AQ1291" s="45"/>
      <c r="AR1291" s="45"/>
      <c r="AS1291" s="45"/>
      <c r="AT1291" s="45"/>
      <c r="AU1291" s="45"/>
      <c r="AV1291" s="45"/>
      <c r="AW1291" s="45"/>
      <c r="AX1291" s="45"/>
      <c r="AY1291" s="45"/>
      <c r="AZ1291" s="45"/>
      <c r="BA1291" s="45"/>
      <c r="BB1291" s="45"/>
      <c r="BC1291" s="45"/>
      <c r="BD1291" s="45"/>
      <c r="BE1291" s="45"/>
      <c r="BF1291" s="45"/>
      <c r="BG1291" s="45"/>
      <c r="BH1291" s="45"/>
      <c r="BI1291" s="45"/>
      <c r="BJ1291" s="45"/>
      <c r="BK1291" s="45"/>
      <c r="BL1291" s="45"/>
      <c r="BM1291" s="45"/>
      <c r="BN1291" s="45"/>
      <c r="BO1291" s="45"/>
      <c r="BP1291" s="45"/>
      <c r="BQ1291" s="45"/>
      <c r="BR1291" s="45"/>
      <c r="BS1291" s="45"/>
      <c r="BT1291" s="45"/>
      <c r="BU1291" s="45"/>
      <c r="BV1291" s="45"/>
      <c r="BW1291" s="45"/>
      <c r="BX1291" s="45"/>
      <c r="BY1291" s="45"/>
      <c r="BZ1291" s="45"/>
      <c r="CA1291" s="45"/>
      <c r="CB1291" s="45"/>
      <c r="CC1291" s="45"/>
      <c r="CD1291" s="45"/>
      <c r="CE1291" s="45"/>
      <c r="CF1291" s="45"/>
      <c r="CG1291" s="45"/>
      <c r="CH1291" s="45"/>
      <c r="CI1291" s="45"/>
      <c r="CJ1291" s="45"/>
      <c r="CK1291" s="45"/>
      <c r="CL1291" s="45"/>
      <c r="CM1291" s="45"/>
      <c r="CN1291" s="45"/>
      <c r="CO1291" s="45"/>
      <c r="CP1291" s="45"/>
      <c r="CQ1291" s="45"/>
      <c r="CR1291" s="45"/>
      <c r="CS1291" s="45"/>
      <c r="CT1291" s="45"/>
      <c r="CU1291" s="45"/>
      <c r="CV1291" s="45"/>
      <c r="CW1291" s="45"/>
      <c r="CX1291" s="45"/>
      <c r="CY1291" s="45"/>
      <c r="CZ1291" s="45"/>
      <c r="DA1291" s="45"/>
      <c r="DB1291" s="45"/>
      <c r="DC1291" s="45"/>
      <c r="DD1291" s="45"/>
      <c r="DE1291" s="45"/>
      <c r="DF1291" s="45"/>
      <c r="DG1291" s="45"/>
      <c r="DH1291" s="45"/>
      <c r="DI1291" s="45"/>
      <c r="DJ1291" s="45"/>
      <c r="DK1291" s="45"/>
      <c r="DL1291" s="45"/>
      <c r="DM1291" s="45"/>
      <c r="DN1291" s="45"/>
      <c r="DO1291" s="45"/>
      <c r="DP1291" s="45"/>
      <c r="DQ1291" s="45"/>
      <c r="DR1291" s="45"/>
      <c r="DS1291" s="45"/>
      <c r="DT1291" s="45"/>
      <c r="DU1291" s="45"/>
      <c r="DV1291" s="1217"/>
      <c r="DW1291" s="45"/>
      <c r="DX1291" s="45"/>
      <c r="DY1291" s="45"/>
      <c r="DZ1291" s="45"/>
      <c r="EA1291" s="45"/>
      <c r="EB1291" s="45"/>
      <c r="EC1291" s="45"/>
      <c r="ED1291" s="45"/>
      <c r="EE1291" s="45"/>
      <c r="EF1291" s="45"/>
      <c r="EG1291" s="45"/>
      <c r="EH1291" s="45"/>
      <c r="EI1291" s="45"/>
      <c r="EJ1291" s="45"/>
      <c r="EK1291" s="45"/>
      <c r="EL1291" s="45"/>
      <c r="EM1291" s="45"/>
      <c r="EN1291" s="45"/>
      <c r="EO1291" s="45"/>
      <c r="EP1291" s="45"/>
      <c r="EQ1291" s="1217"/>
      <c r="ER1291" s="577"/>
    </row>
    <row r="1292" spans="1:148" ht="15" customHeight="1">
      <c r="A1292" s="648"/>
      <c r="B1292" s="2261" t="str">
        <f t="shared" si="1333"/>
        <v>Desk 39</v>
      </c>
      <c r="C1292" s="2266" t="str">
        <f t="shared" ref="C1292:D1292" si="1372">IF(ISBLANK(C50), "", C50)</f>
        <v/>
      </c>
      <c r="D1292" s="2266" t="str">
        <f t="shared" si="1372"/>
        <v/>
      </c>
      <c r="E1292" s="2266" t="str">
        <f t="shared" si="1334"/>
        <v/>
      </c>
      <c r="F1292" s="2266" t="str">
        <f t="shared" si="1334"/>
        <v/>
      </c>
      <c r="G1292" s="45"/>
      <c r="H1292" s="45"/>
      <c r="I1292" s="45"/>
      <c r="J1292" s="45"/>
      <c r="K1292" s="45"/>
      <c r="L1292" s="45"/>
      <c r="M1292" s="45"/>
      <c r="N1292" s="45"/>
      <c r="O1292" s="45"/>
      <c r="P1292" s="45"/>
      <c r="Q1292" s="45"/>
      <c r="R1292" s="45"/>
      <c r="S1292" s="45"/>
      <c r="T1292" s="45"/>
      <c r="U1292" s="45"/>
      <c r="V1292" s="45"/>
      <c r="W1292" s="45"/>
      <c r="X1292" s="45"/>
      <c r="Y1292" s="45"/>
      <c r="Z1292" s="45"/>
      <c r="AA1292" s="45"/>
      <c r="AB1292" s="45"/>
      <c r="AC1292" s="45"/>
      <c r="AD1292" s="45"/>
      <c r="AE1292" s="45"/>
      <c r="AF1292" s="45"/>
      <c r="AG1292" s="45"/>
      <c r="AH1292" s="45"/>
      <c r="AI1292" s="45"/>
      <c r="AJ1292" s="45"/>
      <c r="AK1292" s="45"/>
      <c r="AL1292" s="45"/>
      <c r="AM1292" s="45"/>
      <c r="AN1292" s="45"/>
      <c r="AO1292" s="45"/>
      <c r="AP1292" s="45"/>
      <c r="AQ1292" s="45"/>
      <c r="AR1292" s="45"/>
      <c r="AS1292" s="45"/>
      <c r="AT1292" s="45"/>
      <c r="AU1292" s="45"/>
      <c r="AV1292" s="45"/>
      <c r="AW1292" s="45"/>
      <c r="AX1292" s="45"/>
      <c r="AY1292" s="45"/>
      <c r="AZ1292" s="45"/>
      <c r="BA1292" s="45"/>
      <c r="BB1292" s="45"/>
      <c r="BC1292" s="45"/>
      <c r="BD1292" s="45"/>
      <c r="BE1292" s="45"/>
      <c r="BF1292" s="45"/>
      <c r="BG1292" s="45"/>
      <c r="BH1292" s="45"/>
      <c r="BI1292" s="45"/>
      <c r="BJ1292" s="45"/>
      <c r="BK1292" s="45"/>
      <c r="BL1292" s="45"/>
      <c r="BM1292" s="45"/>
      <c r="BN1292" s="45"/>
      <c r="BO1292" s="45"/>
      <c r="BP1292" s="45"/>
      <c r="BQ1292" s="45"/>
      <c r="BR1292" s="45"/>
      <c r="BS1292" s="45"/>
      <c r="BT1292" s="45"/>
      <c r="BU1292" s="45"/>
      <c r="BV1292" s="45"/>
      <c r="BW1292" s="45"/>
      <c r="BX1292" s="45"/>
      <c r="BY1292" s="45"/>
      <c r="BZ1292" s="45"/>
      <c r="CA1292" s="45"/>
      <c r="CB1292" s="45"/>
      <c r="CC1292" s="45"/>
      <c r="CD1292" s="45"/>
      <c r="CE1292" s="45"/>
      <c r="CF1292" s="45"/>
      <c r="CG1292" s="45"/>
      <c r="CH1292" s="45"/>
      <c r="CI1292" s="45"/>
      <c r="CJ1292" s="45"/>
      <c r="CK1292" s="45"/>
      <c r="CL1292" s="45"/>
      <c r="CM1292" s="45"/>
      <c r="CN1292" s="45"/>
      <c r="CO1292" s="45"/>
      <c r="CP1292" s="45"/>
      <c r="CQ1292" s="45"/>
      <c r="CR1292" s="45"/>
      <c r="CS1292" s="45"/>
      <c r="CT1292" s="45"/>
      <c r="CU1292" s="45"/>
      <c r="CV1292" s="45"/>
      <c r="CW1292" s="45"/>
      <c r="CX1292" s="45"/>
      <c r="CY1292" s="45"/>
      <c r="CZ1292" s="45"/>
      <c r="DA1292" s="45"/>
      <c r="DB1292" s="45"/>
      <c r="DC1292" s="45"/>
      <c r="DD1292" s="45"/>
      <c r="DE1292" s="45"/>
      <c r="DF1292" s="45"/>
      <c r="DG1292" s="45"/>
      <c r="DH1292" s="45"/>
      <c r="DI1292" s="45"/>
      <c r="DJ1292" s="45"/>
      <c r="DK1292" s="45"/>
      <c r="DL1292" s="45"/>
      <c r="DM1292" s="45"/>
      <c r="DN1292" s="45"/>
      <c r="DO1292" s="45"/>
      <c r="DP1292" s="45"/>
      <c r="DQ1292" s="45"/>
      <c r="DR1292" s="45"/>
      <c r="DS1292" s="45"/>
      <c r="DT1292" s="45"/>
      <c r="DU1292" s="45"/>
      <c r="DV1292" s="1217"/>
      <c r="DW1292" s="45"/>
      <c r="DX1292" s="45"/>
      <c r="DY1292" s="45"/>
      <c r="DZ1292" s="45"/>
      <c r="EA1292" s="45"/>
      <c r="EB1292" s="45"/>
      <c r="EC1292" s="45"/>
      <c r="ED1292" s="45"/>
      <c r="EE1292" s="45"/>
      <c r="EF1292" s="45"/>
      <c r="EG1292" s="45"/>
      <c r="EH1292" s="45"/>
      <c r="EI1292" s="45"/>
      <c r="EJ1292" s="45"/>
      <c r="EK1292" s="45"/>
      <c r="EL1292" s="45"/>
      <c r="EM1292" s="45"/>
      <c r="EN1292" s="45"/>
      <c r="EO1292" s="45"/>
      <c r="EP1292" s="45"/>
      <c r="EQ1292" s="1217"/>
      <c r="ER1292" s="577"/>
    </row>
    <row r="1293" spans="1:148" ht="15" customHeight="1">
      <c r="A1293" s="648"/>
      <c r="B1293" s="2261" t="str">
        <f t="shared" si="1333"/>
        <v>Desk 40</v>
      </c>
      <c r="C1293" s="2266" t="str">
        <f t="shared" ref="C1293:D1293" si="1373">IF(ISBLANK(C51), "", C51)</f>
        <v/>
      </c>
      <c r="D1293" s="2266" t="str">
        <f t="shared" si="1373"/>
        <v/>
      </c>
      <c r="E1293" s="2266" t="str">
        <f t="shared" si="1334"/>
        <v/>
      </c>
      <c r="F1293" s="2266" t="str">
        <f t="shared" si="1334"/>
        <v/>
      </c>
      <c r="G1293" s="45"/>
      <c r="H1293" s="45"/>
      <c r="I1293" s="45"/>
      <c r="J1293" s="45"/>
      <c r="K1293" s="45"/>
      <c r="L1293" s="45"/>
      <c r="M1293" s="45"/>
      <c r="N1293" s="45"/>
      <c r="O1293" s="45"/>
      <c r="P1293" s="45"/>
      <c r="Q1293" s="45"/>
      <c r="R1293" s="45"/>
      <c r="S1293" s="45"/>
      <c r="T1293" s="45"/>
      <c r="U1293" s="45"/>
      <c r="V1293" s="45"/>
      <c r="W1293" s="45"/>
      <c r="X1293" s="45"/>
      <c r="Y1293" s="45"/>
      <c r="Z1293" s="45"/>
      <c r="AA1293" s="45"/>
      <c r="AB1293" s="45"/>
      <c r="AC1293" s="45"/>
      <c r="AD1293" s="45"/>
      <c r="AE1293" s="45"/>
      <c r="AF1293" s="45"/>
      <c r="AG1293" s="45"/>
      <c r="AH1293" s="45"/>
      <c r="AI1293" s="45"/>
      <c r="AJ1293" s="45"/>
      <c r="AK1293" s="45"/>
      <c r="AL1293" s="45"/>
      <c r="AM1293" s="45"/>
      <c r="AN1293" s="45"/>
      <c r="AO1293" s="45"/>
      <c r="AP1293" s="45"/>
      <c r="AQ1293" s="45"/>
      <c r="AR1293" s="45"/>
      <c r="AS1293" s="45"/>
      <c r="AT1293" s="45"/>
      <c r="AU1293" s="45"/>
      <c r="AV1293" s="45"/>
      <c r="AW1293" s="45"/>
      <c r="AX1293" s="45"/>
      <c r="AY1293" s="45"/>
      <c r="AZ1293" s="45"/>
      <c r="BA1293" s="45"/>
      <c r="BB1293" s="45"/>
      <c r="BC1293" s="45"/>
      <c r="BD1293" s="45"/>
      <c r="BE1293" s="45"/>
      <c r="BF1293" s="45"/>
      <c r="BG1293" s="45"/>
      <c r="BH1293" s="45"/>
      <c r="BI1293" s="45"/>
      <c r="BJ1293" s="45"/>
      <c r="BK1293" s="45"/>
      <c r="BL1293" s="45"/>
      <c r="BM1293" s="45"/>
      <c r="BN1293" s="45"/>
      <c r="BO1293" s="45"/>
      <c r="BP1293" s="45"/>
      <c r="BQ1293" s="45"/>
      <c r="BR1293" s="45"/>
      <c r="BS1293" s="45"/>
      <c r="BT1293" s="45"/>
      <c r="BU1293" s="45"/>
      <c r="BV1293" s="45"/>
      <c r="BW1293" s="45"/>
      <c r="BX1293" s="45"/>
      <c r="BY1293" s="45"/>
      <c r="BZ1293" s="45"/>
      <c r="CA1293" s="45"/>
      <c r="CB1293" s="45"/>
      <c r="CC1293" s="45"/>
      <c r="CD1293" s="45"/>
      <c r="CE1293" s="45"/>
      <c r="CF1293" s="45"/>
      <c r="CG1293" s="45"/>
      <c r="CH1293" s="45"/>
      <c r="CI1293" s="45"/>
      <c r="CJ1293" s="45"/>
      <c r="CK1293" s="45"/>
      <c r="CL1293" s="45"/>
      <c r="CM1293" s="45"/>
      <c r="CN1293" s="45"/>
      <c r="CO1293" s="45"/>
      <c r="CP1293" s="45"/>
      <c r="CQ1293" s="45"/>
      <c r="CR1293" s="45"/>
      <c r="CS1293" s="45"/>
      <c r="CT1293" s="45"/>
      <c r="CU1293" s="45"/>
      <c r="CV1293" s="45"/>
      <c r="CW1293" s="45"/>
      <c r="CX1293" s="45"/>
      <c r="CY1293" s="45"/>
      <c r="CZ1293" s="45"/>
      <c r="DA1293" s="45"/>
      <c r="DB1293" s="45"/>
      <c r="DC1293" s="45"/>
      <c r="DD1293" s="45"/>
      <c r="DE1293" s="45"/>
      <c r="DF1293" s="45"/>
      <c r="DG1293" s="45"/>
      <c r="DH1293" s="45"/>
      <c r="DI1293" s="45"/>
      <c r="DJ1293" s="45"/>
      <c r="DK1293" s="45"/>
      <c r="DL1293" s="45"/>
      <c r="DM1293" s="45"/>
      <c r="DN1293" s="45"/>
      <c r="DO1293" s="45"/>
      <c r="DP1293" s="45"/>
      <c r="DQ1293" s="45"/>
      <c r="DR1293" s="45"/>
      <c r="DS1293" s="45"/>
      <c r="DT1293" s="45"/>
      <c r="DU1293" s="45"/>
      <c r="DV1293" s="1217"/>
      <c r="DW1293" s="45"/>
      <c r="DX1293" s="45"/>
      <c r="DY1293" s="45"/>
      <c r="DZ1293" s="45"/>
      <c r="EA1293" s="45"/>
      <c r="EB1293" s="45"/>
      <c r="EC1293" s="45"/>
      <c r="ED1293" s="45"/>
      <c r="EE1293" s="45"/>
      <c r="EF1293" s="45"/>
      <c r="EG1293" s="45"/>
      <c r="EH1293" s="45"/>
      <c r="EI1293" s="45"/>
      <c r="EJ1293" s="45"/>
      <c r="EK1293" s="45"/>
      <c r="EL1293" s="45"/>
      <c r="EM1293" s="45"/>
      <c r="EN1293" s="45"/>
      <c r="EO1293" s="45"/>
      <c r="EP1293" s="45"/>
      <c r="EQ1293" s="1217"/>
      <c r="ER1293" s="577"/>
    </row>
    <row r="1294" spans="1:148" ht="15" customHeight="1">
      <c r="A1294" s="648"/>
      <c r="B1294" s="2261" t="str">
        <f t="shared" si="1333"/>
        <v>Desk 41</v>
      </c>
      <c r="C1294" s="2266" t="str">
        <f t="shared" ref="C1294:D1294" si="1374">IF(ISBLANK(C52), "", C52)</f>
        <v/>
      </c>
      <c r="D1294" s="2266" t="str">
        <f t="shared" si="1374"/>
        <v/>
      </c>
      <c r="E1294" s="2266" t="str">
        <f t="shared" si="1334"/>
        <v/>
      </c>
      <c r="F1294" s="2266" t="str">
        <f t="shared" si="1334"/>
        <v/>
      </c>
      <c r="G1294" s="45"/>
      <c r="H1294" s="45"/>
      <c r="I1294" s="45"/>
      <c r="J1294" s="45"/>
      <c r="K1294" s="45"/>
      <c r="L1294" s="45"/>
      <c r="M1294" s="45"/>
      <c r="N1294" s="45"/>
      <c r="O1294" s="45"/>
      <c r="P1294" s="45"/>
      <c r="Q1294" s="45"/>
      <c r="R1294" s="45"/>
      <c r="S1294" s="45"/>
      <c r="T1294" s="45"/>
      <c r="U1294" s="45"/>
      <c r="V1294" s="45"/>
      <c r="W1294" s="45"/>
      <c r="X1294" s="45"/>
      <c r="Y1294" s="45"/>
      <c r="Z1294" s="45"/>
      <c r="AA1294" s="45"/>
      <c r="AB1294" s="45"/>
      <c r="AC1294" s="45"/>
      <c r="AD1294" s="45"/>
      <c r="AE1294" s="45"/>
      <c r="AF1294" s="45"/>
      <c r="AG1294" s="45"/>
      <c r="AH1294" s="45"/>
      <c r="AI1294" s="45"/>
      <c r="AJ1294" s="45"/>
      <c r="AK1294" s="45"/>
      <c r="AL1294" s="45"/>
      <c r="AM1294" s="45"/>
      <c r="AN1294" s="45"/>
      <c r="AO1294" s="45"/>
      <c r="AP1294" s="45"/>
      <c r="AQ1294" s="45"/>
      <c r="AR1294" s="45"/>
      <c r="AS1294" s="45"/>
      <c r="AT1294" s="45"/>
      <c r="AU1294" s="45"/>
      <c r="AV1294" s="45"/>
      <c r="AW1294" s="45"/>
      <c r="AX1294" s="45"/>
      <c r="AY1294" s="45"/>
      <c r="AZ1294" s="45"/>
      <c r="BA1294" s="45"/>
      <c r="BB1294" s="45"/>
      <c r="BC1294" s="45"/>
      <c r="BD1294" s="45"/>
      <c r="BE1294" s="45"/>
      <c r="BF1294" s="45"/>
      <c r="BG1294" s="45"/>
      <c r="BH1294" s="45"/>
      <c r="BI1294" s="45"/>
      <c r="BJ1294" s="45"/>
      <c r="BK1294" s="45"/>
      <c r="BL1294" s="45"/>
      <c r="BM1294" s="45"/>
      <c r="BN1294" s="45"/>
      <c r="BO1294" s="45"/>
      <c r="BP1294" s="45"/>
      <c r="BQ1294" s="45"/>
      <c r="BR1294" s="45"/>
      <c r="BS1294" s="45"/>
      <c r="BT1294" s="45"/>
      <c r="BU1294" s="45"/>
      <c r="BV1294" s="45"/>
      <c r="BW1294" s="45"/>
      <c r="BX1294" s="45"/>
      <c r="BY1294" s="45"/>
      <c r="BZ1294" s="45"/>
      <c r="CA1294" s="45"/>
      <c r="CB1294" s="45"/>
      <c r="CC1294" s="45"/>
      <c r="CD1294" s="45"/>
      <c r="CE1294" s="45"/>
      <c r="CF1294" s="45"/>
      <c r="CG1294" s="45"/>
      <c r="CH1294" s="45"/>
      <c r="CI1294" s="45"/>
      <c r="CJ1294" s="45"/>
      <c r="CK1294" s="45"/>
      <c r="CL1294" s="45"/>
      <c r="CM1294" s="45"/>
      <c r="CN1294" s="45"/>
      <c r="CO1294" s="45"/>
      <c r="CP1294" s="45"/>
      <c r="CQ1294" s="45"/>
      <c r="CR1294" s="45"/>
      <c r="CS1294" s="45"/>
      <c r="CT1294" s="45"/>
      <c r="CU1294" s="45"/>
      <c r="CV1294" s="45"/>
      <c r="CW1294" s="45"/>
      <c r="CX1294" s="45"/>
      <c r="CY1294" s="45"/>
      <c r="CZ1294" s="45"/>
      <c r="DA1294" s="45"/>
      <c r="DB1294" s="45"/>
      <c r="DC1294" s="45"/>
      <c r="DD1294" s="45"/>
      <c r="DE1294" s="45"/>
      <c r="DF1294" s="45"/>
      <c r="DG1294" s="45"/>
      <c r="DH1294" s="45"/>
      <c r="DI1294" s="45"/>
      <c r="DJ1294" s="45"/>
      <c r="DK1294" s="45"/>
      <c r="DL1294" s="45"/>
      <c r="DM1294" s="45"/>
      <c r="DN1294" s="45"/>
      <c r="DO1294" s="45"/>
      <c r="DP1294" s="45"/>
      <c r="DQ1294" s="45"/>
      <c r="DR1294" s="45"/>
      <c r="DS1294" s="45"/>
      <c r="DT1294" s="45"/>
      <c r="DU1294" s="45"/>
      <c r="DV1294" s="1217"/>
      <c r="DW1294" s="45"/>
      <c r="DX1294" s="45"/>
      <c r="DY1294" s="45"/>
      <c r="DZ1294" s="45"/>
      <c r="EA1294" s="45"/>
      <c r="EB1294" s="45"/>
      <c r="EC1294" s="45"/>
      <c r="ED1294" s="45"/>
      <c r="EE1294" s="45"/>
      <c r="EF1294" s="45"/>
      <c r="EG1294" s="45"/>
      <c r="EH1294" s="45"/>
      <c r="EI1294" s="45"/>
      <c r="EJ1294" s="45"/>
      <c r="EK1294" s="45"/>
      <c r="EL1294" s="45"/>
      <c r="EM1294" s="45"/>
      <c r="EN1294" s="45"/>
      <c r="EO1294" s="45"/>
      <c r="EP1294" s="45"/>
      <c r="EQ1294" s="1217"/>
      <c r="ER1294" s="577"/>
    </row>
    <row r="1295" spans="1:148" ht="15" customHeight="1">
      <c r="A1295" s="648"/>
      <c r="B1295" s="2261" t="str">
        <f t="shared" si="1333"/>
        <v>Desk 42</v>
      </c>
      <c r="C1295" s="2266" t="str">
        <f t="shared" ref="C1295:D1295" si="1375">IF(ISBLANK(C53), "", C53)</f>
        <v/>
      </c>
      <c r="D1295" s="2266" t="str">
        <f t="shared" si="1375"/>
        <v/>
      </c>
      <c r="E1295" s="2266" t="str">
        <f t="shared" si="1334"/>
        <v/>
      </c>
      <c r="F1295" s="2266" t="str">
        <f t="shared" si="1334"/>
        <v/>
      </c>
      <c r="G1295" s="45"/>
      <c r="H1295" s="45"/>
      <c r="I1295" s="45"/>
      <c r="J1295" s="45"/>
      <c r="K1295" s="45"/>
      <c r="L1295" s="45"/>
      <c r="M1295" s="45"/>
      <c r="N1295" s="45"/>
      <c r="O1295" s="45"/>
      <c r="P1295" s="45"/>
      <c r="Q1295" s="45"/>
      <c r="R1295" s="45"/>
      <c r="S1295" s="45"/>
      <c r="T1295" s="45"/>
      <c r="U1295" s="45"/>
      <c r="V1295" s="45"/>
      <c r="W1295" s="45"/>
      <c r="X1295" s="45"/>
      <c r="Y1295" s="45"/>
      <c r="Z1295" s="45"/>
      <c r="AA1295" s="45"/>
      <c r="AB1295" s="45"/>
      <c r="AC1295" s="45"/>
      <c r="AD1295" s="45"/>
      <c r="AE1295" s="45"/>
      <c r="AF1295" s="45"/>
      <c r="AG1295" s="45"/>
      <c r="AH1295" s="45"/>
      <c r="AI1295" s="45"/>
      <c r="AJ1295" s="45"/>
      <c r="AK1295" s="45"/>
      <c r="AL1295" s="45"/>
      <c r="AM1295" s="45"/>
      <c r="AN1295" s="45"/>
      <c r="AO1295" s="45"/>
      <c r="AP1295" s="45"/>
      <c r="AQ1295" s="45"/>
      <c r="AR1295" s="45"/>
      <c r="AS1295" s="45"/>
      <c r="AT1295" s="45"/>
      <c r="AU1295" s="45"/>
      <c r="AV1295" s="45"/>
      <c r="AW1295" s="45"/>
      <c r="AX1295" s="45"/>
      <c r="AY1295" s="45"/>
      <c r="AZ1295" s="45"/>
      <c r="BA1295" s="45"/>
      <c r="BB1295" s="45"/>
      <c r="BC1295" s="45"/>
      <c r="BD1295" s="45"/>
      <c r="BE1295" s="45"/>
      <c r="BF1295" s="45"/>
      <c r="BG1295" s="45"/>
      <c r="BH1295" s="45"/>
      <c r="BI1295" s="45"/>
      <c r="BJ1295" s="45"/>
      <c r="BK1295" s="45"/>
      <c r="BL1295" s="45"/>
      <c r="BM1295" s="45"/>
      <c r="BN1295" s="45"/>
      <c r="BO1295" s="45"/>
      <c r="BP1295" s="45"/>
      <c r="BQ1295" s="45"/>
      <c r="BR1295" s="45"/>
      <c r="BS1295" s="45"/>
      <c r="BT1295" s="45"/>
      <c r="BU1295" s="45"/>
      <c r="BV1295" s="45"/>
      <c r="BW1295" s="45"/>
      <c r="BX1295" s="45"/>
      <c r="BY1295" s="45"/>
      <c r="BZ1295" s="45"/>
      <c r="CA1295" s="45"/>
      <c r="CB1295" s="45"/>
      <c r="CC1295" s="45"/>
      <c r="CD1295" s="45"/>
      <c r="CE1295" s="45"/>
      <c r="CF1295" s="45"/>
      <c r="CG1295" s="45"/>
      <c r="CH1295" s="45"/>
      <c r="CI1295" s="45"/>
      <c r="CJ1295" s="45"/>
      <c r="CK1295" s="45"/>
      <c r="CL1295" s="45"/>
      <c r="CM1295" s="45"/>
      <c r="CN1295" s="45"/>
      <c r="CO1295" s="45"/>
      <c r="CP1295" s="45"/>
      <c r="CQ1295" s="45"/>
      <c r="CR1295" s="45"/>
      <c r="CS1295" s="45"/>
      <c r="CT1295" s="45"/>
      <c r="CU1295" s="45"/>
      <c r="CV1295" s="45"/>
      <c r="CW1295" s="45"/>
      <c r="CX1295" s="45"/>
      <c r="CY1295" s="45"/>
      <c r="CZ1295" s="45"/>
      <c r="DA1295" s="45"/>
      <c r="DB1295" s="45"/>
      <c r="DC1295" s="45"/>
      <c r="DD1295" s="45"/>
      <c r="DE1295" s="45"/>
      <c r="DF1295" s="45"/>
      <c r="DG1295" s="45"/>
      <c r="DH1295" s="45"/>
      <c r="DI1295" s="45"/>
      <c r="DJ1295" s="45"/>
      <c r="DK1295" s="45"/>
      <c r="DL1295" s="45"/>
      <c r="DM1295" s="45"/>
      <c r="DN1295" s="45"/>
      <c r="DO1295" s="45"/>
      <c r="DP1295" s="45"/>
      <c r="DQ1295" s="45"/>
      <c r="DR1295" s="45"/>
      <c r="DS1295" s="45"/>
      <c r="DT1295" s="45"/>
      <c r="DU1295" s="45"/>
      <c r="DV1295" s="1217"/>
      <c r="DW1295" s="45"/>
      <c r="DX1295" s="45"/>
      <c r="DY1295" s="45"/>
      <c r="DZ1295" s="45"/>
      <c r="EA1295" s="45"/>
      <c r="EB1295" s="45"/>
      <c r="EC1295" s="45"/>
      <c r="ED1295" s="45"/>
      <c r="EE1295" s="45"/>
      <c r="EF1295" s="45"/>
      <c r="EG1295" s="45"/>
      <c r="EH1295" s="45"/>
      <c r="EI1295" s="45"/>
      <c r="EJ1295" s="45"/>
      <c r="EK1295" s="45"/>
      <c r="EL1295" s="45"/>
      <c r="EM1295" s="45"/>
      <c r="EN1295" s="45"/>
      <c r="EO1295" s="45"/>
      <c r="EP1295" s="45"/>
      <c r="EQ1295" s="1217"/>
      <c r="ER1295" s="577"/>
    </row>
    <row r="1296" spans="1:148" ht="15" customHeight="1">
      <c r="A1296" s="648"/>
      <c r="B1296" s="2261" t="str">
        <f t="shared" si="1333"/>
        <v>Desk 43</v>
      </c>
      <c r="C1296" s="2266" t="str">
        <f t="shared" ref="C1296:D1296" si="1376">IF(ISBLANK(C54), "", C54)</f>
        <v/>
      </c>
      <c r="D1296" s="2266" t="str">
        <f t="shared" si="1376"/>
        <v/>
      </c>
      <c r="E1296" s="2266" t="str">
        <f t="shared" si="1334"/>
        <v/>
      </c>
      <c r="F1296" s="2266" t="str">
        <f t="shared" si="1334"/>
        <v/>
      </c>
      <c r="G1296" s="45"/>
      <c r="H1296" s="45"/>
      <c r="I1296" s="45"/>
      <c r="J1296" s="45"/>
      <c r="K1296" s="45"/>
      <c r="L1296" s="45"/>
      <c r="M1296" s="45"/>
      <c r="N1296" s="45"/>
      <c r="O1296" s="45"/>
      <c r="P1296" s="45"/>
      <c r="Q1296" s="45"/>
      <c r="R1296" s="45"/>
      <c r="S1296" s="45"/>
      <c r="T1296" s="45"/>
      <c r="U1296" s="45"/>
      <c r="V1296" s="45"/>
      <c r="W1296" s="45"/>
      <c r="X1296" s="45"/>
      <c r="Y1296" s="45"/>
      <c r="Z1296" s="45"/>
      <c r="AA1296" s="45"/>
      <c r="AB1296" s="45"/>
      <c r="AC1296" s="45"/>
      <c r="AD1296" s="45"/>
      <c r="AE1296" s="45"/>
      <c r="AF1296" s="45"/>
      <c r="AG1296" s="45"/>
      <c r="AH1296" s="45"/>
      <c r="AI1296" s="45"/>
      <c r="AJ1296" s="45"/>
      <c r="AK1296" s="45"/>
      <c r="AL1296" s="45"/>
      <c r="AM1296" s="45"/>
      <c r="AN1296" s="45"/>
      <c r="AO1296" s="45"/>
      <c r="AP1296" s="45"/>
      <c r="AQ1296" s="45"/>
      <c r="AR1296" s="45"/>
      <c r="AS1296" s="45"/>
      <c r="AT1296" s="45"/>
      <c r="AU1296" s="45"/>
      <c r="AV1296" s="45"/>
      <c r="AW1296" s="45"/>
      <c r="AX1296" s="45"/>
      <c r="AY1296" s="45"/>
      <c r="AZ1296" s="45"/>
      <c r="BA1296" s="45"/>
      <c r="BB1296" s="45"/>
      <c r="BC1296" s="45"/>
      <c r="BD1296" s="45"/>
      <c r="BE1296" s="45"/>
      <c r="BF1296" s="45"/>
      <c r="BG1296" s="45"/>
      <c r="BH1296" s="45"/>
      <c r="BI1296" s="45"/>
      <c r="BJ1296" s="45"/>
      <c r="BK1296" s="45"/>
      <c r="BL1296" s="45"/>
      <c r="BM1296" s="45"/>
      <c r="BN1296" s="45"/>
      <c r="BO1296" s="45"/>
      <c r="BP1296" s="45"/>
      <c r="BQ1296" s="45"/>
      <c r="BR1296" s="45"/>
      <c r="BS1296" s="45"/>
      <c r="BT1296" s="45"/>
      <c r="BU1296" s="45"/>
      <c r="BV1296" s="45"/>
      <c r="BW1296" s="45"/>
      <c r="BX1296" s="45"/>
      <c r="BY1296" s="45"/>
      <c r="BZ1296" s="45"/>
      <c r="CA1296" s="45"/>
      <c r="CB1296" s="45"/>
      <c r="CC1296" s="45"/>
      <c r="CD1296" s="45"/>
      <c r="CE1296" s="45"/>
      <c r="CF1296" s="45"/>
      <c r="CG1296" s="45"/>
      <c r="CH1296" s="45"/>
      <c r="CI1296" s="45"/>
      <c r="CJ1296" s="45"/>
      <c r="CK1296" s="45"/>
      <c r="CL1296" s="45"/>
      <c r="CM1296" s="45"/>
      <c r="CN1296" s="45"/>
      <c r="CO1296" s="45"/>
      <c r="CP1296" s="45"/>
      <c r="CQ1296" s="45"/>
      <c r="CR1296" s="45"/>
      <c r="CS1296" s="45"/>
      <c r="CT1296" s="45"/>
      <c r="CU1296" s="45"/>
      <c r="CV1296" s="45"/>
      <c r="CW1296" s="45"/>
      <c r="CX1296" s="45"/>
      <c r="CY1296" s="45"/>
      <c r="CZ1296" s="45"/>
      <c r="DA1296" s="45"/>
      <c r="DB1296" s="45"/>
      <c r="DC1296" s="45"/>
      <c r="DD1296" s="45"/>
      <c r="DE1296" s="45"/>
      <c r="DF1296" s="45"/>
      <c r="DG1296" s="45"/>
      <c r="DH1296" s="45"/>
      <c r="DI1296" s="45"/>
      <c r="DJ1296" s="45"/>
      <c r="DK1296" s="45"/>
      <c r="DL1296" s="45"/>
      <c r="DM1296" s="45"/>
      <c r="DN1296" s="45"/>
      <c r="DO1296" s="45"/>
      <c r="DP1296" s="45"/>
      <c r="DQ1296" s="45"/>
      <c r="DR1296" s="45"/>
      <c r="DS1296" s="45"/>
      <c r="DT1296" s="45"/>
      <c r="DU1296" s="45"/>
      <c r="DV1296" s="1217"/>
      <c r="DW1296" s="45"/>
      <c r="DX1296" s="45"/>
      <c r="DY1296" s="45"/>
      <c r="DZ1296" s="45"/>
      <c r="EA1296" s="45"/>
      <c r="EB1296" s="45"/>
      <c r="EC1296" s="45"/>
      <c r="ED1296" s="45"/>
      <c r="EE1296" s="45"/>
      <c r="EF1296" s="45"/>
      <c r="EG1296" s="45"/>
      <c r="EH1296" s="45"/>
      <c r="EI1296" s="45"/>
      <c r="EJ1296" s="45"/>
      <c r="EK1296" s="45"/>
      <c r="EL1296" s="45"/>
      <c r="EM1296" s="45"/>
      <c r="EN1296" s="45"/>
      <c r="EO1296" s="45"/>
      <c r="EP1296" s="45"/>
      <c r="EQ1296" s="1217"/>
      <c r="ER1296" s="577"/>
    </row>
    <row r="1297" spans="1:148" ht="15" customHeight="1">
      <c r="A1297" s="648"/>
      <c r="B1297" s="2261" t="str">
        <f t="shared" si="1333"/>
        <v>Desk 44</v>
      </c>
      <c r="C1297" s="2266" t="str">
        <f t="shared" ref="C1297:D1297" si="1377">IF(ISBLANK(C55), "", C55)</f>
        <v/>
      </c>
      <c r="D1297" s="2266" t="str">
        <f t="shared" si="1377"/>
        <v/>
      </c>
      <c r="E1297" s="2266" t="str">
        <f t="shared" si="1334"/>
        <v/>
      </c>
      <c r="F1297" s="2266" t="str">
        <f t="shared" si="1334"/>
        <v/>
      </c>
      <c r="G1297" s="45"/>
      <c r="H1297" s="45"/>
      <c r="I1297" s="45"/>
      <c r="J1297" s="45"/>
      <c r="K1297" s="45"/>
      <c r="L1297" s="45"/>
      <c r="M1297" s="45"/>
      <c r="N1297" s="45"/>
      <c r="O1297" s="45"/>
      <c r="P1297" s="45"/>
      <c r="Q1297" s="45"/>
      <c r="R1297" s="45"/>
      <c r="S1297" s="45"/>
      <c r="T1297" s="45"/>
      <c r="U1297" s="45"/>
      <c r="V1297" s="45"/>
      <c r="W1297" s="45"/>
      <c r="X1297" s="45"/>
      <c r="Y1297" s="45"/>
      <c r="Z1297" s="45"/>
      <c r="AA1297" s="45"/>
      <c r="AB1297" s="45"/>
      <c r="AC1297" s="45"/>
      <c r="AD1297" s="45"/>
      <c r="AE1297" s="45"/>
      <c r="AF1297" s="45"/>
      <c r="AG1297" s="45"/>
      <c r="AH1297" s="45"/>
      <c r="AI1297" s="45"/>
      <c r="AJ1297" s="45"/>
      <c r="AK1297" s="45"/>
      <c r="AL1297" s="45"/>
      <c r="AM1297" s="45"/>
      <c r="AN1297" s="45"/>
      <c r="AO1297" s="45"/>
      <c r="AP1297" s="45"/>
      <c r="AQ1297" s="45"/>
      <c r="AR1297" s="45"/>
      <c r="AS1297" s="45"/>
      <c r="AT1297" s="45"/>
      <c r="AU1297" s="45"/>
      <c r="AV1297" s="45"/>
      <c r="AW1297" s="45"/>
      <c r="AX1297" s="45"/>
      <c r="AY1297" s="45"/>
      <c r="AZ1297" s="45"/>
      <c r="BA1297" s="45"/>
      <c r="BB1297" s="45"/>
      <c r="BC1297" s="45"/>
      <c r="BD1297" s="45"/>
      <c r="BE1297" s="45"/>
      <c r="BF1297" s="45"/>
      <c r="BG1297" s="45"/>
      <c r="BH1297" s="45"/>
      <c r="BI1297" s="45"/>
      <c r="BJ1297" s="45"/>
      <c r="BK1297" s="45"/>
      <c r="BL1297" s="45"/>
      <c r="BM1297" s="45"/>
      <c r="BN1297" s="45"/>
      <c r="BO1297" s="45"/>
      <c r="BP1297" s="45"/>
      <c r="BQ1297" s="45"/>
      <c r="BR1297" s="45"/>
      <c r="BS1297" s="45"/>
      <c r="BT1297" s="45"/>
      <c r="BU1297" s="45"/>
      <c r="BV1297" s="45"/>
      <c r="BW1297" s="45"/>
      <c r="BX1297" s="45"/>
      <c r="BY1297" s="45"/>
      <c r="BZ1297" s="45"/>
      <c r="CA1297" s="45"/>
      <c r="CB1297" s="45"/>
      <c r="CC1297" s="45"/>
      <c r="CD1297" s="45"/>
      <c r="CE1297" s="45"/>
      <c r="CF1297" s="45"/>
      <c r="CG1297" s="45"/>
      <c r="CH1297" s="45"/>
      <c r="CI1297" s="45"/>
      <c r="CJ1297" s="45"/>
      <c r="CK1297" s="45"/>
      <c r="CL1297" s="45"/>
      <c r="CM1297" s="45"/>
      <c r="CN1297" s="45"/>
      <c r="CO1297" s="45"/>
      <c r="CP1297" s="45"/>
      <c r="CQ1297" s="45"/>
      <c r="CR1297" s="45"/>
      <c r="CS1297" s="45"/>
      <c r="CT1297" s="45"/>
      <c r="CU1297" s="45"/>
      <c r="CV1297" s="45"/>
      <c r="CW1297" s="45"/>
      <c r="CX1297" s="45"/>
      <c r="CY1297" s="45"/>
      <c r="CZ1297" s="45"/>
      <c r="DA1297" s="45"/>
      <c r="DB1297" s="45"/>
      <c r="DC1297" s="45"/>
      <c r="DD1297" s="45"/>
      <c r="DE1297" s="45"/>
      <c r="DF1297" s="45"/>
      <c r="DG1297" s="45"/>
      <c r="DH1297" s="45"/>
      <c r="DI1297" s="45"/>
      <c r="DJ1297" s="45"/>
      <c r="DK1297" s="45"/>
      <c r="DL1297" s="45"/>
      <c r="DM1297" s="45"/>
      <c r="DN1297" s="45"/>
      <c r="DO1297" s="45"/>
      <c r="DP1297" s="45"/>
      <c r="DQ1297" s="45"/>
      <c r="DR1297" s="45"/>
      <c r="DS1297" s="45"/>
      <c r="DT1297" s="45"/>
      <c r="DU1297" s="45"/>
      <c r="DV1297" s="1217"/>
      <c r="DW1297" s="45"/>
      <c r="DX1297" s="45"/>
      <c r="DY1297" s="45"/>
      <c r="DZ1297" s="45"/>
      <c r="EA1297" s="45"/>
      <c r="EB1297" s="45"/>
      <c r="EC1297" s="45"/>
      <c r="ED1297" s="45"/>
      <c r="EE1297" s="45"/>
      <c r="EF1297" s="45"/>
      <c r="EG1297" s="45"/>
      <c r="EH1297" s="45"/>
      <c r="EI1297" s="45"/>
      <c r="EJ1297" s="45"/>
      <c r="EK1297" s="45"/>
      <c r="EL1297" s="45"/>
      <c r="EM1297" s="45"/>
      <c r="EN1297" s="45"/>
      <c r="EO1297" s="45"/>
      <c r="EP1297" s="45"/>
      <c r="EQ1297" s="1217"/>
      <c r="ER1297" s="577"/>
    </row>
    <row r="1298" spans="1:148" ht="15" customHeight="1">
      <c r="A1298" s="648"/>
      <c r="B1298" s="2261" t="str">
        <f t="shared" si="1333"/>
        <v>Desk 45</v>
      </c>
      <c r="C1298" s="2266" t="str">
        <f t="shared" ref="C1298:D1298" si="1378">IF(ISBLANK(C56), "", C56)</f>
        <v/>
      </c>
      <c r="D1298" s="2266" t="str">
        <f t="shared" si="1378"/>
        <v/>
      </c>
      <c r="E1298" s="2266" t="str">
        <f t="shared" si="1334"/>
        <v/>
      </c>
      <c r="F1298" s="2266" t="str">
        <f t="shared" si="1334"/>
        <v/>
      </c>
      <c r="G1298" s="45"/>
      <c r="H1298" s="45"/>
      <c r="I1298" s="45"/>
      <c r="J1298" s="45"/>
      <c r="K1298" s="45"/>
      <c r="L1298" s="45"/>
      <c r="M1298" s="45"/>
      <c r="N1298" s="45"/>
      <c r="O1298" s="45"/>
      <c r="P1298" s="45"/>
      <c r="Q1298" s="45"/>
      <c r="R1298" s="45"/>
      <c r="S1298" s="45"/>
      <c r="T1298" s="45"/>
      <c r="U1298" s="45"/>
      <c r="V1298" s="45"/>
      <c r="W1298" s="45"/>
      <c r="X1298" s="45"/>
      <c r="Y1298" s="45"/>
      <c r="Z1298" s="45"/>
      <c r="AA1298" s="45"/>
      <c r="AB1298" s="45"/>
      <c r="AC1298" s="45"/>
      <c r="AD1298" s="45"/>
      <c r="AE1298" s="45"/>
      <c r="AF1298" s="45"/>
      <c r="AG1298" s="45"/>
      <c r="AH1298" s="45"/>
      <c r="AI1298" s="45"/>
      <c r="AJ1298" s="45"/>
      <c r="AK1298" s="45"/>
      <c r="AL1298" s="45"/>
      <c r="AM1298" s="45"/>
      <c r="AN1298" s="45"/>
      <c r="AO1298" s="45"/>
      <c r="AP1298" s="45"/>
      <c r="AQ1298" s="45"/>
      <c r="AR1298" s="45"/>
      <c r="AS1298" s="45"/>
      <c r="AT1298" s="45"/>
      <c r="AU1298" s="45"/>
      <c r="AV1298" s="45"/>
      <c r="AW1298" s="45"/>
      <c r="AX1298" s="45"/>
      <c r="AY1298" s="45"/>
      <c r="AZ1298" s="45"/>
      <c r="BA1298" s="45"/>
      <c r="BB1298" s="45"/>
      <c r="BC1298" s="45"/>
      <c r="BD1298" s="45"/>
      <c r="BE1298" s="45"/>
      <c r="BF1298" s="45"/>
      <c r="BG1298" s="45"/>
      <c r="BH1298" s="45"/>
      <c r="BI1298" s="45"/>
      <c r="BJ1298" s="45"/>
      <c r="BK1298" s="45"/>
      <c r="BL1298" s="45"/>
      <c r="BM1298" s="45"/>
      <c r="BN1298" s="45"/>
      <c r="BO1298" s="45"/>
      <c r="BP1298" s="45"/>
      <c r="BQ1298" s="45"/>
      <c r="BR1298" s="45"/>
      <c r="BS1298" s="45"/>
      <c r="BT1298" s="45"/>
      <c r="BU1298" s="45"/>
      <c r="BV1298" s="45"/>
      <c r="BW1298" s="45"/>
      <c r="BX1298" s="45"/>
      <c r="BY1298" s="45"/>
      <c r="BZ1298" s="45"/>
      <c r="CA1298" s="45"/>
      <c r="CB1298" s="45"/>
      <c r="CC1298" s="45"/>
      <c r="CD1298" s="45"/>
      <c r="CE1298" s="45"/>
      <c r="CF1298" s="45"/>
      <c r="CG1298" s="45"/>
      <c r="CH1298" s="45"/>
      <c r="CI1298" s="45"/>
      <c r="CJ1298" s="45"/>
      <c r="CK1298" s="45"/>
      <c r="CL1298" s="45"/>
      <c r="CM1298" s="45"/>
      <c r="CN1298" s="45"/>
      <c r="CO1298" s="45"/>
      <c r="CP1298" s="45"/>
      <c r="CQ1298" s="45"/>
      <c r="CR1298" s="45"/>
      <c r="CS1298" s="45"/>
      <c r="CT1298" s="45"/>
      <c r="CU1298" s="45"/>
      <c r="CV1298" s="45"/>
      <c r="CW1298" s="45"/>
      <c r="CX1298" s="45"/>
      <c r="CY1298" s="45"/>
      <c r="CZ1298" s="45"/>
      <c r="DA1298" s="45"/>
      <c r="DB1298" s="45"/>
      <c r="DC1298" s="45"/>
      <c r="DD1298" s="45"/>
      <c r="DE1298" s="45"/>
      <c r="DF1298" s="45"/>
      <c r="DG1298" s="45"/>
      <c r="DH1298" s="45"/>
      <c r="DI1298" s="45"/>
      <c r="DJ1298" s="45"/>
      <c r="DK1298" s="45"/>
      <c r="DL1298" s="45"/>
      <c r="DM1298" s="45"/>
      <c r="DN1298" s="45"/>
      <c r="DO1298" s="45"/>
      <c r="DP1298" s="45"/>
      <c r="DQ1298" s="45"/>
      <c r="DR1298" s="45"/>
      <c r="DS1298" s="45"/>
      <c r="DT1298" s="45"/>
      <c r="DU1298" s="45"/>
      <c r="DV1298" s="1217"/>
      <c r="DW1298" s="45"/>
      <c r="DX1298" s="45"/>
      <c r="DY1298" s="45"/>
      <c r="DZ1298" s="45"/>
      <c r="EA1298" s="45"/>
      <c r="EB1298" s="45"/>
      <c r="EC1298" s="45"/>
      <c r="ED1298" s="45"/>
      <c r="EE1298" s="45"/>
      <c r="EF1298" s="45"/>
      <c r="EG1298" s="45"/>
      <c r="EH1298" s="45"/>
      <c r="EI1298" s="45"/>
      <c r="EJ1298" s="45"/>
      <c r="EK1298" s="45"/>
      <c r="EL1298" s="45"/>
      <c r="EM1298" s="45"/>
      <c r="EN1298" s="45"/>
      <c r="EO1298" s="45"/>
      <c r="EP1298" s="45"/>
      <c r="EQ1298" s="1217"/>
      <c r="ER1298" s="577"/>
    </row>
    <row r="1299" spans="1:148" ht="15" customHeight="1">
      <c r="A1299" s="648"/>
      <c r="B1299" s="2261" t="str">
        <f t="shared" si="1333"/>
        <v>Desk 46</v>
      </c>
      <c r="C1299" s="2266" t="str">
        <f t="shared" ref="C1299:D1299" si="1379">IF(ISBLANK(C57), "", C57)</f>
        <v/>
      </c>
      <c r="D1299" s="2266" t="str">
        <f t="shared" si="1379"/>
        <v/>
      </c>
      <c r="E1299" s="2266" t="str">
        <f t="shared" si="1334"/>
        <v/>
      </c>
      <c r="F1299" s="2266" t="str">
        <f t="shared" si="1334"/>
        <v/>
      </c>
      <c r="G1299" s="45"/>
      <c r="H1299" s="45"/>
      <c r="I1299" s="45"/>
      <c r="J1299" s="45"/>
      <c r="K1299" s="45"/>
      <c r="L1299" s="45"/>
      <c r="M1299" s="45"/>
      <c r="N1299" s="45"/>
      <c r="O1299" s="45"/>
      <c r="P1299" s="45"/>
      <c r="Q1299" s="45"/>
      <c r="R1299" s="45"/>
      <c r="S1299" s="45"/>
      <c r="T1299" s="45"/>
      <c r="U1299" s="45"/>
      <c r="V1299" s="45"/>
      <c r="W1299" s="45"/>
      <c r="X1299" s="45"/>
      <c r="Y1299" s="45"/>
      <c r="Z1299" s="45"/>
      <c r="AA1299" s="45"/>
      <c r="AB1299" s="45"/>
      <c r="AC1299" s="45"/>
      <c r="AD1299" s="45"/>
      <c r="AE1299" s="45"/>
      <c r="AF1299" s="45"/>
      <c r="AG1299" s="45"/>
      <c r="AH1299" s="45"/>
      <c r="AI1299" s="45"/>
      <c r="AJ1299" s="45"/>
      <c r="AK1299" s="45"/>
      <c r="AL1299" s="45"/>
      <c r="AM1299" s="45"/>
      <c r="AN1299" s="45"/>
      <c r="AO1299" s="45"/>
      <c r="AP1299" s="45"/>
      <c r="AQ1299" s="45"/>
      <c r="AR1299" s="45"/>
      <c r="AS1299" s="45"/>
      <c r="AT1299" s="45"/>
      <c r="AU1299" s="45"/>
      <c r="AV1299" s="45"/>
      <c r="AW1299" s="45"/>
      <c r="AX1299" s="45"/>
      <c r="AY1299" s="45"/>
      <c r="AZ1299" s="45"/>
      <c r="BA1299" s="45"/>
      <c r="BB1299" s="45"/>
      <c r="BC1299" s="45"/>
      <c r="BD1299" s="45"/>
      <c r="BE1299" s="45"/>
      <c r="BF1299" s="45"/>
      <c r="BG1299" s="45"/>
      <c r="BH1299" s="45"/>
      <c r="BI1299" s="45"/>
      <c r="BJ1299" s="45"/>
      <c r="BK1299" s="45"/>
      <c r="BL1299" s="45"/>
      <c r="BM1299" s="45"/>
      <c r="BN1299" s="45"/>
      <c r="BO1299" s="45"/>
      <c r="BP1299" s="45"/>
      <c r="BQ1299" s="45"/>
      <c r="BR1299" s="45"/>
      <c r="BS1299" s="45"/>
      <c r="BT1299" s="45"/>
      <c r="BU1299" s="45"/>
      <c r="BV1299" s="45"/>
      <c r="BW1299" s="45"/>
      <c r="BX1299" s="45"/>
      <c r="BY1299" s="45"/>
      <c r="BZ1299" s="45"/>
      <c r="CA1299" s="45"/>
      <c r="CB1299" s="45"/>
      <c r="CC1299" s="45"/>
      <c r="CD1299" s="45"/>
      <c r="CE1299" s="45"/>
      <c r="CF1299" s="45"/>
      <c r="CG1299" s="45"/>
      <c r="CH1299" s="45"/>
      <c r="CI1299" s="45"/>
      <c r="CJ1299" s="45"/>
      <c r="CK1299" s="45"/>
      <c r="CL1299" s="45"/>
      <c r="CM1299" s="45"/>
      <c r="CN1299" s="45"/>
      <c r="CO1299" s="45"/>
      <c r="CP1299" s="45"/>
      <c r="CQ1299" s="45"/>
      <c r="CR1299" s="45"/>
      <c r="CS1299" s="45"/>
      <c r="CT1299" s="45"/>
      <c r="CU1299" s="45"/>
      <c r="CV1299" s="45"/>
      <c r="CW1299" s="45"/>
      <c r="CX1299" s="45"/>
      <c r="CY1299" s="45"/>
      <c r="CZ1299" s="45"/>
      <c r="DA1299" s="45"/>
      <c r="DB1299" s="45"/>
      <c r="DC1299" s="45"/>
      <c r="DD1299" s="45"/>
      <c r="DE1299" s="45"/>
      <c r="DF1299" s="45"/>
      <c r="DG1299" s="45"/>
      <c r="DH1299" s="45"/>
      <c r="DI1299" s="45"/>
      <c r="DJ1299" s="45"/>
      <c r="DK1299" s="45"/>
      <c r="DL1299" s="45"/>
      <c r="DM1299" s="45"/>
      <c r="DN1299" s="45"/>
      <c r="DO1299" s="45"/>
      <c r="DP1299" s="45"/>
      <c r="DQ1299" s="45"/>
      <c r="DR1299" s="45"/>
      <c r="DS1299" s="45"/>
      <c r="DT1299" s="45"/>
      <c r="DU1299" s="45"/>
      <c r="DV1299" s="1217"/>
      <c r="DW1299" s="45"/>
      <c r="DX1299" s="45"/>
      <c r="DY1299" s="45"/>
      <c r="DZ1299" s="45"/>
      <c r="EA1299" s="45"/>
      <c r="EB1299" s="45"/>
      <c r="EC1299" s="45"/>
      <c r="ED1299" s="45"/>
      <c r="EE1299" s="45"/>
      <c r="EF1299" s="45"/>
      <c r="EG1299" s="45"/>
      <c r="EH1299" s="45"/>
      <c r="EI1299" s="45"/>
      <c r="EJ1299" s="45"/>
      <c r="EK1299" s="45"/>
      <c r="EL1299" s="45"/>
      <c r="EM1299" s="45"/>
      <c r="EN1299" s="45"/>
      <c r="EO1299" s="45"/>
      <c r="EP1299" s="45"/>
      <c r="EQ1299" s="1217"/>
      <c r="ER1299" s="577"/>
    </row>
    <row r="1300" spans="1:148" ht="15" customHeight="1">
      <c r="A1300" s="648"/>
      <c r="B1300" s="2261" t="str">
        <f t="shared" si="1333"/>
        <v>Desk 47</v>
      </c>
      <c r="C1300" s="2266" t="str">
        <f t="shared" ref="C1300:D1300" si="1380">IF(ISBLANK(C58), "", C58)</f>
        <v/>
      </c>
      <c r="D1300" s="2266" t="str">
        <f t="shared" si="1380"/>
        <v/>
      </c>
      <c r="E1300" s="2266" t="str">
        <f t="shared" si="1334"/>
        <v/>
      </c>
      <c r="F1300" s="2266" t="str">
        <f t="shared" si="1334"/>
        <v/>
      </c>
      <c r="G1300" s="45"/>
      <c r="H1300" s="45"/>
      <c r="I1300" s="45"/>
      <c r="J1300" s="45"/>
      <c r="K1300" s="45"/>
      <c r="L1300" s="45"/>
      <c r="M1300" s="45"/>
      <c r="N1300" s="45"/>
      <c r="O1300" s="45"/>
      <c r="P1300" s="45"/>
      <c r="Q1300" s="45"/>
      <c r="R1300" s="45"/>
      <c r="S1300" s="45"/>
      <c r="T1300" s="45"/>
      <c r="U1300" s="45"/>
      <c r="V1300" s="45"/>
      <c r="W1300" s="45"/>
      <c r="X1300" s="45"/>
      <c r="Y1300" s="45"/>
      <c r="Z1300" s="45"/>
      <c r="AA1300" s="45"/>
      <c r="AB1300" s="45"/>
      <c r="AC1300" s="45"/>
      <c r="AD1300" s="45"/>
      <c r="AE1300" s="45"/>
      <c r="AF1300" s="45"/>
      <c r="AG1300" s="45"/>
      <c r="AH1300" s="45"/>
      <c r="AI1300" s="45"/>
      <c r="AJ1300" s="45"/>
      <c r="AK1300" s="45"/>
      <c r="AL1300" s="45"/>
      <c r="AM1300" s="45"/>
      <c r="AN1300" s="45"/>
      <c r="AO1300" s="45"/>
      <c r="AP1300" s="45"/>
      <c r="AQ1300" s="45"/>
      <c r="AR1300" s="45"/>
      <c r="AS1300" s="45"/>
      <c r="AT1300" s="45"/>
      <c r="AU1300" s="45"/>
      <c r="AV1300" s="45"/>
      <c r="AW1300" s="45"/>
      <c r="AX1300" s="45"/>
      <c r="AY1300" s="45"/>
      <c r="AZ1300" s="45"/>
      <c r="BA1300" s="45"/>
      <c r="BB1300" s="45"/>
      <c r="BC1300" s="45"/>
      <c r="BD1300" s="45"/>
      <c r="BE1300" s="45"/>
      <c r="BF1300" s="45"/>
      <c r="BG1300" s="45"/>
      <c r="BH1300" s="45"/>
      <c r="BI1300" s="45"/>
      <c r="BJ1300" s="45"/>
      <c r="BK1300" s="45"/>
      <c r="BL1300" s="45"/>
      <c r="BM1300" s="45"/>
      <c r="BN1300" s="45"/>
      <c r="BO1300" s="45"/>
      <c r="BP1300" s="45"/>
      <c r="BQ1300" s="45"/>
      <c r="BR1300" s="45"/>
      <c r="BS1300" s="45"/>
      <c r="BT1300" s="45"/>
      <c r="BU1300" s="45"/>
      <c r="BV1300" s="45"/>
      <c r="BW1300" s="45"/>
      <c r="BX1300" s="45"/>
      <c r="BY1300" s="45"/>
      <c r="BZ1300" s="45"/>
      <c r="CA1300" s="45"/>
      <c r="CB1300" s="45"/>
      <c r="CC1300" s="45"/>
      <c r="CD1300" s="45"/>
      <c r="CE1300" s="45"/>
      <c r="CF1300" s="45"/>
      <c r="CG1300" s="45"/>
      <c r="CH1300" s="45"/>
      <c r="CI1300" s="45"/>
      <c r="CJ1300" s="45"/>
      <c r="CK1300" s="45"/>
      <c r="CL1300" s="45"/>
      <c r="CM1300" s="45"/>
      <c r="CN1300" s="45"/>
      <c r="CO1300" s="45"/>
      <c r="CP1300" s="45"/>
      <c r="CQ1300" s="45"/>
      <c r="CR1300" s="45"/>
      <c r="CS1300" s="45"/>
      <c r="CT1300" s="45"/>
      <c r="CU1300" s="45"/>
      <c r="CV1300" s="45"/>
      <c r="CW1300" s="45"/>
      <c r="CX1300" s="45"/>
      <c r="CY1300" s="45"/>
      <c r="CZ1300" s="45"/>
      <c r="DA1300" s="45"/>
      <c r="DB1300" s="45"/>
      <c r="DC1300" s="45"/>
      <c r="DD1300" s="45"/>
      <c r="DE1300" s="45"/>
      <c r="DF1300" s="45"/>
      <c r="DG1300" s="45"/>
      <c r="DH1300" s="45"/>
      <c r="DI1300" s="45"/>
      <c r="DJ1300" s="45"/>
      <c r="DK1300" s="45"/>
      <c r="DL1300" s="45"/>
      <c r="DM1300" s="45"/>
      <c r="DN1300" s="45"/>
      <c r="DO1300" s="45"/>
      <c r="DP1300" s="45"/>
      <c r="DQ1300" s="45"/>
      <c r="DR1300" s="45"/>
      <c r="DS1300" s="45"/>
      <c r="DT1300" s="45"/>
      <c r="DU1300" s="45"/>
      <c r="DV1300" s="1217"/>
      <c r="DW1300" s="45"/>
      <c r="DX1300" s="45"/>
      <c r="DY1300" s="45"/>
      <c r="DZ1300" s="45"/>
      <c r="EA1300" s="45"/>
      <c r="EB1300" s="45"/>
      <c r="EC1300" s="45"/>
      <c r="ED1300" s="45"/>
      <c r="EE1300" s="45"/>
      <c r="EF1300" s="45"/>
      <c r="EG1300" s="45"/>
      <c r="EH1300" s="45"/>
      <c r="EI1300" s="45"/>
      <c r="EJ1300" s="45"/>
      <c r="EK1300" s="45"/>
      <c r="EL1300" s="45"/>
      <c r="EM1300" s="45"/>
      <c r="EN1300" s="45"/>
      <c r="EO1300" s="45"/>
      <c r="EP1300" s="45"/>
      <c r="EQ1300" s="1217"/>
      <c r="ER1300" s="577"/>
    </row>
    <row r="1301" spans="1:148" ht="15" customHeight="1">
      <c r="A1301" s="648"/>
      <c r="B1301" s="2261" t="str">
        <f t="shared" si="1333"/>
        <v>Desk 48</v>
      </c>
      <c r="C1301" s="2266" t="str">
        <f t="shared" ref="C1301:D1301" si="1381">IF(ISBLANK(C59), "", C59)</f>
        <v/>
      </c>
      <c r="D1301" s="2266" t="str">
        <f t="shared" si="1381"/>
        <v/>
      </c>
      <c r="E1301" s="2266" t="str">
        <f t="shared" si="1334"/>
        <v/>
      </c>
      <c r="F1301" s="2266" t="str">
        <f t="shared" si="1334"/>
        <v/>
      </c>
      <c r="G1301" s="45"/>
      <c r="H1301" s="45"/>
      <c r="I1301" s="45"/>
      <c r="J1301" s="45"/>
      <c r="K1301" s="45"/>
      <c r="L1301" s="45"/>
      <c r="M1301" s="45"/>
      <c r="N1301" s="45"/>
      <c r="O1301" s="45"/>
      <c r="P1301" s="45"/>
      <c r="Q1301" s="45"/>
      <c r="R1301" s="45"/>
      <c r="S1301" s="45"/>
      <c r="T1301" s="45"/>
      <c r="U1301" s="45"/>
      <c r="V1301" s="45"/>
      <c r="W1301" s="45"/>
      <c r="X1301" s="45"/>
      <c r="Y1301" s="45"/>
      <c r="Z1301" s="45"/>
      <c r="AA1301" s="45"/>
      <c r="AB1301" s="45"/>
      <c r="AC1301" s="45"/>
      <c r="AD1301" s="45"/>
      <c r="AE1301" s="45"/>
      <c r="AF1301" s="45"/>
      <c r="AG1301" s="45"/>
      <c r="AH1301" s="45"/>
      <c r="AI1301" s="45"/>
      <c r="AJ1301" s="45"/>
      <c r="AK1301" s="45"/>
      <c r="AL1301" s="45"/>
      <c r="AM1301" s="45"/>
      <c r="AN1301" s="45"/>
      <c r="AO1301" s="45"/>
      <c r="AP1301" s="45"/>
      <c r="AQ1301" s="45"/>
      <c r="AR1301" s="45"/>
      <c r="AS1301" s="45"/>
      <c r="AT1301" s="45"/>
      <c r="AU1301" s="45"/>
      <c r="AV1301" s="45"/>
      <c r="AW1301" s="45"/>
      <c r="AX1301" s="45"/>
      <c r="AY1301" s="45"/>
      <c r="AZ1301" s="45"/>
      <c r="BA1301" s="45"/>
      <c r="BB1301" s="45"/>
      <c r="BC1301" s="45"/>
      <c r="BD1301" s="45"/>
      <c r="BE1301" s="45"/>
      <c r="BF1301" s="45"/>
      <c r="BG1301" s="45"/>
      <c r="BH1301" s="45"/>
      <c r="BI1301" s="45"/>
      <c r="BJ1301" s="45"/>
      <c r="BK1301" s="45"/>
      <c r="BL1301" s="45"/>
      <c r="BM1301" s="45"/>
      <c r="BN1301" s="45"/>
      <c r="BO1301" s="45"/>
      <c r="BP1301" s="45"/>
      <c r="BQ1301" s="45"/>
      <c r="BR1301" s="45"/>
      <c r="BS1301" s="45"/>
      <c r="BT1301" s="45"/>
      <c r="BU1301" s="45"/>
      <c r="BV1301" s="45"/>
      <c r="BW1301" s="45"/>
      <c r="BX1301" s="45"/>
      <c r="BY1301" s="45"/>
      <c r="BZ1301" s="45"/>
      <c r="CA1301" s="45"/>
      <c r="CB1301" s="45"/>
      <c r="CC1301" s="45"/>
      <c r="CD1301" s="45"/>
      <c r="CE1301" s="45"/>
      <c r="CF1301" s="45"/>
      <c r="CG1301" s="45"/>
      <c r="CH1301" s="45"/>
      <c r="CI1301" s="45"/>
      <c r="CJ1301" s="45"/>
      <c r="CK1301" s="45"/>
      <c r="CL1301" s="45"/>
      <c r="CM1301" s="45"/>
      <c r="CN1301" s="45"/>
      <c r="CO1301" s="45"/>
      <c r="CP1301" s="45"/>
      <c r="CQ1301" s="45"/>
      <c r="CR1301" s="45"/>
      <c r="CS1301" s="45"/>
      <c r="CT1301" s="45"/>
      <c r="CU1301" s="45"/>
      <c r="CV1301" s="45"/>
      <c r="CW1301" s="45"/>
      <c r="CX1301" s="45"/>
      <c r="CY1301" s="45"/>
      <c r="CZ1301" s="45"/>
      <c r="DA1301" s="45"/>
      <c r="DB1301" s="45"/>
      <c r="DC1301" s="45"/>
      <c r="DD1301" s="45"/>
      <c r="DE1301" s="45"/>
      <c r="DF1301" s="45"/>
      <c r="DG1301" s="45"/>
      <c r="DH1301" s="45"/>
      <c r="DI1301" s="45"/>
      <c r="DJ1301" s="45"/>
      <c r="DK1301" s="45"/>
      <c r="DL1301" s="45"/>
      <c r="DM1301" s="45"/>
      <c r="DN1301" s="45"/>
      <c r="DO1301" s="45"/>
      <c r="DP1301" s="45"/>
      <c r="DQ1301" s="45"/>
      <c r="DR1301" s="45"/>
      <c r="DS1301" s="45"/>
      <c r="DT1301" s="45"/>
      <c r="DU1301" s="45"/>
      <c r="DV1301" s="1217"/>
      <c r="DW1301" s="45"/>
      <c r="DX1301" s="45"/>
      <c r="DY1301" s="45"/>
      <c r="DZ1301" s="45"/>
      <c r="EA1301" s="45"/>
      <c r="EB1301" s="45"/>
      <c r="EC1301" s="45"/>
      <c r="ED1301" s="45"/>
      <c r="EE1301" s="45"/>
      <c r="EF1301" s="45"/>
      <c r="EG1301" s="45"/>
      <c r="EH1301" s="45"/>
      <c r="EI1301" s="45"/>
      <c r="EJ1301" s="45"/>
      <c r="EK1301" s="45"/>
      <c r="EL1301" s="45"/>
      <c r="EM1301" s="45"/>
      <c r="EN1301" s="45"/>
      <c r="EO1301" s="45"/>
      <c r="EP1301" s="45"/>
      <c r="EQ1301" s="1217"/>
      <c r="ER1301" s="577"/>
    </row>
    <row r="1302" spans="1:148" ht="15" customHeight="1">
      <c r="A1302" s="648"/>
      <c r="B1302" s="2261" t="str">
        <f t="shared" si="1333"/>
        <v>Desk 49</v>
      </c>
      <c r="C1302" s="2266" t="str">
        <f t="shared" ref="C1302:D1302" si="1382">IF(ISBLANK(C60), "", C60)</f>
        <v/>
      </c>
      <c r="D1302" s="2266" t="str">
        <f t="shared" si="1382"/>
        <v/>
      </c>
      <c r="E1302" s="2266" t="str">
        <f t="shared" si="1334"/>
        <v/>
      </c>
      <c r="F1302" s="2266" t="str">
        <f t="shared" si="1334"/>
        <v/>
      </c>
      <c r="G1302" s="45"/>
      <c r="H1302" s="45"/>
      <c r="I1302" s="45"/>
      <c r="J1302" s="45"/>
      <c r="K1302" s="45"/>
      <c r="L1302" s="45"/>
      <c r="M1302" s="45"/>
      <c r="N1302" s="45"/>
      <c r="O1302" s="45"/>
      <c r="P1302" s="45"/>
      <c r="Q1302" s="45"/>
      <c r="R1302" s="45"/>
      <c r="S1302" s="45"/>
      <c r="T1302" s="45"/>
      <c r="U1302" s="45"/>
      <c r="V1302" s="45"/>
      <c r="W1302" s="45"/>
      <c r="X1302" s="45"/>
      <c r="Y1302" s="45"/>
      <c r="Z1302" s="45"/>
      <c r="AA1302" s="45"/>
      <c r="AB1302" s="45"/>
      <c r="AC1302" s="45"/>
      <c r="AD1302" s="45"/>
      <c r="AE1302" s="45"/>
      <c r="AF1302" s="45"/>
      <c r="AG1302" s="45"/>
      <c r="AH1302" s="45"/>
      <c r="AI1302" s="45"/>
      <c r="AJ1302" s="45"/>
      <c r="AK1302" s="45"/>
      <c r="AL1302" s="45"/>
      <c r="AM1302" s="45"/>
      <c r="AN1302" s="45"/>
      <c r="AO1302" s="45"/>
      <c r="AP1302" s="45"/>
      <c r="AQ1302" s="45"/>
      <c r="AR1302" s="45"/>
      <c r="AS1302" s="45"/>
      <c r="AT1302" s="45"/>
      <c r="AU1302" s="45"/>
      <c r="AV1302" s="45"/>
      <c r="AW1302" s="45"/>
      <c r="AX1302" s="45"/>
      <c r="AY1302" s="45"/>
      <c r="AZ1302" s="45"/>
      <c r="BA1302" s="45"/>
      <c r="BB1302" s="45"/>
      <c r="BC1302" s="45"/>
      <c r="BD1302" s="45"/>
      <c r="BE1302" s="45"/>
      <c r="BF1302" s="45"/>
      <c r="BG1302" s="45"/>
      <c r="BH1302" s="45"/>
      <c r="BI1302" s="45"/>
      <c r="BJ1302" s="45"/>
      <c r="BK1302" s="45"/>
      <c r="BL1302" s="45"/>
      <c r="BM1302" s="45"/>
      <c r="BN1302" s="45"/>
      <c r="BO1302" s="45"/>
      <c r="BP1302" s="45"/>
      <c r="BQ1302" s="45"/>
      <c r="BR1302" s="45"/>
      <c r="BS1302" s="45"/>
      <c r="BT1302" s="45"/>
      <c r="BU1302" s="45"/>
      <c r="BV1302" s="45"/>
      <c r="BW1302" s="45"/>
      <c r="BX1302" s="45"/>
      <c r="BY1302" s="45"/>
      <c r="BZ1302" s="45"/>
      <c r="CA1302" s="45"/>
      <c r="CB1302" s="45"/>
      <c r="CC1302" s="45"/>
      <c r="CD1302" s="45"/>
      <c r="CE1302" s="45"/>
      <c r="CF1302" s="45"/>
      <c r="CG1302" s="45"/>
      <c r="CH1302" s="45"/>
      <c r="CI1302" s="45"/>
      <c r="CJ1302" s="45"/>
      <c r="CK1302" s="45"/>
      <c r="CL1302" s="45"/>
      <c r="CM1302" s="45"/>
      <c r="CN1302" s="45"/>
      <c r="CO1302" s="45"/>
      <c r="CP1302" s="45"/>
      <c r="CQ1302" s="45"/>
      <c r="CR1302" s="45"/>
      <c r="CS1302" s="45"/>
      <c r="CT1302" s="45"/>
      <c r="CU1302" s="45"/>
      <c r="CV1302" s="45"/>
      <c r="CW1302" s="45"/>
      <c r="CX1302" s="45"/>
      <c r="CY1302" s="45"/>
      <c r="CZ1302" s="45"/>
      <c r="DA1302" s="45"/>
      <c r="DB1302" s="45"/>
      <c r="DC1302" s="45"/>
      <c r="DD1302" s="45"/>
      <c r="DE1302" s="45"/>
      <c r="DF1302" s="45"/>
      <c r="DG1302" s="45"/>
      <c r="DH1302" s="45"/>
      <c r="DI1302" s="45"/>
      <c r="DJ1302" s="45"/>
      <c r="DK1302" s="45"/>
      <c r="DL1302" s="45"/>
      <c r="DM1302" s="45"/>
      <c r="DN1302" s="45"/>
      <c r="DO1302" s="45"/>
      <c r="DP1302" s="45"/>
      <c r="DQ1302" s="45"/>
      <c r="DR1302" s="45"/>
      <c r="DS1302" s="45"/>
      <c r="DT1302" s="45"/>
      <c r="DU1302" s="45"/>
      <c r="DV1302" s="1217"/>
      <c r="DW1302" s="45"/>
      <c r="DX1302" s="45"/>
      <c r="DY1302" s="45"/>
      <c r="DZ1302" s="45"/>
      <c r="EA1302" s="45"/>
      <c r="EB1302" s="45"/>
      <c r="EC1302" s="45"/>
      <c r="ED1302" s="45"/>
      <c r="EE1302" s="45"/>
      <c r="EF1302" s="45"/>
      <c r="EG1302" s="45"/>
      <c r="EH1302" s="45"/>
      <c r="EI1302" s="45"/>
      <c r="EJ1302" s="45"/>
      <c r="EK1302" s="45"/>
      <c r="EL1302" s="45"/>
      <c r="EM1302" s="45"/>
      <c r="EN1302" s="45"/>
      <c r="EO1302" s="45"/>
      <c r="EP1302" s="45"/>
      <c r="EQ1302" s="1217"/>
      <c r="ER1302" s="577"/>
    </row>
    <row r="1303" spans="1:148" ht="15" customHeight="1">
      <c r="A1303" s="648"/>
      <c r="B1303" s="2261" t="str">
        <f t="shared" si="1333"/>
        <v>Desk 50</v>
      </c>
      <c r="C1303" s="2266" t="str">
        <f t="shared" ref="C1303:D1303" si="1383">IF(ISBLANK(C61), "", C61)</f>
        <v/>
      </c>
      <c r="D1303" s="2266" t="str">
        <f t="shared" si="1383"/>
        <v/>
      </c>
      <c r="E1303" s="2266" t="str">
        <f t="shared" si="1334"/>
        <v/>
      </c>
      <c r="F1303" s="2266" t="str">
        <f t="shared" si="1334"/>
        <v/>
      </c>
      <c r="G1303" s="45"/>
      <c r="H1303" s="45"/>
      <c r="I1303" s="45"/>
      <c r="J1303" s="45"/>
      <c r="K1303" s="45"/>
      <c r="L1303" s="45"/>
      <c r="M1303" s="45"/>
      <c r="N1303" s="45"/>
      <c r="O1303" s="45"/>
      <c r="P1303" s="45"/>
      <c r="Q1303" s="45"/>
      <c r="R1303" s="45"/>
      <c r="S1303" s="45"/>
      <c r="T1303" s="45"/>
      <c r="U1303" s="45"/>
      <c r="V1303" s="45"/>
      <c r="W1303" s="45"/>
      <c r="X1303" s="45"/>
      <c r="Y1303" s="45"/>
      <c r="Z1303" s="45"/>
      <c r="AA1303" s="45"/>
      <c r="AB1303" s="45"/>
      <c r="AC1303" s="45"/>
      <c r="AD1303" s="45"/>
      <c r="AE1303" s="45"/>
      <c r="AF1303" s="45"/>
      <c r="AG1303" s="45"/>
      <c r="AH1303" s="45"/>
      <c r="AI1303" s="45"/>
      <c r="AJ1303" s="45"/>
      <c r="AK1303" s="45"/>
      <c r="AL1303" s="45"/>
      <c r="AM1303" s="45"/>
      <c r="AN1303" s="45"/>
      <c r="AO1303" s="45"/>
      <c r="AP1303" s="45"/>
      <c r="AQ1303" s="45"/>
      <c r="AR1303" s="45"/>
      <c r="AS1303" s="45"/>
      <c r="AT1303" s="45"/>
      <c r="AU1303" s="45"/>
      <c r="AV1303" s="45"/>
      <c r="AW1303" s="45"/>
      <c r="AX1303" s="45"/>
      <c r="AY1303" s="45"/>
      <c r="AZ1303" s="45"/>
      <c r="BA1303" s="45"/>
      <c r="BB1303" s="45"/>
      <c r="BC1303" s="45"/>
      <c r="BD1303" s="45"/>
      <c r="BE1303" s="45"/>
      <c r="BF1303" s="45"/>
      <c r="BG1303" s="45"/>
      <c r="BH1303" s="45"/>
      <c r="BI1303" s="45"/>
      <c r="BJ1303" s="45"/>
      <c r="BK1303" s="45"/>
      <c r="BL1303" s="45"/>
      <c r="BM1303" s="45"/>
      <c r="BN1303" s="45"/>
      <c r="BO1303" s="45"/>
      <c r="BP1303" s="45"/>
      <c r="BQ1303" s="45"/>
      <c r="BR1303" s="45"/>
      <c r="BS1303" s="45"/>
      <c r="BT1303" s="45"/>
      <c r="BU1303" s="45"/>
      <c r="BV1303" s="45"/>
      <c r="BW1303" s="45"/>
      <c r="BX1303" s="45"/>
      <c r="BY1303" s="45"/>
      <c r="BZ1303" s="45"/>
      <c r="CA1303" s="45"/>
      <c r="CB1303" s="45"/>
      <c r="CC1303" s="45"/>
      <c r="CD1303" s="45"/>
      <c r="CE1303" s="45"/>
      <c r="CF1303" s="45"/>
      <c r="CG1303" s="45"/>
      <c r="CH1303" s="45"/>
      <c r="CI1303" s="45"/>
      <c r="CJ1303" s="45"/>
      <c r="CK1303" s="45"/>
      <c r="CL1303" s="45"/>
      <c r="CM1303" s="45"/>
      <c r="CN1303" s="45"/>
      <c r="CO1303" s="45"/>
      <c r="CP1303" s="45"/>
      <c r="CQ1303" s="45"/>
      <c r="CR1303" s="45"/>
      <c r="CS1303" s="45"/>
      <c r="CT1303" s="45"/>
      <c r="CU1303" s="45"/>
      <c r="CV1303" s="45"/>
      <c r="CW1303" s="45"/>
      <c r="CX1303" s="45"/>
      <c r="CY1303" s="45"/>
      <c r="CZ1303" s="45"/>
      <c r="DA1303" s="45"/>
      <c r="DB1303" s="45"/>
      <c r="DC1303" s="45"/>
      <c r="DD1303" s="45"/>
      <c r="DE1303" s="45"/>
      <c r="DF1303" s="45"/>
      <c r="DG1303" s="45"/>
      <c r="DH1303" s="45"/>
      <c r="DI1303" s="45"/>
      <c r="DJ1303" s="45"/>
      <c r="DK1303" s="45"/>
      <c r="DL1303" s="45"/>
      <c r="DM1303" s="45"/>
      <c r="DN1303" s="45"/>
      <c r="DO1303" s="45"/>
      <c r="DP1303" s="45"/>
      <c r="DQ1303" s="45"/>
      <c r="DR1303" s="45"/>
      <c r="DS1303" s="45"/>
      <c r="DT1303" s="45"/>
      <c r="DU1303" s="45"/>
      <c r="DV1303" s="1217"/>
      <c r="DW1303" s="45"/>
      <c r="DX1303" s="45"/>
      <c r="DY1303" s="45"/>
      <c r="DZ1303" s="45"/>
      <c r="EA1303" s="45"/>
      <c r="EB1303" s="45"/>
      <c r="EC1303" s="45"/>
      <c r="ED1303" s="45"/>
      <c r="EE1303" s="45"/>
      <c r="EF1303" s="45"/>
      <c r="EG1303" s="45"/>
      <c r="EH1303" s="45"/>
      <c r="EI1303" s="45"/>
      <c r="EJ1303" s="45"/>
      <c r="EK1303" s="45"/>
      <c r="EL1303" s="45"/>
      <c r="EM1303" s="45"/>
      <c r="EN1303" s="45"/>
      <c r="EO1303" s="45"/>
      <c r="EP1303" s="45"/>
      <c r="EQ1303" s="1217"/>
      <c r="ER1303" s="577"/>
    </row>
    <row r="1304" spans="1:148" ht="15" customHeight="1">
      <c r="A1304" s="648"/>
      <c r="B1304" s="2261" t="str">
        <f t="shared" si="1333"/>
        <v>Desk 51</v>
      </c>
      <c r="C1304" s="2266" t="str">
        <f t="shared" ref="C1304:D1304" si="1384">IF(ISBLANK(C62), "", C62)</f>
        <v/>
      </c>
      <c r="D1304" s="2266" t="str">
        <f t="shared" si="1384"/>
        <v/>
      </c>
      <c r="E1304" s="2266" t="str">
        <f t="shared" si="1334"/>
        <v/>
      </c>
      <c r="F1304" s="2266" t="str">
        <f t="shared" si="1334"/>
        <v/>
      </c>
      <c r="G1304" s="45"/>
      <c r="H1304" s="45"/>
      <c r="I1304" s="45"/>
      <c r="J1304" s="45"/>
      <c r="K1304" s="45"/>
      <c r="L1304" s="45"/>
      <c r="M1304" s="45"/>
      <c r="N1304" s="45"/>
      <c r="O1304" s="45"/>
      <c r="P1304" s="45"/>
      <c r="Q1304" s="45"/>
      <c r="R1304" s="45"/>
      <c r="S1304" s="45"/>
      <c r="T1304" s="45"/>
      <c r="U1304" s="45"/>
      <c r="V1304" s="45"/>
      <c r="W1304" s="45"/>
      <c r="X1304" s="45"/>
      <c r="Y1304" s="45"/>
      <c r="Z1304" s="45"/>
      <c r="AA1304" s="45"/>
      <c r="AB1304" s="45"/>
      <c r="AC1304" s="45"/>
      <c r="AD1304" s="45"/>
      <c r="AE1304" s="45"/>
      <c r="AF1304" s="45"/>
      <c r="AG1304" s="45"/>
      <c r="AH1304" s="45"/>
      <c r="AI1304" s="45"/>
      <c r="AJ1304" s="45"/>
      <c r="AK1304" s="45"/>
      <c r="AL1304" s="45"/>
      <c r="AM1304" s="45"/>
      <c r="AN1304" s="45"/>
      <c r="AO1304" s="45"/>
      <c r="AP1304" s="45"/>
      <c r="AQ1304" s="45"/>
      <c r="AR1304" s="45"/>
      <c r="AS1304" s="45"/>
      <c r="AT1304" s="45"/>
      <c r="AU1304" s="45"/>
      <c r="AV1304" s="45"/>
      <c r="AW1304" s="45"/>
      <c r="AX1304" s="45"/>
      <c r="AY1304" s="45"/>
      <c r="AZ1304" s="45"/>
      <c r="BA1304" s="45"/>
      <c r="BB1304" s="45"/>
      <c r="BC1304" s="45"/>
      <c r="BD1304" s="45"/>
      <c r="BE1304" s="45"/>
      <c r="BF1304" s="45"/>
      <c r="BG1304" s="45"/>
      <c r="BH1304" s="45"/>
      <c r="BI1304" s="45"/>
      <c r="BJ1304" s="45"/>
      <c r="BK1304" s="45"/>
      <c r="BL1304" s="45"/>
      <c r="BM1304" s="45"/>
      <c r="BN1304" s="45"/>
      <c r="BO1304" s="45"/>
      <c r="BP1304" s="45"/>
      <c r="BQ1304" s="45"/>
      <c r="BR1304" s="45"/>
      <c r="BS1304" s="45"/>
      <c r="BT1304" s="45"/>
      <c r="BU1304" s="45"/>
      <c r="BV1304" s="45"/>
      <c r="BW1304" s="45"/>
      <c r="BX1304" s="45"/>
      <c r="BY1304" s="45"/>
      <c r="BZ1304" s="45"/>
      <c r="CA1304" s="45"/>
      <c r="CB1304" s="45"/>
      <c r="CC1304" s="45"/>
      <c r="CD1304" s="45"/>
      <c r="CE1304" s="45"/>
      <c r="CF1304" s="45"/>
      <c r="CG1304" s="45"/>
      <c r="CH1304" s="45"/>
      <c r="CI1304" s="45"/>
      <c r="CJ1304" s="45"/>
      <c r="CK1304" s="45"/>
      <c r="CL1304" s="45"/>
      <c r="CM1304" s="45"/>
      <c r="CN1304" s="45"/>
      <c r="CO1304" s="45"/>
      <c r="CP1304" s="45"/>
      <c r="CQ1304" s="45"/>
      <c r="CR1304" s="45"/>
      <c r="CS1304" s="45"/>
      <c r="CT1304" s="45"/>
      <c r="CU1304" s="45"/>
      <c r="CV1304" s="45"/>
      <c r="CW1304" s="45"/>
      <c r="CX1304" s="45"/>
      <c r="CY1304" s="45"/>
      <c r="CZ1304" s="45"/>
      <c r="DA1304" s="45"/>
      <c r="DB1304" s="45"/>
      <c r="DC1304" s="45"/>
      <c r="DD1304" s="45"/>
      <c r="DE1304" s="45"/>
      <c r="DF1304" s="45"/>
      <c r="DG1304" s="45"/>
      <c r="DH1304" s="45"/>
      <c r="DI1304" s="45"/>
      <c r="DJ1304" s="45"/>
      <c r="DK1304" s="45"/>
      <c r="DL1304" s="45"/>
      <c r="DM1304" s="45"/>
      <c r="DN1304" s="45"/>
      <c r="DO1304" s="45"/>
      <c r="DP1304" s="45"/>
      <c r="DQ1304" s="45"/>
      <c r="DR1304" s="45"/>
      <c r="DS1304" s="45"/>
      <c r="DT1304" s="45"/>
      <c r="DU1304" s="45"/>
      <c r="DV1304" s="1217"/>
      <c r="DW1304" s="45"/>
      <c r="DX1304" s="45"/>
      <c r="DY1304" s="45"/>
      <c r="DZ1304" s="45"/>
      <c r="EA1304" s="45"/>
      <c r="EB1304" s="45"/>
      <c r="EC1304" s="45"/>
      <c r="ED1304" s="45"/>
      <c r="EE1304" s="45"/>
      <c r="EF1304" s="45"/>
      <c r="EG1304" s="45"/>
      <c r="EH1304" s="45"/>
      <c r="EI1304" s="45"/>
      <c r="EJ1304" s="45"/>
      <c r="EK1304" s="45"/>
      <c r="EL1304" s="45"/>
      <c r="EM1304" s="45"/>
      <c r="EN1304" s="45"/>
      <c r="EO1304" s="45"/>
      <c r="EP1304" s="45"/>
      <c r="EQ1304" s="1217"/>
      <c r="ER1304" s="577"/>
    </row>
    <row r="1305" spans="1:148" ht="15" customHeight="1">
      <c r="A1305" s="648"/>
      <c r="B1305" s="2261" t="str">
        <f t="shared" si="1333"/>
        <v>Desk 52</v>
      </c>
      <c r="C1305" s="2266" t="str">
        <f t="shared" ref="C1305:D1305" si="1385">IF(ISBLANK(C63), "", C63)</f>
        <v/>
      </c>
      <c r="D1305" s="2266" t="str">
        <f t="shared" si="1385"/>
        <v/>
      </c>
      <c r="E1305" s="2266" t="str">
        <f t="shared" si="1334"/>
        <v/>
      </c>
      <c r="F1305" s="2266" t="str">
        <f t="shared" si="1334"/>
        <v/>
      </c>
      <c r="G1305" s="45"/>
      <c r="H1305" s="45"/>
      <c r="I1305" s="45"/>
      <c r="J1305" s="45"/>
      <c r="K1305" s="45"/>
      <c r="L1305" s="45"/>
      <c r="M1305" s="45"/>
      <c r="N1305" s="45"/>
      <c r="O1305" s="45"/>
      <c r="P1305" s="45"/>
      <c r="Q1305" s="45"/>
      <c r="R1305" s="45"/>
      <c r="S1305" s="45"/>
      <c r="T1305" s="45"/>
      <c r="U1305" s="45"/>
      <c r="V1305" s="45"/>
      <c r="W1305" s="45"/>
      <c r="X1305" s="45"/>
      <c r="Y1305" s="45"/>
      <c r="Z1305" s="45"/>
      <c r="AA1305" s="45"/>
      <c r="AB1305" s="45"/>
      <c r="AC1305" s="45"/>
      <c r="AD1305" s="45"/>
      <c r="AE1305" s="45"/>
      <c r="AF1305" s="45"/>
      <c r="AG1305" s="45"/>
      <c r="AH1305" s="45"/>
      <c r="AI1305" s="45"/>
      <c r="AJ1305" s="45"/>
      <c r="AK1305" s="45"/>
      <c r="AL1305" s="45"/>
      <c r="AM1305" s="45"/>
      <c r="AN1305" s="45"/>
      <c r="AO1305" s="45"/>
      <c r="AP1305" s="45"/>
      <c r="AQ1305" s="45"/>
      <c r="AR1305" s="45"/>
      <c r="AS1305" s="45"/>
      <c r="AT1305" s="45"/>
      <c r="AU1305" s="45"/>
      <c r="AV1305" s="45"/>
      <c r="AW1305" s="45"/>
      <c r="AX1305" s="45"/>
      <c r="AY1305" s="45"/>
      <c r="AZ1305" s="45"/>
      <c r="BA1305" s="45"/>
      <c r="BB1305" s="45"/>
      <c r="BC1305" s="45"/>
      <c r="BD1305" s="45"/>
      <c r="BE1305" s="45"/>
      <c r="BF1305" s="45"/>
      <c r="BG1305" s="45"/>
      <c r="BH1305" s="45"/>
      <c r="BI1305" s="45"/>
      <c r="BJ1305" s="45"/>
      <c r="BK1305" s="45"/>
      <c r="BL1305" s="45"/>
      <c r="BM1305" s="45"/>
      <c r="BN1305" s="45"/>
      <c r="BO1305" s="45"/>
      <c r="BP1305" s="45"/>
      <c r="BQ1305" s="45"/>
      <c r="BR1305" s="45"/>
      <c r="BS1305" s="45"/>
      <c r="BT1305" s="45"/>
      <c r="BU1305" s="45"/>
      <c r="BV1305" s="45"/>
      <c r="BW1305" s="45"/>
      <c r="BX1305" s="45"/>
      <c r="BY1305" s="45"/>
      <c r="BZ1305" s="45"/>
      <c r="CA1305" s="45"/>
      <c r="CB1305" s="45"/>
      <c r="CC1305" s="45"/>
      <c r="CD1305" s="45"/>
      <c r="CE1305" s="45"/>
      <c r="CF1305" s="45"/>
      <c r="CG1305" s="45"/>
      <c r="CH1305" s="45"/>
      <c r="CI1305" s="45"/>
      <c r="CJ1305" s="45"/>
      <c r="CK1305" s="45"/>
      <c r="CL1305" s="45"/>
      <c r="CM1305" s="45"/>
      <c r="CN1305" s="45"/>
      <c r="CO1305" s="45"/>
      <c r="CP1305" s="45"/>
      <c r="CQ1305" s="45"/>
      <c r="CR1305" s="45"/>
      <c r="CS1305" s="45"/>
      <c r="CT1305" s="45"/>
      <c r="CU1305" s="45"/>
      <c r="CV1305" s="45"/>
      <c r="CW1305" s="45"/>
      <c r="CX1305" s="45"/>
      <c r="CY1305" s="45"/>
      <c r="CZ1305" s="45"/>
      <c r="DA1305" s="45"/>
      <c r="DB1305" s="45"/>
      <c r="DC1305" s="45"/>
      <c r="DD1305" s="45"/>
      <c r="DE1305" s="45"/>
      <c r="DF1305" s="45"/>
      <c r="DG1305" s="45"/>
      <c r="DH1305" s="45"/>
      <c r="DI1305" s="45"/>
      <c r="DJ1305" s="45"/>
      <c r="DK1305" s="45"/>
      <c r="DL1305" s="45"/>
      <c r="DM1305" s="45"/>
      <c r="DN1305" s="45"/>
      <c r="DO1305" s="45"/>
      <c r="DP1305" s="45"/>
      <c r="DQ1305" s="45"/>
      <c r="DR1305" s="45"/>
      <c r="DS1305" s="45"/>
      <c r="DT1305" s="45"/>
      <c r="DU1305" s="45"/>
      <c r="DV1305" s="1217"/>
      <c r="DW1305" s="45"/>
      <c r="DX1305" s="45"/>
      <c r="DY1305" s="45"/>
      <c r="DZ1305" s="45"/>
      <c r="EA1305" s="45"/>
      <c r="EB1305" s="45"/>
      <c r="EC1305" s="45"/>
      <c r="ED1305" s="45"/>
      <c r="EE1305" s="45"/>
      <c r="EF1305" s="45"/>
      <c r="EG1305" s="45"/>
      <c r="EH1305" s="45"/>
      <c r="EI1305" s="45"/>
      <c r="EJ1305" s="45"/>
      <c r="EK1305" s="45"/>
      <c r="EL1305" s="45"/>
      <c r="EM1305" s="45"/>
      <c r="EN1305" s="45"/>
      <c r="EO1305" s="45"/>
      <c r="EP1305" s="45"/>
      <c r="EQ1305" s="1217"/>
      <c r="ER1305" s="577"/>
    </row>
    <row r="1306" spans="1:148" ht="15" customHeight="1">
      <c r="A1306" s="648"/>
      <c r="B1306" s="2261" t="str">
        <f t="shared" si="1333"/>
        <v>Desk 53</v>
      </c>
      <c r="C1306" s="2266" t="str">
        <f t="shared" ref="C1306:D1306" si="1386">IF(ISBLANK(C64), "", C64)</f>
        <v/>
      </c>
      <c r="D1306" s="2266" t="str">
        <f t="shared" si="1386"/>
        <v/>
      </c>
      <c r="E1306" s="2266" t="str">
        <f t="shared" si="1334"/>
        <v/>
      </c>
      <c r="F1306" s="2266" t="str">
        <f t="shared" si="1334"/>
        <v/>
      </c>
      <c r="G1306" s="45"/>
      <c r="H1306" s="45"/>
      <c r="I1306" s="45"/>
      <c r="J1306" s="45"/>
      <c r="K1306" s="45"/>
      <c r="L1306" s="45"/>
      <c r="M1306" s="45"/>
      <c r="N1306" s="45"/>
      <c r="O1306" s="45"/>
      <c r="P1306" s="45"/>
      <c r="Q1306" s="45"/>
      <c r="R1306" s="45"/>
      <c r="S1306" s="45"/>
      <c r="T1306" s="45"/>
      <c r="U1306" s="45"/>
      <c r="V1306" s="45"/>
      <c r="W1306" s="45"/>
      <c r="X1306" s="45"/>
      <c r="Y1306" s="45"/>
      <c r="Z1306" s="45"/>
      <c r="AA1306" s="45"/>
      <c r="AB1306" s="45"/>
      <c r="AC1306" s="45"/>
      <c r="AD1306" s="45"/>
      <c r="AE1306" s="45"/>
      <c r="AF1306" s="45"/>
      <c r="AG1306" s="45"/>
      <c r="AH1306" s="45"/>
      <c r="AI1306" s="45"/>
      <c r="AJ1306" s="45"/>
      <c r="AK1306" s="45"/>
      <c r="AL1306" s="45"/>
      <c r="AM1306" s="45"/>
      <c r="AN1306" s="45"/>
      <c r="AO1306" s="45"/>
      <c r="AP1306" s="45"/>
      <c r="AQ1306" s="45"/>
      <c r="AR1306" s="45"/>
      <c r="AS1306" s="45"/>
      <c r="AT1306" s="45"/>
      <c r="AU1306" s="45"/>
      <c r="AV1306" s="45"/>
      <c r="AW1306" s="45"/>
      <c r="AX1306" s="45"/>
      <c r="AY1306" s="45"/>
      <c r="AZ1306" s="45"/>
      <c r="BA1306" s="45"/>
      <c r="BB1306" s="45"/>
      <c r="BC1306" s="45"/>
      <c r="BD1306" s="45"/>
      <c r="BE1306" s="45"/>
      <c r="BF1306" s="45"/>
      <c r="BG1306" s="45"/>
      <c r="BH1306" s="45"/>
      <c r="BI1306" s="45"/>
      <c r="BJ1306" s="45"/>
      <c r="BK1306" s="45"/>
      <c r="BL1306" s="45"/>
      <c r="BM1306" s="45"/>
      <c r="BN1306" s="45"/>
      <c r="BO1306" s="45"/>
      <c r="BP1306" s="45"/>
      <c r="BQ1306" s="45"/>
      <c r="BR1306" s="45"/>
      <c r="BS1306" s="45"/>
      <c r="BT1306" s="45"/>
      <c r="BU1306" s="45"/>
      <c r="BV1306" s="45"/>
      <c r="BW1306" s="45"/>
      <c r="BX1306" s="45"/>
      <c r="BY1306" s="45"/>
      <c r="BZ1306" s="45"/>
      <c r="CA1306" s="45"/>
      <c r="CB1306" s="45"/>
      <c r="CC1306" s="45"/>
      <c r="CD1306" s="45"/>
      <c r="CE1306" s="45"/>
      <c r="CF1306" s="45"/>
      <c r="CG1306" s="45"/>
      <c r="CH1306" s="45"/>
      <c r="CI1306" s="45"/>
      <c r="CJ1306" s="45"/>
      <c r="CK1306" s="45"/>
      <c r="CL1306" s="45"/>
      <c r="CM1306" s="45"/>
      <c r="CN1306" s="45"/>
      <c r="CO1306" s="45"/>
      <c r="CP1306" s="45"/>
      <c r="CQ1306" s="45"/>
      <c r="CR1306" s="45"/>
      <c r="CS1306" s="45"/>
      <c r="CT1306" s="45"/>
      <c r="CU1306" s="45"/>
      <c r="CV1306" s="45"/>
      <c r="CW1306" s="45"/>
      <c r="CX1306" s="45"/>
      <c r="CY1306" s="45"/>
      <c r="CZ1306" s="45"/>
      <c r="DA1306" s="45"/>
      <c r="DB1306" s="45"/>
      <c r="DC1306" s="45"/>
      <c r="DD1306" s="45"/>
      <c r="DE1306" s="45"/>
      <c r="DF1306" s="45"/>
      <c r="DG1306" s="45"/>
      <c r="DH1306" s="45"/>
      <c r="DI1306" s="45"/>
      <c r="DJ1306" s="45"/>
      <c r="DK1306" s="45"/>
      <c r="DL1306" s="45"/>
      <c r="DM1306" s="45"/>
      <c r="DN1306" s="45"/>
      <c r="DO1306" s="45"/>
      <c r="DP1306" s="45"/>
      <c r="DQ1306" s="45"/>
      <c r="DR1306" s="45"/>
      <c r="DS1306" s="45"/>
      <c r="DT1306" s="45"/>
      <c r="DU1306" s="45"/>
      <c r="DV1306" s="1217"/>
      <c r="DW1306" s="45"/>
      <c r="DX1306" s="45"/>
      <c r="DY1306" s="45"/>
      <c r="DZ1306" s="45"/>
      <c r="EA1306" s="45"/>
      <c r="EB1306" s="45"/>
      <c r="EC1306" s="45"/>
      <c r="ED1306" s="45"/>
      <c r="EE1306" s="45"/>
      <c r="EF1306" s="45"/>
      <c r="EG1306" s="45"/>
      <c r="EH1306" s="45"/>
      <c r="EI1306" s="45"/>
      <c r="EJ1306" s="45"/>
      <c r="EK1306" s="45"/>
      <c r="EL1306" s="45"/>
      <c r="EM1306" s="45"/>
      <c r="EN1306" s="45"/>
      <c r="EO1306" s="45"/>
      <c r="EP1306" s="45"/>
      <c r="EQ1306" s="1217"/>
      <c r="ER1306" s="577"/>
    </row>
    <row r="1307" spans="1:148" ht="15" customHeight="1">
      <c r="A1307" s="648"/>
      <c r="B1307" s="2261" t="str">
        <f t="shared" si="1333"/>
        <v>Desk 54</v>
      </c>
      <c r="C1307" s="2266" t="str">
        <f t="shared" ref="C1307:D1307" si="1387">IF(ISBLANK(C65), "", C65)</f>
        <v/>
      </c>
      <c r="D1307" s="2266" t="str">
        <f t="shared" si="1387"/>
        <v/>
      </c>
      <c r="E1307" s="2266" t="str">
        <f t="shared" si="1334"/>
        <v/>
      </c>
      <c r="F1307" s="2266" t="str">
        <f t="shared" si="1334"/>
        <v/>
      </c>
      <c r="G1307" s="45"/>
      <c r="H1307" s="45"/>
      <c r="I1307" s="45"/>
      <c r="J1307" s="45"/>
      <c r="K1307" s="45"/>
      <c r="L1307" s="45"/>
      <c r="M1307" s="45"/>
      <c r="N1307" s="45"/>
      <c r="O1307" s="45"/>
      <c r="P1307" s="45"/>
      <c r="Q1307" s="45"/>
      <c r="R1307" s="45"/>
      <c r="S1307" s="45"/>
      <c r="T1307" s="45"/>
      <c r="U1307" s="45"/>
      <c r="V1307" s="45"/>
      <c r="W1307" s="45"/>
      <c r="X1307" s="45"/>
      <c r="Y1307" s="45"/>
      <c r="Z1307" s="45"/>
      <c r="AA1307" s="45"/>
      <c r="AB1307" s="45"/>
      <c r="AC1307" s="45"/>
      <c r="AD1307" s="45"/>
      <c r="AE1307" s="45"/>
      <c r="AF1307" s="45"/>
      <c r="AG1307" s="45"/>
      <c r="AH1307" s="45"/>
      <c r="AI1307" s="45"/>
      <c r="AJ1307" s="45"/>
      <c r="AK1307" s="45"/>
      <c r="AL1307" s="45"/>
      <c r="AM1307" s="45"/>
      <c r="AN1307" s="45"/>
      <c r="AO1307" s="45"/>
      <c r="AP1307" s="45"/>
      <c r="AQ1307" s="45"/>
      <c r="AR1307" s="45"/>
      <c r="AS1307" s="45"/>
      <c r="AT1307" s="45"/>
      <c r="AU1307" s="45"/>
      <c r="AV1307" s="45"/>
      <c r="AW1307" s="45"/>
      <c r="AX1307" s="45"/>
      <c r="AY1307" s="45"/>
      <c r="AZ1307" s="45"/>
      <c r="BA1307" s="45"/>
      <c r="BB1307" s="45"/>
      <c r="BC1307" s="45"/>
      <c r="BD1307" s="45"/>
      <c r="BE1307" s="45"/>
      <c r="BF1307" s="45"/>
      <c r="BG1307" s="45"/>
      <c r="BH1307" s="45"/>
      <c r="BI1307" s="45"/>
      <c r="BJ1307" s="45"/>
      <c r="BK1307" s="45"/>
      <c r="BL1307" s="45"/>
      <c r="BM1307" s="45"/>
      <c r="BN1307" s="45"/>
      <c r="BO1307" s="45"/>
      <c r="BP1307" s="45"/>
      <c r="BQ1307" s="45"/>
      <c r="BR1307" s="45"/>
      <c r="BS1307" s="45"/>
      <c r="BT1307" s="45"/>
      <c r="BU1307" s="45"/>
      <c r="BV1307" s="45"/>
      <c r="BW1307" s="45"/>
      <c r="BX1307" s="45"/>
      <c r="BY1307" s="45"/>
      <c r="BZ1307" s="45"/>
      <c r="CA1307" s="45"/>
      <c r="CB1307" s="45"/>
      <c r="CC1307" s="45"/>
      <c r="CD1307" s="45"/>
      <c r="CE1307" s="45"/>
      <c r="CF1307" s="45"/>
      <c r="CG1307" s="45"/>
      <c r="CH1307" s="45"/>
      <c r="CI1307" s="45"/>
      <c r="CJ1307" s="45"/>
      <c r="CK1307" s="45"/>
      <c r="CL1307" s="45"/>
      <c r="CM1307" s="45"/>
      <c r="CN1307" s="45"/>
      <c r="CO1307" s="45"/>
      <c r="CP1307" s="45"/>
      <c r="CQ1307" s="45"/>
      <c r="CR1307" s="45"/>
      <c r="CS1307" s="45"/>
      <c r="CT1307" s="45"/>
      <c r="CU1307" s="45"/>
      <c r="CV1307" s="45"/>
      <c r="CW1307" s="45"/>
      <c r="CX1307" s="45"/>
      <c r="CY1307" s="45"/>
      <c r="CZ1307" s="45"/>
      <c r="DA1307" s="45"/>
      <c r="DB1307" s="45"/>
      <c r="DC1307" s="45"/>
      <c r="DD1307" s="45"/>
      <c r="DE1307" s="45"/>
      <c r="DF1307" s="45"/>
      <c r="DG1307" s="45"/>
      <c r="DH1307" s="45"/>
      <c r="DI1307" s="45"/>
      <c r="DJ1307" s="45"/>
      <c r="DK1307" s="45"/>
      <c r="DL1307" s="45"/>
      <c r="DM1307" s="45"/>
      <c r="DN1307" s="45"/>
      <c r="DO1307" s="45"/>
      <c r="DP1307" s="45"/>
      <c r="DQ1307" s="45"/>
      <c r="DR1307" s="45"/>
      <c r="DS1307" s="45"/>
      <c r="DT1307" s="45"/>
      <c r="DU1307" s="45"/>
      <c r="DV1307" s="1217"/>
      <c r="DW1307" s="45"/>
      <c r="DX1307" s="45"/>
      <c r="DY1307" s="45"/>
      <c r="DZ1307" s="45"/>
      <c r="EA1307" s="45"/>
      <c r="EB1307" s="45"/>
      <c r="EC1307" s="45"/>
      <c r="ED1307" s="45"/>
      <c r="EE1307" s="45"/>
      <c r="EF1307" s="45"/>
      <c r="EG1307" s="45"/>
      <c r="EH1307" s="45"/>
      <c r="EI1307" s="45"/>
      <c r="EJ1307" s="45"/>
      <c r="EK1307" s="45"/>
      <c r="EL1307" s="45"/>
      <c r="EM1307" s="45"/>
      <c r="EN1307" s="45"/>
      <c r="EO1307" s="45"/>
      <c r="EP1307" s="45"/>
      <c r="EQ1307" s="1217"/>
      <c r="ER1307" s="577"/>
    </row>
    <row r="1308" spans="1:148" ht="15" customHeight="1">
      <c r="A1308" s="648"/>
      <c r="B1308" s="2261" t="str">
        <f t="shared" si="1333"/>
        <v>Desk 55</v>
      </c>
      <c r="C1308" s="2266" t="str">
        <f t="shared" ref="C1308:D1308" si="1388">IF(ISBLANK(C66), "", C66)</f>
        <v/>
      </c>
      <c r="D1308" s="2266" t="str">
        <f t="shared" si="1388"/>
        <v/>
      </c>
      <c r="E1308" s="2266" t="str">
        <f t="shared" si="1334"/>
        <v/>
      </c>
      <c r="F1308" s="2266" t="str">
        <f t="shared" si="1334"/>
        <v/>
      </c>
      <c r="G1308" s="45"/>
      <c r="H1308" s="45"/>
      <c r="I1308" s="45"/>
      <c r="J1308" s="45"/>
      <c r="K1308" s="45"/>
      <c r="L1308" s="45"/>
      <c r="M1308" s="45"/>
      <c r="N1308" s="45"/>
      <c r="O1308" s="45"/>
      <c r="P1308" s="45"/>
      <c r="Q1308" s="45"/>
      <c r="R1308" s="45"/>
      <c r="S1308" s="45"/>
      <c r="T1308" s="45"/>
      <c r="U1308" s="45"/>
      <c r="V1308" s="45"/>
      <c r="W1308" s="45"/>
      <c r="X1308" s="45"/>
      <c r="Y1308" s="45"/>
      <c r="Z1308" s="45"/>
      <c r="AA1308" s="45"/>
      <c r="AB1308" s="45"/>
      <c r="AC1308" s="45"/>
      <c r="AD1308" s="45"/>
      <c r="AE1308" s="45"/>
      <c r="AF1308" s="45"/>
      <c r="AG1308" s="45"/>
      <c r="AH1308" s="45"/>
      <c r="AI1308" s="45"/>
      <c r="AJ1308" s="45"/>
      <c r="AK1308" s="45"/>
      <c r="AL1308" s="45"/>
      <c r="AM1308" s="45"/>
      <c r="AN1308" s="45"/>
      <c r="AO1308" s="45"/>
      <c r="AP1308" s="45"/>
      <c r="AQ1308" s="45"/>
      <c r="AR1308" s="45"/>
      <c r="AS1308" s="45"/>
      <c r="AT1308" s="45"/>
      <c r="AU1308" s="45"/>
      <c r="AV1308" s="45"/>
      <c r="AW1308" s="45"/>
      <c r="AX1308" s="45"/>
      <c r="AY1308" s="45"/>
      <c r="AZ1308" s="45"/>
      <c r="BA1308" s="45"/>
      <c r="BB1308" s="45"/>
      <c r="BC1308" s="45"/>
      <c r="BD1308" s="45"/>
      <c r="BE1308" s="45"/>
      <c r="BF1308" s="45"/>
      <c r="BG1308" s="45"/>
      <c r="BH1308" s="45"/>
      <c r="BI1308" s="45"/>
      <c r="BJ1308" s="45"/>
      <c r="BK1308" s="45"/>
      <c r="BL1308" s="45"/>
      <c r="BM1308" s="45"/>
      <c r="BN1308" s="45"/>
      <c r="BO1308" s="45"/>
      <c r="BP1308" s="45"/>
      <c r="BQ1308" s="45"/>
      <c r="BR1308" s="45"/>
      <c r="BS1308" s="45"/>
      <c r="BT1308" s="45"/>
      <c r="BU1308" s="45"/>
      <c r="BV1308" s="45"/>
      <c r="BW1308" s="45"/>
      <c r="BX1308" s="45"/>
      <c r="BY1308" s="45"/>
      <c r="BZ1308" s="45"/>
      <c r="CA1308" s="45"/>
      <c r="CB1308" s="45"/>
      <c r="CC1308" s="45"/>
      <c r="CD1308" s="45"/>
      <c r="CE1308" s="45"/>
      <c r="CF1308" s="45"/>
      <c r="CG1308" s="45"/>
      <c r="CH1308" s="45"/>
      <c r="CI1308" s="45"/>
      <c r="CJ1308" s="45"/>
      <c r="CK1308" s="45"/>
      <c r="CL1308" s="45"/>
      <c r="CM1308" s="45"/>
      <c r="CN1308" s="45"/>
      <c r="CO1308" s="45"/>
      <c r="CP1308" s="45"/>
      <c r="CQ1308" s="45"/>
      <c r="CR1308" s="45"/>
      <c r="CS1308" s="45"/>
      <c r="CT1308" s="45"/>
      <c r="CU1308" s="45"/>
      <c r="CV1308" s="45"/>
      <c r="CW1308" s="45"/>
      <c r="CX1308" s="45"/>
      <c r="CY1308" s="45"/>
      <c r="CZ1308" s="45"/>
      <c r="DA1308" s="45"/>
      <c r="DB1308" s="45"/>
      <c r="DC1308" s="45"/>
      <c r="DD1308" s="45"/>
      <c r="DE1308" s="45"/>
      <c r="DF1308" s="45"/>
      <c r="DG1308" s="45"/>
      <c r="DH1308" s="45"/>
      <c r="DI1308" s="45"/>
      <c r="DJ1308" s="45"/>
      <c r="DK1308" s="45"/>
      <c r="DL1308" s="45"/>
      <c r="DM1308" s="45"/>
      <c r="DN1308" s="45"/>
      <c r="DO1308" s="45"/>
      <c r="DP1308" s="45"/>
      <c r="DQ1308" s="45"/>
      <c r="DR1308" s="45"/>
      <c r="DS1308" s="45"/>
      <c r="DT1308" s="45"/>
      <c r="DU1308" s="45"/>
      <c r="DV1308" s="1217"/>
      <c r="DW1308" s="45"/>
      <c r="DX1308" s="45"/>
      <c r="DY1308" s="45"/>
      <c r="DZ1308" s="45"/>
      <c r="EA1308" s="45"/>
      <c r="EB1308" s="45"/>
      <c r="EC1308" s="45"/>
      <c r="ED1308" s="45"/>
      <c r="EE1308" s="45"/>
      <c r="EF1308" s="45"/>
      <c r="EG1308" s="45"/>
      <c r="EH1308" s="45"/>
      <c r="EI1308" s="45"/>
      <c r="EJ1308" s="45"/>
      <c r="EK1308" s="45"/>
      <c r="EL1308" s="45"/>
      <c r="EM1308" s="45"/>
      <c r="EN1308" s="45"/>
      <c r="EO1308" s="45"/>
      <c r="EP1308" s="45"/>
      <c r="EQ1308" s="1217"/>
      <c r="ER1308" s="577"/>
    </row>
    <row r="1309" spans="1:148" ht="15" customHeight="1">
      <c r="A1309" s="648"/>
      <c r="B1309" s="2261" t="str">
        <f t="shared" si="1333"/>
        <v>Desk 56</v>
      </c>
      <c r="C1309" s="2266" t="str">
        <f t="shared" ref="C1309:D1309" si="1389">IF(ISBLANK(C67), "", C67)</f>
        <v/>
      </c>
      <c r="D1309" s="2266" t="str">
        <f t="shared" si="1389"/>
        <v/>
      </c>
      <c r="E1309" s="2266" t="str">
        <f t="shared" si="1334"/>
        <v/>
      </c>
      <c r="F1309" s="2266" t="str">
        <f t="shared" si="1334"/>
        <v/>
      </c>
      <c r="G1309" s="45"/>
      <c r="H1309" s="45"/>
      <c r="I1309" s="45"/>
      <c r="J1309" s="45"/>
      <c r="K1309" s="45"/>
      <c r="L1309" s="45"/>
      <c r="M1309" s="45"/>
      <c r="N1309" s="45"/>
      <c r="O1309" s="45"/>
      <c r="P1309" s="45"/>
      <c r="Q1309" s="45"/>
      <c r="R1309" s="45"/>
      <c r="S1309" s="45"/>
      <c r="T1309" s="45"/>
      <c r="U1309" s="45"/>
      <c r="V1309" s="45"/>
      <c r="W1309" s="45"/>
      <c r="X1309" s="45"/>
      <c r="Y1309" s="45"/>
      <c r="Z1309" s="45"/>
      <c r="AA1309" s="45"/>
      <c r="AB1309" s="45"/>
      <c r="AC1309" s="45"/>
      <c r="AD1309" s="45"/>
      <c r="AE1309" s="45"/>
      <c r="AF1309" s="45"/>
      <c r="AG1309" s="45"/>
      <c r="AH1309" s="45"/>
      <c r="AI1309" s="45"/>
      <c r="AJ1309" s="45"/>
      <c r="AK1309" s="45"/>
      <c r="AL1309" s="45"/>
      <c r="AM1309" s="45"/>
      <c r="AN1309" s="45"/>
      <c r="AO1309" s="45"/>
      <c r="AP1309" s="45"/>
      <c r="AQ1309" s="45"/>
      <c r="AR1309" s="45"/>
      <c r="AS1309" s="45"/>
      <c r="AT1309" s="45"/>
      <c r="AU1309" s="45"/>
      <c r="AV1309" s="45"/>
      <c r="AW1309" s="45"/>
      <c r="AX1309" s="45"/>
      <c r="AY1309" s="45"/>
      <c r="AZ1309" s="45"/>
      <c r="BA1309" s="45"/>
      <c r="BB1309" s="45"/>
      <c r="BC1309" s="45"/>
      <c r="BD1309" s="45"/>
      <c r="BE1309" s="45"/>
      <c r="BF1309" s="45"/>
      <c r="BG1309" s="45"/>
      <c r="BH1309" s="45"/>
      <c r="BI1309" s="45"/>
      <c r="BJ1309" s="45"/>
      <c r="BK1309" s="45"/>
      <c r="BL1309" s="45"/>
      <c r="BM1309" s="45"/>
      <c r="BN1309" s="45"/>
      <c r="BO1309" s="45"/>
      <c r="BP1309" s="45"/>
      <c r="BQ1309" s="45"/>
      <c r="BR1309" s="45"/>
      <c r="BS1309" s="45"/>
      <c r="BT1309" s="45"/>
      <c r="BU1309" s="45"/>
      <c r="BV1309" s="45"/>
      <c r="BW1309" s="45"/>
      <c r="BX1309" s="45"/>
      <c r="BY1309" s="45"/>
      <c r="BZ1309" s="45"/>
      <c r="CA1309" s="45"/>
      <c r="CB1309" s="45"/>
      <c r="CC1309" s="45"/>
      <c r="CD1309" s="45"/>
      <c r="CE1309" s="45"/>
      <c r="CF1309" s="45"/>
      <c r="CG1309" s="45"/>
      <c r="CH1309" s="45"/>
      <c r="CI1309" s="45"/>
      <c r="CJ1309" s="45"/>
      <c r="CK1309" s="45"/>
      <c r="CL1309" s="45"/>
      <c r="CM1309" s="45"/>
      <c r="CN1309" s="45"/>
      <c r="CO1309" s="45"/>
      <c r="CP1309" s="45"/>
      <c r="CQ1309" s="45"/>
      <c r="CR1309" s="45"/>
      <c r="CS1309" s="45"/>
      <c r="CT1309" s="45"/>
      <c r="CU1309" s="45"/>
      <c r="CV1309" s="45"/>
      <c r="CW1309" s="45"/>
      <c r="CX1309" s="45"/>
      <c r="CY1309" s="45"/>
      <c r="CZ1309" s="45"/>
      <c r="DA1309" s="45"/>
      <c r="DB1309" s="45"/>
      <c r="DC1309" s="45"/>
      <c r="DD1309" s="45"/>
      <c r="DE1309" s="45"/>
      <c r="DF1309" s="45"/>
      <c r="DG1309" s="45"/>
      <c r="DH1309" s="45"/>
      <c r="DI1309" s="45"/>
      <c r="DJ1309" s="45"/>
      <c r="DK1309" s="45"/>
      <c r="DL1309" s="45"/>
      <c r="DM1309" s="45"/>
      <c r="DN1309" s="45"/>
      <c r="DO1309" s="45"/>
      <c r="DP1309" s="45"/>
      <c r="DQ1309" s="45"/>
      <c r="DR1309" s="45"/>
      <c r="DS1309" s="45"/>
      <c r="DT1309" s="45"/>
      <c r="DU1309" s="45"/>
      <c r="DV1309" s="1217"/>
      <c r="DW1309" s="45"/>
      <c r="DX1309" s="45"/>
      <c r="DY1309" s="45"/>
      <c r="DZ1309" s="45"/>
      <c r="EA1309" s="45"/>
      <c r="EB1309" s="45"/>
      <c r="EC1309" s="45"/>
      <c r="ED1309" s="45"/>
      <c r="EE1309" s="45"/>
      <c r="EF1309" s="45"/>
      <c r="EG1309" s="45"/>
      <c r="EH1309" s="45"/>
      <c r="EI1309" s="45"/>
      <c r="EJ1309" s="45"/>
      <c r="EK1309" s="45"/>
      <c r="EL1309" s="45"/>
      <c r="EM1309" s="45"/>
      <c r="EN1309" s="45"/>
      <c r="EO1309" s="45"/>
      <c r="EP1309" s="45"/>
      <c r="EQ1309" s="1217"/>
      <c r="ER1309" s="577"/>
    </row>
    <row r="1310" spans="1:148" ht="15" customHeight="1">
      <c r="A1310" s="648"/>
      <c r="B1310" s="2261" t="str">
        <f t="shared" si="1333"/>
        <v>Desk 57</v>
      </c>
      <c r="C1310" s="2266" t="str">
        <f t="shared" ref="C1310:D1310" si="1390">IF(ISBLANK(C68), "", C68)</f>
        <v/>
      </c>
      <c r="D1310" s="2266" t="str">
        <f t="shared" si="1390"/>
        <v/>
      </c>
      <c r="E1310" s="2266" t="str">
        <f t="shared" si="1334"/>
        <v/>
      </c>
      <c r="F1310" s="2266" t="str">
        <f t="shared" si="1334"/>
        <v/>
      </c>
      <c r="G1310" s="45"/>
      <c r="H1310" s="45"/>
      <c r="I1310" s="45"/>
      <c r="J1310" s="45"/>
      <c r="K1310" s="45"/>
      <c r="L1310" s="45"/>
      <c r="M1310" s="45"/>
      <c r="N1310" s="45"/>
      <c r="O1310" s="45"/>
      <c r="P1310" s="45"/>
      <c r="Q1310" s="45"/>
      <c r="R1310" s="45"/>
      <c r="S1310" s="45"/>
      <c r="T1310" s="45"/>
      <c r="U1310" s="45"/>
      <c r="V1310" s="45"/>
      <c r="W1310" s="45"/>
      <c r="X1310" s="45"/>
      <c r="Y1310" s="45"/>
      <c r="Z1310" s="45"/>
      <c r="AA1310" s="45"/>
      <c r="AB1310" s="45"/>
      <c r="AC1310" s="45"/>
      <c r="AD1310" s="45"/>
      <c r="AE1310" s="45"/>
      <c r="AF1310" s="45"/>
      <c r="AG1310" s="45"/>
      <c r="AH1310" s="45"/>
      <c r="AI1310" s="45"/>
      <c r="AJ1310" s="45"/>
      <c r="AK1310" s="45"/>
      <c r="AL1310" s="45"/>
      <c r="AM1310" s="45"/>
      <c r="AN1310" s="45"/>
      <c r="AO1310" s="45"/>
      <c r="AP1310" s="45"/>
      <c r="AQ1310" s="45"/>
      <c r="AR1310" s="45"/>
      <c r="AS1310" s="45"/>
      <c r="AT1310" s="45"/>
      <c r="AU1310" s="45"/>
      <c r="AV1310" s="45"/>
      <c r="AW1310" s="45"/>
      <c r="AX1310" s="45"/>
      <c r="AY1310" s="45"/>
      <c r="AZ1310" s="45"/>
      <c r="BA1310" s="45"/>
      <c r="BB1310" s="45"/>
      <c r="BC1310" s="45"/>
      <c r="BD1310" s="45"/>
      <c r="BE1310" s="45"/>
      <c r="BF1310" s="45"/>
      <c r="BG1310" s="45"/>
      <c r="BH1310" s="45"/>
      <c r="BI1310" s="45"/>
      <c r="BJ1310" s="45"/>
      <c r="BK1310" s="45"/>
      <c r="BL1310" s="45"/>
      <c r="BM1310" s="45"/>
      <c r="BN1310" s="45"/>
      <c r="BO1310" s="45"/>
      <c r="BP1310" s="45"/>
      <c r="BQ1310" s="45"/>
      <c r="BR1310" s="45"/>
      <c r="BS1310" s="45"/>
      <c r="BT1310" s="45"/>
      <c r="BU1310" s="45"/>
      <c r="BV1310" s="45"/>
      <c r="BW1310" s="45"/>
      <c r="BX1310" s="45"/>
      <c r="BY1310" s="45"/>
      <c r="BZ1310" s="45"/>
      <c r="CA1310" s="45"/>
      <c r="CB1310" s="45"/>
      <c r="CC1310" s="45"/>
      <c r="CD1310" s="45"/>
      <c r="CE1310" s="45"/>
      <c r="CF1310" s="45"/>
      <c r="CG1310" s="45"/>
      <c r="CH1310" s="45"/>
      <c r="CI1310" s="45"/>
      <c r="CJ1310" s="45"/>
      <c r="CK1310" s="45"/>
      <c r="CL1310" s="45"/>
      <c r="CM1310" s="45"/>
      <c r="CN1310" s="45"/>
      <c r="CO1310" s="45"/>
      <c r="CP1310" s="45"/>
      <c r="CQ1310" s="45"/>
      <c r="CR1310" s="45"/>
      <c r="CS1310" s="45"/>
      <c r="CT1310" s="45"/>
      <c r="CU1310" s="45"/>
      <c r="CV1310" s="45"/>
      <c r="CW1310" s="45"/>
      <c r="CX1310" s="45"/>
      <c r="CY1310" s="45"/>
      <c r="CZ1310" s="45"/>
      <c r="DA1310" s="45"/>
      <c r="DB1310" s="45"/>
      <c r="DC1310" s="45"/>
      <c r="DD1310" s="45"/>
      <c r="DE1310" s="45"/>
      <c r="DF1310" s="45"/>
      <c r="DG1310" s="45"/>
      <c r="DH1310" s="45"/>
      <c r="DI1310" s="45"/>
      <c r="DJ1310" s="45"/>
      <c r="DK1310" s="45"/>
      <c r="DL1310" s="45"/>
      <c r="DM1310" s="45"/>
      <c r="DN1310" s="45"/>
      <c r="DO1310" s="45"/>
      <c r="DP1310" s="45"/>
      <c r="DQ1310" s="45"/>
      <c r="DR1310" s="45"/>
      <c r="DS1310" s="45"/>
      <c r="DT1310" s="45"/>
      <c r="DU1310" s="45"/>
      <c r="DV1310" s="1217"/>
      <c r="DW1310" s="45"/>
      <c r="DX1310" s="45"/>
      <c r="DY1310" s="45"/>
      <c r="DZ1310" s="45"/>
      <c r="EA1310" s="45"/>
      <c r="EB1310" s="45"/>
      <c r="EC1310" s="45"/>
      <c r="ED1310" s="45"/>
      <c r="EE1310" s="45"/>
      <c r="EF1310" s="45"/>
      <c r="EG1310" s="45"/>
      <c r="EH1310" s="45"/>
      <c r="EI1310" s="45"/>
      <c r="EJ1310" s="45"/>
      <c r="EK1310" s="45"/>
      <c r="EL1310" s="45"/>
      <c r="EM1310" s="45"/>
      <c r="EN1310" s="45"/>
      <c r="EO1310" s="45"/>
      <c r="EP1310" s="45"/>
      <c r="EQ1310" s="1217"/>
      <c r="ER1310" s="577"/>
    </row>
    <row r="1311" spans="1:148" ht="15" customHeight="1">
      <c r="A1311" s="648"/>
      <c r="B1311" s="2261" t="str">
        <f t="shared" si="1333"/>
        <v>Desk 58</v>
      </c>
      <c r="C1311" s="2266" t="str">
        <f t="shared" ref="C1311:D1311" si="1391">IF(ISBLANK(C69), "", C69)</f>
        <v/>
      </c>
      <c r="D1311" s="2266" t="str">
        <f t="shared" si="1391"/>
        <v/>
      </c>
      <c r="E1311" s="2266" t="str">
        <f t="shared" si="1334"/>
        <v/>
      </c>
      <c r="F1311" s="2266" t="str">
        <f t="shared" si="1334"/>
        <v/>
      </c>
      <c r="G1311" s="45"/>
      <c r="H1311" s="45"/>
      <c r="I1311" s="45"/>
      <c r="J1311" s="45"/>
      <c r="K1311" s="45"/>
      <c r="L1311" s="45"/>
      <c r="M1311" s="45"/>
      <c r="N1311" s="45"/>
      <c r="O1311" s="45"/>
      <c r="P1311" s="45"/>
      <c r="Q1311" s="45"/>
      <c r="R1311" s="45"/>
      <c r="S1311" s="45"/>
      <c r="T1311" s="45"/>
      <c r="U1311" s="45"/>
      <c r="V1311" s="45"/>
      <c r="W1311" s="45"/>
      <c r="X1311" s="45"/>
      <c r="Y1311" s="45"/>
      <c r="Z1311" s="45"/>
      <c r="AA1311" s="45"/>
      <c r="AB1311" s="45"/>
      <c r="AC1311" s="45"/>
      <c r="AD1311" s="45"/>
      <c r="AE1311" s="45"/>
      <c r="AF1311" s="45"/>
      <c r="AG1311" s="45"/>
      <c r="AH1311" s="45"/>
      <c r="AI1311" s="45"/>
      <c r="AJ1311" s="45"/>
      <c r="AK1311" s="45"/>
      <c r="AL1311" s="45"/>
      <c r="AM1311" s="45"/>
      <c r="AN1311" s="45"/>
      <c r="AO1311" s="45"/>
      <c r="AP1311" s="45"/>
      <c r="AQ1311" s="45"/>
      <c r="AR1311" s="45"/>
      <c r="AS1311" s="45"/>
      <c r="AT1311" s="45"/>
      <c r="AU1311" s="45"/>
      <c r="AV1311" s="45"/>
      <c r="AW1311" s="45"/>
      <c r="AX1311" s="45"/>
      <c r="AY1311" s="45"/>
      <c r="AZ1311" s="45"/>
      <c r="BA1311" s="45"/>
      <c r="BB1311" s="45"/>
      <c r="BC1311" s="45"/>
      <c r="BD1311" s="45"/>
      <c r="BE1311" s="45"/>
      <c r="BF1311" s="45"/>
      <c r="BG1311" s="45"/>
      <c r="BH1311" s="45"/>
      <c r="BI1311" s="45"/>
      <c r="BJ1311" s="45"/>
      <c r="BK1311" s="45"/>
      <c r="BL1311" s="45"/>
      <c r="BM1311" s="45"/>
      <c r="BN1311" s="45"/>
      <c r="BO1311" s="45"/>
      <c r="BP1311" s="45"/>
      <c r="BQ1311" s="45"/>
      <c r="BR1311" s="45"/>
      <c r="BS1311" s="45"/>
      <c r="BT1311" s="45"/>
      <c r="BU1311" s="45"/>
      <c r="BV1311" s="45"/>
      <c r="BW1311" s="45"/>
      <c r="BX1311" s="45"/>
      <c r="BY1311" s="45"/>
      <c r="BZ1311" s="45"/>
      <c r="CA1311" s="45"/>
      <c r="CB1311" s="45"/>
      <c r="CC1311" s="45"/>
      <c r="CD1311" s="45"/>
      <c r="CE1311" s="45"/>
      <c r="CF1311" s="45"/>
      <c r="CG1311" s="45"/>
      <c r="CH1311" s="45"/>
      <c r="CI1311" s="45"/>
      <c r="CJ1311" s="45"/>
      <c r="CK1311" s="45"/>
      <c r="CL1311" s="45"/>
      <c r="CM1311" s="45"/>
      <c r="CN1311" s="45"/>
      <c r="CO1311" s="45"/>
      <c r="CP1311" s="45"/>
      <c r="CQ1311" s="45"/>
      <c r="CR1311" s="45"/>
      <c r="CS1311" s="45"/>
      <c r="CT1311" s="45"/>
      <c r="CU1311" s="45"/>
      <c r="CV1311" s="45"/>
      <c r="CW1311" s="45"/>
      <c r="CX1311" s="45"/>
      <c r="CY1311" s="45"/>
      <c r="CZ1311" s="45"/>
      <c r="DA1311" s="45"/>
      <c r="DB1311" s="45"/>
      <c r="DC1311" s="45"/>
      <c r="DD1311" s="45"/>
      <c r="DE1311" s="45"/>
      <c r="DF1311" s="45"/>
      <c r="DG1311" s="45"/>
      <c r="DH1311" s="45"/>
      <c r="DI1311" s="45"/>
      <c r="DJ1311" s="45"/>
      <c r="DK1311" s="45"/>
      <c r="DL1311" s="45"/>
      <c r="DM1311" s="45"/>
      <c r="DN1311" s="45"/>
      <c r="DO1311" s="45"/>
      <c r="DP1311" s="45"/>
      <c r="DQ1311" s="45"/>
      <c r="DR1311" s="45"/>
      <c r="DS1311" s="45"/>
      <c r="DT1311" s="45"/>
      <c r="DU1311" s="45"/>
      <c r="DV1311" s="1217"/>
      <c r="DW1311" s="45"/>
      <c r="DX1311" s="45"/>
      <c r="DY1311" s="45"/>
      <c r="DZ1311" s="45"/>
      <c r="EA1311" s="45"/>
      <c r="EB1311" s="45"/>
      <c r="EC1311" s="45"/>
      <c r="ED1311" s="45"/>
      <c r="EE1311" s="45"/>
      <c r="EF1311" s="45"/>
      <c r="EG1311" s="45"/>
      <c r="EH1311" s="45"/>
      <c r="EI1311" s="45"/>
      <c r="EJ1311" s="45"/>
      <c r="EK1311" s="45"/>
      <c r="EL1311" s="45"/>
      <c r="EM1311" s="45"/>
      <c r="EN1311" s="45"/>
      <c r="EO1311" s="45"/>
      <c r="EP1311" s="45"/>
      <c r="EQ1311" s="1217"/>
      <c r="ER1311" s="577"/>
    </row>
    <row r="1312" spans="1:148" ht="15" customHeight="1">
      <c r="A1312" s="648"/>
      <c r="B1312" s="2261" t="str">
        <f t="shared" si="1333"/>
        <v>Desk 59</v>
      </c>
      <c r="C1312" s="2266" t="str">
        <f t="shared" ref="C1312:D1312" si="1392">IF(ISBLANK(C70), "", C70)</f>
        <v/>
      </c>
      <c r="D1312" s="2266" t="str">
        <f t="shared" si="1392"/>
        <v/>
      </c>
      <c r="E1312" s="2266" t="str">
        <f t="shared" si="1334"/>
        <v/>
      </c>
      <c r="F1312" s="2266" t="str">
        <f t="shared" si="1334"/>
        <v/>
      </c>
      <c r="G1312" s="45"/>
      <c r="H1312" s="45"/>
      <c r="I1312" s="45"/>
      <c r="J1312" s="45"/>
      <c r="K1312" s="45"/>
      <c r="L1312" s="45"/>
      <c r="M1312" s="45"/>
      <c r="N1312" s="45"/>
      <c r="O1312" s="45"/>
      <c r="P1312" s="45"/>
      <c r="Q1312" s="45"/>
      <c r="R1312" s="45"/>
      <c r="S1312" s="45"/>
      <c r="T1312" s="45"/>
      <c r="U1312" s="45"/>
      <c r="V1312" s="45"/>
      <c r="W1312" s="45"/>
      <c r="X1312" s="45"/>
      <c r="Y1312" s="45"/>
      <c r="Z1312" s="45"/>
      <c r="AA1312" s="45"/>
      <c r="AB1312" s="45"/>
      <c r="AC1312" s="45"/>
      <c r="AD1312" s="45"/>
      <c r="AE1312" s="45"/>
      <c r="AF1312" s="45"/>
      <c r="AG1312" s="45"/>
      <c r="AH1312" s="45"/>
      <c r="AI1312" s="45"/>
      <c r="AJ1312" s="45"/>
      <c r="AK1312" s="45"/>
      <c r="AL1312" s="45"/>
      <c r="AM1312" s="45"/>
      <c r="AN1312" s="45"/>
      <c r="AO1312" s="45"/>
      <c r="AP1312" s="45"/>
      <c r="AQ1312" s="45"/>
      <c r="AR1312" s="45"/>
      <c r="AS1312" s="45"/>
      <c r="AT1312" s="45"/>
      <c r="AU1312" s="45"/>
      <c r="AV1312" s="45"/>
      <c r="AW1312" s="45"/>
      <c r="AX1312" s="45"/>
      <c r="AY1312" s="45"/>
      <c r="AZ1312" s="45"/>
      <c r="BA1312" s="45"/>
      <c r="BB1312" s="45"/>
      <c r="BC1312" s="45"/>
      <c r="BD1312" s="45"/>
      <c r="BE1312" s="45"/>
      <c r="BF1312" s="45"/>
      <c r="BG1312" s="45"/>
      <c r="BH1312" s="45"/>
      <c r="BI1312" s="45"/>
      <c r="BJ1312" s="45"/>
      <c r="BK1312" s="45"/>
      <c r="BL1312" s="45"/>
      <c r="BM1312" s="45"/>
      <c r="BN1312" s="45"/>
      <c r="BO1312" s="45"/>
      <c r="BP1312" s="45"/>
      <c r="BQ1312" s="45"/>
      <c r="BR1312" s="45"/>
      <c r="BS1312" s="45"/>
      <c r="BT1312" s="45"/>
      <c r="BU1312" s="45"/>
      <c r="BV1312" s="45"/>
      <c r="BW1312" s="45"/>
      <c r="BX1312" s="45"/>
      <c r="BY1312" s="45"/>
      <c r="BZ1312" s="45"/>
      <c r="CA1312" s="45"/>
      <c r="CB1312" s="45"/>
      <c r="CC1312" s="45"/>
      <c r="CD1312" s="45"/>
      <c r="CE1312" s="45"/>
      <c r="CF1312" s="45"/>
      <c r="CG1312" s="45"/>
      <c r="CH1312" s="45"/>
      <c r="CI1312" s="45"/>
      <c r="CJ1312" s="45"/>
      <c r="CK1312" s="45"/>
      <c r="CL1312" s="45"/>
      <c r="CM1312" s="45"/>
      <c r="CN1312" s="45"/>
      <c r="CO1312" s="45"/>
      <c r="CP1312" s="45"/>
      <c r="CQ1312" s="45"/>
      <c r="CR1312" s="45"/>
      <c r="CS1312" s="45"/>
      <c r="CT1312" s="45"/>
      <c r="CU1312" s="45"/>
      <c r="CV1312" s="45"/>
      <c r="CW1312" s="45"/>
      <c r="CX1312" s="45"/>
      <c r="CY1312" s="45"/>
      <c r="CZ1312" s="45"/>
      <c r="DA1312" s="45"/>
      <c r="DB1312" s="45"/>
      <c r="DC1312" s="45"/>
      <c r="DD1312" s="45"/>
      <c r="DE1312" s="45"/>
      <c r="DF1312" s="45"/>
      <c r="DG1312" s="45"/>
      <c r="DH1312" s="45"/>
      <c r="DI1312" s="45"/>
      <c r="DJ1312" s="45"/>
      <c r="DK1312" s="45"/>
      <c r="DL1312" s="45"/>
      <c r="DM1312" s="45"/>
      <c r="DN1312" s="45"/>
      <c r="DO1312" s="45"/>
      <c r="DP1312" s="45"/>
      <c r="DQ1312" s="45"/>
      <c r="DR1312" s="45"/>
      <c r="DS1312" s="45"/>
      <c r="DT1312" s="45"/>
      <c r="DU1312" s="45"/>
      <c r="DV1312" s="1217"/>
      <c r="DW1312" s="45"/>
      <c r="DX1312" s="45"/>
      <c r="DY1312" s="45"/>
      <c r="DZ1312" s="45"/>
      <c r="EA1312" s="45"/>
      <c r="EB1312" s="45"/>
      <c r="EC1312" s="45"/>
      <c r="ED1312" s="45"/>
      <c r="EE1312" s="45"/>
      <c r="EF1312" s="45"/>
      <c r="EG1312" s="45"/>
      <c r="EH1312" s="45"/>
      <c r="EI1312" s="45"/>
      <c r="EJ1312" s="45"/>
      <c r="EK1312" s="45"/>
      <c r="EL1312" s="45"/>
      <c r="EM1312" s="45"/>
      <c r="EN1312" s="45"/>
      <c r="EO1312" s="45"/>
      <c r="EP1312" s="45"/>
      <c r="EQ1312" s="1217"/>
      <c r="ER1312" s="577"/>
    </row>
    <row r="1313" spans="1:148" ht="15" customHeight="1">
      <c r="A1313" s="648"/>
      <c r="B1313" s="2261" t="str">
        <f t="shared" si="1333"/>
        <v>Desk 60</v>
      </c>
      <c r="C1313" s="2266" t="str">
        <f t="shared" ref="C1313:D1313" si="1393">IF(ISBLANK(C71), "", C71)</f>
        <v/>
      </c>
      <c r="D1313" s="2266" t="str">
        <f t="shared" si="1393"/>
        <v/>
      </c>
      <c r="E1313" s="2266" t="str">
        <f t="shared" si="1334"/>
        <v/>
      </c>
      <c r="F1313" s="2266" t="str">
        <f t="shared" si="1334"/>
        <v/>
      </c>
      <c r="G1313" s="45"/>
      <c r="H1313" s="45"/>
      <c r="I1313" s="45"/>
      <c r="J1313" s="45"/>
      <c r="K1313" s="45"/>
      <c r="L1313" s="45"/>
      <c r="M1313" s="45"/>
      <c r="N1313" s="45"/>
      <c r="O1313" s="45"/>
      <c r="P1313" s="45"/>
      <c r="Q1313" s="45"/>
      <c r="R1313" s="45"/>
      <c r="S1313" s="45"/>
      <c r="T1313" s="45"/>
      <c r="U1313" s="45"/>
      <c r="V1313" s="45"/>
      <c r="W1313" s="45"/>
      <c r="X1313" s="45"/>
      <c r="Y1313" s="45"/>
      <c r="Z1313" s="45"/>
      <c r="AA1313" s="45"/>
      <c r="AB1313" s="45"/>
      <c r="AC1313" s="45"/>
      <c r="AD1313" s="45"/>
      <c r="AE1313" s="45"/>
      <c r="AF1313" s="45"/>
      <c r="AG1313" s="45"/>
      <c r="AH1313" s="45"/>
      <c r="AI1313" s="45"/>
      <c r="AJ1313" s="45"/>
      <c r="AK1313" s="45"/>
      <c r="AL1313" s="45"/>
      <c r="AM1313" s="45"/>
      <c r="AN1313" s="45"/>
      <c r="AO1313" s="45"/>
      <c r="AP1313" s="45"/>
      <c r="AQ1313" s="45"/>
      <c r="AR1313" s="45"/>
      <c r="AS1313" s="45"/>
      <c r="AT1313" s="45"/>
      <c r="AU1313" s="45"/>
      <c r="AV1313" s="45"/>
      <c r="AW1313" s="45"/>
      <c r="AX1313" s="45"/>
      <c r="AY1313" s="45"/>
      <c r="AZ1313" s="45"/>
      <c r="BA1313" s="45"/>
      <c r="BB1313" s="45"/>
      <c r="BC1313" s="45"/>
      <c r="BD1313" s="45"/>
      <c r="BE1313" s="45"/>
      <c r="BF1313" s="45"/>
      <c r="BG1313" s="45"/>
      <c r="BH1313" s="45"/>
      <c r="BI1313" s="45"/>
      <c r="BJ1313" s="45"/>
      <c r="BK1313" s="45"/>
      <c r="BL1313" s="45"/>
      <c r="BM1313" s="45"/>
      <c r="BN1313" s="45"/>
      <c r="BO1313" s="45"/>
      <c r="BP1313" s="45"/>
      <c r="BQ1313" s="45"/>
      <c r="BR1313" s="45"/>
      <c r="BS1313" s="45"/>
      <c r="BT1313" s="45"/>
      <c r="BU1313" s="45"/>
      <c r="BV1313" s="45"/>
      <c r="BW1313" s="45"/>
      <c r="BX1313" s="45"/>
      <c r="BY1313" s="45"/>
      <c r="BZ1313" s="45"/>
      <c r="CA1313" s="45"/>
      <c r="CB1313" s="45"/>
      <c r="CC1313" s="45"/>
      <c r="CD1313" s="45"/>
      <c r="CE1313" s="45"/>
      <c r="CF1313" s="45"/>
      <c r="CG1313" s="45"/>
      <c r="CH1313" s="45"/>
      <c r="CI1313" s="45"/>
      <c r="CJ1313" s="45"/>
      <c r="CK1313" s="45"/>
      <c r="CL1313" s="45"/>
      <c r="CM1313" s="45"/>
      <c r="CN1313" s="45"/>
      <c r="CO1313" s="45"/>
      <c r="CP1313" s="45"/>
      <c r="CQ1313" s="45"/>
      <c r="CR1313" s="45"/>
      <c r="CS1313" s="45"/>
      <c r="CT1313" s="45"/>
      <c r="CU1313" s="45"/>
      <c r="CV1313" s="45"/>
      <c r="CW1313" s="45"/>
      <c r="CX1313" s="45"/>
      <c r="CY1313" s="45"/>
      <c r="CZ1313" s="45"/>
      <c r="DA1313" s="45"/>
      <c r="DB1313" s="45"/>
      <c r="DC1313" s="45"/>
      <c r="DD1313" s="45"/>
      <c r="DE1313" s="45"/>
      <c r="DF1313" s="45"/>
      <c r="DG1313" s="45"/>
      <c r="DH1313" s="45"/>
      <c r="DI1313" s="45"/>
      <c r="DJ1313" s="45"/>
      <c r="DK1313" s="45"/>
      <c r="DL1313" s="45"/>
      <c r="DM1313" s="45"/>
      <c r="DN1313" s="45"/>
      <c r="DO1313" s="45"/>
      <c r="DP1313" s="45"/>
      <c r="DQ1313" s="45"/>
      <c r="DR1313" s="45"/>
      <c r="DS1313" s="45"/>
      <c r="DT1313" s="45"/>
      <c r="DU1313" s="45"/>
      <c r="DV1313" s="1217"/>
      <c r="DW1313" s="45"/>
      <c r="DX1313" s="45"/>
      <c r="DY1313" s="45"/>
      <c r="DZ1313" s="45"/>
      <c r="EA1313" s="45"/>
      <c r="EB1313" s="45"/>
      <c r="EC1313" s="45"/>
      <c r="ED1313" s="45"/>
      <c r="EE1313" s="45"/>
      <c r="EF1313" s="45"/>
      <c r="EG1313" s="45"/>
      <c r="EH1313" s="45"/>
      <c r="EI1313" s="45"/>
      <c r="EJ1313" s="45"/>
      <c r="EK1313" s="45"/>
      <c r="EL1313" s="45"/>
      <c r="EM1313" s="45"/>
      <c r="EN1313" s="45"/>
      <c r="EO1313" s="45"/>
      <c r="EP1313" s="45"/>
      <c r="EQ1313" s="1217"/>
      <c r="ER1313" s="577"/>
    </row>
    <row r="1314" spans="1:148" ht="15" customHeight="1">
      <c r="A1314" s="648"/>
      <c r="B1314" s="2261" t="str">
        <f t="shared" si="1333"/>
        <v>Desk 61</v>
      </c>
      <c r="C1314" s="2266" t="str">
        <f t="shared" ref="C1314:D1314" si="1394">IF(ISBLANK(C72), "", C72)</f>
        <v/>
      </c>
      <c r="D1314" s="2266" t="str">
        <f t="shared" si="1394"/>
        <v/>
      </c>
      <c r="E1314" s="2266" t="str">
        <f t="shared" si="1334"/>
        <v/>
      </c>
      <c r="F1314" s="2266" t="str">
        <f t="shared" si="1334"/>
        <v/>
      </c>
      <c r="G1314" s="45"/>
      <c r="H1314" s="45"/>
      <c r="I1314" s="45"/>
      <c r="J1314" s="45"/>
      <c r="K1314" s="45"/>
      <c r="L1314" s="45"/>
      <c r="M1314" s="45"/>
      <c r="N1314" s="45"/>
      <c r="O1314" s="45"/>
      <c r="P1314" s="45"/>
      <c r="Q1314" s="45"/>
      <c r="R1314" s="45"/>
      <c r="S1314" s="45"/>
      <c r="T1314" s="45"/>
      <c r="U1314" s="45"/>
      <c r="V1314" s="45"/>
      <c r="W1314" s="45"/>
      <c r="X1314" s="45"/>
      <c r="Y1314" s="45"/>
      <c r="Z1314" s="45"/>
      <c r="AA1314" s="45"/>
      <c r="AB1314" s="45"/>
      <c r="AC1314" s="45"/>
      <c r="AD1314" s="45"/>
      <c r="AE1314" s="45"/>
      <c r="AF1314" s="45"/>
      <c r="AG1314" s="45"/>
      <c r="AH1314" s="45"/>
      <c r="AI1314" s="45"/>
      <c r="AJ1314" s="45"/>
      <c r="AK1314" s="45"/>
      <c r="AL1314" s="45"/>
      <c r="AM1314" s="45"/>
      <c r="AN1314" s="45"/>
      <c r="AO1314" s="45"/>
      <c r="AP1314" s="45"/>
      <c r="AQ1314" s="45"/>
      <c r="AR1314" s="45"/>
      <c r="AS1314" s="45"/>
      <c r="AT1314" s="45"/>
      <c r="AU1314" s="45"/>
      <c r="AV1314" s="45"/>
      <c r="AW1314" s="45"/>
      <c r="AX1314" s="45"/>
      <c r="AY1314" s="45"/>
      <c r="AZ1314" s="45"/>
      <c r="BA1314" s="45"/>
      <c r="BB1314" s="45"/>
      <c r="BC1314" s="45"/>
      <c r="BD1314" s="45"/>
      <c r="BE1314" s="45"/>
      <c r="BF1314" s="45"/>
      <c r="BG1314" s="45"/>
      <c r="BH1314" s="45"/>
      <c r="BI1314" s="45"/>
      <c r="BJ1314" s="45"/>
      <c r="BK1314" s="45"/>
      <c r="BL1314" s="45"/>
      <c r="BM1314" s="45"/>
      <c r="BN1314" s="45"/>
      <c r="BO1314" s="45"/>
      <c r="BP1314" s="45"/>
      <c r="BQ1314" s="45"/>
      <c r="BR1314" s="45"/>
      <c r="BS1314" s="45"/>
      <c r="BT1314" s="45"/>
      <c r="BU1314" s="45"/>
      <c r="BV1314" s="45"/>
      <c r="BW1314" s="45"/>
      <c r="BX1314" s="45"/>
      <c r="BY1314" s="45"/>
      <c r="BZ1314" s="45"/>
      <c r="CA1314" s="45"/>
      <c r="CB1314" s="45"/>
      <c r="CC1314" s="45"/>
      <c r="CD1314" s="45"/>
      <c r="CE1314" s="45"/>
      <c r="CF1314" s="45"/>
      <c r="CG1314" s="45"/>
      <c r="CH1314" s="45"/>
      <c r="CI1314" s="45"/>
      <c r="CJ1314" s="45"/>
      <c r="CK1314" s="45"/>
      <c r="CL1314" s="45"/>
      <c r="CM1314" s="45"/>
      <c r="CN1314" s="45"/>
      <c r="CO1314" s="45"/>
      <c r="CP1314" s="45"/>
      <c r="CQ1314" s="45"/>
      <c r="CR1314" s="45"/>
      <c r="CS1314" s="45"/>
      <c r="CT1314" s="45"/>
      <c r="CU1314" s="45"/>
      <c r="CV1314" s="45"/>
      <c r="CW1314" s="45"/>
      <c r="CX1314" s="45"/>
      <c r="CY1314" s="45"/>
      <c r="CZ1314" s="45"/>
      <c r="DA1314" s="45"/>
      <c r="DB1314" s="45"/>
      <c r="DC1314" s="45"/>
      <c r="DD1314" s="45"/>
      <c r="DE1314" s="45"/>
      <c r="DF1314" s="45"/>
      <c r="DG1314" s="45"/>
      <c r="DH1314" s="45"/>
      <c r="DI1314" s="45"/>
      <c r="DJ1314" s="45"/>
      <c r="DK1314" s="45"/>
      <c r="DL1314" s="45"/>
      <c r="DM1314" s="45"/>
      <c r="DN1314" s="45"/>
      <c r="DO1314" s="45"/>
      <c r="DP1314" s="45"/>
      <c r="DQ1314" s="45"/>
      <c r="DR1314" s="45"/>
      <c r="DS1314" s="45"/>
      <c r="DT1314" s="45"/>
      <c r="DU1314" s="45"/>
      <c r="DV1314" s="1217"/>
      <c r="DW1314" s="45"/>
      <c r="DX1314" s="45"/>
      <c r="DY1314" s="45"/>
      <c r="DZ1314" s="45"/>
      <c r="EA1314" s="45"/>
      <c r="EB1314" s="45"/>
      <c r="EC1314" s="45"/>
      <c r="ED1314" s="45"/>
      <c r="EE1314" s="45"/>
      <c r="EF1314" s="45"/>
      <c r="EG1314" s="45"/>
      <c r="EH1314" s="45"/>
      <c r="EI1314" s="45"/>
      <c r="EJ1314" s="45"/>
      <c r="EK1314" s="45"/>
      <c r="EL1314" s="45"/>
      <c r="EM1314" s="45"/>
      <c r="EN1314" s="45"/>
      <c r="EO1314" s="45"/>
      <c r="EP1314" s="45"/>
      <c r="EQ1314" s="1217"/>
      <c r="ER1314" s="577"/>
    </row>
    <row r="1315" spans="1:148" ht="15" customHeight="1">
      <c r="A1315" s="648"/>
      <c r="B1315" s="2261" t="str">
        <f t="shared" si="1333"/>
        <v>Desk 62</v>
      </c>
      <c r="C1315" s="2266" t="str">
        <f t="shared" ref="C1315:D1315" si="1395">IF(ISBLANK(C73), "", C73)</f>
        <v/>
      </c>
      <c r="D1315" s="2266" t="str">
        <f t="shared" si="1395"/>
        <v/>
      </c>
      <c r="E1315" s="2266" t="str">
        <f t="shared" si="1334"/>
        <v/>
      </c>
      <c r="F1315" s="2266" t="str">
        <f t="shared" si="1334"/>
        <v/>
      </c>
      <c r="G1315" s="45"/>
      <c r="H1315" s="45"/>
      <c r="I1315" s="45"/>
      <c r="J1315" s="45"/>
      <c r="K1315" s="45"/>
      <c r="L1315" s="45"/>
      <c r="M1315" s="45"/>
      <c r="N1315" s="45"/>
      <c r="O1315" s="45"/>
      <c r="P1315" s="45"/>
      <c r="Q1315" s="45"/>
      <c r="R1315" s="45"/>
      <c r="S1315" s="45"/>
      <c r="T1315" s="45"/>
      <c r="U1315" s="45"/>
      <c r="V1315" s="45"/>
      <c r="W1315" s="45"/>
      <c r="X1315" s="45"/>
      <c r="Y1315" s="45"/>
      <c r="Z1315" s="45"/>
      <c r="AA1315" s="45"/>
      <c r="AB1315" s="45"/>
      <c r="AC1315" s="45"/>
      <c r="AD1315" s="45"/>
      <c r="AE1315" s="45"/>
      <c r="AF1315" s="45"/>
      <c r="AG1315" s="45"/>
      <c r="AH1315" s="45"/>
      <c r="AI1315" s="45"/>
      <c r="AJ1315" s="45"/>
      <c r="AK1315" s="45"/>
      <c r="AL1315" s="45"/>
      <c r="AM1315" s="45"/>
      <c r="AN1315" s="45"/>
      <c r="AO1315" s="45"/>
      <c r="AP1315" s="45"/>
      <c r="AQ1315" s="45"/>
      <c r="AR1315" s="45"/>
      <c r="AS1315" s="45"/>
      <c r="AT1315" s="45"/>
      <c r="AU1315" s="45"/>
      <c r="AV1315" s="45"/>
      <c r="AW1315" s="45"/>
      <c r="AX1315" s="45"/>
      <c r="AY1315" s="45"/>
      <c r="AZ1315" s="45"/>
      <c r="BA1315" s="45"/>
      <c r="BB1315" s="45"/>
      <c r="BC1315" s="45"/>
      <c r="BD1315" s="45"/>
      <c r="BE1315" s="45"/>
      <c r="BF1315" s="45"/>
      <c r="BG1315" s="45"/>
      <c r="BH1315" s="45"/>
      <c r="BI1315" s="45"/>
      <c r="BJ1315" s="45"/>
      <c r="BK1315" s="45"/>
      <c r="BL1315" s="45"/>
      <c r="BM1315" s="45"/>
      <c r="BN1315" s="45"/>
      <c r="BO1315" s="45"/>
      <c r="BP1315" s="45"/>
      <c r="BQ1315" s="45"/>
      <c r="BR1315" s="45"/>
      <c r="BS1315" s="45"/>
      <c r="BT1315" s="45"/>
      <c r="BU1315" s="45"/>
      <c r="BV1315" s="45"/>
      <c r="BW1315" s="45"/>
      <c r="BX1315" s="45"/>
      <c r="BY1315" s="45"/>
      <c r="BZ1315" s="45"/>
      <c r="CA1315" s="45"/>
      <c r="CB1315" s="45"/>
      <c r="CC1315" s="45"/>
      <c r="CD1315" s="45"/>
      <c r="CE1315" s="45"/>
      <c r="CF1315" s="45"/>
      <c r="CG1315" s="45"/>
      <c r="CH1315" s="45"/>
      <c r="CI1315" s="45"/>
      <c r="CJ1315" s="45"/>
      <c r="CK1315" s="45"/>
      <c r="CL1315" s="45"/>
      <c r="CM1315" s="45"/>
      <c r="CN1315" s="45"/>
      <c r="CO1315" s="45"/>
      <c r="CP1315" s="45"/>
      <c r="CQ1315" s="45"/>
      <c r="CR1315" s="45"/>
      <c r="CS1315" s="45"/>
      <c r="CT1315" s="45"/>
      <c r="CU1315" s="45"/>
      <c r="CV1315" s="45"/>
      <c r="CW1315" s="45"/>
      <c r="CX1315" s="45"/>
      <c r="CY1315" s="45"/>
      <c r="CZ1315" s="45"/>
      <c r="DA1315" s="45"/>
      <c r="DB1315" s="45"/>
      <c r="DC1315" s="45"/>
      <c r="DD1315" s="45"/>
      <c r="DE1315" s="45"/>
      <c r="DF1315" s="45"/>
      <c r="DG1315" s="45"/>
      <c r="DH1315" s="45"/>
      <c r="DI1315" s="45"/>
      <c r="DJ1315" s="45"/>
      <c r="DK1315" s="45"/>
      <c r="DL1315" s="45"/>
      <c r="DM1315" s="45"/>
      <c r="DN1315" s="45"/>
      <c r="DO1315" s="45"/>
      <c r="DP1315" s="45"/>
      <c r="DQ1315" s="45"/>
      <c r="DR1315" s="45"/>
      <c r="DS1315" s="45"/>
      <c r="DT1315" s="45"/>
      <c r="DU1315" s="45"/>
      <c r="DV1315" s="1217"/>
      <c r="DW1315" s="45"/>
      <c r="DX1315" s="45"/>
      <c r="DY1315" s="45"/>
      <c r="DZ1315" s="45"/>
      <c r="EA1315" s="45"/>
      <c r="EB1315" s="45"/>
      <c r="EC1315" s="45"/>
      <c r="ED1315" s="45"/>
      <c r="EE1315" s="45"/>
      <c r="EF1315" s="45"/>
      <c r="EG1315" s="45"/>
      <c r="EH1315" s="45"/>
      <c r="EI1315" s="45"/>
      <c r="EJ1315" s="45"/>
      <c r="EK1315" s="45"/>
      <c r="EL1315" s="45"/>
      <c r="EM1315" s="45"/>
      <c r="EN1315" s="45"/>
      <c r="EO1315" s="45"/>
      <c r="EP1315" s="45"/>
      <c r="EQ1315" s="1217"/>
      <c r="ER1315" s="577"/>
    </row>
    <row r="1316" spans="1:148" ht="15" customHeight="1">
      <c r="A1316" s="648"/>
      <c r="B1316" s="2261" t="str">
        <f t="shared" si="1333"/>
        <v>Desk 63</v>
      </c>
      <c r="C1316" s="2266" t="str">
        <f t="shared" ref="C1316:D1316" si="1396">IF(ISBLANK(C74), "", C74)</f>
        <v/>
      </c>
      <c r="D1316" s="2266" t="str">
        <f t="shared" si="1396"/>
        <v/>
      </c>
      <c r="E1316" s="2266" t="str">
        <f t="shared" si="1334"/>
        <v/>
      </c>
      <c r="F1316" s="2266" t="str">
        <f t="shared" si="1334"/>
        <v/>
      </c>
      <c r="G1316" s="45"/>
      <c r="H1316" s="45"/>
      <c r="I1316" s="45"/>
      <c r="J1316" s="45"/>
      <c r="K1316" s="45"/>
      <c r="L1316" s="45"/>
      <c r="M1316" s="45"/>
      <c r="N1316" s="45"/>
      <c r="O1316" s="45"/>
      <c r="P1316" s="45"/>
      <c r="Q1316" s="45"/>
      <c r="R1316" s="45"/>
      <c r="S1316" s="45"/>
      <c r="T1316" s="45"/>
      <c r="U1316" s="45"/>
      <c r="V1316" s="45"/>
      <c r="W1316" s="45"/>
      <c r="X1316" s="45"/>
      <c r="Y1316" s="45"/>
      <c r="Z1316" s="45"/>
      <c r="AA1316" s="45"/>
      <c r="AB1316" s="45"/>
      <c r="AC1316" s="45"/>
      <c r="AD1316" s="45"/>
      <c r="AE1316" s="45"/>
      <c r="AF1316" s="45"/>
      <c r="AG1316" s="45"/>
      <c r="AH1316" s="45"/>
      <c r="AI1316" s="45"/>
      <c r="AJ1316" s="45"/>
      <c r="AK1316" s="45"/>
      <c r="AL1316" s="45"/>
      <c r="AM1316" s="45"/>
      <c r="AN1316" s="45"/>
      <c r="AO1316" s="45"/>
      <c r="AP1316" s="45"/>
      <c r="AQ1316" s="45"/>
      <c r="AR1316" s="45"/>
      <c r="AS1316" s="45"/>
      <c r="AT1316" s="45"/>
      <c r="AU1316" s="45"/>
      <c r="AV1316" s="45"/>
      <c r="AW1316" s="45"/>
      <c r="AX1316" s="45"/>
      <c r="AY1316" s="45"/>
      <c r="AZ1316" s="45"/>
      <c r="BA1316" s="45"/>
      <c r="BB1316" s="45"/>
      <c r="BC1316" s="45"/>
      <c r="BD1316" s="45"/>
      <c r="BE1316" s="45"/>
      <c r="BF1316" s="45"/>
      <c r="BG1316" s="45"/>
      <c r="BH1316" s="45"/>
      <c r="BI1316" s="45"/>
      <c r="BJ1316" s="45"/>
      <c r="BK1316" s="45"/>
      <c r="BL1316" s="45"/>
      <c r="BM1316" s="45"/>
      <c r="BN1316" s="45"/>
      <c r="BO1316" s="45"/>
      <c r="BP1316" s="45"/>
      <c r="BQ1316" s="45"/>
      <c r="BR1316" s="45"/>
      <c r="BS1316" s="45"/>
      <c r="BT1316" s="45"/>
      <c r="BU1316" s="45"/>
      <c r="BV1316" s="45"/>
      <c r="BW1316" s="45"/>
      <c r="BX1316" s="45"/>
      <c r="BY1316" s="45"/>
      <c r="BZ1316" s="45"/>
      <c r="CA1316" s="45"/>
      <c r="CB1316" s="45"/>
      <c r="CC1316" s="45"/>
      <c r="CD1316" s="45"/>
      <c r="CE1316" s="45"/>
      <c r="CF1316" s="45"/>
      <c r="CG1316" s="45"/>
      <c r="CH1316" s="45"/>
      <c r="CI1316" s="45"/>
      <c r="CJ1316" s="45"/>
      <c r="CK1316" s="45"/>
      <c r="CL1316" s="45"/>
      <c r="CM1316" s="45"/>
      <c r="CN1316" s="45"/>
      <c r="CO1316" s="45"/>
      <c r="CP1316" s="45"/>
      <c r="CQ1316" s="45"/>
      <c r="CR1316" s="45"/>
      <c r="CS1316" s="45"/>
      <c r="CT1316" s="45"/>
      <c r="CU1316" s="45"/>
      <c r="CV1316" s="45"/>
      <c r="CW1316" s="45"/>
      <c r="CX1316" s="45"/>
      <c r="CY1316" s="45"/>
      <c r="CZ1316" s="45"/>
      <c r="DA1316" s="45"/>
      <c r="DB1316" s="45"/>
      <c r="DC1316" s="45"/>
      <c r="DD1316" s="45"/>
      <c r="DE1316" s="45"/>
      <c r="DF1316" s="45"/>
      <c r="DG1316" s="45"/>
      <c r="DH1316" s="45"/>
      <c r="DI1316" s="45"/>
      <c r="DJ1316" s="45"/>
      <c r="DK1316" s="45"/>
      <c r="DL1316" s="45"/>
      <c r="DM1316" s="45"/>
      <c r="DN1316" s="45"/>
      <c r="DO1316" s="45"/>
      <c r="DP1316" s="45"/>
      <c r="DQ1316" s="45"/>
      <c r="DR1316" s="45"/>
      <c r="DS1316" s="45"/>
      <c r="DT1316" s="45"/>
      <c r="DU1316" s="45"/>
      <c r="DV1316" s="1217"/>
      <c r="DW1316" s="45"/>
      <c r="DX1316" s="45"/>
      <c r="DY1316" s="45"/>
      <c r="DZ1316" s="45"/>
      <c r="EA1316" s="45"/>
      <c r="EB1316" s="45"/>
      <c r="EC1316" s="45"/>
      <c r="ED1316" s="45"/>
      <c r="EE1316" s="45"/>
      <c r="EF1316" s="45"/>
      <c r="EG1316" s="45"/>
      <c r="EH1316" s="45"/>
      <c r="EI1316" s="45"/>
      <c r="EJ1316" s="45"/>
      <c r="EK1316" s="45"/>
      <c r="EL1316" s="45"/>
      <c r="EM1316" s="45"/>
      <c r="EN1316" s="45"/>
      <c r="EO1316" s="45"/>
      <c r="EP1316" s="45"/>
      <c r="EQ1316" s="1217"/>
      <c r="ER1316" s="577"/>
    </row>
    <row r="1317" spans="1:148" ht="15" customHeight="1">
      <c r="A1317" s="648"/>
      <c r="B1317" s="2261" t="str">
        <f t="shared" si="1333"/>
        <v>Desk 64</v>
      </c>
      <c r="C1317" s="2266" t="str">
        <f t="shared" ref="C1317:D1317" si="1397">IF(ISBLANK(C75), "", C75)</f>
        <v/>
      </c>
      <c r="D1317" s="2266" t="str">
        <f t="shared" si="1397"/>
        <v/>
      </c>
      <c r="E1317" s="2266" t="str">
        <f t="shared" si="1334"/>
        <v/>
      </c>
      <c r="F1317" s="2266" t="str">
        <f t="shared" si="1334"/>
        <v/>
      </c>
      <c r="G1317" s="45"/>
      <c r="H1317" s="45"/>
      <c r="I1317" s="45"/>
      <c r="J1317" s="45"/>
      <c r="K1317" s="45"/>
      <c r="L1317" s="45"/>
      <c r="M1317" s="45"/>
      <c r="N1317" s="45"/>
      <c r="O1317" s="45"/>
      <c r="P1317" s="45"/>
      <c r="Q1317" s="45"/>
      <c r="R1317" s="45"/>
      <c r="S1317" s="45"/>
      <c r="T1317" s="45"/>
      <c r="U1317" s="45"/>
      <c r="V1317" s="45"/>
      <c r="W1317" s="45"/>
      <c r="X1317" s="45"/>
      <c r="Y1317" s="45"/>
      <c r="Z1317" s="45"/>
      <c r="AA1317" s="45"/>
      <c r="AB1317" s="45"/>
      <c r="AC1317" s="45"/>
      <c r="AD1317" s="45"/>
      <c r="AE1317" s="45"/>
      <c r="AF1317" s="45"/>
      <c r="AG1317" s="45"/>
      <c r="AH1317" s="45"/>
      <c r="AI1317" s="45"/>
      <c r="AJ1317" s="45"/>
      <c r="AK1317" s="45"/>
      <c r="AL1317" s="45"/>
      <c r="AM1317" s="45"/>
      <c r="AN1317" s="45"/>
      <c r="AO1317" s="45"/>
      <c r="AP1317" s="45"/>
      <c r="AQ1317" s="45"/>
      <c r="AR1317" s="45"/>
      <c r="AS1317" s="45"/>
      <c r="AT1317" s="45"/>
      <c r="AU1317" s="45"/>
      <c r="AV1317" s="45"/>
      <c r="AW1317" s="45"/>
      <c r="AX1317" s="45"/>
      <c r="AY1317" s="45"/>
      <c r="AZ1317" s="45"/>
      <c r="BA1317" s="45"/>
      <c r="BB1317" s="45"/>
      <c r="BC1317" s="45"/>
      <c r="BD1317" s="45"/>
      <c r="BE1317" s="45"/>
      <c r="BF1317" s="45"/>
      <c r="BG1317" s="45"/>
      <c r="BH1317" s="45"/>
      <c r="BI1317" s="45"/>
      <c r="BJ1317" s="45"/>
      <c r="BK1317" s="45"/>
      <c r="BL1317" s="45"/>
      <c r="BM1317" s="45"/>
      <c r="BN1317" s="45"/>
      <c r="BO1317" s="45"/>
      <c r="BP1317" s="45"/>
      <c r="BQ1317" s="45"/>
      <c r="BR1317" s="45"/>
      <c r="BS1317" s="45"/>
      <c r="BT1317" s="45"/>
      <c r="BU1317" s="45"/>
      <c r="BV1317" s="45"/>
      <c r="BW1317" s="45"/>
      <c r="BX1317" s="45"/>
      <c r="BY1317" s="45"/>
      <c r="BZ1317" s="45"/>
      <c r="CA1317" s="45"/>
      <c r="CB1317" s="45"/>
      <c r="CC1317" s="45"/>
      <c r="CD1317" s="45"/>
      <c r="CE1317" s="45"/>
      <c r="CF1317" s="45"/>
      <c r="CG1317" s="45"/>
      <c r="CH1317" s="45"/>
      <c r="CI1317" s="45"/>
      <c r="CJ1317" s="45"/>
      <c r="CK1317" s="45"/>
      <c r="CL1317" s="45"/>
      <c r="CM1317" s="45"/>
      <c r="CN1317" s="45"/>
      <c r="CO1317" s="45"/>
      <c r="CP1317" s="45"/>
      <c r="CQ1317" s="45"/>
      <c r="CR1317" s="45"/>
      <c r="CS1317" s="45"/>
      <c r="CT1317" s="45"/>
      <c r="CU1317" s="45"/>
      <c r="CV1317" s="45"/>
      <c r="CW1317" s="45"/>
      <c r="CX1317" s="45"/>
      <c r="CY1317" s="45"/>
      <c r="CZ1317" s="45"/>
      <c r="DA1317" s="45"/>
      <c r="DB1317" s="45"/>
      <c r="DC1317" s="45"/>
      <c r="DD1317" s="45"/>
      <c r="DE1317" s="45"/>
      <c r="DF1317" s="45"/>
      <c r="DG1317" s="45"/>
      <c r="DH1317" s="45"/>
      <c r="DI1317" s="45"/>
      <c r="DJ1317" s="45"/>
      <c r="DK1317" s="45"/>
      <c r="DL1317" s="45"/>
      <c r="DM1317" s="45"/>
      <c r="DN1317" s="45"/>
      <c r="DO1317" s="45"/>
      <c r="DP1317" s="45"/>
      <c r="DQ1317" s="45"/>
      <c r="DR1317" s="45"/>
      <c r="DS1317" s="45"/>
      <c r="DT1317" s="45"/>
      <c r="DU1317" s="45"/>
      <c r="DV1317" s="1217"/>
      <c r="DW1317" s="45"/>
      <c r="DX1317" s="45"/>
      <c r="DY1317" s="45"/>
      <c r="DZ1317" s="45"/>
      <c r="EA1317" s="45"/>
      <c r="EB1317" s="45"/>
      <c r="EC1317" s="45"/>
      <c r="ED1317" s="45"/>
      <c r="EE1317" s="45"/>
      <c r="EF1317" s="45"/>
      <c r="EG1317" s="45"/>
      <c r="EH1317" s="45"/>
      <c r="EI1317" s="45"/>
      <c r="EJ1317" s="45"/>
      <c r="EK1317" s="45"/>
      <c r="EL1317" s="45"/>
      <c r="EM1317" s="45"/>
      <c r="EN1317" s="45"/>
      <c r="EO1317" s="45"/>
      <c r="EP1317" s="45"/>
      <c r="EQ1317" s="1217"/>
      <c r="ER1317" s="577"/>
    </row>
    <row r="1318" spans="1:148" ht="15" customHeight="1">
      <c r="A1318" s="648"/>
      <c r="B1318" s="2261" t="str">
        <f t="shared" ref="B1318:B1353" si="1398">B76</f>
        <v>Desk 65</v>
      </c>
      <c r="C1318" s="2266" t="str">
        <f t="shared" ref="C1318" si="1399">IF(ISBLANK(C76), "", C76)</f>
        <v/>
      </c>
      <c r="D1318" s="2266" t="str">
        <f t="shared" ref="D1318:F1318" si="1400">IF(ISBLANK(D76), "", D76)</f>
        <v/>
      </c>
      <c r="E1318" s="2266" t="str">
        <f t="shared" si="1400"/>
        <v/>
      </c>
      <c r="F1318" s="2266" t="str">
        <f t="shared" si="1400"/>
        <v/>
      </c>
      <c r="G1318" s="45"/>
      <c r="H1318" s="45"/>
      <c r="I1318" s="45"/>
      <c r="J1318" s="45"/>
      <c r="K1318" s="45"/>
      <c r="L1318" s="45"/>
      <c r="M1318" s="45"/>
      <c r="N1318" s="45"/>
      <c r="O1318" s="45"/>
      <c r="P1318" s="45"/>
      <c r="Q1318" s="45"/>
      <c r="R1318" s="45"/>
      <c r="S1318" s="45"/>
      <c r="T1318" s="45"/>
      <c r="U1318" s="45"/>
      <c r="V1318" s="45"/>
      <c r="W1318" s="45"/>
      <c r="X1318" s="45"/>
      <c r="Y1318" s="45"/>
      <c r="Z1318" s="45"/>
      <c r="AA1318" s="45"/>
      <c r="AB1318" s="45"/>
      <c r="AC1318" s="45"/>
      <c r="AD1318" s="45"/>
      <c r="AE1318" s="45"/>
      <c r="AF1318" s="45"/>
      <c r="AG1318" s="45"/>
      <c r="AH1318" s="45"/>
      <c r="AI1318" s="45"/>
      <c r="AJ1318" s="45"/>
      <c r="AK1318" s="45"/>
      <c r="AL1318" s="45"/>
      <c r="AM1318" s="45"/>
      <c r="AN1318" s="45"/>
      <c r="AO1318" s="45"/>
      <c r="AP1318" s="45"/>
      <c r="AQ1318" s="45"/>
      <c r="AR1318" s="45"/>
      <c r="AS1318" s="45"/>
      <c r="AT1318" s="45"/>
      <c r="AU1318" s="45"/>
      <c r="AV1318" s="45"/>
      <c r="AW1318" s="45"/>
      <c r="AX1318" s="45"/>
      <c r="AY1318" s="45"/>
      <c r="AZ1318" s="45"/>
      <c r="BA1318" s="45"/>
      <c r="BB1318" s="45"/>
      <c r="BC1318" s="45"/>
      <c r="BD1318" s="45"/>
      <c r="BE1318" s="45"/>
      <c r="BF1318" s="45"/>
      <c r="BG1318" s="45"/>
      <c r="BH1318" s="45"/>
      <c r="BI1318" s="45"/>
      <c r="BJ1318" s="45"/>
      <c r="BK1318" s="45"/>
      <c r="BL1318" s="45"/>
      <c r="BM1318" s="45"/>
      <c r="BN1318" s="45"/>
      <c r="BO1318" s="45"/>
      <c r="BP1318" s="45"/>
      <c r="BQ1318" s="45"/>
      <c r="BR1318" s="45"/>
      <c r="BS1318" s="45"/>
      <c r="BT1318" s="45"/>
      <c r="BU1318" s="45"/>
      <c r="BV1318" s="45"/>
      <c r="BW1318" s="45"/>
      <c r="BX1318" s="45"/>
      <c r="BY1318" s="45"/>
      <c r="BZ1318" s="45"/>
      <c r="CA1318" s="45"/>
      <c r="CB1318" s="45"/>
      <c r="CC1318" s="45"/>
      <c r="CD1318" s="45"/>
      <c r="CE1318" s="45"/>
      <c r="CF1318" s="45"/>
      <c r="CG1318" s="45"/>
      <c r="CH1318" s="45"/>
      <c r="CI1318" s="45"/>
      <c r="CJ1318" s="45"/>
      <c r="CK1318" s="45"/>
      <c r="CL1318" s="45"/>
      <c r="CM1318" s="45"/>
      <c r="CN1318" s="45"/>
      <c r="CO1318" s="45"/>
      <c r="CP1318" s="45"/>
      <c r="CQ1318" s="45"/>
      <c r="CR1318" s="45"/>
      <c r="CS1318" s="45"/>
      <c r="CT1318" s="45"/>
      <c r="CU1318" s="45"/>
      <c r="CV1318" s="45"/>
      <c r="CW1318" s="45"/>
      <c r="CX1318" s="45"/>
      <c r="CY1318" s="45"/>
      <c r="CZ1318" s="45"/>
      <c r="DA1318" s="45"/>
      <c r="DB1318" s="45"/>
      <c r="DC1318" s="45"/>
      <c r="DD1318" s="45"/>
      <c r="DE1318" s="45"/>
      <c r="DF1318" s="45"/>
      <c r="DG1318" s="45"/>
      <c r="DH1318" s="45"/>
      <c r="DI1318" s="45"/>
      <c r="DJ1318" s="45"/>
      <c r="DK1318" s="45"/>
      <c r="DL1318" s="45"/>
      <c r="DM1318" s="45"/>
      <c r="DN1318" s="45"/>
      <c r="DO1318" s="45"/>
      <c r="DP1318" s="45"/>
      <c r="DQ1318" s="45"/>
      <c r="DR1318" s="45"/>
      <c r="DS1318" s="45"/>
      <c r="DT1318" s="45"/>
      <c r="DU1318" s="45"/>
      <c r="DV1318" s="1217"/>
      <c r="DW1318" s="45"/>
      <c r="DX1318" s="45"/>
      <c r="DY1318" s="45"/>
      <c r="DZ1318" s="45"/>
      <c r="EA1318" s="45"/>
      <c r="EB1318" s="45"/>
      <c r="EC1318" s="45"/>
      <c r="ED1318" s="45"/>
      <c r="EE1318" s="45"/>
      <c r="EF1318" s="45"/>
      <c r="EG1318" s="45"/>
      <c r="EH1318" s="45"/>
      <c r="EI1318" s="45"/>
      <c r="EJ1318" s="45"/>
      <c r="EK1318" s="45"/>
      <c r="EL1318" s="45"/>
      <c r="EM1318" s="45"/>
      <c r="EN1318" s="45"/>
      <c r="EO1318" s="45"/>
      <c r="EP1318" s="45"/>
      <c r="EQ1318" s="1217"/>
      <c r="ER1318" s="577"/>
    </row>
    <row r="1319" spans="1:148" ht="15" customHeight="1">
      <c r="A1319" s="648"/>
      <c r="B1319" s="2261" t="str">
        <f t="shared" si="1398"/>
        <v>Desk 66</v>
      </c>
      <c r="C1319" s="2266" t="str">
        <f t="shared" ref="C1319" si="1401">IF(ISBLANK(C77), "", C77)</f>
        <v/>
      </c>
      <c r="D1319" s="2266" t="str">
        <f t="shared" ref="D1319:F1319" si="1402">IF(ISBLANK(D77), "", D77)</f>
        <v/>
      </c>
      <c r="E1319" s="2266" t="str">
        <f t="shared" si="1402"/>
        <v/>
      </c>
      <c r="F1319" s="2266" t="str">
        <f t="shared" si="1402"/>
        <v/>
      </c>
      <c r="G1319" s="45"/>
      <c r="H1319" s="45"/>
      <c r="I1319" s="45"/>
      <c r="J1319" s="45"/>
      <c r="K1319" s="45"/>
      <c r="L1319" s="45"/>
      <c r="M1319" s="45"/>
      <c r="N1319" s="45"/>
      <c r="O1319" s="45"/>
      <c r="P1319" s="45"/>
      <c r="Q1319" s="45"/>
      <c r="R1319" s="45"/>
      <c r="S1319" s="45"/>
      <c r="T1319" s="45"/>
      <c r="U1319" s="45"/>
      <c r="V1319" s="45"/>
      <c r="W1319" s="45"/>
      <c r="X1319" s="45"/>
      <c r="Y1319" s="45"/>
      <c r="Z1319" s="45"/>
      <c r="AA1319" s="45"/>
      <c r="AB1319" s="45"/>
      <c r="AC1319" s="45"/>
      <c r="AD1319" s="45"/>
      <c r="AE1319" s="45"/>
      <c r="AF1319" s="45"/>
      <c r="AG1319" s="45"/>
      <c r="AH1319" s="45"/>
      <c r="AI1319" s="45"/>
      <c r="AJ1319" s="45"/>
      <c r="AK1319" s="45"/>
      <c r="AL1319" s="45"/>
      <c r="AM1319" s="45"/>
      <c r="AN1319" s="45"/>
      <c r="AO1319" s="45"/>
      <c r="AP1319" s="45"/>
      <c r="AQ1319" s="45"/>
      <c r="AR1319" s="45"/>
      <c r="AS1319" s="45"/>
      <c r="AT1319" s="45"/>
      <c r="AU1319" s="45"/>
      <c r="AV1319" s="45"/>
      <c r="AW1319" s="45"/>
      <c r="AX1319" s="45"/>
      <c r="AY1319" s="45"/>
      <c r="AZ1319" s="45"/>
      <c r="BA1319" s="45"/>
      <c r="BB1319" s="45"/>
      <c r="BC1319" s="45"/>
      <c r="BD1319" s="45"/>
      <c r="BE1319" s="45"/>
      <c r="BF1319" s="45"/>
      <c r="BG1319" s="45"/>
      <c r="BH1319" s="45"/>
      <c r="BI1319" s="45"/>
      <c r="BJ1319" s="45"/>
      <c r="BK1319" s="45"/>
      <c r="BL1319" s="45"/>
      <c r="BM1319" s="45"/>
      <c r="BN1319" s="45"/>
      <c r="BO1319" s="45"/>
      <c r="BP1319" s="45"/>
      <c r="BQ1319" s="45"/>
      <c r="BR1319" s="45"/>
      <c r="BS1319" s="45"/>
      <c r="BT1319" s="45"/>
      <c r="BU1319" s="45"/>
      <c r="BV1319" s="45"/>
      <c r="BW1319" s="45"/>
      <c r="BX1319" s="45"/>
      <c r="BY1319" s="45"/>
      <c r="BZ1319" s="45"/>
      <c r="CA1319" s="45"/>
      <c r="CB1319" s="45"/>
      <c r="CC1319" s="45"/>
      <c r="CD1319" s="45"/>
      <c r="CE1319" s="45"/>
      <c r="CF1319" s="45"/>
      <c r="CG1319" s="45"/>
      <c r="CH1319" s="45"/>
      <c r="CI1319" s="45"/>
      <c r="CJ1319" s="45"/>
      <c r="CK1319" s="45"/>
      <c r="CL1319" s="45"/>
      <c r="CM1319" s="45"/>
      <c r="CN1319" s="45"/>
      <c r="CO1319" s="45"/>
      <c r="CP1319" s="45"/>
      <c r="CQ1319" s="45"/>
      <c r="CR1319" s="45"/>
      <c r="CS1319" s="45"/>
      <c r="CT1319" s="45"/>
      <c r="CU1319" s="45"/>
      <c r="CV1319" s="45"/>
      <c r="CW1319" s="45"/>
      <c r="CX1319" s="45"/>
      <c r="CY1319" s="45"/>
      <c r="CZ1319" s="45"/>
      <c r="DA1319" s="45"/>
      <c r="DB1319" s="45"/>
      <c r="DC1319" s="45"/>
      <c r="DD1319" s="45"/>
      <c r="DE1319" s="45"/>
      <c r="DF1319" s="45"/>
      <c r="DG1319" s="45"/>
      <c r="DH1319" s="45"/>
      <c r="DI1319" s="45"/>
      <c r="DJ1319" s="45"/>
      <c r="DK1319" s="45"/>
      <c r="DL1319" s="45"/>
      <c r="DM1319" s="45"/>
      <c r="DN1319" s="45"/>
      <c r="DO1319" s="45"/>
      <c r="DP1319" s="45"/>
      <c r="DQ1319" s="45"/>
      <c r="DR1319" s="45"/>
      <c r="DS1319" s="45"/>
      <c r="DT1319" s="45"/>
      <c r="DU1319" s="45"/>
      <c r="DV1319" s="1217"/>
      <c r="DW1319" s="45"/>
      <c r="DX1319" s="45"/>
      <c r="DY1319" s="45"/>
      <c r="DZ1319" s="45"/>
      <c r="EA1319" s="45"/>
      <c r="EB1319" s="45"/>
      <c r="EC1319" s="45"/>
      <c r="ED1319" s="45"/>
      <c r="EE1319" s="45"/>
      <c r="EF1319" s="45"/>
      <c r="EG1319" s="45"/>
      <c r="EH1319" s="45"/>
      <c r="EI1319" s="45"/>
      <c r="EJ1319" s="45"/>
      <c r="EK1319" s="45"/>
      <c r="EL1319" s="45"/>
      <c r="EM1319" s="45"/>
      <c r="EN1319" s="45"/>
      <c r="EO1319" s="45"/>
      <c r="EP1319" s="45"/>
      <c r="EQ1319" s="1217"/>
      <c r="ER1319" s="577"/>
    </row>
    <row r="1320" spans="1:148" ht="15" customHeight="1">
      <c r="A1320" s="648"/>
      <c r="B1320" s="2261" t="str">
        <f t="shared" si="1398"/>
        <v>Desk 67</v>
      </c>
      <c r="C1320" s="2266" t="str">
        <f t="shared" ref="C1320" si="1403">IF(ISBLANK(C78), "", C78)</f>
        <v/>
      </c>
      <c r="D1320" s="2266" t="str">
        <f t="shared" ref="D1320:F1320" si="1404">IF(ISBLANK(D78), "", D78)</f>
        <v/>
      </c>
      <c r="E1320" s="2266" t="str">
        <f t="shared" si="1404"/>
        <v/>
      </c>
      <c r="F1320" s="2266" t="str">
        <f t="shared" si="1404"/>
        <v/>
      </c>
      <c r="G1320" s="45"/>
      <c r="H1320" s="45"/>
      <c r="I1320" s="45"/>
      <c r="J1320" s="45"/>
      <c r="K1320" s="45"/>
      <c r="L1320" s="45"/>
      <c r="M1320" s="45"/>
      <c r="N1320" s="45"/>
      <c r="O1320" s="45"/>
      <c r="P1320" s="45"/>
      <c r="Q1320" s="45"/>
      <c r="R1320" s="45"/>
      <c r="S1320" s="45"/>
      <c r="T1320" s="45"/>
      <c r="U1320" s="45"/>
      <c r="V1320" s="45"/>
      <c r="W1320" s="45"/>
      <c r="X1320" s="45"/>
      <c r="Y1320" s="45"/>
      <c r="Z1320" s="45"/>
      <c r="AA1320" s="45"/>
      <c r="AB1320" s="45"/>
      <c r="AC1320" s="45"/>
      <c r="AD1320" s="45"/>
      <c r="AE1320" s="45"/>
      <c r="AF1320" s="45"/>
      <c r="AG1320" s="45"/>
      <c r="AH1320" s="45"/>
      <c r="AI1320" s="45"/>
      <c r="AJ1320" s="45"/>
      <c r="AK1320" s="45"/>
      <c r="AL1320" s="45"/>
      <c r="AM1320" s="45"/>
      <c r="AN1320" s="45"/>
      <c r="AO1320" s="45"/>
      <c r="AP1320" s="45"/>
      <c r="AQ1320" s="45"/>
      <c r="AR1320" s="45"/>
      <c r="AS1320" s="45"/>
      <c r="AT1320" s="45"/>
      <c r="AU1320" s="45"/>
      <c r="AV1320" s="45"/>
      <c r="AW1320" s="45"/>
      <c r="AX1320" s="45"/>
      <c r="AY1320" s="45"/>
      <c r="AZ1320" s="45"/>
      <c r="BA1320" s="45"/>
      <c r="BB1320" s="45"/>
      <c r="BC1320" s="45"/>
      <c r="BD1320" s="45"/>
      <c r="BE1320" s="45"/>
      <c r="BF1320" s="45"/>
      <c r="BG1320" s="45"/>
      <c r="BH1320" s="45"/>
      <c r="BI1320" s="45"/>
      <c r="BJ1320" s="45"/>
      <c r="BK1320" s="45"/>
      <c r="BL1320" s="45"/>
      <c r="BM1320" s="45"/>
      <c r="BN1320" s="45"/>
      <c r="BO1320" s="45"/>
      <c r="BP1320" s="45"/>
      <c r="BQ1320" s="45"/>
      <c r="BR1320" s="45"/>
      <c r="BS1320" s="45"/>
      <c r="BT1320" s="45"/>
      <c r="BU1320" s="45"/>
      <c r="BV1320" s="45"/>
      <c r="BW1320" s="45"/>
      <c r="BX1320" s="45"/>
      <c r="BY1320" s="45"/>
      <c r="BZ1320" s="45"/>
      <c r="CA1320" s="45"/>
      <c r="CB1320" s="45"/>
      <c r="CC1320" s="45"/>
      <c r="CD1320" s="45"/>
      <c r="CE1320" s="45"/>
      <c r="CF1320" s="45"/>
      <c r="CG1320" s="45"/>
      <c r="CH1320" s="45"/>
      <c r="CI1320" s="45"/>
      <c r="CJ1320" s="45"/>
      <c r="CK1320" s="45"/>
      <c r="CL1320" s="45"/>
      <c r="CM1320" s="45"/>
      <c r="CN1320" s="45"/>
      <c r="CO1320" s="45"/>
      <c r="CP1320" s="45"/>
      <c r="CQ1320" s="45"/>
      <c r="CR1320" s="45"/>
      <c r="CS1320" s="45"/>
      <c r="CT1320" s="45"/>
      <c r="CU1320" s="45"/>
      <c r="CV1320" s="45"/>
      <c r="CW1320" s="45"/>
      <c r="CX1320" s="45"/>
      <c r="CY1320" s="45"/>
      <c r="CZ1320" s="45"/>
      <c r="DA1320" s="45"/>
      <c r="DB1320" s="45"/>
      <c r="DC1320" s="45"/>
      <c r="DD1320" s="45"/>
      <c r="DE1320" s="45"/>
      <c r="DF1320" s="45"/>
      <c r="DG1320" s="45"/>
      <c r="DH1320" s="45"/>
      <c r="DI1320" s="45"/>
      <c r="DJ1320" s="45"/>
      <c r="DK1320" s="45"/>
      <c r="DL1320" s="45"/>
      <c r="DM1320" s="45"/>
      <c r="DN1320" s="45"/>
      <c r="DO1320" s="45"/>
      <c r="DP1320" s="45"/>
      <c r="DQ1320" s="45"/>
      <c r="DR1320" s="45"/>
      <c r="DS1320" s="45"/>
      <c r="DT1320" s="45"/>
      <c r="DU1320" s="45"/>
      <c r="DV1320" s="1217"/>
      <c r="DW1320" s="45"/>
      <c r="DX1320" s="45"/>
      <c r="DY1320" s="45"/>
      <c r="DZ1320" s="45"/>
      <c r="EA1320" s="45"/>
      <c r="EB1320" s="45"/>
      <c r="EC1320" s="45"/>
      <c r="ED1320" s="45"/>
      <c r="EE1320" s="45"/>
      <c r="EF1320" s="45"/>
      <c r="EG1320" s="45"/>
      <c r="EH1320" s="45"/>
      <c r="EI1320" s="45"/>
      <c r="EJ1320" s="45"/>
      <c r="EK1320" s="45"/>
      <c r="EL1320" s="45"/>
      <c r="EM1320" s="45"/>
      <c r="EN1320" s="45"/>
      <c r="EO1320" s="45"/>
      <c r="EP1320" s="45"/>
      <c r="EQ1320" s="1217"/>
      <c r="ER1320" s="577"/>
    </row>
    <row r="1321" spans="1:148" ht="15" customHeight="1">
      <c r="A1321" s="648"/>
      <c r="B1321" s="2261" t="str">
        <f t="shared" si="1398"/>
        <v>Desk 68</v>
      </c>
      <c r="C1321" s="2266" t="str">
        <f t="shared" ref="C1321" si="1405">IF(ISBLANK(C79), "", C79)</f>
        <v/>
      </c>
      <c r="D1321" s="2266" t="str">
        <f t="shared" ref="D1321:F1321" si="1406">IF(ISBLANK(D79), "", D79)</f>
        <v/>
      </c>
      <c r="E1321" s="2266" t="str">
        <f t="shared" si="1406"/>
        <v/>
      </c>
      <c r="F1321" s="2266" t="str">
        <f t="shared" si="1406"/>
        <v/>
      </c>
      <c r="G1321" s="45"/>
      <c r="H1321" s="45"/>
      <c r="I1321" s="45"/>
      <c r="J1321" s="45"/>
      <c r="K1321" s="45"/>
      <c r="L1321" s="45"/>
      <c r="M1321" s="45"/>
      <c r="N1321" s="45"/>
      <c r="O1321" s="45"/>
      <c r="P1321" s="45"/>
      <c r="Q1321" s="45"/>
      <c r="R1321" s="45"/>
      <c r="S1321" s="45"/>
      <c r="T1321" s="45"/>
      <c r="U1321" s="45"/>
      <c r="V1321" s="45"/>
      <c r="W1321" s="45"/>
      <c r="X1321" s="45"/>
      <c r="Y1321" s="45"/>
      <c r="Z1321" s="45"/>
      <c r="AA1321" s="45"/>
      <c r="AB1321" s="45"/>
      <c r="AC1321" s="45"/>
      <c r="AD1321" s="45"/>
      <c r="AE1321" s="45"/>
      <c r="AF1321" s="45"/>
      <c r="AG1321" s="45"/>
      <c r="AH1321" s="45"/>
      <c r="AI1321" s="45"/>
      <c r="AJ1321" s="45"/>
      <c r="AK1321" s="45"/>
      <c r="AL1321" s="45"/>
      <c r="AM1321" s="45"/>
      <c r="AN1321" s="45"/>
      <c r="AO1321" s="45"/>
      <c r="AP1321" s="45"/>
      <c r="AQ1321" s="45"/>
      <c r="AR1321" s="45"/>
      <c r="AS1321" s="45"/>
      <c r="AT1321" s="45"/>
      <c r="AU1321" s="45"/>
      <c r="AV1321" s="45"/>
      <c r="AW1321" s="45"/>
      <c r="AX1321" s="45"/>
      <c r="AY1321" s="45"/>
      <c r="AZ1321" s="45"/>
      <c r="BA1321" s="45"/>
      <c r="BB1321" s="45"/>
      <c r="BC1321" s="45"/>
      <c r="BD1321" s="45"/>
      <c r="BE1321" s="45"/>
      <c r="BF1321" s="45"/>
      <c r="BG1321" s="45"/>
      <c r="BH1321" s="45"/>
      <c r="BI1321" s="45"/>
      <c r="BJ1321" s="45"/>
      <c r="BK1321" s="45"/>
      <c r="BL1321" s="45"/>
      <c r="BM1321" s="45"/>
      <c r="BN1321" s="45"/>
      <c r="BO1321" s="45"/>
      <c r="BP1321" s="45"/>
      <c r="BQ1321" s="45"/>
      <c r="BR1321" s="45"/>
      <c r="BS1321" s="45"/>
      <c r="BT1321" s="45"/>
      <c r="BU1321" s="45"/>
      <c r="BV1321" s="45"/>
      <c r="BW1321" s="45"/>
      <c r="BX1321" s="45"/>
      <c r="BY1321" s="45"/>
      <c r="BZ1321" s="45"/>
      <c r="CA1321" s="45"/>
      <c r="CB1321" s="45"/>
      <c r="CC1321" s="45"/>
      <c r="CD1321" s="45"/>
      <c r="CE1321" s="45"/>
      <c r="CF1321" s="45"/>
      <c r="CG1321" s="45"/>
      <c r="CH1321" s="45"/>
      <c r="CI1321" s="45"/>
      <c r="CJ1321" s="45"/>
      <c r="CK1321" s="45"/>
      <c r="CL1321" s="45"/>
      <c r="CM1321" s="45"/>
      <c r="CN1321" s="45"/>
      <c r="CO1321" s="45"/>
      <c r="CP1321" s="45"/>
      <c r="CQ1321" s="45"/>
      <c r="CR1321" s="45"/>
      <c r="CS1321" s="45"/>
      <c r="CT1321" s="45"/>
      <c r="CU1321" s="45"/>
      <c r="CV1321" s="45"/>
      <c r="CW1321" s="45"/>
      <c r="CX1321" s="45"/>
      <c r="CY1321" s="45"/>
      <c r="CZ1321" s="45"/>
      <c r="DA1321" s="45"/>
      <c r="DB1321" s="45"/>
      <c r="DC1321" s="45"/>
      <c r="DD1321" s="45"/>
      <c r="DE1321" s="45"/>
      <c r="DF1321" s="45"/>
      <c r="DG1321" s="45"/>
      <c r="DH1321" s="45"/>
      <c r="DI1321" s="45"/>
      <c r="DJ1321" s="45"/>
      <c r="DK1321" s="45"/>
      <c r="DL1321" s="45"/>
      <c r="DM1321" s="45"/>
      <c r="DN1321" s="45"/>
      <c r="DO1321" s="45"/>
      <c r="DP1321" s="45"/>
      <c r="DQ1321" s="45"/>
      <c r="DR1321" s="45"/>
      <c r="DS1321" s="45"/>
      <c r="DT1321" s="45"/>
      <c r="DU1321" s="45"/>
      <c r="DV1321" s="1217"/>
      <c r="DW1321" s="45"/>
      <c r="DX1321" s="45"/>
      <c r="DY1321" s="45"/>
      <c r="DZ1321" s="45"/>
      <c r="EA1321" s="45"/>
      <c r="EB1321" s="45"/>
      <c r="EC1321" s="45"/>
      <c r="ED1321" s="45"/>
      <c r="EE1321" s="45"/>
      <c r="EF1321" s="45"/>
      <c r="EG1321" s="45"/>
      <c r="EH1321" s="45"/>
      <c r="EI1321" s="45"/>
      <c r="EJ1321" s="45"/>
      <c r="EK1321" s="45"/>
      <c r="EL1321" s="45"/>
      <c r="EM1321" s="45"/>
      <c r="EN1321" s="45"/>
      <c r="EO1321" s="45"/>
      <c r="EP1321" s="45"/>
      <c r="EQ1321" s="1217"/>
      <c r="ER1321" s="577"/>
    </row>
    <row r="1322" spans="1:148" ht="15" customHeight="1">
      <c r="A1322" s="648"/>
      <c r="B1322" s="2261" t="str">
        <f t="shared" si="1398"/>
        <v>Desk 69</v>
      </c>
      <c r="C1322" s="2266" t="str">
        <f t="shared" ref="C1322" si="1407">IF(ISBLANK(C80), "", C80)</f>
        <v/>
      </c>
      <c r="D1322" s="2266" t="str">
        <f t="shared" ref="D1322:F1322" si="1408">IF(ISBLANK(D80), "", D80)</f>
        <v/>
      </c>
      <c r="E1322" s="2266" t="str">
        <f t="shared" si="1408"/>
        <v/>
      </c>
      <c r="F1322" s="2266" t="str">
        <f t="shared" si="1408"/>
        <v/>
      </c>
      <c r="G1322" s="45"/>
      <c r="H1322" s="45"/>
      <c r="I1322" s="45"/>
      <c r="J1322" s="45"/>
      <c r="K1322" s="45"/>
      <c r="L1322" s="45"/>
      <c r="M1322" s="45"/>
      <c r="N1322" s="45"/>
      <c r="O1322" s="45"/>
      <c r="P1322" s="45"/>
      <c r="Q1322" s="45"/>
      <c r="R1322" s="45"/>
      <c r="S1322" s="45"/>
      <c r="T1322" s="45"/>
      <c r="U1322" s="45"/>
      <c r="V1322" s="45"/>
      <c r="W1322" s="45"/>
      <c r="X1322" s="45"/>
      <c r="Y1322" s="45"/>
      <c r="Z1322" s="45"/>
      <c r="AA1322" s="45"/>
      <c r="AB1322" s="45"/>
      <c r="AC1322" s="45"/>
      <c r="AD1322" s="45"/>
      <c r="AE1322" s="45"/>
      <c r="AF1322" s="45"/>
      <c r="AG1322" s="45"/>
      <c r="AH1322" s="45"/>
      <c r="AI1322" s="45"/>
      <c r="AJ1322" s="45"/>
      <c r="AK1322" s="45"/>
      <c r="AL1322" s="45"/>
      <c r="AM1322" s="45"/>
      <c r="AN1322" s="45"/>
      <c r="AO1322" s="45"/>
      <c r="AP1322" s="45"/>
      <c r="AQ1322" s="45"/>
      <c r="AR1322" s="45"/>
      <c r="AS1322" s="45"/>
      <c r="AT1322" s="45"/>
      <c r="AU1322" s="45"/>
      <c r="AV1322" s="45"/>
      <c r="AW1322" s="45"/>
      <c r="AX1322" s="45"/>
      <c r="AY1322" s="45"/>
      <c r="AZ1322" s="45"/>
      <c r="BA1322" s="45"/>
      <c r="BB1322" s="45"/>
      <c r="BC1322" s="45"/>
      <c r="BD1322" s="45"/>
      <c r="BE1322" s="45"/>
      <c r="BF1322" s="45"/>
      <c r="BG1322" s="45"/>
      <c r="BH1322" s="45"/>
      <c r="BI1322" s="45"/>
      <c r="BJ1322" s="45"/>
      <c r="BK1322" s="45"/>
      <c r="BL1322" s="45"/>
      <c r="BM1322" s="45"/>
      <c r="BN1322" s="45"/>
      <c r="BO1322" s="45"/>
      <c r="BP1322" s="45"/>
      <c r="BQ1322" s="45"/>
      <c r="BR1322" s="45"/>
      <c r="BS1322" s="45"/>
      <c r="BT1322" s="45"/>
      <c r="BU1322" s="45"/>
      <c r="BV1322" s="45"/>
      <c r="BW1322" s="45"/>
      <c r="BX1322" s="45"/>
      <c r="BY1322" s="45"/>
      <c r="BZ1322" s="45"/>
      <c r="CA1322" s="45"/>
      <c r="CB1322" s="45"/>
      <c r="CC1322" s="45"/>
      <c r="CD1322" s="45"/>
      <c r="CE1322" s="45"/>
      <c r="CF1322" s="45"/>
      <c r="CG1322" s="45"/>
      <c r="CH1322" s="45"/>
      <c r="CI1322" s="45"/>
      <c r="CJ1322" s="45"/>
      <c r="CK1322" s="45"/>
      <c r="CL1322" s="45"/>
      <c r="CM1322" s="45"/>
      <c r="CN1322" s="45"/>
      <c r="CO1322" s="45"/>
      <c r="CP1322" s="45"/>
      <c r="CQ1322" s="45"/>
      <c r="CR1322" s="45"/>
      <c r="CS1322" s="45"/>
      <c r="CT1322" s="45"/>
      <c r="CU1322" s="45"/>
      <c r="CV1322" s="45"/>
      <c r="CW1322" s="45"/>
      <c r="CX1322" s="45"/>
      <c r="CY1322" s="45"/>
      <c r="CZ1322" s="45"/>
      <c r="DA1322" s="45"/>
      <c r="DB1322" s="45"/>
      <c r="DC1322" s="45"/>
      <c r="DD1322" s="45"/>
      <c r="DE1322" s="45"/>
      <c r="DF1322" s="45"/>
      <c r="DG1322" s="45"/>
      <c r="DH1322" s="45"/>
      <c r="DI1322" s="45"/>
      <c r="DJ1322" s="45"/>
      <c r="DK1322" s="45"/>
      <c r="DL1322" s="45"/>
      <c r="DM1322" s="45"/>
      <c r="DN1322" s="45"/>
      <c r="DO1322" s="45"/>
      <c r="DP1322" s="45"/>
      <c r="DQ1322" s="45"/>
      <c r="DR1322" s="45"/>
      <c r="DS1322" s="45"/>
      <c r="DT1322" s="45"/>
      <c r="DU1322" s="45"/>
      <c r="DV1322" s="1217"/>
      <c r="DW1322" s="45"/>
      <c r="DX1322" s="45"/>
      <c r="DY1322" s="45"/>
      <c r="DZ1322" s="45"/>
      <c r="EA1322" s="45"/>
      <c r="EB1322" s="45"/>
      <c r="EC1322" s="45"/>
      <c r="ED1322" s="45"/>
      <c r="EE1322" s="45"/>
      <c r="EF1322" s="45"/>
      <c r="EG1322" s="45"/>
      <c r="EH1322" s="45"/>
      <c r="EI1322" s="45"/>
      <c r="EJ1322" s="45"/>
      <c r="EK1322" s="45"/>
      <c r="EL1322" s="45"/>
      <c r="EM1322" s="45"/>
      <c r="EN1322" s="45"/>
      <c r="EO1322" s="45"/>
      <c r="EP1322" s="45"/>
      <c r="EQ1322" s="1217"/>
      <c r="ER1322" s="577"/>
    </row>
    <row r="1323" spans="1:148" ht="15" customHeight="1">
      <c r="A1323" s="648"/>
      <c r="B1323" s="2261" t="str">
        <f t="shared" si="1398"/>
        <v>Desk 70</v>
      </c>
      <c r="C1323" s="2266" t="str">
        <f t="shared" ref="C1323" si="1409">IF(ISBLANK(C81), "", C81)</f>
        <v/>
      </c>
      <c r="D1323" s="2266" t="str">
        <f t="shared" ref="D1323:F1323" si="1410">IF(ISBLANK(D81), "", D81)</f>
        <v/>
      </c>
      <c r="E1323" s="2266" t="str">
        <f t="shared" si="1410"/>
        <v/>
      </c>
      <c r="F1323" s="2266" t="str">
        <f t="shared" si="1410"/>
        <v/>
      </c>
      <c r="G1323" s="45"/>
      <c r="H1323" s="45"/>
      <c r="I1323" s="45"/>
      <c r="J1323" s="45"/>
      <c r="K1323" s="45"/>
      <c r="L1323" s="45"/>
      <c r="M1323" s="45"/>
      <c r="N1323" s="45"/>
      <c r="O1323" s="45"/>
      <c r="P1323" s="45"/>
      <c r="Q1323" s="45"/>
      <c r="R1323" s="45"/>
      <c r="S1323" s="45"/>
      <c r="T1323" s="45"/>
      <c r="U1323" s="45"/>
      <c r="V1323" s="45"/>
      <c r="W1323" s="45"/>
      <c r="X1323" s="45"/>
      <c r="Y1323" s="45"/>
      <c r="Z1323" s="45"/>
      <c r="AA1323" s="45"/>
      <c r="AB1323" s="45"/>
      <c r="AC1323" s="45"/>
      <c r="AD1323" s="45"/>
      <c r="AE1323" s="45"/>
      <c r="AF1323" s="45"/>
      <c r="AG1323" s="45"/>
      <c r="AH1323" s="45"/>
      <c r="AI1323" s="45"/>
      <c r="AJ1323" s="45"/>
      <c r="AK1323" s="45"/>
      <c r="AL1323" s="45"/>
      <c r="AM1323" s="45"/>
      <c r="AN1323" s="45"/>
      <c r="AO1323" s="45"/>
      <c r="AP1323" s="45"/>
      <c r="AQ1323" s="45"/>
      <c r="AR1323" s="45"/>
      <c r="AS1323" s="45"/>
      <c r="AT1323" s="45"/>
      <c r="AU1323" s="45"/>
      <c r="AV1323" s="45"/>
      <c r="AW1323" s="45"/>
      <c r="AX1323" s="45"/>
      <c r="AY1323" s="45"/>
      <c r="AZ1323" s="45"/>
      <c r="BA1323" s="45"/>
      <c r="BB1323" s="45"/>
      <c r="BC1323" s="45"/>
      <c r="BD1323" s="45"/>
      <c r="BE1323" s="45"/>
      <c r="BF1323" s="45"/>
      <c r="BG1323" s="45"/>
      <c r="BH1323" s="45"/>
      <c r="BI1323" s="45"/>
      <c r="BJ1323" s="45"/>
      <c r="BK1323" s="45"/>
      <c r="BL1323" s="45"/>
      <c r="BM1323" s="45"/>
      <c r="BN1323" s="45"/>
      <c r="BO1323" s="45"/>
      <c r="BP1323" s="45"/>
      <c r="BQ1323" s="45"/>
      <c r="BR1323" s="45"/>
      <c r="BS1323" s="45"/>
      <c r="BT1323" s="45"/>
      <c r="BU1323" s="45"/>
      <c r="BV1323" s="45"/>
      <c r="BW1323" s="45"/>
      <c r="BX1323" s="45"/>
      <c r="BY1323" s="45"/>
      <c r="BZ1323" s="45"/>
      <c r="CA1323" s="45"/>
      <c r="CB1323" s="45"/>
      <c r="CC1323" s="45"/>
      <c r="CD1323" s="45"/>
      <c r="CE1323" s="45"/>
      <c r="CF1323" s="45"/>
      <c r="CG1323" s="45"/>
      <c r="CH1323" s="45"/>
      <c r="CI1323" s="45"/>
      <c r="CJ1323" s="45"/>
      <c r="CK1323" s="45"/>
      <c r="CL1323" s="45"/>
      <c r="CM1323" s="45"/>
      <c r="CN1323" s="45"/>
      <c r="CO1323" s="45"/>
      <c r="CP1323" s="45"/>
      <c r="CQ1323" s="45"/>
      <c r="CR1323" s="45"/>
      <c r="CS1323" s="45"/>
      <c r="CT1323" s="45"/>
      <c r="CU1323" s="45"/>
      <c r="CV1323" s="45"/>
      <c r="CW1323" s="45"/>
      <c r="CX1323" s="45"/>
      <c r="CY1323" s="45"/>
      <c r="CZ1323" s="45"/>
      <c r="DA1323" s="45"/>
      <c r="DB1323" s="45"/>
      <c r="DC1323" s="45"/>
      <c r="DD1323" s="45"/>
      <c r="DE1323" s="45"/>
      <c r="DF1323" s="45"/>
      <c r="DG1323" s="45"/>
      <c r="DH1323" s="45"/>
      <c r="DI1323" s="45"/>
      <c r="DJ1323" s="45"/>
      <c r="DK1323" s="45"/>
      <c r="DL1323" s="45"/>
      <c r="DM1323" s="45"/>
      <c r="DN1323" s="45"/>
      <c r="DO1323" s="45"/>
      <c r="DP1323" s="45"/>
      <c r="DQ1323" s="45"/>
      <c r="DR1323" s="45"/>
      <c r="DS1323" s="45"/>
      <c r="DT1323" s="45"/>
      <c r="DU1323" s="45"/>
      <c r="DV1323" s="1217"/>
      <c r="DW1323" s="45"/>
      <c r="DX1323" s="45"/>
      <c r="DY1323" s="45"/>
      <c r="DZ1323" s="45"/>
      <c r="EA1323" s="45"/>
      <c r="EB1323" s="45"/>
      <c r="EC1323" s="45"/>
      <c r="ED1323" s="45"/>
      <c r="EE1323" s="45"/>
      <c r="EF1323" s="45"/>
      <c r="EG1323" s="45"/>
      <c r="EH1323" s="45"/>
      <c r="EI1323" s="45"/>
      <c r="EJ1323" s="45"/>
      <c r="EK1323" s="45"/>
      <c r="EL1323" s="45"/>
      <c r="EM1323" s="45"/>
      <c r="EN1323" s="45"/>
      <c r="EO1323" s="45"/>
      <c r="EP1323" s="45"/>
      <c r="EQ1323" s="1217"/>
      <c r="ER1323" s="577"/>
    </row>
    <row r="1324" spans="1:148" ht="15" customHeight="1">
      <c r="A1324" s="648"/>
      <c r="B1324" s="2261" t="str">
        <f t="shared" si="1398"/>
        <v>Desk 71</v>
      </c>
      <c r="C1324" s="2266" t="str">
        <f t="shared" ref="C1324" si="1411">IF(ISBLANK(C82), "", C82)</f>
        <v/>
      </c>
      <c r="D1324" s="2266" t="str">
        <f t="shared" ref="D1324:F1324" si="1412">IF(ISBLANK(D82), "", D82)</f>
        <v/>
      </c>
      <c r="E1324" s="2266" t="str">
        <f t="shared" si="1412"/>
        <v/>
      </c>
      <c r="F1324" s="2266" t="str">
        <f t="shared" si="1412"/>
        <v/>
      </c>
      <c r="G1324" s="45"/>
      <c r="H1324" s="45"/>
      <c r="I1324" s="45"/>
      <c r="J1324" s="45"/>
      <c r="K1324" s="45"/>
      <c r="L1324" s="45"/>
      <c r="M1324" s="45"/>
      <c r="N1324" s="45"/>
      <c r="O1324" s="45"/>
      <c r="P1324" s="45"/>
      <c r="Q1324" s="45"/>
      <c r="R1324" s="45"/>
      <c r="S1324" s="45"/>
      <c r="T1324" s="45"/>
      <c r="U1324" s="45"/>
      <c r="V1324" s="45"/>
      <c r="W1324" s="45"/>
      <c r="X1324" s="45"/>
      <c r="Y1324" s="45"/>
      <c r="Z1324" s="45"/>
      <c r="AA1324" s="45"/>
      <c r="AB1324" s="45"/>
      <c r="AC1324" s="45"/>
      <c r="AD1324" s="45"/>
      <c r="AE1324" s="45"/>
      <c r="AF1324" s="45"/>
      <c r="AG1324" s="45"/>
      <c r="AH1324" s="45"/>
      <c r="AI1324" s="45"/>
      <c r="AJ1324" s="45"/>
      <c r="AK1324" s="45"/>
      <c r="AL1324" s="45"/>
      <c r="AM1324" s="45"/>
      <c r="AN1324" s="45"/>
      <c r="AO1324" s="45"/>
      <c r="AP1324" s="45"/>
      <c r="AQ1324" s="45"/>
      <c r="AR1324" s="45"/>
      <c r="AS1324" s="45"/>
      <c r="AT1324" s="45"/>
      <c r="AU1324" s="45"/>
      <c r="AV1324" s="45"/>
      <c r="AW1324" s="45"/>
      <c r="AX1324" s="45"/>
      <c r="AY1324" s="45"/>
      <c r="AZ1324" s="45"/>
      <c r="BA1324" s="45"/>
      <c r="BB1324" s="45"/>
      <c r="BC1324" s="45"/>
      <c r="BD1324" s="45"/>
      <c r="BE1324" s="45"/>
      <c r="BF1324" s="45"/>
      <c r="BG1324" s="45"/>
      <c r="BH1324" s="45"/>
      <c r="BI1324" s="45"/>
      <c r="BJ1324" s="45"/>
      <c r="BK1324" s="45"/>
      <c r="BL1324" s="45"/>
      <c r="BM1324" s="45"/>
      <c r="BN1324" s="45"/>
      <c r="BO1324" s="45"/>
      <c r="BP1324" s="45"/>
      <c r="BQ1324" s="45"/>
      <c r="BR1324" s="45"/>
      <c r="BS1324" s="45"/>
      <c r="BT1324" s="45"/>
      <c r="BU1324" s="45"/>
      <c r="BV1324" s="45"/>
      <c r="BW1324" s="45"/>
      <c r="BX1324" s="45"/>
      <c r="BY1324" s="45"/>
      <c r="BZ1324" s="45"/>
      <c r="CA1324" s="45"/>
      <c r="CB1324" s="45"/>
      <c r="CC1324" s="45"/>
      <c r="CD1324" s="45"/>
      <c r="CE1324" s="45"/>
      <c r="CF1324" s="45"/>
      <c r="CG1324" s="45"/>
      <c r="CH1324" s="45"/>
      <c r="CI1324" s="45"/>
      <c r="CJ1324" s="45"/>
      <c r="CK1324" s="45"/>
      <c r="CL1324" s="45"/>
      <c r="CM1324" s="45"/>
      <c r="CN1324" s="45"/>
      <c r="CO1324" s="45"/>
      <c r="CP1324" s="45"/>
      <c r="CQ1324" s="45"/>
      <c r="CR1324" s="45"/>
      <c r="CS1324" s="45"/>
      <c r="CT1324" s="45"/>
      <c r="CU1324" s="45"/>
      <c r="CV1324" s="45"/>
      <c r="CW1324" s="45"/>
      <c r="CX1324" s="45"/>
      <c r="CY1324" s="45"/>
      <c r="CZ1324" s="45"/>
      <c r="DA1324" s="45"/>
      <c r="DB1324" s="45"/>
      <c r="DC1324" s="45"/>
      <c r="DD1324" s="45"/>
      <c r="DE1324" s="45"/>
      <c r="DF1324" s="45"/>
      <c r="DG1324" s="45"/>
      <c r="DH1324" s="45"/>
      <c r="DI1324" s="45"/>
      <c r="DJ1324" s="45"/>
      <c r="DK1324" s="45"/>
      <c r="DL1324" s="45"/>
      <c r="DM1324" s="45"/>
      <c r="DN1324" s="45"/>
      <c r="DO1324" s="45"/>
      <c r="DP1324" s="45"/>
      <c r="DQ1324" s="45"/>
      <c r="DR1324" s="45"/>
      <c r="DS1324" s="45"/>
      <c r="DT1324" s="45"/>
      <c r="DU1324" s="45"/>
      <c r="DV1324" s="1217"/>
      <c r="DW1324" s="45"/>
      <c r="DX1324" s="45"/>
      <c r="DY1324" s="45"/>
      <c r="DZ1324" s="45"/>
      <c r="EA1324" s="45"/>
      <c r="EB1324" s="45"/>
      <c r="EC1324" s="45"/>
      <c r="ED1324" s="45"/>
      <c r="EE1324" s="45"/>
      <c r="EF1324" s="45"/>
      <c r="EG1324" s="45"/>
      <c r="EH1324" s="45"/>
      <c r="EI1324" s="45"/>
      <c r="EJ1324" s="45"/>
      <c r="EK1324" s="45"/>
      <c r="EL1324" s="45"/>
      <c r="EM1324" s="45"/>
      <c r="EN1324" s="45"/>
      <c r="EO1324" s="45"/>
      <c r="EP1324" s="45"/>
      <c r="EQ1324" s="1217"/>
      <c r="ER1324" s="577"/>
    </row>
    <row r="1325" spans="1:148" ht="15" customHeight="1">
      <c r="A1325" s="648"/>
      <c r="B1325" s="2261" t="str">
        <f t="shared" si="1398"/>
        <v>Desk 72</v>
      </c>
      <c r="C1325" s="2266" t="str">
        <f t="shared" ref="C1325" si="1413">IF(ISBLANK(C83), "", C83)</f>
        <v/>
      </c>
      <c r="D1325" s="2266" t="str">
        <f t="shared" ref="D1325:F1325" si="1414">IF(ISBLANK(D83), "", D83)</f>
        <v/>
      </c>
      <c r="E1325" s="2266" t="str">
        <f t="shared" si="1414"/>
        <v/>
      </c>
      <c r="F1325" s="2266" t="str">
        <f t="shared" si="1414"/>
        <v/>
      </c>
      <c r="G1325" s="45"/>
      <c r="H1325" s="45"/>
      <c r="I1325" s="45"/>
      <c r="J1325" s="45"/>
      <c r="K1325" s="45"/>
      <c r="L1325" s="45"/>
      <c r="M1325" s="45"/>
      <c r="N1325" s="45"/>
      <c r="O1325" s="45"/>
      <c r="P1325" s="45"/>
      <c r="Q1325" s="45"/>
      <c r="R1325" s="45"/>
      <c r="S1325" s="45"/>
      <c r="T1325" s="45"/>
      <c r="U1325" s="45"/>
      <c r="V1325" s="45"/>
      <c r="W1325" s="45"/>
      <c r="X1325" s="45"/>
      <c r="Y1325" s="45"/>
      <c r="Z1325" s="45"/>
      <c r="AA1325" s="45"/>
      <c r="AB1325" s="45"/>
      <c r="AC1325" s="45"/>
      <c r="AD1325" s="45"/>
      <c r="AE1325" s="45"/>
      <c r="AF1325" s="45"/>
      <c r="AG1325" s="45"/>
      <c r="AH1325" s="45"/>
      <c r="AI1325" s="45"/>
      <c r="AJ1325" s="45"/>
      <c r="AK1325" s="45"/>
      <c r="AL1325" s="45"/>
      <c r="AM1325" s="45"/>
      <c r="AN1325" s="45"/>
      <c r="AO1325" s="45"/>
      <c r="AP1325" s="45"/>
      <c r="AQ1325" s="45"/>
      <c r="AR1325" s="45"/>
      <c r="AS1325" s="45"/>
      <c r="AT1325" s="45"/>
      <c r="AU1325" s="45"/>
      <c r="AV1325" s="45"/>
      <c r="AW1325" s="45"/>
      <c r="AX1325" s="45"/>
      <c r="AY1325" s="45"/>
      <c r="AZ1325" s="45"/>
      <c r="BA1325" s="45"/>
      <c r="BB1325" s="45"/>
      <c r="BC1325" s="45"/>
      <c r="BD1325" s="45"/>
      <c r="BE1325" s="45"/>
      <c r="BF1325" s="45"/>
      <c r="BG1325" s="45"/>
      <c r="BH1325" s="45"/>
      <c r="BI1325" s="45"/>
      <c r="BJ1325" s="45"/>
      <c r="BK1325" s="45"/>
      <c r="BL1325" s="45"/>
      <c r="BM1325" s="45"/>
      <c r="BN1325" s="45"/>
      <c r="BO1325" s="45"/>
      <c r="BP1325" s="45"/>
      <c r="BQ1325" s="45"/>
      <c r="BR1325" s="45"/>
      <c r="BS1325" s="45"/>
      <c r="BT1325" s="45"/>
      <c r="BU1325" s="45"/>
      <c r="BV1325" s="45"/>
      <c r="BW1325" s="45"/>
      <c r="BX1325" s="45"/>
      <c r="BY1325" s="45"/>
      <c r="BZ1325" s="45"/>
      <c r="CA1325" s="45"/>
      <c r="CB1325" s="45"/>
      <c r="CC1325" s="45"/>
      <c r="CD1325" s="45"/>
      <c r="CE1325" s="45"/>
      <c r="CF1325" s="45"/>
      <c r="CG1325" s="45"/>
      <c r="CH1325" s="45"/>
      <c r="CI1325" s="45"/>
      <c r="CJ1325" s="45"/>
      <c r="CK1325" s="45"/>
      <c r="CL1325" s="45"/>
      <c r="CM1325" s="45"/>
      <c r="CN1325" s="45"/>
      <c r="CO1325" s="45"/>
      <c r="CP1325" s="45"/>
      <c r="CQ1325" s="45"/>
      <c r="CR1325" s="45"/>
      <c r="CS1325" s="45"/>
      <c r="CT1325" s="45"/>
      <c r="CU1325" s="45"/>
      <c r="CV1325" s="45"/>
      <c r="CW1325" s="45"/>
      <c r="CX1325" s="45"/>
      <c r="CY1325" s="45"/>
      <c r="CZ1325" s="45"/>
      <c r="DA1325" s="45"/>
      <c r="DB1325" s="45"/>
      <c r="DC1325" s="45"/>
      <c r="DD1325" s="45"/>
      <c r="DE1325" s="45"/>
      <c r="DF1325" s="45"/>
      <c r="DG1325" s="45"/>
      <c r="DH1325" s="45"/>
      <c r="DI1325" s="45"/>
      <c r="DJ1325" s="45"/>
      <c r="DK1325" s="45"/>
      <c r="DL1325" s="45"/>
      <c r="DM1325" s="45"/>
      <c r="DN1325" s="45"/>
      <c r="DO1325" s="45"/>
      <c r="DP1325" s="45"/>
      <c r="DQ1325" s="45"/>
      <c r="DR1325" s="45"/>
      <c r="DS1325" s="45"/>
      <c r="DT1325" s="45"/>
      <c r="DU1325" s="45"/>
      <c r="DV1325" s="1217"/>
      <c r="DW1325" s="45"/>
      <c r="DX1325" s="45"/>
      <c r="DY1325" s="45"/>
      <c r="DZ1325" s="45"/>
      <c r="EA1325" s="45"/>
      <c r="EB1325" s="45"/>
      <c r="EC1325" s="45"/>
      <c r="ED1325" s="45"/>
      <c r="EE1325" s="45"/>
      <c r="EF1325" s="45"/>
      <c r="EG1325" s="45"/>
      <c r="EH1325" s="45"/>
      <c r="EI1325" s="45"/>
      <c r="EJ1325" s="45"/>
      <c r="EK1325" s="45"/>
      <c r="EL1325" s="45"/>
      <c r="EM1325" s="45"/>
      <c r="EN1325" s="45"/>
      <c r="EO1325" s="45"/>
      <c r="EP1325" s="45"/>
      <c r="EQ1325" s="1217"/>
      <c r="ER1325" s="577"/>
    </row>
    <row r="1326" spans="1:148" ht="15" customHeight="1">
      <c r="A1326" s="648"/>
      <c r="B1326" s="2261" t="str">
        <f t="shared" si="1398"/>
        <v>Desk 73</v>
      </c>
      <c r="C1326" s="2266" t="str">
        <f t="shared" ref="C1326" si="1415">IF(ISBLANK(C84), "", C84)</f>
        <v/>
      </c>
      <c r="D1326" s="2266" t="str">
        <f t="shared" ref="D1326:F1326" si="1416">IF(ISBLANK(D84), "", D84)</f>
        <v/>
      </c>
      <c r="E1326" s="2266" t="str">
        <f t="shared" si="1416"/>
        <v/>
      </c>
      <c r="F1326" s="2266" t="str">
        <f t="shared" si="1416"/>
        <v/>
      </c>
      <c r="G1326" s="45"/>
      <c r="H1326" s="45"/>
      <c r="I1326" s="45"/>
      <c r="J1326" s="45"/>
      <c r="K1326" s="45"/>
      <c r="L1326" s="45"/>
      <c r="M1326" s="45"/>
      <c r="N1326" s="45"/>
      <c r="O1326" s="45"/>
      <c r="P1326" s="45"/>
      <c r="Q1326" s="45"/>
      <c r="R1326" s="45"/>
      <c r="S1326" s="45"/>
      <c r="T1326" s="45"/>
      <c r="U1326" s="45"/>
      <c r="V1326" s="45"/>
      <c r="W1326" s="45"/>
      <c r="X1326" s="45"/>
      <c r="Y1326" s="45"/>
      <c r="Z1326" s="45"/>
      <c r="AA1326" s="45"/>
      <c r="AB1326" s="45"/>
      <c r="AC1326" s="45"/>
      <c r="AD1326" s="45"/>
      <c r="AE1326" s="45"/>
      <c r="AF1326" s="45"/>
      <c r="AG1326" s="45"/>
      <c r="AH1326" s="45"/>
      <c r="AI1326" s="45"/>
      <c r="AJ1326" s="45"/>
      <c r="AK1326" s="45"/>
      <c r="AL1326" s="45"/>
      <c r="AM1326" s="45"/>
      <c r="AN1326" s="45"/>
      <c r="AO1326" s="45"/>
      <c r="AP1326" s="45"/>
      <c r="AQ1326" s="45"/>
      <c r="AR1326" s="45"/>
      <c r="AS1326" s="45"/>
      <c r="AT1326" s="45"/>
      <c r="AU1326" s="45"/>
      <c r="AV1326" s="45"/>
      <c r="AW1326" s="45"/>
      <c r="AX1326" s="45"/>
      <c r="AY1326" s="45"/>
      <c r="AZ1326" s="45"/>
      <c r="BA1326" s="45"/>
      <c r="BB1326" s="45"/>
      <c r="BC1326" s="45"/>
      <c r="BD1326" s="45"/>
      <c r="BE1326" s="45"/>
      <c r="BF1326" s="45"/>
      <c r="BG1326" s="45"/>
      <c r="BH1326" s="45"/>
      <c r="BI1326" s="45"/>
      <c r="BJ1326" s="45"/>
      <c r="BK1326" s="45"/>
      <c r="BL1326" s="45"/>
      <c r="BM1326" s="45"/>
      <c r="BN1326" s="45"/>
      <c r="BO1326" s="45"/>
      <c r="BP1326" s="45"/>
      <c r="BQ1326" s="45"/>
      <c r="BR1326" s="45"/>
      <c r="BS1326" s="45"/>
      <c r="BT1326" s="45"/>
      <c r="BU1326" s="45"/>
      <c r="BV1326" s="45"/>
      <c r="BW1326" s="45"/>
      <c r="BX1326" s="45"/>
      <c r="BY1326" s="45"/>
      <c r="BZ1326" s="45"/>
      <c r="CA1326" s="45"/>
      <c r="CB1326" s="45"/>
      <c r="CC1326" s="45"/>
      <c r="CD1326" s="45"/>
      <c r="CE1326" s="45"/>
      <c r="CF1326" s="45"/>
      <c r="CG1326" s="45"/>
      <c r="CH1326" s="45"/>
      <c r="CI1326" s="45"/>
      <c r="CJ1326" s="45"/>
      <c r="CK1326" s="45"/>
      <c r="CL1326" s="45"/>
      <c r="CM1326" s="45"/>
      <c r="CN1326" s="45"/>
      <c r="CO1326" s="45"/>
      <c r="CP1326" s="45"/>
      <c r="CQ1326" s="45"/>
      <c r="CR1326" s="45"/>
      <c r="CS1326" s="45"/>
      <c r="CT1326" s="45"/>
      <c r="CU1326" s="45"/>
      <c r="CV1326" s="45"/>
      <c r="CW1326" s="45"/>
      <c r="CX1326" s="45"/>
      <c r="CY1326" s="45"/>
      <c r="CZ1326" s="45"/>
      <c r="DA1326" s="45"/>
      <c r="DB1326" s="45"/>
      <c r="DC1326" s="45"/>
      <c r="DD1326" s="45"/>
      <c r="DE1326" s="45"/>
      <c r="DF1326" s="45"/>
      <c r="DG1326" s="45"/>
      <c r="DH1326" s="45"/>
      <c r="DI1326" s="45"/>
      <c r="DJ1326" s="45"/>
      <c r="DK1326" s="45"/>
      <c r="DL1326" s="45"/>
      <c r="DM1326" s="45"/>
      <c r="DN1326" s="45"/>
      <c r="DO1326" s="45"/>
      <c r="DP1326" s="45"/>
      <c r="DQ1326" s="45"/>
      <c r="DR1326" s="45"/>
      <c r="DS1326" s="45"/>
      <c r="DT1326" s="45"/>
      <c r="DU1326" s="45"/>
      <c r="DV1326" s="1217"/>
      <c r="DW1326" s="45"/>
      <c r="DX1326" s="45"/>
      <c r="DY1326" s="45"/>
      <c r="DZ1326" s="45"/>
      <c r="EA1326" s="45"/>
      <c r="EB1326" s="45"/>
      <c r="EC1326" s="45"/>
      <c r="ED1326" s="45"/>
      <c r="EE1326" s="45"/>
      <c r="EF1326" s="45"/>
      <c r="EG1326" s="45"/>
      <c r="EH1326" s="45"/>
      <c r="EI1326" s="45"/>
      <c r="EJ1326" s="45"/>
      <c r="EK1326" s="45"/>
      <c r="EL1326" s="45"/>
      <c r="EM1326" s="45"/>
      <c r="EN1326" s="45"/>
      <c r="EO1326" s="45"/>
      <c r="EP1326" s="45"/>
      <c r="EQ1326" s="1217"/>
      <c r="ER1326" s="577"/>
    </row>
    <row r="1327" spans="1:148" ht="15" customHeight="1">
      <c r="A1327" s="648"/>
      <c r="B1327" s="2261" t="str">
        <f t="shared" si="1398"/>
        <v>Desk 74</v>
      </c>
      <c r="C1327" s="2266" t="str">
        <f t="shared" ref="C1327" si="1417">IF(ISBLANK(C85), "", C85)</f>
        <v/>
      </c>
      <c r="D1327" s="2266" t="str">
        <f t="shared" ref="D1327:F1327" si="1418">IF(ISBLANK(D85), "", D85)</f>
        <v/>
      </c>
      <c r="E1327" s="2266" t="str">
        <f t="shared" si="1418"/>
        <v/>
      </c>
      <c r="F1327" s="2266" t="str">
        <f t="shared" si="1418"/>
        <v/>
      </c>
      <c r="G1327" s="45"/>
      <c r="H1327" s="45"/>
      <c r="I1327" s="45"/>
      <c r="J1327" s="45"/>
      <c r="K1327" s="45"/>
      <c r="L1327" s="45"/>
      <c r="M1327" s="45"/>
      <c r="N1327" s="45"/>
      <c r="O1327" s="45"/>
      <c r="P1327" s="45"/>
      <c r="Q1327" s="45"/>
      <c r="R1327" s="45"/>
      <c r="S1327" s="45"/>
      <c r="T1327" s="45"/>
      <c r="U1327" s="45"/>
      <c r="V1327" s="45"/>
      <c r="W1327" s="45"/>
      <c r="X1327" s="45"/>
      <c r="Y1327" s="45"/>
      <c r="Z1327" s="45"/>
      <c r="AA1327" s="45"/>
      <c r="AB1327" s="45"/>
      <c r="AC1327" s="45"/>
      <c r="AD1327" s="45"/>
      <c r="AE1327" s="45"/>
      <c r="AF1327" s="45"/>
      <c r="AG1327" s="45"/>
      <c r="AH1327" s="45"/>
      <c r="AI1327" s="45"/>
      <c r="AJ1327" s="45"/>
      <c r="AK1327" s="45"/>
      <c r="AL1327" s="45"/>
      <c r="AM1327" s="45"/>
      <c r="AN1327" s="45"/>
      <c r="AO1327" s="45"/>
      <c r="AP1327" s="45"/>
      <c r="AQ1327" s="45"/>
      <c r="AR1327" s="45"/>
      <c r="AS1327" s="45"/>
      <c r="AT1327" s="45"/>
      <c r="AU1327" s="45"/>
      <c r="AV1327" s="45"/>
      <c r="AW1327" s="45"/>
      <c r="AX1327" s="45"/>
      <c r="AY1327" s="45"/>
      <c r="AZ1327" s="45"/>
      <c r="BA1327" s="45"/>
      <c r="BB1327" s="45"/>
      <c r="BC1327" s="45"/>
      <c r="BD1327" s="45"/>
      <c r="BE1327" s="45"/>
      <c r="BF1327" s="45"/>
      <c r="BG1327" s="45"/>
      <c r="BH1327" s="45"/>
      <c r="BI1327" s="45"/>
      <c r="BJ1327" s="45"/>
      <c r="BK1327" s="45"/>
      <c r="BL1327" s="45"/>
      <c r="BM1327" s="45"/>
      <c r="BN1327" s="45"/>
      <c r="BO1327" s="45"/>
      <c r="BP1327" s="45"/>
      <c r="BQ1327" s="45"/>
      <c r="BR1327" s="45"/>
      <c r="BS1327" s="45"/>
      <c r="BT1327" s="45"/>
      <c r="BU1327" s="45"/>
      <c r="BV1327" s="45"/>
      <c r="BW1327" s="45"/>
      <c r="BX1327" s="45"/>
      <c r="BY1327" s="45"/>
      <c r="BZ1327" s="45"/>
      <c r="CA1327" s="45"/>
      <c r="CB1327" s="45"/>
      <c r="CC1327" s="45"/>
      <c r="CD1327" s="45"/>
      <c r="CE1327" s="45"/>
      <c r="CF1327" s="45"/>
      <c r="CG1327" s="45"/>
      <c r="CH1327" s="45"/>
      <c r="CI1327" s="45"/>
      <c r="CJ1327" s="45"/>
      <c r="CK1327" s="45"/>
      <c r="CL1327" s="45"/>
      <c r="CM1327" s="45"/>
      <c r="CN1327" s="45"/>
      <c r="CO1327" s="45"/>
      <c r="CP1327" s="45"/>
      <c r="CQ1327" s="45"/>
      <c r="CR1327" s="45"/>
      <c r="CS1327" s="45"/>
      <c r="CT1327" s="45"/>
      <c r="CU1327" s="45"/>
      <c r="CV1327" s="45"/>
      <c r="CW1327" s="45"/>
      <c r="CX1327" s="45"/>
      <c r="CY1327" s="45"/>
      <c r="CZ1327" s="45"/>
      <c r="DA1327" s="45"/>
      <c r="DB1327" s="45"/>
      <c r="DC1327" s="45"/>
      <c r="DD1327" s="45"/>
      <c r="DE1327" s="45"/>
      <c r="DF1327" s="45"/>
      <c r="DG1327" s="45"/>
      <c r="DH1327" s="45"/>
      <c r="DI1327" s="45"/>
      <c r="DJ1327" s="45"/>
      <c r="DK1327" s="45"/>
      <c r="DL1327" s="45"/>
      <c r="DM1327" s="45"/>
      <c r="DN1327" s="45"/>
      <c r="DO1327" s="45"/>
      <c r="DP1327" s="45"/>
      <c r="DQ1327" s="45"/>
      <c r="DR1327" s="45"/>
      <c r="DS1327" s="45"/>
      <c r="DT1327" s="45"/>
      <c r="DU1327" s="45"/>
      <c r="DV1327" s="1217"/>
      <c r="DW1327" s="45"/>
      <c r="DX1327" s="45"/>
      <c r="DY1327" s="45"/>
      <c r="DZ1327" s="45"/>
      <c r="EA1327" s="45"/>
      <c r="EB1327" s="45"/>
      <c r="EC1327" s="45"/>
      <c r="ED1327" s="45"/>
      <c r="EE1327" s="45"/>
      <c r="EF1327" s="45"/>
      <c r="EG1327" s="45"/>
      <c r="EH1327" s="45"/>
      <c r="EI1327" s="45"/>
      <c r="EJ1327" s="45"/>
      <c r="EK1327" s="45"/>
      <c r="EL1327" s="45"/>
      <c r="EM1327" s="45"/>
      <c r="EN1327" s="45"/>
      <c r="EO1327" s="45"/>
      <c r="EP1327" s="45"/>
      <c r="EQ1327" s="1217"/>
      <c r="ER1327" s="577"/>
    </row>
    <row r="1328" spans="1:148" ht="15" customHeight="1">
      <c r="A1328" s="648"/>
      <c r="B1328" s="2261" t="str">
        <f t="shared" si="1398"/>
        <v>Desk 75</v>
      </c>
      <c r="C1328" s="2266" t="str">
        <f t="shared" ref="C1328" si="1419">IF(ISBLANK(C86), "", C86)</f>
        <v/>
      </c>
      <c r="D1328" s="2266" t="str">
        <f t="shared" ref="D1328:F1328" si="1420">IF(ISBLANK(D86), "", D86)</f>
        <v/>
      </c>
      <c r="E1328" s="2266" t="str">
        <f t="shared" si="1420"/>
        <v/>
      </c>
      <c r="F1328" s="2266" t="str">
        <f t="shared" si="1420"/>
        <v/>
      </c>
      <c r="G1328" s="45"/>
      <c r="H1328" s="45"/>
      <c r="I1328" s="45"/>
      <c r="J1328" s="45"/>
      <c r="K1328" s="45"/>
      <c r="L1328" s="45"/>
      <c r="M1328" s="45"/>
      <c r="N1328" s="45"/>
      <c r="O1328" s="45"/>
      <c r="P1328" s="45"/>
      <c r="Q1328" s="45"/>
      <c r="R1328" s="45"/>
      <c r="S1328" s="45"/>
      <c r="T1328" s="45"/>
      <c r="U1328" s="45"/>
      <c r="V1328" s="45"/>
      <c r="W1328" s="45"/>
      <c r="X1328" s="45"/>
      <c r="Y1328" s="45"/>
      <c r="Z1328" s="45"/>
      <c r="AA1328" s="45"/>
      <c r="AB1328" s="45"/>
      <c r="AC1328" s="45"/>
      <c r="AD1328" s="45"/>
      <c r="AE1328" s="45"/>
      <c r="AF1328" s="45"/>
      <c r="AG1328" s="45"/>
      <c r="AH1328" s="45"/>
      <c r="AI1328" s="45"/>
      <c r="AJ1328" s="45"/>
      <c r="AK1328" s="45"/>
      <c r="AL1328" s="45"/>
      <c r="AM1328" s="45"/>
      <c r="AN1328" s="45"/>
      <c r="AO1328" s="45"/>
      <c r="AP1328" s="45"/>
      <c r="AQ1328" s="45"/>
      <c r="AR1328" s="45"/>
      <c r="AS1328" s="45"/>
      <c r="AT1328" s="45"/>
      <c r="AU1328" s="45"/>
      <c r="AV1328" s="45"/>
      <c r="AW1328" s="45"/>
      <c r="AX1328" s="45"/>
      <c r="AY1328" s="45"/>
      <c r="AZ1328" s="45"/>
      <c r="BA1328" s="45"/>
      <c r="BB1328" s="45"/>
      <c r="BC1328" s="45"/>
      <c r="BD1328" s="45"/>
      <c r="BE1328" s="45"/>
      <c r="BF1328" s="45"/>
      <c r="BG1328" s="45"/>
      <c r="BH1328" s="45"/>
      <c r="BI1328" s="45"/>
      <c r="BJ1328" s="45"/>
      <c r="BK1328" s="45"/>
      <c r="BL1328" s="45"/>
      <c r="BM1328" s="45"/>
      <c r="BN1328" s="45"/>
      <c r="BO1328" s="45"/>
      <c r="BP1328" s="45"/>
      <c r="BQ1328" s="45"/>
      <c r="BR1328" s="45"/>
      <c r="BS1328" s="45"/>
      <c r="BT1328" s="45"/>
      <c r="BU1328" s="45"/>
      <c r="BV1328" s="45"/>
      <c r="BW1328" s="45"/>
      <c r="BX1328" s="45"/>
      <c r="BY1328" s="45"/>
      <c r="BZ1328" s="45"/>
      <c r="CA1328" s="45"/>
      <c r="CB1328" s="45"/>
      <c r="CC1328" s="45"/>
      <c r="CD1328" s="45"/>
      <c r="CE1328" s="45"/>
      <c r="CF1328" s="45"/>
      <c r="CG1328" s="45"/>
      <c r="CH1328" s="45"/>
      <c r="CI1328" s="45"/>
      <c r="CJ1328" s="45"/>
      <c r="CK1328" s="45"/>
      <c r="CL1328" s="45"/>
      <c r="CM1328" s="45"/>
      <c r="CN1328" s="45"/>
      <c r="CO1328" s="45"/>
      <c r="CP1328" s="45"/>
      <c r="CQ1328" s="45"/>
      <c r="CR1328" s="45"/>
      <c r="CS1328" s="45"/>
      <c r="CT1328" s="45"/>
      <c r="CU1328" s="45"/>
      <c r="CV1328" s="45"/>
      <c r="CW1328" s="45"/>
      <c r="CX1328" s="45"/>
      <c r="CY1328" s="45"/>
      <c r="CZ1328" s="45"/>
      <c r="DA1328" s="45"/>
      <c r="DB1328" s="45"/>
      <c r="DC1328" s="45"/>
      <c r="DD1328" s="45"/>
      <c r="DE1328" s="45"/>
      <c r="DF1328" s="45"/>
      <c r="DG1328" s="45"/>
      <c r="DH1328" s="45"/>
      <c r="DI1328" s="45"/>
      <c r="DJ1328" s="45"/>
      <c r="DK1328" s="45"/>
      <c r="DL1328" s="45"/>
      <c r="DM1328" s="45"/>
      <c r="DN1328" s="45"/>
      <c r="DO1328" s="45"/>
      <c r="DP1328" s="45"/>
      <c r="DQ1328" s="45"/>
      <c r="DR1328" s="45"/>
      <c r="DS1328" s="45"/>
      <c r="DT1328" s="45"/>
      <c r="DU1328" s="45"/>
      <c r="DV1328" s="1217"/>
      <c r="DW1328" s="45"/>
      <c r="DX1328" s="45"/>
      <c r="DY1328" s="45"/>
      <c r="DZ1328" s="45"/>
      <c r="EA1328" s="45"/>
      <c r="EB1328" s="45"/>
      <c r="EC1328" s="45"/>
      <c r="ED1328" s="45"/>
      <c r="EE1328" s="45"/>
      <c r="EF1328" s="45"/>
      <c r="EG1328" s="45"/>
      <c r="EH1328" s="45"/>
      <c r="EI1328" s="45"/>
      <c r="EJ1328" s="45"/>
      <c r="EK1328" s="45"/>
      <c r="EL1328" s="45"/>
      <c r="EM1328" s="45"/>
      <c r="EN1328" s="45"/>
      <c r="EO1328" s="45"/>
      <c r="EP1328" s="45"/>
      <c r="EQ1328" s="1217"/>
      <c r="ER1328" s="577"/>
    </row>
    <row r="1329" spans="1:148" ht="15" customHeight="1">
      <c r="A1329" s="648"/>
      <c r="B1329" s="2261" t="str">
        <f t="shared" si="1398"/>
        <v>Desk 76</v>
      </c>
      <c r="C1329" s="2266" t="str">
        <f t="shared" ref="C1329" si="1421">IF(ISBLANK(C87), "", C87)</f>
        <v/>
      </c>
      <c r="D1329" s="2266" t="str">
        <f t="shared" ref="D1329:F1329" si="1422">IF(ISBLANK(D87), "", D87)</f>
        <v/>
      </c>
      <c r="E1329" s="2266" t="str">
        <f t="shared" si="1422"/>
        <v/>
      </c>
      <c r="F1329" s="2266" t="str">
        <f t="shared" si="1422"/>
        <v/>
      </c>
      <c r="G1329" s="45"/>
      <c r="H1329" s="45"/>
      <c r="I1329" s="45"/>
      <c r="J1329" s="45"/>
      <c r="K1329" s="45"/>
      <c r="L1329" s="45"/>
      <c r="M1329" s="45"/>
      <c r="N1329" s="45"/>
      <c r="O1329" s="45"/>
      <c r="P1329" s="45"/>
      <c r="Q1329" s="45"/>
      <c r="R1329" s="45"/>
      <c r="S1329" s="45"/>
      <c r="T1329" s="45"/>
      <c r="U1329" s="45"/>
      <c r="V1329" s="45"/>
      <c r="W1329" s="45"/>
      <c r="X1329" s="45"/>
      <c r="Y1329" s="45"/>
      <c r="Z1329" s="45"/>
      <c r="AA1329" s="45"/>
      <c r="AB1329" s="45"/>
      <c r="AC1329" s="45"/>
      <c r="AD1329" s="45"/>
      <c r="AE1329" s="45"/>
      <c r="AF1329" s="45"/>
      <c r="AG1329" s="45"/>
      <c r="AH1329" s="45"/>
      <c r="AI1329" s="45"/>
      <c r="AJ1329" s="45"/>
      <c r="AK1329" s="45"/>
      <c r="AL1329" s="45"/>
      <c r="AM1329" s="45"/>
      <c r="AN1329" s="45"/>
      <c r="AO1329" s="45"/>
      <c r="AP1329" s="45"/>
      <c r="AQ1329" s="45"/>
      <c r="AR1329" s="45"/>
      <c r="AS1329" s="45"/>
      <c r="AT1329" s="45"/>
      <c r="AU1329" s="45"/>
      <c r="AV1329" s="45"/>
      <c r="AW1329" s="45"/>
      <c r="AX1329" s="45"/>
      <c r="AY1329" s="45"/>
      <c r="AZ1329" s="45"/>
      <c r="BA1329" s="45"/>
      <c r="BB1329" s="45"/>
      <c r="BC1329" s="45"/>
      <c r="BD1329" s="45"/>
      <c r="BE1329" s="45"/>
      <c r="BF1329" s="45"/>
      <c r="BG1329" s="45"/>
      <c r="BH1329" s="45"/>
      <c r="BI1329" s="45"/>
      <c r="BJ1329" s="45"/>
      <c r="BK1329" s="45"/>
      <c r="BL1329" s="45"/>
      <c r="BM1329" s="45"/>
      <c r="BN1329" s="45"/>
      <c r="BO1329" s="45"/>
      <c r="BP1329" s="45"/>
      <c r="BQ1329" s="45"/>
      <c r="BR1329" s="45"/>
      <c r="BS1329" s="45"/>
      <c r="BT1329" s="45"/>
      <c r="BU1329" s="45"/>
      <c r="BV1329" s="45"/>
      <c r="BW1329" s="45"/>
      <c r="BX1329" s="45"/>
      <c r="BY1329" s="45"/>
      <c r="BZ1329" s="45"/>
      <c r="CA1329" s="45"/>
      <c r="CB1329" s="45"/>
      <c r="CC1329" s="45"/>
      <c r="CD1329" s="45"/>
      <c r="CE1329" s="45"/>
      <c r="CF1329" s="45"/>
      <c r="CG1329" s="45"/>
      <c r="CH1329" s="45"/>
      <c r="CI1329" s="45"/>
      <c r="CJ1329" s="45"/>
      <c r="CK1329" s="45"/>
      <c r="CL1329" s="45"/>
      <c r="CM1329" s="45"/>
      <c r="CN1329" s="45"/>
      <c r="CO1329" s="45"/>
      <c r="CP1329" s="45"/>
      <c r="CQ1329" s="45"/>
      <c r="CR1329" s="45"/>
      <c r="CS1329" s="45"/>
      <c r="CT1329" s="45"/>
      <c r="CU1329" s="45"/>
      <c r="CV1329" s="45"/>
      <c r="CW1329" s="45"/>
      <c r="CX1329" s="45"/>
      <c r="CY1329" s="45"/>
      <c r="CZ1329" s="45"/>
      <c r="DA1329" s="45"/>
      <c r="DB1329" s="45"/>
      <c r="DC1329" s="45"/>
      <c r="DD1329" s="45"/>
      <c r="DE1329" s="45"/>
      <c r="DF1329" s="45"/>
      <c r="DG1329" s="45"/>
      <c r="DH1329" s="45"/>
      <c r="DI1329" s="45"/>
      <c r="DJ1329" s="45"/>
      <c r="DK1329" s="45"/>
      <c r="DL1329" s="45"/>
      <c r="DM1329" s="45"/>
      <c r="DN1329" s="45"/>
      <c r="DO1329" s="45"/>
      <c r="DP1329" s="45"/>
      <c r="DQ1329" s="45"/>
      <c r="DR1329" s="45"/>
      <c r="DS1329" s="45"/>
      <c r="DT1329" s="45"/>
      <c r="DU1329" s="45"/>
      <c r="DV1329" s="1217"/>
      <c r="DW1329" s="45"/>
      <c r="DX1329" s="45"/>
      <c r="DY1329" s="45"/>
      <c r="DZ1329" s="45"/>
      <c r="EA1329" s="45"/>
      <c r="EB1329" s="45"/>
      <c r="EC1329" s="45"/>
      <c r="ED1329" s="45"/>
      <c r="EE1329" s="45"/>
      <c r="EF1329" s="45"/>
      <c r="EG1329" s="45"/>
      <c r="EH1329" s="45"/>
      <c r="EI1329" s="45"/>
      <c r="EJ1329" s="45"/>
      <c r="EK1329" s="45"/>
      <c r="EL1329" s="45"/>
      <c r="EM1329" s="45"/>
      <c r="EN1329" s="45"/>
      <c r="EO1329" s="45"/>
      <c r="EP1329" s="45"/>
      <c r="EQ1329" s="1217"/>
      <c r="ER1329" s="577"/>
    </row>
    <row r="1330" spans="1:148" ht="15" customHeight="1">
      <c r="A1330" s="648"/>
      <c r="B1330" s="2261" t="str">
        <f t="shared" si="1398"/>
        <v>Desk 77</v>
      </c>
      <c r="C1330" s="2266" t="str">
        <f t="shared" ref="C1330" si="1423">IF(ISBLANK(C88), "", C88)</f>
        <v/>
      </c>
      <c r="D1330" s="2266" t="str">
        <f t="shared" ref="D1330:F1330" si="1424">IF(ISBLANK(D88), "", D88)</f>
        <v/>
      </c>
      <c r="E1330" s="2266" t="str">
        <f t="shared" si="1424"/>
        <v/>
      </c>
      <c r="F1330" s="2266" t="str">
        <f t="shared" si="1424"/>
        <v/>
      </c>
      <c r="G1330" s="45"/>
      <c r="H1330" s="45"/>
      <c r="I1330" s="45"/>
      <c r="J1330" s="45"/>
      <c r="K1330" s="45"/>
      <c r="L1330" s="45"/>
      <c r="M1330" s="45"/>
      <c r="N1330" s="45"/>
      <c r="O1330" s="45"/>
      <c r="P1330" s="45"/>
      <c r="Q1330" s="45"/>
      <c r="R1330" s="45"/>
      <c r="S1330" s="45"/>
      <c r="T1330" s="45"/>
      <c r="U1330" s="45"/>
      <c r="V1330" s="45"/>
      <c r="W1330" s="45"/>
      <c r="X1330" s="45"/>
      <c r="Y1330" s="45"/>
      <c r="Z1330" s="45"/>
      <c r="AA1330" s="45"/>
      <c r="AB1330" s="45"/>
      <c r="AC1330" s="45"/>
      <c r="AD1330" s="45"/>
      <c r="AE1330" s="45"/>
      <c r="AF1330" s="45"/>
      <c r="AG1330" s="45"/>
      <c r="AH1330" s="45"/>
      <c r="AI1330" s="45"/>
      <c r="AJ1330" s="45"/>
      <c r="AK1330" s="45"/>
      <c r="AL1330" s="45"/>
      <c r="AM1330" s="45"/>
      <c r="AN1330" s="45"/>
      <c r="AO1330" s="45"/>
      <c r="AP1330" s="45"/>
      <c r="AQ1330" s="45"/>
      <c r="AR1330" s="45"/>
      <c r="AS1330" s="45"/>
      <c r="AT1330" s="45"/>
      <c r="AU1330" s="45"/>
      <c r="AV1330" s="45"/>
      <c r="AW1330" s="45"/>
      <c r="AX1330" s="45"/>
      <c r="AY1330" s="45"/>
      <c r="AZ1330" s="45"/>
      <c r="BA1330" s="45"/>
      <c r="BB1330" s="45"/>
      <c r="BC1330" s="45"/>
      <c r="BD1330" s="45"/>
      <c r="BE1330" s="45"/>
      <c r="BF1330" s="45"/>
      <c r="BG1330" s="45"/>
      <c r="BH1330" s="45"/>
      <c r="BI1330" s="45"/>
      <c r="BJ1330" s="45"/>
      <c r="BK1330" s="45"/>
      <c r="BL1330" s="45"/>
      <c r="BM1330" s="45"/>
      <c r="BN1330" s="45"/>
      <c r="BO1330" s="45"/>
      <c r="BP1330" s="45"/>
      <c r="BQ1330" s="45"/>
      <c r="BR1330" s="45"/>
      <c r="BS1330" s="45"/>
      <c r="BT1330" s="45"/>
      <c r="BU1330" s="45"/>
      <c r="BV1330" s="45"/>
      <c r="BW1330" s="45"/>
      <c r="BX1330" s="45"/>
      <c r="BY1330" s="45"/>
      <c r="BZ1330" s="45"/>
      <c r="CA1330" s="45"/>
      <c r="CB1330" s="45"/>
      <c r="CC1330" s="45"/>
      <c r="CD1330" s="45"/>
      <c r="CE1330" s="45"/>
      <c r="CF1330" s="45"/>
      <c r="CG1330" s="45"/>
      <c r="CH1330" s="45"/>
      <c r="CI1330" s="45"/>
      <c r="CJ1330" s="45"/>
      <c r="CK1330" s="45"/>
      <c r="CL1330" s="45"/>
      <c r="CM1330" s="45"/>
      <c r="CN1330" s="45"/>
      <c r="CO1330" s="45"/>
      <c r="CP1330" s="45"/>
      <c r="CQ1330" s="45"/>
      <c r="CR1330" s="45"/>
      <c r="CS1330" s="45"/>
      <c r="CT1330" s="45"/>
      <c r="CU1330" s="45"/>
      <c r="CV1330" s="45"/>
      <c r="CW1330" s="45"/>
      <c r="CX1330" s="45"/>
      <c r="CY1330" s="45"/>
      <c r="CZ1330" s="45"/>
      <c r="DA1330" s="45"/>
      <c r="DB1330" s="45"/>
      <c r="DC1330" s="45"/>
      <c r="DD1330" s="45"/>
      <c r="DE1330" s="45"/>
      <c r="DF1330" s="45"/>
      <c r="DG1330" s="45"/>
      <c r="DH1330" s="45"/>
      <c r="DI1330" s="45"/>
      <c r="DJ1330" s="45"/>
      <c r="DK1330" s="45"/>
      <c r="DL1330" s="45"/>
      <c r="DM1330" s="45"/>
      <c r="DN1330" s="45"/>
      <c r="DO1330" s="45"/>
      <c r="DP1330" s="45"/>
      <c r="DQ1330" s="45"/>
      <c r="DR1330" s="45"/>
      <c r="DS1330" s="45"/>
      <c r="DT1330" s="45"/>
      <c r="DU1330" s="45"/>
      <c r="DV1330" s="1217"/>
      <c r="DW1330" s="45"/>
      <c r="DX1330" s="45"/>
      <c r="DY1330" s="45"/>
      <c r="DZ1330" s="45"/>
      <c r="EA1330" s="45"/>
      <c r="EB1330" s="45"/>
      <c r="EC1330" s="45"/>
      <c r="ED1330" s="45"/>
      <c r="EE1330" s="45"/>
      <c r="EF1330" s="45"/>
      <c r="EG1330" s="45"/>
      <c r="EH1330" s="45"/>
      <c r="EI1330" s="45"/>
      <c r="EJ1330" s="45"/>
      <c r="EK1330" s="45"/>
      <c r="EL1330" s="45"/>
      <c r="EM1330" s="45"/>
      <c r="EN1330" s="45"/>
      <c r="EO1330" s="45"/>
      <c r="EP1330" s="45"/>
      <c r="EQ1330" s="1217"/>
      <c r="ER1330" s="577"/>
    </row>
    <row r="1331" spans="1:148" ht="15" customHeight="1">
      <c r="A1331" s="648"/>
      <c r="B1331" s="2261" t="str">
        <f t="shared" si="1398"/>
        <v>Desk 78</v>
      </c>
      <c r="C1331" s="2266" t="str">
        <f t="shared" ref="C1331" si="1425">IF(ISBLANK(C89), "", C89)</f>
        <v/>
      </c>
      <c r="D1331" s="2266" t="str">
        <f t="shared" ref="D1331:F1331" si="1426">IF(ISBLANK(D89), "", D89)</f>
        <v/>
      </c>
      <c r="E1331" s="2266" t="str">
        <f t="shared" si="1426"/>
        <v/>
      </c>
      <c r="F1331" s="2266" t="str">
        <f t="shared" si="1426"/>
        <v/>
      </c>
      <c r="G1331" s="45"/>
      <c r="H1331" s="45"/>
      <c r="I1331" s="45"/>
      <c r="J1331" s="45"/>
      <c r="K1331" s="45"/>
      <c r="L1331" s="45"/>
      <c r="M1331" s="45"/>
      <c r="N1331" s="45"/>
      <c r="O1331" s="45"/>
      <c r="P1331" s="45"/>
      <c r="Q1331" s="45"/>
      <c r="R1331" s="45"/>
      <c r="S1331" s="45"/>
      <c r="T1331" s="45"/>
      <c r="U1331" s="45"/>
      <c r="V1331" s="45"/>
      <c r="W1331" s="45"/>
      <c r="X1331" s="45"/>
      <c r="Y1331" s="45"/>
      <c r="Z1331" s="45"/>
      <c r="AA1331" s="45"/>
      <c r="AB1331" s="45"/>
      <c r="AC1331" s="45"/>
      <c r="AD1331" s="45"/>
      <c r="AE1331" s="45"/>
      <c r="AF1331" s="45"/>
      <c r="AG1331" s="45"/>
      <c r="AH1331" s="45"/>
      <c r="AI1331" s="45"/>
      <c r="AJ1331" s="45"/>
      <c r="AK1331" s="45"/>
      <c r="AL1331" s="45"/>
      <c r="AM1331" s="45"/>
      <c r="AN1331" s="45"/>
      <c r="AO1331" s="45"/>
      <c r="AP1331" s="45"/>
      <c r="AQ1331" s="45"/>
      <c r="AR1331" s="45"/>
      <c r="AS1331" s="45"/>
      <c r="AT1331" s="45"/>
      <c r="AU1331" s="45"/>
      <c r="AV1331" s="45"/>
      <c r="AW1331" s="45"/>
      <c r="AX1331" s="45"/>
      <c r="AY1331" s="45"/>
      <c r="AZ1331" s="45"/>
      <c r="BA1331" s="45"/>
      <c r="BB1331" s="45"/>
      <c r="BC1331" s="45"/>
      <c r="BD1331" s="45"/>
      <c r="BE1331" s="45"/>
      <c r="BF1331" s="45"/>
      <c r="BG1331" s="45"/>
      <c r="BH1331" s="45"/>
      <c r="BI1331" s="45"/>
      <c r="BJ1331" s="45"/>
      <c r="BK1331" s="45"/>
      <c r="BL1331" s="45"/>
      <c r="BM1331" s="45"/>
      <c r="BN1331" s="45"/>
      <c r="BO1331" s="45"/>
      <c r="BP1331" s="45"/>
      <c r="BQ1331" s="45"/>
      <c r="BR1331" s="45"/>
      <c r="BS1331" s="45"/>
      <c r="BT1331" s="45"/>
      <c r="BU1331" s="45"/>
      <c r="BV1331" s="45"/>
      <c r="BW1331" s="45"/>
      <c r="BX1331" s="45"/>
      <c r="BY1331" s="45"/>
      <c r="BZ1331" s="45"/>
      <c r="CA1331" s="45"/>
      <c r="CB1331" s="45"/>
      <c r="CC1331" s="45"/>
      <c r="CD1331" s="45"/>
      <c r="CE1331" s="45"/>
      <c r="CF1331" s="45"/>
      <c r="CG1331" s="45"/>
      <c r="CH1331" s="45"/>
      <c r="CI1331" s="45"/>
      <c r="CJ1331" s="45"/>
      <c r="CK1331" s="45"/>
      <c r="CL1331" s="45"/>
      <c r="CM1331" s="45"/>
      <c r="CN1331" s="45"/>
      <c r="CO1331" s="45"/>
      <c r="CP1331" s="45"/>
      <c r="CQ1331" s="45"/>
      <c r="CR1331" s="45"/>
      <c r="CS1331" s="45"/>
      <c r="CT1331" s="45"/>
      <c r="CU1331" s="45"/>
      <c r="CV1331" s="45"/>
      <c r="CW1331" s="45"/>
      <c r="CX1331" s="45"/>
      <c r="CY1331" s="45"/>
      <c r="CZ1331" s="45"/>
      <c r="DA1331" s="45"/>
      <c r="DB1331" s="45"/>
      <c r="DC1331" s="45"/>
      <c r="DD1331" s="45"/>
      <c r="DE1331" s="45"/>
      <c r="DF1331" s="45"/>
      <c r="DG1331" s="45"/>
      <c r="DH1331" s="45"/>
      <c r="DI1331" s="45"/>
      <c r="DJ1331" s="45"/>
      <c r="DK1331" s="45"/>
      <c r="DL1331" s="45"/>
      <c r="DM1331" s="45"/>
      <c r="DN1331" s="45"/>
      <c r="DO1331" s="45"/>
      <c r="DP1331" s="45"/>
      <c r="DQ1331" s="45"/>
      <c r="DR1331" s="45"/>
      <c r="DS1331" s="45"/>
      <c r="DT1331" s="45"/>
      <c r="DU1331" s="45"/>
      <c r="DV1331" s="1217"/>
      <c r="DW1331" s="45"/>
      <c r="DX1331" s="45"/>
      <c r="DY1331" s="45"/>
      <c r="DZ1331" s="45"/>
      <c r="EA1331" s="45"/>
      <c r="EB1331" s="45"/>
      <c r="EC1331" s="45"/>
      <c r="ED1331" s="45"/>
      <c r="EE1331" s="45"/>
      <c r="EF1331" s="45"/>
      <c r="EG1331" s="45"/>
      <c r="EH1331" s="45"/>
      <c r="EI1331" s="45"/>
      <c r="EJ1331" s="45"/>
      <c r="EK1331" s="45"/>
      <c r="EL1331" s="45"/>
      <c r="EM1331" s="45"/>
      <c r="EN1331" s="45"/>
      <c r="EO1331" s="45"/>
      <c r="EP1331" s="45"/>
      <c r="EQ1331" s="1217"/>
      <c r="ER1331" s="577"/>
    </row>
    <row r="1332" spans="1:148" ht="15" customHeight="1">
      <c r="A1332" s="648"/>
      <c r="B1332" s="2261" t="str">
        <f t="shared" si="1398"/>
        <v>Desk 79</v>
      </c>
      <c r="C1332" s="2266" t="str">
        <f t="shared" ref="C1332" si="1427">IF(ISBLANK(C90), "", C90)</f>
        <v/>
      </c>
      <c r="D1332" s="2266" t="str">
        <f t="shared" ref="D1332:F1332" si="1428">IF(ISBLANK(D90), "", D90)</f>
        <v/>
      </c>
      <c r="E1332" s="2266" t="str">
        <f t="shared" si="1428"/>
        <v/>
      </c>
      <c r="F1332" s="2266" t="str">
        <f t="shared" si="1428"/>
        <v/>
      </c>
      <c r="G1332" s="45"/>
      <c r="H1332" s="45"/>
      <c r="I1332" s="45"/>
      <c r="J1332" s="45"/>
      <c r="K1332" s="45"/>
      <c r="L1332" s="45"/>
      <c r="M1332" s="45"/>
      <c r="N1332" s="45"/>
      <c r="O1332" s="45"/>
      <c r="P1332" s="45"/>
      <c r="Q1332" s="45"/>
      <c r="R1332" s="45"/>
      <c r="S1332" s="45"/>
      <c r="T1332" s="45"/>
      <c r="U1332" s="45"/>
      <c r="V1332" s="45"/>
      <c r="W1332" s="45"/>
      <c r="X1332" s="45"/>
      <c r="Y1332" s="45"/>
      <c r="Z1332" s="45"/>
      <c r="AA1332" s="45"/>
      <c r="AB1332" s="45"/>
      <c r="AC1332" s="45"/>
      <c r="AD1332" s="45"/>
      <c r="AE1332" s="45"/>
      <c r="AF1332" s="45"/>
      <c r="AG1332" s="45"/>
      <c r="AH1332" s="45"/>
      <c r="AI1332" s="45"/>
      <c r="AJ1332" s="45"/>
      <c r="AK1332" s="45"/>
      <c r="AL1332" s="45"/>
      <c r="AM1332" s="45"/>
      <c r="AN1332" s="45"/>
      <c r="AO1332" s="45"/>
      <c r="AP1332" s="45"/>
      <c r="AQ1332" s="45"/>
      <c r="AR1332" s="45"/>
      <c r="AS1332" s="45"/>
      <c r="AT1332" s="45"/>
      <c r="AU1332" s="45"/>
      <c r="AV1332" s="45"/>
      <c r="AW1332" s="45"/>
      <c r="AX1332" s="45"/>
      <c r="AY1332" s="45"/>
      <c r="AZ1332" s="45"/>
      <c r="BA1332" s="45"/>
      <c r="BB1332" s="45"/>
      <c r="BC1332" s="45"/>
      <c r="BD1332" s="45"/>
      <c r="BE1332" s="45"/>
      <c r="BF1332" s="45"/>
      <c r="BG1332" s="45"/>
      <c r="BH1332" s="45"/>
      <c r="BI1332" s="45"/>
      <c r="BJ1332" s="45"/>
      <c r="BK1332" s="45"/>
      <c r="BL1332" s="45"/>
      <c r="BM1332" s="45"/>
      <c r="BN1332" s="45"/>
      <c r="BO1332" s="45"/>
      <c r="BP1332" s="45"/>
      <c r="BQ1332" s="45"/>
      <c r="BR1332" s="45"/>
      <c r="BS1332" s="45"/>
      <c r="BT1332" s="45"/>
      <c r="BU1332" s="45"/>
      <c r="BV1332" s="45"/>
      <c r="BW1332" s="45"/>
      <c r="BX1332" s="45"/>
      <c r="BY1332" s="45"/>
      <c r="BZ1332" s="45"/>
      <c r="CA1332" s="45"/>
      <c r="CB1332" s="45"/>
      <c r="CC1332" s="45"/>
      <c r="CD1332" s="45"/>
      <c r="CE1332" s="45"/>
      <c r="CF1332" s="45"/>
      <c r="CG1332" s="45"/>
      <c r="CH1332" s="45"/>
      <c r="CI1332" s="45"/>
      <c r="CJ1332" s="45"/>
      <c r="CK1332" s="45"/>
      <c r="CL1332" s="45"/>
      <c r="CM1332" s="45"/>
      <c r="CN1332" s="45"/>
      <c r="CO1332" s="45"/>
      <c r="CP1332" s="45"/>
      <c r="CQ1332" s="45"/>
      <c r="CR1332" s="45"/>
      <c r="CS1332" s="45"/>
      <c r="CT1332" s="45"/>
      <c r="CU1332" s="45"/>
      <c r="CV1332" s="45"/>
      <c r="CW1332" s="45"/>
      <c r="CX1332" s="45"/>
      <c r="CY1332" s="45"/>
      <c r="CZ1332" s="45"/>
      <c r="DA1332" s="45"/>
      <c r="DB1332" s="45"/>
      <c r="DC1332" s="45"/>
      <c r="DD1332" s="45"/>
      <c r="DE1332" s="45"/>
      <c r="DF1332" s="45"/>
      <c r="DG1332" s="45"/>
      <c r="DH1332" s="45"/>
      <c r="DI1332" s="45"/>
      <c r="DJ1332" s="45"/>
      <c r="DK1332" s="45"/>
      <c r="DL1332" s="45"/>
      <c r="DM1332" s="45"/>
      <c r="DN1332" s="45"/>
      <c r="DO1332" s="45"/>
      <c r="DP1332" s="45"/>
      <c r="DQ1332" s="45"/>
      <c r="DR1332" s="45"/>
      <c r="DS1332" s="45"/>
      <c r="DT1332" s="45"/>
      <c r="DU1332" s="45"/>
      <c r="DV1332" s="1217"/>
      <c r="DW1332" s="45"/>
      <c r="DX1332" s="45"/>
      <c r="DY1332" s="45"/>
      <c r="DZ1332" s="45"/>
      <c r="EA1332" s="45"/>
      <c r="EB1332" s="45"/>
      <c r="EC1332" s="45"/>
      <c r="ED1332" s="45"/>
      <c r="EE1332" s="45"/>
      <c r="EF1332" s="45"/>
      <c r="EG1332" s="45"/>
      <c r="EH1332" s="45"/>
      <c r="EI1332" s="45"/>
      <c r="EJ1332" s="45"/>
      <c r="EK1332" s="45"/>
      <c r="EL1332" s="45"/>
      <c r="EM1332" s="45"/>
      <c r="EN1332" s="45"/>
      <c r="EO1332" s="45"/>
      <c r="EP1332" s="45"/>
      <c r="EQ1332" s="1217"/>
      <c r="ER1332" s="577"/>
    </row>
    <row r="1333" spans="1:148" ht="15" customHeight="1">
      <c r="A1333" s="648"/>
      <c r="B1333" s="2261" t="str">
        <f t="shared" si="1398"/>
        <v>Desk 80</v>
      </c>
      <c r="C1333" s="2266" t="str">
        <f t="shared" ref="C1333" si="1429">IF(ISBLANK(C91), "", C91)</f>
        <v/>
      </c>
      <c r="D1333" s="2266" t="str">
        <f t="shared" ref="D1333:F1333" si="1430">IF(ISBLANK(D91), "", D91)</f>
        <v/>
      </c>
      <c r="E1333" s="2266" t="str">
        <f t="shared" si="1430"/>
        <v/>
      </c>
      <c r="F1333" s="2266" t="str">
        <f t="shared" si="1430"/>
        <v/>
      </c>
      <c r="G1333" s="45"/>
      <c r="H1333" s="45"/>
      <c r="I1333" s="45"/>
      <c r="J1333" s="45"/>
      <c r="K1333" s="45"/>
      <c r="L1333" s="45"/>
      <c r="M1333" s="45"/>
      <c r="N1333" s="45"/>
      <c r="O1333" s="45"/>
      <c r="P1333" s="45"/>
      <c r="Q1333" s="45"/>
      <c r="R1333" s="45"/>
      <c r="S1333" s="45"/>
      <c r="T1333" s="45"/>
      <c r="U1333" s="45"/>
      <c r="V1333" s="45"/>
      <c r="W1333" s="45"/>
      <c r="X1333" s="45"/>
      <c r="Y1333" s="45"/>
      <c r="Z1333" s="45"/>
      <c r="AA1333" s="45"/>
      <c r="AB1333" s="45"/>
      <c r="AC1333" s="45"/>
      <c r="AD1333" s="45"/>
      <c r="AE1333" s="45"/>
      <c r="AF1333" s="45"/>
      <c r="AG1333" s="45"/>
      <c r="AH1333" s="45"/>
      <c r="AI1333" s="45"/>
      <c r="AJ1333" s="45"/>
      <c r="AK1333" s="45"/>
      <c r="AL1333" s="45"/>
      <c r="AM1333" s="45"/>
      <c r="AN1333" s="45"/>
      <c r="AO1333" s="45"/>
      <c r="AP1333" s="45"/>
      <c r="AQ1333" s="45"/>
      <c r="AR1333" s="45"/>
      <c r="AS1333" s="45"/>
      <c r="AT1333" s="45"/>
      <c r="AU1333" s="45"/>
      <c r="AV1333" s="45"/>
      <c r="AW1333" s="45"/>
      <c r="AX1333" s="45"/>
      <c r="AY1333" s="45"/>
      <c r="AZ1333" s="45"/>
      <c r="BA1333" s="45"/>
      <c r="BB1333" s="45"/>
      <c r="BC1333" s="45"/>
      <c r="BD1333" s="45"/>
      <c r="BE1333" s="45"/>
      <c r="BF1333" s="45"/>
      <c r="BG1333" s="45"/>
      <c r="BH1333" s="45"/>
      <c r="BI1333" s="45"/>
      <c r="BJ1333" s="45"/>
      <c r="BK1333" s="45"/>
      <c r="BL1333" s="45"/>
      <c r="BM1333" s="45"/>
      <c r="BN1333" s="45"/>
      <c r="BO1333" s="45"/>
      <c r="BP1333" s="45"/>
      <c r="BQ1333" s="45"/>
      <c r="BR1333" s="45"/>
      <c r="BS1333" s="45"/>
      <c r="BT1333" s="45"/>
      <c r="BU1333" s="45"/>
      <c r="BV1333" s="45"/>
      <c r="BW1333" s="45"/>
      <c r="BX1333" s="45"/>
      <c r="BY1333" s="45"/>
      <c r="BZ1333" s="45"/>
      <c r="CA1333" s="45"/>
      <c r="CB1333" s="45"/>
      <c r="CC1333" s="45"/>
      <c r="CD1333" s="45"/>
      <c r="CE1333" s="45"/>
      <c r="CF1333" s="45"/>
      <c r="CG1333" s="45"/>
      <c r="CH1333" s="45"/>
      <c r="CI1333" s="45"/>
      <c r="CJ1333" s="45"/>
      <c r="CK1333" s="45"/>
      <c r="CL1333" s="45"/>
      <c r="CM1333" s="45"/>
      <c r="CN1333" s="45"/>
      <c r="CO1333" s="45"/>
      <c r="CP1333" s="45"/>
      <c r="CQ1333" s="45"/>
      <c r="CR1333" s="45"/>
      <c r="CS1333" s="45"/>
      <c r="CT1333" s="45"/>
      <c r="CU1333" s="45"/>
      <c r="CV1333" s="45"/>
      <c r="CW1333" s="45"/>
      <c r="CX1333" s="45"/>
      <c r="CY1333" s="45"/>
      <c r="CZ1333" s="45"/>
      <c r="DA1333" s="45"/>
      <c r="DB1333" s="45"/>
      <c r="DC1333" s="45"/>
      <c r="DD1333" s="45"/>
      <c r="DE1333" s="45"/>
      <c r="DF1333" s="45"/>
      <c r="DG1333" s="45"/>
      <c r="DH1333" s="45"/>
      <c r="DI1333" s="45"/>
      <c r="DJ1333" s="45"/>
      <c r="DK1333" s="45"/>
      <c r="DL1333" s="45"/>
      <c r="DM1333" s="45"/>
      <c r="DN1333" s="45"/>
      <c r="DO1333" s="45"/>
      <c r="DP1333" s="45"/>
      <c r="DQ1333" s="45"/>
      <c r="DR1333" s="45"/>
      <c r="DS1333" s="45"/>
      <c r="DT1333" s="45"/>
      <c r="DU1333" s="45"/>
      <c r="DV1333" s="1217"/>
      <c r="DW1333" s="45"/>
      <c r="DX1333" s="45"/>
      <c r="DY1333" s="45"/>
      <c r="DZ1333" s="45"/>
      <c r="EA1333" s="45"/>
      <c r="EB1333" s="45"/>
      <c r="EC1333" s="45"/>
      <c r="ED1333" s="45"/>
      <c r="EE1333" s="45"/>
      <c r="EF1333" s="45"/>
      <c r="EG1333" s="45"/>
      <c r="EH1333" s="45"/>
      <c r="EI1333" s="45"/>
      <c r="EJ1333" s="45"/>
      <c r="EK1333" s="45"/>
      <c r="EL1333" s="45"/>
      <c r="EM1333" s="45"/>
      <c r="EN1333" s="45"/>
      <c r="EO1333" s="45"/>
      <c r="EP1333" s="45"/>
      <c r="EQ1333" s="1217"/>
      <c r="ER1333" s="577"/>
    </row>
    <row r="1334" spans="1:148" ht="15" customHeight="1">
      <c r="A1334" s="648"/>
      <c r="B1334" s="2261" t="str">
        <f t="shared" si="1398"/>
        <v>Desk 81</v>
      </c>
      <c r="C1334" s="2266" t="str">
        <f t="shared" ref="C1334" si="1431">IF(ISBLANK(C92), "", C92)</f>
        <v/>
      </c>
      <c r="D1334" s="2266" t="str">
        <f t="shared" ref="D1334:F1334" si="1432">IF(ISBLANK(D92), "", D92)</f>
        <v/>
      </c>
      <c r="E1334" s="2266" t="str">
        <f t="shared" si="1432"/>
        <v/>
      </c>
      <c r="F1334" s="2266" t="str">
        <f t="shared" si="1432"/>
        <v/>
      </c>
      <c r="G1334" s="45"/>
      <c r="H1334" s="45"/>
      <c r="I1334" s="45"/>
      <c r="J1334" s="45"/>
      <c r="K1334" s="45"/>
      <c r="L1334" s="45"/>
      <c r="M1334" s="45"/>
      <c r="N1334" s="45"/>
      <c r="O1334" s="45"/>
      <c r="P1334" s="45"/>
      <c r="Q1334" s="45"/>
      <c r="R1334" s="45"/>
      <c r="S1334" s="45"/>
      <c r="T1334" s="45"/>
      <c r="U1334" s="45"/>
      <c r="V1334" s="45"/>
      <c r="W1334" s="45"/>
      <c r="X1334" s="45"/>
      <c r="Y1334" s="45"/>
      <c r="Z1334" s="45"/>
      <c r="AA1334" s="45"/>
      <c r="AB1334" s="45"/>
      <c r="AC1334" s="45"/>
      <c r="AD1334" s="45"/>
      <c r="AE1334" s="45"/>
      <c r="AF1334" s="45"/>
      <c r="AG1334" s="45"/>
      <c r="AH1334" s="45"/>
      <c r="AI1334" s="45"/>
      <c r="AJ1334" s="45"/>
      <c r="AK1334" s="45"/>
      <c r="AL1334" s="45"/>
      <c r="AM1334" s="45"/>
      <c r="AN1334" s="45"/>
      <c r="AO1334" s="45"/>
      <c r="AP1334" s="45"/>
      <c r="AQ1334" s="45"/>
      <c r="AR1334" s="45"/>
      <c r="AS1334" s="45"/>
      <c r="AT1334" s="45"/>
      <c r="AU1334" s="45"/>
      <c r="AV1334" s="45"/>
      <c r="AW1334" s="45"/>
      <c r="AX1334" s="45"/>
      <c r="AY1334" s="45"/>
      <c r="AZ1334" s="45"/>
      <c r="BA1334" s="45"/>
      <c r="BB1334" s="45"/>
      <c r="BC1334" s="45"/>
      <c r="BD1334" s="45"/>
      <c r="BE1334" s="45"/>
      <c r="BF1334" s="45"/>
      <c r="BG1334" s="45"/>
      <c r="BH1334" s="45"/>
      <c r="BI1334" s="45"/>
      <c r="BJ1334" s="45"/>
      <c r="BK1334" s="45"/>
      <c r="BL1334" s="45"/>
      <c r="BM1334" s="45"/>
      <c r="BN1334" s="45"/>
      <c r="BO1334" s="45"/>
      <c r="BP1334" s="45"/>
      <c r="BQ1334" s="45"/>
      <c r="BR1334" s="45"/>
      <c r="BS1334" s="45"/>
      <c r="BT1334" s="45"/>
      <c r="BU1334" s="45"/>
      <c r="BV1334" s="45"/>
      <c r="BW1334" s="45"/>
      <c r="BX1334" s="45"/>
      <c r="BY1334" s="45"/>
      <c r="BZ1334" s="45"/>
      <c r="CA1334" s="45"/>
      <c r="CB1334" s="45"/>
      <c r="CC1334" s="45"/>
      <c r="CD1334" s="45"/>
      <c r="CE1334" s="45"/>
      <c r="CF1334" s="45"/>
      <c r="CG1334" s="45"/>
      <c r="CH1334" s="45"/>
      <c r="CI1334" s="45"/>
      <c r="CJ1334" s="45"/>
      <c r="CK1334" s="45"/>
      <c r="CL1334" s="45"/>
      <c r="CM1334" s="45"/>
      <c r="CN1334" s="45"/>
      <c r="CO1334" s="45"/>
      <c r="CP1334" s="45"/>
      <c r="CQ1334" s="45"/>
      <c r="CR1334" s="45"/>
      <c r="CS1334" s="45"/>
      <c r="CT1334" s="45"/>
      <c r="CU1334" s="45"/>
      <c r="CV1334" s="45"/>
      <c r="CW1334" s="45"/>
      <c r="CX1334" s="45"/>
      <c r="CY1334" s="45"/>
      <c r="CZ1334" s="45"/>
      <c r="DA1334" s="45"/>
      <c r="DB1334" s="45"/>
      <c r="DC1334" s="45"/>
      <c r="DD1334" s="45"/>
      <c r="DE1334" s="45"/>
      <c r="DF1334" s="45"/>
      <c r="DG1334" s="45"/>
      <c r="DH1334" s="45"/>
      <c r="DI1334" s="45"/>
      <c r="DJ1334" s="45"/>
      <c r="DK1334" s="45"/>
      <c r="DL1334" s="45"/>
      <c r="DM1334" s="45"/>
      <c r="DN1334" s="45"/>
      <c r="DO1334" s="45"/>
      <c r="DP1334" s="45"/>
      <c r="DQ1334" s="45"/>
      <c r="DR1334" s="45"/>
      <c r="DS1334" s="45"/>
      <c r="DT1334" s="45"/>
      <c r="DU1334" s="45"/>
      <c r="DV1334" s="1217"/>
      <c r="DW1334" s="45"/>
      <c r="DX1334" s="45"/>
      <c r="DY1334" s="45"/>
      <c r="DZ1334" s="45"/>
      <c r="EA1334" s="45"/>
      <c r="EB1334" s="45"/>
      <c r="EC1334" s="45"/>
      <c r="ED1334" s="45"/>
      <c r="EE1334" s="45"/>
      <c r="EF1334" s="45"/>
      <c r="EG1334" s="45"/>
      <c r="EH1334" s="45"/>
      <c r="EI1334" s="45"/>
      <c r="EJ1334" s="45"/>
      <c r="EK1334" s="45"/>
      <c r="EL1334" s="45"/>
      <c r="EM1334" s="45"/>
      <c r="EN1334" s="45"/>
      <c r="EO1334" s="45"/>
      <c r="EP1334" s="45"/>
      <c r="EQ1334" s="1217"/>
      <c r="ER1334" s="577"/>
    </row>
    <row r="1335" spans="1:148" ht="15" customHeight="1">
      <c r="A1335" s="648"/>
      <c r="B1335" s="2261" t="str">
        <f t="shared" si="1398"/>
        <v>Desk 82</v>
      </c>
      <c r="C1335" s="2266" t="str">
        <f t="shared" ref="C1335" si="1433">IF(ISBLANK(C93), "", C93)</f>
        <v/>
      </c>
      <c r="D1335" s="2266" t="str">
        <f t="shared" ref="D1335:F1335" si="1434">IF(ISBLANK(D93), "", D93)</f>
        <v/>
      </c>
      <c r="E1335" s="2266" t="str">
        <f t="shared" si="1434"/>
        <v/>
      </c>
      <c r="F1335" s="2266" t="str">
        <f t="shared" si="1434"/>
        <v/>
      </c>
      <c r="G1335" s="45"/>
      <c r="H1335" s="45"/>
      <c r="I1335" s="45"/>
      <c r="J1335" s="45"/>
      <c r="K1335" s="45"/>
      <c r="L1335" s="45"/>
      <c r="M1335" s="45"/>
      <c r="N1335" s="45"/>
      <c r="O1335" s="45"/>
      <c r="P1335" s="45"/>
      <c r="Q1335" s="45"/>
      <c r="R1335" s="45"/>
      <c r="S1335" s="45"/>
      <c r="T1335" s="45"/>
      <c r="U1335" s="45"/>
      <c r="V1335" s="45"/>
      <c r="W1335" s="45"/>
      <c r="X1335" s="45"/>
      <c r="Y1335" s="45"/>
      <c r="Z1335" s="45"/>
      <c r="AA1335" s="45"/>
      <c r="AB1335" s="45"/>
      <c r="AC1335" s="45"/>
      <c r="AD1335" s="45"/>
      <c r="AE1335" s="45"/>
      <c r="AF1335" s="45"/>
      <c r="AG1335" s="45"/>
      <c r="AH1335" s="45"/>
      <c r="AI1335" s="45"/>
      <c r="AJ1335" s="45"/>
      <c r="AK1335" s="45"/>
      <c r="AL1335" s="45"/>
      <c r="AM1335" s="45"/>
      <c r="AN1335" s="45"/>
      <c r="AO1335" s="45"/>
      <c r="AP1335" s="45"/>
      <c r="AQ1335" s="45"/>
      <c r="AR1335" s="45"/>
      <c r="AS1335" s="45"/>
      <c r="AT1335" s="45"/>
      <c r="AU1335" s="45"/>
      <c r="AV1335" s="45"/>
      <c r="AW1335" s="45"/>
      <c r="AX1335" s="45"/>
      <c r="AY1335" s="45"/>
      <c r="AZ1335" s="45"/>
      <c r="BA1335" s="45"/>
      <c r="BB1335" s="45"/>
      <c r="BC1335" s="45"/>
      <c r="BD1335" s="45"/>
      <c r="BE1335" s="45"/>
      <c r="BF1335" s="45"/>
      <c r="BG1335" s="45"/>
      <c r="BH1335" s="45"/>
      <c r="BI1335" s="45"/>
      <c r="BJ1335" s="45"/>
      <c r="BK1335" s="45"/>
      <c r="BL1335" s="45"/>
      <c r="BM1335" s="45"/>
      <c r="BN1335" s="45"/>
      <c r="BO1335" s="45"/>
      <c r="BP1335" s="45"/>
      <c r="BQ1335" s="45"/>
      <c r="BR1335" s="45"/>
      <c r="BS1335" s="45"/>
      <c r="BT1335" s="45"/>
      <c r="BU1335" s="45"/>
      <c r="BV1335" s="45"/>
      <c r="BW1335" s="45"/>
      <c r="BX1335" s="45"/>
      <c r="BY1335" s="45"/>
      <c r="BZ1335" s="45"/>
      <c r="CA1335" s="45"/>
      <c r="CB1335" s="45"/>
      <c r="CC1335" s="45"/>
      <c r="CD1335" s="45"/>
      <c r="CE1335" s="45"/>
      <c r="CF1335" s="45"/>
      <c r="CG1335" s="45"/>
      <c r="CH1335" s="45"/>
      <c r="CI1335" s="45"/>
      <c r="CJ1335" s="45"/>
      <c r="CK1335" s="45"/>
      <c r="CL1335" s="45"/>
      <c r="CM1335" s="45"/>
      <c r="CN1335" s="45"/>
      <c r="CO1335" s="45"/>
      <c r="CP1335" s="45"/>
      <c r="CQ1335" s="45"/>
      <c r="CR1335" s="45"/>
      <c r="CS1335" s="45"/>
      <c r="CT1335" s="45"/>
      <c r="CU1335" s="45"/>
      <c r="CV1335" s="45"/>
      <c r="CW1335" s="45"/>
      <c r="CX1335" s="45"/>
      <c r="CY1335" s="45"/>
      <c r="CZ1335" s="45"/>
      <c r="DA1335" s="45"/>
      <c r="DB1335" s="45"/>
      <c r="DC1335" s="45"/>
      <c r="DD1335" s="45"/>
      <c r="DE1335" s="45"/>
      <c r="DF1335" s="45"/>
      <c r="DG1335" s="45"/>
      <c r="DH1335" s="45"/>
      <c r="DI1335" s="45"/>
      <c r="DJ1335" s="45"/>
      <c r="DK1335" s="45"/>
      <c r="DL1335" s="45"/>
      <c r="DM1335" s="45"/>
      <c r="DN1335" s="45"/>
      <c r="DO1335" s="45"/>
      <c r="DP1335" s="45"/>
      <c r="DQ1335" s="45"/>
      <c r="DR1335" s="45"/>
      <c r="DS1335" s="45"/>
      <c r="DT1335" s="45"/>
      <c r="DU1335" s="45"/>
      <c r="DV1335" s="1217"/>
      <c r="DW1335" s="45"/>
      <c r="DX1335" s="45"/>
      <c r="DY1335" s="45"/>
      <c r="DZ1335" s="45"/>
      <c r="EA1335" s="45"/>
      <c r="EB1335" s="45"/>
      <c r="EC1335" s="45"/>
      <c r="ED1335" s="45"/>
      <c r="EE1335" s="45"/>
      <c r="EF1335" s="45"/>
      <c r="EG1335" s="45"/>
      <c r="EH1335" s="45"/>
      <c r="EI1335" s="45"/>
      <c r="EJ1335" s="45"/>
      <c r="EK1335" s="45"/>
      <c r="EL1335" s="45"/>
      <c r="EM1335" s="45"/>
      <c r="EN1335" s="45"/>
      <c r="EO1335" s="45"/>
      <c r="EP1335" s="45"/>
      <c r="EQ1335" s="1217"/>
      <c r="ER1335" s="577"/>
    </row>
    <row r="1336" spans="1:148" ht="15" customHeight="1">
      <c r="A1336" s="648"/>
      <c r="B1336" s="2261" t="str">
        <f t="shared" si="1398"/>
        <v>Desk 83</v>
      </c>
      <c r="C1336" s="2266" t="str">
        <f t="shared" ref="C1336" si="1435">IF(ISBLANK(C94), "", C94)</f>
        <v/>
      </c>
      <c r="D1336" s="2266" t="str">
        <f t="shared" ref="D1336:F1336" si="1436">IF(ISBLANK(D94), "", D94)</f>
        <v/>
      </c>
      <c r="E1336" s="2266" t="str">
        <f t="shared" si="1436"/>
        <v/>
      </c>
      <c r="F1336" s="2266" t="str">
        <f t="shared" si="1436"/>
        <v/>
      </c>
      <c r="G1336" s="45"/>
      <c r="H1336" s="45"/>
      <c r="I1336" s="45"/>
      <c r="J1336" s="45"/>
      <c r="K1336" s="45"/>
      <c r="L1336" s="45"/>
      <c r="M1336" s="45"/>
      <c r="N1336" s="45"/>
      <c r="O1336" s="45"/>
      <c r="P1336" s="45"/>
      <c r="Q1336" s="45"/>
      <c r="R1336" s="45"/>
      <c r="S1336" s="45"/>
      <c r="T1336" s="45"/>
      <c r="U1336" s="45"/>
      <c r="V1336" s="45"/>
      <c r="W1336" s="45"/>
      <c r="X1336" s="45"/>
      <c r="Y1336" s="45"/>
      <c r="Z1336" s="45"/>
      <c r="AA1336" s="45"/>
      <c r="AB1336" s="45"/>
      <c r="AC1336" s="45"/>
      <c r="AD1336" s="45"/>
      <c r="AE1336" s="45"/>
      <c r="AF1336" s="45"/>
      <c r="AG1336" s="45"/>
      <c r="AH1336" s="45"/>
      <c r="AI1336" s="45"/>
      <c r="AJ1336" s="45"/>
      <c r="AK1336" s="45"/>
      <c r="AL1336" s="45"/>
      <c r="AM1336" s="45"/>
      <c r="AN1336" s="45"/>
      <c r="AO1336" s="45"/>
      <c r="AP1336" s="45"/>
      <c r="AQ1336" s="45"/>
      <c r="AR1336" s="45"/>
      <c r="AS1336" s="45"/>
      <c r="AT1336" s="45"/>
      <c r="AU1336" s="45"/>
      <c r="AV1336" s="45"/>
      <c r="AW1336" s="45"/>
      <c r="AX1336" s="45"/>
      <c r="AY1336" s="45"/>
      <c r="AZ1336" s="45"/>
      <c r="BA1336" s="45"/>
      <c r="BB1336" s="45"/>
      <c r="BC1336" s="45"/>
      <c r="BD1336" s="45"/>
      <c r="BE1336" s="45"/>
      <c r="BF1336" s="45"/>
      <c r="BG1336" s="45"/>
      <c r="BH1336" s="45"/>
      <c r="BI1336" s="45"/>
      <c r="BJ1336" s="45"/>
      <c r="BK1336" s="45"/>
      <c r="BL1336" s="45"/>
      <c r="BM1336" s="45"/>
      <c r="BN1336" s="45"/>
      <c r="BO1336" s="45"/>
      <c r="BP1336" s="45"/>
      <c r="BQ1336" s="45"/>
      <c r="BR1336" s="45"/>
      <c r="BS1336" s="45"/>
      <c r="BT1336" s="45"/>
      <c r="BU1336" s="45"/>
      <c r="BV1336" s="45"/>
      <c r="BW1336" s="45"/>
      <c r="BX1336" s="45"/>
      <c r="BY1336" s="45"/>
      <c r="BZ1336" s="45"/>
      <c r="CA1336" s="45"/>
      <c r="CB1336" s="45"/>
      <c r="CC1336" s="45"/>
      <c r="CD1336" s="45"/>
      <c r="CE1336" s="45"/>
      <c r="CF1336" s="45"/>
      <c r="CG1336" s="45"/>
      <c r="CH1336" s="45"/>
      <c r="CI1336" s="45"/>
      <c r="CJ1336" s="45"/>
      <c r="CK1336" s="45"/>
      <c r="CL1336" s="45"/>
      <c r="CM1336" s="45"/>
      <c r="CN1336" s="45"/>
      <c r="CO1336" s="45"/>
      <c r="CP1336" s="45"/>
      <c r="CQ1336" s="45"/>
      <c r="CR1336" s="45"/>
      <c r="CS1336" s="45"/>
      <c r="CT1336" s="45"/>
      <c r="CU1336" s="45"/>
      <c r="CV1336" s="45"/>
      <c r="CW1336" s="45"/>
      <c r="CX1336" s="45"/>
      <c r="CY1336" s="45"/>
      <c r="CZ1336" s="45"/>
      <c r="DA1336" s="45"/>
      <c r="DB1336" s="45"/>
      <c r="DC1336" s="45"/>
      <c r="DD1336" s="45"/>
      <c r="DE1336" s="45"/>
      <c r="DF1336" s="45"/>
      <c r="DG1336" s="45"/>
      <c r="DH1336" s="45"/>
      <c r="DI1336" s="45"/>
      <c r="DJ1336" s="45"/>
      <c r="DK1336" s="45"/>
      <c r="DL1336" s="45"/>
      <c r="DM1336" s="45"/>
      <c r="DN1336" s="45"/>
      <c r="DO1336" s="45"/>
      <c r="DP1336" s="45"/>
      <c r="DQ1336" s="45"/>
      <c r="DR1336" s="45"/>
      <c r="DS1336" s="45"/>
      <c r="DT1336" s="45"/>
      <c r="DU1336" s="45"/>
      <c r="DV1336" s="1217"/>
      <c r="DW1336" s="45"/>
      <c r="DX1336" s="45"/>
      <c r="DY1336" s="45"/>
      <c r="DZ1336" s="45"/>
      <c r="EA1336" s="45"/>
      <c r="EB1336" s="45"/>
      <c r="EC1336" s="45"/>
      <c r="ED1336" s="45"/>
      <c r="EE1336" s="45"/>
      <c r="EF1336" s="45"/>
      <c r="EG1336" s="45"/>
      <c r="EH1336" s="45"/>
      <c r="EI1336" s="45"/>
      <c r="EJ1336" s="45"/>
      <c r="EK1336" s="45"/>
      <c r="EL1336" s="45"/>
      <c r="EM1336" s="45"/>
      <c r="EN1336" s="45"/>
      <c r="EO1336" s="45"/>
      <c r="EP1336" s="45"/>
      <c r="EQ1336" s="1217"/>
      <c r="ER1336" s="577"/>
    </row>
    <row r="1337" spans="1:148" ht="15" customHeight="1">
      <c r="A1337" s="648"/>
      <c r="B1337" s="2261" t="str">
        <f t="shared" si="1398"/>
        <v>Desk 84</v>
      </c>
      <c r="C1337" s="2266" t="str">
        <f t="shared" ref="C1337" si="1437">IF(ISBLANK(C95), "", C95)</f>
        <v/>
      </c>
      <c r="D1337" s="2266" t="str">
        <f t="shared" ref="D1337:F1337" si="1438">IF(ISBLANK(D95), "", D95)</f>
        <v/>
      </c>
      <c r="E1337" s="2266" t="str">
        <f t="shared" si="1438"/>
        <v/>
      </c>
      <c r="F1337" s="2266" t="str">
        <f t="shared" si="1438"/>
        <v/>
      </c>
      <c r="G1337" s="45"/>
      <c r="H1337" s="45"/>
      <c r="I1337" s="45"/>
      <c r="J1337" s="45"/>
      <c r="K1337" s="45"/>
      <c r="L1337" s="45"/>
      <c r="M1337" s="45"/>
      <c r="N1337" s="45"/>
      <c r="O1337" s="45"/>
      <c r="P1337" s="45"/>
      <c r="Q1337" s="45"/>
      <c r="R1337" s="45"/>
      <c r="S1337" s="45"/>
      <c r="T1337" s="45"/>
      <c r="U1337" s="45"/>
      <c r="V1337" s="45"/>
      <c r="W1337" s="45"/>
      <c r="X1337" s="45"/>
      <c r="Y1337" s="45"/>
      <c r="Z1337" s="45"/>
      <c r="AA1337" s="45"/>
      <c r="AB1337" s="45"/>
      <c r="AC1337" s="45"/>
      <c r="AD1337" s="45"/>
      <c r="AE1337" s="45"/>
      <c r="AF1337" s="45"/>
      <c r="AG1337" s="45"/>
      <c r="AH1337" s="45"/>
      <c r="AI1337" s="45"/>
      <c r="AJ1337" s="45"/>
      <c r="AK1337" s="45"/>
      <c r="AL1337" s="45"/>
      <c r="AM1337" s="45"/>
      <c r="AN1337" s="45"/>
      <c r="AO1337" s="45"/>
      <c r="AP1337" s="45"/>
      <c r="AQ1337" s="45"/>
      <c r="AR1337" s="45"/>
      <c r="AS1337" s="45"/>
      <c r="AT1337" s="45"/>
      <c r="AU1337" s="45"/>
      <c r="AV1337" s="45"/>
      <c r="AW1337" s="45"/>
      <c r="AX1337" s="45"/>
      <c r="AY1337" s="45"/>
      <c r="AZ1337" s="45"/>
      <c r="BA1337" s="45"/>
      <c r="BB1337" s="45"/>
      <c r="BC1337" s="45"/>
      <c r="BD1337" s="45"/>
      <c r="BE1337" s="45"/>
      <c r="BF1337" s="45"/>
      <c r="BG1337" s="45"/>
      <c r="BH1337" s="45"/>
      <c r="BI1337" s="45"/>
      <c r="BJ1337" s="45"/>
      <c r="BK1337" s="45"/>
      <c r="BL1337" s="45"/>
      <c r="BM1337" s="45"/>
      <c r="BN1337" s="45"/>
      <c r="BO1337" s="45"/>
      <c r="BP1337" s="45"/>
      <c r="BQ1337" s="45"/>
      <c r="BR1337" s="45"/>
      <c r="BS1337" s="45"/>
      <c r="BT1337" s="45"/>
      <c r="BU1337" s="45"/>
      <c r="BV1337" s="45"/>
      <c r="BW1337" s="45"/>
      <c r="BX1337" s="45"/>
      <c r="BY1337" s="45"/>
      <c r="BZ1337" s="45"/>
      <c r="CA1337" s="45"/>
      <c r="CB1337" s="45"/>
      <c r="CC1337" s="45"/>
      <c r="CD1337" s="45"/>
      <c r="CE1337" s="45"/>
      <c r="CF1337" s="45"/>
      <c r="CG1337" s="45"/>
      <c r="CH1337" s="45"/>
      <c r="CI1337" s="45"/>
      <c r="CJ1337" s="45"/>
      <c r="CK1337" s="45"/>
      <c r="CL1337" s="45"/>
      <c r="CM1337" s="45"/>
      <c r="CN1337" s="45"/>
      <c r="CO1337" s="45"/>
      <c r="CP1337" s="45"/>
      <c r="CQ1337" s="45"/>
      <c r="CR1337" s="45"/>
      <c r="CS1337" s="45"/>
      <c r="CT1337" s="45"/>
      <c r="CU1337" s="45"/>
      <c r="CV1337" s="45"/>
      <c r="CW1337" s="45"/>
      <c r="CX1337" s="45"/>
      <c r="CY1337" s="45"/>
      <c r="CZ1337" s="45"/>
      <c r="DA1337" s="45"/>
      <c r="DB1337" s="45"/>
      <c r="DC1337" s="45"/>
      <c r="DD1337" s="45"/>
      <c r="DE1337" s="45"/>
      <c r="DF1337" s="45"/>
      <c r="DG1337" s="45"/>
      <c r="DH1337" s="45"/>
      <c r="DI1337" s="45"/>
      <c r="DJ1337" s="45"/>
      <c r="DK1337" s="45"/>
      <c r="DL1337" s="45"/>
      <c r="DM1337" s="45"/>
      <c r="DN1337" s="45"/>
      <c r="DO1337" s="45"/>
      <c r="DP1337" s="45"/>
      <c r="DQ1337" s="45"/>
      <c r="DR1337" s="45"/>
      <c r="DS1337" s="45"/>
      <c r="DT1337" s="45"/>
      <c r="DU1337" s="45"/>
      <c r="DV1337" s="1217"/>
      <c r="DW1337" s="45"/>
      <c r="DX1337" s="45"/>
      <c r="DY1337" s="45"/>
      <c r="DZ1337" s="45"/>
      <c r="EA1337" s="45"/>
      <c r="EB1337" s="45"/>
      <c r="EC1337" s="45"/>
      <c r="ED1337" s="45"/>
      <c r="EE1337" s="45"/>
      <c r="EF1337" s="45"/>
      <c r="EG1337" s="45"/>
      <c r="EH1337" s="45"/>
      <c r="EI1337" s="45"/>
      <c r="EJ1337" s="45"/>
      <c r="EK1337" s="45"/>
      <c r="EL1337" s="45"/>
      <c r="EM1337" s="45"/>
      <c r="EN1337" s="45"/>
      <c r="EO1337" s="45"/>
      <c r="EP1337" s="45"/>
      <c r="EQ1337" s="1217"/>
      <c r="ER1337" s="577"/>
    </row>
    <row r="1338" spans="1:148" ht="15" customHeight="1">
      <c r="A1338" s="648"/>
      <c r="B1338" s="2261" t="str">
        <f t="shared" si="1398"/>
        <v>Desk 85</v>
      </c>
      <c r="C1338" s="2266" t="str">
        <f t="shared" ref="C1338" si="1439">IF(ISBLANK(C96), "", C96)</f>
        <v/>
      </c>
      <c r="D1338" s="2266" t="str">
        <f t="shared" ref="D1338:F1338" si="1440">IF(ISBLANK(D96), "", D96)</f>
        <v/>
      </c>
      <c r="E1338" s="2266" t="str">
        <f t="shared" si="1440"/>
        <v/>
      </c>
      <c r="F1338" s="2266" t="str">
        <f t="shared" si="1440"/>
        <v/>
      </c>
      <c r="G1338" s="45"/>
      <c r="H1338" s="45"/>
      <c r="I1338" s="45"/>
      <c r="J1338" s="45"/>
      <c r="K1338" s="45"/>
      <c r="L1338" s="45"/>
      <c r="M1338" s="45"/>
      <c r="N1338" s="45"/>
      <c r="O1338" s="45"/>
      <c r="P1338" s="45"/>
      <c r="Q1338" s="45"/>
      <c r="R1338" s="45"/>
      <c r="S1338" s="45"/>
      <c r="T1338" s="45"/>
      <c r="U1338" s="45"/>
      <c r="V1338" s="45"/>
      <c r="W1338" s="45"/>
      <c r="X1338" s="45"/>
      <c r="Y1338" s="45"/>
      <c r="Z1338" s="45"/>
      <c r="AA1338" s="45"/>
      <c r="AB1338" s="45"/>
      <c r="AC1338" s="45"/>
      <c r="AD1338" s="45"/>
      <c r="AE1338" s="45"/>
      <c r="AF1338" s="45"/>
      <c r="AG1338" s="45"/>
      <c r="AH1338" s="45"/>
      <c r="AI1338" s="45"/>
      <c r="AJ1338" s="45"/>
      <c r="AK1338" s="45"/>
      <c r="AL1338" s="45"/>
      <c r="AM1338" s="45"/>
      <c r="AN1338" s="45"/>
      <c r="AO1338" s="45"/>
      <c r="AP1338" s="45"/>
      <c r="AQ1338" s="45"/>
      <c r="AR1338" s="45"/>
      <c r="AS1338" s="45"/>
      <c r="AT1338" s="45"/>
      <c r="AU1338" s="45"/>
      <c r="AV1338" s="45"/>
      <c r="AW1338" s="45"/>
      <c r="AX1338" s="45"/>
      <c r="AY1338" s="45"/>
      <c r="AZ1338" s="45"/>
      <c r="BA1338" s="45"/>
      <c r="BB1338" s="45"/>
      <c r="BC1338" s="45"/>
      <c r="BD1338" s="45"/>
      <c r="BE1338" s="45"/>
      <c r="BF1338" s="45"/>
      <c r="BG1338" s="45"/>
      <c r="BH1338" s="45"/>
      <c r="BI1338" s="45"/>
      <c r="BJ1338" s="45"/>
      <c r="BK1338" s="45"/>
      <c r="BL1338" s="45"/>
      <c r="BM1338" s="45"/>
      <c r="BN1338" s="45"/>
      <c r="BO1338" s="45"/>
      <c r="BP1338" s="45"/>
      <c r="BQ1338" s="45"/>
      <c r="BR1338" s="45"/>
      <c r="BS1338" s="45"/>
      <c r="BT1338" s="45"/>
      <c r="BU1338" s="45"/>
      <c r="BV1338" s="45"/>
      <c r="BW1338" s="45"/>
      <c r="BX1338" s="45"/>
      <c r="BY1338" s="45"/>
      <c r="BZ1338" s="45"/>
      <c r="CA1338" s="45"/>
      <c r="CB1338" s="45"/>
      <c r="CC1338" s="45"/>
      <c r="CD1338" s="45"/>
      <c r="CE1338" s="45"/>
      <c r="CF1338" s="45"/>
      <c r="CG1338" s="45"/>
      <c r="CH1338" s="45"/>
      <c r="CI1338" s="45"/>
      <c r="CJ1338" s="45"/>
      <c r="CK1338" s="45"/>
      <c r="CL1338" s="45"/>
      <c r="CM1338" s="45"/>
      <c r="CN1338" s="45"/>
      <c r="CO1338" s="45"/>
      <c r="CP1338" s="45"/>
      <c r="CQ1338" s="45"/>
      <c r="CR1338" s="45"/>
      <c r="CS1338" s="45"/>
      <c r="CT1338" s="45"/>
      <c r="CU1338" s="45"/>
      <c r="CV1338" s="45"/>
      <c r="CW1338" s="45"/>
      <c r="CX1338" s="45"/>
      <c r="CY1338" s="45"/>
      <c r="CZ1338" s="45"/>
      <c r="DA1338" s="45"/>
      <c r="DB1338" s="45"/>
      <c r="DC1338" s="45"/>
      <c r="DD1338" s="45"/>
      <c r="DE1338" s="45"/>
      <c r="DF1338" s="45"/>
      <c r="DG1338" s="45"/>
      <c r="DH1338" s="45"/>
      <c r="DI1338" s="45"/>
      <c r="DJ1338" s="45"/>
      <c r="DK1338" s="45"/>
      <c r="DL1338" s="45"/>
      <c r="DM1338" s="45"/>
      <c r="DN1338" s="45"/>
      <c r="DO1338" s="45"/>
      <c r="DP1338" s="45"/>
      <c r="DQ1338" s="45"/>
      <c r="DR1338" s="45"/>
      <c r="DS1338" s="45"/>
      <c r="DT1338" s="45"/>
      <c r="DU1338" s="45"/>
      <c r="DV1338" s="1217"/>
      <c r="DW1338" s="45"/>
      <c r="DX1338" s="45"/>
      <c r="DY1338" s="45"/>
      <c r="DZ1338" s="45"/>
      <c r="EA1338" s="45"/>
      <c r="EB1338" s="45"/>
      <c r="EC1338" s="45"/>
      <c r="ED1338" s="45"/>
      <c r="EE1338" s="45"/>
      <c r="EF1338" s="45"/>
      <c r="EG1338" s="45"/>
      <c r="EH1338" s="45"/>
      <c r="EI1338" s="45"/>
      <c r="EJ1338" s="45"/>
      <c r="EK1338" s="45"/>
      <c r="EL1338" s="45"/>
      <c r="EM1338" s="45"/>
      <c r="EN1338" s="45"/>
      <c r="EO1338" s="45"/>
      <c r="EP1338" s="45"/>
      <c r="EQ1338" s="1217"/>
      <c r="ER1338" s="577"/>
    </row>
    <row r="1339" spans="1:148" ht="15" customHeight="1">
      <c r="A1339" s="648"/>
      <c r="B1339" s="2261" t="str">
        <f t="shared" si="1398"/>
        <v>Desk 86</v>
      </c>
      <c r="C1339" s="2266" t="str">
        <f t="shared" ref="C1339" si="1441">IF(ISBLANK(C97), "", C97)</f>
        <v/>
      </c>
      <c r="D1339" s="2266" t="str">
        <f t="shared" ref="D1339:F1339" si="1442">IF(ISBLANK(D97), "", D97)</f>
        <v/>
      </c>
      <c r="E1339" s="2266" t="str">
        <f t="shared" si="1442"/>
        <v/>
      </c>
      <c r="F1339" s="2266" t="str">
        <f t="shared" si="1442"/>
        <v/>
      </c>
      <c r="G1339" s="45"/>
      <c r="H1339" s="45"/>
      <c r="I1339" s="45"/>
      <c r="J1339" s="45"/>
      <c r="K1339" s="45"/>
      <c r="L1339" s="45"/>
      <c r="M1339" s="45"/>
      <c r="N1339" s="45"/>
      <c r="O1339" s="45"/>
      <c r="P1339" s="45"/>
      <c r="Q1339" s="45"/>
      <c r="R1339" s="45"/>
      <c r="S1339" s="45"/>
      <c r="T1339" s="45"/>
      <c r="U1339" s="45"/>
      <c r="V1339" s="45"/>
      <c r="W1339" s="45"/>
      <c r="X1339" s="45"/>
      <c r="Y1339" s="45"/>
      <c r="Z1339" s="45"/>
      <c r="AA1339" s="45"/>
      <c r="AB1339" s="45"/>
      <c r="AC1339" s="45"/>
      <c r="AD1339" s="45"/>
      <c r="AE1339" s="45"/>
      <c r="AF1339" s="45"/>
      <c r="AG1339" s="45"/>
      <c r="AH1339" s="45"/>
      <c r="AI1339" s="45"/>
      <c r="AJ1339" s="45"/>
      <c r="AK1339" s="45"/>
      <c r="AL1339" s="45"/>
      <c r="AM1339" s="45"/>
      <c r="AN1339" s="45"/>
      <c r="AO1339" s="45"/>
      <c r="AP1339" s="45"/>
      <c r="AQ1339" s="45"/>
      <c r="AR1339" s="45"/>
      <c r="AS1339" s="45"/>
      <c r="AT1339" s="45"/>
      <c r="AU1339" s="45"/>
      <c r="AV1339" s="45"/>
      <c r="AW1339" s="45"/>
      <c r="AX1339" s="45"/>
      <c r="AY1339" s="45"/>
      <c r="AZ1339" s="45"/>
      <c r="BA1339" s="45"/>
      <c r="BB1339" s="45"/>
      <c r="BC1339" s="45"/>
      <c r="BD1339" s="45"/>
      <c r="BE1339" s="45"/>
      <c r="BF1339" s="45"/>
      <c r="BG1339" s="45"/>
      <c r="BH1339" s="45"/>
      <c r="BI1339" s="45"/>
      <c r="BJ1339" s="45"/>
      <c r="BK1339" s="45"/>
      <c r="BL1339" s="45"/>
      <c r="BM1339" s="45"/>
      <c r="BN1339" s="45"/>
      <c r="BO1339" s="45"/>
      <c r="BP1339" s="45"/>
      <c r="BQ1339" s="45"/>
      <c r="BR1339" s="45"/>
      <c r="BS1339" s="45"/>
      <c r="BT1339" s="45"/>
      <c r="BU1339" s="45"/>
      <c r="BV1339" s="45"/>
      <c r="BW1339" s="45"/>
      <c r="BX1339" s="45"/>
      <c r="BY1339" s="45"/>
      <c r="BZ1339" s="45"/>
      <c r="CA1339" s="45"/>
      <c r="CB1339" s="45"/>
      <c r="CC1339" s="45"/>
      <c r="CD1339" s="45"/>
      <c r="CE1339" s="45"/>
      <c r="CF1339" s="45"/>
      <c r="CG1339" s="45"/>
      <c r="CH1339" s="45"/>
      <c r="CI1339" s="45"/>
      <c r="CJ1339" s="45"/>
      <c r="CK1339" s="45"/>
      <c r="CL1339" s="45"/>
      <c r="CM1339" s="45"/>
      <c r="CN1339" s="45"/>
      <c r="CO1339" s="45"/>
      <c r="CP1339" s="45"/>
      <c r="CQ1339" s="45"/>
      <c r="CR1339" s="45"/>
      <c r="CS1339" s="45"/>
      <c r="CT1339" s="45"/>
      <c r="CU1339" s="45"/>
      <c r="CV1339" s="45"/>
      <c r="CW1339" s="45"/>
      <c r="CX1339" s="45"/>
      <c r="CY1339" s="45"/>
      <c r="CZ1339" s="45"/>
      <c r="DA1339" s="45"/>
      <c r="DB1339" s="45"/>
      <c r="DC1339" s="45"/>
      <c r="DD1339" s="45"/>
      <c r="DE1339" s="45"/>
      <c r="DF1339" s="45"/>
      <c r="DG1339" s="45"/>
      <c r="DH1339" s="45"/>
      <c r="DI1339" s="45"/>
      <c r="DJ1339" s="45"/>
      <c r="DK1339" s="45"/>
      <c r="DL1339" s="45"/>
      <c r="DM1339" s="45"/>
      <c r="DN1339" s="45"/>
      <c r="DO1339" s="45"/>
      <c r="DP1339" s="45"/>
      <c r="DQ1339" s="45"/>
      <c r="DR1339" s="45"/>
      <c r="DS1339" s="45"/>
      <c r="DT1339" s="45"/>
      <c r="DU1339" s="45"/>
      <c r="DV1339" s="1217"/>
      <c r="DW1339" s="45"/>
      <c r="DX1339" s="45"/>
      <c r="DY1339" s="45"/>
      <c r="DZ1339" s="45"/>
      <c r="EA1339" s="45"/>
      <c r="EB1339" s="45"/>
      <c r="EC1339" s="45"/>
      <c r="ED1339" s="45"/>
      <c r="EE1339" s="45"/>
      <c r="EF1339" s="45"/>
      <c r="EG1339" s="45"/>
      <c r="EH1339" s="45"/>
      <c r="EI1339" s="45"/>
      <c r="EJ1339" s="45"/>
      <c r="EK1339" s="45"/>
      <c r="EL1339" s="45"/>
      <c r="EM1339" s="45"/>
      <c r="EN1339" s="45"/>
      <c r="EO1339" s="45"/>
      <c r="EP1339" s="45"/>
      <c r="EQ1339" s="1217"/>
      <c r="ER1339" s="577"/>
    </row>
    <row r="1340" spans="1:148" ht="15" customHeight="1">
      <c r="A1340" s="648"/>
      <c r="B1340" s="2261" t="str">
        <f t="shared" si="1398"/>
        <v>Desk 87</v>
      </c>
      <c r="C1340" s="2266" t="str">
        <f t="shared" ref="C1340" si="1443">IF(ISBLANK(C98), "", C98)</f>
        <v/>
      </c>
      <c r="D1340" s="2266" t="str">
        <f t="shared" ref="D1340:F1340" si="1444">IF(ISBLANK(D98), "", D98)</f>
        <v/>
      </c>
      <c r="E1340" s="2266" t="str">
        <f t="shared" si="1444"/>
        <v/>
      </c>
      <c r="F1340" s="2266" t="str">
        <f t="shared" si="1444"/>
        <v/>
      </c>
      <c r="G1340" s="45"/>
      <c r="H1340" s="45"/>
      <c r="I1340" s="45"/>
      <c r="J1340" s="45"/>
      <c r="K1340" s="45"/>
      <c r="L1340" s="45"/>
      <c r="M1340" s="45"/>
      <c r="N1340" s="45"/>
      <c r="O1340" s="45"/>
      <c r="P1340" s="45"/>
      <c r="Q1340" s="45"/>
      <c r="R1340" s="45"/>
      <c r="S1340" s="45"/>
      <c r="T1340" s="45"/>
      <c r="U1340" s="45"/>
      <c r="V1340" s="45"/>
      <c r="W1340" s="45"/>
      <c r="X1340" s="45"/>
      <c r="Y1340" s="45"/>
      <c r="Z1340" s="45"/>
      <c r="AA1340" s="45"/>
      <c r="AB1340" s="45"/>
      <c r="AC1340" s="45"/>
      <c r="AD1340" s="45"/>
      <c r="AE1340" s="45"/>
      <c r="AF1340" s="45"/>
      <c r="AG1340" s="45"/>
      <c r="AH1340" s="45"/>
      <c r="AI1340" s="45"/>
      <c r="AJ1340" s="45"/>
      <c r="AK1340" s="45"/>
      <c r="AL1340" s="45"/>
      <c r="AM1340" s="45"/>
      <c r="AN1340" s="45"/>
      <c r="AO1340" s="45"/>
      <c r="AP1340" s="45"/>
      <c r="AQ1340" s="45"/>
      <c r="AR1340" s="45"/>
      <c r="AS1340" s="45"/>
      <c r="AT1340" s="45"/>
      <c r="AU1340" s="45"/>
      <c r="AV1340" s="45"/>
      <c r="AW1340" s="45"/>
      <c r="AX1340" s="45"/>
      <c r="AY1340" s="45"/>
      <c r="AZ1340" s="45"/>
      <c r="BA1340" s="45"/>
      <c r="BB1340" s="45"/>
      <c r="BC1340" s="45"/>
      <c r="BD1340" s="45"/>
      <c r="BE1340" s="45"/>
      <c r="BF1340" s="45"/>
      <c r="BG1340" s="45"/>
      <c r="BH1340" s="45"/>
      <c r="BI1340" s="45"/>
      <c r="BJ1340" s="45"/>
      <c r="BK1340" s="45"/>
      <c r="BL1340" s="45"/>
      <c r="BM1340" s="45"/>
      <c r="BN1340" s="45"/>
      <c r="BO1340" s="45"/>
      <c r="BP1340" s="45"/>
      <c r="BQ1340" s="45"/>
      <c r="BR1340" s="45"/>
      <c r="BS1340" s="45"/>
      <c r="BT1340" s="45"/>
      <c r="BU1340" s="45"/>
      <c r="BV1340" s="45"/>
      <c r="BW1340" s="45"/>
      <c r="BX1340" s="45"/>
      <c r="BY1340" s="45"/>
      <c r="BZ1340" s="45"/>
      <c r="CA1340" s="45"/>
      <c r="CB1340" s="45"/>
      <c r="CC1340" s="45"/>
      <c r="CD1340" s="45"/>
      <c r="CE1340" s="45"/>
      <c r="CF1340" s="45"/>
      <c r="CG1340" s="45"/>
      <c r="CH1340" s="45"/>
      <c r="CI1340" s="45"/>
      <c r="CJ1340" s="45"/>
      <c r="CK1340" s="45"/>
      <c r="CL1340" s="45"/>
      <c r="CM1340" s="45"/>
      <c r="CN1340" s="45"/>
      <c r="CO1340" s="45"/>
      <c r="CP1340" s="45"/>
      <c r="CQ1340" s="45"/>
      <c r="CR1340" s="45"/>
      <c r="CS1340" s="45"/>
      <c r="CT1340" s="45"/>
      <c r="CU1340" s="45"/>
      <c r="CV1340" s="45"/>
      <c r="CW1340" s="45"/>
      <c r="CX1340" s="45"/>
      <c r="CY1340" s="45"/>
      <c r="CZ1340" s="45"/>
      <c r="DA1340" s="45"/>
      <c r="DB1340" s="45"/>
      <c r="DC1340" s="45"/>
      <c r="DD1340" s="45"/>
      <c r="DE1340" s="45"/>
      <c r="DF1340" s="45"/>
      <c r="DG1340" s="45"/>
      <c r="DH1340" s="45"/>
      <c r="DI1340" s="45"/>
      <c r="DJ1340" s="45"/>
      <c r="DK1340" s="45"/>
      <c r="DL1340" s="45"/>
      <c r="DM1340" s="45"/>
      <c r="DN1340" s="45"/>
      <c r="DO1340" s="45"/>
      <c r="DP1340" s="45"/>
      <c r="DQ1340" s="45"/>
      <c r="DR1340" s="45"/>
      <c r="DS1340" s="45"/>
      <c r="DT1340" s="45"/>
      <c r="DU1340" s="45"/>
      <c r="DV1340" s="1217"/>
      <c r="DW1340" s="45"/>
      <c r="DX1340" s="45"/>
      <c r="DY1340" s="45"/>
      <c r="DZ1340" s="45"/>
      <c r="EA1340" s="45"/>
      <c r="EB1340" s="45"/>
      <c r="EC1340" s="45"/>
      <c r="ED1340" s="45"/>
      <c r="EE1340" s="45"/>
      <c r="EF1340" s="45"/>
      <c r="EG1340" s="45"/>
      <c r="EH1340" s="45"/>
      <c r="EI1340" s="45"/>
      <c r="EJ1340" s="45"/>
      <c r="EK1340" s="45"/>
      <c r="EL1340" s="45"/>
      <c r="EM1340" s="45"/>
      <c r="EN1340" s="45"/>
      <c r="EO1340" s="45"/>
      <c r="EP1340" s="45"/>
      <c r="EQ1340" s="1217"/>
      <c r="ER1340" s="577"/>
    </row>
    <row r="1341" spans="1:148" ht="15" customHeight="1">
      <c r="A1341" s="648"/>
      <c r="B1341" s="2261" t="str">
        <f t="shared" si="1398"/>
        <v>Desk 88</v>
      </c>
      <c r="C1341" s="2266" t="str">
        <f t="shared" ref="C1341" si="1445">IF(ISBLANK(C99), "", C99)</f>
        <v/>
      </c>
      <c r="D1341" s="2266" t="str">
        <f t="shared" ref="D1341:F1341" si="1446">IF(ISBLANK(D99), "", D99)</f>
        <v/>
      </c>
      <c r="E1341" s="2266" t="str">
        <f t="shared" si="1446"/>
        <v/>
      </c>
      <c r="F1341" s="2266" t="str">
        <f t="shared" si="1446"/>
        <v/>
      </c>
      <c r="G1341" s="45"/>
      <c r="H1341" s="45"/>
      <c r="I1341" s="45"/>
      <c r="J1341" s="45"/>
      <c r="K1341" s="45"/>
      <c r="L1341" s="45"/>
      <c r="M1341" s="45"/>
      <c r="N1341" s="45"/>
      <c r="O1341" s="45"/>
      <c r="P1341" s="45"/>
      <c r="Q1341" s="45"/>
      <c r="R1341" s="45"/>
      <c r="S1341" s="45"/>
      <c r="T1341" s="45"/>
      <c r="U1341" s="45"/>
      <c r="V1341" s="45"/>
      <c r="W1341" s="45"/>
      <c r="X1341" s="45"/>
      <c r="Y1341" s="45"/>
      <c r="Z1341" s="45"/>
      <c r="AA1341" s="45"/>
      <c r="AB1341" s="45"/>
      <c r="AC1341" s="45"/>
      <c r="AD1341" s="45"/>
      <c r="AE1341" s="45"/>
      <c r="AF1341" s="45"/>
      <c r="AG1341" s="45"/>
      <c r="AH1341" s="45"/>
      <c r="AI1341" s="45"/>
      <c r="AJ1341" s="45"/>
      <c r="AK1341" s="45"/>
      <c r="AL1341" s="45"/>
      <c r="AM1341" s="45"/>
      <c r="AN1341" s="45"/>
      <c r="AO1341" s="45"/>
      <c r="AP1341" s="45"/>
      <c r="AQ1341" s="45"/>
      <c r="AR1341" s="45"/>
      <c r="AS1341" s="45"/>
      <c r="AT1341" s="45"/>
      <c r="AU1341" s="45"/>
      <c r="AV1341" s="45"/>
      <c r="AW1341" s="45"/>
      <c r="AX1341" s="45"/>
      <c r="AY1341" s="45"/>
      <c r="AZ1341" s="45"/>
      <c r="BA1341" s="45"/>
      <c r="BB1341" s="45"/>
      <c r="BC1341" s="45"/>
      <c r="BD1341" s="45"/>
      <c r="BE1341" s="45"/>
      <c r="BF1341" s="45"/>
      <c r="BG1341" s="45"/>
      <c r="BH1341" s="45"/>
      <c r="BI1341" s="45"/>
      <c r="BJ1341" s="45"/>
      <c r="BK1341" s="45"/>
      <c r="BL1341" s="45"/>
      <c r="BM1341" s="45"/>
      <c r="BN1341" s="45"/>
      <c r="BO1341" s="45"/>
      <c r="BP1341" s="45"/>
      <c r="BQ1341" s="45"/>
      <c r="BR1341" s="45"/>
      <c r="BS1341" s="45"/>
      <c r="BT1341" s="45"/>
      <c r="BU1341" s="45"/>
      <c r="BV1341" s="45"/>
      <c r="BW1341" s="45"/>
      <c r="BX1341" s="45"/>
      <c r="BY1341" s="45"/>
      <c r="BZ1341" s="45"/>
      <c r="CA1341" s="45"/>
      <c r="CB1341" s="45"/>
      <c r="CC1341" s="45"/>
      <c r="CD1341" s="45"/>
      <c r="CE1341" s="45"/>
      <c r="CF1341" s="45"/>
      <c r="CG1341" s="45"/>
      <c r="CH1341" s="45"/>
      <c r="CI1341" s="45"/>
      <c r="CJ1341" s="45"/>
      <c r="CK1341" s="45"/>
      <c r="CL1341" s="45"/>
      <c r="CM1341" s="45"/>
      <c r="CN1341" s="45"/>
      <c r="CO1341" s="45"/>
      <c r="CP1341" s="45"/>
      <c r="CQ1341" s="45"/>
      <c r="CR1341" s="45"/>
      <c r="CS1341" s="45"/>
      <c r="CT1341" s="45"/>
      <c r="CU1341" s="45"/>
      <c r="CV1341" s="45"/>
      <c r="CW1341" s="45"/>
      <c r="CX1341" s="45"/>
      <c r="CY1341" s="45"/>
      <c r="CZ1341" s="45"/>
      <c r="DA1341" s="45"/>
      <c r="DB1341" s="45"/>
      <c r="DC1341" s="45"/>
      <c r="DD1341" s="45"/>
      <c r="DE1341" s="45"/>
      <c r="DF1341" s="45"/>
      <c r="DG1341" s="45"/>
      <c r="DH1341" s="45"/>
      <c r="DI1341" s="45"/>
      <c r="DJ1341" s="45"/>
      <c r="DK1341" s="45"/>
      <c r="DL1341" s="45"/>
      <c r="DM1341" s="45"/>
      <c r="DN1341" s="45"/>
      <c r="DO1341" s="45"/>
      <c r="DP1341" s="45"/>
      <c r="DQ1341" s="45"/>
      <c r="DR1341" s="45"/>
      <c r="DS1341" s="45"/>
      <c r="DT1341" s="45"/>
      <c r="DU1341" s="45"/>
      <c r="DV1341" s="1217"/>
      <c r="DW1341" s="45"/>
      <c r="DX1341" s="45"/>
      <c r="DY1341" s="45"/>
      <c r="DZ1341" s="45"/>
      <c r="EA1341" s="45"/>
      <c r="EB1341" s="45"/>
      <c r="EC1341" s="45"/>
      <c r="ED1341" s="45"/>
      <c r="EE1341" s="45"/>
      <c r="EF1341" s="45"/>
      <c r="EG1341" s="45"/>
      <c r="EH1341" s="45"/>
      <c r="EI1341" s="45"/>
      <c r="EJ1341" s="45"/>
      <c r="EK1341" s="45"/>
      <c r="EL1341" s="45"/>
      <c r="EM1341" s="45"/>
      <c r="EN1341" s="45"/>
      <c r="EO1341" s="45"/>
      <c r="EP1341" s="45"/>
      <c r="EQ1341" s="1217"/>
      <c r="ER1341" s="577"/>
    </row>
    <row r="1342" spans="1:148" ht="15" customHeight="1">
      <c r="A1342" s="648"/>
      <c r="B1342" s="2261" t="str">
        <f t="shared" si="1398"/>
        <v>Desk 89</v>
      </c>
      <c r="C1342" s="2266" t="str">
        <f t="shared" ref="C1342" si="1447">IF(ISBLANK(C100), "", C100)</f>
        <v/>
      </c>
      <c r="D1342" s="2266" t="str">
        <f t="shared" ref="D1342:F1342" si="1448">IF(ISBLANK(D100), "", D100)</f>
        <v/>
      </c>
      <c r="E1342" s="2266" t="str">
        <f t="shared" si="1448"/>
        <v/>
      </c>
      <c r="F1342" s="2266" t="str">
        <f t="shared" si="1448"/>
        <v/>
      </c>
      <c r="G1342" s="45"/>
      <c r="H1342" s="45"/>
      <c r="I1342" s="45"/>
      <c r="J1342" s="45"/>
      <c r="K1342" s="45"/>
      <c r="L1342" s="45"/>
      <c r="M1342" s="45"/>
      <c r="N1342" s="45"/>
      <c r="O1342" s="45"/>
      <c r="P1342" s="45"/>
      <c r="Q1342" s="45"/>
      <c r="R1342" s="45"/>
      <c r="S1342" s="45"/>
      <c r="T1342" s="45"/>
      <c r="U1342" s="45"/>
      <c r="V1342" s="45"/>
      <c r="W1342" s="45"/>
      <c r="X1342" s="45"/>
      <c r="Y1342" s="45"/>
      <c r="Z1342" s="45"/>
      <c r="AA1342" s="45"/>
      <c r="AB1342" s="45"/>
      <c r="AC1342" s="45"/>
      <c r="AD1342" s="45"/>
      <c r="AE1342" s="45"/>
      <c r="AF1342" s="45"/>
      <c r="AG1342" s="45"/>
      <c r="AH1342" s="45"/>
      <c r="AI1342" s="45"/>
      <c r="AJ1342" s="45"/>
      <c r="AK1342" s="45"/>
      <c r="AL1342" s="45"/>
      <c r="AM1342" s="45"/>
      <c r="AN1342" s="45"/>
      <c r="AO1342" s="45"/>
      <c r="AP1342" s="45"/>
      <c r="AQ1342" s="45"/>
      <c r="AR1342" s="45"/>
      <c r="AS1342" s="45"/>
      <c r="AT1342" s="45"/>
      <c r="AU1342" s="45"/>
      <c r="AV1342" s="45"/>
      <c r="AW1342" s="45"/>
      <c r="AX1342" s="45"/>
      <c r="AY1342" s="45"/>
      <c r="AZ1342" s="45"/>
      <c r="BA1342" s="45"/>
      <c r="BB1342" s="45"/>
      <c r="BC1342" s="45"/>
      <c r="BD1342" s="45"/>
      <c r="BE1342" s="45"/>
      <c r="BF1342" s="45"/>
      <c r="BG1342" s="45"/>
      <c r="BH1342" s="45"/>
      <c r="BI1342" s="45"/>
      <c r="BJ1342" s="45"/>
      <c r="BK1342" s="45"/>
      <c r="BL1342" s="45"/>
      <c r="BM1342" s="45"/>
      <c r="BN1342" s="45"/>
      <c r="BO1342" s="45"/>
      <c r="BP1342" s="45"/>
      <c r="BQ1342" s="45"/>
      <c r="BR1342" s="45"/>
      <c r="BS1342" s="45"/>
      <c r="BT1342" s="45"/>
      <c r="BU1342" s="45"/>
      <c r="BV1342" s="45"/>
      <c r="BW1342" s="45"/>
      <c r="BX1342" s="45"/>
      <c r="BY1342" s="45"/>
      <c r="BZ1342" s="45"/>
      <c r="CA1342" s="45"/>
      <c r="CB1342" s="45"/>
      <c r="CC1342" s="45"/>
      <c r="CD1342" s="45"/>
      <c r="CE1342" s="45"/>
      <c r="CF1342" s="45"/>
      <c r="CG1342" s="45"/>
      <c r="CH1342" s="45"/>
      <c r="CI1342" s="45"/>
      <c r="CJ1342" s="45"/>
      <c r="CK1342" s="45"/>
      <c r="CL1342" s="45"/>
      <c r="CM1342" s="45"/>
      <c r="CN1342" s="45"/>
      <c r="CO1342" s="45"/>
      <c r="CP1342" s="45"/>
      <c r="CQ1342" s="45"/>
      <c r="CR1342" s="45"/>
      <c r="CS1342" s="45"/>
      <c r="CT1342" s="45"/>
      <c r="CU1342" s="45"/>
      <c r="CV1342" s="45"/>
      <c r="CW1342" s="45"/>
      <c r="CX1342" s="45"/>
      <c r="CY1342" s="45"/>
      <c r="CZ1342" s="45"/>
      <c r="DA1342" s="45"/>
      <c r="DB1342" s="45"/>
      <c r="DC1342" s="45"/>
      <c r="DD1342" s="45"/>
      <c r="DE1342" s="45"/>
      <c r="DF1342" s="45"/>
      <c r="DG1342" s="45"/>
      <c r="DH1342" s="45"/>
      <c r="DI1342" s="45"/>
      <c r="DJ1342" s="45"/>
      <c r="DK1342" s="45"/>
      <c r="DL1342" s="45"/>
      <c r="DM1342" s="45"/>
      <c r="DN1342" s="45"/>
      <c r="DO1342" s="45"/>
      <c r="DP1342" s="45"/>
      <c r="DQ1342" s="45"/>
      <c r="DR1342" s="45"/>
      <c r="DS1342" s="45"/>
      <c r="DT1342" s="45"/>
      <c r="DU1342" s="45"/>
      <c r="DV1342" s="1217"/>
      <c r="DW1342" s="45"/>
      <c r="DX1342" s="45"/>
      <c r="DY1342" s="45"/>
      <c r="DZ1342" s="45"/>
      <c r="EA1342" s="45"/>
      <c r="EB1342" s="45"/>
      <c r="EC1342" s="45"/>
      <c r="ED1342" s="45"/>
      <c r="EE1342" s="45"/>
      <c r="EF1342" s="45"/>
      <c r="EG1342" s="45"/>
      <c r="EH1342" s="45"/>
      <c r="EI1342" s="45"/>
      <c r="EJ1342" s="45"/>
      <c r="EK1342" s="45"/>
      <c r="EL1342" s="45"/>
      <c r="EM1342" s="45"/>
      <c r="EN1342" s="45"/>
      <c r="EO1342" s="45"/>
      <c r="EP1342" s="45"/>
      <c r="EQ1342" s="1217"/>
      <c r="ER1342" s="577"/>
    </row>
    <row r="1343" spans="1:148" ht="15" customHeight="1">
      <c r="A1343" s="648"/>
      <c r="B1343" s="2261" t="str">
        <f t="shared" si="1398"/>
        <v>Desk 90</v>
      </c>
      <c r="C1343" s="2266" t="str">
        <f t="shared" ref="C1343" si="1449">IF(ISBLANK(C101), "", C101)</f>
        <v/>
      </c>
      <c r="D1343" s="2266" t="str">
        <f t="shared" ref="D1343:F1343" si="1450">IF(ISBLANK(D101), "", D101)</f>
        <v/>
      </c>
      <c r="E1343" s="2266" t="str">
        <f t="shared" si="1450"/>
        <v/>
      </c>
      <c r="F1343" s="2266" t="str">
        <f t="shared" si="1450"/>
        <v/>
      </c>
      <c r="G1343" s="45"/>
      <c r="H1343" s="45"/>
      <c r="I1343" s="45"/>
      <c r="J1343" s="45"/>
      <c r="K1343" s="45"/>
      <c r="L1343" s="45"/>
      <c r="M1343" s="45"/>
      <c r="N1343" s="45"/>
      <c r="O1343" s="45"/>
      <c r="P1343" s="45"/>
      <c r="Q1343" s="45"/>
      <c r="R1343" s="45"/>
      <c r="S1343" s="45"/>
      <c r="T1343" s="45"/>
      <c r="U1343" s="45"/>
      <c r="V1343" s="45"/>
      <c r="W1343" s="45"/>
      <c r="X1343" s="45"/>
      <c r="Y1343" s="45"/>
      <c r="Z1343" s="45"/>
      <c r="AA1343" s="45"/>
      <c r="AB1343" s="45"/>
      <c r="AC1343" s="45"/>
      <c r="AD1343" s="45"/>
      <c r="AE1343" s="45"/>
      <c r="AF1343" s="45"/>
      <c r="AG1343" s="45"/>
      <c r="AH1343" s="45"/>
      <c r="AI1343" s="45"/>
      <c r="AJ1343" s="45"/>
      <c r="AK1343" s="45"/>
      <c r="AL1343" s="45"/>
      <c r="AM1343" s="45"/>
      <c r="AN1343" s="45"/>
      <c r="AO1343" s="45"/>
      <c r="AP1343" s="45"/>
      <c r="AQ1343" s="45"/>
      <c r="AR1343" s="45"/>
      <c r="AS1343" s="45"/>
      <c r="AT1343" s="45"/>
      <c r="AU1343" s="45"/>
      <c r="AV1343" s="45"/>
      <c r="AW1343" s="45"/>
      <c r="AX1343" s="45"/>
      <c r="AY1343" s="45"/>
      <c r="AZ1343" s="45"/>
      <c r="BA1343" s="45"/>
      <c r="BB1343" s="45"/>
      <c r="BC1343" s="45"/>
      <c r="BD1343" s="45"/>
      <c r="BE1343" s="45"/>
      <c r="BF1343" s="45"/>
      <c r="BG1343" s="45"/>
      <c r="BH1343" s="45"/>
      <c r="BI1343" s="45"/>
      <c r="BJ1343" s="45"/>
      <c r="BK1343" s="45"/>
      <c r="BL1343" s="45"/>
      <c r="BM1343" s="45"/>
      <c r="BN1343" s="45"/>
      <c r="BO1343" s="45"/>
      <c r="BP1343" s="45"/>
      <c r="BQ1343" s="45"/>
      <c r="BR1343" s="45"/>
      <c r="BS1343" s="45"/>
      <c r="BT1343" s="45"/>
      <c r="BU1343" s="45"/>
      <c r="BV1343" s="45"/>
      <c r="BW1343" s="45"/>
      <c r="BX1343" s="45"/>
      <c r="BY1343" s="45"/>
      <c r="BZ1343" s="45"/>
      <c r="CA1343" s="45"/>
      <c r="CB1343" s="45"/>
      <c r="CC1343" s="45"/>
      <c r="CD1343" s="45"/>
      <c r="CE1343" s="45"/>
      <c r="CF1343" s="45"/>
      <c r="CG1343" s="45"/>
      <c r="CH1343" s="45"/>
      <c r="CI1343" s="45"/>
      <c r="CJ1343" s="45"/>
      <c r="CK1343" s="45"/>
      <c r="CL1343" s="45"/>
      <c r="CM1343" s="45"/>
      <c r="CN1343" s="45"/>
      <c r="CO1343" s="45"/>
      <c r="CP1343" s="45"/>
      <c r="CQ1343" s="45"/>
      <c r="CR1343" s="45"/>
      <c r="CS1343" s="45"/>
      <c r="CT1343" s="45"/>
      <c r="CU1343" s="45"/>
      <c r="CV1343" s="45"/>
      <c r="CW1343" s="45"/>
      <c r="CX1343" s="45"/>
      <c r="CY1343" s="45"/>
      <c r="CZ1343" s="45"/>
      <c r="DA1343" s="45"/>
      <c r="DB1343" s="45"/>
      <c r="DC1343" s="45"/>
      <c r="DD1343" s="45"/>
      <c r="DE1343" s="45"/>
      <c r="DF1343" s="45"/>
      <c r="DG1343" s="45"/>
      <c r="DH1343" s="45"/>
      <c r="DI1343" s="45"/>
      <c r="DJ1343" s="45"/>
      <c r="DK1343" s="45"/>
      <c r="DL1343" s="45"/>
      <c r="DM1343" s="45"/>
      <c r="DN1343" s="45"/>
      <c r="DO1343" s="45"/>
      <c r="DP1343" s="45"/>
      <c r="DQ1343" s="45"/>
      <c r="DR1343" s="45"/>
      <c r="DS1343" s="45"/>
      <c r="DT1343" s="45"/>
      <c r="DU1343" s="45"/>
      <c r="DV1343" s="1217"/>
      <c r="DW1343" s="45"/>
      <c r="DX1343" s="45"/>
      <c r="DY1343" s="45"/>
      <c r="DZ1343" s="45"/>
      <c r="EA1343" s="45"/>
      <c r="EB1343" s="45"/>
      <c r="EC1343" s="45"/>
      <c r="ED1343" s="45"/>
      <c r="EE1343" s="45"/>
      <c r="EF1343" s="45"/>
      <c r="EG1343" s="45"/>
      <c r="EH1343" s="45"/>
      <c r="EI1343" s="45"/>
      <c r="EJ1343" s="45"/>
      <c r="EK1343" s="45"/>
      <c r="EL1343" s="45"/>
      <c r="EM1343" s="45"/>
      <c r="EN1343" s="45"/>
      <c r="EO1343" s="45"/>
      <c r="EP1343" s="45"/>
      <c r="EQ1343" s="1217"/>
      <c r="ER1343" s="577"/>
    </row>
    <row r="1344" spans="1:148" ht="15" customHeight="1">
      <c r="A1344" s="648"/>
      <c r="B1344" s="2261" t="str">
        <f t="shared" si="1398"/>
        <v>Desk 91</v>
      </c>
      <c r="C1344" s="2266" t="str">
        <f t="shared" ref="C1344" si="1451">IF(ISBLANK(C102), "", C102)</f>
        <v/>
      </c>
      <c r="D1344" s="2266" t="str">
        <f t="shared" ref="D1344:F1344" si="1452">IF(ISBLANK(D102), "", D102)</f>
        <v/>
      </c>
      <c r="E1344" s="2266" t="str">
        <f t="shared" si="1452"/>
        <v/>
      </c>
      <c r="F1344" s="2266" t="str">
        <f t="shared" si="1452"/>
        <v/>
      </c>
      <c r="G1344" s="45"/>
      <c r="H1344" s="45"/>
      <c r="I1344" s="45"/>
      <c r="J1344" s="45"/>
      <c r="K1344" s="45"/>
      <c r="L1344" s="45"/>
      <c r="M1344" s="45"/>
      <c r="N1344" s="45"/>
      <c r="O1344" s="45"/>
      <c r="P1344" s="45"/>
      <c r="Q1344" s="45"/>
      <c r="R1344" s="45"/>
      <c r="S1344" s="45"/>
      <c r="T1344" s="45"/>
      <c r="U1344" s="45"/>
      <c r="V1344" s="45"/>
      <c r="W1344" s="45"/>
      <c r="X1344" s="45"/>
      <c r="Y1344" s="45"/>
      <c r="Z1344" s="45"/>
      <c r="AA1344" s="45"/>
      <c r="AB1344" s="45"/>
      <c r="AC1344" s="45"/>
      <c r="AD1344" s="45"/>
      <c r="AE1344" s="45"/>
      <c r="AF1344" s="45"/>
      <c r="AG1344" s="45"/>
      <c r="AH1344" s="45"/>
      <c r="AI1344" s="45"/>
      <c r="AJ1344" s="45"/>
      <c r="AK1344" s="45"/>
      <c r="AL1344" s="45"/>
      <c r="AM1344" s="45"/>
      <c r="AN1344" s="45"/>
      <c r="AO1344" s="45"/>
      <c r="AP1344" s="45"/>
      <c r="AQ1344" s="45"/>
      <c r="AR1344" s="45"/>
      <c r="AS1344" s="45"/>
      <c r="AT1344" s="45"/>
      <c r="AU1344" s="45"/>
      <c r="AV1344" s="45"/>
      <c r="AW1344" s="45"/>
      <c r="AX1344" s="45"/>
      <c r="AY1344" s="45"/>
      <c r="AZ1344" s="45"/>
      <c r="BA1344" s="45"/>
      <c r="BB1344" s="45"/>
      <c r="BC1344" s="45"/>
      <c r="BD1344" s="45"/>
      <c r="BE1344" s="45"/>
      <c r="BF1344" s="45"/>
      <c r="BG1344" s="45"/>
      <c r="BH1344" s="45"/>
      <c r="BI1344" s="45"/>
      <c r="BJ1344" s="45"/>
      <c r="BK1344" s="45"/>
      <c r="BL1344" s="45"/>
      <c r="BM1344" s="45"/>
      <c r="BN1344" s="45"/>
      <c r="BO1344" s="45"/>
      <c r="BP1344" s="45"/>
      <c r="BQ1344" s="45"/>
      <c r="BR1344" s="45"/>
      <c r="BS1344" s="45"/>
      <c r="BT1344" s="45"/>
      <c r="BU1344" s="45"/>
      <c r="BV1344" s="45"/>
      <c r="BW1344" s="45"/>
      <c r="BX1344" s="45"/>
      <c r="BY1344" s="45"/>
      <c r="BZ1344" s="45"/>
      <c r="CA1344" s="45"/>
      <c r="CB1344" s="45"/>
      <c r="CC1344" s="45"/>
      <c r="CD1344" s="45"/>
      <c r="CE1344" s="45"/>
      <c r="CF1344" s="45"/>
      <c r="CG1344" s="45"/>
      <c r="CH1344" s="45"/>
      <c r="CI1344" s="45"/>
      <c r="CJ1344" s="45"/>
      <c r="CK1344" s="45"/>
      <c r="CL1344" s="45"/>
      <c r="CM1344" s="45"/>
      <c r="CN1344" s="45"/>
      <c r="CO1344" s="45"/>
      <c r="CP1344" s="45"/>
      <c r="CQ1344" s="45"/>
      <c r="CR1344" s="45"/>
      <c r="CS1344" s="45"/>
      <c r="CT1344" s="45"/>
      <c r="CU1344" s="45"/>
      <c r="CV1344" s="45"/>
      <c r="CW1344" s="45"/>
      <c r="CX1344" s="45"/>
      <c r="CY1344" s="45"/>
      <c r="CZ1344" s="45"/>
      <c r="DA1344" s="45"/>
      <c r="DB1344" s="45"/>
      <c r="DC1344" s="45"/>
      <c r="DD1344" s="45"/>
      <c r="DE1344" s="45"/>
      <c r="DF1344" s="45"/>
      <c r="DG1344" s="45"/>
      <c r="DH1344" s="45"/>
      <c r="DI1344" s="45"/>
      <c r="DJ1344" s="45"/>
      <c r="DK1344" s="45"/>
      <c r="DL1344" s="45"/>
      <c r="DM1344" s="45"/>
      <c r="DN1344" s="45"/>
      <c r="DO1344" s="45"/>
      <c r="DP1344" s="45"/>
      <c r="DQ1344" s="45"/>
      <c r="DR1344" s="45"/>
      <c r="DS1344" s="45"/>
      <c r="DT1344" s="45"/>
      <c r="DU1344" s="45"/>
      <c r="DV1344" s="1217"/>
      <c r="DW1344" s="45"/>
      <c r="DX1344" s="45"/>
      <c r="DY1344" s="45"/>
      <c r="DZ1344" s="45"/>
      <c r="EA1344" s="45"/>
      <c r="EB1344" s="45"/>
      <c r="EC1344" s="45"/>
      <c r="ED1344" s="45"/>
      <c r="EE1344" s="45"/>
      <c r="EF1344" s="45"/>
      <c r="EG1344" s="45"/>
      <c r="EH1344" s="45"/>
      <c r="EI1344" s="45"/>
      <c r="EJ1344" s="45"/>
      <c r="EK1344" s="45"/>
      <c r="EL1344" s="45"/>
      <c r="EM1344" s="45"/>
      <c r="EN1344" s="45"/>
      <c r="EO1344" s="45"/>
      <c r="EP1344" s="45"/>
      <c r="EQ1344" s="1217"/>
      <c r="ER1344" s="577"/>
    </row>
    <row r="1345" spans="1:148" ht="15" customHeight="1">
      <c r="A1345" s="648"/>
      <c r="B1345" s="2261" t="str">
        <f t="shared" si="1398"/>
        <v>Desk 92</v>
      </c>
      <c r="C1345" s="2266" t="str">
        <f t="shared" ref="C1345" si="1453">IF(ISBLANK(C103), "", C103)</f>
        <v/>
      </c>
      <c r="D1345" s="2266" t="str">
        <f t="shared" ref="D1345:F1345" si="1454">IF(ISBLANK(D103), "", D103)</f>
        <v/>
      </c>
      <c r="E1345" s="2266" t="str">
        <f t="shared" si="1454"/>
        <v/>
      </c>
      <c r="F1345" s="2266" t="str">
        <f t="shared" si="1454"/>
        <v/>
      </c>
      <c r="G1345" s="45"/>
      <c r="H1345" s="45"/>
      <c r="I1345" s="45"/>
      <c r="J1345" s="45"/>
      <c r="K1345" s="45"/>
      <c r="L1345" s="45"/>
      <c r="M1345" s="45"/>
      <c r="N1345" s="45"/>
      <c r="O1345" s="45"/>
      <c r="P1345" s="45"/>
      <c r="Q1345" s="45"/>
      <c r="R1345" s="45"/>
      <c r="S1345" s="45"/>
      <c r="T1345" s="45"/>
      <c r="U1345" s="45"/>
      <c r="V1345" s="45"/>
      <c r="W1345" s="45"/>
      <c r="X1345" s="45"/>
      <c r="Y1345" s="45"/>
      <c r="Z1345" s="45"/>
      <c r="AA1345" s="45"/>
      <c r="AB1345" s="45"/>
      <c r="AC1345" s="45"/>
      <c r="AD1345" s="45"/>
      <c r="AE1345" s="45"/>
      <c r="AF1345" s="45"/>
      <c r="AG1345" s="45"/>
      <c r="AH1345" s="45"/>
      <c r="AI1345" s="45"/>
      <c r="AJ1345" s="45"/>
      <c r="AK1345" s="45"/>
      <c r="AL1345" s="45"/>
      <c r="AM1345" s="45"/>
      <c r="AN1345" s="45"/>
      <c r="AO1345" s="45"/>
      <c r="AP1345" s="45"/>
      <c r="AQ1345" s="45"/>
      <c r="AR1345" s="45"/>
      <c r="AS1345" s="45"/>
      <c r="AT1345" s="45"/>
      <c r="AU1345" s="45"/>
      <c r="AV1345" s="45"/>
      <c r="AW1345" s="45"/>
      <c r="AX1345" s="45"/>
      <c r="AY1345" s="45"/>
      <c r="AZ1345" s="45"/>
      <c r="BA1345" s="45"/>
      <c r="BB1345" s="45"/>
      <c r="BC1345" s="45"/>
      <c r="BD1345" s="45"/>
      <c r="BE1345" s="45"/>
      <c r="BF1345" s="45"/>
      <c r="BG1345" s="45"/>
      <c r="BH1345" s="45"/>
      <c r="BI1345" s="45"/>
      <c r="BJ1345" s="45"/>
      <c r="BK1345" s="45"/>
      <c r="BL1345" s="45"/>
      <c r="BM1345" s="45"/>
      <c r="BN1345" s="45"/>
      <c r="BO1345" s="45"/>
      <c r="BP1345" s="45"/>
      <c r="BQ1345" s="45"/>
      <c r="BR1345" s="45"/>
      <c r="BS1345" s="45"/>
      <c r="BT1345" s="45"/>
      <c r="BU1345" s="45"/>
      <c r="BV1345" s="45"/>
      <c r="BW1345" s="45"/>
      <c r="BX1345" s="45"/>
      <c r="BY1345" s="45"/>
      <c r="BZ1345" s="45"/>
      <c r="CA1345" s="45"/>
      <c r="CB1345" s="45"/>
      <c r="CC1345" s="45"/>
      <c r="CD1345" s="45"/>
      <c r="CE1345" s="45"/>
      <c r="CF1345" s="45"/>
      <c r="CG1345" s="45"/>
      <c r="CH1345" s="45"/>
      <c r="CI1345" s="45"/>
      <c r="CJ1345" s="45"/>
      <c r="CK1345" s="45"/>
      <c r="CL1345" s="45"/>
      <c r="CM1345" s="45"/>
      <c r="CN1345" s="45"/>
      <c r="CO1345" s="45"/>
      <c r="CP1345" s="45"/>
      <c r="CQ1345" s="45"/>
      <c r="CR1345" s="45"/>
      <c r="CS1345" s="45"/>
      <c r="CT1345" s="45"/>
      <c r="CU1345" s="45"/>
      <c r="CV1345" s="45"/>
      <c r="CW1345" s="45"/>
      <c r="CX1345" s="45"/>
      <c r="CY1345" s="45"/>
      <c r="CZ1345" s="45"/>
      <c r="DA1345" s="45"/>
      <c r="DB1345" s="45"/>
      <c r="DC1345" s="45"/>
      <c r="DD1345" s="45"/>
      <c r="DE1345" s="45"/>
      <c r="DF1345" s="45"/>
      <c r="DG1345" s="45"/>
      <c r="DH1345" s="45"/>
      <c r="DI1345" s="45"/>
      <c r="DJ1345" s="45"/>
      <c r="DK1345" s="45"/>
      <c r="DL1345" s="45"/>
      <c r="DM1345" s="45"/>
      <c r="DN1345" s="45"/>
      <c r="DO1345" s="45"/>
      <c r="DP1345" s="45"/>
      <c r="DQ1345" s="45"/>
      <c r="DR1345" s="45"/>
      <c r="DS1345" s="45"/>
      <c r="DT1345" s="45"/>
      <c r="DU1345" s="45"/>
      <c r="DV1345" s="1217"/>
      <c r="DW1345" s="45"/>
      <c r="DX1345" s="45"/>
      <c r="DY1345" s="45"/>
      <c r="DZ1345" s="45"/>
      <c r="EA1345" s="45"/>
      <c r="EB1345" s="45"/>
      <c r="EC1345" s="45"/>
      <c r="ED1345" s="45"/>
      <c r="EE1345" s="45"/>
      <c r="EF1345" s="45"/>
      <c r="EG1345" s="45"/>
      <c r="EH1345" s="45"/>
      <c r="EI1345" s="45"/>
      <c r="EJ1345" s="45"/>
      <c r="EK1345" s="45"/>
      <c r="EL1345" s="45"/>
      <c r="EM1345" s="45"/>
      <c r="EN1345" s="45"/>
      <c r="EO1345" s="45"/>
      <c r="EP1345" s="45"/>
      <c r="EQ1345" s="1217"/>
      <c r="ER1345" s="577"/>
    </row>
    <row r="1346" spans="1:148" ht="15" customHeight="1">
      <c r="A1346" s="648"/>
      <c r="B1346" s="2261" t="str">
        <f t="shared" si="1398"/>
        <v>Desk 93</v>
      </c>
      <c r="C1346" s="2266" t="str">
        <f t="shared" ref="C1346" si="1455">IF(ISBLANK(C104), "", C104)</f>
        <v/>
      </c>
      <c r="D1346" s="2266" t="str">
        <f t="shared" ref="D1346:F1346" si="1456">IF(ISBLANK(D104), "", D104)</f>
        <v/>
      </c>
      <c r="E1346" s="2266" t="str">
        <f t="shared" si="1456"/>
        <v/>
      </c>
      <c r="F1346" s="2266" t="str">
        <f t="shared" si="1456"/>
        <v/>
      </c>
      <c r="G1346" s="45"/>
      <c r="H1346" s="45"/>
      <c r="I1346" s="45"/>
      <c r="J1346" s="45"/>
      <c r="K1346" s="45"/>
      <c r="L1346" s="45"/>
      <c r="M1346" s="45"/>
      <c r="N1346" s="45"/>
      <c r="O1346" s="45"/>
      <c r="P1346" s="45"/>
      <c r="Q1346" s="45"/>
      <c r="R1346" s="45"/>
      <c r="S1346" s="45"/>
      <c r="T1346" s="45"/>
      <c r="U1346" s="45"/>
      <c r="V1346" s="45"/>
      <c r="W1346" s="45"/>
      <c r="X1346" s="45"/>
      <c r="Y1346" s="45"/>
      <c r="Z1346" s="45"/>
      <c r="AA1346" s="45"/>
      <c r="AB1346" s="45"/>
      <c r="AC1346" s="45"/>
      <c r="AD1346" s="45"/>
      <c r="AE1346" s="45"/>
      <c r="AF1346" s="45"/>
      <c r="AG1346" s="45"/>
      <c r="AH1346" s="45"/>
      <c r="AI1346" s="45"/>
      <c r="AJ1346" s="45"/>
      <c r="AK1346" s="45"/>
      <c r="AL1346" s="45"/>
      <c r="AM1346" s="45"/>
      <c r="AN1346" s="45"/>
      <c r="AO1346" s="45"/>
      <c r="AP1346" s="45"/>
      <c r="AQ1346" s="45"/>
      <c r="AR1346" s="45"/>
      <c r="AS1346" s="45"/>
      <c r="AT1346" s="45"/>
      <c r="AU1346" s="45"/>
      <c r="AV1346" s="45"/>
      <c r="AW1346" s="45"/>
      <c r="AX1346" s="45"/>
      <c r="AY1346" s="45"/>
      <c r="AZ1346" s="45"/>
      <c r="BA1346" s="45"/>
      <c r="BB1346" s="45"/>
      <c r="BC1346" s="45"/>
      <c r="BD1346" s="45"/>
      <c r="BE1346" s="45"/>
      <c r="BF1346" s="45"/>
      <c r="BG1346" s="45"/>
      <c r="BH1346" s="45"/>
      <c r="BI1346" s="45"/>
      <c r="BJ1346" s="45"/>
      <c r="BK1346" s="45"/>
      <c r="BL1346" s="45"/>
      <c r="BM1346" s="45"/>
      <c r="BN1346" s="45"/>
      <c r="BO1346" s="45"/>
      <c r="BP1346" s="45"/>
      <c r="BQ1346" s="45"/>
      <c r="BR1346" s="45"/>
      <c r="BS1346" s="45"/>
      <c r="BT1346" s="45"/>
      <c r="BU1346" s="45"/>
      <c r="BV1346" s="45"/>
      <c r="BW1346" s="45"/>
      <c r="BX1346" s="45"/>
      <c r="BY1346" s="45"/>
      <c r="BZ1346" s="45"/>
      <c r="CA1346" s="45"/>
      <c r="CB1346" s="45"/>
      <c r="CC1346" s="45"/>
      <c r="CD1346" s="45"/>
      <c r="CE1346" s="45"/>
      <c r="CF1346" s="45"/>
      <c r="CG1346" s="45"/>
      <c r="CH1346" s="45"/>
      <c r="CI1346" s="45"/>
      <c r="CJ1346" s="45"/>
      <c r="CK1346" s="45"/>
      <c r="CL1346" s="45"/>
      <c r="CM1346" s="45"/>
      <c r="CN1346" s="45"/>
      <c r="CO1346" s="45"/>
      <c r="CP1346" s="45"/>
      <c r="CQ1346" s="45"/>
      <c r="CR1346" s="45"/>
      <c r="CS1346" s="45"/>
      <c r="CT1346" s="45"/>
      <c r="CU1346" s="45"/>
      <c r="CV1346" s="45"/>
      <c r="CW1346" s="45"/>
      <c r="CX1346" s="45"/>
      <c r="CY1346" s="45"/>
      <c r="CZ1346" s="45"/>
      <c r="DA1346" s="45"/>
      <c r="DB1346" s="45"/>
      <c r="DC1346" s="45"/>
      <c r="DD1346" s="45"/>
      <c r="DE1346" s="45"/>
      <c r="DF1346" s="45"/>
      <c r="DG1346" s="45"/>
      <c r="DH1346" s="45"/>
      <c r="DI1346" s="45"/>
      <c r="DJ1346" s="45"/>
      <c r="DK1346" s="45"/>
      <c r="DL1346" s="45"/>
      <c r="DM1346" s="45"/>
      <c r="DN1346" s="45"/>
      <c r="DO1346" s="45"/>
      <c r="DP1346" s="45"/>
      <c r="DQ1346" s="45"/>
      <c r="DR1346" s="45"/>
      <c r="DS1346" s="45"/>
      <c r="DT1346" s="45"/>
      <c r="DU1346" s="45"/>
      <c r="DV1346" s="1217"/>
      <c r="DW1346" s="45"/>
      <c r="DX1346" s="45"/>
      <c r="DY1346" s="45"/>
      <c r="DZ1346" s="45"/>
      <c r="EA1346" s="45"/>
      <c r="EB1346" s="45"/>
      <c r="EC1346" s="45"/>
      <c r="ED1346" s="45"/>
      <c r="EE1346" s="45"/>
      <c r="EF1346" s="45"/>
      <c r="EG1346" s="45"/>
      <c r="EH1346" s="45"/>
      <c r="EI1346" s="45"/>
      <c r="EJ1346" s="45"/>
      <c r="EK1346" s="45"/>
      <c r="EL1346" s="45"/>
      <c r="EM1346" s="45"/>
      <c r="EN1346" s="45"/>
      <c r="EO1346" s="45"/>
      <c r="EP1346" s="45"/>
      <c r="EQ1346" s="1217"/>
      <c r="ER1346" s="577"/>
    </row>
    <row r="1347" spans="1:148" ht="15" customHeight="1">
      <c r="A1347" s="648"/>
      <c r="B1347" s="2261" t="str">
        <f t="shared" si="1398"/>
        <v>Desk 94</v>
      </c>
      <c r="C1347" s="2266" t="str">
        <f t="shared" ref="C1347" si="1457">IF(ISBLANK(C105), "", C105)</f>
        <v/>
      </c>
      <c r="D1347" s="2266" t="str">
        <f t="shared" ref="D1347:F1347" si="1458">IF(ISBLANK(D105), "", D105)</f>
        <v/>
      </c>
      <c r="E1347" s="2266" t="str">
        <f t="shared" si="1458"/>
        <v/>
      </c>
      <c r="F1347" s="2266" t="str">
        <f t="shared" si="1458"/>
        <v/>
      </c>
      <c r="G1347" s="45"/>
      <c r="H1347" s="45"/>
      <c r="I1347" s="45"/>
      <c r="J1347" s="45"/>
      <c r="K1347" s="45"/>
      <c r="L1347" s="45"/>
      <c r="M1347" s="45"/>
      <c r="N1347" s="45"/>
      <c r="O1347" s="45"/>
      <c r="P1347" s="45"/>
      <c r="Q1347" s="45"/>
      <c r="R1347" s="45"/>
      <c r="S1347" s="45"/>
      <c r="T1347" s="45"/>
      <c r="U1347" s="45"/>
      <c r="V1347" s="45"/>
      <c r="W1347" s="45"/>
      <c r="X1347" s="45"/>
      <c r="Y1347" s="45"/>
      <c r="Z1347" s="45"/>
      <c r="AA1347" s="45"/>
      <c r="AB1347" s="45"/>
      <c r="AC1347" s="45"/>
      <c r="AD1347" s="45"/>
      <c r="AE1347" s="45"/>
      <c r="AF1347" s="45"/>
      <c r="AG1347" s="45"/>
      <c r="AH1347" s="45"/>
      <c r="AI1347" s="45"/>
      <c r="AJ1347" s="45"/>
      <c r="AK1347" s="45"/>
      <c r="AL1347" s="45"/>
      <c r="AM1347" s="45"/>
      <c r="AN1347" s="45"/>
      <c r="AO1347" s="45"/>
      <c r="AP1347" s="45"/>
      <c r="AQ1347" s="45"/>
      <c r="AR1347" s="45"/>
      <c r="AS1347" s="45"/>
      <c r="AT1347" s="45"/>
      <c r="AU1347" s="45"/>
      <c r="AV1347" s="45"/>
      <c r="AW1347" s="45"/>
      <c r="AX1347" s="45"/>
      <c r="AY1347" s="45"/>
      <c r="AZ1347" s="45"/>
      <c r="BA1347" s="45"/>
      <c r="BB1347" s="45"/>
      <c r="BC1347" s="45"/>
      <c r="BD1347" s="45"/>
      <c r="BE1347" s="45"/>
      <c r="BF1347" s="45"/>
      <c r="BG1347" s="45"/>
      <c r="BH1347" s="45"/>
      <c r="BI1347" s="45"/>
      <c r="BJ1347" s="45"/>
      <c r="BK1347" s="45"/>
      <c r="BL1347" s="45"/>
      <c r="BM1347" s="45"/>
      <c r="BN1347" s="45"/>
      <c r="BO1347" s="45"/>
      <c r="BP1347" s="45"/>
      <c r="BQ1347" s="45"/>
      <c r="BR1347" s="45"/>
      <c r="BS1347" s="45"/>
      <c r="BT1347" s="45"/>
      <c r="BU1347" s="45"/>
      <c r="BV1347" s="45"/>
      <c r="BW1347" s="45"/>
      <c r="BX1347" s="45"/>
      <c r="BY1347" s="45"/>
      <c r="BZ1347" s="45"/>
      <c r="CA1347" s="45"/>
      <c r="CB1347" s="45"/>
      <c r="CC1347" s="45"/>
      <c r="CD1347" s="45"/>
      <c r="CE1347" s="45"/>
      <c r="CF1347" s="45"/>
      <c r="CG1347" s="45"/>
      <c r="CH1347" s="45"/>
      <c r="CI1347" s="45"/>
      <c r="CJ1347" s="45"/>
      <c r="CK1347" s="45"/>
      <c r="CL1347" s="45"/>
      <c r="CM1347" s="45"/>
      <c r="CN1347" s="45"/>
      <c r="CO1347" s="45"/>
      <c r="CP1347" s="45"/>
      <c r="CQ1347" s="45"/>
      <c r="CR1347" s="45"/>
      <c r="CS1347" s="45"/>
      <c r="CT1347" s="45"/>
      <c r="CU1347" s="45"/>
      <c r="CV1347" s="45"/>
      <c r="CW1347" s="45"/>
      <c r="CX1347" s="45"/>
      <c r="CY1347" s="45"/>
      <c r="CZ1347" s="45"/>
      <c r="DA1347" s="45"/>
      <c r="DB1347" s="45"/>
      <c r="DC1347" s="45"/>
      <c r="DD1347" s="45"/>
      <c r="DE1347" s="45"/>
      <c r="DF1347" s="45"/>
      <c r="DG1347" s="45"/>
      <c r="DH1347" s="45"/>
      <c r="DI1347" s="45"/>
      <c r="DJ1347" s="45"/>
      <c r="DK1347" s="45"/>
      <c r="DL1347" s="45"/>
      <c r="DM1347" s="45"/>
      <c r="DN1347" s="45"/>
      <c r="DO1347" s="45"/>
      <c r="DP1347" s="45"/>
      <c r="DQ1347" s="45"/>
      <c r="DR1347" s="45"/>
      <c r="DS1347" s="45"/>
      <c r="DT1347" s="45"/>
      <c r="DU1347" s="45"/>
      <c r="DV1347" s="1217"/>
      <c r="DW1347" s="45"/>
      <c r="DX1347" s="45"/>
      <c r="DY1347" s="45"/>
      <c r="DZ1347" s="45"/>
      <c r="EA1347" s="45"/>
      <c r="EB1347" s="45"/>
      <c r="EC1347" s="45"/>
      <c r="ED1347" s="45"/>
      <c r="EE1347" s="45"/>
      <c r="EF1347" s="45"/>
      <c r="EG1347" s="45"/>
      <c r="EH1347" s="45"/>
      <c r="EI1347" s="45"/>
      <c r="EJ1347" s="45"/>
      <c r="EK1347" s="45"/>
      <c r="EL1347" s="45"/>
      <c r="EM1347" s="45"/>
      <c r="EN1347" s="45"/>
      <c r="EO1347" s="45"/>
      <c r="EP1347" s="45"/>
      <c r="EQ1347" s="1217"/>
      <c r="ER1347" s="577"/>
    </row>
    <row r="1348" spans="1:148" ht="15" customHeight="1">
      <c r="A1348" s="648"/>
      <c r="B1348" s="2261" t="str">
        <f t="shared" si="1398"/>
        <v>Desk 95</v>
      </c>
      <c r="C1348" s="2266" t="str">
        <f t="shared" ref="C1348" si="1459">IF(ISBLANK(C106), "", C106)</f>
        <v/>
      </c>
      <c r="D1348" s="2266" t="str">
        <f t="shared" ref="D1348:F1348" si="1460">IF(ISBLANK(D106), "", D106)</f>
        <v/>
      </c>
      <c r="E1348" s="2266" t="str">
        <f t="shared" si="1460"/>
        <v/>
      </c>
      <c r="F1348" s="2266" t="str">
        <f t="shared" si="1460"/>
        <v/>
      </c>
      <c r="G1348" s="45"/>
      <c r="H1348" s="45"/>
      <c r="I1348" s="45"/>
      <c r="J1348" s="45"/>
      <c r="K1348" s="45"/>
      <c r="L1348" s="45"/>
      <c r="M1348" s="45"/>
      <c r="N1348" s="45"/>
      <c r="O1348" s="45"/>
      <c r="P1348" s="45"/>
      <c r="Q1348" s="45"/>
      <c r="R1348" s="45"/>
      <c r="S1348" s="45"/>
      <c r="T1348" s="45"/>
      <c r="U1348" s="45"/>
      <c r="V1348" s="45"/>
      <c r="W1348" s="45"/>
      <c r="X1348" s="45"/>
      <c r="Y1348" s="45"/>
      <c r="Z1348" s="45"/>
      <c r="AA1348" s="45"/>
      <c r="AB1348" s="45"/>
      <c r="AC1348" s="45"/>
      <c r="AD1348" s="45"/>
      <c r="AE1348" s="45"/>
      <c r="AF1348" s="45"/>
      <c r="AG1348" s="45"/>
      <c r="AH1348" s="45"/>
      <c r="AI1348" s="45"/>
      <c r="AJ1348" s="45"/>
      <c r="AK1348" s="45"/>
      <c r="AL1348" s="45"/>
      <c r="AM1348" s="45"/>
      <c r="AN1348" s="45"/>
      <c r="AO1348" s="45"/>
      <c r="AP1348" s="45"/>
      <c r="AQ1348" s="45"/>
      <c r="AR1348" s="45"/>
      <c r="AS1348" s="45"/>
      <c r="AT1348" s="45"/>
      <c r="AU1348" s="45"/>
      <c r="AV1348" s="45"/>
      <c r="AW1348" s="45"/>
      <c r="AX1348" s="45"/>
      <c r="AY1348" s="45"/>
      <c r="AZ1348" s="45"/>
      <c r="BA1348" s="45"/>
      <c r="BB1348" s="45"/>
      <c r="BC1348" s="45"/>
      <c r="BD1348" s="45"/>
      <c r="BE1348" s="45"/>
      <c r="BF1348" s="45"/>
      <c r="BG1348" s="45"/>
      <c r="BH1348" s="45"/>
      <c r="BI1348" s="45"/>
      <c r="BJ1348" s="45"/>
      <c r="BK1348" s="45"/>
      <c r="BL1348" s="45"/>
      <c r="BM1348" s="45"/>
      <c r="BN1348" s="45"/>
      <c r="BO1348" s="45"/>
      <c r="BP1348" s="45"/>
      <c r="BQ1348" s="45"/>
      <c r="BR1348" s="45"/>
      <c r="BS1348" s="45"/>
      <c r="BT1348" s="45"/>
      <c r="BU1348" s="45"/>
      <c r="BV1348" s="45"/>
      <c r="BW1348" s="45"/>
      <c r="BX1348" s="45"/>
      <c r="BY1348" s="45"/>
      <c r="BZ1348" s="45"/>
      <c r="CA1348" s="45"/>
      <c r="CB1348" s="45"/>
      <c r="CC1348" s="45"/>
      <c r="CD1348" s="45"/>
      <c r="CE1348" s="45"/>
      <c r="CF1348" s="45"/>
      <c r="CG1348" s="45"/>
      <c r="CH1348" s="45"/>
      <c r="CI1348" s="45"/>
      <c r="CJ1348" s="45"/>
      <c r="CK1348" s="45"/>
      <c r="CL1348" s="45"/>
      <c r="CM1348" s="45"/>
      <c r="CN1348" s="45"/>
      <c r="CO1348" s="45"/>
      <c r="CP1348" s="45"/>
      <c r="CQ1348" s="45"/>
      <c r="CR1348" s="45"/>
      <c r="CS1348" s="45"/>
      <c r="CT1348" s="45"/>
      <c r="CU1348" s="45"/>
      <c r="CV1348" s="45"/>
      <c r="CW1348" s="45"/>
      <c r="CX1348" s="45"/>
      <c r="CY1348" s="45"/>
      <c r="CZ1348" s="45"/>
      <c r="DA1348" s="45"/>
      <c r="DB1348" s="45"/>
      <c r="DC1348" s="45"/>
      <c r="DD1348" s="45"/>
      <c r="DE1348" s="45"/>
      <c r="DF1348" s="45"/>
      <c r="DG1348" s="45"/>
      <c r="DH1348" s="45"/>
      <c r="DI1348" s="45"/>
      <c r="DJ1348" s="45"/>
      <c r="DK1348" s="45"/>
      <c r="DL1348" s="45"/>
      <c r="DM1348" s="45"/>
      <c r="DN1348" s="45"/>
      <c r="DO1348" s="45"/>
      <c r="DP1348" s="45"/>
      <c r="DQ1348" s="45"/>
      <c r="DR1348" s="45"/>
      <c r="DS1348" s="45"/>
      <c r="DT1348" s="45"/>
      <c r="DU1348" s="45"/>
      <c r="DV1348" s="1217"/>
      <c r="DW1348" s="45"/>
      <c r="DX1348" s="45"/>
      <c r="DY1348" s="45"/>
      <c r="DZ1348" s="45"/>
      <c r="EA1348" s="45"/>
      <c r="EB1348" s="45"/>
      <c r="EC1348" s="45"/>
      <c r="ED1348" s="45"/>
      <c r="EE1348" s="45"/>
      <c r="EF1348" s="45"/>
      <c r="EG1348" s="45"/>
      <c r="EH1348" s="45"/>
      <c r="EI1348" s="45"/>
      <c r="EJ1348" s="45"/>
      <c r="EK1348" s="45"/>
      <c r="EL1348" s="45"/>
      <c r="EM1348" s="45"/>
      <c r="EN1348" s="45"/>
      <c r="EO1348" s="45"/>
      <c r="EP1348" s="45"/>
      <c r="EQ1348" s="1217"/>
      <c r="ER1348" s="577"/>
    </row>
    <row r="1349" spans="1:148" ht="15" customHeight="1">
      <c r="A1349" s="648"/>
      <c r="B1349" s="2261" t="str">
        <f t="shared" si="1398"/>
        <v>Desk 96</v>
      </c>
      <c r="C1349" s="2266" t="str">
        <f t="shared" ref="C1349" si="1461">IF(ISBLANK(C107), "", C107)</f>
        <v/>
      </c>
      <c r="D1349" s="2266" t="str">
        <f t="shared" ref="D1349:F1349" si="1462">IF(ISBLANK(D107), "", D107)</f>
        <v/>
      </c>
      <c r="E1349" s="2266" t="str">
        <f t="shared" si="1462"/>
        <v/>
      </c>
      <c r="F1349" s="2266" t="str">
        <f t="shared" si="1462"/>
        <v/>
      </c>
      <c r="G1349" s="45"/>
      <c r="H1349" s="45"/>
      <c r="I1349" s="45"/>
      <c r="J1349" s="45"/>
      <c r="K1349" s="45"/>
      <c r="L1349" s="45"/>
      <c r="M1349" s="45"/>
      <c r="N1349" s="45"/>
      <c r="O1349" s="45"/>
      <c r="P1349" s="45"/>
      <c r="Q1349" s="45"/>
      <c r="R1349" s="45"/>
      <c r="S1349" s="45"/>
      <c r="T1349" s="45"/>
      <c r="U1349" s="45"/>
      <c r="V1349" s="45"/>
      <c r="W1349" s="45"/>
      <c r="X1349" s="45"/>
      <c r="Y1349" s="45"/>
      <c r="Z1349" s="45"/>
      <c r="AA1349" s="45"/>
      <c r="AB1349" s="45"/>
      <c r="AC1349" s="45"/>
      <c r="AD1349" s="45"/>
      <c r="AE1349" s="45"/>
      <c r="AF1349" s="45"/>
      <c r="AG1349" s="45"/>
      <c r="AH1349" s="45"/>
      <c r="AI1349" s="45"/>
      <c r="AJ1349" s="45"/>
      <c r="AK1349" s="45"/>
      <c r="AL1349" s="45"/>
      <c r="AM1349" s="45"/>
      <c r="AN1349" s="45"/>
      <c r="AO1349" s="45"/>
      <c r="AP1349" s="45"/>
      <c r="AQ1349" s="45"/>
      <c r="AR1349" s="45"/>
      <c r="AS1349" s="45"/>
      <c r="AT1349" s="45"/>
      <c r="AU1349" s="45"/>
      <c r="AV1349" s="45"/>
      <c r="AW1349" s="45"/>
      <c r="AX1349" s="45"/>
      <c r="AY1349" s="45"/>
      <c r="AZ1349" s="45"/>
      <c r="BA1349" s="45"/>
      <c r="BB1349" s="45"/>
      <c r="BC1349" s="45"/>
      <c r="BD1349" s="45"/>
      <c r="BE1349" s="45"/>
      <c r="BF1349" s="45"/>
      <c r="BG1349" s="45"/>
      <c r="BH1349" s="45"/>
      <c r="BI1349" s="45"/>
      <c r="BJ1349" s="45"/>
      <c r="BK1349" s="45"/>
      <c r="BL1349" s="45"/>
      <c r="BM1349" s="45"/>
      <c r="BN1349" s="45"/>
      <c r="BO1349" s="45"/>
      <c r="BP1349" s="45"/>
      <c r="BQ1349" s="45"/>
      <c r="BR1349" s="45"/>
      <c r="BS1349" s="45"/>
      <c r="BT1349" s="45"/>
      <c r="BU1349" s="45"/>
      <c r="BV1349" s="45"/>
      <c r="BW1349" s="45"/>
      <c r="BX1349" s="45"/>
      <c r="BY1349" s="45"/>
      <c r="BZ1349" s="45"/>
      <c r="CA1349" s="45"/>
      <c r="CB1349" s="45"/>
      <c r="CC1349" s="45"/>
      <c r="CD1349" s="45"/>
      <c r="CE1349" s="45"/>
      <c r="CF1349" s="45"/>
      <c r="CG1349" s="45"/>
      <c r="CH1349" s="45"/>
      <c r="CI1349" s="45"/>
      <c r="CJ1349" s="45"/>
      <c r="CK1349" s="45"/>
      <c r="CL1349" s="45"/>
      <c r="CM1349" s="45"/>
      <c r="CN1349" s="45"/>
      <c r="CO1349" s="45"/>
      <c r="CP1349" s="45"/>
      <c r="CQ1349" s="45"/>
      <c r="CR1349" s="45"/>
      <c r="CS1349" s="45"/>
      <c r="CT1349" s="45"/>
      <c r="CU1349" s="45"/>
      <c r="CV1349" s="45"/>
      <c r="CW1349" s="45"/>
      <c r="CX1349" s="45"/>
      <c r="CY1349" s="45"/>
      <c r="CZ1349" s="45"/>
      <c r="DA1349" s="45"/>
      <c r="DB1349" s="45"/>
      <c r="DC1349" s="45"/>
      <c r="DD1349" s="45"/>
      <c r="DE1349" s="45"/>
      <c r="DF1349" s="45"/>
      <c r="DG1349" s="45"/>
      <c r="DH1349" s="45"/>
      <c r="DI1349" s="45"/>
      <c r="DJ1349" s="45"/>
      <c r="DK1349" s="45"/>
      <c r="DL1349" s="45"/>
      <c r="DM1349" s="45"/>
      <c r="DN1349" s="45"/>
      <c r="DO1349" s="45"/>
      <c r="DP1349" s="45"/>
      <c r="DQ1349" s="45"/>
      <c r="DR1349" s="45"/>
      <c r="DS1349" s="45"/>
      <c r="DT1349" s="45"/>
      <c r="DU1349" s="45"/>
      <c r="DV1349" s="1217"/>
      <c r="DW1349" s="45"/>
      <c r="DX1349" s="45"/>
      <c r="DY1349" s="45"/>
      <c r="DZ1349" s="45"/>
      <c r="EA1349" s="45"/>
      <c r="EB1349" s="45"/>
      <c r="EC1349" s="45"/>
      <c r="ED1349" s="45"/>
      <c r="EE1349" s="45"/>
      <c r="EF1349" s="45"/>
      <c r="EG1349" s="45"/>
      <c r="EH1349" s="45"/>
      <c r="EI1349" s="45"/>
      <c r="EJ1349" s="45"/>
      <c r="EK1349" s="45"/>
      <c r="EL1349" s="45"/>
      <c r="EM1349" s="45"/>
      <c r="EN1349" s="45"/>
      <c r="EO1349" s="45"/>
      <c r="EP1349" s="45"/>
      <c r="EQ1349" s="1217"/>
      <c r="ER1349" s="577"/>
    </row>
    <row r="1350" spans="1:148" ht="15" customHeight="1">
      <c r="A1350" s="648"/>
      <c r="B1350" s="2261" t="str">
        <f t="shared" si="1398"/>
        <v>Desk 97</v>
      </c>
      <c r="C1350" s="2266" t="str">
        <f t="shared" ref="C1350" si="1463">IF(ISBLANK(C108), "", C108)</f>
        <v/>
      </c>
      <c r="D1350" s="2266" t="str">
        <f t="shared" ref="D1350:F1350" si="1464">IF(ISBLANK(D108), "", D108)</f>
        <v/>
      </c>
      <c r="E1350" s="2266" t="str">
        <f t="shared" si="1464"/>
        <v/>
      </c>
      <c r="F1350" s="2266" t="str">
        <f t="shared" si="1464"/>
        <v/>
      </c>
      <c r="G1350" s="45"/>
      <c r="H1350" s="45"/>
      <c r="I1350" s="45"/>
      <c r="J1350" s="45"/>
      <c r="K1350" s="45"/>
      <c r="L1350" s="45"/>
      <c r="M1350" s="45"/>
      <c r="N1350" s="45"/>
      <c r="O1350" s="45"/>
      <c r="P1350" s="45"/>
      <c r="Q1350" s="45"/>
      <c r="R1350" s="45"/>
      <c r="S1350" s="45"/>
      <c r="T1350" s="45"/>
      <c r="U1350" s="45"/>
      <c r="V1350" s="45"/>
      <c r="W1350" s="45"/>
      <c r="X1350" s="45"/>
      <c r="Y1350" s="45"/>
      <c r="Z1350" s="45"/>
      <c r="AA1350" s="45"/>
      <c r="AB1350" s="45"/>
      <c r="AC1350" s="45"/>
      <c r="AD1350" s="45"/>
      <c r="AE1350" s="45"/>
      <c r="AF1350" s="45"/>
      <c r="AG1350" s="45"/>
      <c r="AH1350" s="45"/>
      <c r="AI1350" s="45"/>
      <c r="AJ1350" s="45"/>
      <c r="AK1350" s="45"/>
      <c r="AL1350" s="45"/>
      <c r="AM1350" s="45"/>
      <c r="AN1350" s="45"/>
      <c r="AO1350" s="45"/>
      <c r="AP1350" s="45"/>
      <c r="AQ1350" s="45"/>
      <c r="AR1350" s="45"/>
      <c r="AS1350" s="45"/>
      <c r="AT1350" s="45"/>
      <c r="AU1350" s="45"/>
      <c r="AV1350" s="45"/>
      <c r="AW1350" s="45"/>
      <c r="AX1350" s="45"/>
      <c r="AY1350" s="45"/>
      <c r="AZ1350" s="45"/>
      <c r="BA1350" s="45"/>
      <c r="BB1350" s="45"/>
      <c r="BC1350" s="45"/>
      <c r="BD1350" s="45"/>
      <c r="BE1350" s="45"/>
      <c r="BF1350" s="45"/>
      <c r="BG1350" s="45"/>
      <c r="BH1350" s="45"/>
      <c r="BI1350" s="45"/>
      <c r="BJ1350" s="45"/>
      <c r="BK1350" s="45"/>
      <c r="BL1350" s="45"/>
      <c r="BM1350" s="45"/>
      <c r="BN1350" s="45"/>
      <c r="BO1350" s="45"/>
      <c r="BP1350" s="45"/>
      <c r="BQ1350" s="45"/>
      <c r="BR1350" s="45"/>
      <c r="BS1350" s="45"/>
      <c r="BT1350" s="45"/>
      <c r="BU1350" s="45"/>
      <c r="BV1350" s="45"/>
      <c r="BW1350" s="45"/>
      <c r="BX1350" s="45"/>
      <c r="BY1350" s="45"/>
      <c r="BZ1350" s="45"/>
      <c r="CA1350" s="45"/>
      <c r="CB1350" s="45"/>
      <c r="CC1350" s="45"/>
      <c r="CD1350" s="45"/>
      <c r="CE1350" s="45"/>
      <c r="CF1350" s="45"/>
      <c r="CG1350" s="45"/>
      <c r="CH1350" s="45"/>
      <c r="CI1350" s="45"/>
      <c r="CJ1350" s="45"/>
      <c r="CK1350" s="45"/>
      <c r="CL1350" s="45"/>
      <c r="CM1350" s="45"/>
      <c r="CN1350" s="45"/>
      <c r="CO1350" s="45"/>
      <c r="CP1350" s="45"/>
      <c r="CQ1350" s="45"/>
      <c r="CR1350" s="45"/>
      <c r="CS1350" s="45"/>
      <c r="CT1350" s="45"/>
      <c r="CU1350" s="45"/>
      <c r="CV1350" s="45"/>
      <c r="CW1350" s="45"/>
      <c r="CX1350" s="45"/>
      <c r="CY1350" s="45"/>
      <c r="CZ1350" s="45"/>
      <c r="DA1350" s="45"/>
      <c r="DB1350" s="45"/>
      <c r="DC1350" s="45"/>
      <c r="DD1350" s="45"/>
      <c r="DE1350" s="45"/>
      <c r="DF1350" s="45"/>
      <c r="DG1350" s="45"/>
      <c r="DH1350" s="45"/>
      <c r="DI1350" s="45"/>
      <c r="DJ1350" s="45"/>
      <c r="DK1350" s="45"/>
      <c r="DL1350" s="45"/>
      <c r="DM1350" s="45"/>
      <c r="DN1350" s="45"/>
      <c r="DO1350" s="45"/>
      <c r="DP1350" s="45"/>
      <c r="DQ1350" s="45"/>
      <c r="DR1350" s="45"/>
      <c r="DS1350" s="45"/>
      <c r="DT1350" s="45"/>
      <c r="DU1350" s="45"/>
      <c r="DV1350" s="1217"/>
      <c r="DW1350" s="45"/>
      <c r="DX1350" s="45"/>
      <c r="DY1350" s="45"/>
      <c r="DZ1350" s="45"/>
      <c r="EA1350" s="45"/>
      <c r="EB1350" s="45"/>
      <c r="EC1350" s="45"/>
      <c r="ED1350" s="45"/>
      <c r="EE1350" s="45"/>
      <c r="EF1350" s="45"/>
      <c r="EG1350" s="45"/>
      <c r="EH1350" s="45"/>
      <c r="EI1350" s="45"/>
      <c r="EJ1350" s="45"/>
      <c r="EK1350" s="45"/>
      <c r="EL1350" s="45"/>
      <c r="EM1350" s="45"/>
      <c r="EN1350" s="45"/>
      <c r="EO1350" s="45"/>
      <c r="EP1350" s="45"/>
      <c r="EQ1350" s="1217"/>
      <c r="ER1350" s="577"/>
    </row>
    <row r="1351" spans="1:148" ht="15" customHeight="1">
      <c r="A1351" s="648"/>
      <c r="B1351" s="2261" t="str">
        <f t="shared" si="1398"/>
        <v>Desk 98</v>
      </c>
      <c r="C1351" s="2266" t="str">
        <f t="shared" ref="C1351" si="1465">IF(ISBLANK(C109), "", C109)</f>
        <v/>
      </c>
      <c r="D1351" s="2266" t="str">
        <f t="shared" ref="D1351:F1351" si="1466">IF(ISBLANK(D109), "", D109)</f>
        <v/>
      </c>
      <c r="E1351" s="2266" t="str">
        <f t="shared" si="1466"/>
        <v/>
      </c>
      <c r="F1351" s="2266" t="str">
        <f t="shared" si="1466"/>
        <v/>
      </c>
      <c r="G1351" s="45"/>
      <c r="H1351" s="45"/>
      <c r="I1351" s="45"/>
      <c r="J1351" s="45"/>
      <c r="K1351" s="45"/>
      <c r="L1351" s="45"/>
      <c r="M1351" s="45"/>
      <c r="N1351" s="45"/>
      <c r="O1351" s="45"/>
      <c r="P1351" s="45"/>
      <c r="Q1351" s="45"/>
      <c r="R1351" s="45"/>
      <c r="S1351" s="45"/>
      <c r="T1351" s="45"/>
      <c r="U1351" s="45"/>
      <c r="V1351" s="45"/>
      <c r="W1351" s="45"/>
      <c r="X1351" s="45"/>
      <c r="Y1351" s="45"/>
      <c r="Z1351" s="45"/>
      <c r="AA1351" s="45"/>
      <c r="AB1351" s="45"/>
      <c r="AC1351" s="45"/>
      <c r="AD1351" s="45"/>
      <c r="AE1351" s="45"/>
      <c r="AF1351" s="45"/>
      <c r="AG1351" s="45"/>
      <c r="AH1351" s="45"/>
      <c r="AI1351" s="45"/>
      <c r="AJ1351" s="45"/>
      <c r="AK1351" s="45"/>
      <c r="AL1351" s="45"/>
      <c r="AM1351" s="45"/>
      <c r="AN1351" s="45"/>
      <c r="AO1351" s="45"/>
      <c r="AP1351" s="45"/>
      <c r="AQ1351" s="45"/>
      <c r="AR1351" s="45"/>
      <c r="AS1351" s="45"/>
      <c r="AT1351" s="45"/>
      <c r="AU1351" s="45"/>
      <c r="AV1351" s="45"/>
      <c r="AW1351" s="45"/>
      <c r="AX1351" s="45"/>
      <c r="AY1351" s="45"/>
      <c r="AZ1351" s="45"/>
      <c r="BA1351" s="45"/>
      <c r="BB1351" s="45"/>
      <c r="BC1351" s="45"/>
      <c r="BD1351" s="45"/>
      <c r="BE1351" s="45"/>
      <c r="BF1351" s="45"/>
      <c r="BG1351" s="45"/>
      <c r="BH1351" s="45"/>
      <c r="BI1351" s="45"/>
      <c r="BJ1351" s="45"/>
      <c r="BK1351" s="45"/>
      <c r="BL1351" s="45"/>
      <c r="BM1351" s="45"/>
      <c r="BN1351" s="45"/>
      <c r="BO1351" s="45"/>
      <c r="BP1351" s="45"/>
      <c r="BQ1351" s="45"/>
      <c r="BR1351" s="45"/>
      <c r="BS1351" s="45"/>
      <c r="BT1351" s="45"/>
      <c r="BU1351" s="45"/>
      <c r="BV1351" s="45"/>
      <c r="BW1351" s="45"/>
      <c r="BX1351" s="45"/>
      <c r="BY1351" s="45"/>
      <c r="BZ1351" s="45"/>
      <c r="CA1351" s="45"/>
      <c r="CB1351" s="45"/>
      <c r="CC1351" s="45"/>
      <c r="CD1351" s="45"/>
      <c r="CE1351" s="45"/>
      <c r="CF1351" s="45"/>
      <c r="CG1351" s="45"/>
      <c r="CH1351" s="45"/>
      <c r="CI1351" s="45"/>
      <c r="CJ1351" s="45"/>
      <c r="CK1351" s="45"/>
      <c r="CL1351" s="45"/>
      <c r="CM1351" s="45"/>
      <c r="CN1351" s="45"/>
      <c r="CO1351" s="45"/>
      <c r="CP1351" s="45"/>
      <c r="CQ1351" s="45"/>
      <c r="CR1351" s="45"/>
      <c r="CS1351" s="45"/>
      <c r="CT1351" s="45"/>
      <c r="CU1351" s="45"/>
      <c r="CV1351" s="45"/>
      <c r="CW1351" s="45"/>
      <c r="CX1351" s="45"/>
      <c r="CY1351" s="45"/>
      <c r="CZ1351" s="45"/>
      <c r="DA1351" s="45"/>
      <c r="DB1351" s="45"/>
      <c r="DC1351" s="45"/>
      <c r="DD1351" s="45"/>
      <c r="DE1351" s="45"/>
      <c r="DF1351" s="45"/>
      <c r="DG1351" s="45"/>
      <c r="DH1351" s="45"/>
      <c r="DI1351" s="45"/>
      <c r="DJ1351" s="45"/>
      <c r="DK1351" s="45"/>
      <c r="DL1351" s="45"/>
      <c r="DM1351" s="45"/>
      <c r="DN1351" s="45"/>
      <c r="DO1351" s="45"/>
      <c r="DP1351" s="45"/>
      <c r="DQ1351" s="45"/>
      <c r="DR1351" s="45"/>
      <c r="DS1351" s="45"/>
      <c r="DT1351" s="45"/>
      <c r="DU1351" s="45"/>
      <c r="DV1351" s="1217"/>
      <c r="DW1351" s="45"/>
      <c r="DX1351" s="45"/>
      <c r="DY1351" s="45"/>
      <c r="DZ1351" s="45"/>
      <c r="EA1351" s="45"/>
      <c r="EB1351" s="45"/>
      <c r="EC1351" s="45"/>
      <c r="ED1351" s="45"/>
      <c r="EE1351" s="45"/>
      <c r="EF1351" s="45"/>
      <c r="EG1351" s="45"/>
      <c r="EH1351" s="45"/>
      <c r="EI1351" s="45"/>
      <c r="EJ1351" s="45"/>
      <c r="EK1351" s="45"/>
      <c r="EL1351" s="45"/>
      <c r="EM1351" s="45"/>
      <c r="EN1351" s="45"/>
      <c r="EO1351" s="45"/>
      <c r="EP1351" s="45"/>
      <c r="EQ1351" s="1217"/>
      <c r="ER1351" s="577"/>
    </row>
    <row r="1352" spans="1:148" ht="15" customHeight="1">
      <c r="A1352" s="648"/>
      <c r="B1352" s="2261" t="str">
        <f t="shared" si="1398"/>
        <v>Desk 99</v>
      </c>
      <c r="C1352" s="2266" t="str">
        <f t="shared" ref="C1352" si="1467">IF(ISBLANK(C110), "", C110)</f>
        <v/>
      </c>
      <c r="D1352" s="2266" t="str">
        <f t="shared" ref="D1352:F1352" si="1468">IF(ISBLANK(D110), "", D110)</f>
        <v/>
      </c>
      <c r="E1352" s="2266" t="str">
        <f t="shared" si="1468"/>
        <v/>
      </c>
      <c r="F1352" s="2266" t="str">
        <f t="shared" si="1468"/>
        <v/>
      </c>
      <c r="G1352" s="45"/>
      <c r="H1352" s="45"/>
      <c r="I1352" s="45"/>
      <c r="J1352" s="45"/>
      <c r="K1352" s="45"/>
      <c r="L1352" s="45"/>
      <c r="M1352" s="45"/>
      <c r="N1352" s="45"/>
      <c r="O1352" s="45"/>
      <c r="P1352" s="45"/>
      <c r="Q1352" s="45"/>
      <c r="R1352" s="45"/>
      <c r="S1352" s="45"/>
      <c r="T1352" s="45"/>
      <c r="U1352" s="45"/>
      <c r="V1352" s="45"/>
      <c r="W1352" s="45"/>
      <c r="X1352" s="45"/>
      <c r="Y1352" s="45"/>
      <c r="Z1352" s="45"/>
      <c r="AA1352" s="45"/>
      <c r="AB1352" s="45"/>
      <c r="AC1352" s="45"/>
      <c r="AD1352" s="45"/>
      <c r="AE1352" s="45"/>
      <c r="AF1352" s="45"/>
      <c r="AG1352" s="45"/>
      <c r="AH1352" s="45"/>
      <c r="AI1352" s="45"/>
      <c r="AJ1352" s="45"/>
      <c r="AK1352" s="45"/>
      <c r="AL1352" s="45"/>
      <c r="AM1352" s="45"/>
      <c r="AN1352" s="45"/>
      <c r="AO1352" s="45"/>
      <c r="AP1352" s="45"/>
      <c r="AQ1352" s="45"/>
      <c r="AR1352" s="45"/>
      <c r="AS1352" s="45"/>
      <c r="AT1352" s="45"/>
      <c r="AU1352" s="45"/>
      <c r="AV1352" s="45"/>
      <c r="AW1352" s="45"/>
      <c r="AX1352" s="45"/>
      <c r="AY1352" s="45"/>
      <c r="AZ1352" s="45"/>
      <c r="BA1352" s="45"/>
      <c r="BB1352" s="45"/>
      <c r="BC1352" s="45"/>
      <c r="BD1352" s="45"/>
      <c r="BE1352" s="45"/>
      <c r="BF1352" s="45"/>
      <c r="BG1352" s="45"/>
      <c r="BH1352" s="45"/>
      <c r="BI1352" s="45"/>
      <c r="BJ1352" s="45"/>
      <c r="BK1352" s="45"/>
      <c r="BL1352" s="45"/>
      <c r="BM1352" s="45"/>
      <c r="BN1352" s="45"/>
      <c r="BO1352" s="45"/>
      <c r="BP1352" s="45"/>
      <c r="BQ1352" s="45"/>
      <c r="BR1352" s="45"/>
      <c r="BS1352" s="45"/>
      <c r="BT1352" s="45"/>
      <c r="BU1352" s="45"/>
      <c r="BV1352" s="45"/>
      <c r="BW1352" s="45"/>
      <c r="BX1352" s="45"/>
      <c r="BY1352" s="45"/>
      <c r="BZ1352" s="45"/>
      <c r="CA1352" s="45"/>
      <c r="CB1352" s="45"/>
      <c r="CC1352" s="45"/>
      <c r="CD1352" s="45"/>
      <c r="CE1352" s="45"/>
      <c r="CF1352" s="45"/>
      <c r="CG1352" s="45"/>
      <c r="CH1352" s="45"/>
      <c r="CI1352" s="45"/>
      <c r="CJ1352" s="45"/>
      <c r="CK1352" s="45"/>
      <c r="CL1352" s="45"/>
      <c r="CM1352" s="45"/>
      <c r="CN1352" s="45"/>
      <c r="CO1352" s="45"/>
      <c r="CP1352" s="45"/>
      <c r="CQ1352" s="45"/>
      <c r="CR1352" s="45"/>
      <c r="CS1352" s="45"/>
      <c r="CT1352" s="45"/>
      <c r="CU1352" s="45"/>
      <c r="CV1352" s="45"/>
      <c r="CW1352" s="45"/>
      <c r="CX1352" s="45"/>
      <c r="CY1352" s="45"/>
      <c r="CZ1352" s="45"/>
      <c r="DA1352" s="45"/>
      <c r="DB1352" s="45"/>
      <c r="DC1352" s="45"/>
      <c r="DD1352" s="45"/>
      <c r="DE1352" s="45"/>
      <c r="DF1352" s="45"/>
      <c r="DG1352" s="45"/>
      <c r="DH1352" s="45"/>
      <c r="DI1352" s="45"/>
      <c r="DJ1352" s="45"/>
      <c r="DK1352" s="45"/>
      <c r="DL1352" s="45"/>
      <c r="DM1352" s="45"/>
      <c r="DN1352" s="45"/>
      <c r="DO1352" s="45"/>
      <c r="DP1352" s="45"/>
      <c r="DQ1352" s="45"/>
      <c r="DR1352" s="45"/>
      <c r="DS1352" s="45"/>
      <c r="DT1352" s="45"/>
      <c r="DU1352" s="45"/>
      <c r="DV1352" s="1217"/>
      <c r="DW1352" s="45"/>
      <c r="DX1352" s="45"/>
      <c r="DY1352" s="45"/>
      <c r="DZ1352" s="45"/>
      <c r="EA1352" s="45"/>
      <c r="EB1352" s="45"/>
      <c r="EC1352" s="45"/>
      <c r="ED1352" s="45"/>
      <c r="EE1352" s="45"/>
      <c r="EF1352" s="45"/>
      <c r="EG1352" s="45"/>
      <c r="EH1352" s="45"/>
      <c r="EI1352" s="45"/>
      <c r="EJ1352" s="45"/>
      <c r="EK1352" s="45"/>
      <c r="EL1352" s="45"/>
      <c r="EM1352" s="45"/>
      <c r="EN1352" s="45"/>
      <c r="EO1352" s="45"/>
      <c r="EP1352" s="45"/>
      <c r="EQ1352" s="1217"/>
      <c r="ER1352" s="577"/>
    </row>
    <row r="1353" spans="1:148" ht="15" customHeight="1">
      <c r="A1353" s="648"/>
      <c r="B1353" s="2268" t="str">
        <f t="shared" si="1398"/>
        <v>Desk 100</v>
      </c>
      <c r="C1353" s="2269" t="str">
        <f t="shared" ref="C1353" si="1469">IF(ISBLANK(C111), "", C111)</f>
        <v/>
      </c>
      <c r="D1353" s="2269" t="str">
        <f t="shared" ref="D1353:F1353" si="1470">IF(ISBLANK(D111), "", D111)</f>
        <v/>
      </c>
      <c r="E1353" s="2269" t="str">
        <f t="shared" si="1470"/>
        <v/>
      </c>
      <c r="F1353" s="2269" t="str">
        <f t="shared" si="1470"/>
        <v/>
      </c>
      <c r="G1353" s="423"/>
      <c r="H1353" s="423"/>
      <c r="I1353" s="423"/>
      <c r="J1353" s="423"/>
      <c r="K1353" s="423"/>
      <c r="L1353" s="423"/>
      <c r="M1353" s="423"/>
      <c r="N1353" s="423"/>
      <c r="O1353" s="423"/>
      <c r="P1353" s="423"/>
      <c r="Q1353" s="423"/>
      <c r="R1353" s="423"/>
      <c r="S1353" s="423"/>
      <c r="T1353" s="423"/>
      <c r="U1353" s="423"/>
      <c r="V1353" s="423"/>
      <c r="W1353" s="423"/>
      <c r="X1353" s="423"/>
      <c r="Y1353" s="423"/>
      <c r="Z1353" s="423"/>
      <c r="AA1353" s="423"/>
      <c r="AB1353" s="423"/>
      <c r="AC1353" s="423"/>
      <c r="AD1353" s="423"/>
      <c r="AE1353" s="423"/>
      <c r="AF1353" s="423"/>
      <c r="AG1353" s="423"/>
      <c r="AH1353" s="423"/>
      <c r="AI1353" s="423"/>
      <c r="AJ1353" s="423"/>
      <c r="AK1353" s="423"/>
      <c r="AL1353" s="423"/>
      <c r="AM1353" s="423"/>
      <c r="AN1353" s="423"/>
      <c r="AO1353" s="423"/>
      <c r="AP1353" s="423"/>
      <c r="AQ1353" s="423"/>
      <c r="AR1353" s="423"/>
      <c r="AS1353" s="423"/>
      <c r="AT1353" s="423"/>
      <c r="AU1353" s="423"/>
      <c r="AV1353" s="423"/>
      <c r="AW1353" s="423"/>
      <c r="AX1353" s="423"/>
      <c r="AY1353" s="423"/>
      <c r="AZ1353" s="423"/>
      <c r="BA1353" s="423"/>
      <c r="BB1353" s="423"/>
      <c r="BC1353" s="423"/>
      <c r="BD1353" s="423"/>
      <c r="BE1353" s="423"/>
      <c r="BF1353" s="423"/>
      <c r="BG1353" s="423"/>
      <c r="BH1353" s="423"/>
      <c r="BI1353" s="423"/>
      <c r="BJ1353" s="423"/>
      <c r="BK1353" s="423"/>
      <c r="BL1353" s="423"/>
      <c r="BM1353" s="423"/>
      <c r="BN1353" s="423"/>
      <c r="BO1353" s="423"/>
      <c r="BP1353" s="423"/>
      <c r="BQ1353" s="423"/>
      <c r="BR1353" s="423"/>
      <c r="BS1353" s="423"/>
      <c r="BT1353" s="423"/>
      <c r="BU1353" s="423"/>
      <c r="BV1353" s="423"/>
      <c r="BW1353" s="423"/>
      <c r="BX1353" s="423"/>
      <c r="BY1353" s="423"/>
      <c r="BZ1353" s="423"/>
      <c r="CA1353" s="423"/>
      <c r="CB1353" s="423"/>
      <c r="CC1353" s="423"/>
      <c r="CD1353" s="423"/>
      <c r="CE1353" s="423"/>
      <c r="CF1353" s="423"/>
      <c r="CG1353" s="423"/>
      <c r="CH1353" s="423"/>
      <c r="CI1353" s="423"/>
      <c r="CJ1353" s="423"/>
      <c r="CK1353" s="423"/>
      <c r="CL1353" s="423"/>
      <c r="CM1353" s="423"/>
      <c r="CN1353" s="423"/>
      <c r="CO1353" s="423"/>
      <c r="CP1353" s="423"/>
      <c r="CQ1353" s="423"/>
      <c r="CR1353" s="423"/>
      <c r="CS1353" s="423"/>
      <c r="CT1353" s="423"/>
      <c r="CU1353" s="423"/>
      <c r="CV1353" s="423"/>
      <c r="CW1353" s="423"/>
      <c r="CX1353" s="423"/>
      <c r="CY1353" s="423"/>
      <c r="CZ1353" s="423"/>
      <c r="DA1353" s="423"/>
      <c r="DB1353" s="423"/>
      <c r="DC1353" s="423"/>
      <c r="DD1353" s="423"/>
      <c r="DE1353" s="423"/>
      <c r="DF1353" s="423"/>
      <c r="DG1353" s="423"/>
      <c r="DH1353" s="423"/>
      <c r="DI1353" s="423"/>
      <c r="DJ1353" s="423"/>
      <c r="DK1353" s="423"/>
      <c r="DL1353" s="423"/>
      <c r="DM1353" s="423"/>
      <c r="DN1353" s="423"/>
      <c r="DO1353" s="423"/>
      <c r="DP1353" s="423"/>
      <c r="DQ1353" s="423"/>
      <c r="DR1353" s="423"/>
      <c r="DS1353" s="423"/>
      <c r="DT1353" s="423"/>
      <c r="DU1353" s="423"/>
      <c r="DV1353" s="97"/>
      <c r="DW1353" s="423"/>
      <c r="DX1353" s="423"/>
      <c r="DY1353" s="423"/>
      <c r="DZ1353" s="423"/>
      <c r="EA1353" s="423"/>
      <c r="EB1353" s="423"/>
      <c r="EC1353" s="423"/>
      <c r="ED1353" s="423"/>
      <c r="EE1353" s="423"/>
      <c r="EF1353" s="423"/>
      <c r="EG1353" s="423"/>
      <c r="EH1353" s="423"/>
      <c r="EI1353" s="423"/>
      <c r="EJ1353" s="423"/>
      <c r="EK1353" s="423"/>
      <c r="EL1353" s="423"/>
      <c r="EM1353" s="423"/>
      <c r="EN1353" s="423"/>
      <c r="EO1353" s="423"/>
      <c r="EP1353" s="423"/>
      <c r="EQ1353" s="97"/>
      <c r="ER1353" s="577"/>
    </row>
    <row r="1354" spans="1:148" ht="15" customHeight="1">
      <c r="A1354" s="648"/>
      <c r="B1354" s="2279" t="s">
        <v>1419</v>
      </c>
      <c r="C1354" s="2264"/>
      <c r="D1354" s="2264"/>
      <c r="E1354" s="2264"/>
      <c r="F1354" s="2264"/>
      <c r="G1354" s="75"/>
      <c r="H1354" s="75"/>
      <c r="I1354" s="75"/>
      <c r="J1354" s="75"/>
      <c r="K1354" s="75"/>
      <c r="L1354" s="75"/>
      <c r="M1354" s="75"/>
      <c r="N1354" s="75"/>
      <c r="O1354" s="75"/>
      <c r="P1354" s="75"/>
      <c r="Q1354" s="75"/>
      <c r="R1354" s="75"/>
      <c r="S1354" s="75"/>
      <c r="T1354" s="75"/>
      <c r="U1354" s="75"/>
      <c r="V1354" s="75"/>
      <c r="W1354" s="75"/>
      <c r="X1354" s="75"/>
      <c r="Y1354" s="75"/>
      <c r="Z1354" s="75"/>
      <c r="AA1354" s="75"/>
      <c r="AB1354" s="75"/>
      <c r="AC1354" s="75"/>
      <c r="AD1354" s="75"/>
      <c r="AE1354" s="75"/>
      <c r="AF1354" s="75"/>
      <c r="AG1354" s="75"/>
      <c r="AH1354" s="75"/>
      <c r="AI1354" s="75"/>
      <c r="AJ1354" s="75"/>
      <c r="AK1354" s="75"/>
      <c r="AL1354" s="75"/>
      <c r="AM1354" s="75"/>
      <c r="AN1354" s="75"/>
      <c r="AO1354" s="75"/>
      <c r="AP1354" s="75"/>
      <c r="AQ1354" s="75"/>
      <c r="AR1354" s="75"/>
      <c r="AS1354" s="75"/>
      <c r="AT1354" s="75"/>
      <c r="AU1354" s="75"/>
      <c r="AV1354" s="75"/>
      <c r="AW1354" s="75"/>
      <c r="AX1354" s="75"/>
      <c r="AY1354" s="75"/>
      <c r="AZ1354" s="75"/>
      <c r="BA1354" s="75"/>
      <c r="BB1354" s="75"/>
      <c r="BC1354" s="75"/>
      <c r="BD1354" s="75"/>
      <c r="BE1354" s="75"/>
      <c r="BF1354" s="75"/>
      <c r="BG1354" s="75"/>
      <c r="BH1354" s="75"/>
      <c r="BI1354" s="75"/>
      <c r="BJ1354" s="75"/>
      <c r="BK1354" s="75"/>
      <c r="BL1354" s="75"/>
      <c r="BM1354" s="75"/>
      <c r="BN1354" s="75"/>
      <c r="BO1354" s="75"/>
      <c r="BP1354" s="75"/>
      <c r="BQ1354" s="75"/>
      <c r="BR1354" s="75"/>
      <c r="BS1354" s="75"/>
      <c r="BT1354" s="75"/>
      <c r="BU1354" s="75"/>
      <c r="BV1354" s="75"/>
      <c r="BW1354" s="75"/>
      <c r="BX1354" s="75"/>
      <c r="BY1354" s="75"/>
      <c r="BZ1354" s="75"/>
      <c r="CA1354" s="75"/>
      <c r="CB1354" s="75"/>
      <c r="CC1354" s="75"/>
      <c r="CD1354" s="75"/>
      <c r="CE1354" s="75"/>
      <c r="CF1354" s="75"/>
      <c r="CG1354" s="75"/>
      <c r="CH1354" s="75"/>
      <c r="CI1354" s="75"/>
      <c r="CJ1354" s="75"/>
      <c r="CK1354" s="75"/>
      <c r="CL1354" s="75"/>
      <c r="CM1354" s="75"/>
      <c r="CN1354" s="75"/>
      <c r="CO1354" s="75"/>
      <c r="CP1354" s="75"/>
      <c r="CQ1354" s="75"/>
      <c r="CR1354" s="75"/>
      <c r="CS1354" s="75"/>
      <c r="CT1354" s="75"/>
      <c r="CU1354" s="75"/>
      <c r="CV1354" s="75"/>
      <c r="CW1354" s="75"/>
      <c r="CX1354" s="75"/>
      <c r="CY1354" s="75"/>
      <c r="CZ1354" s="75"/>
      <c r="DA1354" s="75"/>
      <c r="DB1354" s="75"/>
      <c r="DC1354" s="75"/>
      <c r="DD1354" s="75"/>
      <c r="DE1354" s="75"/>
      <c r="DF1354" s="75"/>
      <c r="DG1354" s="75"/>
      <c r="DH1354" s="75"/>
      <c r="DI1354" s="75"/>
      <c r="DJ1354" s="75"/>
      <c r="DK1354" s="75"/>
      <c r="DL1354" s="75"/>
      <c r="DM1354" s="75"/>
      <c r="DN1354" s="75"/>
      <c r="DO1354" s="75"/>
      <c r="DP1354" s="75"/>
      <c r="DQ1354" s="75"/>
      <c r="DR1354" s="75"/>
      <c r="DS1354" s="75"/>
      <c r="DT1354" s="75"/>
      <c r="DU1354" s="75"/>
      <c r="DV1354" s="2280"/>
      <c r="DW1354" s="75"/>
      <c r="DX1354" s="75"/>
      <c r="DY1354" s="75"/>
      <c r="DZ1354" s="75"/>
      <c r="EA1354" s="75"/>
      <c r="EB1354" s="75"/>
      <c r="EC1354" s="75"/>
      <c r="ED1354" s="75"/>
      <c r="EE1354" s="75"/>
      <c r="EF1354" s="75"/>
      <c r="EG1354" s="75"/>
      <c r="EH1354" s="75"/>
      <c r="EI1354" s="75"/>
      <c r="EJ1354" s="75"/>
      <c r="EK1354" s="75"/>
      <c r="EL1354" s="75"/>
      <c r="EM1354" s="75"/>
      <c r="EN1354" s="75"/>
      <c r="EO1354" s="75"/>
      <c r="EP1354" s="75"/>
      <c r="EQ1354" s="2280"/>
      <c r="ER1354" s="577"/>
    </row>
    <row r="1355" spans="1:148" s="1191" customFormat="1" ht="15" customHeight="1">
      <c r="A1355" s="593"/>
      <c r="B1355" s="1772"/>
      <c r="C1355" s="1772"/>
      <c r="D1355" s="2259"/>
      <c r="E1355" s="2259"/>
      <c r="F1355" s="2259"/>
      <c r="G1355" s="1772"/>
      <c r="H1355" s="1772"/>
      <c r="I1355" s="1772"/>
      <c r="J1355" s="1772"/>
      <c r="K1355" s="1772"/>
      <c r="L1355" s="1772"/>
      <c r="M1355" s="1772"/>
      <c r="N1355" s="1772"/>
      <c r="O1355" s="1772"/>
      <c r="P1355" s="1772"/>
      <c r="Q1355" s="1772"/>
      <c r="R1355" s="1772"/>
      <c r="S1355" s="1772"/>
      <c r="T1355" s="1772"/>
      <c r="U1355" s="1772"/>
      <c r="V1355" s="1772"/>
      <c r="W1355" s="1772"/>
      <c r="X1355" s="1772"/>
      <c r="Y1355" s="1772"/>
      <c r="Z1355" s="1772"/>
      <c r="AA1355" s="1772"/>
      <c r="AB1355" s="1772"/>
      <c r="AC1355" s="1772"/>
      <c r="AD1355" s="1772"/>
      <c r="AE1355" s="1772"/>
      <c r="AF1355" s="1772"/>
      <c r="AG1355" s="1772"/>
      <c r="AH1355" s="1772"/>
      <c r="AI1355" s="1772"/>
      <c r="AJ1355" s="1772"/>
      <c r="AK1355" s="1772"/>
      <c r="AL1355" s="1772"/>
      <c r="AM1355" s="1772"/>
      <c r="AN1355" s="1772"/>
      <c r="AO1355" s="1772"/>
      <c r="AP1355" s="1772"/>
      <c r="AQ1355" s="1772"/>
      <c r="AR1355" s="1772"/>
      <c r="AS1355" s="1772"/>
      <c r="AT1355" s="1772"/>
      <c r="AU1355" s="1772"/>
      <c r="AV1355" s="1772"/>
      <c r="AW1355" s="1772"/>
      <c r="AX1355" s="1772"/>
      <c r="AY1355" s="1772"/>
      <c r="AZ1355" s="1772"/>
      <c r="BA1355" s="1772"/>
      <c r="BB1355" s="1772"/>
      <c r="BC1355" s="1772"/>
      <c r="BD1355" s="1772"/>
      <c r="BE1355" s="1772"/>
      <c r="BF1355" s="1772"/>
      <c r="BG1355" s="1772"/>
      <c r="BH1355" s="1772"/>
      <c r="BI1355" s="1772"/>
      <c r="BJ1355" s="1772"/>
      <c r="BK1355" s="1772"/>
      <c r="BL1355" s="1772"/>
      <c r="BM1355" s="1772"/>
      <c r="BN1355" s="1772"/>
      <c r="BO1355" s="1772"/>
      <c r="BP1355" s="1772"/>
      <c r="BQ1355" s="1772"/>
      <c r="BR1355" s="1772"/>
      <c r="BS1355" s="1772"/>
      <c r="BT1355" s="1772"/>
      <c r="BU1355" s="1772"/>
      <c r="BV1355" s="1772"/>
      <c r="BW1355" s="1772"/>
      <c r="BX1355" s="1772"/>
      <c r="BY1355" s="1772"/>
      <c r="BZ1355" s="1772"/>
      <c r="CA1355" s="1772"/>
      <c r="CB1355" s="1772"/>
      <c r="CC1355" s="1772"/>
      <c r="CD1355" s="1772"/>
      <c r="CE1355" s="1772"/>
      <c r="CF1355" s="1772"/>
      <c r="CG1355" s="1772"/>
      <c r="CH1355" s="1772"/>
      <c r="CI1355" s="1772"/>
      <c r="CJ1355" s="1772"/>
      <c r="CK1355" s="1772"/>
      <c r="CL1355" s="1772"/>
      <c r="CM1355" s="1772"/>
      <c r="CN1355" s="1772"/>
      <c r="CO1355" s="1772"/>
      <c r="CP1355" s="1772"/>
      <c r="CQ1355" s="1772"/>
      <c r="CR1355" s="1772"/>
      <c r="CS1355" s="1772"/>
      <c r="CT1355" s="1772"/>
      <c r="CU1355" s="1772"/>
      <c r="CV1355" s="1772"/>
      <c r="CW1355" s="1772"/>
      <c r="CX1355" s="1772"/>
      <c r="CY1355" s="1772"/>
      <c r="CZ1355" s="1772"/>
      <c r="DA1355" s="1772"/>
      <c r="DB1355" s="1772"/>
      <c r="DC1355" s="1772"/>
      <c r="DD1355" s="1772"/>
      <c r="DE1355" s="1772"/>
      <c r="DF1355" s="1772"/>
      <c r="DG1355" s="1772"/>
      <c r="DH1355" s="1772"/>
      <c r="DI1355" s="1772"/>
      <c r="DJ1355" s="1772"/>
      <c r="DK1355" s="1772"/>
      <c r="DL1355" s="1772"/>
      <c r="DM1355" s="1772"/>
      <c r="DN1355" s="1772"/>
      <c r="DO1355" s="1772"/>
      <c r="DP1355" s="1772"/>
      <c r="DQ1355" s="1772"/>
      <c r="DR1355" s="1772"/>
      <c r="DS1355" s="1772"/>
      <c r="DT1355" s="1772"/>
      <c r="DU1355" s="1772"/>
      <c r="DV1355" s="1772"/>
      <c r="DW1355" s="1772"/>
      <c r="DX1355" s="1772"/>
      <c r="DY1355" s="1772"/>
      <c r="DZ1355" s="1772"/>
      <c r="EA1355" s="1772"/>
      <c r="EB1355" s="1772"/>
      <c r="EC1355" s="1772"/>
      <c r="ED1355" s="1772"/>
      <c r="EE1355" s="1772"/>
      <c r="EF1355" s="1772"/>
      <c r="EG1355" s="1772"/>
      <c r="EH1355" s="1772"/>
      <c r="EI1355" s="1772"/>
      <c r="EJ1355" s="1772"/>
      <c r="EK1355" s="1772"/>
      <c r="EL1355" s="1772"/>
      <c r="EM1355" s="1772"/>
      <c r="EN1355" s="1772"/>
      <c r="EO1355" s="1772"/>
      <c r="EP1355" s="1772"/>
      <c r="EQ1355" s="1772"/>
      <c r="ER1355" s="594"/>
    </row>
    <row r="1356" spans="1:148" hidden="1"/>
    <row r="1357" spans="1:148" hidden="1"/>
    <row r="1358" spans="1:148" hidden="1"/>
    <row r="1359" spans="1:148" hidden="1"/>
    <row r="1360" spans="1:148" hidden="1"/>
    <row r="1361" spans="4:155" hidden="1"/>
    <row r="1362" spans="4:155" hidden="1"/>
    <row r="1363" spans="4:155" hidden="1"/>
    <row r="1364" spans="4:155" hidden="1"/>
    <row r="1365" spans="4:155" hidden="1"/>
    <row r="1366" spans="4:155" s="585" customFormat="1" hidden="1">
      <c r="D1366" s="2245"/>
      <c r="E1366" s="2245"/>
      <c r="F1366" s="2245"/>
      <c r="G1366" s="1179"/>
      <c r="H1366" s="1185"/>
      <c r="I1366" s="1185"/>
      <c r="J1366" s="1185"/>
      <c r="K1366" s="1185"/>
      <c r="L1366" s="1185"/>
      <c r="M1366" s="1185"/>
      <c r="N1366" s="1185"/>
      <c r="O1366" s="1185"/>
      <c r="P1366" s="1185"/>
      <c r="Q1366" s="1185"/>
      <c r="R1366" s="1185"/>
      <c r="S1366" s="1185"/>
      <c r="T1366" s="1185"/>
      <c r="U1366" s="1185"/>
      <c r="V1366" s="1185"/>
      <c r="W1366" s="1185"/>
      <c r="X1366" s="1185"/>
      <c r="Y1366" s="1185"/>
      <c r="Z1366" s="1185"/>
      <c r="AA1366" s="1185"/>
      <c r="AB1366" s="1185"/>
      <c r="AC1366" s="1185"/>
      <c r="AD1366" s="1185"/>
      <c r="AE1366" s="1185"/>
      <c r="AF1366" s="1185"/>
      <c r="AG1366" s="1185"/>
      <c r="AH1366" s="1185"/>
      <c r="AI1366" s="1185"/>
      <c r="AJ1366" s="1185"/>
      <c r="AK1366" s="1185"/>
      <c r="AL1366" s="1185"/>
      <c r="AM1366" s="1185"/>
      <c r="AN1366" s="1185"/>
      <c r="AO1366" s="1185"/>
      <c r="AP1366" s="1185"/>
      <c r="AQ1366" s="1185"/>
      <c r="AR1366" s="1185"/>
      <c r="AS1366" s="1185"/>
      <c r="AT1366" s="1185"/>
      <c r="AU1366" s="1185"/>
      <c r="AV1366" s="1185"/>
      <c r="AW1366" s="1185"/>
      <c r="AX1366" s="1185"/>
      <c r="AY1366" s="1185"/>
      <c r="AZ1366" s="1185"/>
      <c r="BA1366" s="1185"/>
      <c r="BB1366" s="1185"/>
      <c r="BC1366" s="1185"/>
      <c r="BD1366" s="1185"/>
      <c r="BE1366" s="1185"/>
      <c r="BF1366" s="1185"/>
      <c r="BG1366" s="1185"/>
      <c r="BH1366" s="1185"/>
      <c r="BI1366" s="1185"/>
      <c r="BJ1366" s="1185"/>
      <c r="BK1366" s="1185"/>
      <c r="BL1366" s="1185"/>
      <c r="BM1366" s="1185"/>
      <c r="BN1366" s="1185"/>
      <c r="BO1366" s="1185"/>
      <c r="BP1366" s="1185"/>
      <c r="BQ1366" s="1185"/>
      <c r="BR1366" s="1185"/>
      <c r="BS1366" s="1185"/>
      <c r="BT1366" s="1185"/>
      <c r="BU1366" s="1185"/>
      <c r="BV1366" s="1185"/>
      <c r="BW1366" s="1185"/>
      <c r="BX1366" s="1185"/>
      <c r="BY1366" s="1185"/>
      <c r="BZ1366" s="1185"/>
      <c r="CA1366" s="1185"/>
      <c r="CB1366" s="1185"/>
      <c r="CC1366" s="1185"/>
      <c r="CD1366" s="1185"/>
      <c r="CE1366" s="1185"/>
      <c r="CF1366" s="1185"/>
      <c r="CG1366" s="1185"/>
      <c r="CH1366" s="1185"/>
      <c r="CI1366" s="1185"/>
      <c r="CJ1366" s="1185"/>
      <c r="CK1366" s="1185"/>
      <c r="CL1366" s="1185"/>
      <c r="CM1366" s="1185"/>
      <c r="CN1366" s="1185"/>
      <c r="CO1366" s="1185"/>
      <c r="CP1366" s="1185"/>
      <c r="CQ1366" s="1185"/>
      <c r="CR1366" s="1185"/>
      <c r="CS1366" s="1185"/>
      <c r="CT1366" s="1185"/>
      <c r="CU1366" s="1185"/>
      <c r="CV1366" s="1185"/>
      <c r="CW1366" s="1185"/>
      <c r="CX1366" s="1185"/>
      <c r="CY1366" s="1185"/>
      <c r="CZ1366" s="1185"/>
      <c r="DA1366" s="1185"/>
      <c r="DB1366" s="1185"/>
      <c r="DC1366" s="1185"/>
      <c r="DD1366" s="1185"/>
      <c r="DE1366" s="1185"/>
      <c r="DF1366" s="1185"/>
      <c r="DG1366" s="1185"/>
      <c r="DH1366" s="1185"/>
      <c r="DI1366" s="1185"/>
      <c r="DJ1366" s="1185"/>
      <c r="DK1366" s="1185"/>
      <c r="DL1366" s="1185"/>
      <c r="DM1366" s="1185"/>
      <c r="DN1366" s="1185"/>
      <c r="DO1366" s="1185"/>
      <c r="DP1366" s="1185"/>
      <c r="DQ1366" s="1185"/>
      <c r="DR1366" s="1185"/>
      <c r="DS1366" s="1185"/>
      <c r="DT1366" s="1185"/>
      <c r="DU1366" s="1185"/>
      <c r="DV1366" s="1185"/>
      <c r="DW1366" s="1185"/>
      <c r="DX1366" s="1185"/>
      <c r="DY1366" s="1185"/>
      <c r="DZ1366" s="1185"/>
      <c r="EA1366" s="1185"/>
      <c r="EB1366" s="1185"/>
      <c r="EC1366" s="1185"/>
      <c r="ED1366" s="1185"/>
      <c r="EE1366" s="1185"/>
      <c r="EF1366" s="1185"/>
      <c r="EG1366" s="1185"/>
      <c r="EH1366" s="1185"/>
      <c r="EI1366" s="1185"/>
      <c r="EJ1366" s="1185"/>
      <c r="EK1366" s="1185"/>
      <c r="EL1366" s="1185"/>
      <c r="EM1366" s="1185"/>
      <c r="EN1366" s="1185"/>
      <c r="EO1366" s="1185"/>
      <c r="EP1366" s="1185"/>
      <c r="EQ1366" s="1185"/>
      <c r="ER1366" s="1185"/>
      <c r="ES1366" s="1185"/>
      <c r="ET1366" s="1185"/>
      <c r="EU1366" s="1185"/>
      <c r="EV1366" s="1185"/>
      <c r="EW1366" s="1185"/>
      <c r="EX1366" s="1185"/>
      <c r="EY1366" s="1185"/>
    </row>
    <row r="1367" spans="4:155" s="585" customFormat="1" hidden="1">
      <c r="D1367" s="2245"/>
      <c r="E1367" s="2245"/>
      <c r="F1367" s="2245"/>
      <c r="G1367" s="1179"/>
      <c r="H1367" s="1185"/>
      <c r="I1367" s="1185"/>
      <c r="J1367" s="1185"/>
      <c r="K1367" s="1185"/>
      <c r="L1367" s="1185"/>
      <c r="M1367" s="1185"/>
      <c r="N1367" s="1185"/>
      <c r="O1367" s="1185"/>
      <c r="P1367" s="1185"/>
      <c r="Q1367" s="1185"/>
      <c r="R1367" s="1185"/>
      <c r="S1367" s="1185"/>
      <c r="T1367" s="1185"/>
      <c r="U1367" s="1185"/>
      <c r="V1367" s="1185"/>
      <c r="W1367" s="1185"/>
      <c r="X1367" s="1185"/>
      <c r="Y1367" s="1185"/>
      <c r="Z1367" s="1185"/>
      <c r="AA1367" s="1185"/>
      <c r="AB1367" s="1185"/>
      <c r="AC1367" s="1185"/>
      <c r="AD1367" s="1185"/>
      <c r="AE1367" s="1185"/>
      <c r="AF1367" s="1185"/>
      <c r="AG1367" s="1185"/>
      <c r="AH1367" s="1185"/>
      <c r="AI1367" s="1185"/>
      <c r="AJ1367" s="1185"/>
      <c r="AK1367" s="1185"/>
      <c r="AL1367" s="1185"/>
      <c r="AM1367" s="1185"/>
      <c r="AN1367" s="1185"/>
      <c r="AO1367" s="1185"/>
      <c r="AP1367" s="1185"/>
      <c r="AQ1367" s="1185"/>
      <c r="AR1367" s="1185"/>
      <c r="AS1367" s="1185"/>
      <c r="AT1367" s="1185"/>
      <c r="AU1367" s="1185"/>
      <c r="AV1367" s="1185"/>
      <c r="AW1367" s="1185"/>
      <c r="AX1367" s="1185"/>
      <c r="AY1367" s="1185"/>
      <c r="AZ1367" s="1185"/>
      <c r="BA1367" s="1185"/>
      <c r="BB1367" s="1185"/>
      <c r="BC1367" s="1185"/>
      <c r="BD1367" s="1185"/>
      <c r="BE1367" s="1185"/>
      <c r="BF1367" s="1185"/>
      <c r="BG1367" s="1185"/>
      <c r="BH1367" s="1185"/>
      <c r="BI1367" s="1185"/>
      <c r="BJ1367" s="1185"/>
      <c r="BK1367" s="1185"/>
      <c r="BL1367" s="1185"/>
      <c r="BM1367" s="1185"/>
      <c r="BN1367" s="1185"/>
      <c r="BO1367" s="1185"/>
      <c r="BP1367" s="1185"/>
      <c r="BQ1367" s="1185"/>
      <c r="BR1367" s="1185"/>
      <c r="BS1367" s="1185"/>
      <c r="BT1367" s="1185"/>
      <c r="BU1367" s="1185"/>
      <c r="BV1367" s="1185"/>
      <c r="BW1367" s="1185"/>
      <c r="BX1367" s="1185"/>
      <c r="BY1367" s="1185"/>
      <c r="BZ1367" s="1185"/>
      <c r="CA1367" s="1185"/>
      <c r="CB1367" s="1185"/>
      <c r="CC1367" s="1185"/>
      <c r="CD1367" s="1185"/>
      <c r="CE1367" s="1185"/>
      <c r="CF1367" s="1185"/>
      <c r="CG1367" s="1185"/>
      <c r="CH1367" s="1185"/>
      <c r="CI1367" s="1185"/>
      <c r="CJ1367" s="1185"/>
      <c r="CK1367" s="1185"/>
      <c r="CL1367" s="1185"/>
      <c r="CM1367" s="1185"/>
      <c r="CN1367" s="1185"/>
      <c r="CO1367" s="1185"/>
      <c r="CP1367" s="1185"/>
      <c r="CQ1367" s="1185"/>
      <c r="CR1367" s="1185"/>
      <c r="CS1367" s="1185"/>
      <c r="CT1367" s="1185"/>
      <c r="CU1367" s="1185"/>
      <c r="CV1367" s="1185"/>
      <c r="CW1367" s="1185"/>
      <c r="CX1367" s="1185"/>
      <c r="CY1367" s="1185"/>
      <c r="CZ1367" s="1185"/>
      <c r="DA1367" s="1185"/>
      <c r="DB1367" s="1185"/>
      <c r="DC1367" s="1185"/>
      <c r="DD1367" s="1185"/>
      <c r="DE1367" s="1185"/>
      <c r="DF1367" s="1185"/>
      <c r="DG1367" s="1185"/>
      <c r="DH1367" s="1185"/>
      <c r="DI1367" s="1185"/>
      <c r="DJ1367" s="1185"/>
      <c r="DK1367" s="1185"/>
      <c r="DL1367" s="1185"/>
      <c r="DM1367" s="1185"/>
      <c r="DN1367" s="1185"/>
      <c r="DO1367" s="1185"/>
      <c r="DP1367" s="1185"/>
      <c r="DQ1367" s="1185"/>
      <c r="DR1367" s="1185"/>
      <c r="DS1367" s="1185"/>
      <c r="DT1367" s="1185"/>
      <c r="DU1367" s="1185"/>
      <c r="DV1367" s="1185"/>
      <c r="DW1367" s="1185"/>
      <c r="DX1367" s="1185"/>
      <c r="DY1367" s="1185"/>
      <c r="DZ1367" s="1185"/>
      <c r="EA1367" s="1185"/>
      <c r="EB1367" s="1185"/>
      <c r="EC1367" s="1185"/>
      <c r="ED1367" s="1185"/>
      <c r="EE1367" s="1185"/>
      <c r="EF1367" s="1185"/>
      <c r="EG1367" s="1185"/>
      <c r="EH1367" s="1185"/>
      <c r="EI1367" s="1185"/>
      <c r="EJ1367" s="1185"/>
      <c r="EK1367" s="1185"/>
      <c r="EL1367" s="1185"/>
      <c r="EM1367" s="1185"/>
      <c r="EN1367" s="1185"/>
      <c r="EO1367" s="1185"/>
      <c r="EP1367" s="1185"/>
      <c r="EQ1367" s="1185"/>
      <c r="ER1367" s="1185"/>
      <c r="ES1367" s="1185"/>
      <c r="ET1367" s="1185"/>
      <c r="EU1367" s="1185"/>
      <c r="EV1367" s="1185"/>
      <c r="EW1367" s="1185"/>
      <c r="EX1367" s="1185"/>
      <c r="EY1367" s="1185"/>
    </row>
    <row r="1368" spans="4:155" s="585" customFormat="1" hidden="1">
      <c r="D1368" s="2245"/>
      <c r="E1368" s="2245"/>
      <c r="F1368" s="2245"/>
      <c r="G1368" s="1179"/>
      <c r="H1368" s="1185"/>
      <c r="I1368" s="1185"/>
      <c r="J1368" s="1185"/>
      <c r="K1368" s="1185"/>
      <c r="L1368" s="1185"/>
      <c r="M1368" s="1185"/>
      <c r="N1368" s="1185"/>
      <c r="O1368" s="1185"/>
      <c r="P1368" s="1185"/>
      <c r="Q1368" s="1185"/>
      <c r="R1368" s="1185"/>
      <c r="S1368" s="1185"/>
      <c r="T1368" s="1185"/>
      <c r="U1368" s="1185"/>
      <c r="V1368" s="1185"/>
      <c r="W1368" s="1185"/>
      <c r="X1368" s="1185"/>
      <c r="Y1368" s="1185"/>
      <c r="Z1368" s="1185"/>
      <c r="AA1368" s="1185"/>
      <c r="AB1368" s="1185"/>
      <c r="AC1368" s="1185"/>
      <c r="AD1368" s="1185"/>
      <c r="AE1368" s="1185"/>
      <c r="AF1368" s="1185"/>
      <c r="AG1368" s="1185"/>
      <c r="AH1368" s="1185"/>
      <c r="AI1368" s="1185"/>
      <c r="AJ1368" s="1185"/>
      <c r="AK1368" s="1185"/>
      <c r="AL1368" s="1185"/>
      <c r="AM1368" s="1185"/>
      <c r="AN1368" s="1185"/>
      <c r="AO1368" s="1185"/>
      <c r="AP1368" s="1185"/>
      <c r="AQ1368" s="1185"/>
      <c r="AR1368" s="1185"/>
      <c r="AS1368" s="1185"/>
      <c r="AT1368" s="1185"/>
      <c r="AU1368" s="1185"/>
      <c r="AV1368" s="1185"/>
      <c r="AW1368" s="1185"/>
      <c r="AX1368" s="1185"/>
      <c r="AY1368" s="1185"/>
      <c r="AZ1368" s="1185"/>
      <c r="BA1368" s="1185"/>
      <c r="BB1368" s="1185"/>
      <c r="BC1368" s="1185"/>
      <c r="BD1368" s="1185"/>
      <c r="BE1368" s="1185"/>
      <c r="BF1368" s="1185"/>
      <c r="BG1368" s="1185"/>
      <c r="BH1368" s="1185"/>
      <c r="BI1368" s="1185"/>
      <c r="BJ1368" s="1185"/>
      <c r="BK1368" s="1185"/>
      <c r="BL1368" s="1185"/>
      <c r="BM1368" s="1185"/>
      <c r="BN1368" s="1185"/>
      <c r="BO1368" s="1185"/>
      <c r="BP1368" s="1185"/>
      <c r="BQ1368" s="1185"/>
      <c r="BR1368" s="1185"/>
      <c r="BS1368" s="1185"/>
      <c r="BT1368" s="1185"/>
      <c r="BU1368" s="1185"/>
      <c r="BV1368" s="1185"/>
      <c r="BW1368" s="1185"/>
      <c r="BX1368" s="1185"/>
      <c r="BY1368" s="1185"/>
      <c r="BZ1368" s="1185"/>
      <c r="CA1368" s="1185"/>
      <c r="CB1368" s="1185"/>
      <c r="CC1368" s="1185"/>
      <c r="CD1368" s="1185"/>
      <c r="CE1368" s="1185"/>
      <c r="CF1368" s="1185"/>
      <c r="CG1368" s="1185"/>
      <c r="CH1368" s="1185"/>
      <c r="CI1368" s="1185"/>
      <c r="CJ1368" s="1185"/>
      <c r="CK1368" s="1185"/>
      <c r="CL1368" s="1185"/>
      <c r="CM1368" s="1185"/>
      <c r="CN1368" s="1185"/>
      <c r="CO1368" s="1185"/>
      <c r="CP1368" s="1185"/>
      <c r="CQ1368" s="1185"/>
      <c r="CR1368" s="1185"/>
      <c r="CS1368" s="1185"/>
      <c r="CT1368" s="1185"/>
      <c r="CU1368" s="1185"/>
      <c r="CV1368" s="1185"/>
      <c r="CW1368" s="1185"/>
      <c r="CX1368" s="1185"/>
      <c r="CY1368" s="1185"/>
      <c r="CZ1368" s="1185"/>
      <c r="DA1368" s="1185"/>
      <c r="DB1368" s="1185"/>
      <c r="DC1368" s="1185"/>
      <c r="DD1368" s="1185"/>
      <c r="DE1368" s="1185"/>
      <c r="DF1368" s="1185"/>
      <c r="DG1368" s="1185"/>
      <c r="DH1368" s="1185"/>
      <c r="DI1368" s="1185"/>
      <c r="DJ1368" s="1185"/>
      <c r="DK1368" s="1185"/>
      <c r="DL1368" s="1185"/>
      <c r="DM1368" s="1185"/>
      <c r="DN1368" s="1185"/>
      <c r="DO1368" s="1185"/>
      <c r="DP1368" s="1185"/>
      <c r="DQ1368" s="1185"/>
      <c r="DR1368" s="1185"/>
      <c r="DS1368" s="1185"/>
      <c r="DT1368" s="1185"/>
      <c r="DU1368" s="1185"/>
      <c r="DV1368" s="1185"/>
      <c r="DW1368" s="1185"/>
      <c r="DX1368" s="1185"/>
      <c r="DY1368" s="1185"/>
      <c r="DZ1368" s="1185"/>
      <c r="EA1368" s="1185"/>
      <c r="EB1368" s="1185"/>
      <c r="EC1368" s="1185"/>
      <c r="ED1368" s="1185"/>
      <c r="EE1368" s="1185"/>
      <c r="EF1368" s="1185"/>
      <c r="EG1368" s="1185"/>
      <c r="EH1368" s="1185"/>
      <c r="EI1368" s="1185"/>
      <c r="EJ1368" s="1185"/>
      <c r="EK1368" s="1185"/>
      <c r="EL1368" s="1185"/>
      <c r="EM1368" s="1185"/>
      <c r="EN1368" s="1185"/>
      <c r="EO1368" s="1185"/>
      <c r="EP1368" s="1185"/>
      <c r="EQ1368" s="1185"/>
      <c r="ER1368" s="1185"/>
      <c r="ES1368" s="1185"/>
      <c r="ET1368" s="1185"/>
      <c r="EU1368" s="1185"/>
      <c r="EV1368" s="1185"/>
      <c r="EW1368" s="1185"/>
      <c r="EX1368" s="1185"/>
      <c r="EY1368" s="1185"/>
    </row>
    <row r="1369" spans="4:155" s="585" customFormat="1" hidden="1">
      <c r="D1369" s="2245"/>
      <c r="E1369" s="2245"/>
      <c r="F1369" s="2245"/>
      <c r="G1369" s="1179"/>
      <c r="H1369" s="1185"/>
      <c r="I1369" s="1185"/>
      <c r="J1369" s="1185"/>
      <c r="K1369" s="1185"/>
      <c r="L1369" s="1185"/>
      <c r="M1369" s="1185"/>
      <c r="N1369" s="1185"/>
      <c r="O1369" s="1185"/>
      <c r="P1369" s="1185"/>
      <c r="Q1369" s="1185"/>
      <c r="R1369" s="1185"/>
      <c r="S1369" s="1185"/>
      <c r="T1369" s="1185"/>
      <c r="U1369" s="1185"/>
      <c r="V1369" s="1185"/>
      <c r="W1369" s="1185"/>
      <c r="X1369" s="1185"/>
      <c r="Y1369" s="1185"/>
      <c r="Z1369" s="1185"/>
      <c r="AA1369" s="1185"/>
      <c r="AB1369" s="1185"/>
      <c r="AC1369" s="1185"/>
      <c r="AD1369" s="1185"/>
      <c r="AE1369" s="1185"/>
      <c r="AF1369" s="1185"/>
      <c r="AG1369" s="1185"/>
      <c r="AH1369" s="1185"/>
      <c r="AI1369" s="1185"/>
      <c r="AJ1369" s="1185"/>
      <c r="AK1369" s="1185"/>
      <c r="AL1369" s="1185"/>
      <c r="AM1369" s="1185"/>
      <c r="AN1369" s="1185"/>
      <c r="AO1369" s="1185"/>
      <c r="AP1369" s="1185"/>
      <c r="AQ1369" s="1185"/>
      <c r="AR1369" s="1185"/>
      <c r="AS1369" s="1185"/>
      <c r="AT1369" s="1185"/>
      <c r="AU1369" s="1185"/>
      <c r="AV1369" s="1185"/>
      <c r="AW1369" s="1185"/>
      <c r="AX1369" s="1185"/>
      <c r="AY1369" s="1185"/>
      <c r="AZ1369" s="1185"/>
      <c r="BA1369" s="1185"/>
      <c r="BB1369" s="1185"/>
      <c r="BC1369" s="1185"/>
      <c r="BD1369" s="1185"/>
      <c r="BE1369" s="1185"/>
      <c r="BF1369" s="1185"/>
      <c r="BG1369" s="1185"/>
      <c r="BH1369" s="1185"/>
      <c r="BI1369" s="1185"/>
      <c r="BJ1369" s="1185"/>
      <c r="BK1369" s="1185"/>
      <c r="BL1369" s="1185"/>
      <c r="BM1369" s="1185"/>
      <c r="BN1369" s="1185"/>
      <c r="BO1369" s="1185"/>
      <c r="BP1369" s="1185"/>
      <c r="BQ1369" s="1185"/>
      <c r="BR1369" s="1185"/>
      <c r="BS1369" s="1185"/>
      <c r="BT1369" s="1185"/>
      <c r="BU1369" s="1185"/>
      <c r="BV1369" s="1185"/>
      <c r="BW1369" s="1185"/>
      <c r="BX1369" s="1185"/>
      <c r="BY1369" s="1185"/>
      <c r="BZ1369" s="1185"/>
      <c r="CA1369" s="1185"/>
      <c r="CB1369" s="1185"/>
      <c r="CC1369" s="1185"/>
      <c r="CD1369" s="1185"/>
      <c r="CE1369" s="1185"/>
      <c r="CF1369" s="1185"/>
      <c r="CG1369" s="1185"/>
      <c r="CH1369" s="1185"/>
      <c r="CI1369" s="1185"/>
      <c r="CJ1369" s="1185"/>
      <c r="CK1369" s="1185"/>
      <c r="CL1369" s="1185"/>
      <c r="CM1369" s="1185"/>
      <c r="CN1369" s="1185"/>
      <c r="CO1369" s="1185"/>
      <c r="CP1369" s="1185"/>
      <c r="CQ1369" s="1185"/>
      <c r="CR1369" s="1185"/>
      <c r="CS1369" s="1185"/>
      <c r="CT1369" s="1185"/>
      <c r="CU1369" s="1185"/>
      <c r="CV1369" s="1185"/>
      <c r="CW1369" s="1185"/>
      <c r="CX1369" s="1185"/>
      <c r="CY1369" s="1185"/>
      <c r="CZ1369" s="1185"/>
      <c r="DA1369" s="1185"/>
      <c r="DB1369" s="1185"/>
      <c r="DC1369" s="1185"/>
      <c r="DD1369" s="1185"/>
      <c r="DE1369" s="1185"/>
      <c r="DF1369" s="1185"/>
      <c r="DG1369" s="1185"/>
      <c r="DH1369" s="1185"/>
      <c r="DI1369" s="1185"/>
      <c r="DJ1369" s="1185"/>
      <c r="DK1369" s="1185"/>
      <c r="DL1369" s="1185"/>
      <c r="DM1369" s="1185"/>
      <c r="DN1369" s="1185"/>
      <c r="DO1369" s="1185"/>
      <c r="DP1369" s="1185"/>
      <c r="DQ1369" s="1185"/>
      <c r="DR1369" s="1185"/>
      <c r="DS1369" s="1185"/>
      <c r="DT1369" s="1185"/>
      <c r="DU1369" s="1185"/>
      <c r="DV1369" s="1185"/>
      <c r="DW1369" s="1185"/>
      <c r="DX1369" s="1185"/>
      <c r="DY1369" s="1185"/>
      <c r="DZ1369" s="1185"/>
      <c r="EA1369" s="1185"/>
      <c r="EB1369" s="1185"/>
      <c r="EC1369" s="1185"/>
      <c r="ED1369" s="1185"/>
      <c r="EE1369" s="1185"/>
      <c r="EF1369" s="1185"/>
      <c r="EG1369" s="1185"/>
      <c r="EH1369" s="1185"/>
      <c r="EI1369" s="1185"/>
      <c r="EJ1369" s="1185"/>
      <c r="EK1369" s="1185"/>
      <c r="EL1369" s="1185"/>
      <c r="EM1369" s="1185"/>
      <c r="EN1369" s="1185"/>
      <c r="EO1369" s="1185"/>
      <c r="EP1369" s="1185"/>
      <c r="EQ1369" s="1185"/>
      <c r="ER1369" s="1185"/>
      <c r="ES1369" s="1185"/>
      <c r="ET1369" s="1185"/>
      <c r="EU1369" s="1185"/>
      <c r="EV1369" s="1185"/>
      <c r="EW1369" s="1185"/>
      <c r="EX1369" s="1185"/>
      <c r="EY1369" s="1185"/>
    </row>
    <row r="1370" spans="4:155" s="585" customFormat="1" hidden="1">
      <c r="D1370" s="2245"/>
      <c r="E1370" s="2245"/>
      <c r="F1370" s="2245"/>
      <c r="G1370" s="1179"/>
      <c r="H1370" s="1185"/>
      <c r="I1370" s="1185"/>
      <c r="J1370" s="1185"/>
      <c r="K1370" s="1185"/>
      <c r="L1370" s="1185"/>
      <c r="M1370" s="1185"/>
      <c r="N1370" s="1185"/>
      <c r="O1370" s="1185"/>
      <c r="P1370" s="1185"/>
      <c r="Q1370" s="1185"/>
      <c r="R1370" s="1185"/>
      <c r="S1370" s="1185"/>
      <c r="T1370" s="1185"/>
      <c r="U1370" s="1185"/>
      <c r="V1370" s="1185"/>
      <c r="W1370" s="1185"/>
      <c r="X1370" s="1185"/>
      <c r="Y1370" s="1185"/>
      <c r="Z1370" s="1185"/>
      <c r="AA1370" s="1185"/>
      <c r="AB1370" s="1185"/>
      <c r="AC1370" s="1185"/>
      <c r="AD1370" s="1185"/>
      <c r="AE1370" s="1185"/>
      <c r="AF1370" s="1185"/>
      <c r="AG1370" s="1185"/>
      <c r="AH1370" s="1185"/>
      <c r="AI1370" s="1185"/>
      <c r="AJ1370" s="1185"/>
      <c r="AK1370" s="1185"/>
      <c r="AL1370" s="1185"/>
      <c r="AM1370" s="1185"/>
      <c r="AN1370" s="1185"/>
      <c r="AO1370" s="1185"/>
      <c r="AP1370" s="1185"/>
      <c r="AQ1370" s="1185"/>
      <c r="AR1370" s="1185"/>
      <c r="AS1370" s="1185"/>
      <c r="AT1370" s="1185"/>
      <c r="AU1370" s="1185"/>
      <c r="AV1370" s="1185"/>
      <c r="AW1370" s="1185"/>
      <c r="AX1370" s="1185"/>
      <c r="AY1370" s="1185"/>
      <c r="AZ1370" s="1185"/>
      <c r="BA1370" s="1185"/>
      <c r="BB1370" s="1185"/>
      <c r="BC1370" s="1185"/>
      <c r="BD1370" s="1185"/>
      <c r="BE1370" s="1185"/>
      <c r="BF1370" s="1185"/>
      <c r="BG1370" s="1185"/>
      <c r="BH1370" s="1185"/>
      <c r="BI1370" s="1185"/>
      <c r="BJ1370" s="1185"/>
      <c r="BK1370" s="1185"/>
      <c r="BL1370" s="1185"/>
      <c r="BM1370" s="1185"/>
      <c r="BN1370" s="1185"/>
      <c r="BO1370" s="1185"/>
      <c r="BP1370" s="1185"/>
      <c r="BQ1370" s="1185"/>
      <c r="BR1370" s="1185"/>
      <c r="BS1370" s="1185"/>
      <c r="BT1370" s="1185"/>
      <c r="BU1370" s="1185"/>
      <c r="BV1370" s="1185"/>
      <c r="BW1370" s="1185"/>
      <c r="BX1370" s="1185"/>
      <c r="BY1370" s="1185"/>
      <c r="BZ1370" s="1185"/>
      <c r="CA1370" s="1185"/>
      <c r="CB1370" s="1185"/>
      <c r="CC1370" s="1185"/>
      <c r="CD1370" s="1185"/>
      <c r="CE1370" s="1185"/>
      <c r="CF1370" s="1185"/>
      <c r="CG1370" s="1185"/>
      <c r="CH1370" s="1185"/>
      <c r="CI1370" s="1185"/>
      <c r="CJ1370" s="1185"/>
      <c r="CK1370" s="1185"/>
      <c r="CL1370" s="1185"/>
      <c r="CM1370" s="1185"/>
      <c r="CN1370" s="1185"/>
      <c r="CO1370" s="1185"/>
      <c r="CP1370" s="1185"/>
      <c r="CQ1370" s="1185"/>
      <c r="CR1370" s="1185"/>
      <c r="CS1370" s="1185"/>
      <c r="CT1370" s="1185"/>
      <c r="CU1370" s="1185"/>
      <c r="CV1370" s="1185"/>
      <c r="CW1370" s="1185"/>
      <c r="CX1370" s="1185"/>
      <c r="CY1370" s="1185"/>
      <c r="CZ1370" s="1185"/>
      <c r="DA1370" s="1185"/>
      <c r="DB1370" s="1185"/>
      <c r="DC1370" s="1185"/>
      <c r="DD1370" s="1185"/>
      <c r="DE1370" s="1185"/>
      <c r="DF1370" s="1185"/>
      <c r="DG1370" s="1185"/>
      <c r="DH1370" s="1185"/>
      <c r="DI1370" s="1185"/>
      <c r="DJ1370" s="1185"/>
      <c r="DK1370" s="1185"/>
      <c r="DL1370" s="1185"/>
      <c r="DM1370" s="1185"/>
      <c r="DN1370" s="1185"/>
      <c r="DO1370" s="1185"/>
      <c r="DP1370" s="1185"/>
      <c r="DQ1370" s="1185"/>
      <c r="DR1370" s="1185"/>
      <c r="DS1370" s="1185"/>
      <c r="DT1370" s="1185"/>
      <c r="DU1370" s="1185"/>
      <c r="DV1370" s="1185"/>
      <c r="DW1370" s="1185"/>
      <c r="DX1370" s="1185"/>
      <c r="DY1370" s="1185"/>
      <c r="DZ1370" s="1185"/>
      <c r="EA1370" s="1185"/>
      <c r="EB1370" s="1185"/>
      <c r="EC1370" s="1185"/>
      <c r="ED1370" s="1185"/>
      <c r="EE1370" s="1185"/>
      <c r="EF1370" s="1185"/>
      <c r="EG1370" s="1185"/>
      <c r="EH1370" s="1185"/>
      <c r="EI1370" s="1185"/>
      <c r="EJ1370" s="1185"/>
      <c r="EK1370" s="1185"/>
      <c r="EL1370" s="1185"/>
      <c r="EM1370" s="1185"/>
      <c r="EN1370" s="1185"/>
      <c r="EO1370" s="1185"/>
      <c r="EP1370" s="1185"/>
      <c r="EQ1370" s="1185"/>
      <c r="ER1370" s="1185"/>
      <c r="ES1370" s="1185"/>
      <c r="ET1370" s="1185"/>
      <c r="EU1370" s="1185"/>
      <c r="EV1370" s="1185"/>
      <c r="EW1370" s="1185"/>
      <c r="EX1370" s="1185"/>
      <c r="EY1370" s="1185"/>
    </row>
    <row r="1371" spans="4:155" s="585" customFormat="1" hidden="1">
      <c r="D1371" s="2245"/>
      <c r="E1371" s="2245"/>
      <c r="F1371" s="2245"/>
      <c r="G1371" s="1179"/>
      <c r="H1371" s="1185"/>
      <c r="I1371" s="1185"/>
      <c r="J1371" s="1185"/>
      <c r="K1371" s="1185"/>
      <c r="L1371" s="1185"/>
      <c r="M1371" s="1185"/>
      <c r="N1371" s="1185"/>
      <c r="O1371" s="1185"/>
      <c r="P1371" s="1185"/>
      <c r="Q1371" s="1185"/>
      <c r="R1371" s="1185"/>
      <c r="S1371" s="1185"/>
      <c r="T1371" s="1185"/>
      <c r="U1371" s="1185"/>
      <c r="V1371" s="1185"/>
      <c r="W1371" s="1185"/>
      <c r="X1371" s="1185"/>
      <c r="Y1371" s="1185"/>
      <c r="Z1371" s="1185"/>
      <c r="AA1371" s="1185"/>
      <c r="AB1371" s="1185"/>
      <c r="AC1371" s="1185"/>
      <c r="AD1371" s="1185"/>
      <c r="AE1371" s="1185"/>
      <c r="AF1371" s="1185"/>
      <c r="AG1371" s="1185"/>
      <c r="AH1371" s="1185"/>
      <c r="AI1371" s="1185"/>
      <c r="AJ1371" s="1185"/>
      <c r="AK1371" s="1185"/>
      <c r="AL1371" s="1185"/>
      <c r="AM1371" s="1185"/>
      <c r="AN1371" s="1185"/>
      <c r="AO1371" s="1185"/>
      <c r="AP1371" s="1185"/>
      <c r="AQ1371" s="1185"/>
      <c r="AR1371" s="1185"/>
      <c r="AS1371" s="1185"/>
      <c r="AT1371" s="1185"/>
      <c r="AU1371" s="1185"/>
      <c r="AV1371" s="1185"/>
      <c r="AW1371" s="1185"/>
      <c r="AX1371" s="1185"/>
      <c r="AY1371" s="1185"/>
      <c r="AZ1371" s="1185"/>
      <c r="BA1371" s="1185"/>
      <c r="BB1371" s="1185"/>
      <c r="BC1371" s="1185"/>
      <c r="BD1371" s="1185"/>
      <c r="BE1371" s="1185"/>
      <c r="BF1371" s="1185"/>
      <c r="BG1371" s="1185"/>
      <c r="BH1371" s="1185"/>
      <c r="BI1371" s="1185"/>
      <c r="BJ1371" s="1185"/>
      <c r="BK1371" s="1185"/>
      <c r="BL1371" s="1185"/>
      <c r="BM1371" s="1185"/>
      <c r="BN1371" s="1185"/>
      <c r="BO1371" s="1185"/>
      <c r="BP1371" s="1185"/>
      <c r="BQ1371" s="1185"/>
      <c r="BR1371" s="1185"/>
      <c r="BS1371" s="1185"/>
      <c r="BT1371" s="1185"/>
      <c r="BU1371" s="1185"/>
      <c r="BV1371" s="1185"/>
      <c r="BW1371" s="1185"/>
      <c r="BX1371" s="1185"/>
      <c r="BY1371" s="1185"/>
      <c r="BZ1371" s="1185"/>
      <c r="CA1371" s="1185"/>
      <c r="CB1371" s="1185"/>
      <c r="CC1371" s="1185"/>
      <c r="CD1371" s="1185"/>
      <c r="CE1371" s="1185"/>
      <c r="CF1371" s="1185"/>
      <c r="CG1371" s="1185"/>
      <c r="CH1371" s="1185"/>
      <c r="CI1371" s="1185"/>
      <c r="CJ1371" s="1185"/>
      <c r="CK1371" s="1185"/>
      <c r="CL1371" s="1185"/>
      <c r="CM1371" s="1185"/>
      <c r="CN1371" s="1185"/>
      <c r="CO1371" s="1185"/>
      <c r="CP1371" s="1185"/>
      <c r="CQ1371" s="1185"/>
      <c r="CR1371" s="1185"/>
      <c r="CS1371" s="1185"/>
      <c r="CT1371" s="1185"/>
      <c r="CU1371" s="1185"/>
      <c r="CV1371" s="1185"/>
      <c r="CW1371" s="1185"/>
      <c r="CX1371" s="1185"/>
      <c r="CY1371" s="1185"/>
      <c r="CZ1371" s="1185"/>
      <c r="DA1371" s="1185"/>
      <c r="DB1371" s="1185"/>
      <c r="DC1371" s="1185"/>
      <c r="DD1371" s="1185"/>
      <c r="DE1371" s="1185"/>
      <c r="DF1371" s="1185"/>
      <c r="DG1371" s="1185"/>
      <c r="DH1371" s="1185"/>
      <c r="DI1371" s="1185"/>
      <c r="DJ1371" s="1185"/>
      <c r="DK1371" s="1185"/>
      <c r="DL1371" s="1185"/>
      <c r="DM1371" s="1185"/>
      <c r="DN1371" s="1185"/>
      <c r="DO1371" s="1185"/>
      <c r="DP1371" s="1185"/>
      <c r="DQ1371" s="1185"/>
      <c r="DR1371" s="1185"/>
      <c r="DS1371" s="1185"/>
      <c r="DT1371" s="1185"/>
      <c r="DU1371" s="1185"/>
      <c r="DV1371" s="1185"/>
      <c r="DW1371" s="1185"/>
      <c r="DX1371" s="1185"/>
      <c r="DY1371" s="1185"/>
      <c r="DZ1371" s="1185"/>
      <c r="EA1371" s="1185"/>
      <c r="EB1371" s="1185"/>
      <c r="EC1371" s="1185"/>
      <c r="ED1371" s="1185"/>
      <c r="EE1371" s="1185"/>
      <c r="EF1371" s="1185"/>
      <c r="EG1371" s="1185"/>
      <c r="EH1371" s="1185"/>
      <c r="EI1371" s="1185"/>
      <c r="EJ1371" s="1185"/>
      <c r="EK1371" s="1185"/>
      <c r="EL1371" s="1185"/>
      <c r="EM1371" s="1185"/>
      <c r="EN1371" s="1185"/>
      <c r="EO1371" s="1185"/>
      <c r="EP1371" s="1185"/>
      <c r="EQ1371" s="1185"/>
      <c r="ER1371" s="1185"/>
      <c r="ES1371" s="1185"/>
      <c r="ET1371" s="1185"/>
      <c r="EU1371" s="1185"/>
      <c r="EV1371" s="1185"/>
      <c r="EW1371" s="1185"/>
      <c r="EX1371" s="1185"/>
      <c r="EY1371" s="1185"/>
    </row>
    <row r="1372" spans="4:155" s="585" customFormat="1" hidden="1">
      <c r="D1372" s="2245"/>
      <c r="E1372" s="2245"/>
      <c r="F1372" s="2245"/>
      <c r="G1372" s="1179"/>
      <c r="H1372" s="1185"/>
      <c r="I1372" s="1185"/>
      <c r="J1372" s="1185"/>
      <c r="K1372" s="1185"/>
      <c r="L1372" s="1185"/>
      <c r="M1372" s="1185"/>
      <c r="N1372" s="1185"/>
      <c r="O1372" s="1185"/>
      <c r="P1372" s="1185"/>
      <c r="Q1372" s="1185"/>
      <c r="R1372" s="1185"/>
      <c r="S1372" s="1185"/>
      <c r="T1372" s="1185"/>
      <c r="U1372" s="1185"/>
      <c r="V1372" s="1185"/>
      <c r="W1372" s="1185"/>
      <c r="X1372" s="1185"/>
      <c r="Y1372" s="1185"/>
      <c r="Z1372" s="1185"/>
      <c r="AA1372" s="1185"/>
      <c r="AB1372" s="1185"/>
      <c r="AC1372" s="1185"/>
      <c r="AD1372" s="1185"/>
      <c r="AE1372" s="1185"/>
      <c r="AF1372" s="1185"/>
      <c r="AG1372" s="1185"/>
      <c r="AH1372" s="1185"/>
      <c r="AI1372" s="1185"/>
      <c r="AJ1372" s="1185"/>
      <c r="AK1372" s="1185"/>
      <c r="AL1372" s="1185"/>
      <c r="AM1372" s="1185"/>
      <c r="AN1372" s="1185"/>
      <c r="AO1372" s="1185"/>
      <c r="AP1372" s="1185"/>
      <c r="AQ1372" s="1185"/>
      <c r="AR1372" s="1185"/>
      <c r="AS1372" s="1185"/>
      <c r="AT1372" s="1185"/>
      <c r="AU1372" s="1185"/>
      <c r="AV1372" s="1185"/>
      <c r="AW1372" s="1185"/>
      <c r="AX1372" s="1185"/>
      <c r="AY1372" s="1185"/>
      <c r="AZ1372" s="1185"/>
      <c r="BA1372" s="1185"/>
      <c r="BB1372" s="1185"/>
      <c r="BC1372" s="1185"/>
      <c r="BD1372" s="1185"/>
      <c r="BE1372" s="1185"/>
      <c r="BF1372" s="1185"/>
      <c r="BG1372" s="1185"/>
      <c r="BH1372" s="1185"/>
      <c r="BI1372" s="1185"/>
      <c r="BJ1372" s="1185"/>
      <c r="BK1372" s="1185"/>
      <c r="BL1372" s="1185"/>
      <c r="BM1372" s="1185"/>
      <c r="BN1372" s="1185"/>
      <c r="BO1372" s="1185"/>
      <c r="BP1372" s="1185"/>
      <c r="BQ1372" s="1185"/>
      <c r="BR1372" s="1185"/>
      <c r="BS1372" s="1185"/>
      <c r="BT1372" s="1185"/>
      <c r="BU1372" s="1185"/>
      <c r="BV1372" s="1185"/>
      <c r="BW1372" s="1185"/>
      <c r="BX1372" s="1185"/>
      <c r="BY1372" s="1185"/>
      <c r="BZ1372" s="1185"/>
      <c r="CA1372" s="1185"/>
      <c r="CB1372" s="1185"/>
      <c r="CC1372" s="1185"/>
      <c r="CD1372" s="1185"/>
      <c r="CE1372" s="1185"/>
      <c r="CF1372" s="1185"/>
      <c r="CG1372" s="1185"/>
      <c r="CH1372" s="1185"/>
      <c r="CI1372" s="1185"/>
      <c r="CJ1372" s="1185"/>
      <c r="CK1372" s="1185"/>
      <c r="CL1372" s="1185"/>
      <c r="CM1372" s="1185"/>
      <c r="CN1372" s="1185"/>
      <c r="CO1372" s="1185"/>
      <c r="CP1372" s="1185"/>
      <c r="CQ1372" s="1185"/>
      <c r="CR1372" s="1185"/>
      <c r="CS1372" s="1185"/>
      <c r="CT1372" s="1185"/>
      <c r="CU1372" s="1185"/>
      <c r="CV1372" s="1185"/>
      <c r="CW1372" s="1185"/>
      <c r="CX1372" s="1185"/>
      <c r="CY1372" s="1185"/>
      <c r="CZ1372" s="1185"/>
      <c r="DA1372" s="1185"/>
      <c r="DB1372" s="1185"/>
      <c r="DC1372" s="1185"/>
      <c r="DD1372" s="1185"/>
      <c r="DE1372" s="1185"/>
      <c r="DF1372" s="1185"/>
      <c r="DG1372" s="1185"/>
      <c r="DH1372" s="1185"/>
      <c r="DI1372" s="1185"/>
      <c r="DJ1372" s="1185"/>
      <c r="DK1372" s="1185"/>
      <c r="DL1372" s="1185"/>
      <c r="DM1372" s="1185"/>
      <c r="DN1372" s="1185"/>
      <c r="DO1372" s="1185"/>
      <c r="DP1372" s="1185"/>
      <c r="DQ1372" s="1185"/>
      <c r="DR1372" s="1185"/>
      <c r="DS1372" s="1185"/>
      <c r="DT1372" s="1185"/>
      <c r="DU1372" s="1185"/>
      <c r="DV1372" s="1185"/>
      <c r="DW1372" s="1185"/>
      <c r="DX1372" s="1185"/>
      <c r="DY1372" s="1185"/>
      <c r="DZ1372" s="1185"/>
      <c r="EA1372" s="1185"/>
      <c r="EB1372" s="1185"/>
      <c r="EC1372" s="1185"/>
      <c r="ED1372" s="1185"/>
      <c r="EE1372" s="1185"/>
      <c r="EF1372" s="1185"/>
      <c r="EG1372" s="1185"/>
      <c r="EH1372" s="1185"/>
      <c r="EI1372" s="1185"/>
      <c r="EJ1372" s="1185"/>
      <c r="EK1372" s="1185"/>
      <c r="EL1372" s="1185"/>
      <c r="EM1372" s="1185"/>
      <c r="EN1372" s="1185"/>
      <c r="EO1372" s="1185"/>
      <c r="EP1372" s="1185"/>
      <c r="EQ1372" s="1185"/>
      <c r="ER1372" s="1185"/>
      <c r="ES1372" s="1185"/>
      <c r="ET1372" s="1185"/>
      <c r="EU1372" s="1185"/>
      <c r="EV1372" s="1185"/>
      <c r="EW1372" s="1185"/>
      <c r="EX1372" s="1185"/>
      <c r="EY1372" s="1185"/>
    </row>
    <row r="1373" spans="4:155" s="585" customFormat="1" hidden="1">
      <c r="D1373" s="2245"/>
      <c r="E1373" s="2245"/>
      <c r="F1373" s="2245"/>
      <c r="G1373" s="1179"/>
      <c r="H1373" s="1185"/>
      <c r="I1373" s="1185"/>
      <c r="J1373" s="1185"/>
      <c r="K1373" s="1185"/>
      <c r="L1373" s="1185"/>
      <c r="M1373" s="1185"/>
      <c r="N1373" s="1185"/>
      <c r="O1373" s="1185"/>
      <c r="P1373" s="1185"/>
      <c r="Q1373" s="1185"/>
      <c r="R1373" s="1185"/>
      <c r="S1373" s="1185"/>
      <c r="T1373" s="1185"/>
      <c r="U1373" s="1185"/>
      <c r="V1373" s="1185"/>
      <c r="W1373" s="1185"/>
      <c r="X1373" s="1185"/>
      <c r="Y1373" s="1185"/>
      <c r="Z1373" s="1185"/>
      <c r="AA1373" s="1185"/>
      <c r="AB1373" s="1185"/>
      <c r="AC1373" s="1185"/>
      <c r="AD1373" s="1185"/>
      <c r="AE1373" s="1185"/>
      <c r="AF1373" s="1185"/>
      <c r="AG1373" s="1185"/>
      <c r="AH1373" s="1185"/>
      <c r="AI1373" s="1185"/>
      <c r="AJ1373" s="1185"/>
      <c r="AK1373" s="1185"/>
      <c r="AL1373" s="1185"/>
      <c r="AM1373" s="1185"/>
      <c r="AN1373" s="1185"/>
      <c r="AO1373" s="1185"/>
      <c r="AP1373" s="1185"/>
      <c r="AQ1373" s="1185"/>
      <c r="AR1373" s="1185"/>
      <c r="AS1373" s="1185"/>
      <c r="AT1373" s="1185"/>
      <c r="AU1373" s="1185"/>
      <c r="AV1373" s="1185"/>
      <c r="AW1373" s="1185"/>
      <c r="AX1373" s="1185"/>
      <c r="AY1373" s="1185"/>
      <c r="AZ1373" s="1185"/>
      <c r="BA1373" s="1185"/>
      <c r="BB1373" s="1185"/>
      <c r="BC1373" s="1185"/>
      <c r="BD1373" s="1185"/>
      <c r="BE1373" s="1185"/>
      <c r="BF1373" s="1185"/>
      <c r="BG1373" s="1185"/>
      <c r="BH1373" s="1185"/>
      <c r="BI1373" s="1185"/>
      <c r="BJ1373" s="1185"/>
      <c r="BK1373" s="1185"/>
      <c r="BL1373" s="1185"/>
      <c r="BM1373" s="1185"/>
      <c r="BN1373" s="1185"/>
      <c r="BO1373" s="1185"/>
      <c r="BP1373" s="1185"/>
      <c r="BQ1373" s="1185"/>
      <c r="BR1373" s="1185"/>
      <c r="BS1373" s="1185"/>
      <c r="BT1373" s="1185"/>
      <c r="BU1373" s="1185"/>
      <c r="BV1373" s="1185"/>
      <c r="BW1373" s="1185"/>
      <c r="BX1373" s="1185"/>
      <c r="BY1373" s="1185"/>
      <c r="BZ1373" s="1185"/>
      <c r="CA1373" s="1185"/>
      <c r="CB1373" s="1185"/>
      <c r="CC1373" s="1185"/>
      <c r="CD1373" s="1185"/>
      <c r="CE1373" s="1185"/>
      <c r="CF1373" s="1185"/>
      <c r="CG1373" s="1185"/>
      <c r="CH1373" s="1185"/>
      <c r="CI1373" s="1185"/>
      <c r="CJ1373" s="1185"/>
      <c r="CK1373" s="1185"/>
      <c r="CL1373" s="1185"/>
      <c r="CM1373" s="1185"/>
      <c r="CN1373" s="1185"/>
      <c r="CO1373" s="1185"/>
      <c r="CP1373" s="1185"/>
      <c r="CQ1373" s="1185"/>
      <c r="CR1373" s="1185"/>
      <c r="CS1373" s="1185"/>
      <c r="CT1373" s="1185"/>
      <c r="CU1373" s="1185"/>
      <c r="CV1373" s="1185"/>
      <c r="CW1373" s="1185"/>
      <c r="CX1373" s="1185"/>
      <c r="CY1373" s="1185"/>
      <c r="CZ1373" s="1185"/>
      <c r="DA1373" s="1185"/>
      <c r="DB1373" s="1185"/>
      <c r="DC1373" s="1185"/>
      <c r="DD1373" s="1185"/>
      <c r="DE1373" s="1185"/>
      <c r="DF1373" s="1185"/>
      <c r="DG1373" s="1185"/>
      <c r="DH1373" s="1185"/>
      <c r="DI1373" s="1185"/>
      <c r="DJ1373" s="1185"/>
      <c r="DK1373" s="1185"/>
      <c r="DL1373" s="1185"/>
      <c r="DM1373" s="1185"/>
      <c r="DN1373" s="1185"/>
      <c r="DO1373" s="1185"/>
      <c r="DP1373" s="1185"/>
      <c r="DQ1373" s="1185"/>
      <c r="DR1373" s="1185"/>
      <c r="DS1373" s="1185"/>
      <c r="DT1373" s="1185"/>
      <c r="DU1373" s="1185"/>
      <c r="DV1373" s="1185"/>
      <c r="DW1373" s="1185"/>
      <c r="DX1373" s="1185"/>
      <c r="DY1373" s="1185"/>
      <c r="DZ1373" s="1185"/>
      <c r="EA1373" s="1185"/>
      <c r="EB1373" s="1185"/>
      <c r="EC1373" s="1185"/>
      <c r="ED1373" s="1185"/>
      <c r="EE1373" s="1185"/>
      <c r="EF1373" s="1185"/>
      <c r="EG1373" s="1185"/>
      <c r="EH1373" s="1185"/>
      <c r="EI1373" s="1185"/>
      <c r="EJ1373" s="1185"/>
      <c r="EK1373" s="1185"/>
      <c r="EL1373" s="1185"/>
      <c r="EM1373" s="1185"/>
      <c r="EN1373" s="1185"/>
      <c r="EO1373" s="1185"/>
      <c r="EP1373" s="1185"/>
      <c r="EQ1373" s="1185"/>
      <c r="ER1373" s="1185"/>
      <c r="ES1373" s="1185"/>
      <c r="ET1373" s="1185"/>
      <c r="EU1373" s="1185"/>
      <c r="EV1373" s="1185"/>
      <c r="EW1373" s="1185"/>
      <c r="EX1373" s="1185"/>
      <c r="EY1373" s="1185"/>
    </row>
    <row r="1374" spans="4:155" s="585" customFormat="1" hidden="1">
      <c r="D1374" s="2245"/>
      <c r="E1374" s="2245"/>
      <c r="F1374" s="2245"/>
      <c r="G1374" s="1179"/>
      <c r="H1374" s="1185"/>
      <c r="I1374" s="1185"/>
      <c r="J1374" s="1185"/>
      <c r="K1374" s="1185"/>
      <c r="L1374" s="1185"/>
      <c r="M1374" s="1185"/>
      <c r="N1374" s="1185"/>
      <c r="O1374" s="1185"/>
      <c r="P1374" s="1185"/>
      <c r="Q1374" s="1185"/>
      <c r="R1374" s="1185"/>
      <c r="S1374" s="1185"/>
      <c r="T1374" s="1185"/>
      <c r="U1374" s="1185"/>
      <c r="V1374" s="1185"/>
      <c r="W1374" s="1185"/>
      <c r="X1374" s="1185"/>
      <c r="Y1374" s="1185"/>
      <c r="Z1374" s="1185"/>
      <c r="AA1374" s="1185"/>
      <c r="AB1374" s="1185"/>
      <c r="AC1374" s="1185"/>
      <c r="AD1374" s="1185"/>
      <c r="AE1374" s="1185"/>
      <c r="AF1374" s="1185"/>
      <c r="AG1374" s="1185"/>
      <c r="AH1374" s="1185"/>
      <c r="AI1374" s="1185"/>
      <c r="AJ1374" s="1185"/>
      <c r="AK1374" s="1185"/>
      <c r="AL1374" s="1185"/>
      <c r="AM1374" s="1185"/>
      <c r="AN1374" s="1185"/>
      <c r="AO1374" s="1185"/>
      <c r="AP1374" s="1185"/>
      <c r="AQ1374" s="1185"/>
      <c r="AR1374" s="1185"/>
      <c r="AS1374" s="1185"/>
      <c r="AT1374" s="1185"/>
      <c r="AU1374" s="1185"/>
      <c r="AV1374" s="1185"/>
      <c r="AW1374" s="1185"/>
      <c r="AX1374" s="1185"/>
      <c r="AY1374" s="1185"/>
      <c r="AZ1374" s="1185"/>
      <c r="BA1374" s="1185"/>
      <c r="BB1374" s="1185"/>
      <c r="BC1374" s="1185"/>
      <c r="BD1374" s="1185"/>
      <c r="BE1374" s="1185"/>
      <c r="BF1374" s="1185"/>
      <c r="BG1374" s="1185"/>
      <c r="BH1374" s="1185"/>
      <c r="BI1374" s="1185"/>
      <c r="BJ1374" s="1185"/>
      <c r="BK1374" s="1185"/>
      <c r="BL1374" s="1185"/>
      <c r="BM1374" s="1185"/>
      <c r="BN1374" s="1185"/>
      <c r="BO1374" s="1185"/>
      <c r="BP1374" s="1185"/>
      <c r="BQ1374" s="1185"/>
      <c r="BR1374" s="1185"/>
      <c r="BS1374" s="1185"/>
      <c r="BT1374" s="1185"/>
      <c r="BU1374" s="1185"/>
      <c r="BV1374" s="1185"/>
      <c r="BW1374" s="1185"/>
      <c r="BX1374" s="1185"/>
      <c r="BY1374" s="1185"/>
      <c r="BZ1374" s="1185"/>
      <c r="CA1374" s="1185"/>
      <c r="CB1374" s="1185"/>
      <c r="CC1374" s="1185"/>
      <c r="CD1374" s="1185"/>
      <c r="CE1374" s="1185"/>
      <c r="CF1374" s="1185"/>
      <c r="CG1374" s="1185"/>
      <c r="CH1374" s="1185"/>
      <c r="CI1374" s="1185"/>
      <c r="CJ1374" s="1185"/>
      <c r="CK1374" s="1185"/>
      <c r="CL1374" s="1185"/>
      <c r="CM1374" s="1185"/>
      <c r="CN1374" s="1185"/>
      <c r="CO1374" s="1185"/>
      <c r="CP1374" s="1185"/>
      <c r="CQ1374" s="1185"/>
      <c r="CR1374" s="1185"/>
      <c r="CS1374" s="1185"/>
      <c r="CT1374" s="1185"/>
      <c r="CU1374" s="1185"/>
      <c r="CV1374" s="1185"/>
      <c r="CW1374" s="1185"/>
      <c r="CX1374" s="1185"/>
      <c r="CY1374" s="1185"/>
      <c r="CZ1374" s="1185"/>
      <c r="DA1374" s="1185"/>
      <c r="DB1374" s="1185"/>
      <c r="DC1374" s="1185"/>
      <c r="DD1374" s="1185"/>
      <c r="DE1374" s="1185"/>
      <c r="DF1374" s="1185"/>
      <c r="DG1374" s="1185"/>
      <c r="DH1374" s="1185"/>
      <c r="DI1374" s="1185"/>
      <c r="DJ1374" s="1185"/>
      <c r="DK1374" s="1185"/>
      <c r="DL1374" s="1185"/>
      <c r="DM1374" s="1185"/>
      <c r="DN1374" s="1185"/>
      <c r="DO1374" s="1185"/>
      <c r="DP1374" s="1185"/>
      <c r="DQ1374" s="1185"/>
      <c r="DR1374" s="1185"/>
      <c r="DS1374" s="1185"/>
      <c r="DT1374" s="1185"/>
      <c r="DU1374" s="1185"/>
      <c r="DV1374" s="1185"/>
      <c r="DW1374" s="1185"/>
      <c r="DX1374" s="1185"/>
      <c r="DY1374" s="1185"/>
      <c r="DZ1374" s="1185"/>
      <c r="EA1374" s="1185"/>
      <c r="EB1374" s="1185"/>
      <c r="EC1374" s="1185"/>
      <c r="ED1374" s="1185"/>
      <c r="EE1374" s="1185"/>
      <c r="EF1374" s="1185"/>
      <c r="EG1374" s="1185"/>
      <c r="EH1374" s="1185"/>
      <c r="EI1374" s="1185"/>
      <c r="EJ1374" s="1185"/>
      <c r="EK1374" s="1185"/>
      <c r="EL1374" s="1185"/>
      <c r="EM1374" s="1185"/>
      <c r="EN1374" s="1185"/>
      <c r="EO1374" s="1185"/>
      <c r="EP1374" s="1185"/>
      <c r="EQ1374" s="1185"/>
      <c r="ER1374" s="1185"/>
      <c r="ES1374" s="1185"/>
      <c r="ET1374" s="1185"/>
      <c r="EU1374" s="1185"/>
      <c r="EV1374" s="1185"/>
      <c r="EW1374" s="1185"/>
      <c r="EX1374" s="1185"/>
      <c r="EY1374" s="1185"/>
    </row>
    <row r="1375" spans="4:155" s="585" customFormat="1" hidden="1">
      <c r="D1375" s="2245"/>
      <c r="E1375" s="2245"/>
      <c r="F1375" s="2245"/>
      <c r="G1375" s="1179"/>
      <c r="H1375" s="1185"/>
      <c r="I1375" s="1185"/>
      <c r="J1375" s="1185"/>
      <c r="K1375" s="1185"/>
      <c r="L1375" s="1185"/>
      <c r="M1375" s="1185"/>
      <c r="N1375" s="1185"/>
      <c r="O1375" s="1185"/>
      <c r="P1375" s="1185"/>
      <c r="Q1375" s="1185"/>
      <c r="R1375" s="1185"/>
      <c r="S1375" s="1185"/>
      <c r="T1375" s="1185"/>
      <c r="U1375" s="1185"/>
      <c r="V1375" s="1185"/>
      <c r="W1375" s="1185"/>
      <c r="X1375" s="1185"/>
      <c r="Y1375" s="1185"/>
      <c r="Z1375" s="1185"/>
      <c r="AA1375" s="1185"/>
      <c r="AB1375" s="1185"/>
      <c r="AC1375" s="1185"/>
      <c r="AD1375" s="1185"/>
      <c r="AE1375" s="1185"/>
      <c r="AF1375" s="1185"/>
      <c r="AG1375" s="1185"/>
      <c r="AH1375" s="1185"/>
      <c r="AI1375" s="1185"/>
      <c r="AJ1375" s="1185"/>
      <c r="AK1375" s="1185"/>
      <c r="AL1375" s="1185"/>
      <c r="AM1375" s="1185"/>
      <c r="AN1375" s="1185"/>
      <c r="AO1375" s="1185"/>
      <c r="AP1375" s="1185"/>
      <c r="AQ1375" s="1185"/>
      <c r="AR1375" s="1185"/>
      <c r="AS1375" s="1185"/>
      <c r="AT1375" s="1185"/>
      <c r="AU1375" s="1185"/>
      <c r="AV1375" s="1185"/>
      <c r="AW1375" s="1185"/>
      <c r="AX1375" s="1185"/>
      <c r="AY1375" s="1185"/>
      <c r="AZ1375" s="1185"/>
      <c r="BA1375" s="1185"/>
      <c r="BB1375" s="1185"/>
      <c r="BC1375" s="1185"/>
      <c r="BD1375" s="1185"/>
      <c r="BE1375" s="1185"/>
      <c r="BF1375" s="1185"/>
      <c r="BG1375" s="1185"/>
      <c r="BH1375" s="1185"/>
      <c r="BI1375" s="1185"/>
      <c r="BJ1375" s="1185"/>
      <c r="BK1375" s="1185"/>
      <c r="BL1375" s="1185"/>
      <c r="BM1375" s="1185"/>
      <c r="BN1375" s="1185"/>
      <c r="BO1375" s="1185"/>
      <c r="BP1375" s="1185"/>
      <c r="BQ1375" s="1185"/>
      <c r="BR1375" s="1185"/>
      <c r="BS1375" s="1185"/>
      <c r="BT1375" s="1185"/>
      <c r="BU1375" s="1185"/>
      <c r="BV1375" s="1185"/>
      <c r="BW1375" s="1185"/>
      <c r="BX1375" s="1185"/>
      <c r="BY1375" s="1185"/>
      <c r="BZ1375" s="1185"/>
      <c r="CA1375" s="1185"/>
      <c r="CB1375" s="1185"/>
      <c r="CC1375" s="1185"/>
      <c r="CD1375" s="1185"/>
      <c r="CE1375" s="1185"/>
      <c r="CF1375" s="1185"/>
      <c r="CG1375" s="1185"/>
      <c r="CH1375" s="1185"/>
      <c r="CI1375" s="1185"/>
      <c r="CJ1375" s="1185"/>
      <c r="CK1375" s="1185"/>
      <c r="CL1375" s="1185"/>
      <c r="CM1375" s="1185"/>
      <c r="CN1375" s="1185"/>
      <c r="CO1375" s="1185"/>
      <c r="CP1375" s="1185"/>
      <c r="CQ1375" s="1185"/>
      <c r="CR1375" s="1185"/>
      <c r="CS1375" s="1185"/>
      <c r="CT1375" s="1185"/>
      <c r="CU1375" s="1185"/>
      <c r="CV1375" s="1185"/>
      <c r="CW1375" s="1185"/>
      <c r="CX1375" s="1185"/>
      <c r="CY1375" s="1185"/>
      <c r="CZ1375" s="1185"/>
      <c r="DA1375" s="1185"/>
      <c r="DB1375" s="1185"/>
      <c r="DC1375" s="1185"/>
      <c r="DD1375" s="1185"/>
      <c r="DE1375" s="1185"/>
      <c r="DF1375" s="1185"/>
      <c r="DG1375" s="1185"/>
      <c r="DH1375" s="1185"/>
      <c r="DI1375" s="1185"/>
      <c r="DJ1375" s="1185"/>
      <c r="DK1375" s="1185"/>
      <c r="DL1375" s="1185"/>
      <c r="DM1375" s="1185"/>
      <c r="DN1375" s="1185"/>
      <c r="DO1375" s="1185"/>
      <c r="DP1375" s="1185"/>
      <c r="DQ1375" s="1185"/>
      <c r="DR1375" s="1185"/>
      <c r="DS1375" s="1185"/>
      <c r="DT1375" s="1185"/>
      <c r="DU1375" s="1185"/>
      <c r="DV1375" s="1185"/>
      <c r="DW1375" s="1185"/>
      <c r="DX1375" s="1185"/>
      <c r="DY1375" s="1185"/>
      <c r="DZ1375" s="1185"/>
      <c r="EA1375" s="1185"/>
      <c r="EB1375" s="1185"/>
      <c r="EC1375" s="1185"/>
      <c r="ED1375" s="1185"/>
      <c r="EE1375" s="1185"/>
      <c r="EF1375" s="1185"/>
      <c r="EG1375" s="1185"/>
      <c r="EH1375" s="1185"/>
      <c r="EI1375" s="1185"/>
      <c r="EJ1375" s="1185"/>
      <c r="EK1375" s="1185"/>
      <c r="EL1375" s="1185"/>
      <c r="EM1375" s="1185"/>
      <c r="EN1375" s="1185"/>
      <c r="EO1375" s="1185"/>
      <c r="EP1375" s="1185"/>
      <c r="EQ1375" s="1185"/>
      <c r="ER1375" s="1185"/>
      <c r="ES1375" s="1185"/>
      <c r="ET1375" s="1185"/>
      <c r="EU1375" s="1185"/>
      <c r="EV1375" s="1185"/>
      <c r="EW1375" s="1185"/>
      <c r="EX1375" s="1185"/>
      <c r="EY1375" s="1185"/>
    </row>
    <row r="1376" spans="4:155" s="585" customFormat="1" hidden="1">
      <c r="D1376" s="2245"/>
      <c r="E1376" s="2245"/>
      <c r="F1376" s="2245"/>
      <c r="G1376" s="1179"/>
      <c r="H1376" s="1185"/>
      <c r="I1376" s="1185"/>
      <c r="J1376" s="1185"/>
      <c r="K1376" s="1185"/>
      <c r="L1376" s="1185"/>
      <c r="M1376" s="1185"/>
      <c r="N1376" s="1185"/>
      <c r="O1376" s="1185"/>
      <c r="P1376" s="1185"/>
      <c r="Q1376" s="1185"/>
      <c r="R1376" s="1185"/>
      <c r="S1376" s="1185"/>
      <c r="T1376" s="1185"/>
      <c r="U1376" s="1185"/>
      <c r="V1376" s="1185"/>
      <c r="W1376" s="1185"/>
      <c r="X1376" s="1185"/>
      <c r="Y1376" s="1185"/>
      <c r="Z1376" s="1185"/>
      <c r="AA1376" s="1185"/>
      <c r="AB1376" s="1185"/>
      <c r="AC1376" s="1185"/>
      <c r="AD1376" s="1185"/>
      <c r="AE1376" s="1185"/>
      <c r="AF1376" s="1185"/>
      <c r="AG1376" s="1185"/>
      <c r="AH1376" s="1185"/>
      <c r="AI1376" s="1185"/>
      <c r="AJ1376" s="1185"/>
      <c r="AK1376" s="1185"/>
      <c r="AL1376" s="1185"/>
      <c r="AM1376" s="1185"/>
      <c r="AN1376" s="1185"/>
      <c r="AO1376" s="1185"/>
      <c r="AP1376" s="1185"/>
      <c r="AQ1376" s="1185"/>
      <c r="AR1376" s="1185"/>
      <c r="AS1376" s="1185"/>
      <c r="AT1376" s="1185"/>
      <c r="AU1376" s="1185"/>
      <c r="AV1376" s="1185"/>
      <c r="AW1376" s="1185"/>
      <c r="AX1376" s="1185"/>
      <c r="AY1376" s="1185"/>
      <c r="AZ1376" s="1185"/>
      <c r="BA1376" s="1185"/>
      <c r="BB1376" s="1185"/>
      <c r="BC1376" s="1185"/>
      <c r="BD1376" s="1185"/>
      <c r="BE1376" s="1185"/>
      <c r="BF1376" s="1185"/>
      <c r="BG1376" s="1185"/>
      <c r="BH1376" s="1185"/>
      <c r="BI1376" s="1185"/>
      <c r="BJ1376" s="1185"/>
      <c r="BK1376" s="1185"/>
      <c r="BL1376" s="1185"/>
      <c r="BM1376" s="1185"/>
      <c r="BN1376" s="1185"/>
      <c r="BO1376" s="1185"/>
      <c r="BP1376" s="1185"/>
      <c r="BQ1376" s="1185"/>
      <c r="BR1376" s="1185"/>
      <c r="BS1376" s="1185"/>
      <c r="BT1376" s="1185"/>
      <c r="BU1376" s="1185"/>
      <c r="BV1376" s="1185"/>
      <c r="BW1376" s="1185"/>
      <c r="BX1376" s="1185"/>
      <c r="BY1376" s="1185"/>
      <c r="BZ1376" s="1185"/>
      <c r="CA1376" s="1185"/>
      <c r="CB1376" s="1185"/>
      <c r="CC1376" s="1185"/>
      <c r="CD1376" s="1185"/>
      <c r="CE1376" s="1185"/>
      <c r="CF1376" s="1185"/>
      <c r="CG1376" s="1185"/>
      <c r="CH1376" s="1185"/>
      <c r="CI1376" s="1185"/>
      <c r="CJ1376" s="1185"/>
      <c r="CK1376" s="1185"/>
      <c r="CL1376" s="1185"/>
      <c r="CM1376" s="1185"/>
      <c r="CN1376" s="1185"/>
      <c r="CO1376" s="1185"/>
      <c r="CP1376" s="1185"/>
      <c r="CQ1376" s="1185"/>
      <c r="CR1376" s="1185"/>
      <c r="CS1376" s="1185"/>
      <c r="CT1376" s="1185"/>
      <c r="CU1376" s="1185"/>
      <c r="CV1376" s="1185"/>
      <c r="CW1376" s="1185"/>
      <c r="CX1376" s="1185"/>
      <c r="CY1376" s="1185"/>
      <c r="CZ1376" s="1185"/>
      <c r="DA1376" s="1185"/>
      <c r="DB1376" s="1185"/>
      <c r="DC1376" s="1185"/>
      <c r="DD1376" s="1185"/>
      <c r="DE1376" s="1185"/>
      <c r="DF1376" s="1185"/>
      <c r="DG1376" s="1185"/>
      <c r="DH1376" s="1185"/>
      <c r="DI1376" s="1185"/>
      <c r="DJ1376" s="1185"/>
      <c r="DK1376" s="1185"/>
      <c r="DL1376" s="1185"/>
      <c r="DM1376" s="1185"/>
      <c r="DN1376" s="1185"/>
      <c r="DO1376" s="1185"/>
      <c r="DP1376" s="1185"/>
      <c r="DQ1376" s="1185"/>
      <c r="DR1376" s="1185"/>
      <c r="DS1376" s="1185"/>
      <c r="DT1376" s="1185"/>
      <c r="DU1376" s="1185"/>
      <c r="DV1376" s="1185"/>
      <c r="DW1376" s="1185"/>
      <c r="DX1376" s="1185"/>
      <c r="DY1376" s="1185"/>
      <c r="DZ1376" s="1185"/>
      <c r="EA1376" s="1185"/>
      <c r="EB1376" s="1185"/>
      <c r="EC1376" s="1185"/>
      <c r="ED1376" s="1185"/>
      <c r="EE1376" s="1185"/>
      <c r="EF1376" s="1185"/>
      <c r="EG1376" s="1185"/>
      <c r="EH1376" s="1185"/>
      <c r="EI1376" s="1185"/>
      <c r="EJ1376" s="1185"/>
      <c r="EK1376" s="1185"/>
      <c r="EL1376" s="1185"/>
      <c r="EM1376" s="1185"/>
      <c r="EN1376" s="1185"/>
      <c r="EO1376" s="1185"/>
      <c r="EP1376" s="1185"/>
      <c r="EQ1376" s="1185"/>
      <c r="ER1376" s="1185"/>
      <c r="ES1376" s="1185"/>
      <c r="ET1376" s="1185"/>
      <c r="EU1376" s="1185"/>
      <c r="EV1376" s="1185"/>
      <c r="EW1376" s="1185"/>
      <c r="EX1376" s="1185"/>
      <c r="EY1376" s="1185"/>
    </row>
    <row r="1377" spans="4:155" s="585" customFormat="1" hidden="1">
      <c r="D1377" s="2245"/>
      <c r="E1377" s="2245"/>
      <c r="F1377" s="2245"/>
      <c r="G1377" s="1179"/>
      <c r="H1377" s="1185"/>
      <c r="I1377" s="1185"/>
      <c r="J1377" s="1185"/>
      <c r="K1377" s="1185"/>
      <c r="L1377" s="1185"/>
      <c r="M1377" s="1185"/>
      <c r="N1377" s="1185"/>
      <c r="O1377" s="1185"/>
      <c r="P1377" s="1185"/>
      <c r="Q1377" s="1185"/>
      <c r="R1377" s="1185"/>
      <c r="S1377" s="1185"/>
      <c r="T1377" s="1185"/>
      <c r="U1377" s="1185"/>
      <c r="V1377" s="1185"/>
      <c r="W1377" s="1185"/>
      <c r="X1377" s="1185"/>
      <c r="Y1377" s="1185"/>
      <c r="Z1377" s="1185"/>
      <c r="AA1377" s="1185"/>
      <c r="AB1377" s="1185"/>
      <c r="AC1377" s="1185"/>
      <c r="AD1377" s="1185"/>
      <c r="AE1377" s="1185"/>
      <c r="AF1377" s="1185"/>
      <c r="AG1377" s="1185"/>
      <c r="AH1377" s="1185"/>
      <c r="AI1377" s="1185"/>
      <c r="AJ1377" s="1185"/>
      <c r="AK1377" s="1185"/>
      <c r="AL1377" s="1185"/>
      <c r="AM1377" s="1185"/>
      <c r="AN1377" s="1185"/>
      <c r="AO1377" s="1185"/>
      <c r="AP1377" s="1185"/>
      <c r="AQ1377" s="1185"/>
      <c r="AR1377" s="1185"/>
      <c r="AS1377" s="1185"/>
      <c r="AT1377" s="1185"/>
      <c r="AU1377" s="1185"/>
      <c r="AV1377" s="1185"/>
      <c r="AW1377" s="1185"/>
      <c r="AX1377" s="1185"/>
      <c r="AY1377" s="1185"/>
      <c r="AZ1377" s="1185"/>
      <c r="BA1377" s="1185"/>
      <c r="BB1377" s="1185"/>
      <c r="BC1377" s="1185"/>
      <c r="BD1377" s="1185"/>
      <c r="BE1377" s="1185"/>
      <c r="BF1377" s="1185"/>
      <c r="BG1377" s="1185"/>
      <c r="BH1377" s="1185"/>
      <c r="BI1377" s="1185"/>
      <c r="BJ1377" s="1185"/>
      <c r="BK1377" s="1185"/>
      <c r="BL1377" s="1185"/>
      <c r="BM1377" s="1185"/>
      <c r="BN1377" s="1185"/>
      <c r="BO1377" s="1185"/>
      <c r="BP1377" s="1185"/>
      <c r="BQ1377" s="1185"/>
      <c r="BR1377" s="1185"/>
      <c r="BS1377" s="1185"/>
      <c r="BT1377" s="1185"/>
      <c r="BU1377" s="1185"/>
      <c r="BV1377" s="1185"/>
      <c r="BW1377" s="1185"/>
      <c r="BX1377" s="1185"/>
      <c r="BY1377" s="1185"/>
      <c r="BZ1377" s="1185"/>
      <c r="CA1377" s="1185"/>
      <c r="CB1377" s="1185"/>
      <c r="CC1377" s="1185"/>
      <c r="CD1377" s="1185"/>
      <c r="CE1377" s="1185"/>
      <c r="CF1377" s="1185"/>
      <c r="CG1377" s="1185"/>
      <c r="CH1377" s="1185"/>
      <c r="CI1377" s="1185"/>
      <c r="CJ1377" s="1185"/>
      <c r="CK1377" s="1185"/>
      <c r="CL1377" s="1185"/>
      <c r="CM1377" s="1185"/>
      <c r="CN1377" s="1185"/>
      <c r="CO1377" s="1185"/>
      <c r="CP1377" s="1185"/>
      <c r="CQ1377" s="1185"/>
      <c r="CR1377" s="1185"/>
      <c r="CS1377" s="1185"/>
      <c r="CT1377" s="1185"/>
      <c r="CU1377" s="1185"/>
      <c r="CV1377" s="1185"/>
      <c r="CW1377" s="1185"/>
      <c r="CX1377" s="1185"/>
      <c r="CY1377" s="1185"/>
      <c r="CZ1377" s="1185"/>
      <c r="DA1377" s="1185"/>
      <c r="DB1377" s="1185"/>
      <c r="DC1377" s="1185"/>
      <c r="DD1377" s="1185"/>
      <c r="DE1377" s="1185"/>
      <c r="DF1377" s="1185"/>
      <c r="DG1377" s="1185"/>
      <c r="DH1377" s="1185"/>
      <c r="DI1377" s="1185"/>
      <c r="DJ1377" s="1185"/>
      <c r="DK1377" s="1185"/>
      <c r="DL1377" s="1185"/>
      <c r="DM1377" s="1185"/>
      <c r="DN1377" s="1185"/>
      <c r="DO1377" s="1185"/>
      <c r="DP1377" s="1185"/>
      <c r="DQ1377" s="1185"/>
      <c r="DR1377" s="1185"/>
      <c r="DS1377" s="1185"/>
      <c r="DT1377" s="1185"/>
      <c r="DU1377" s="1185"/>
      <c r="DV1377" s="1185"/>
      <c r="DW1377" s="1185"/>
      <c r="DX1377" s="1185"/>
      <c r="DY1377" s="1185"/>
      <c r="DZ1377" s="1185"/>
      <c r="EA1377" s="1185"/>
      <c r="EB1377" s="1185"/>
      <c r="EC1377" s="1185"/>
      <c r="ED1377" s="1185"/>
      <c r="EE1377" s="1185"/>
      <c r="EF1377" s="1185"/>
      <c r="EG1377" s="1185"/>
      <c r="EH1377" s="1185"/>
      <c r="EI1377" s="1185"/>
      <c r="EJ1377" s="1185"/>
      <c r="EK1377" s="1185"/>
      <c r="EL1377" s="1185"/>
      <c r="EM1377" s="1185"/>
      <c r="EN1377" s="1185"/>
      <c r="EO1377" s="1185"/>
      <c r="EP1377" s="1185"/>
      <c r="EQ1377" s="1185"/>
      <c r="ER1377" s="1185"/>
      <c r="ES1377" s="1185"/>
      <c r="ET1377" s="1185"/>
      <c r="EU1377" s="1185"/>
      <c r="EV1377" s="1185"/>
      <c r="EW1377" s="1185"/>
      <c r="EX1377" s="1185"/>
      <c r="EY1377" s="1185"/>
    </row>
    <row r="1378" spans="4:155" s="585" customFormat="1" hidden="1">
      <c r="D1378" s="2245"/>
      <c r="E1378" s="2245"/>
      <c r="F1378" s="2245"/>
      <c r="G1378" s="1179"/>
      <c r="H1378" s="1185"/>
      <c r="I1378" s="1185"/>
      <c r="J1378" s="1185"/>
      <c r="K1378" s="1185"/>
      <c r="L1378" s="1185"/>
      <c r="M1378" s="1185"/>
      <c r="N1378" s="1185"/>
      <c r="O1378" s="1185"/>
      <c r="P1378" s="1185"/>
      <c r="Q1378" s="1185"/>
      <c r="R1378" s="1185"/>
      <c r="S1378" s="1185"/>
      <c r="T1378" s="1185"/>
      <c r="U1378" s="1185"/>
      <c r="V1378" s="1185"/>
      <c r="W1378" s="1185"/>
      <c r="X1378" s="1185"/>
      <c r="Y1378" s="1185"/>
      <c r="Z1378" s="1185"/>
      <c r="AA1378" s="1185"/>
      <c r="AB1378" s="1185"/>
      <c r="AC1378" s="1185"/>
      <c r="AD1378" s="1185"/>
      <c r="AE1378" s="1185"/>
      <c r="AF1378" s="1185"/>
      <c r="AG1378" s="1185"/>
      <c r="AH1378" s="1185"/>
      <c r="AI1378" s="1185"/>
      <c r="AJ1378" s="1185"/>
      <c r="AK1378" s="1185"/>
      <c r="AL1378" s="1185"/>
      <c r="AM1378" s="1185"/>
      <c r="AN1378" s="1185"/>
      <c r="AO1378" s="1185"/>
      <c r="AP1378" s="1185"/>
      <c r="AQ1378" s="1185"/>
      <c r="AR1378" s="1185"/>
      <c r="AS1378" s="1185"/>
      <c r="AT1378" s="1185"/>
      <c r="AU1378" s="1185"/>
      <c r="AV1378" s="1185"/>
      <c r="AW1378" s="1185"/>
      <c r="AX1378" s="1185"/>
      <c r="AY1378" s="1185"/>
      <c r="AZ1378" s="1185"/>
      <c r="BA1378" s="1185"/>
      <c r="BB1378" s="1185"/>
      <c r="BC1378" s="1185"/>
      <c r="BD1378" s="1185"/>
      <c r="BE1378" s="1185"/>
      <c r="BF1378" s="1185"/>
      <c r="BG1378" s="1185"/>
      <c r="BH1378" s="1185"/>
      <c r="BI1378" s="1185"/>
      <c r="BJ1378" s="1185"/>
      <c r="BK1378" s="1185"/>
      <c r="BL1378" s="1185"/>
      <c r="BM1378" s="1185"/>
      <c r="BN1378" s="1185"/>
      <c r="BO1378" s="1185"/>
      <c r="BP1378" s="1185"/>
      <c r="BQ1378" s="1185"/>
      <c r="BR1378" s="1185"/>
      <c r="BS1378" s="1185"/>
      <c r="BT1378" s="1185"/>
      <c r="BU1378" s="1185"/>
      <c r="BV1378" s="1185"/>
      <c r="BW1378" s="1185"/>
      <c r="BX1378" s="1185"/>
      <c r="BY1378" s="1185"/>
      <c r="BZ1378" s="1185"/>
      <c r="CA1378" s="1185"/>
      <c r="CB1378" s="1185"/>
      <c r="CC1378" s="1185"/>
      <c r="CD1378" s="1185"/>
      <c r="CE1378" s="1185"/>
      <c r="CF1378" s="1185"/>
      <c r="CG1378" s="1185"/>
      <c r="CH1378" s="1185"/>
      <c r="CI1378" s="1185"/>
      <c r="CJ1378" s="1185"/>
      <c r="CK1378" s="1185"/>
      <c r="CL1378" s="1185"/>
      <c r="CM1378" s="1185"/>
      <c r="CN1378" s="1185"/>
      <c r="CO1378" s="1185"/>
      <c r="CP1378" s="1185"/>
      <c r="CQ1378" s="1185"/>
      <c r="CR1378" s="1185"/>
      <c r="CS1378" s="1185"/>
      <c r="CT1378" s="1185"/>
      <c r="CU1378" s="1185"/>
      <c r="CV1378" s="1185"/>
      <c r="CW1378" s="1185"/>
      <c r="CX1378" s="1185"/>
      <c r="CY1378" s="1185"/>
      <c r="CZ1378" s="1185"/>
      <c r="DA1378" s="1185"/>
      <c r="DB1378" s="1185"/>
      <c r="DC1378" s="1185"/>
      <c r="DD1378" s="1185"/>
      <c r="DE1378" s="1185"/>
      <c r="DF1378" s="1185"/>
      <c r="DG1378" s="1185"/>
      <c r="DH1378" s="1185"/>
      <c r="DI1378" s="1185"/>
      <c r="DJ1378" s="1185"/>
      <c r="DK1378" s="1185"/>
      <c r="DL1378" s="1185"/>
      <c r="DM1378" s="1185"/>
      <c r="DN1378" s="1185"/>
      <c r="DO1378" s="1185"/>
      <c r="DP1378" s="1185"/>
      <c r="DQ1378" s="1185"/>
      <c r="DR1378" s="1185"/>
      <c r="DS1378" s="1185"/>
      <c r="DT1378" s="1185"/>
      <c r="DU1378" s="1185"/>
      <c r="DV1378" s="1185"/>
      <c r="DW1378" s="1185"/>
      <c r="DX1378" s="1185"/>
      <c r="DY1378" s="1185"/>
      <c r="DZ1378" s="1185"/>
      <c r="EA1378" s="1185"/>
      <c r="EB1378" s="1185"/>
      <c r="EC1378" s="1185"/>
      <c r="ED1378" s="1185"/>
      <c r="EE1378" s="1185"/>
      <c r="EF1378" s="1185"/>
      <c r="EG1378" s="1185"/>
      <c r="EH1378" s="1185"/>
      <c r="EI1378" s="1185"/>
      <c r="EJ1378" s="1185"/>
      <c r="EK1378" s="1185"/>
      <c r="EL1378" s="1185"/>
      <c r="EM1378" s="1185"/>
      <c r="EN1378" s="1185"/>
      <c r="EO1378" s="1185"/>
      <c r="EP1378" s="1185"/>
      <c r="EQ1378" s="1185"/>
      <c r="ER1378" s="1185"/>
      <c r="ES1378" s="1185"/>
      <c r="ET1378" s="1185"/>
      <c r="EU1378" s="1185"/>
      <c r="EV1378" s="1185"/>
      <c r="EW1378" s="1185"/>
      <c r="EX1378" s="1185"/>
      <c r="EY1378" s="1185"/>
    </row>
    <row r="1379" spans="4:155" s="585" customFormat="1" hidden="1">
      <c r="D1379" s="2245"/>
      <c r="E1379" s="2245"/>
      <c r="F1379" s="2245"/>
      <c r="G1379" s="1179"/>
      <c r="H1379" s="1185"/>
      <c r="I1379" s="1185"/>
      <c r="J1379" s="1185"/>
      <c r="K1379" s="1185"/>
      <c r="L1379" s="1185"/>
      <c r="M1379" s="1185"/>
      <c r="N1379" s="1185"/>
      <c r="O1379" s="1185"/>
      <c r="P1379" s="1185"/>
      <c r="Q1379" s="1185"/>
      <c r="R1379" s="1185"/>
      <c r="S1379" s="1185"/>
      <c r="T1379" s="1185"/>
      <c r="U1379" s="1185"/>
      <c r="V1379" s="1185"/>
      <c r="W1379" s="1185"/>
      <c r="X1379" s="1185"/>
      <c r="Y1379" s="1185"/>
      <c r="Z1379" s="1185"/>
      <c r="AA1379" s="1185"/>
      <c r="AB1379" s="1185"/>
      <c r="AC1379" s="1185"/>
      <c r="AD1379" s="1185"/>
      <c r="AE1379" s="1185"/>
      <c r="AF1379" s="1185"/>
      <c r="AG1379" s="1185"/>
      <c r="AH1379" s="1185"/>
      <c r="AI1379" s="1185"/>
      <c r="AJ1379" s="1185"/>
      <c r="AK1379" s="1185"/>
      <c r="AL1379" s="1185"/>
      <c r="AM1379" s="1185"/>
      <c r="AN1379" s="1185"/>
      <c r="AO1379" s="1185"/>
      <c r="AP1379" s="1185"/>
      <c r="AQ1379" s="1185"/>
      <c r="AR1379" s="1185"/>
      <c r="AS1379" s="1185"/>
      <c r="AT1379" s="1185"/>
      <c r="AU1379" s="1185"/>
      <c r="AV1379" s="1185"/>
      <c r="AW1379" s="1185"/>
      <c r="AX1379" s="1185"/>
      <c r="AY1379" s="1185"/>
      <c r="AZ1379" s="1185"/>
      <c r="BA1379" s="1185"/>
      <c r="BB1379" s="1185"/>
      <c r="BC1379" s="1185"/>
      <c r="BD1379" s="1185"/>
      <c r="BE1379" s="1185"/>
      <c r="BF1379" s="1185"/>
      <c r="BG1379" s="1185"/>
      <c r="BH1379" s="1185"/>
      <c r="BI1379" s="1185"/>
      <c r="BJ1379" s="1185"/>
      <c r="BK1379" s="1185"/>
      <c r="BL1379" s="1185"/>
      <c r="BM1379" s="1185"/>
      <c r="BN1379" s="1185"/>
      <c r="BO1379" s="1185"/>
      <c r="BP1379" s="1185"/>
      <c r="BQ1379" s="1185"/>
      <c r="BR1379" s="1185"/>
      <c r="BS1379" s="1185"/>
      <c r="BT1379" s="1185"/>
      <c r="BU1379" s="1185"/>
      <c r="BV1379" s="1185"/>
      <c r="BW1379" s="1185"/>
      <c r="BX1379" s="1185"/>
      <c r="BY1379" s="1185"/>
      <c r="BZ1379" s="1185"/>
      <c r="CA1379" s="1185"/>
      <c r="CB1379" s="1185"/>
      <c r="CC1379" s="1185"/>
      <c r="CD1379" s="1185"/>
      <c r="CE1379" s="1185"/>
      <c r="CF1379" s="1185"/>
      <c r="CG1379" s="1185"/>
      <c r="CH1379" s="1185"/>
      <c r="CI1379" s="1185"/>
      <c r="CJ1379" s="1185"/>
      <c r="CK1379" s="1185"/>
      <c r="CL1379" s="1185"/>
      <c r="CM1379" s="1185"/>
      <c r="CN1379" s="1185"/>
      <c r="CO1379" s="1185"/>
      <c r="CP1379" s="1185"/>
      <c r="CQ1379" s="1185"/>
      <c r="CR1379" s="1185"/>
      <c r="CS1379" s="1185"/>
      <c r="CT1379" s="1185"/>
      <c r="CU1379" s="1185"/>
      <c r="CV1379" s="1185"/>
      <c r="CW1379" s="1185"/>
      <c r="CX1379" s="1185"/>
      <c r="CY1379" s="1185"/>
      <c r="CZ1379" s="1185"/>
      <c r="DA1379" s="1185"/>
      <c r="DB1379" s="1185"/>
      <c r="DC1379" s="1185"/>
      <c r="DD1379" s="1185"/>
      <c r="DE1379" s="1185"/>
      <c r="DF1379" s="1185"/>
      <c r="DG1379" s="1185"/>
      <c r="DH1379" s="1185"/>
      <c r="DI1379" s="1185"/>
      <c r="DJ1379" s="1185"/>
      <c r="DK1379" s="1185"/>
      <c r="DL1379" s="1185"/>
      <c r="DM1379" s="1185"/>
      <c r="DN1379" s="1185"/>
      <c r="DO1379" s="1185"/>
      <c r="DP1379" s="1185"/>
      <c r="DQ1379" s="1185"/>
      <c r="DR1379" s="1185"/>
      <c r="DS1379" s="1185"/>
      <c r="DT1379" s="1185"/>
      <c r="DU1379" s="1185"/>
      <c r="DV1379" s="1185"/>
      <c r="DW1379" s="1185"/>
      <c r="DX1379" s="1185"/>
      <c r="DY1379" s="1185"/>
      <c r="DZ1379" s="1185"/>
      <c r="EA1379" s="1185"/>
      <c r="EB1379" s="1185"/>
      <c r="EC1379" s="1185"/>
      <c r="ED1379" s="1185"/>
      <c r="EE1379" s="1185"/>
      <c r="EF1379" s="1185"/>
      <c r="EG1379" s="1185"/>
      <c r="EH1379" s="1185"/>
      <c r="EI1379" s="1185"/>
      <c r="EJ1379" s="1185"/>
      <c r="EK1379" s="1185"/>
      <c r="EL1379" s="1185"/>
      <c r="EM1379" s="1185"/>
      <c r="EN1379" s="1185"/>
      <c r="EO1379" s="1185"/>
      <c r="EP1379" s="1185"/>
      <c r="EQ1379" s="1185"/>
      <c r="ER1379" s="1185"/>
      <c r="ES1379" s="1185"/>
      <c r="ET1379" s="1185"/>
      <c r="EU1379" s="1185"/>
      <c r="EV1379" s="1185"/>
      <c r="EW1379" s="1185"/>
      <c r="EX1379" s="1185"/>
      <c r="EY1379" s="1185"/>
    </row>
    <row r="1380" spans="4:155" s="585" customFormat="1" hidden="1">
      <c r="D1380" s="2245"/>
      <c r="E1380" s="2245"/>
      <c r="F1380" s="2245"/>
      <c r="G1380" s="1179"/>
      <c r="H1380" s="1185"/>
      <c r="I1380" s="1185"/>
      <c r="J1380" s="1185"/>
      <c r="K1380" s="1185"/>
      <c r="L1380" s="1185"/>
      <c r="M1380" s="1185"/>
      <c r="N1380" s="1185"/>
      <c r="O1380" s="1185"/>
      <c r="P1380" s="1185"/>
      <c r="Q1380" s="1185"/>
      <c r="R1380" s="1185"/>
      <c r="S1380" s="1185"/>
      <c r="T1380" s="1185"/>
      <c r="U1380" s="1185"/>
      <c r="V1380" s="1185"/>
      <c r="W1380" s="1185"/>
      <c r="X1380" s="1185"/>
      <c r="Y1380" s="1185"/>
      <c r="Z1380" s="1185"/>
      <c r="AA1380" s="1185"/>
      <c r="AB1380" s="1185"/>
      <c r="AC1380" s="1185"/>
      <c r="AD1380" s="1185"/>
      <c r="AE1380" s="1185"/>
      <c r="AF1380" s="1185"/>
      <c r="AG1380" s="1185"/>
      <c r="AH1380" s="1185"/>
      <c r="AI1380" s="1185"/>
      <c r="AJ1380" s="1185"/>
      <c r="AK1380" s="1185"/>
      <c r="AL1380" s="1185"/>
      <c r="AM1380" s="1185"/>
      <c r="AN1380" s="1185"/>
      <c r="AO1380" s="1185"/>
      <c r="AP1380" s="1185"/>
      <c r="AQ1380" s="1185"/>
      <c r="AR1380" s="1185"/>
      <c r="AS1380" s="1185"/>
      <c r="AT1380" s="1185"/>
      <c r="AU1380" s="1185"/>
      <c r="AV1380" s="1185"/>
      <c r="AW1380" s="1185"/>
      <c r="AX1380" s="1185"/>
      <c r="AY1380" s="1185"/>
      <c r="AZ1380" s="1185"/>
      <c r="BA1380" s="1185"/>
      <c r="BB1380" s="1185"/>
      <c r="BC1380" s="1185"/>
      <c r="BD1380" s="1185"/>
      <c r="BE1380" s="1185"/>
      <c r="BF1380" s="1185"/>
      <c r="BG1380" s="1185"/>
      <c r="BH1380" s="1185"/>
      <c r="BI1380" s="1185"/>
      <c r="BJ1380" s="1185"/>
      <c r="BK1380" s="1185"/>
      <c r="BL1380" s="1185"/>
      <c r="BM1380" s="1185"/>
      <c r="BN1380" s="1185"/>
      <c r="BO1380" s="1185"/>
      <c r="BP1380" s="1185"/>
      <c r="BQ1380" s="1185"/>
      <c r="BR1380" s="1185"/>
      <c r="BS1380" s="1185"/>
      <c r="BT1380" s="1185"/>
      <c r="BU1380" s="1185"/>
      <c r="BV1380" s="1185"/>
      <c r="BW1380" s="1185"/>
      <c r="BX1380" s="1185"/>
      <c r="BY1380" s="1185"/>
      <c r="BZ1380" s="1185"/>
      <c r="CA1380" s="1185"/>
      <c r="CB1380" s="1185"/>
      <c r="CC1380" s="1185"/>
      <c r="CD1380" s="1185"/>
      <c r="CE1380" s="1185"/>
      <c r="CF1380" s="1185"/>
      <c r="CG1380" s="1185"/>
      <c r="CH1380" s="1185"/>
      <c r="CI1380" s="1185"/>
      <c r="CJ1380" s="1185"/>
      <c r="CK1380" s="1185"/>
      <c r="CL1380" s="1185"/>
      <c r="CM1380" s="1185"/>
      <c r="CN1380" s="1185"/>
      <c r="CO1380" s="1185"/>
      <c r="CP1380" s="1185"/>
      <c r="CQ1380" s="1185"/>
      <c r="CR1380" s="1185"/>
      <c r="CS1380" s="1185"/>
      <c r="CT1380" s="1185"/>
      <c r="CU1380" s="1185"/>
      <c r="CV1380" s="1185"/>
      <c r="CW1380" s="1185"/>
      <c r="CX1380" s="1185"/>
      <c r="CY1380" s="1185"/>
      <c r="CZ1380" s="1185"/>
      <c r="DA1380" s="1185"/>
      <c r="DB1380" s="1185"/>
      <c r="DC1380" s="1185"/>
      <c r="DD1380" s="1185"/>
      <c r="DE1380" s="1185"/>
      <c r="DF1380" s="1185"/>
      <c r="DG1380" s="1185"/>
      <c r="DH1380" s="1185"/>
      <c r="DI1380" s="1185"/>
      <c r="DJ1380" s="1185"/>
      <c r="DK1380" s="1185"/>
      <c r="DL1380" s="1185"/>
      <c r="DM1380" s="1185"/>
      <c r="DN1380" s="1185"/>
      <c r="DO1380" s="1185"/>
      <c r="DP1380" s="1185"/>
      <c r="DQ1380" s="1185"/>
      <c r="DR1380" s="1185"/>
      <c r="DS1380" s="1185"/>
      <c r="DT1380" s="1185"/>
      <c r="DU1380" s="1185"/>
      <c r="DV1380" s="1185"/>
      <c r="DW1380" s="1185"/>
      <c r="DX1380" s="1185"/>
      <c r="DY1380" s="1185"/>
      <c r="DZ1380" s="1185"/>
      <c r="EA1380" s="1185"/>
      <c r="EB1380" s="1185"/>
      <c r="EC1380" s="1185"/>
      <c r="ED1380" s="1185"/>
      <c r="EE1380" s="1185"/>
      <c r="EF1380" s="1185"/>
      <c r="EG1380" s="1185"/>
      <c r="EH1380" s="1185"/>
      <c r="EI1380" s="1185"/>
      <c r="EJ1380" s="1185"/>
      <c r="EK1380" s="1185"/>
      <c r="EL1380" s="1185"/>
      <c r="EM1380" s="1185"/>
      <c r="EN1380" s="1185"/>
      <c r="EO1380" s="1185"/>
      <c r="EP1380" s="1185"/>
      <c r="EQ1380" s="1185"/>
      <c r="ER1380" s="1185"/>
      <c r="ES1380" s="1185"/>
      <c r="ET1380" s="1185"/>
      <c r="EU1380" s="1185"/>
      <c r="EV1380" s="1185"/>
      <c r="EW1380" s="1185"/>
      <c r="EX1380" s="1185"/>
      <c r="EY1380" s="1185"/>
    </row>
    <row r="1381" spans="4:155" s="585" customFormat="1" hidden="1">
      <c r="D1381" s="2245"/>
      <c r="E1381" s="2245"/>
      <c r="F1381" s="2245"/>
      <c r="G1381" s="1179"/>
      <c r="H1381" s="1185"/>
      <c r="I1381" s="1185"/>
      <c r="J1381" s="1185"/>
      <c r="K1381" s="1185"/>
      <c r="L1381" s="1185"/>
      <c r="M1381" s="1185"/>
      <c r="N1381" s="1185"/>
      <c r="O1381" s="1185"/>
      <c r="P1381" s="1185"/>
      <c r="Q1381" s="1185"/>
      <c r="R1381" s="1185"/>
      <c r="S1381" s="1185"/>
      <c r="T1381" s="1185"/>
      <c r="U1381" s="1185"/>
      <c r="V1381" s="1185"/>
      <c r="W1381" s="1185"/>
      <c r="X1381" s="1185"/>
      <c r="Y1381" s="1185"/>
      <c r="Z1381" s="1185"/>
      <c r="AA1381" s="1185"/>
      <c r="AB1381" s="1185"/>
      <c r="AC1381" s="1185"/>
      <c r="AD1381" s="1185"/>
      <c r="AE1381" s="1185"/>
      <c r="AF1381" s="1185"/>
      <c r="AG1381" s="1185"/>
      <c r="AH1381" s="1185"/>
      <c r="AI1381" s="1185"/>
      <c r="AJ1381" s="1185"/>
      <c r="AK1381" s="1185"/>
      <c r="AL1381" s="1185"/>
      <c r="AM1381" s="1185"/>
      <c r="AN1381" s="1185"/>
      <c r="AO1381" s="1185"/>
      <c r="AP1381" s="1185"/>
      <c r="AQ1381" s="1185"/>
      <c r="AR1381" s="1185"/>
      <c r="AS1381" s="1185"/>
      <c r="AT1381" s="1185"/>
      <c r="AU1381" s="1185"/>
      <c r="AV1381" s="1185"/>
      <c r="AW1381" s="1185"/>
      <c r="AX1381" s="1185"/>
      <c r="AY1381" s="1185"/>
      <c r="AZ1381" s="1185"/>
      <c r="BA1381" s="1185"/>
      <c r="BB1381" s="1185"/>
      <c r="BC1381" s="1185"/>
      <c r="BD1381" s="1185"/>
      <c r="BE1381" s="1185"/>
      <c r="BF1381" s="1185"/>
      <c r="BG1381" s="1185"/>
      <c r="BH1381" s="1185"/>
      <c r="BI1381" s="1185"/>
      <c r="BJ1381" s="1185"/>
      <c r="BK1381" s="1185"/>
      <c r="BL1381" s="1185"/>
      <c r="BM1381" s="1185"/>
      <c r="BN1381" s="1185"/>
      <c r="BO1381" s="1185"/>
      <c r="BP1381" s="1185"/>
      <c r="BQ1381" s="1185"/>
      <c r="BR1381" s="1185"/>
      <c r="BS1381" s="1185"/>
      <c r="BT1381" s="1185"/>
      <c r="BU1381" s="1185"/>
      <c r="BV1381" s="1185"/>
      <c r="BW1381" s="1185"/>
      <c r="BX1381" s="1185"/>
      <c r="BY1381" s="1185"/>
      <c r="BZ1381" s="1185"/>
      <c r="CA1381" s="1185"/>
      <c r="CB1381" s="1185"/>
      <c r="CC1381" s="1185"/>
      <c r="CD1381" s="1185"/>
      <c r="CE1381" s="1185"/>
      <c r="CF1381" s="1185"/>
      <c r="CG1381" s="1185"/>
      <c r="CH1381" s="1185"/>
      <c r="CI1381" s="1185"/>
      <c r="CJ1381" s="1185"/>
      <c r="CK1381" s="1185"/>
      <c r="CL1381" s="1185"/>
      <c r="CM1381" s="1185"/>
      <c r="CN1381" s="1185"/>
      <c r="CO1381" s="1185"/>
      <c r="CP1381" s="1185"/>
      <c r="CQ1381" s="1185"/>
      <c r="CR1381" s="1185"/>
      <c r="CS1381" s="1185"/>
      <c r="CT1381" s="1185"/>
      <c r="CU1381" s="1185"/>
      <c r="CV1381" s="1185"/>
      <c r="CW1381" s="1185"/>
      <c r="CX1381" s="1185"/>
      <c r="CY1381" s="1185"/>
      <c r="CZ1381" s="1185"/>
      <c r="DA1381" s="1185"/>
      <c r="DB1381" s="1185"/>
      <c r="DC1381" s="1185"/>
      <c r="DD1381" s="1185"/>
      <c r="DE1381" s="1185"/>
      <c r="DF1381" s="1185"/>
      <c r="DG1381" s="1185"/>
      <c r="DH1381" s="1185"/>
      <c r="DI1381" s="1185"/>
      <c r="DJ1381" s="1185"/>
      <c r="DK1381" s="1185"/>
      <c r="DL1381" s="1185"/>
      <c r="DM1381" s="1185"/>
      <c r="DN1381" s="1185"/>
      <c r="DO1381" s="1185"/>
      <c r="DP1381" s="1185"/>
      <c r="DQ1381" s="1185"/>
      <c r="DR1381" s="1185"/>
      <c r="DS1381" s="1185"/>
      <c r="DT1381" s="1185"/>
      <c r="DU1381" s="1185"/>
      <c r="DV1381" s="1185"/>
      <c r="DW1381" s="1185"/>
      <c r="DX1381" s="1185"/>
      <c r="DY1381" s="1185"/>
      <c r="DZ1381" s="1185"/>
      <c r="EA1381" s="1185"/>
      <c r="EB1381" s="1185"/>
      <c r="EC1381" s="1185"/>
      <c r="ED1381" s="1185"/>
      <c r="EE1381" s="1185"/>
      <c r="EF1381" s="1185"/>
      <c r="EG1381" s="1185"/>
      <c r="EH1381" s="1185"/>
      <c r="EI1381" s="1185"/>
      <c r="EJ1381" s="1185"/>
      <c r="EK1381" s="1185"/>
      <c r="EL1381" s="1185"/>
      <c r="EM1381" s="1185"/>
      <c r="EN1381" s="1185"/>
      <c r="EO1381" s="1185"/>
      <c r="EP1381" s="1185"/>
      <c r="EQ1381" s="1185"/>
      <c r="ER1381" s="1185"/>
      <c r="ES1381" s="1185"/>
      <c r="ET1381" s="1185"/>
      <c r="EU1381" s="1185"/>
      <c r="EV1381" s="1185"/>
      <c r="EW1381" s="1185"/>
      <c r="EX1381" s="1185"/>
      <c r="EY1381" s="1185"/>
    </row>
    <row r="1382" spans="4:155" s="585" customFormat="1" hidden="1">
      <c r="D1382" s="2245"/>
      <c r="E1382" s="2245"/>
      <c r="F1382" s="2245"/>
      <c r="G1382" s="1179"/>
      <c r="H1382" s="1185"/>
      <c r="I1382" s="1185"/>
      <c r="J1382" s="1185"/>
      <c r="K1382" s="1185"/>
      <c r="L1382" s="1185"/>
      <c r="M1382" s="1185"/>
      <c r="N1382" s="1185"/>
      <c r="O1382" s="1185"/>
      <c r="P1382" s="1185"/>
      <c r="Q1382" s="1185"/>
      <c r="R1382" s="1185"/>
      <c r="S1382" s="1185"/>
      <c r="T1382" s="1185"/>
      <c r="U1382" s="1185"/>
      <c r="V1382" s="1185"/>
      <c r="W1382" s="1185"/>
      <c r="X1382" s="1185"/>
      <c r="Y1382" s="1185"/>
      <c r="Z1382" s="1185"/>
      <c r="AA1382" s="1185"/>
      <c r="AB1382" s="1185"/>
      <c r="AC1382" s="1185"/>
      <c r="AD1382" s="1185"/>
      <c r="AE1382" s="1185"/>
      <c r="AF1382" s="1185"/>
      <c r="AG1382" s="1185"/>
      <c r="AH1382" s="1185"/>
      <c r="AI1382" s="1185"/>
      <c r="AJ1382" s="1185"/>
      <c r="AK1382" s="1185"/>
      <c r="AL1382" s="1185"/>
      <c r="AM1382" s="1185"/>
      <c r="AN1382" s="1185"/>
      <c r="AO1382" s="1185"/>
      <c r="AP1382" s="1185"/>
      <c r="AQ1382" s="1185"/>
      <c r="AR1382" s="1185"/>
      <c r="AS1382" s="1185"/>
      <c r="AT1382" s="1185"/>
      <c r="AU1382" s="1185"/>
      <c r="AV1382" s="1185"/>
      <c r="AW1382" s="1185"/>
      <c r="AX1382" s="1185"/>
      <c r="AY1382" s="1185"/>
      <c r="AZ1382" s="1185"/>
      <c r="BA1382" s="1185"/>
      <c r="BB1382" s="1185"/>
      <c r="BC1382" s="1185"/>
      <c r="BD1382" s="1185"/>
      <c r="BE1382" s="1185"/>
      <c r="BF1382" s="1185"/>
      <c r="BG1382" s="1185"/>
      <c r="BH1382" s="1185"/>
      <c r="BI1382" s="1185"/>
      <c r="BJ1382" s="1185"/>
      <c r="BK1382" s="1185"/>
      <c r="BL1382" s="1185"/>
      <c r="BM1382" s="1185"/>
      <c r="BN1382" s="1185"/>
      <c r="BO1382" s="1185"/>
      <c r="BP1382" s="1185"/>
      <c r="BQ1382" s="1185"/>
      <c r="BR1382" s="1185"/>
      <c r="BS1382" s="1185"/>
      <c r="BT1382" s="1185"/>
      <c r="BU1382" s="1185"/>
      <c r="BV1382" s="1185"/>
      <c r="BW1382" s="1185"/>
      <c r="BX1382" s="1185"/>
      <c r="BY1382" s="1185"/>
      <c r="BZ1382" s="1185"/>
      <c r="CA1382" s="1185"/>
      <c r="CB1382" s="1185"/>
      <c r="CC1382" s="1185"/>
      <c r="CD1382" s="1185"/>
      <c r="CE1382" s="1185"/>
      <c r="CF1382" s="1185"/>
      <c r="CG1382" s="1185"/>
      <c r="CH1382" s="1185"/>
      <c r="CI1382" s="1185"/>
      <c r="CJ1382" s="1185"/>
      <c r="CK1382" s="1185"/>
      <c r="CL1382" s="1185"/>
      <c r="CM1382" s="1185"/>
      <c r="CN1382" s="1185"/>
      <c r="CO1382" s="1185"/>
      <c r="CP1382" s="1185"/>
      <c r="CQ1382" s="1185"/>
      <c r="CR1382" s="1185"/>
      <c r="CS1382" s="1185"/>
      <c r="CT1382" s="1185"/>
      <c r="CU1382" s="1185"/>
      <c r="CV1382" s="1185"/>
      <c r="CW1382" s="1185"/>
      <c r="CX1382" s="1185"/>
      <c r="CY1382" s="1185"/>
      <c r="CZ1382" s="1185"/>
      <c r="DA1382" s="1185"/>
      <c r="DB1382" s="1185"/>
      <c r="DC1382" s="1185"/>
      <c r="DD1382" s="1185"/>
      <c r="DE1382" s="1185"/>
      <c r="DF1382" s="1185"/>
      <c r="DG1382" s="1185"/>
      <c r="DH1382" s="1185"/>
      <c r="DI1382" s="1185"/>
      <c r="DJ1382" s="1185"/>
      <c r="DK1382" s="1185"/>
      <c r="DL1382" s="1185"/>
      <c r="DM1382" s="1185"/>
      <c r="DN1382" s="1185"/>
      <c r="DO1382" s="1185"/>
      <c r="DP1382" s="1185"/>
      <c r="DQ1382" s="1185"/>
      <c r="DR1382" s="1185"/>
      <c r="DS1382" s="1185"/>
      <c r="DT1382" s="1185"/>
      <c r="DU1382" s="1185"/>
      <c r="DV1382" s="1185"/>
      <c r="DW1382" s="1185"/>
      <c r="DX1382" s="1185"/>
      <c r="DY1382" s="1185"/>
      <c r="DZ1382" s="1185"/>
      <c r="EA1382" s="1185"/>
      <c r="EB1382" s="1185"/>
      <c r="EC1382" s="1185"/>
      <c r="ED1382" s="1185"/>
      <c r="EE1382" s="1185"/>
      <c r="EF1382" s="1185"/>
      <c r="EG1382" s="1185"/>
      <c r="EH1382" s="1185"/>
      <c r="EI1382" s="1185"/>
      <c r="EJ1382" s="1185"/>
      <c r="EK1382" s="1185"/>
      <c r="EL1382" s="1185"/>
      <c r="EM1382" s="1185"/>
      <c r="EN1382" s="1185"/>
      <c r="EO1382" s="1185"/>
      <c r="EP1382" s="1185"/>
      <c r="EQ1382" s="1185"/>
      <c r="ER1382" s="1185"/>
      <c r="ES1382" s="1185"/>
      <c r="ET1382" s="1185"/>
      <c r="EU1382" s="1185"/>
      <c r="EV1382" s="1185"/>
      <c r="EW1382" s="1185"/>
      <c r="EX1382" s="1185"/>
      <c r="EY1382" s="1185"/>
    </row>
    <row r="1383" spans="4:155" s="585" customFormat="1" hidden="1">
      <c r="D1383" s="2245"/>
      <c r="E1383" s="2245"/>
      <c r="F1383" s="2245"/>
      <c r="G1383" s="1179"/>
      <c r="H1383" s="1185"/>
      <c r="I1383" s="1185"/>
      <c r="J1383" s="1185"/>
      <c r="K1383" s="1185"/>
      <c r="L1383" s="1185"/>
      <c r="M1383" s="1185"/>
      <c r="N1383" s="1185"/>
      <c r="O1383" s="1185"/>
      <c r="P1383" s="1185"/>
      <c r="Q1383" s="1185"/>
      <c r="R1383" s="1185"/>
      <c r="S1383" s="1185"/>
      <c r="T1383" s="1185"/>
      <c r="U1383" s="1185"/>
      <c r="V1383" s="1185"/>
      <c r="W1383" s="1185"/>
      <c r="X1383" s="1185"/>
      <c r="Y1383" s="1185"/>
      <c r="Z1383" s="1185"/>
      <c r="AA1383" s="1185"/>
      <c r="AB1383" s="1185"/>
      <c r="AC1383" s="1185"/>
      <c r="AD1383" s="1185"/>
      <c r="AE1383" s="1185"/>
      <c r="AF1383" s="1185"/>
      <c r="AG1383" s="1185"/>
      <c r="AH1383" s="1185"/>
      <c r="AI1383" s="1185"/>
      <c r="AJ1383" s="1185"/>
      <c r="AK1383" s="1185"/>
      <c r="AL1383" s="1185"/>
      <c r="AM1383" s="1185"/>
      <c r="AN1383" s="1185"/>
      <c r="AO1383" s="1185"/>
      <c r="AP1383" s="1185"/>
      <c r="AQ1383" s="1185"/>
      <c r="AR1383" s="1185"/>
      <c r="AS1383" s="1185"/>
      <c r="AT1383" s="1185"/>
      <c r="AU1383" s="1185"/>
      <c r="AV1383" s="1185"/>
      <c r="AW1383" s="1185"/>
      <c r="AX1383" s="1185"/>
      <c r="AY1383" s="1185"/>
      <c r="AZ1383" s="1185"/>
      <c r="BA1383" s="1185"/>
      <c r="BB1383" s="1185"/>
      <c r="BC1383" s="1185"/>
      <c r="BD1383" s="1185"/>
      <c r="BE1383" s="1185"/>
      <c r="BF1383" s="1185"/>
      <c r="BG1383" s="1185"/>
      <c r="BH1383" s="1185"/>
      <c r="BI1383" s="1185"/>
      <c r="BJ1383" s="1185"/>
      <c r="BK1383" s="1185"/>
      <c r="BL1383" s="1185"/>
      <c r="BM1383" s="1185"/>
      <c r="BN1383" s="1185"/>
      <c r="BO1383" s="1185"/>
      <c r="BP1383" s="1185"/>
      <c r="BQ1383" s="1185"/>
      <c r="BR1383" s="1185"/>
      <c r="BS1383" s="1185"/>
      <c r="BT1383" s="1185"/>
      <c r="BU1383" s="1185"/>
      <c r="BV1383" s="1185"/>
      <c r="BW1383" s="1185"/>
      <c r="BX1383" s="1185"/>
      <c r="BY1383" s="1185"/>
      <c r="BZ1383" s="1185"/>
      <c r="CA1383" s="1185"/>
      <c r="CB1383" s="1185"/>
      <c r="CC1383" s="1185"/>
      <c r="CD1383" s="1185"/>
      <c r="CE1383" s="1185"/>
      <c r="CF1383" s="1185"/>
      <c r="CG1383" s="1185"/>
      <c r="CH1383" s="1185"/>
      <c r="CI1383" s="1185"/>
      <c r="CJ1383" s="1185"/>
      <c r="CK1383" s="1185"/>
      <c r="CL1383" s="1185"/>
      <c r="CM1383" s="1185"/>
      <c r="CN1383" s="1185"/>
      <c r="CO1383" s="1185"/>
      <c r="CP1383" s="1185"/>
      <c r="CQ1383" s="1185"/>
      <c r="CR1383" s="1185"/>
      <c r="CS1383" s="1185"/>
      <c r="CT1383" s="1185"/>
      <c r="CU1383" s="1185"/>
      <c r="CV1383" s="1185"/>
      <c r="CW1383" s="1185"/>
      <c r="CX1383" s="1185"/>
      <c r="CY1383" s="1185"/>
      <c r="CZ1383" s="1185"/>
      <c r="DA1383" s="1185"/>
      <c r="DB1383" s="1185"/>
      <c r="DC1383" s="1185"/>
      <c r="DD1383" s="1185"/>
      <c r="DE1383" s="1185"/>
      <c r="DF1383" s="1185"/>
      <c r="DG1383" s="1185"/>
      <c r="DH1383" s="1185"/>
      <c r="DI1383" s="1185"/>
      <c r="DJ1383" s="1185"/>
      <c r="DK1383" s="1185"/>
      <c r="DL1383" s="1185"/>
      <c r="DM1383" s="1185"/>
      <c r="DN1383" s="1185"/>
      <c r="DO1383" s="1185"/>
      <c r="DP1383" s="1185"/>
      <c r="DQ1383" s="1185"/>
      <c r="DR1383" s="1185"/>
      <c r="DS1383" s="1185"/>
      <c r="DT1383" s="1185"/>
      <c r="DU1383" s="1185"/>
      <c r="DV1383" s="1185"/>
      <c r="DW1383" s="1185"/>
      <c r="DX1383" s="1185"/>
      <c r="DY1383" s="1185"/>
      <c r="DZ1383" s="1185"/>
      <c r="EA1383" s="1185"/>
      <c r="EB1383" s="1185"/>
      <c r="EC1383" s="1185"/>
      <c r="ED1383" s="1185"/>
      <c r="EE1383" s="1185"/>
      <c r="EF1383" s="1185"/>
      <c r="EG1383" s="1185"/>
      <c r="EH1383" s="1185"/>
      <c r="EI1383" s="1185"/>
      <c r="EJ1383" s="1185"/>
      <c r="EK1383" s="1185"/>
      <c r="EL1383" s="1185"/>
      <c r="EM1383" s="1185"/>
      <c r="EN1383" s="1185"/>
      <c r="EO1383" s="1185"/>
      <c r="EP1383" s="1185"/>
      <c r="EQ1383" s="1185"/>
      <c r="ER1383" s="1185"/>
      <c r="ES1383" s="1185"/>
      <c r="ET1383" s="1185"/>
      <c r="EU1383" s="1185"/>
      <c r="EV1383" s="1185"/>
      <c r="EW1383" s="1185"/>
      <c r="EX1383" s="1185"/>
      <c r="EY1383" s="1185"/>
    </row>
    <row r="1384" spans="4:155" s="585" customFormat="1" hidden="1">
      <c r="D1384" s="2245"/>
      <c r="E1384" s="2245"/>
      <c r="F1384" s="2245"/>
      <c r="G1384" s="1179"/>
      <c r="H1384" s="1185"/>
      <c r="I1384" s="1185"/>
      <c r="J1384" s="1185"/>
      <c r="K1384" s="1185"/>
      <c r="L1384" s="1185"/>
      <c r="M1384" s="1185"/>
      <c r="N1384" s="1185"/>
      <c r="O1384" s="1185"/>
      <c r="P1384" s="1185"/>
      <c r="Q1384" s="1185"/>
      <c r="R1384" s="1185"/>
      <c r="S1384" s="1185"/>
      <c r="T1384" s="1185"/>
      <c r="U1384" s="1185"/>
      <c r="V1384" s="1185"/>
      <c r="W1384" s="1185"/>
      <c r="X1384" s="1185"/>
      <c r="Y1384" s="1185"/>
      <c r="Z1384" s="1185"/>
      <c r="AA1384" s="1185"/>
      <c r="AB1384" s="1185"/>
      <c r="AC1384" s="1185"/>
      <c r="AD1384" s="1185"/>
      <c r="AE1384" s="1185"/>
      <c r="AF1384" s="1185"/>
      <c r="AG1384" s="1185"/>
      <c r="AH1384" s="1185"/>
      <c r="AI1384" s="1185"/>
      <c r="AJ1384" s="1185"/>
      <c r="AK1384" s="1185"/>
      <c r="AL1384" s="1185"/>
      <c r="AM1384" s="1185"/>
      <c r="AN1384" s="1185"/>
      <c r="AO1384" s="1185"/>
      <c r="AP1384" s="1185"/>
      <c r="AQ1384" s="1185"/>
      <c r="AR1384" s="1185"/>
      <c r="AS1384" s="1185"/>
      <c r="AT1384" s="1185"/>
      <c r="AU1384" s="1185"/>
      <c r="AV1384" s="1185"/>
      <c r="AW1384" s="1185"/>
      <c r="AX1384" s="1185"/>
      <c r="AY1384" s="1185"/>
      <c r="AZ1384" s="1185"/>
      <c r="BA1384" s="1185"/>
      <c r="BB1384" s="1185"/>
      <c r="BC1384" s="1185"/>
      <c r="BD1384" s="1185"/>
      <c r="BE1384" s="1185"/>
      <c r="BF1384" s="1185"/>
      <c r="BG1384" s="1185"/>
      <c r="BH1384" s="1185"/>
      <c r="BI1384" s="1185"/>
      <c r="BJ1384" s="1185"/>
      <c r="BK1384" s="1185"/>
      <c r="BL1384" s="1185"/>
      <c r="BM1384" s="1185"/>
      <c r="BN1384" s="1185"/>
      <c r="BO1384" s="1185"/>
      <c r="BP1384" s="1185"/>
      <c r="BQ1384" s="1185"/>
      <c r="BR1384" s="1185"/>
      <c r="BS1384" s="1185"/>
      <c r="BT1384" s="1185"/>
      <c r="BU1384" s="1185"/>
      <c r="BV1384" s="1185"/>
      <c r="BW1384" s="1185"/>
      <c r="BX1384" s="1185"/>
      <c r="BY1384" s="1185"/>
      <c r="BZ1384" s="1185"/>
      <c r="CA1384" s="1185"/>
      <c r="CB1384" s="1185"/>
      <c r="CC1384" s="1185"/>
      <c r="CD1384" s="1185"/>
      <c r="CE1384" s="1185"/>
      <c r="CF1384" s="1185"/>
      <c r="CG1384" s="1185"/>
      <c r="CH1384" s="1185"/>
      <c r="CI1384" s="1185"/>
      <c r="CJ1384" s="1185"/>
      <c r="CK1384" s="1185"/>
      <c r="CL1384" s="1185"/>
      <c r="CM1384" s="1185"/>
      <c r="CN1384" s="1185"/>
      <c r="CO1384" s="1185"/>
      <c r="CP1384" s="1185"/>
      <c r="CQ1384" s="1185"/>
      <c r="CR1384" s="1185"/>
      <c r="CS1384" s="1185"/>
      <c r="CT1384" s="1185"/>
      <c r="CU1384" s="1185"/>
      <c r="CV1384" s="1185"/>
      <c r="CW1384" s="1185"/>
      <c r="CX1384" s="1185"/>
      <c r="CY1384" s="1185"/>
      <c r="CZ1384" s="1185"/>
      <c r="DA1384" s="1185"/>
      <c r="DB1384" s="1185"/>
      <c r="DC1384" s="1185"/>
      <c r="DD1384" s="1185"/>
      <c r="DE1384" s="1185"/>
      <c r="DF1384" s="1185"/>
      <c r="DG1384" s="1185"/>
      <c r="DH1384" s="1185"/>
      <c r="DI1384" s="1185"/>
      <c r="DJ1384" s="1185"/>
      <c r="DK1384" s="1185"/>
      <c r="DL1384" s="1185"/>
      <c r="DM1384" s="1185"/>
      <c r="DN1384" s="1185"/>
      <c r="DO1384" s="1185"/>
      <c r="DP1384" s="1185"/>
      <c r="DQ1384" s="1185"/>
      <c r="DR1384" s="1185"/>
      <c r="DS1384" s="1185"/>
      <c r="DT1384" s="1185"/>
      <c r="DU1384" s="1185"/>
      <c r="DV1384" s="1185"/>
      <c r="DW1384" s="1185"/>
      <c r="DX1384" s="1185"/>
      <c r="DY1384" s="1185"/>
      <c r="DZ1384" s="1185"/>
      <c r="EA1384" s="1185"/>
      <c r="EB1384" s="1185"/>
      <c r="EC1384" s="1185"/>
      <c r="ED1384" s="1185"/>
      <c r="EE1384" s="1185"/>
      <c r="EF1384" s="1185"/>
      <c r="EG1384" s="1185"/>
      <c r="EH1384" s="1185"/>
      <c r="EI1384" s="1185"/>
      <c r="EJ1384" s="1185"/>
      <c r="EK1384" s="1185"/>
      <c r="EL1384" s="1185"/>
      <c r="EM1384" s="1185"/>
      <c r="EN1384" s="1185"/>
      <c r="EO1384" s="1185"/>
      <c r="EP1384" s="1185"/>
      <c r="EQ1384" s="1185"/>
      <c r="ER1384" s="1185"/>
      <c r="ES1384" s="1185"/>
      <c r="ET1384" s="1185"/>
      <c r="EU1384" s="1185"/>
      <c r="EV1384" s="1185"/>
      <c r="EW1384" s="1185"/>
      <c r="EX1384" s="1185"/>
      <c r="EY1384" s="1185"/>
    </row>
    <row r="1385" spans="4:155" s="585" customFormat="1" hidden="1">
      <c r="D1385" s="2245"/>
      <c r="E1385" s="2245"/>
      <c r="F1385" s="2245"/>
      <c r="G1385" s="1179"/>
      <c r="H1385" s="1185"/>
      <c r="I1385" s="1185"/>
      <c r="J1385" s="1185"/>
      <c r="K1385" s="1185"/>
      <c r="L1385" s="1185"/>
      <c r="M1385" s="1185"/>
      <c r="N1385" s="1185"/>
      <c r="O1385" s="1185"/>
      <c r="P1385" s="1185"/>
      <c r="Q1385" s="1185"/>
      <c r="R1385" s="1185"/>
      <c r="S1385" s="1185"/>
      <c r="T1385" s="1185"/>
      <c r="U1385" s="1185"/>
      <c r="V1385" s="1185"/>
      <c r="W1385" s="1185"/>
      <c r="X1385" s="1185"/>
      <c r="Y1385" s="1185"/>
      <c r="Z1385" s="1185"/>
      <c r="AA1385" s="1185"/>
      <c r="AB1385" s="1185"/>
      <c r="AC1385" s="1185"/>
      <c r="AD1385" s="1185"/>
      <c r="AE1385" s="1185"/>
      <c r="AF1385" s="1185"/>
      <c r="AG1385" s="1185"/>
      <c r="AH1385" s="1185"/>
      <c r="AI1385" s="1185"/>
      <c r="AJ1385" s="1185"/>
      <c r="AK1385" s="1185"/>
      <c r="AL1385" s="1185"/>
      <c r="AM1385" s="1185"/>
      <c r="AN1385" s="1185"/>
      <c r="AO1385" s="1185"/>
      <c r="AP1385" s="1185"/>
      <c r="AQ1385" s="1185"/>
      <c r="AR1385" s="1185"/>
      <c r="AS1385" s="1185"/>
      <c r="AT1385" s="1185"/>
      <c r="AU1385" s="1185"/>
      <c r="AV1385" s="1185"/>
      <c r="AW1385" s="1185"/>
      <c r="AX1385" s="1185"/>
      <c r="AY1385" s="1185"/>
      <c r="AZ1385" s="1185"/>
      <c r="BA1385" s="1185"/>
      <c r="BB1385" s="1185"/>
      <c r="BC1385" s="1185"/>
      <c r="BD1385" s="1185"/>
      <c r="BE1385" s="1185"/>
      <c r="BF1385" s="1185"/>
      <c r="BG1385" s="1185"/>
      <c r="BH1385" s="1185"/>
      <c r="BI1385" s="1185"/>
      <c r="BJ1385" s="1185"/>
      <c r="BK1385" s="1185"/>
      <c r="BL1385" s="1185"/>
      <c r="BM1385" s="1185"/>
      <c r="BN1385" s="1185"/>
      <c r="BO1385" s="1185"/>
      <c r="BP1385" s="1185"/>
      <c r="BQ1385" s="1185"/>
      <c r="BR1385" s="1185"/>
      <c r="BS1385" s="1185"/>
      <c r="BT1385" s="1185"/>
      <c r="BU1385" s="1185"/>
      <c r="BV1385" s="1185"/>
      <c r="BW1385" s="1185"/>
      <c r="BX1385" s="1185"/>
      <c r="BY1385" s="1185"/>
      <c r="BZ1385" s="1185"/>
      <c r="CA1385" s="1185"/>
      <c r="CB1385" s="1185"/>
      <c r="CC1385" s="1185"/>
      <c r="CD1385" s="1185"/>
      <c r="CE1385" s="1185"/>
      <c r="CF1385" s="1185"/>
      <c r="CG1385" s="1185"/>
      <c r="CH1385" s="1185"/>
      <c r="CI1385" s="1185"/>
      <c r="CJ1385" s="1185"/>
      <c r="CK1385" s="1185"/>
      <c r="CL1385" s="1185"/>
      <c r="CM1385" s="1185"/>
      <c r="CN1385" s="1185"/>
      <c r="CO1385" s="1185"/>
      <c r="CP1385" s="1185"/>
      <c r="CQ1385" s="1185"/>
      <c r="CR1385" s="1185"/>
      <c r="CS1385" s="1185"/>
      <c r="CT1385" s="1185"/>
      <c r="CU1385" s="1185"/>
      <c r="CV1385" s="1185"/>
      <c r="CW1385" s="1185"/>
      <c r="CX1385" s="1185"/>
      <c r="CY1385" s="1185"/>
      <c r="CZ1385" s="1185"/>
      <c r="DA1385" s="1185"/>
      <c r="DB1385" s="1185"/>
      <c r="DC1385" s="1185"/>
      <c r="DD1385" s="1185"/>
      <c r="DE1385" s="1185"/>
      <c r="DF1385" s="1185"/>
      <c r="DG1385" s="1185"/>
      <c r="DH1385" s="1185"/>
      <c r="DI1385" s="1185"/>
      <c r="DJ1385" s="1185"/>
      <c r="DK1385" s="1185"/>
      <c r="DL1385" s="1185"/>
      <c r="DM1385" s="1185"/>
      <c r="DN1385" s="1185"/>
      <c r="DO1385" s="1185"/>
      <c r="DP1385" s="1185"/>
      <c r="DQ1385" s="1185"/>
      <c r="DR1385" s="1185"/>
      <c r="DS1385" s="1185"/>
      <c r="DT1385" s="1185"/>
      <c r="DU1385" s="1185"/>
      <c r="DV1385" s="1185"/>
      <c r="DW1385" s="1185"/>
      <c r="DX1385" s="1185"/>
      <c r="DY1385" s="1185"/>
      <c r="DZ1385" s="1185"/>
      <c r="EA1385" s="1185"/>
      <c r="EB1385" s="1185"/>
      <c r="EC1385" s="1185"/>
      <c r="ED1385" s="1185"/>
      <c r="EE1385" s="1185"/>
      <c r="EF1385" s="1185"/>
      <c r="EG1385" s="1185"/>
      <c r="EH1385" s="1185"/>
      <c r="EI1385" s="1185"/>
      <c r="EJ1385" s="1185"/>
      <c r="EK1385" s="1185"/>
      <c r="EL1385" s="1185"/>
      <c r="EM1385" s="1185"/>
      <c r="EN1385" s="1185"/>
      <c r="EO1385" s="1185"/>
      <c r="EP1385" s="1185"/>
      <c r="EQ1385" s="1185"/>
      <c r="ER1385" s="1185"/>
      <c r="ES1385" s="1185"/>
      <c r="ET1385" s="1185"/>
      <c r="EU1385" s="1185"/>
      <c r="EV1385" s="1185"/>
      <c r="EW1385" s="1185"/>
      <c r="EX1385" s="1185"/>
      <c r="EY1385" s="1185"/>
    </row>
    <row r="1386" spans="4:155" s="585" customFormat="1" hidden="1">
      <c r="D1386" s="2245"/>
      <c r="E1386" s="2245"/>
      <c r="F1386" s="2245"/>
      <c r="G1386" s="1179"/>
      <c r="H1386" s="1185"/>
      <c r="I1386" s="1185"/>
      <c r="J1386" s="1185"/>
      <c r="K1386" s="1185"/>
      <c r="L1386" s="1185"/>
      <c r="M1386" s="1185"/>
      <c r="N1386" s="1185"/>
      <c r="O1386" s="1185"/>
      <c r="P1386" s="1185"/>
      <c r="Q1386" s="1185"/>
      <c r="R1386" s="1185"/>
      <c r="S1386" s="1185"/>
      <c r="T1386" s="1185"/>
      <c r="U1386" s="1185"/>
      <c r="V1386" s="1185"/>
      <c r="W1386" s="1185"/>
      <c r="X1386" s="1185"/>
      <c r="Y1386" s="1185"/>
      <c r="Z1386" s="1185"/>
      <c r="AA1386" s="1185"/>
      <c r="AB1386" s="1185"/>
      <c r="AC1386" s="1185"/>
      <c r="AD1386" s="1185"/>
      <c r="AE1386" s="1185"/>
      <c r="AF1386" s="1185"/>
      <c r="AG1386" s="1185"/>
      <c r="AH1386" s="1185"/>
      <c r="AI1386" s="1185"/>
      <c r="AJ1386" s="1185"/>
      <c r="AK1386" s="1185"/>
      <c r="AL1386" s="1185"/>
      <c r="AM1386" s="1185"/>
      <c r="AN1386" s="1185"/>
      <c r="AO1386" s="1185"/>
      <c r="AP1386" s="1185"/>
      <c r="AQ1386" s="1185"/>
      <c r="AR1386" s="1185"/>
      <c r="AS1386" s="1185"/>
      <c r="AT1386" s="1185"/>
      <c r="AU1386" s="1185"/>
      <c r="AV1386" s="1185"/>
      <c r="AW1386" s="1185"/>
      <c r="AX1386" s="1185"/>
      <c r="AY1386" s="1185"/>
      <c r="AZ1386" s="1185"/>
      <c r="BA1386" s="1185"/>
      <c r="BB1386" s="1185"/>
      <c r="BC1386" s="1185"/>
      <c r="BD1386" s="1185"/>
      <c r="BE1386" s="1185"/>
      <c r="BF1386" s="1185"/>
      <c r="BG1386" s="1185"/>
      <c r="BH1386" s="1185"/>
      <c r="BI1386" s="1185"/>
      <c r="BJ1386" s="1185"/>
      <c r="BK1386" s="1185"/>
      <c r="BL1386" s="1185"/>
      <c r="BM1386" s="1185"/>
      <c r="BN1386" s="1185"/>
      <c r="BO1386" s="1185"/>
      <c r="BP1386" s="1185"/>
      <c r="BQ1386" s="1185"/>
      <c r="BR1386" s="1185"/>
      <c r="BS1386" s="1185"/>
      <c r="BT1386" s="1185"/>
      <c r="BU1386" s="1185"/>
      <c r="BV1386" s="1185"/>
      <c r="BW1386" s="1185"/>
      <c r="BX1386" s="1185"/>
      <c r="BY1386" s="1185"/>
      <c r="BZ1386" s="1185"/>
      <c r="CA1386" s="1185"/>
      <c r="CB1386" s="1185"/>
      <c r="CC1386" s="1185"/>
      <c r="CD1386" s="1185"/>
      <c r="CE1386" s="1185"/>
      <c r="CF1386" s="1185"/>
      <c r="CG1386" s="1185"/>
      <c r="CH1386" s="1185"/>
      <c r="CI1386" s="1185"/>
      <c r="CJ1386" s="1185"/>
      <c r="CK1386" s="1185"/>
      <c r="CL1386" s="1185"/>
      <c r="CM1386" s="1185"/>
      <c r="CN1386" s="1185"/>
      <c r="CO1386" s="1185"/>
      <c r="CP1386" s="1185"/>
      <c r="CQ1386" s="1185"/>
      <c r="CR1386" s="1185"/>
      <c r="CS1386" s="1185"/>
      <c r="CT1386" s="1185"/>
      <c r="CU1386" s="1185"/>
      <c r="CV1386" s="1185"/>
      <c r="CW1386" s="1185"/>
      <c r="CX1386" s="1185"/>
      <c r="CY1386" s="1185"/>
      <c r="CZ1386" s="1185"/>
      <c r="DA1386" s="1185"/>
      <c r="DB1386" s="1185"/>
      <c r="DC1386" s="1185"/>
      <c r="DD1386" s="1185"/>
      <c r="DE1386" s="1185"/>
      <c r="DF1386" s="1185"/>
      <c r="DG1386" s="1185"/>
      <c r="DH1386" s="1185"/>
      <c r="DI1386" s="1185"/>
      <c r="DJ1386" s="1185"/>
      <c r="DK1386" s="1185"/>
      <c r="DL1386" s="1185"/>
      <c r="DM1386" s="1185"/>
      <c r="DN1386" s="1185"/>
      <c r="DO1386" s="1185"/>
      <c r="DP1386" s="1185"/>
      <c r="DQ1386" s="1185"/>
      <c r="DR1386" s="1185"/>
      <c r="DS1386" s="1185"/>
      <c r="DT1386" s="1185"/>
      <c r="DU1386" s="1185"/>
      <c r="DV1386" s="1185"/>
      <c r="DW1386" s="1185"/>
      <c r="DX1386" s="1185"/>
      <c r="DY1386" s="1185"/>
      <c r="DZ1386" s="1185"/>
      <c r="EA1386" s="1185"/>
      <c r="EB1386" s="1185"/>
      <c r="EC1386" s="1185"/>
      <c r="ED1386" s="1185"/>
      <c r="EE1386" s="1185"/>
      <c r="EF1386" s="1185"/>
      <c r="EG1386" s="1185"/>
      <c r="EH1386" s="1185"/>
      <c r="EI1386" s="1185"/>
      <c r="EJ1386" s="1185"/>
      <c r="EK1386" s="1185"/>
      <c r="EL1386" s="1185"/>
      <c r="EM1386" s="1185"/>
      <c r="EN1386" s="1185"/>
      <c r="EO1386" s="1185"/>
      <c r="EP1386" s="1185"/>
      <c r="EQ1386" s="1185"/>
      <c r="ER1386" s="1185"/>
      <c r="ES1386" s="1185"/>
      <c r="ET1386" s="1185"/>
      <c r="EU1386" s="1185"/>
      <c r="EV1386" s="1185"/>
      <c r="EW1386" s="1185"/>
      <c r="EX1386" s="1185"/>
      <c r="EY1386" s="1185"/>
    </row>
    <row r="1387" spans="4:155" s="585" customFormat="1" hidden="1">
      <c r="D1387" s="2245"/>
      <c r="E1387" s="2245"/>
      <c r="F1387" s="2245"/>
      <c r="G1387" s="1179"/>
      <c r="H1387" s="1185"/>
      <c r="I1387" s="1185"/>
      <c r="J1387" s="1185"/>
      <c r="K1387" s="1185"/>
      <c r="L1387" s="1185"/>
      <c r="M1387" s="1185"/>
      <c r="N1387" s="1185"/>
      <c r="O1387" s="1185"/>
      <c r="P1387" s="1185"/>
      <c r="Q1387" s="1185"/>
      <c r="R1387" s="1185"/>
      <c r="S1387" s="1185"/>
      <c r="T1387" s="1185"/>
      <c r="U1387" s="1185"/>
      <c r="V1387" s="1185"/>
      <c r="W1387" s="1185"/>
      <c r="X1387" s="1185"/>
      <c r="Y1387" s="1185"/>
      <c r="Z1387" s="1185"/>
      <c r="AA1387" s="1185"/>
      <c r="AB1387" s="1185"/>
      <c r="AC1387" s="1185"/>
      <c r="AD1387" s="1185"/>
      <c r="AE1387" s="1185"/>
      <c r="AF1387" s="1185"/>
      <c r="AG1387" s="1185"/>
      <c r="AH1387" s="1185"/>
      <c r="AI1387" s="1185"/>
      <c r="AJ1387" s="1185"/>
      <c r="AK1387" s="1185"/>
      <c r="AL1387" s="1185"/>
      <c r="AM1387" s="1185"/>
      <c r="AN1387" s="1185"/>
      <c r="AO1387" s="1185"/>
      <c r="AP1387" s="1185"/>
      <c r="AQ1387" s="1185"/>
      <c r="AR1387" s="1185"/>
      <c r="AS1387" s="1185"/>
      <c r="AT1387" s="1185"/>
      <c r="AU1387" s="1185"/>
      <c r="AV1387" s="1185"/>
      <c r="AW1387" s="1185"/>
      <c r="AX1387" s="1185"/>
      <c r="AY1387" s="1185"/>
      <c r="AZ1387" s="1185"/>
      <c r="BA1387" s="1185"/>
      <c r="BB1387" s="1185"/>
      <c r="BC1387" s="1185"/>
      <c r="BD1387" s="1185"/>
      <c r="BE1387" s="1185"/>
      <c r="BF1387" s="1185"/>
      <c r="BG1387" s="1185"/>
      <c r="BH1387" s="1185"/>
      <c r="BI1387" s="1185"/>
      <c r="BJ1387" s="1185"/>
      <c r="BK1387" s="1185"/>
      <c r="BL1387" s="1185"/>
      <c r="BM1387" s="1185"/>
      <c r="BN1387" s="1185"/>
      <c r="BO1387" s="1185"/>
      <c r="BP1387" s="1185"/>
      <c r="BQ1387" s="1185"/>
      <c r="BR1387" s="1185"/>
      <c r="BS1387" s="1185"/>
      <c r="BT1387" s="1185"/>
      <c r="BU1387" s="1185"/>
      <c r="BV1387" s="1185"/>
      <c r="BW1387" s="1185"/>
      <c r="BX1387" s="1185"/>
      <c r="BY1387" s="1185"/>
      <c r="BZ1387" s="1185"/>
      <c r="CA1387" s="1185"/>
      <c r="CB1387" s="1185"/>
      <c r="CC1387" s="1185"/>
      <c r="CD1387" s="1185"/>
      <c r="CE1387" s="1185"/>
      <c r="CF1387" s="1185"/>
      <c r="CG1387" s="1185"/>
      <c r="CH1387" s="1185"/>
      <c r="CI1387" s="1185"/>
      <c r="CJ1387" s="1185"/>
      <c r="CK1387" s="1185"/>
      <c r="CL1387" s="1185"/>
      <c r="CM1387" s="1185"/>
      <c r="CN1387" s="1185"/>
      <c r="CO1387" s="1185"/>
      <c r="CP1387" s="1185"/>
      <c r="CQ1387" s="1185"/>
      <c r="CR1387" s="1185"/>
      <c r="CS1387" s="1185"/>
      <c r="CT1387" s="1185"/>
      <c r="CU1387" s="1185"/>
      <c r="CV1387" s="1185"/>
      <c r="CW1387" s="1185"/>
      <c r="CX1387" s="1185"/>
      <c r="CY1387" s="1185"/>
      <c r="CZ1387" s="1185"/>
      <c r="DA1387" s="1185"/>
      <c r="DB1387" s="1185"/>
      <c r="DC1387" s="1185"/>
      <c r="DD1387" s="1185"/>
      <c r="DE1387" s="1185"/>
      <c r="DF1387" s="1185"/>
      <c r="DG1387" s="1185"/>
      <c r="DH1387" s="1185"/>
      <c r="DI1387" s="1185"/>
      <c r="DJ1387" s="1185"/>
      <c r="DK1387" s="1185"/>
      <c r="DL1387" s="1185"/>
      <c r="DM1387" s="1185"/>
      <c r="DN1387" s="1185"/>
      <c r="DO1387" s="1185"/>
      <c r="DP1387" s="1185"/>
      <c r="DQ1387" s="1185"/>
      <c r="DR1387" s="1185"/>
      <c r="DS1387" s="1185"/>
      <c r="DT1387" s="1185"/>
      <c r="DU1387" s="1185"/>
      <c r="DV1387" s="1185"/>
      <c r="DW1387" s="1185"/>
      <c r="DX1387" s="1185"/>
      <c r="DY1387" s="1185"/>
      <c r="DZ1387" s="1185"/>
      <c r="EA1387" s="1185"/>
      <c r="EB1387" s="1185"/>
      <c r="EC1387" s="1185"/>
      <c r="ED1387" s="1185"/>
      <c r="EE1387" s="1185"/>
      <c r="EF1387" s="1185"/>
      <c r="EG1387" s="1185"/>
      <c r="EH1387" s="1185"/>
      <c r="EI1387" s="1185"/>
      <c r="EJ1387" s="1185"/>
      <c r="EK1387" s="1185"/>
      <c r="EL1387" s="1185"/>
      <c r="EM1387" s="1185"/>
      <c r="EN1387" s="1185"/>
      <c r="EO1387" s="1185"/>
      <c r="EP1387" s="1185"/>
      <c r="EQ1387" s="1185"/>
      <c r="ER1387" s="1185"/>
      <c r="ES1387" s="1185"/>
      <c r="ET1387" s="1185"/>
      <c r="EU1387" s="1185"/>
      <c r="EV1387" s="1185"/>
      <c r="EW1387" s="1185"/>
      <c r="EX1387" s="1185"/>
      <c r="EY1387" s="1185"/>
    </row>
    <row r="1388" spans="4:155" s="585" customFormat="1" hidden="1">
      <c r="D1388" s="2245"/>
      <c r="E1388" s="2245"/>
      <c r="F1388" s="2245"/>
      <c r="G1388" s="1179"/>
      <c r="H1388" s="1185"/>
      <c r="I1388" s="1185"/>
      <c r="J1388" s="1185"/>
      <c r="K1388" s="1185"/>
      <c r="L1388" s="1185"/>
      <c r="M1388" s="1185"/>
      <c r="N1388" s="1185"/>
      <c r="O1388" s="1185"/>
      <c r="P1388" s="1185"/>
      <c r="Q1388" s="1185"/>
      <c r="R1388" s="1185"/>
      <c r="S1388" s="1185"/>
      <c r="T1388" s="1185"/>
      <c r="U1388" s="1185"/>
      <c r="V1388" s="1185"/>
      <c r="W1388" s="1185"/>
      <c r="X1388" s="1185"/>
      <c r="Y1388" s="1185"/>
      <c r="Z1388" s="1185"/>
      <c r="AA1388" s="1185"/>
      <c r="AB1388" s="1185"/>
      <c r="AC1388" s="1185"/>
      <c r="AD1388" s="1185"/>
      <c r="AE1388" s="1185"/>
      <c r="AF1388" s="1185"/>
      <c r="AG1388" s="1185"/>
      <c r="AH1388" s="1185"/>
      <c r="AI1388" s="1185"/>
      <c r="AJ1388" s="1185"/>
      <c r="AK1388" s="1185"/>
      <c r="AL1388" s="1185"/>
      <c r="AM1388" s="1185"/>
      <c r="AN1388" s="1185"/>
      <c r="AO1388" s="1185"/>
      <c r="AP1388" s="1185"/>
      <c r="AQ1388" s="1185"/>
      <c r="AR1388" s="1185"/>
      <c r="AS1388" s="1185"/>
      <c r="AT1388" s="1185"/>
      <c r="AU1388" s="1185"/>
      <c r="AV1388" s="1185"/>
      <c r="AW1388" s="1185"/>
      <c r="AX1388" s="1185"/>
      <c r="AY1388" s="1185"/>
      <c r="AZ1388" s="1185"/>
      <c r="BA1388" s="1185"/>
      <c r="BB1388" s="1185"/>
      <c r="BC1388" s="1185"/>
      <c r="BD1388" s="1185"/>
      <c r="BE1388" s="1185"/>
      <c r="BF1388" s="1185"/>
      <c r="BG1388" s="1185"/>
      <c r="BH1388" s="1185"/>
      <c r="BI1388" s="1185"/>
      <c r="BJ1388" s="1185"/>
      <c r="BK1388" s="1185"/>
      <c r="BL1388" s="1185"/>
      <c r="BM1388" s="1185"/>
      <c r="BN1388" s="1185"/>
      <c r="BO1388" s="1185"/>
      <c r="BP1388" s="1185"/>
      <c r="BQ1388" s="1185"/>
      <c r="BR1388" s="1185"/>
      <c r="BS1388" s="1185"/>
      <c r="BT1388" s="1185"/>
      <c r="BU1388" s="1185"/>
      <c r="BV1388" s="1185"/>
      <c r="BW1388" s="1185"/>
      <c r="BX1388" s="1185"/>
      <c r="BY1388" s="1185"/>
      <c r="BZ1388" s="1185"/>
      <c r="CA1388" s="1185"/>
      <c r="CB1388" s="1185"/>
      <c r="CC1388" s="1185"/>
      <c r="CD1388" s="1185"/>
      <c r="CE1388" s="1185"/>
      <c r="CF1388" s="1185"/>
      <c r="CG1388" s="1185"/>
      <c r="CH1388" s="1185"/>
      <c r="CI1388" s="1185"/>
      <c r="CJ1388" s="1185"/>
      <c r="CK1388" s="1185"/>
      <c r="CL1388" s="1185"/>
      <c r="CM1388" s="1185"/>
      <c r="CN1388" s="1185"/>
      <c r="CO1388" s="1185"/>
      <c r="CP1388" s="1185"/>
      <c r="CQ1388" s="1185"/>
      <c r="CR1388" s="1185"/>
      <c r="CS1388" s="1185"/>
      <c r="CT1388" s="1185"/>
      <c r="CU1388" s="1185"/>
      <c r="CV1388" s="1185"/>
      <c r="CW1388" s="1185"/>
      <c r="CX1388" s="1185"/>
      <c r="CY1388" s="1185"/>
      <c r="CZ1388" s="1185"/>
      <c r="DA1388" s="1185"/>
      <c r="DB1388" s="1185"/>
      <c r="DC1388" s="1185"/>
      <c r="DD1388" s="1185"/>
      <c r="DE1388" s="1185"/>
      <c r="DF1388" s="1185"/>
      <c r="DG1388" s="1185"/>
      <c r="DH1388" s="1185"/>
      <c r="DI1388" s="1185"/>
      <c r="DJ1388" s="1185"/>
      <c r="DK1388" s="1185"/>
      <c r="DL1388" s="1185"/>
      <c r="DM1388" s="1185"/>
      <c r="DN1388" s="1185"/>
      <c r="DO1388" s="1185"/>
      <c r="DP1388" s="1185"/>
      <c r="DQ1388" s="1185"/>
      <c r="DR1388" s="1185"/>
      <c r="DS1388" s="1185"/>
      <c r="DT1388" s="1185"/>
      <c r="DU1388" s="1185"/>
      <c r="DV1388" s="1185"/>
      <c r="DW1388" s="1185"/>
      <c r="DX1388" s="1185"/>
      <c r="DY1388" s="1185"/>
      <c r="DZ1388" s="1185"/>
      <c r="EA1388" s="1185"/>
      <c r="EB1388" s="1185"/>
      <c r="EC1388" s="1185"/>
      <c r="ED1388" s="1185"/>
      <c r="EE1388" s="1185"/>
      <c r="EF1388" s="1185"/>
      <c r="EG1388" s="1185"/>
      <c r="EH1388" s="1185"/>
      <c r="EI1388" s="1185"/>
      <c r="EJ1388" s="1185"/>
      <c r="EK1388" s="1185"/>
      <c r="EL1388" s="1185"/>
      <c r="EM1388" s="1185"/>
      <c r="EN1388" s="1185"/>
      <c r="EO1388" s="1185"/>
      <c r="EP1388" s="1185"/>
      <c r="EQ1388" s="1185"/>
      <c r="ER1388" s="1185"/>
      <c r="ES1388" s="1185"/>
      <c r="ET1388" s="1185"/>
      <c r="EU1388" s="1185"/>
      <c r="EV1388" s="1185"/>
      <c r="EW1388" s="1185"/>
      <c r="EX1388" s="1185"/>
      <c r="EY1388" s="1185"/>
    </row>
    <row r="1389" spans="4:155" s="585" customFormat="1" hidden="1">
      <c r="D1389" s="2245"/>
      <c r="E1389" s="2245"/>
      <c r="F1389" s="2245"/>
      <c r="G1389" s="1179"/>
      <c r="H1389" s="1185"/>
      <c r="I1389" s="1185"/>
      <c r="J1389" s="1185"/>
      <c r="K1389" s="1185"/>
      <c r="L1389" s="1185"/>
      <c r="M1389" s="1185"/>
      <c r="N1389" s="1185"/>
      <c r="O1389" s="1185"/>
      <c r="P1389" s="1185"/>
      <c r="Q1389" s="1185"/>
      <c r="R1389" s="1185"/>
      <c r="S1389" s="1185"/>
      <c r="T1389" s="1185"/>
      <c r="U1389" s="1185"/>
      <c r="V1389" s="1185"/>
      <c r="W1389" s="1185"/>
      <c r="X1389" s="1185"/>
      <c r="Y1389" s="1185"/>
      <c r="Z1389" s="1185"/>
      <c r="AA1389" s="1185"/>
      <c r="AB1389" s="1185"/>
      <c r="AC1389" s="1185"/>
      <c r="AD1389" s="1185"/>
      <c r="AE1389" s="1185"/>
      <c r="AF1389" s="1185"/>
      <c r="AG1389" s="1185"/>
      <c r="AH1389" s="1185"/>
      <c r="AI1389" s="1185"/>
      <c r="AJ1389" s="1185"/>
      <c r="AK1389" s="1185"/>
      <c r="AL1389" s="1185"/>
      <c r="AM1389" s="1185"/>
      <c r="AN1389" s="1185"/>
      <c r="AO1389" s="1185"/>
      <c r="AP1389" s="1185"/>
      <c r="AQ1389" s="1185"/>
      <c r="AR1389" s="1185"/>
      <c r="AS1389" s="1185"/>
      <c r="AT1389" s="1185"/>
      <c r="AU1389" s="1185"/>
      <c r="AV1389" s="1185"/>
      <c r="AW1389" s="1185"/>
      <c r="AX1389" s="1185"/>
      <c r="AY1389" s="1185"/>
      <c r="AZ1389" s="1185"/>
      <c r="BA1389" s="1185"/>
      <c r="BB1389" s="1185"/>
      <c r="BC1389" s="1185"/>
      <c r="BD1389" s="1185"/>
      <c r="BE1389" s="1185"/>
      <c r="BF1389" s="1185"/>
      <c r="BG1389" s="1185"/>
      <c r="BH1389" s="1185"/>
      <c r="BI1389" s="1185"/>
      <c r="BJ1389" s="1185"/>
      <c r="BK1389" s="1185"/>
      <c r="BL1389" s="1185"/>
      <c r="BM1389" s="1185"/>
      <c r="BN1389" s="1185"/>
      <c r="BO1389" s="1185"/>
      <c r="BP1389" s="1185"/>
      <c r="BQ1389" s="1185"/>
      <c r="BR1389" s="1185"/>
      <c r="BS1389" s="1185"/>
      <c r="BT1389" s="1185"/>
      <c r="BU1389" s="1185"/>
      <c r="BV1389" s="1185"/>
      <c r="BW1389" s="1185"/>
      <c r="BX1389" s="1185"/>
      <c r="BY1389" s="1185"/>
      <c r="BZ1389" s="1185"/>
      <c r="CA1389" s="1185"/>
      <c r="CB1389" s="1185"/>
      <c r="CC1389" s="1185"/>
      <c r="CD1389" s="1185"/>
      <c r="CE1389" s="1185"/>
      <c r="CF1389" s="1185"/>
      <c r="CG1389" s="1185"/>
      <c r="CH1389" s="1185"/>
      <c r="CI1389" s="1185"/>
      <c r="CJ1389" s="1185"/>
      <c r="CK1389" s="1185"/>
      <c r="CL1389" s="1185"/>
      <c r="CM1389" s="1185"/>
      <c r="CN1389" s="1185"/>
      <c r="CO1389" s="1185"/>
      <c r="CP1389" s="1185"/>
      <c r="CQ1389" s="1185"/>
      <c r="CR1389" s="1185"/>
      <c r="CS1389" s="1185"/>
      <c r="CT1389" s="1185"/>
      <c r="CU1389" s="1185"/>
      <c r="CV1389" s="1185"/>
      <c r="CW1389" s="1185"/>
      <c r="CX1389" s="1185"/>
      <c r="CY1389" s="1185"/>
      <c r="CZ1389" s="1185"/>
      <c r="DA1389" s="1185"/>
      <c r="DB1389" s="1185"/>
      <c r="DC1389" s="1185"/>
      <c r="DD1389" s="1185"/>
      <c r="DE1389" s="1185"/>
      <c r="DF1389" s="1185"/>
      <c r="DG1389" s="1185"/>
      <c r="DH1389" s="1185"/>
      <c r="DI1389" s="1185"/>
      <c r="DJ1389" s="1185"/>
      <c r="DK1389" s="1185"/>
      <c r="DL1389" s="1185"/>
      <c r="DM1389" s="1185"/>
      <c r="DN1389" s="1185"/>
      <c r="DO1389" s="1185"/>
      <c r="DP1389" s="1185"/>
      <c r="DQ1389" s="1185"/>
      <c r="DR1389" s="1185"/>
      <c r="DS1389" s="1185"/>
      <c r="DT1389" s="1185"/>
      <c r="DU1389" s="1185"/>
      <c r="DV1389" s="1185"/>
      <c r="DW1389" s="1185"/>
      <c r="DX1389" s="1185"/>
      <c r="DY1389" s="1185"/>
      <c r="DZ1389" s="1185"/>
      <c r="EA1389" s="1185"/>
      <c r="EB1389" s="1185"/>
      <c r="EC1389" s="1185"/>
      <c r="ED1389" s="1185"/>
      <c r="EE1389" s="1185"/>
      <c r="EF1389" s="1185"/>
      <c r="EG1389" s="1185"/>
      <c r="EH1389" s="1185"/>
      <c r="EI1389" s="1185"/>
      <c r="EJ1389" s="1185"/>
      <c r="EK1389" s="1185"/>
      <c r="EL1389" s="1185"/>
      <c r="EM1389" s="1185"/>
      <c r="EN1389" s="1185"/>
      <c r="EO1389" s="1185"/>
      <c r="EP1389" s="1185"/>
      <c r="EQ1389" s="1185"/>
      <c r="ER1389" s="1185"/>
      <c r="ES1389" s="1185"/>
      <c r="ET1389" s="1185"/>
      <c r="EU1389" s="1185"/>
      <c r="EV1389" s="1185"/>
      <c r="EW1389" s="1185"/>
      <c r="EX1389" s="1185"/>
      <c r="EY1389" s="1185"/>
    </row>
    <row r="1390" spans="4:155" s="585" customFormat="1" hidden="1">
      <c r="D1390" s="2245"/>
      <c r="E1390" s="2245"/>
      <c r="F1390" s="2245"/>
      <c r="G1390" s="1179"/>
      <c r="H1390" s="1185"/>
      <c r="I1390" s="1185"/>
      <c r="J1390" s="1185"/>
      <c r="K1390" s="1185"/>
      <c r="L1390" s="1185"/>
      <c r="M1390" s="1185"/>
      <c r="N1390" s="1185"/>
      <c r="O1390" s="1185"/>
      <c r="P1390" s="1185"/>
      <c r="Q1390" s="1185"/>
      <c r="R1390" s="1185"/>
      <c r="S1390" s="1185"/>
      <c r="T1390" s="1185"/>
      <c r="U1390" s="1185"/>
      <c r="V1390" s="1185"/>
      <c r="W1390" s="1185"/>
      <c r="X1390" s="1185"/>
      <c r="Y1390" s="1185"/>
      <c r="Z1390" s="1185"/>
      <c r="AA1390" s="1185"/>
      <c r="AB1390" s="1185"/>
      <c r="AC1390" s="1185"/>
      <c r="AD1390" s="1185"/>
      <c r="AE1390" s="1185"/>
      <c r="AF1390" s="1185"/>
      <c r="AG1390" s="1185"/>
      <c r="AH1390" s="1185"/>
      <c r="AI1390" s="1185"/>
      <c r="AJ1390" s="1185"/>
      <c r="AK1390" s="1185"/>
      <c r="AL1390" s="1185"/>
      <c r="AM1390" s="1185"/>
      <c r="AN1390" s="1185"/>
      <c r="AO1390" s="1185"/>
      <c r="AP1390" s="1185"/>
      <c r="AQ1390" s="1185"/>
      <c r="AR1390" s="1185"/>
      <c r="AS1390" s="1185"/>
      <c r="AT1390" s="1185"/>
      <c r="AU1390" s="1185"/>
      <c r="AV1390" s="1185"/>
      <c r="AW1390" s="1185"/>
      <c r="AX1390" s="1185"/>
      <c r="AY1390" s="1185"/>
      <c r="AZ1390" s="1185"/>
      <c r="BA1390" s="1185"/>
      <c r="BB1390" s="1185"/>
      <c r="BC1390" s="1185"/>
      <c r="BD1390" s="1185"/>
      <c r="BE1390" s="1185"/>
      <c r="BF1390" s="1185"/>
      <c r="BG1390" s="1185"/>
      <c r="BH1390" s="1185"/>
      <c r="BI1390" s="1185"/>
      <c r="BJ1390" s="1185"/>
      <c r="BK1390" s="1185"/>
      <c r="BL1390" s="1185"/>
      <c r="BM1390" s="1185"/>
      <c r="BN1390" s="1185"/>
      <c r="BO1390" s="1185"/>
      <c r="BP1390" s="1185"/>
      <c r="BQ1390" s="1185"/>
      <c r="BR1390" s="1185"/>
      <c r="BS1390" s="1185"/>
      <c r="BT1390" s="1185"/>
      <c r="BU1390" s="1185"/>
      <c r="BV1390" s="1185"/>
      <c r="BW1390" s="1185"/>
      <c r="BX1390" s="1185"/>
      <c r="BY1390" s="1185"/>
      <c r="BZ1390" s="1185"/>
      <c r="CA1390" s="1185"/>
      <c r="CB1390" s="1185"/>
      <c r="CC1390" s="1185"/>
      <c r="CD1390" s="1185"/>
      <c r="CE1390" s="1185"/>
      <c r="CF1390" s="1185"/>
      <c r="CG1390" s="1185"/>
      <c r="CH1390" s="1185"/>
      <c r="CI1390" s="1185"/>
      <c r="CJ1390" s="1185"/>
      <c r="CK1390" s="1185"/>
      <c r="CL1390" s="1185"/>
      <c r="CM1390" s="1185"/>
      <c r="CN1390" s="1185"/>
      <c r="CO1390" s="1185"/>
      <c r="CP1390" s="1185"/>
      <c r="CQ1390" s="1185"/>
      <c r="CR1390" s="1185"/>
      <c r="CS1390" s="1185"/>
      <c r="CT1390" s="1185"/>
      <c r="CU1390" s="1185"/>
      <c r="CV1390" s="1185"/>
      <c r="CW1390" s="1185"/>
      <c r="CX1390" s="1185"/>
      <c r="CY1390" s="1185"/>
      <c r="CZ1390" s="1185"/>
      <c r="DA1390" s="1185"/>
      <c r="DB1390" s="1185"/>
      <c r="DC1390" s="1185"/>
      <c r="DD1390" s="1185"/>
      <c r="DE1390" s="1185"/>
      <c r="DF1390" s="1185"/>
      <c r="DG1390" s="1185"/>
      <c r="DH1390" s="1185"/>
      <c r="DI1390" s="1185"/>
      <c r="DJ1390" s="1185"/>
      <c r="DK1390" s="1185"/>
      <c r="DL1390" s="1185"/>
      <c r="DM1390" s="1185"/>
      <c r="DN1390" s="1185"/>
      <c r="DO1390" s="1185"/>
      <c r="DP1390" s="1185"/>
      <c r="DQ1390" s="1185"/>
      <c r="DR1390" s="1185"/>
      <c r="DS1390" s="1185"/>
      <c r="DT1390" s="1185"/>
      <c r="DU1390" s="1185"/>
      <c r="DV1390" s="1185"/>
      <c r="DW1390" s="1185"/>
      <c r="DX1390" s="1185"/>
      <c r="DY1390" s="1185"/>
      <c r="DZ1390" s="1185"/>
      <c r="EA1390" s="1185"/>
      <c r="EB1390" s="1185"/>
      <c r="EC1390" s="1185"/>
      <c r="ED1390" s="1185"/>
      <c r="EE1390" s="1185"/>
      <c r="EF1390" s="1185"/>
      <c r="EG1390" s="1185"/>
      <c r="EH1390" s="1185"/>
      <c r="EI1390" s="1185"/>
      <c r="EJ1390" s="1185"/>
      <c r="EK1390" s="1185"/>
      <c r="EL1390" s="1185"/>
      <c r="EM1390" s="1185"/>
      <c r="EN1390" s="1185"/>
      <c r="EO1390" s="1185"/>
      <c r="EP1390" s="1185"/>
      <c r="EQ1390" s="1185"/>
      <c r="ER1390" s="1185"/>
      <c r="ES1390" s="1185"/>
      <c r="ET1390" s="1185"/>
      <c r="EU1390" s="1185"/>
      <c r="EV1390" s="1185"/>
      <c r="EW1390" s="1185"/>
      <c r="EX1390" s="1185"/>
      <c r="EY1390" s="1185"/>
    </row>
    <row r="1391" spans="4:155" s="585" customFormat="1" hidden="1">
      <c r="D1391" s="2245"/>
      <c r="E1391" s="2245"/>
      <c r="F1391" s="2245"/>
      <c r="G1391" s="1179"/>
      <c r="H1391" s="1185"/>
      <c r="I1391" s="1185"/>
      <c r="J1391" s="1185"/>
      <c r="K1391" s="1185"/>
      <c r="L1391" s="1185"/>
      <c r="M1391" s="1185"/>
      <c r="N1391" s="1185"/>
      <c r="O1391" s="1185"/>
      <c r="P1391" s="1185"/>
      <c r="Q1391" s="1185"/>
      <c r="R1391" s="1185"/>
      <c r="S1391" s="1185"/>
      <c r="T1391" s="1185"/>
      <c r="U1391" s="1185"/>
      <c r="V1391" s="1185"/>
      <c r="W1391" s="1185"/>
      <c r="X1391" s="1185"/>
      <c r="Y1391" s="1185"/>
      <c r="Z1391" s="1185"/>
      <c r="AA1391" s="1185"/>
      <c r="AB1391" s="1185"/>
      <c r="AC1391" s="1185"/>
      <c r="AD1391" s="1185"/>
      <c r="AE1391" s="1185"/>
      <c r="AF1391" s="1185"/>
      <c r="AG1391" s="1185"/>
      <c r="AH1391" s="1185"/>
      <c r="AI1391" s="1185"/>
      <c r="AJ1391" s="1185"/>
      <c r="AK1391" s="1185"/>
      <c r="AL1391" s="1185"/>
      <c r="AM1391" s="1185"/>
      <c r="AN1391" s="1185"/>
      <c r="AO1391" s="1185"/>
      <c r="AP1391" s="1185"/>
      <c r="AQ1391" s="1185"/>
      <c r="AR1391" s="1185"/>
      <c r="AS1391" s="1185"/>
      <c r="AT1391" s="1185"/>
      <c r="AU1391" s="1185"/>
      <c r="AV1391" s="1185"/>
      <c r="AW1391" s="1185"/>
      <c r="AX1391" s="1185"/>
      <c r="AY1391" s="1185"/>
      <c r="AZ1391" s="1185"/>
      <c r="BA1391" s="1185"/>
      <c r="BB1391" s="1185"/>
      <c r="BC1391" s="1185"/>
      <c r="BD1391" s="1185"/>
      <c r="BE1391" s="1185"/>
      <c r="BF1391" s="1185"/>
      <c r="BG1391" s="1185"/>
      <c r="BH1391" s="1185"/>
      <c r="BI1391" s="1185"/>
      <c r="BJ1391" s="1185"/>
      <c r="BK1391" s="1185"/>
      <c r="BL1391" s="1185"/>
      <c r="BM1391" s="1185"/>
      <c r="BN1391" s="1185"/>
      <c r="BO1391" s="1185"/>
      <c r="BP1391" s="1185"/>
      <c r="BQ1391" s="1185"/>
      <c r="BR1391" s="1185"/>
      <c r="BS1391" s="1185"/>
      <c r="BT1391" s="1185"/>
      <c r="BU1391" s="1185"/>
      <c r="BV1391" s="1185"/>
      <c r="BW1391" s="1185"/>
      <c r="BX1391" s="1185"/>
      <c r="BY1391" s="1185"/>
      <c r="BZ1391" s="1185"/>
      <c r="CA1391" s="1185"/>
      <c r="CB1391" s="1185"/>
      <c r="CC1391" s="1185"/>
      <c r="CD1391" s="1185"/>
      <c r="CE1391" s="1185"/>
      <c r="CF1391" s="1185"/>
      <c r="CG1391" s="1185"/>
      <c r="CH1391" s="1185"/>
      <c r="CI1391" s="1185"/>
      <c r="CJ1391" s="1185"/>
      <c r="CK1391" s="1185"/>
      <c r="CL1391" s="1185"/>
      <c r="CM1391" s="1185"/>
      <c r="CN1391" s="1185"/>
      <c r="CO1391" s="1185"/>
      <c r="CP1391" s="1185"/>
      <c r="CQ1391" s="1185"/>
      <c r="CR1391" s="1185"/>
      <c r="CS1391" s="1185"/>
      <c r="CT1391" s="1185"/>
      <c r="CU1391" s="1185"/>
      <c r="CV1391" s="1185"/>
      <c r="CW1391" s="1185"/>
      <c r="CX1391" s="1185"/>
      <c r="CY1391" s="1185"/>
      <c r="CZ1391" s="1185"/>
      <c r="DA1391" s="1185"/>
      <c r="DB1391" s="1185"/>
      <c r="DC1391" s="1185"/>
      <c r="DD1391" s="1185"/>
      <c r="DE1391" s="1185"/>
      <c r="DF1391" s="1185"/>
      <c r="DG1391" s="1185"/>
      <c r="DH1391" s="1185"/>
      <c r="DI1391" s="1185"/>
      <c r="DJ1391" s="1185"/>
      <c r="DK1391" s="1185"/>
      <c r="DL1391" s="1185"/>
      <c r="DM1391" s="1185"/>
      <c r="DN1391" s="1185"/>
      <c r="DO1391" s="1185"/>
      <c r="DP1391" s="1185"/>
      <c r="DQ1391" s="1185"/>
      <c r="DR1391" s="1185"/>
      <c r="DS1391" s="1185"/>
      <c r="DT1391" s="1185"/>
      <c r="DU1391" s="1185"/>
      <c r="DV1391" s="1185"/>
      <c r="DW1391" s="1185"/>
      <c r="DX1391" s="1185"/>
      <c r="DY1391" s="1185"/>
      <c r="DZ1391" s="1185"/>
      <c r="EA1391" s="1185"/>
      <c r="EB1391" s="1185"/>
      <c r="EC1391" s="1185"/>
      <c r="ED1391" s="1185"/>
      <c r="EE1391" s="1185"/>
      <c r="EF1391" s="1185"/>
      <c r="EG1391" s="1185"/>
      <c r="EH1391" s="1185"/>
      <c r="EI1391" s="1185"/>
      <c r="EJ1391" s="1185"/>
      <c r="EK1391" s="1185"/>
      <c r="EL1391" s="1185"/>
      <c r="EM1391" s="1185"/>
      <c r="EN1391" s="1185"/>
      <c r="EO1391" s="1185"/>
      <c r="EP1391" s="1185"/>
      <c r="EQ1391" s="1185"/>
      <c r="ER1391" s="1185"/>
      <c r="ES1391" s="1185"/>
      <c r="ET1391" s="1185"/>
      <c r="EU1391" s="1185"/>
      <c r="EV1391" s="1185"/>
      <c r="EW1391" s="1185"/>
      <c r="EX1391" s="1185"/>
      <c r="EY1391" s="1185"/>
    </row>
    <row r="1392" spans="4:155" s="585" customFormat="1" hidden="1">
      <c r="D1392" s="2245"/>
      <c r="E1392" s="2245"/>
      <c r="F1392" s="2245"/>
      <c r="G1392" s="1179"/>
      <c r="H1392" s="1185"/>
      <c r="I1392" s="1185"/>
      <c r="J1392" s="1185"/>
      <c r="K1392" s="1185"/>
      <c r="L1392" s="1185"/>
      <c r="M1392" s="1185"/>
      <c r="N1392" s="1185"/>
      <c r="O1392" s="1185"/>
      <c r="P1392" s="1185"/>
      <c r="Q1392" s="1185"/>
      <c r="R1392" s="1185"/>
      <c r="S1392" s="1185"/>
      <c r="T1392" s="1185"/>
      <c r="U1392" s="1185"/>
      <c r="V1392" s="1185"/>
      <c r="W1392" s="1185"/>
      <c r="X1392" s="1185"/>
      <c r="Y1392" s="1185"/>
      <c r="Z1392" s="1185"/>
      <c r="AA1392" s="1185"/>
      <c r="AB1392" s="1185"/>
      <c r="AC1392" s="1185"/>
      <c r="AD1392" s="1185"/>
      <c r="AE1392" s="1185"/>
      <c r="AF1392" s="1185"/>
      <c r="AG1392" s="1185"/>
      <c r="AH1392" s="1185"/>
      <c r="AI1392" s="1185"/>
      <c r="AJ1392" s="1185"/>
      <c r="AK1392" s="1185"/>
      <c r="AL1392" s="1185"/>
      <c r="AM1392" s="1185"/>
      <c r="AN1392" s="1185"/>
      <c r="AO1392" s="1185"/>
      <c r="AP1392" s="1185"/>
      <c r="AQ1392" s="1185"/>
      <c r="AR1392" s="1185"/>
      <c r="AS1392" s="1185"/>
      <c r="AT1392" s="1185"/>
      <c r="AU1392" s="1185"/>
      <c r="AV1392" s="1185"/>
      <c r="AW1392" s="1185"/>
      <c r="AX1392" s="1185"/>
      <c r="AY1392" s="1185"/>
      <c r="AZ1392" s="1185"/>
      <c r="BA1392" s="1185"/>
      <c r="BB1392" s="1185"/>
      <c r="BC1392" s="1185"/>
      <c r="BD1392" s="1185"/>
      <c r="BE1392" s="1185"/>
      <c r="BF1392" s="1185"/>
      <c r="BG1392" s="1185"/>
      <c r="BH1392" s="1185"/>
      <c r="BI1392" s="1185"/>
      <c r="BJ1392" s="1185"/>
      <c r="BK1392" s="1185"/>
      <c r="BL1392" s="1185"/>
      <c r="BM1392" s="1185"/>
      <c r="BN1392" s="1185"/>
      <c r="BO1392" s="1185"/>
      <c r="BP1392" s="1185"/>
      <c r="BQ1392" s="1185"/>
      <c r="BR1392" s="1185"/>
      <c r="BS1392" s="1185"/>
      <c r="BT1392" s="1185"/>
      <c r="BU1392" s="1185"/>
      <c r="BV1392" s="1185"/>
      <c r="BW1392" s="1185"/>
      <c r="BX1392" s="1185"/>
      <c r="BY1392" s="1185"/>
      <c r="BZ1392" s="1185"/>
      <c r="CA1392" s="1185"/>
      <c r="CB1392" s="1185"/>
      <c r="CC1392" s="1185"/>
      <c r="CD1392" s="1185"/>
      <c r="CE1392" s="1185"/>
      <c r="CF1392" s="1185"/>
      <c r="CG1392" s="1185"/>
      <c r="CH1392" s="1185"/>
      <c r="CI1392" s="1185"/>
      <c r="CJ1392" s="1185"/>
      <c r="CK1392" s="1185"/>
      <c r="CL1392" s="1185"/>
      <c r="CM1392" s="1185"/>
      <c r="CN1392" s="1185"/>
      <c r="CO1392" s="1185"/>
      <c r="CP1392" s="1185"/>
      <c r="CQ1392" s="1185"/>
      <c r="CR1392" s="1185"/>
      <c r="CS1392" s="1185"/>
      <c r="CT1392" s="1185"/>
      <c r="CU1392" s="1185"/>
      <c r="CV1392" s="1185"/>
      <c r="CW1392" s="1185"/>
      <c r="CX1392" s="1185"/>
      <c r="CY1392" s="1185"/>
      <c r="CZ1392" s="1185"/>
      <c r="DA1392" s="1185"/>
      <c r="DB1392" s="1185"/>
      <c r="DC1392" s="1185"/>
      <c r="DD1392" s="1185"/>
      <c r="DE1392" s="1185"/>
      <c r="DF1392" s="1185"/>
      <c r="DG1392" s="1185"/>
      <c r="DH1392" s="1185"/>
      <c r="DI1392" s="1185"/>
      <c r="DJ1392" s="1185"/>
      <c r="DK1392" s="1185"/>
      <c r="DL1392" s="1185"/>
      <c r="DM1392" s="1185"/>
      <c r="DN1392" s="1185"/>
      <c r="DO1392" s="1185"/>
      <c r="DP1392" s="1185"/>
      <c r="DQ1392" s="1185"/>
      <c r="DR1392" s="1185"/>
      <c r="DS1392" s="1185"/>
      <c r="DT1392" s="1185"/>
      <c r="DU1392" s="1185"/>
      <c r="DV1392" s="1185"/>
      <c r="DW1392" s="1185"/>
      <c r="DX1392" s="1185"/>
      <c r="DY1392" s="1185"/>
      <c r="DZ1392" s="1185"/>
      <c r="EA1392" s="1185"/>
      <c r="EB1392" s="1185"/>
      <c r="EC1392" s="1185"/>
      <c r="ED1392" s="1185"/>
      <c r="EE1392" s="1185"/>
      <c r="EF1392" s="1185"/>
      <c r="EG1392" s="1185"/>
      <c r="EH1392" s="1185"/>
      <c r="EI1392" s="1185"/>
      <c r="EJ1392" s="1185"/>
      <c r="EK1392" s="1185"/>
      <c r="EL1392" s="1185"/>
      <c r="EM1392" s="1185"/>
      <c r="EN1392" s="1185"/>
      <c r="EO1392" s="1185"/>
      <c r="EP1392" s="1185"/>
      <c r="EQ1392" s="1185"/>
      <c r="ER1392" s="1185"/>
      <c r="ES1392" s="1185"/>
      <c r="ET1392" s="1185"/>
      <c r="EU1392" s="1185"/>
      <c r="EV1392" s="1185"/>
      <c r="EW1392" s="1185"/>
      <c r="EX1392" s="1185"/>
      <c r="EY1392" s="1185"/>
    </row>
    <row r="1393" spans="4:155" s="585" customFormat="1" hidden="1">
      <c r="D1393" s="2245"/>
      <c r="E1393" s="2245"/>
      <c r="F1393" s="2245"/>
      <c r="G1393" s="1179"/>
      <c r="H1393" s="1185"/>
      <c r="I1393" s="1185"/>
      <c r="J1393" s="1185"/>
      <c r="K1393" s="1185"/>
      <c r="L1393" s="1185"/>
      <c r="M1393" s="1185"/>
      <c r="N1393" s="1185"/>
      <c r="O1393" s="1185"/>
      <c r="P1393" s="1185"/>
      <c r="Q1393" s="1185"/>
      <c r="R1393" s="1185"/>
      <c r="S1393" s="1185"/>
      <c r="T1393" s="1185"/>
      <c r="U1393" s="1185"/>
      <c r="V1393" s="1185"/>
      <c r="W1393" s="1185"/>
      <c r="X1393" s="1185"/>
      <c r="Y1393" s="1185"/>
      <c r="Z1393" s="1185"/>
      <c r="AA1393" s="1185"/>
      <c r="AB1393" s="1185"/>
      <c r="AC1393" s="1185"/>
      <c r="AD1393" s="1185"/>
      <c r="AE1393" s="1185"/>
      <c r="AF1393" s="1185"/>
      <c r="AG1393" s="1185"/>
      <c r="AH1393" s="1185"/>
      <c r="AI1393" s="1185"/>
      <c r="AJ1393" s="1185"/>
      <c r="AK1393" s="1185"/>
      <c r="AL1393" s="1185"/>
      <c r="AM1393" s="1185"/>
      <c r="AN1393" s="1185"/>
      <c r="AO1393" s="1185"/>
      <c r="AP1393" s="1185"/>
      <c r="AQ1393" s="1185"/>
      <c r="AR1393" s="1185"/>
      <c r="AS1393" s="1185"/>
      <c r="AT1393" s="1185"/>
      <c r="AU1393" s="1185"/>
      <c r="AV1393" s="1185"/>
      <c r="AW1393" s="1185"/>
      <c r="AX1393" s="1185"/>
      <c r="AY1393" s="1185"/>
      <c r="AZ1393" s="1185"/>
      <c r="BA1393" s="1185"/>
      <c r="BB1393" s="1185"/>
      <c r="BC1393" s="1185"/>
      <c r="BD1393" s="1185"/>
      <c r="BE1393" s="1185"/>
      <c r="BF1393" s="1185"/>
      <c r="BG1393" s="1185"/>
      <c r="BH1393" s="1185"/>
      <c r="BI1393" s="1185"/>
      <c r="BJ1393" s="1185"/>
      <c r="BK1393" s="1185"/>
      <c r="BL1393" s="1185"/>
      <c r="BM1393" s="1185"/>
      <c r="BN1393" s="1185"/>
      <c r="BO1393" s="1185"/>
      <c r="BP1393" s="1185"/>
      <c r="BQ1393" s="1185"/>
      <c r="BR1393" s="1185"/>
      <c r="BS1393" s="1185"/>
      <c r="BT1393" s="1185"/>
      <c r="BU1393" s="1185"/>
      <c r="BV1393" s="1185"/>
      <c r="BW1393" s="1185"/>
      <c r="BX1393" s="1185"/>
      <c r="BY1393" s="1185"/>
      <c r="BZ1393" s="1185"/>
      <c r="CA1393" s="1185"/>
      <c r="CB1393" s="1185"/>
      <c r="CC1393" s="1185"/>
      <c r="CD1393" s="1185"/>
      <c r="CE1393" s="1185"/>
      <c r="CF1393" s="1185"/>
      <c r="CG1393" s="1185"/>
      <c r="CH1393" s="1185"/>
      <c r="CI1393" s="1185"/>
      <c r="CJ1393" s="1185"/>
      <c r="CK1393" s="1185"/>
      <c r="CL1393" s="1185"/>
      <c r="CM1393" s="1185"/>
      <c r="CN1393" s="1185"/>
      <c r="CO1393" s="1185"/>
      <c r="CP1393" s="1185"/>
      <c r="CQ1393" s="1185"/>
      <c r="CR1393" s="1185"/>
      <c r="CS1393" s="1185"/>
      <c r="CT1393" s="1185"/>
      <c r="CU1393" s="1185"/>
      <c r="CV1393" s="1185"/>
      <c r="CW1393" s="1185"/>
      <c r="CX1393" s="1185"/>
      <c r="CY1393" s="1185"/>
      <c r="CZ1393" s="1185"/>
      <c r="DA1393" s="1185"/>
      <c r="DB1393" s="1185"/>
      <c r="DC1393" s="1185"/>
      <c r="DD1393" s="1185"/>
      <c r="DE1393" s="1185"/>
      <c r="DF1393" s="1185"/>
      <c r="DG1393" s="1185"/>
      <c r="DH1393" s="1185"/>
      <c r="DI1393" s="1185"/>
      <c r="DJ1393" s="1185"/>
      <c r="DK1393" s="1185"/>
      <c r="DL1393" s="1185"/>
      <c r="DM1393" s="1185"/>
      <c r="DN1393" s="1185"/>
      <c r="DO1393" s="1185"/>
      <c r="DP1393" s="1185"/>
      <c r="DQ1393" s="1185"/>
      <c r="DR1393" s="1185"/>
      <c r="DS1393" s="1185"/>
      <c r="DT1393" s="1185"/>
      <c r="DU1393" s="1185"/>
      <c r="DV1393" s="1185"/>
      <c r="DW1393" s="1185"/>
      <c r="DX1393" s="1185"/>
      <c r="DY1393" s="1185"/>
      <c r="DZ1393" s="1185"/>
      <c r="EA1393" s="1185"/>
      <c r="EB1393" s="1185"/>
      <c r="EC1393" s="1185"/>
      <c r="ED1393" s="1185"/>
      <c r="EE1393" s="1185"/>
      <c r="EF1393" s="1185"/>
      <c r="EG1393" s="1185"/>
      <c r="EH1393" s="1185"/>
      <c r="EI1393" s="1185"/>
      <c r="EJ1393" s="1185"/>
      <c r="EK1393" s="1185"/>
      <c r="EL1393" s="1185"/>
      <c r="EM1393" s="1185"/>
      <c r="EN1393" s="1185"/>
      <c r="EO1393" s="1185"/>
      <c r="EP1393" s="1185"/>
      <c r="EQ1393" s="1185"/>
      <c r="ER1393" s="1185"/>
      <c r="ES1393" s="1185"/>
      <c r="ET1393" s="1185"/>
      <c r="EU1393" s="1185"/>
      <c r="EV1393" s="1185"/>
      <c r="EW1393" s="1185"/>
      <c r="EX1393" s="1185"/>
      <c r="EY1393" s="1185"/>
    </row>
    <row r="1394" spans="4:155" s="585" customFormat="1" hidden="1">
      <c r="D1394" s="2245"/>
      <c r="E1394" s="2245"/>
      <c r="F1394" s="2245"/>
      <c r="G1394" s="1179"/>
      <c r="H1394" s="1185"/>
      <c r="I1394" s="1185"/>
      <c r="J1394" s="1185"/>
      <c r="K1394" s="1185"/>
      <c r="L1394" s="1185"/>
      <c r="M1394" s="1185"/>
      <c r="N1394" s="1185"/>
      <c r="O1394" s="1185"/>
      <c r="P1394" s="1185"/>
      <c r="Q1394" s="1185"/>
      <c r="R1394" s="1185"/>
      <c r="S1394" s="1185"/>
      <c r="T1394" s="1185"/>
      <c r="U1394" s="1185"/>
      <c r="V1394" s="1185"/>
      <c r="W1394" s="1185"/>
      <c r="X1394" s="1185"/>
      <c r="Y1394" s="1185"/>
      <c r="Z1394" s="1185"/>
      <c r="AA1394" s="1185"/>
      <c r="AB1394" s="1185"/>
      <c r="AC1394" s="1185"/>
      <c r="AD1394" s="1185"/>
      <c r="AE1394" s="1185"/>
      <c r="AF1394" s="1185"/>
      <c r="AG1394" s="1185"/>
      <c r="AH1394" s="1185"/>
      <c r="AI1394" s="1185"/>
      <c r="AJ1394" s="1185"/>
      <c r="AK1394" s="1185"/>
      <c r="AL1394" s="1185"/>
      <c r="AM1394" s="1185"/>
      <c r="AN1394" s="1185"/>
      <c r="AO1394" s="1185"/>
      <c r="AP1394" s="1185"/>
      <c r="AQ1394" s="1185"/>
      <c r="AR1394" s="1185"/>
      <c r="AS1394" s="1185"/>
      <c r="AT1394" s="1185"/>
      <c r="AU1394" s="1185"/>
      <c r="AV1394" s="1185"/>
      <c r="AW1394" s="1185"/>
      <c r="AX1394" s="1185"/>
      <c r="AY1394" s="1185"/>
      <c r="AZ1394" s="1185"/>
      <c r="BA1394" s="1185"/>
      <c r="BB1394" s="1185"/>
      <c r="BC1394" s="1185"/>
      <c r="BD1394" s="1185"/>
      <c r="BE1394" s="1185"/>
      <c r="BF1394" s="1185"/>
      <c r="BG1394" s="1185"/>
      <c r="BH1394" s="1185"/>
      <c r="BI1394" s="1185"/>
      <c r="BJ1394" s="1185"/>
      <c r="BK1394" s="1185"/>
      <c r="BL1394" s="1185"/>
      <c r="BM1394" s="1185"/>
      <c r="BN1394" s="1185"/>
      <c r="BO1394" s="1185"/>
      <c r="BP1394" s="1185"/>
      <c r="BQ1394" s="1185"/>
      <c r="BR1394" s="1185"/>
      <c r="BS1394" s="1185"/>
      <c r="BT1394" s="1185"/>
      <c r="BU1394" s="1185"/>
      <c r="BV1394" s="1185"/>
      <c r="BW1394" s="1185"/>
      <c r="BX1394" s="1185"/>
      <c r="BY1394" s="1185"/>
      <c r="BZ1394" s="1185"/>
      <c r="CA1394" s="1185"/>
      <c r="CB1394" s="1185"/>
      <c r="CC1394" s="1185"/>
      <c r="CD1394" s="1185"/>
      <c r="CE1394" s="1185"/>
      <c r="CF1394" s="1185"/>
      <c r="CG1394" s="1185"/>
      <c r="CH1394" s="1185"/>
      <c r="CI1394" s="1185"/>
      <c r="CJ1394" s="1185"/>
      <c r="CK1394" s="1185"/>
      <c r="CL1394" s="1185"/>
      <c r="CM1394" s="1185"/>
      <c r="CN1394" s="1185"/>
      <c r="CO1394" s="1185"/>
      <c r="CP1394" s="1185"/>
      <c r="CQ1394" s="1185"/>
      <c r="CR1394" s="1185"/>
      <c r="CS1394" s="1185"/>
      <c r="CT1394" s="1185"/>
      <c r="CU1394" s="1185"/>
      <c r="CV1394" s="1185"/>
      <c r="CW1394" s="1185"/>
      <c r="CX1394" s="1185"/>
      <c r="CY1394" s="1185"/>
      <c r="CZ1394" s="1185"/>
      <c r="DA1394" s="1185"/>
      <c r="DB1394" s="1185"/>
      <c r="DC1394" s="1185"/>
      <c r="DD1394" s="1185"/>
      <c r="DE1394" s="1185"/>
      <c r="DF1394" s="1185"/>
      <c r="DG1394" s="1185"/>
      <c r="DH1394" s="1185"/>
      <c r="DI1394" s="1185"/>
      <c r="DJ1394" s="1185"/>
      <c r="DK1394" s="1185"/>
      <c r="DL1394" s="1185"/>
      <c r="DM1394" s="1185"/>
      <c r="DN1394" s="1185"/>
      <c r="DO1394" s="1185"/>
      <c r="DP1394" s="1185"/>
      <c r="DQ1394" s="1185"/>
      <c r="DR1394" s="1185"/>
      <c r="DS1394" s="1185"/>
      <c r="DT1394" s="1185"/>
      <c r="DU1394" s="1185"/>
      <c r="DV1394" s="1185"/>
      <c r="DW1394" s="1185"/>
      <c r="DX1394" s="1185"/>
      <c r="DY1394" s="1185"/>
      <c r="DZ1394" s="1185"/>
      <c r="EA1394" s="1185"/>
      <c r="EB1394" s="1185"/>
      <c r="EC1394" s="1185"/>
      <c r="ED1394" s="1185"/>
      <c r="EE1394" s="1185"/>
      <c r="EF1394" s="1185"/>
      <c r="EG1394" s="1185"/>
      <c r="EH1394" s="1185"/>
      <c r="EI1394" s="1185"/>
      <c r="EJ1394" s="1185"/>
      <c r="EK1394" s="1185"/>
      <c r="EL1394" s="1185"/>
      <c r="EM1394" s="1185"/>
      <c r="EN1394" s="1185"/>
      <c r="EO1394" s="1185"/>
      <c r="EP1394" s="1185"/>
      <c r="EQ1394" s="1185"/>
      <c r="ER1394" s="1185"/>
      <c r="ES1394" s="1185"/>
      <c r="ET1394" s="1185"/>
      <c r="EU1394" s="1185"/>
      <c r="EV1394" s="1185"/>
      <c r="EW1394" s="1185"/>
      <c r="EX1394" s="1185"/>
      <c r="EY1394" s="1185"/>
    </row>
    <row r="1395" spans="4:155" s="585" customFormat="1" hidden="1">
      <c r="D1395" s="2245"/>
      <c r="E1395" s="2245"/>
      <c r="F1395" s="2245"/>
      <c r="G1395" s="1179"/>
      <c r="H1395" s="1185"/>
      <c r="I1395" s="1185"/>
      <c r="J1395" s="1185"/>
      <c r="K1395" s="1185"/>
      <c r="L1395" s="1185"/>
      <c r="M1395" s="1185"/>
      <c r="N1395" s="1185"/>
      <c r="O1395" s="1185"/>
      <c r="P1395" s="1185"/>
      <c r="Q1395" s="1185"/>
      <c r="R1395" s="1185"/>
      <c r="S1395" s="1185"/>
      <c r="T1395" s="1185"/>
      <c r="U1395" s="1185"/>
      <c r="V1395" s="1185"/>
      <c r="W1395" s="1185"/>
      <c r="X1395" s="1185"/>
      <c r="Y1395" s="1185"/>
      <c r="Z1395" s="1185"/>
      <c r="AA1395" s="1185"/>
      <c r="AB1395" s="1185"/>
      <c r="AC1395" s="1185"/>
      <c r="AD1395" s="1185"/>
      <c r="AE1395" s="1185"/>
      <c r="AF1395" s="1185"/>
      <c r="AG1395" s="1185"/>
      <c r="AH1395" s="1185"/>
      <c r="AI1395" s="1185"/>
      <c r="AJ1395" s="1185"/>
      <c r="AK1395" s="1185"/>
      <c r="AL1395" s="1185"/>
      <c r="AM1395" s="1185"/>
      <c r="AN1395" s="1185"/>
      <c r="AO1395" s="1185"/>
      <c r="AP1395" s="1185"/>
      <c r="AQ1395" s="1185"/>
      <c r="AR1395" s="1185"/>
      <c r="AS1395" s="1185"/>
      <c r="AT1395" s="1185"/>
      <c r="AU1395" s="1185"/>
      <c r="AV1395" s="1185"/>
      <c r="AW1395" s="1185"/>
      <c r="AX1395" s="1185"/>
      <c r="AY1395" s="1185"/>
      <c r="AZ1395" s="1185"/>
      <c r="BA1395" s="1185"/>
      <c r="BB1395" s="1185"/>
      <c r="BC1395" s="1185"/>
      <c r="BD1395" s="1185"/>
      <c r="BE1395" s="1185"/>
      <c r="BF1395" s="1185"/>
      <c r="BG1395" s="1185"/>
      <c r="BH1395" s="1185"/>
      <c r="BI1395" s="1185"/>
      <c r="BJ1395" s="1185"/>
      <c r="BK1395" s="1185"/>
      <c r="BL1395" s="1185"/>
      <c r="BM1395" s="1185"/>
      <c r="BN1395" s="1185"/>
      <c r="BO1395" s="1185"/>
      <c r="BP1395" s="1185"/>
      <c r="BQ1395" s="1185"/>
      <c r="BR1395" s="1185"/>
      <c r="BS1395" s="1185"/>
      <c r="BT1395" s="1185"/>
      <c r="BU1395" s="1185"/>
      <c r="BV1395" s="1185"/>
      <c r="BW1395" s="1185"/>
      <c r="BX1395" s="1185"/>
      <c r="BY1395" s="1185"/>
      <c r="BZ1395" s="1185"/>
      <c r="CA1395" s="1185"/>
      <c r="CB1395" s="1185"/>
      <c r="CC1395" s="1185"/>
      <c r="CD1395" s="1185"/>
      <c r="CE1395" s="1185"/>
      <c r="CF1395" s="1185"/>
      <c r="CG1395" s="1185"/>
      <c r="CH1395" s="1185"/>
      <c r="CI1395" s="1185"/>
      <c r="CJ1395" s="1185"/>
      <c r="CK1395" s="1185"/>
      <c r="CL1395" s="1185"/>
      <c r="CM1395" s="1185"/>
      <c r="CN1395" s="1185"/>
      <c r="CO1395" s="1185"/>
      <c r="CP1395" s="1185"/>
      <c r="CQ1395" s="1185"/>
      <c r="CR1395" s="1185"/>
      <c r="CS1395" s="1185"/>
      <c r="CT1395" s="1185"/>
      <c r="CU1395" s="1185"/>
      <c r="CV1395" s="1185"/>
      <c r="CW1395" s="1185"/>
      <c r="CX1395" s="1185"/>
      <c r="CY1395" s="1185"/>
      <c r="CZ1395" s="1185"/>
      <c r="DA1395" s="1185"/>
      <c r="DB1395" s="1185"/>
      <c r="DC1395" s="1185"/>
      <c r="DD1395" s="1185"/>
      <c r="DE1395" s="1185"/>
      <c r="DF1395" s="1185"/>
      <c r="DG1395" s="1185"/>
      <c r="DH1395" s="1185"/>
      <c r="DI1395" s="1185"/>
      <c r="DJ1395" s="1185"/>
      <c r="DK1395" s="1185"/>
      <c r="DL1395" s="1185"/>
      <c r="DM1395" s="1185"/>
      <c r="DN1395" s="1185"/>
      <c r="DO1395" s="1185"/>
      <c r="DP1395" s="1185"/>
      <c r="DQ1395" s="1185"/>
      <c r="DR1395" s="1185"/>
      <c r="DS1395" s="1185"/>
      <c r="DT1395" s="1185"/>
      <c r="DU1395" s="1185"/>
      <c r="DV1395" s="1185"/>
      <c r="DW1395" s="1185"/>
      <c r="DX1395" s="1185"/>
      <c r="DY1395" s="1185"/>
      <c r="DZ1395" s="1185"/>
      <c r="EA1395" s="1185"/>
      <c r="EB1395" s="1185"/>
      <c r="EC1395" s="1185"/>
      <c r="ED1395" s="1185"/>
      <c r="EE1395" s="1185"/>
      <c r="EF1395" s="1185"/>
      <c r="EG1395" s="1185"/>
      <c r="EH1395" s="1185"/>
      <c r="EI1395" s="1185"/>
      <c r="EJ1395" s="1185"/>
      <c r="EK1395" s="1185"/>
      <c r="EL1395" s="1185"/>
      <c r="EM1395" s="1185"/>
      <c r="EN1395" s="1185"/>
      <c r="EO1395" s="1185"/>
      <c r="EP1395" s="1185"/>
      <c r="EQ1395" s="1185"/>
      <c r="ER1395" s="1185"/>
      <c r="ES1395" s="1185"/>
      <c r="ET1395" s="1185"/>
      <c r="EU1395" s="1185"/>
      <c r="EV1395" s="1185"/>
      <c r="EW1395" s="1185"/>
      <c r="EX1395" s="1185"/>
      <c r="EY1395" s="1185"/>
    </row>
    <row r="1396" spans="4:155" s="585" customFormat="1" hidden="1">
      <c r="D1396" s="2245"/>
      <c r="E1396" s="2245"/>
      <c r="F1396" s="2245"/>
      <c r="G1396" s="1179"/>
      <c r="H1396" s="1185"/>
      <c r="I1396" s="1185"/>
      <c r="J1396" s="1185"/>
      <c r="K1396" s="1185"/>
      <c r="L1396" s="1185"/>
      <c r="M1396" s="1185"/>
      <c r="N1396" s="1185"/>
      <c r="O1396" s="1185"/>
      <c r="P1396" s="1185"/>
      <c r="Q1396" s="1185"/>
      <c r="R1396" s="1185"/>
      <c r="S1396" s="1185"/>
      <c r="T1396" s="1185"/>
      <c r="U1396" s="1185"/>
      <c r="V1396" s="1185"/>
      <c r="W1396" s="1185"/>
      <c r="X1396" s="1185"/>
      <c r="Y1396" s="1185"/>
      <c r="Z1396" s="1185"/>
      <c r="AA1396" s="1185"/>
      <c r="AB1396" s="1185"/>
      <c r="AC1396" s="1185"/>
      <c r="AD1396" s="1185"/>
      <c r="AE1396" s="1185"/>
      <c r="AF1396" s="1185"/>
      <c r="AG1396" s="1185"/>
      <c r="AH1396" s="1185"/>
      <c r="AI1396" s="1185"/>
      <c r="AJ1396" s="1185"/>
      <c r="AK1396" s="1185"/>
      <c r="AL1396" s="1185"/>
      <c r="AM1396" s="1185"/>
      <c r="AN1396" s="1185"/>
      <c r="AO1396" s="1185"/>
      <c r="AP1396" s="1185"/>
      <c r="AQ1396" s="1185"/>
      <c r="AR1396" s="1185"/>
      <c r="AS1396" s="1185"/>
      <c r="AT1396" s="1185"/>
      <c r="AU1396" s="1185"/>
      <c r="AV1396" s="1185"/>
      <c r="AW1396" s="1185"/>
      <c r="AX1396" s="1185"/>
      <c r="AY1396" s="1185"/>
      <c r="AZ1396" s="1185"/>
      <c r="BA1396" s="1185"/>
      <c r="BB1396" s="1185"/>
      <c r="BC1396" s="1185"/>
      <c r="BD1396" s="1185"/>
      <c r="BE1396" s="1185"/>
      <c r="BF1396" s="1185"/>
      <c r="BG1396" s="1185"/>
      <c r="BH1396" s="1185"/>
      <c r="BI1396" s="1185"/>
      <c r="BJ1396" s="1185"/>
      <c r="BK1396" s="1185"/>
      <c r="BL1396" s="1185"/>
      <c r="BM1396" s="1185"/>
      <c r="BN1396" s="1185"/>
      <c r="BO1396" s="1185"/>
      <c r="BP1396" s="1185"/>
      <c r="BQ1396" s="1185"/>
      <c r="BR1396" s="1185"/>
      <c r="BS1396" s="1185"/>
      <c r="BT1396" s="1185"/>
      <c r="BU1396" s="1185"/>
      <c r="BV1396" s="1185"/>
      <c r="BW1396" s="1185"/>
      <c r="BX1396" s="1185"/>
      <c r="BY1396" s="1185"/>
      <c r="BZ1396" s="1185"/>
      <c r="CA1396" s="1185"/>
      <c r="CB1396" s="1185"/>
      <c r="CC1396" s="1185"/>
      <c r="CD1396" s="1185"/>
      <c r="CE1396" s="1185"/>
      <c r="CF1396" s="1185"/>
      <c r="CG1396" s="1185"/>
      <c r="CH1396" s="1185"/>
      <c r="CI1396" s="1185"/>
      <c r="CJ1396" s="1185"/>
      <c r="CK1396" s="1185"/>
      <c r="CL1396" s="1185"/>
      <c r="CM1396" s="1185"/>
      <c r="CN1396" s="1185"/>
      <c r="CO1396" s="1185"/>
      <c r="CP1396" s="1185"/>
      <c r="CQ1396" s="1185"/>
      <c r="CR1396" s="1185"/>
      <c r="CS1396" s="1185"/>
      <c r="CT1396" s="1185"/>
      <c r="CU1396" s="1185"/>
      <c r="CV1396" s="1185"/>
      <c r="CW1396" s="1185"/>
      <c r="CX1396" s="1185"/>
      <c r="CY1396" s="1185"/>
      <c r="CZ1396" s="1185"/>
      <c r="DA1396" s="1185"/>
      <c r="DB1396" s="1185"/>
      <c r="DC1396" s="1185"/>
      <c r="DD1396" s="1185"/>
      <c r="DE1396" s="1185"/>
      <c r="DF1396" s="1185"/>
      <c r="DG1396" s="1185"/>
      <c r="DH1396" s="1185"/>
      <c r="DI1396" s="1185"/>
      <c r="DJ1396" s="1185"/>
      <c r="DK1396" s="1185"/>
      <c r="DL1396" s="1185"/>
      <c r="DM1396" s="1185"/>
      <c r="DN1396" s="1185"/>
      <c r="DO1396" s="1185"/>
      <c r="DP1396" s="1185"/>
      <c r="DQ1396" s="1185"/>
      <c r="DR1396" s="1185"/>
      <c r="DS1396" s="1185"/>
      <c r="DT1396" s="1185"/>
      <c r="DU1396" s="1185"/>
      <c r="DV1396" s="1185"/>
      <c r="DW1396" s="1185"/>
      <c r="DX1396" s="1185"/>
      <c r="DY1396" s="1185"/>
      <c r="DZ1396" s="1185"/>
      <c r="EA1396" s="1185"/>
      <c r="EB1396" s="1185"/>
      <c r="EC1396" s="1185"/>
      <c r="ED1396" s="1185"/>
      <c r="EE1396" s="1185"/>
      <c r="EF1396" s="1185"/>
      <c r="EG1396" s="1185"/>
      <c r="EH1396" s="1185"/>
      <c r="EI1396" s="1185"/>
      <c r="EJ1396" s="1185"/>
      <c r="EK1396" s="1185"/>
      <c r="EL1396" s="1185"/>
      <c r="EM1396" s="1185"/>
      <c r="EN1396" s="1185"/>
      <c r="EO1396" s="1185"/>
      <c r="EP1396" s="1185"/>
      <c r="EQ1396" s="1185"/>
      <c r="ER1396" s="1185"/>
      <c r="ES1396" s="1185"/>
      <c r="ET1396" s="1185"/>
      <c r="EU1396" s="1185"/>
      <c r="EV1396" s="1185"/>
      <c r="EW1396" s="1185"/>
      <c r="EX1396" s="1185"/>
      <c r="EY1396" s="1185"/>
    </row>
    <row r="1397" spans="4:155" s="585" customFormat="1" hidden="1">
      <c r="D1397" s="2245"/>
      <c r="E1397" s="2245"/>
      <c r="F1397" s="2245"/>
      <c r="G1397" s="1179"/>
      <c r="H1397" s="1185"/>
      <c r="I1397" s="1185"/>
      <c r="J1397" s="1185"/>
      <c r="K1397" s="1185"/>
      <c r="L1397" s="1185"/>
      <c r="M1397" s="1185"/>
      <c r="N1397" s="1185"/>
      <c r="O1397" s="1185"/>
      <c r="P1397" s="1185"/>
      <c r="Q1397" s="1185"/>
      <c r="R1397" s="1185"/>
      <c r="S1397" s="1185"/>
      <c r="T1397" s="1185"/>
      <c r="U1397" s="1185"/>
      <c r="V1397" s="1185"/>
      <c r="W1397" s="1185"/>
      <c r="X1397" s="1185"/>
      <c r="Y1397" s="1185"/>
      <c r="Z1397" s="1185"/>
      <c r="AA1397" s="1185"/>
      <c r="AB1397" s="1185"/>
      <c r="AC1397" s="1185"/>
      <c r="AD1397" s="1185"/>
      <c r="AE1397" s="1185"/>
      <c r="AF1397" s="1185"/>
      <c r="AG1397" s="1185"/>
      <c r="AH1397" s="1185"/>
      <c r="AI1397" s="1185"/>
      <c r="AJ1397" s="1185"/>
      <c r="AK1397" s="1185"/>
      <c r="AL1397" s="1185"/>
      <c r="AM1397" s="1185"/>
      <c r="AN1397" s="1185"/>
      <c r="AO1397" s="1185"/>
      <c r="AP1397" s="1185"/>
      <c r="AQ1397" s="1185"/>
      <c r="AR1397" s="1185"/>
      <c r="AS1397" s="1185"/>
      <c r="AT1397" s="1185"/>
      <c r="AU1397" s="1185"/>
      <c r="AV1397" s="1185"/>
      <c r="AW1397" s="1185"/>
      <c r="AX1397" s="1185"/>
      <c r="AY1397" s="1185"/>
      <c r="AZ1397" s="1185"/>
      <c r="BA1397" s="1185"/>
      <c r="BB1397" s="1185"/>
      <c r="BC1397" s="1185"/>
      <c r="BD1397" s="1185"/>
      <c r="BE1397" s="1185"/>
      <c r="BF1397" s="1185"/>
      <c r="BG1397" s="1185"/>
      <c r="BH1397" s="1185"/>
      <c r="BI1397" s="1185"/>
      <c r="BJ1397" s="1185"/>
      <c r="BK1397" s="1185"/>
      <c r="BL1397" s="1185"/>
      <c r="BM1397" s="1185"/>
      <c r="BN1397" s="1185"/>
      <c r="BO1397" s="1185"/>
      <c r="BP1397" s="1185"/>
      <c r="BQ1397" s="1185"/>
      <c r="BR1397" s="1185"/>
      <c r="BS1397" s="1185"/>
      <c r="BT1397" s="1185"/>
      <c r="BU1397" s="1185"/>
      <c r="BV1397" s="1185"/>
      <c r="BW1397" s="1185"/>
      <c r="BX1397" s="1185"/>
      <c r="BY1397" s="1185"/>
      <c r="BZ1397" s="1185"/>
      <c r="CA1397" s="1185"/>
      <c r="CB1397" s="1185"/>
      <c r="CC1397" s="1185"/>
      <c r="CD1397" s="1185"/>
      <c r="CE1397" s="1185"/>
      <c r="CF1397" s="1185"/>
      <c r="CG1397" s="1185"/>
      <c r="CH1397" s="1185"/>
      <c r="CI1397" s="1185"/>
      <c r="CJ1397" s="1185"/>
      <c r="CK1397" s="1185"/>
      <c r="CL1397" s="1185"/>
      <c r="CM1397" s="1185"/>
      <c r="CN1397" s="1185"/>
      <c r="CO1397" s="1185"/>
      <c r="CP1397" s="1185"/>
      <c r="CQ1397" s="1185"/>
      <c r="CR1397" s="1185"/>
      <c r="CS1397" s="1185"/>
      <c r="CT1397" s="1185"/>
      <c r="CU1397" s="1185"/>
      <c r="CV1397" s="1185"/>
      <c r="CW1397" s="1185"/>
      <c r="CX1397" s="1185"/>
      <c r="CY1397" s="1185"/>
      <c r="CZ1397" s="1185"/>
      <c r="DA1397" s="1185"/>
      <c r="DB1397" s="1185"/>
      <c r="DC1397" s="1185"/>
      <c r="DD1397" s="1185"/>
      <c r="DE1397" s="1185"/>
      <c r="DF1397" s="1185"/>
      <c r="DG1397" s="1185"/>
      <c r="DH1397" s="1185"/>
      <c r="DI1397" s="1185"/>
      <c r="DJ1397" s="1185"/>
      <c r="DK1397" s="1185"/>
      <c r="DL1397" s="1185"/>
      <c r="DM1397" s="1185"/>
      <c r="DN1397" s="1185"/>
      <c r="DO1397" s="1185"/>
      <c r="DP1397" s="1185"/>
      <c r="DQ1397" s="1185"/>
      <c r="DR1397" s="1185"/>
      <c r="DS1397" s="1185"/>
      <c r="DT1397" s="1185"/>
      <c r="DU1397" s="1185"/>
      <c r="DV1397" s="1185"/>
      <c r="DW1397" s="1185"/>
      <c r="DX1397" s="1185"/>
      <c r="DY1397" s="1185"/>
      <c r="DZ1397" s="1185"/>
      <c r="EA1397" s="1185"/>
      <c r="EB1397" s="1185"/>
      <c r="EC1397" s="1185"/>
      <c r="ED1397" s="1185"/>
      <c r="EE1397" s="1185"/>
      <c r="EF1397" s="1185"/>
      <c r="EG1397" s="1185"/>
      <c r="EH1397" s="1185"/>
      <c r="EI1397" s="1185"/>
      <c r="EJ1397" s="1185"/>
      <c r="EK1397" s="1185"/>
      <c r="EL1397" s="1185"/>
      <c r="EM1397" s="1185"/>
      <c r="EN1397" s="1185"/>
      <c r="EO1397" s="1185"/>
      <c r="EP1397" s="1185"/>
      <c r="EQ1397" s="1185"/>
      <c r="ER1397" s="1185"/>
      <c r="ES1397" s="1185"/>
      <c r="ET1397" s="1185"/>
      <c r="EU1397" s="1185"/>
      <c r="EV1397" s="1185"/>
      <c r="EW1397" s="1185"/>
      <c r="EX1397" s="1185"/>
      <c r="EY1397" s="1185"/>
    </row>
    <row r="1398" spans="4:155" s="585" customFormat="1" hidden="1">
      <c r="D1398" s="2245"/>
      <c r="E1398" s="2245"/>
      <c r="F1398" s="2245"/>
      <c r="G1398" s="1179"/>
      <c r="H1398" s="1185"/>
      <c r="I1398" s="1185"/>
      <c r="J1398" s="1185"/>
      <c r="K1398" s="1185"/>
      <c r="L1398" s="1185"/>
      <c r="M1398" s="1185"/>
      <c r="N1398" s="1185"/>
      <c r="O1398" s="1185"/>
      <c r="P1398" s="1185"/>
      <c r="Q1398" s="1185"/>
      <c r="R1398" s="1185"/>
      <c r="S1398" s="1185"/>
      <c r="T1398" s="1185"/>
      <c r="U1398" s="1185"/>
      <c r="V1398" s="1185"/>
      <c r="W1398" s="1185"/>
      <c r="X1398" s="1185"/>
      <c r="Y1398" s="1185"/>
      <c r="Z1398" s="1185"/>
      <c r="AA1398" s="1185"/>
      <c r="AB1398" s="1185"/>
      <c r="AC1398" s="1185"/>
      <c r="AD1398" s="1185"/>
      <c r="AE1398" s="1185"/>
      <c r="AF1398" s="1185"/>
      <c r="AG1398" s="1185"/>
      <c r="AH1398" s="1185"/>
      <c r="AI1398" s="1185"/>
      <c r="AJ1398" s="1185"/>
      <c r="AK1398" s="1185"/>
      <c r="AL1398" s="1185"/>
      <c r="AM1398" s="1185"/>
      <c r="AN1398" s="1185"/>
      <c r="AO1398" s="1185"/>
      <c r="AP1398" s="1185"/>
      <c r="AQ1398" s="1185"/>
      <c r="AR1398" s="1185"/>
      <c r="AS1398" s="1185"/>
      <c r="AT1398" s="1185"/>
      <c r="AU1398" s="1185"/>
      <c r="AV1398" s="1185"/>
      <c r="AW1398" s="1185"/>
      <c r="AX1398" s="1185"/>
      <c r="AY1398" s="1185"/>
      <c r="AZ1398" s="1185"/>
      <c r="BA1398" s="1185"/>
      <c r="BB1398" s="1185"/>
      <c r="BC1398" s="1185"/>
      <c r="BD1398" s="1185"/>
      <c r="BE1398" s="1185"/>
      <c r="BF1398" s="1185"/>
      <c r="BG1398" s="1185"/>
      <c r="BH1398" s="1185"/>
      <c r="BI1398" s="1185"/>
      <c r="BJ1398" s="1185"/>
      <c r="BK1398" s="1185"/>
      <c r="BL1398" s="1185"/>
      <c r="BM1398" s="1185"/>
      <c r="BN1398" s="1185"/>
      <c r="BO1398" s="1185"/>
      <c r="BP1398" s="1185"/>
      <c r="BQ1398" s="1185"/>
      <c r="BR1398" s="1185"/>
      <c r="BS1398" s="1185"/>
      <c r="BT1398" s="1185"/>
      <c r="BU1398" s="1185"/>
      <c r="BV1398" s="1185"/>
      <c r="BW1398" s="1185"/>
      <c r="BX1398" s="1185"/>
      <c r="BY1398" s="1185"/>
      <c r="BZ1398" s="1185"/>
      <c r="CA1398" s="1185"/>
      <c r="CB1398" s="1185"/>
      <c r="CC1398" s="1185"/>
      <c r="CD1398" s="1185"/>
      <c r="CE1398" s="1185"/>
      <c r="CF1398" s="1185"/>
      <c r="CG1398" s="1185"/>
      <c r="CH1398" s="1185"/>
      <c r="CI1398" s="1185"/>
      <c r="CJ1398" s="1185"/>
      <c r="CK1398" s="1185"/>
      <c r="CL1398" s="1185"/>
      <c r="CM1398" s="1185"/>
      <c r="CN1398" s="1185"/>
      <c r="CO1398" s="1185"/>
      <c r="CP1398" s="1185"/>
      <c r="CQ1398" s="1185"/>
      <c r="CR1398" s="1185"/>
      <c r="CS1398" s="1185"/>
      <c r="CT1398" s="1185"/>
      <c r="CU1398" s="1185"/>
      <c r="CV1398" s="1185"/>
      <c r="CW1398" s="1185"/>
      <c r="CX1398" s="1185"/>
      <c r="CY1398" s="1185"/>
      <c r="CZ1398" s="1185"/>
      <c r="DA1398" s="1185"/>
      <c r="DB1398" s="1185"/>
      <c r="DC1398" s="1185"/>
      <c r="DD1398" s="1185"/>
      <c r="DE1398" s="1185"/>
      <c r="DF1398" s="1185"/>
      <c r="DG1398" s="1185"/>
      <c r="DH1398" s="1185"/>
      <c r="DI1398" s="1185"/>
      <c r="DJ1398" s="1185"/>
      <c r="DK1398" s="1185"/>
      <c r="DL1398" s="1185"/>
      <c r="DM1398" s="1185"/>
      <c r="DN1398" s="1185"/>
      <c r="DO1398" s="1185"/>
      <c r="DP1398" s="1185"/>
      <c r="DQ1398" s="1185"/>
      <c r="DR1398" s="1185"/>
      <c r="DS1398" s="1185"/>
      <c r="DT1398" s="1185"/>
      <c r="DU1398" s="1185"/>
      <c r="DV1398" s="1185"/>
      <c r="DW1398" s="1185"/>
      <c r="DX1398" s="1185"/>
      <c r="DY1398" s="1185"/>
      <c r="DZ1398" s="1185"/>
      <c r="EA1398" s="1185"/>
      <c r="EB1398" s="1185"/>
      <c r="EC1398" s="1185"/>
      <c r="ED1398" s="1185"/>
      <c r="EE1398" s="1185"/>
      <c r="EF1398" s="1185"/>
      <c r="EG1398" s="1185"/>
      <c r="EH1398" s="1185"/>
      <c r="EI1398" s="1185"/>
      <c r="EJ1398" s="1185"/>
      <c r="EK1398" s="1185"/>
      <c r="EL1398" s="1185"/>
      <c r="EM1398" s="1185"/>
      <c r="EN1398" s="1185"/>
      <c r="EO1398" s="1185"/>
      <c r="EP1398" s="1185"/>
      <c r="EQ1398" s="1185"/>
      <c r="ER1398" s="1185"/>
      <c r="ES1398" s="1185"/>
      <c r="ET1398" s="1185"/>
      <c r="EU1398" s="1185"/>
      <c r="EV1398" s="1185"/>
      <c r="EW1398" s="1185"/>
      <c r="EX1398" s="1185"/>
      <c r="EY1398" s="1185"/>
    </row>
    <row r="1399" spans="4:155" s="585" customFormat="1" hidden="1">
      <c r="D1399" s="2245"/>
      <c r="E1399" s="2245"/>
      <c r="F1399" s="2245"/>
      <c r="G1399" s="1179"/>
      <c r="H1399" s="1185"/>
      <c r="I1399" s="1185"/>
      <c r="J1399" s="1185"/>
      <c r="K1399" s="1185"/>
      <c r="L1399" s="1185"/>
      <c r="M1399" s="1185"/>
      <c r="N1399" s="1185"/>
      <c r="O1399" s="1185"/>
      <c r="P1399" s="1185"/>
      <c r="Q1399" s="1185"/>
      <c r="R1399" s="1185"/>
      <c r="S1399" s="1185"/>
      <c r="T1399" s="1185"/>
      <c r="U1399" s="1185"/>
      <c r="V1399" s="1185"/>
      <c r="W1399" s="1185"/>
      <c r="X1399" s="1185"/>
      <c r="Y1399" s="1185"/>
      <c r="Z1399" s="1185"/>
      <c r="AA1399" s="1185"/>
      <c r="AB1399" s="1185"/>
      <c r="AC1399" s="1185"/>
      <c r="AD1399" s="1185"/>
      <c r="AE1399" s="1185"/>
      <c r="AF1399" s="1185"/>
      <c r="AG1399" s="1185"/>
      <c r="AH1399" s="1185"/>
      <c r="AI1399" s="1185"/>
      <c r="AJ1399" s="1185"/>
      <c r="AK1399" s="1185"/>
      <c r="AL1399" s="1185"/>
      <c r="AM1399" s="1185"/>
      <c r="AN1399" s="1185"/>
      <c r="AO1399" s="1185"/>
      <c r="AP1399" s="1185"/>
      <c r="AQ1399" s="1185"/>
      <c r="AR1399" s="1185"/>
      <c r="AS1399" s="1185"/>
      <c r="AT1399" s="1185"/>
      <c r="AU1399" s="1185"/>
      <c r="AV1399" s="1185"/>
      <c r="AW1399" s="1185"/>
      <c r="AX1399" s="1185"/>
      <c r="AY1399" s="1185"/>
      <c r="AZ1399" s="1185"/>
      <c r="BA1399" s="1185"/>
      <c r="BB1399" s="1185"/>
      <c r="BC1399" s="1185"/>
      <c r="BD1399" s="1185"/>
      <c r="BE1399" s="1185"/>
      <c r="BF1399" s="1185"/>
      <c r="BG1399" s="1185"/>
      <c r="BH1399" s="1185"/>
      <c r="BI1399" s="1185"/>
      <c r="BJ1399" s="1185"/>
      <c r="BK1399" s="1185"/>
      <c r="BL1399" s="1185"/>
      <c r="BM1399" s="1185"/>
      <c r="BN1399" s="1185"/>
      <c r="BO1399" s="1185"/>
      <c r="BP1399" s="1185"/>
      <c r="BQ1399" s="1185"/>
      <c r="BR1399" s="1185"/>
      <c r="BS1399" s="1185"/>
      <c r="BT1399" s="1185"/>
      <c r="BU1399" s="1185"/>
      <c r="BV1399" s="1185"/>
      <c r="BW1399" s="1185"/>
      <c r="BX1399" s="1185"/>
      <c r="BY1399" s="1185"/>
      <c r="BZ1399" s="1185"/>
      <c r="CA1399" s="1185"/>
      <c r="CB1399" s="1185"/>
      <c r="CC1399" s="1185"/>
      <c r="CD1399" s="1185"/>
      <c r="CE1399" s="1185"/>
      <c r="CF1399" s="1185"/>
      <c r="CG1399" s="1185"/>
      <c r="CH1399" s="1185"/>
      <c r="CI1399" s="1185"/>
      <c r="CJ1399" s="1185"/>
      <c r="CK1399" s="1185"/>
      <c r="CL1399" s="1185"/>
      <c r="CM1399" s="1185"/>
      <c r="CN1399" s="1185"/>
      <c r="CO1399" s="1185"/>
      <c r="CP1399" s="1185"/>
      <c r="CQ1399" s="1185"/>
      <c r="CR1399" s="1185"/>
      <c r="CS1399" s="1185"/>
      <c r="CT1399" s="1185"/>
      <c r="CU1399" s="1185"/>
      <c r="CV1399" s="1185"/>
      <c r="CW1399" s="1185"/>
      <c r="CX1399" s="1185"/>
      <c r="CY1399" s="1185"/>
      <c r="CZ1399" s="1185"/>
      <c r="DA1399" s="1185"/>
      <c r="DB1399" s="1185"/>
      <c r="DC1399" s="1185"/>
      <c r="DD1399" s="1185"/>
      <c r="DE1399" s="1185"/>
      <c r="DF1399" s="1185"/>
      <c r="DG1399" s="1185"/>
      <c r="DH1399" s="1185"/>
      <c r="DI1399" s="1185"/>
      <c r="DJ1399" s="1185"/>
      <c r="DK1399" s="1185"/>
      <c r="DL1399" s="1185"/>
      <c r="DM1399" s="1185"/>
      <c r="DN1399" s="1185"/>
      <c r="DO1399" s="1185"/>
      <c r="DP1399" s="1185"/>
      <c r="DQ1399" s="1185"/>
      <c r="DR1399" s="1185"/>
      <c r="DS1399" s="1185"/>
      <c r="DT1399" s="1185"/>
      <c r="DU1399" s="1185"/>
      <c r="DV1399" s="1185"/>
      <c r="DW1399" s="1185"/>
      <c r="DX1399" s="1185"/>
      <c r="DY1399" s="1185"/>
      <c r="DZ1399" s="1185"/>
      <c r="EA1399" s="1185"/>
      <c r="EB1399" s="1185"/>
      <c r="EC1399" s="1185"/>
      <c r="ED1399" s="1185"/>
      <c r="EE1399" s="1185"/>
      <c r="EF1399" s="1185"/>
      <c r="EG1399" s="1185"/>
      <c r="EH1399" s="1185"/>
      <c r="EI1399" s="1185"/>
      <c r="EJ1399" s="1185"/>
      <c r="EK1399" s="1185"/>
      <c r="EL1399" s="1185"/>
      <c r="EM1399" s="1185"/>
      <c r="EN1399" s="1185"/>
      <c r="EO1399" s="1185"/>
      <c r="EP1399" s="1185"/>
      <c r="EQ1399" s="1185"/>
      <c r="ER1399" s="1185"/>
      <c r="ES1399" s="1185"/>
      <c r="ET1399" s="1185"/>
      <c r="EU1399" s="1185"/>
      <c r="EV1399" s="1185"/>
      <c r="EW1399" s="1185"/>
      <c r="EX1399" s="1185"/>
      <c r="EY1399" s="1185"/>
    </row>
    <row r="1400" spans="4:155" s="585" customFormat="1" hidden="1">
      <c r="D1400" s="2245"/>
      <c r="E1400" s="2245"/>
      <c r="F1400" s="2245"/>
      <c r="G1400" s="1179"/>
      <c r="H1400" s="1185"/>
      <c r="I1400" s="1185"/>
      <c r="J1400" s="1185"/>
      <c r="K1400" s="1185"/>
      <c r="L1400" s="1185"/>
      <c r="M1400" s="1185"/>
      <c r="N1400" s="1185"/>
      <c r="O1400" s="1185"/>
      <c r="P1400" s="1185"/>
      <c r="Q1400" s="1185"/>
      <c r="R1400" s="1185"/>
      <c r="S1400" s="1185"/>
      <c r="T1400" s="1185"/>
      <c r="U1400" s="1185"/>
      <c r="V1400" s="1185"/>
      <c r="W1400" s="1185"/>
      <c r="X1400" s="1185"/>
      <c r="Y1400" s="1185"/>
      <c r="Z1400" s="1185"/>
      <c r="AA1400" s="1185"/>
      <c r="AB1400" s="1185"/>
      <c r="AC1400" s="1185"/>
      <c r="AD1400" s="1185"/>
      <c r="AE1400" s="1185"/>
      <c r="AF1400" s="1185"/>
      <c r="AG1400" s="1185"/>
      <c r="AH1400" s="1185"/>
      <c r="AI1400" s="1185"/>
      <c r="AJ1400" s="1185"/>
      <c r="AK1400" s="1185"/>
      <c r="AL1400" s="1185"/>
      <c r="AM1400" s="1185"/>
      <c r="AN1400" s="1185"/>
      <c r="AO1400" s="1185"/>
      <c r="AP1400" s="1185"/>
      <c r="AQ1400" s="1185"/>
      <c r="AR1400" s="1185"/>
      <c r="AS1400" s="1185"/>
      <c r="AT1400" s="1185"/>
      <c r="AU1400" s="1185"/>
      <c r="AV1400" s="1185"/>
      <c r="AW1400" s="1185"/>
      <c r="AX1400" s="1185"/>
      <c r="AY1400" s="1185"/>
      <c r="AZ1400" s="1185"/>
      <c r="BA1400" s="1185"/>
      <c r="BB1400" s="1185"/>
      <c r="BC1400" s="1185"/>
      <c r="BD1400" s="1185"/>
      <c r="BE1400" s="1185"/>
      <c r="BF1400" s="1185"/>
      <c r="BG1400" s="1185"/>
      <c r="BH1400" s="1185"/>
      <c r="BI1400" s="1185"/>
      <c r="BJ1400" s="1185"/>
      <c r="BK1400" s="1185"/>
      <c r="BL1400" s="1185"/>
      <c r="BM1400" s="1185"/>
      <c r="BN1400" s="1185"/>
      <c r="BO1400" s="1185"/>
      <c r="BP1400" s="1185"/>
      <c r="BQ1400" s="1185"/>
      <c r="BR1400" s="1185"/>
      <c r="BS1400" s="1185"/>
      <c r="BT1400" s="1185"/>
      <c r="BU1400" s="1185"/>
      <c r="BV1400" s="1185"/>
      <c r="BW1400" s="1185"/>
      <c r="BX1400" s="1185"/>
      <c r="BY1400" s="1185"/>
      <c r="BZ1400" s="1185"/>
      <c r="CA1400" s="1185"/>
      <c r="CB1400" s="1185"/>
      <c r="CC1400" s="1185"/>
      <c r="CD1400" s="1185"/>
      <c r="CE1400" s="1185"/>
      <c r="CF1400" s="1185"/>
      <c r="CG1400" s="1185"/>
      <c r="CH1400" s="1185"/>
      <c r="CI1400" s="1185"/>
      <c r="CJ1400" s="1185"/>
      <c r="CK1400" s="1185"/>
      <c r="CL1400" s="1185"/>
      <c r="CM1400" s="1185"/>
      <c r="CN1400" s="1185"/>
      <c r="CO1400" s="1185"/>
      <c r="CP1400" s="1185"/>
      <c r="CQ1400" s="1185"/>
      <c r="CR1400" s="1185"/>
      <c r="CS1400" s="1185"/>
      <c r="CT1400" s="1185"/>
      <c r="CU1400" s="1185"/>
      <c r="CV1400" s="1185"/>
      <c r="CW1400" s="1185"/>
      <c r="CX1400" s="1185"/>
      <c r="CY1400" s="1185"/>
      <c r="CZ1400" s="1185"/>
      <c r="DA1400" s="1185"/>
      <c r="DB1400" s="1185"/>
      <c r="DC1400" s="1185"/>
      <c r="DD1400" s="1185"/>
      <c r="DE1400" s="1185"/>
      <c r="DF1400" s="1185"/>
      <c r="DG1400" s="1185"/>
      <c r="DH1400" s="1185"/>
      <c r="DI1400" s="1185"/>
      <c r="DJ1400" s="1185"/>
      <c r="DK1400" s="1185"/>
      <c r="DL1400" s="1185"/>
      <c r="DM1400" s="1185"/>
      <c r="DN1400" s="1185"/>
      <c r="DO1400" s="1185"/>
      <c r="DP1400" s="1185"/>
      <c r="DQ1400" s="1185"/>
      <c r="DR1400" s="1185"/>
      <c r="DS1400" s="1185"/>
      <c r="DT1400" s="1185"/>
      <c r="DU1400" s="1185"/>
      <c r="DV1400" s="1185"/>
      <c r="DW1400" s="1185"/>
      <c r="DX1400" s="1185"/>
      <c r="DY1400" s="1185"/>
      <c r="DZ1400" s="1185"/>
      <c r="EA1400" s="1185"/>
      <c r="EB1400" s="1185"/>
      <c r="EC1400" s="1185"/>
      <c r="ED1400" s="1185"/>
      <c r="EE1400" s="1185"/>
      <c r="EF1400" s="1185"/>
      <c r="EG1400" s="1185"/>
      <c r="EH1400" s="1185"/>
      <c r="EI1400" s="1185"/>
      <c r="EJ1400" s="1185"/>
      <c r="EK1400" s="1185"/>
      <c r="EL1400" s="1185"/>
      <c r="EM1400" s="1185"/>
      <c r="EN1400" s="1185"/>
      <c r="EO1400" s="1185"/>
      <c r="EP1400" s="1185"/>
      <c r="EQ1400" s="1185"/>
      <c r="ER1400" s="1185"/>
      <c r="ES1400" s="1185"/>
      <c r="ET1400" s="1185"/>
      <c r="EU1400" s="1185"/>
      <c r="EV1400" s="1185"/>
      <c r="EW1400" s="1185"/>
      <c r="EX1400" s="1185"/>
      <c r="EY1400" s="1185"/>
    </row>
    <row r="1401" spans="4:155" s="585" customFormat="1" hidden="1">
      <c r="D1401" s="2245"/>
      <c r="E1401" s="2245"/>
      <c r="F1401" s="2245"/>
      <c r="G1401" s="1179"/>
      <c r="H1401" s="1185"/>
      <c r="I1401" s="1185"/>
      <c r="J1401" s="1185"/>
      <c r="K1401" s="1185"/>
      <c r="L1401" s="1185"/>
      <c r="M1401" s="1185"/>
      <c r="N1401" s="1185"/>
      <c r="O1401" s="1185"/>
      <c r="P1401" s="1185"/>
      <c r="Q1401" s="1185"/>
      <c r="R1401" s="1185"/>
      <c r="S1401" s="1185"/>
      <c r="T1401" s="1185"/>
      <c r="U1401" s="1185"/>
      <c r="V1401" s="1185"/>
      <c r="W1401" s="1185"/>
      <c r="X1401" s="1185"/>
      <c r="Y1401" s="1185"/>
      <c r="Z1401" s="1185"/>
      <c r="AA1401" s="1185"/>
      <c r="AB1401" s="1185"/>
      <c r="AC1401" s="1185"/>
      <c r="AD1401" s="1185"/>
      <c r="AE1401" s="1185"/>
      <c r="AF1401" s="1185"/>
      <c r="AG1401" s="1185"/>
      <c r="AH1401" s="1185"/>
      <c r="AI1401" s="1185"/>
      <c r="AJ1401" s="1185"/>
      <c r="AK1401" s="1185"/>
      <c r="AL1401" s="1185"/>
      <c r="AM1401" s="1185"/>
      <c r="AN1401" s="1185"/>
      <c r="AO1401" s="1185"/>
      <c r="AP1401" s="1185"/>
      <c r="AQ1401" s="1185"/>
      <c r="AR1401" s="1185"/>
      <c r="AS1401" s="1185"/>
      <c r="AT1401" s="1185"/>
      <c r="AU1401" s="1185"/>
      <c r="AV1401" s="1185"/>
      <c r="AW1401" s="1185"/>
      <c r="AX1401" s="1185"/>
      <c r="AY1401" s="1185"/>
      <c r="AZ1401" s="1185"/>
      <c r="BA1401" s="1185"/>
      <c r="BB1401" s="1185"/>
      <c r="BC1401" s="1185"/>
      <c r="BD1401" s="1185"/>
      <c r="BE1401" s="1185"/>
      <c r="BF1401" s="1185"/>
      <c r="BG1401" s="1185"/>
      <c r="BH1401" s="1185"/>
      <c r="BI1401" s="1185"/>
      <c r="BJ1401" s="1185"/>
      <c r="BK1401" s="1185"/>
      <c r="BL1401" s="1185"/>
      <c r="BM1401" s="1185"/>
      <c r="BN1401" s="1185"/>
      <c r="BO1401" s="1185"/>
      <c r="BP1401" s="1185"/>
      <c r="BQ1401" s="1185"/>
      <c r="BR1401" s="1185"/>
      <c r="BS1401" s="1185"/>
      <c r="BT1401" s="1185"/>
      <c r="BU1401" s="1185"/>
      <c r="BV1401" s="1185"/>
      <c r="BW1401" s="1185"/>
      <c r="BX1401" s="1185"/>
      <c r="BY1401" s="1185"/>
      <c r="BZ1401" s="1185"/>
      <c r="CA1401" s="1185"/>
      <c r="CB1401" s="1185"/>
      <c r="CC1401" s="1185"/>
      <c r="CD1401" s="1185"/>
      <c r="CE1401" s="1185"/>
      <c r="CF1401" s="1185"/>
      <c r="CG1401" s="1185"/>
      <c r="CH1401" s="1185"/>
      <c r="CI1401" s="1185"/>
      <c r="CJ1401" s="1185"/>
      <c r="CK1401" s="1185"/>
      <c r="CL1401" s="1185"/>
      <c r="CM1401" s="1185"/>
      <c r="CN1401" s="1185"/>
      <c r="CO1401" s="1185"/>
      <c r="CP1401" s="1185"/>
      <c r="CQ1401" s="1185"/>
      <c r="CR1401" s="1185"/>
      <c r="CS1401" s="1185"/>
      <c r="CT1401" s="1185"/>
      <c r="CU1401" s="1185"/>
      <c r="CV1401" s="1185"/>
      <c r="CW1401" s="1185"/>
      <c r="CX1401" s="1185"/>
      <c r="CY1401" s="1185"/>
      <c r="CZ1401" s="1185"/>
      <c r="DA1401" s="1185"/>
      <c r="DB1401" s="1185"/>
      <c r="DC1401" s="1185"/>
      <c r="DD1401" s="1185"/>
      <c r="DE1401" s="1185"/>
      <c r="DF1401" s="1185"/>
      <c r="DG1401" s="1185"/>
      <c r="DH1401" s="1185"/>
      <c r="DI1401" s="1185"/>
      <c r="DJ1401" s="1185"/>
      <c r="DK1401" s="1185"/>
      <c r="DL1401" s="1185"/>
      <c r="DM1401" s="1185"/>
      <c r="DN1401" s="1185"/>
      <c r="DO1401" s="1185"/>
      <c r="DP1401" s="1185"/>
      <c r="DQ1401" s="1185"/>
      <c r="DR1401" s="1185"/>
      <c r="DS1401" s="1185"/>
      <c r="DT1401" s="1185"/>
      <c r="DU1401" s="1185"/>
      <c r="DV1401" s="1185"/>
      <c r="DW1401" s="1185"/>
      <c r="DX1401" s="1185"/>
      <c r="DY1401" s="1185"/>
      <c r="DZ1401" s="1185"/>
      <c r="EA1401" s="1185"/>
      <c r="EB1401" s="1185"/>
      <c r="EC1401" s="1185"/>
      <c r="ED1401" s="1185"/>
      <c r="EE1401" s="1185"/>
      <c r="EF1401" s="1185"/>
      <c r="EG1401" s="1185"/>
      <c r="EH1401" s="1185"/>
      <c r="EI1401" s="1185"/>
      <c r="EJ1401" s="1185"/>
      <c r="EK1401" s="1185"/>
      <c r="EL1401" s="1185"/>
      <c r="EM1401" s="1185"/>
      <c r="EN1401" s="1185"/>
      <c r="EO1401" s="1185"/>
      <c r="EP1401" s="1185"/>
      <c r="EQ1401" s="1185"/>
      <c r="ER1401" s="1185"/>
      <c r="ES1401" s="1185"/>
      <c r="ET1401" s="1185"/>
      <c r="EU1401" s="1185"/>
      <c r="EV1401" s="1185"/>
      <c r="EW1401" s="1185"/>
      <c r="EX1401" s="1185"/>
      <c r="EY1401" s="1185"/>
    </row>
    <row r="1402" spans="4:155" s="585" customFormat="1" hidden="1">
      <c r="D1402" s="2245"/>
      <c r="E1402" s="2245"/>
      <c r="F1402" s="2245"/>
      <c r="G1402" s="1179"/>
      <c r="H1402" s="1185"/>
      <c r="I1402" s="1185"/>
      <c r="J1402" s="1185"/>
      <c r="K1402" s="1185"/>
      <c r="L1402" s="1185"/>
      <c r="M1402" s="1185"/>
      <c r="N1402" s="1185"/>
      <c r="O1402" s="1185"/>
      <c r="P1402" s="1185"/>
      <c r="Q1402" s="1185"/>
      <c r="R1402" s="1185"/>
      <c r="S1402" s="1185"/>
      <c r="T1402" s="1185"/>
      <c r="U1402" s="1185"/>
      <c r="V1402" s="1185"/>
      <c r="W1402" s="1185"/>
      <c r="X1402" s="1185"/>
      <c r="Y1402" s="1185"/>
      <c r="Z1402" s="1185"/>
      <c r="AA1402" s="1185"/>
      <c r="AB1402" s="1185"/>
      <c r="AC1402" s="1185"/>
      <c r="AD1402" s="1185"/>
      <c r="AE1402" s="1185"/>
      <c r="AF1402" s="1185"/>
      <c r="AG1402" s="1185"/>
      <c r="AH1402" s="1185"/>
      <c r="AI1402" s="1185"/>
      <c r="AJ1402" s="1185"/>
      <c r="AK1402" s="1185"/>
      <c r="AL1402" s="1185"/>
      <c r="AM1402" s="1185"/>
      <c r="AN1402" s="1185"/>
      <c r="AO1402" s="1185"/>
      <c r="AP1402" s="1185"/>
      <c r="AQ1402" s="1185"/>
      <c r="AR1402" s="1185"/>
      <c r="AS1402" s="1185"/>
      <c r="AT1402" s="1185"/>
      <c r="AU1402" s="1185"/>
      <c r="AV1402" s="1185"/>
      <c r="AW1402" s="1185"/>
      <c r="AX1402" s="1185"/>
      <c r="AY1402" s="1185"/>
      <c r="AZ1402" s="1185"/>
      <c r="BA1402" s="1185"/>
      <c r="BB1402" s="1185"/>
      <c r="BC1402" s="1185"/>
      <c r="BD1402" s="1185"/>
      <c r="BE1402" s="1185"/>
      <c r="BF1402" s="1185"/>
      <c r="BG1402" s="1185"/>
      <c r="BH1402" s="1185"/>
      <c r="BI1402" s="1185"/>
      <c r="BJ1402" s="1185"/>
      <c r="BK1402" s="1185"/>
      <c r="BL1402" s="1185"/>
      <c r="BM1402" s="1185"/>
      <c r="BN1402" s="1185"/>
      <c r="BO1402" s="1185"/>
      <c r="BP1402" s="1185"/>
      <c r="BQ1402" s="1185"/>
      <c r="BR1402" s="1185"/>
      <c r="BS1402" s="1185"/>
      <c r="BT1402" s="1185"/>
      <c r="BU1402" s="1185"/>
      <c r="BV1402" s="1185"/>
      <c r="BW1402" s="1185"/>
      <c r="BX1402" s="1185"/>
      <c r="BY1402" s="1185"/>
      <c r="BZ1402" s="1185"/>
      <c r="CA1402" s="1185"/>
      <c r="CB1402" s="1185"/>
      <c r="CC1402" s="1185"/>
      <c r="CD1402" s="1185"/>
      <c r="CE1402" s="1185"/>
      <c r="CF1402" s="1185"/>
      <c r="CG1402" s="1185"/>
      <c r="CH1402" s="1185"/>
      <c r="CI1402" s="1185"/>
      <c r="CJ1402" s="1185"/>
      <c r="CK1402" s="1185"/>
      <c r="CL1402" s="1185"/>
      <c r="CM1402" s="1185"/>
      <c r="CN1402" s="1185"/>
      <c r="CO1402" s="1185"/>
      <c r="CP1402" s="1185"/>
      <c r="CQ1402" s="1185"/>
      <c r="CR1402" s="1185"/>
      <c r="CS1402" s="1185"/>
      <c r="CT1402" s="1185"/>
      <c r="CU1402" s="1185"/>
      <c r="CV1402" s="1185"/>
      <c r="CW1402" s="1185"/>
      <c r="CX1402" s="1185"/>
      <c r="CY1402" s="1185"/>
      <c r="CZ1402" s="1185"/>
      <c r="DA1402" s="1185"/>
      <c r="DB1402" s="1185"/>
      <c r="DC1402" s="1185"/>
      <c r="DD1402" s="1185"/>
      <c r="DE1402" s="1185"/>
      <c r="DF1402" s="1185"/>
      <c r="DG1402" s="1185"/>
      <c r="DH1402" s="1185"/>
      <c r="DI1402" s="1185"/>
      <c r="DJ1402" s="1185"/>
      <c r="DK1402" s="1185"/>
      <c r="DL1402" s="1185"/>
      <c r="DM1402" s="1185"/>
      <c r="DN1402" s="1185"/>
      <c r="DO1402" s="1185"/>
      <c r="DP1402" s="1185"/>
      <c r="DQ1402" s="1185"/>
      <c r="DR1402" s="1185"/>
      <c r="DS1402" s="1185"/>
      <c r="DT1402" s="1185"/>
      <c r="DU1402" s="1185"/>
      <c r="DV1402" s="1185"/>
      <c r="DW1402" s="1185"/>
      <c r="DX1402" s="1185"/>
      <c r="DY1402" s="1185"/>
      <c r="DZ1402" s="1185"/>
      <c r="EA1402" s="1185"/>
      <c r="EB1402" s="1185"/>
      <c r="EC1402" s="1185"/>
      <c r="ED1402" s="1185"/>
      <c r="EE1402" s="1185"/>
      <c r="EF1402" s="1185"/>
      <c r="EG1402" s="1185"/>
      <c r="EH1402" s="1185"/>
      <c r="EI1402" s="1185"/>
      <c r="EJ1402" s="1185"/>
      <c r="EK1402" s="1185"/>
      <c r="EL1402" s="1185"/>
      <c r="EM1402" s="1185"/>
      <c r="EN1402" s="1185"/>
      <c r="EO1402" s="1185"/>
      <c r="EP1402" s="1185"/>
      <c r="EQ1402" s="1185"/>
      <c r="ER1402" s="1185"/>
      <c r="ES1402" s="1185"/>
      <c r="ET1402" s="1185"/>
      <c r="EU1402" s="1185"/>
      <c r="EV1402" s="1185"/>
      <c r="EW1402" s="1185"/>
      <c r="EX1402" s="1185"/>
      <c r="EY1402" s="1185"/>
    </row>
    <row r="1403" spans="4:155" s="585" customFormat="1" hidden="1">
      <c r="D1403" s="2245"/>
      <c r="E1403" s="2245"/>
      <c r="F1403" s="2245"/>
      <c r="G1403" s="1179"/>
      <c r="H1403" s="1185"/>
      <c r="I1403" s="1185"/>
      <c r="J1403" s="1185"/>
      <c r="K1403" s="1185"/>
      <c r="L1403" s="1185"/>
      <c r="M1403" s="1185"/>
      <c r="N1403" s="1185"/>
      <c r="O1403" s="1185"/>
      <c r="P1403" s="1185"/>
      <c r="Q1403" s="1185"/>
      <c r="R1403" s="1185"/>
      <c r="S1403" s="1185"/>
      <c r="T1403" s="1185"/>
      <c r="U1403" s="1185"/>
      <c r="V1403" s="1185"/>
      <c r="W1403" s="1185"/>
      <c r="X1403" s="1185"/>
      <c r="Y1403" s="1185"/>
      <c r="Z1403" s="1185"/>
      <c r="AA1403" s="1185"/>
      <c r="AB1403" s="1185"/>
      <c r="AC1403" s="1185"/>
      <c r="AD1403" s="1185"/>
      <c r="AE1403" s="1185"/>
      <c r="AF1403" s="1185"/>
      <c r="AG1403" s="1185"/>
      <c r="AH1403" s="1185"/>
      <c r="AI1403" s="1185"/>
      <c r="AJ1403" s="1185"/>
      <c r="AK1403" s="1185"/>
      <c r="AL1403" s="1185"/>
      <c r="AM1403" s="1185"/>
      <c r="AN1403" s="1185"/>
      <c r="AO1403" s="1185"/>
      <c r="AP1403" s="1185"/>
      <c r="AQ1403" s="1185"/>
      <c r="AR1403" s="1185"/>
      <c r="AS1403" s="1185"/>
      <c r="AT1403" s="1185"/>
      <c r="AU1403" s="1185"/>
      <c r="AV1403" s="1185"/>
      <c r="AW1403" s="1185"/>
      <c r="AX1403" s="1185"/>
      <c r="AY1403" s="1185"/>
      <c r="AZ1403" s="1185"/>
      <c r="BA1403" s="1185"/>
      <c r="BB1403" s="1185"/>
      <c r="BC1403" s="1185"/>
      <c r="BD1403" s="1185"/>
      <c r="BE1403" s="1185"/>
      <c r="BF1403" s="1185"/>
      <c r="BG1403" s="1185"/>
      <c r="BH1403" s="1185"/>
      <c r="BI1403" s="1185"/>
      <c r="BJ1403" s="1185"/>
      <c r="BK1403" s="1185"/>
      <c r="BL1403" s="1185"/>
      <c r="BM1403" s="1185"/>
      <c r="BN1403" s="1185"/>
      <c r="BO1403" s="1185"/>
      <c r="BP1403" s="1185"/>
      <c r="BQ1403" s="1185"/>
      <c r="BR1403" s="1185"/>
      <c r="BS1403" s="1185"/>
      <c r="BT1403" s="1185"/>
      <c r="BU1403" s="1185"/>
      <c r="BV1403" s="1185"/>
      <c r="BW1403" s="1185"/>
      <c r="BX1403" s="1185"/>
      <c r="BY1403" s="1185"/>
      <c r="BZ1403" s="1185"/>
      <c r="CA1403" s="1185"/>
      <c r="CB1403" s="1185"/>
      <c r="CC1403" s="1185"/>
      <c r="CD1403" s="1185"/>
      <c r="CE1403" s="1185"/>
      <c r="CF1403" s="1185"/>
      <c r="CG1403" s="1185"/>
      <c r="CH1403" s="1185"/>
      <c r="CI1403" s="1185"/>
      <c r="CJ1403" s="1185"/>
      <c r="CK1403" s="1185"/>
      <c r="CL1403" s="1185"/>
      <c r="CM1403" s="1185"/>
      <c r="CN1403" s="1185"/>
      <c r="CO1403" s="1185"/>
      <c r="CP1403" s="1185"/>
      <c r="CQ1403" s="1185"/>
      <c r="CR1403" s="1185"/>
      <c r="CS1403" s="1185"/>
      <c r="CT1403" s="1185"/>
      <c r="CU1403" s="1185"/>
      <c r="CV1403" s="1185"/>
      <c r="CW1403" s="1185"/>
      <c r="CX1403" s="1185"/>
      <c r="CY1403" s="1185"/>
      <c r="CZ1403" s="1185"/>
      <c r="DA1403" s="1185"/>
      <c r="DB1403" s="1185"/>
      <c r="DC1403" s="1185"/>
      <c r="DD1403" s="1185"/>
      <c r="DE1403" s="1185"/>
      <c r="DF1403" s="1185"/>
      <c r="DG1403" s="1185"/>
      <c r="DH1403" s="1185"/>
      <c r="DI1403" s="1185"/>
      <c r="DJ1403" s="1185"/>
      <c r="DK1403" s="1185"/>
      <c r="DL1403" s="1185"/>
      <c r="DM1403" s="1185"/>
      <c r="DN1403" s="1185"/>
      <c r="DO1403" s="1185"/>
      <c r="DP1403" s="1185"/>
      <c r="DQ1403" s="1185"/>
      <c r="DR1403" s="1185"/>
      <c r="DS1403" s="1185"/>
      <c r="DT1403" s="1185"/>
      <c r="DU1403" s="1185"/>
      <c r="DV1403" s="1185"/>
      <c r="DW1403" s="1185"/>
      <c r="DX1403" s="1185"/>
      <c r="DY1403" s="1185"/>
      <c r="DZ1403" s="1185"/>
      <c r="EA1403" s="1185"/>
      <c r="EB1403" s="1185"/>
      <c r="EC1403" s="1185"/>
      <c r="ED1403" s="1185"/>
      <c r="EE1403" s="1185"/>
      <c r="EF1403" s="1185"/>
      <c r="EG1403" s="1185"/>
      <c r="EH1403" s="1185"/>
      <c r="EI1403" s="1185"/>
      <c r="EJ1403" s="1185"/>
      <c r="EK1403" s="1185"/>
      <c r="EL1403" s="1185"/>
      <c r="EM1403" s="1185"/>
      <c r="EN1403" s="1185"/>
      <c r="EO1403" s="1185"/>
      <c r="EP1403" s="1185"/>
      <c r="EQ1403" s="1185"/>
      <c r="ER1403" s="1185"/>
      <c r="ES1403" s="1185"/>
      <c r="ET1403" s="1185"/>
      <c r="EU1403" s="1185"/>
      <c r="EV1403" s="1185"/>
      <c r="EW1403" s="1185"/>
      <c r="EX1403" s="1185"/>
      <c r="EY1403" s="1185"/>
    </row>
    <row r="1404" spans="4:155" s="585" customFormat="1" hidden="1">
      <c r="D1404" s="2245"/>
      <c r="E1404" s="2245"/>
      <c r="F1404" s="2245"/>
      <c r="G1404" s="1179"/>
      <c r="H1404" s="1185"/>
      <c r="I1404" s="1185"/>
      <c r="J1404" s="1185"/>
      <c r="K1404" s="1185"/>
      <c r="L1404" s="1185"/>
      <c r="M1404" s="1185"/>
      <c r="N1404" s="1185"/>
      <c r="O1404" s="1185"/>
      <c r="P1404" s="1185"/>
      <c r="Q1404" s="1185"/>
      <c r="R1404" s="1185"/>
      <c r="S1404" s="1185"/>
      <c r="T1404" s="1185"/>
      <c r="U1404" s="1185"/>
      <c r="V1404" s="1185"/>
      <c r="W1404" s="1185"/>
      <c r="X1404" s="1185"/>
      <c r="Y1404" s="1185"/>
      <c r="Z1404" s="1185"/>
      <c r="AA1404" s="1185"/>
      <c r="AB1404" s="1185"/>
      <c r="AC1404" s="1185"/>
      <c r="AD1404" s="1185"/>
      <c r="AE1404" s="1185"/>
      <c r="AF1404" s="1185"/>
      <c r="AG1404" s="1185"/>
      <c r="AH1404" s="1185"/>
      <c r="AI1404" s="1185"/>
      <c r="AJ1404" s="1185"/>
      <c r="AK1404" s="1185"/>
      <c r="AL1404" s="1185"/>
      <c r="AM1404" s="1185"/>
      <c r="AN1404" s="1185"/>
      <c r="AO1404" s="1185"/>
      <c r="AP1404" s="1185"/>
      <c r="AQ1404" s="1185"/>
      <c r="AR1404" s="1185"/>
      <c r="AS1404" s="1185"/>
      <c r="AT1404" s="1185"/>
      <c r="AU1404" s="1185"/>
      <c r="AV1404" s="1185"/>
      <c r="AW1404" s="1185"/>
      <c r="AX1404" s="1185"/>
      <c r="AY1404" s="1185"/>
      <c r="AZ1404" s="1185"/>
      <c r="BA1404" s="1185"/>
      <c r="BB1404" s="1185"/>
      <c r="BC1404" s="1185"/>
      <c r="BD1404" s="1185"/>
      <c r="BE1404" s="1185"/>
      <c r="BF1404" s="1185"/>
      <c r="BG1404" s="1185"/>
      <c r="BH1404" s="1185"/>
      <c r="BI1404" s="1185"/>
      <c r="BJ1404" s="1185"/>
      <c r="BK1404" s="1185"/>
      <c r="BL1404" s="1185"/>
      <c r="BM1404" s="1185"/>
      <c r="BN1404" s="1185"/>
      <c r="BO1404" s="1185"/>
      <c r="BP1404" s="1185"/>
      <c r="BQ1404" s="1185"/>
      <c r="BR1404" s="1185"/>
      <c r="BS1404" s="1185"/>
      <c r="BT1404" s="1185"/>
      <c r="BU1404" s="1185"/>
      <c r="BV1404" s="1185"/>
      <c r="BW1404" s="1185"/>
      <c r="BX1404" s="1185"/>
      <c r="BY1404" s="1185"/>
      <c r="BZ1404" s="1185"/>
      <c r="CA1404" s="1185"/>
      <c r="CB1404" s="1185"/>
      <c r="CC1404" s="1185"/>
      <c r="CD1404" s="1185"/>
      <c r="CE1404" s="1185"/>
      <c r="CF1404" s="1185"/>
      <c r="CG1404" s="1185"/>
      <c r="CH1404" s="1185"/>
      <c r="CI1404" s="1185"/>
      <c r="CJ1404" s="1185"/>
      <c r="CK1404" s="1185"/>
      <c r="CL1404" s="1185"/>
      <c r="CM1404" s="1185"/>
      <c r="CN1404" s="1185"/>
      <c r="CO1404" s="1185"/>
      <c r="CP1404" s="1185"/>
      <c r="CQ1404" s="1185"/>
      <c r="CR1404" s="1185"/>
      <c r="CS1404" s="1185"/>
      <c r="CT1404" s="1185"/>
      <c r="CU1404" s="1185"/>
      <c r="CV1404" s="1185"/>
      <c r="CW1404" s="1185"/>
      <c r="CX1404" s="1185"/>
      <c r="CY1404" s="1185"/>
      <c r="CZ1404" s="1185"/>
      <c r="DA1404" s="1185"/>
      <c r="DB1404" s="1185"/>
      <c r="DC1404" s="1185"/>
      <c r="DD1404" s="1185"/>
      <c r="DE1404" s="1185"/>
      <c r="DF1404" s="1185"/>
      <c r="DG1404" s="1185"/>
      <c r="DH1404" s="1185"/>
      <c r="DI1404" s="1185"/>
      <c r="DJ1404" s="1185"/>
      <c r="DK1404" s="1185"/>
      <c r="DL1404" s="1185"/>
      <c r="DM1404" s="1185"/>
      <c r="DN1404" s="1185"/>
      <c r="DO1404" s="1185"/>
      <c r="DP1404" s="1185"/>
      <c r="DQ1404" s="1185"/>
      <c r="DR1404" s="1185"/>
      <c r="DS1404" s="1185"/>
      <c r="DT1404" s="1185"/>
      <c r="DU1404" s="1185"/>
      <c r="DV1404" s="1185"/>
      <c r="DW1404" s="1185"/>
      <c r="DX1404" s="1185"/>
      <c r="DY1404" s="1185"/>
      <c r="DZ1404" s="1185"/>
      <c r="EA1404" s="1185"/>
      <c r="EB1404" s="1185"/>
      <c r="EC1404" s="1185"/>
      <c r="ED1404" s="1185"/>
      <c r="EE1404" s="1185"/>
      <c r="EF1404" s="1185"/>
      <c r="EG1404" s="1185"/>
      <c r="EH1404" s="1185"/>
      <c r="EI1404" s="1185"/>
      <c r="EJ1404" s="1185"/>
      <c r="EK1404" s="1185"/>
      <c r="EL1404" s="1185"/>
      <c r="EM1404" s="1185"/>
      <c r="EN1404" s="1185"/>
      <c r="EO1404" s="1185"/>
      <c r="EP1404" s="1185"/>
      <c r="EQ1404" s="1185"/>
      <c r="ER1404" s="1185"/>
      <c r="ES1404" s="1185"/>
      <c r="ET1404" s="1185"/>
      <c r="EU1404" s="1185"/>
      <c r="EV1404" s="1185"/>
      <c r="EW1404" s="1185"/>
      <c r="EX1404" s="1185"/>
      <c r="EY1404" s="1185"/>
    </row>
    <row r="1405" spans="4:155" s="585" customFormat="1" hidden="1">
      <c r="D1405" s="2245"/>
      <c r="E1405" s="2245"/>
      <c r="F1405" s="2245"/>
      <c r="G1405" s="1179"/>
      <c r="H1405" s="1185"/>
      <c r="I1405" s="1185"/>
      <c r="J1405" s="1185"/>
      <c r="K1405" s="1185"/>
      <c r="L1405" s="1185"/>
      <c r="M1405" s="1185"/>
      <c r="N1405" s="1185"/>
      <c r="O1405" s="1185"/>
      <c r="P1405" s="1185"/>
      <c r="Q1405" s="1185"/>
      <c r="R1405" s="1185"/>
      <c r="S1405" s="1185"/>
      <c r="T1405" s="1185"/>
      <c r="U1405" s="1185"/>
      <c r="V1405" s="1185"/>
      <c r="W1405" s="1185"/>
      <c r="X1405" s="1185"/>
      <c r="Y1405" s="1185"/>
      <c r="Z1405" s="1185"/>
      <c r="AA1405" s="1185"/>
      <c r="AB1405" s="1185"/>
      <c r="AC1405" s="1185"/>
      <c r="AD1405" s="1185"/>
      <c r="AE1405" s="1185"/>
      <c r="AF1405" s="1185"/>
      <c r="AG1405" s="1185"/>
      <c r="AH1405" s="1185"/>
      <c r="AI1405" s="1185"/>
      <c r="AJ1405" s="1185"/>
      <c r="AK1405" s="1185"/>
      <c r="AL1405" s="1185"/>
      <c r="AM1405" s="1185"/>
      <c r="AN1405" s="1185"/>
      <c r="AO1405" s="1185"/>
      <c r="AP1405" s="1185"/>
      <c r="AQ1405" s="1185"/>
      <c r="AR1405" s="1185"/>
      <c r="AS1405" s="1185"/>
      <c r="AT1405" s="1185"/>
      <c r="AU1405" s="1185"/>
      <c r="AV1405" s="1185"/>
      <c r="AW1405" s="1185"/>
      <c r="AX1405" s="1185"/>
      <c r="AY1405" s="1185"/>
      <c r="AZ1405" s="1185"/>
      <c r="BA1405" s="1185"/>
      <c r="BB1405" s="1185"/>
      <c r="BC1405" s="1185"/>
      <c r="BD1405" s="1185"/>
      <c r="BE1405" s="1185"/>
      <c r="BF1405" s="1185"/>
      <c r="BG1405" s="1185"/>
      <c r="BH1405" s="1185"/>
      <c r="BI1405" s="1185"/>
      <c r="BJ1405" s="1185"/>
      <c r="BK1405" s="1185"/>
      <c r="BL1405" s="1185"/>
      <c r="BM1405" s="1185"/>
      <c r="BN1405" s="1185"/>
      <c r="BO1405" s="1185"/>
      <c r="BP1405" s="1185"/>
      <c r="BQ1405" s="1185"/>
      <c r="BR1405" s="1185"/>
      <c r="BS1405" s="1185"/>
      <c r="BT1405" s="1185"/>
      <c r="BU1405" s="1185"/>
      <c r="BV1405" s="1185"/>
      <c r="BW1405" s="1185"/>
      <c r="BX1405" s="1185"/>
      <c r="BY1405" s="1185"/>
      <c r="BZ1405" s="1185"/>
      <c r="CA1405" s="1185"/>
      <c r="CB1405" s="1185"/>
      <c r="CC1405" s="1185"/>
      <c r="CD1405" s="1185"/>
      <c r="CE1405" s="1185"/>
      <c r="CF1405" s="1185"/>
      <c r="CG1405" s="1185"/>
      <c r="CH1405" s="1185"/>
      <c r="CI1405" s="1185"/>
      <c r="CJ1405" s="1185"/>
      <c r="CK1405" s="1185"/>
      <c r="CL1405" s="1185"/>
      <c r="CM1405" s="1185"/>
      <c r="CN1405" s="1185"/>
      <c r="CO1405" s="1185"/>
      <c r="CP1405" s="1185"/>
      <c r="CQ1405" s="1185"/>
      <c r="CR1405" s="1185"/>
      <c r="CS1405" s="1185"/>
      <c r="CT1405" s="1185"/>
      <c r="CU1405" s="1185"/>
      <c r="CV1405" s="1185"/>
      <c r="CW1405" s="1185"/>
      <c r="CX1405" s="1185"/>
      <c r="CY1405" s="1185"/>
      <c r="CZ1405" s="1185"/>
      <c r="DA1405" s="1185"/>
      <c r="DB1405" s="1185"/>
      <c r="DC1405" s="1185"/>
      <c r="DD1405" s="1185"/>
      <c r="DE1405" s="1185"/>
      <c r="DF1405" s="1185"/>
      <c r="DG1405" s="1185"/>
      <c r="DH1405" s="1185"/>
      <c r="DI1405" s="1185"/>
      <c r="DJ1405" s="1185"/>
      <c r="DK1405" s="1185"/>
      <c r="DL1405" s="1185"/>
      <c r="DM1405" s="1185"/>
      <c r="DN1405" s="1185"/>
      <c r="DO1405" s="1185"/>
      <c r="DP1405" s="1185"/>
      <c r="DQ1405" s="1185"/>
      <c r="DR1405" s="1185"/>
      <c r="DS1405" s="1185"/>
      <c r="DT1405" s="1185"/>
      <c r="DU1405" s="1185"/>
      <c r="DV1405" s="1185"/>
      <c r="DW1405" s="1185"/>
      <c r="DX1405" s="1185"/>
      <c r="DY1405" s="1185"/>
      <c r="DZ1405" s="1185"/>
      <c r="EA1405" s="1185"/>
      <c r="EB1405" s="1185"/>
      <c r="EC1405" s="1185"/>
      <c r="ED1405" s="1185"/>
      <c r="EE1405" s="1185"/>
      <c r="EF1405" s="1185"/>
      <c r="EG1405" s="1185"/>
      <c r="EH1405" s="1185"/>
      <c r="EI1405" s="1185"/>
      <c r="EJ1405" s="1185"/>
      <c r="EK1405" s="1185"/>
      <c r="EL1405" s="1185"/>
      <c r="EM1405" s="1185"/>
      <c r="EN1405" s="1185"/>
      <c r="EO1405" s="1185"/>
      <c r="EP1405" s="1185"/>
      <c r="EQ1405" s="1185"/>
      <c r="ER1405" s="1185"/>
      <c r="ES1405" s="1185"/>
      <c r="ET1405" s="1185"/>
      <c r="EU1405" s="1185"/>
      <c r="EV1405" s="1185"/>
      <c r="EW1405" s="1185"/>
      <c r="EX1405" s="1185"/>
      <c r="EY1405" s="1185"/>
    </row>
    <row r="1406" spans="4:155" s="585" customFormat="1" hidden="1">
      <c r="D1406" s="2245"/>
      <c r="E1406" s="2245"/>
      <c r="F1406" s="2245"/>
      <c r="G1406" s="1179"/>
      <c r="H1406" s="1185"/>
      <c r="I1406" s="1185"/>
      <c r="J1406" s="1185"/>
      <c r="K1406" s="1185"/>
      <c r="L1406" s="1185"/>
      <c r="M1406" s="1185"/>
      <c r="N1406" s="1185"/>
      <c r="O1406" s="1185"/>
      <c r="P1406" s="1185"/>
      <c r="Q1406" s="1185"/>
      <c r="R1406" s="1185"/>
      <c r="S1406" s="1185"/>
      <c r="T1406" s="1185"/>
      <c r="U1406" s="1185"/>
      <c r="V1406" s="1185"/>
      <c r="W1406" s="1185"/>
      <c r="X1406" s="1185"/>
      <c r="Y1406" s="1185"/>
      <c r="Z1406" s="1185"/>
      <c r="AA1406" s="1185"/>
      <c r="AB1406" s="1185"/>
      <c r="AC1406" s="1185"/>
      <c r="AD1406" s="1185"/>
      <c r="AE1406" s="1185"/>
      <c r="AF1406" s="1185"/>
      <c r="AG1406" s="1185"/>
      <c r="AH1406" s="1185"/>
      <c r="AI1406" s="1185"/>
      <c r="AJ1406" s="1185"/>
      <c r="AK1406" s="1185"/>
      <c r="AL1406" s="1185"/>
      <c r="AM1406" s="1185"/>
      <c r="AN1406" s="1185"/>
      <c r="AO1406" s="1185"/>
      <c r="AP1406" s="1185"/>
      <c r="AQ1406" s="1185"/>
      <c r="AR1406" s="1185"/>
      <c r="AS1406" s="1185"/>
      <c r="AT1406" s="1185"/>
      <c r="AU1406" s="1185"/>
      <c r="AV1406" s="1185"/>
      <c r="AW1406" s="1185"/>
      <c r="AX1406" s="1185"/>
      <c r="AY1406" s="1185"/>
      <c r="AZ1406" s="1185"/>
      <c r="BA1406" s="1185"/>
      <c r="BB1406" s="1185"/>
      <c r="BC1406" s="1185"/>
      <c r="BD1406" s="1185"/>
      <c r="BE1406" s="1185"/>
      <c r="BF1406" s="1185"/>
      <c r="BG1406" s="1185"/>
      <c r="BH1406" s="1185"/>
      <c r="BI1406" s="1185"/>
      <c r="BJ1406" s="1185"/>
      <c r="BK1406" s="1185"/>
      <c r="BL1406" s="1185"/>
      <c r="BM1406" s="1185"/>
      <c r="BN1406" s="1185"/>
      <c r="BO1406" s="1185"/>
      <c r="BP1406" s="1185"/>
      <c r="BQ1406" s="1185"/>
      <c r="BR1406" s="1185"/>
      <c r="BS1406" s="1185"/>
      <c r="BT1406" s="1185"/>
      <c r="BU1406" s="1185"/>
      <c r="BV1406" s="1185"/>
      <c r="BW1406" s="1185"/>
      <c r="BX1406" s="1185"/>
      <c r="BY1406" s="1185"/>
      <c r="BZ1406" s="1185"/>
      <c r="CA1406" s="1185"/>
      <c r="CB1406" s="1185"/>
      <c r="CC1406" s="1185"/>
      <c r="CD1406" s="1185"/>
      <c r="CE1406" s="1185"/>
      <c r="CF1406" s="1185"/>
      <c r="CG1406" s="1185"/>
      <c r="CH1406" s="1185"/>
      <c r="CI1406" s="1185"/>
      <c r="CJ1406" s="1185"/>
      <c r="CK1406" s="1185"/>
      <c r="CL1406" s="1185"/>
      <c r="CM1406" s="1185"/>
      <c r="CN1406" s="1185"/>
      <c r="CO1406" s="1185"/>
      <c r="CP1406" s="1185"/>
      <c r="CQ1406" s="1185"/>
      <c r="CR1406" s="1185"/>
      <c r="CS1406" s="1185"/>
      <c r="CT1406" s="1185"/>
      <c r="CU1406" s="1185"/>
      <c r="CV1406" s="1185"/>
      <c r="CW1406" s="1185"/>
      <c r="CX1406" s="1185"/>
      <c r="CY1406" s="1185"/>
      <c r="CZ1406" s="1185"/>
      <c r="DA1406" s="1185"/>
      <c r="DB1406" s="1185"/>
      <c r="DC1406" s="1185"/>
      <c r="DD1406" s="1185"/>
      <c r="DE1406" s="1185"/>
      <c r="DF1406" s="1185"/>
      <c r="DG1406" s="1185"/>
      <c r="DH1406" s="1185"/>
      <c r="DI1406" s="1185"/>
      <c r="DJ1406" s="1185"/>
      <c r="DK1406" s="1185"/>
      <c r="DL1406" s="1185"/>
      <c r="DM1406" s="1185"/>
      <c r="DN1406" s="1185"/>
      <c r="DO1406" s="1185"/>
      <c r="DP1406" s="1185"/>
      <c r="DQ1406" s="1185"/>
      <c r="DR1406" s="1185"/>
      <c r="DS1406" s="1185"/>
      <c r="DT1406" s="1185"/>
      <c r="DU1406" s="1185"/>
      <c r="DV1406" s="1185"/>
      <c r="DW1406" s="1185"/>
      <c r="DX1406" s="1185"/>
      <c r="DY1406" s="1185"/>
      <c r="DZ1406" s="1185"/>
      <c r="EA1406" s="1185"/>
      <c r="EB1406" s="1185"/>
      <c r="EC1406" s="1185"/>
      <c r="ED1406" s="1185"/>
      <c r="EE1406" s="1185"/>
      <c r="EF1406" s="1185"/>
      <c r="EG1406" s="1185"/>
      <c r="EH1406" s="1185"/>
      <c r="EI1406" s="1185"/>
      <c r="EJ1406" s="1185"/>
      <c r="EK1406" s="1185"/>
      <c r="EL1406" s="1185"/>
      <c r="EM1406" s="1185"/>
      <c r="EN1406" s="1185"/>
      <c r="EO1406" s="1185"/>
      <c r="EP1406" s="1185"/>
      <c r="EQ1406" s="1185"/>
      <c r="ER1406" s="1185"/>
      <c r="ES1406" s="1185"/>
      <c r="ET1406" s="1185"/>
      <c r="EU1406" s="1185"/>
      <c r="EV1406" s="1185"/>
      <c r="EW1406" s="1185"/>
      <c r="EX1406" s="1185"/>
      <c r="EY1406" s="1185"/>
    </row>
    <row r="1407" spans="4:155" s="585" customFormat="1" hidden="1">
      <c r="D1407" s="2245"/>
      <c r="E1407" s="2245"/>
      <c r="F1407" s="2245"/>
      <c r="G1407" s="1179"/>
      <c r="H1407" s="1185"/>
      <c r="I1407" s="1185"/>
      <c r="J1407" s="1185"/>
      <c r="K1407" s="1185"/>
      <c r="L1407" s="1185"/>
      <c r="M1407" s="1185"/>
      <c r="N1407" s="1185"/>
      <c r="O1407" s="1185"/>
      <c r="P1407" s="1185"/>
      <c r="Q1407" s="1185"/>
      <c r="R1407" s="1185"/>
      <c r="S1407" s="1185"/>
      <c r="T1407" s="1185"/>
      <c r="U1407" s="1185"/>
      <c r="V1407" s="1185"/>
      <c r="W1407" s="1185"/>
      <c r="X1407" s="1185"/>
      <c r="Y1407" s="1185"/>
      <c r="Z1407" s="1185"/>
      <c r="AA1407" s="1185"/>
      <c r="AB1407" s="1185"/>
      <c r="AC1407" s="1185"/>
      <c r="AD1407" s="1185"/>
      <c r="AE1407" s="1185"/>
      <c r="AF1407" s="1185"/>
      <c r="AG1407" s="1185"/>
      <c r="AH1407" s="1185"/>
      <c r="AI1407" s="1185"/>
      <c r="AJ1407" s="1185"/>
      <c r="AK1407" s="1185"/>
      <c r="AL1407" s="1185"/>
      <c r="AM1407" s="1185"/>
      <c r="AN1407" s="1185"/>
      <c r="AO1407" s="1185"/>
      <c r="AP1407" s="1185"/>
      <c r="AQ1407" s="1185"/>
      <c r="AR1407" s="1185"/>
      <c r="AS1407" s="1185"/>
      <c r="AT1407" s="1185"/>
      <c r="AU1407" s="1185"/>
      <c r="AV1407" s="1185"/>
      <c r="AW1407" s="1185"/>
      <c r="AX1407" s="1185"/>
      <c r="AY1407" s="1185"/>
      <c r="AZ1407" s="1185"/>
      <c r="BA1407" s="1185"/>
      <c r="BB1407" s="1185"/>
      <c r="BC1407" s="1185"/>
      <c r="BD1407" s="1185"/>
      <c r="BE1407" s="1185"/>
      <c r="BF1407" s="1185"/>
      <c r="BG1407" s="1185"/>
      <c r="BH1407" s="1185"/>
      <c r="BI1407" s="1185"/>
      <c r="BJ1407" s="1185"/>
      <c r="BK1407" s="1185"/>
      <c r="BL1407" s="1185"/>
      <c r="BM1407" s="1185"/>
      <c r="BN1407" s="1185"/>
      <c r="BO1407" s="1185"/>
      <c r="BP1407" s="1185"/>
      <c r="BQ1407" s="1185"/>
      <c r="BR1407" s="1185"/>
      <c r="BS1407" s="1185"/>
      <c r="BT1407" s="1185"/>
      <c r="BU1407" s="1185"/>
      <c r="BV1407" s="1185"/>
      <c r="BW1407" s="1185"/>
      <c r="BX1407" s="1185"/>
      <c r="BY1407" s="1185"/>
      <c r="BZ1407" s="1185"/>
      <c r="CA1407" s="1185"/>
      <c r="CB1407" s="1185"/>
      <c r="CC1407" s="1185"/>
      <c r="CD1407" s="1185"/>
      <c r="CE1407" s="1185"/>
      <c r="CF1407" s="1185"/>
      <c r="CG1407" s="1185"/>
      <c r="CH1407" s="1185"/>
      <c r="CI1407" s="1185"/>
      <c r="CJ1407" s="1185"/>
      <c r="CK1407" s="1185"/>
      <c r="CL1407" s="1185"/>
      <c r="CM1407" s="1185"/>
      <c r="CN1407" s="1185"/>
      <c r="CO1407" s="1185"/>
      <c r="CP1407" s="1185"/>
      <c r="CQ1407" s="1185"/>
      <c r="CR1407" s="1185"/>
      <c r="CS1407" s="1185"/>
      <c r="CT1407" s="1185"/>
      <c r="CU1407" s="1185"/>
      <c r="CV1407" s="1185"/>
      <c r="CW1407" s="1185"/>
      <c r="CX1407" s="1185"/>
      <c r="CY1407" s="1185"/>
      <c r="CZ1407" s="1185"/>
      <c r="DA1407" s="1185"/>
      <c r="DB1407" s="1185"/>
      <c r="DC1407" s="1185"/>
      <c r="DD1407" s="1185"/>
      <c r="DE1407" s="1185"/>
      <c r="DF1407" s="1185"/>
      <c r="DG1407" s="1185"/>
      <c r="DH1407" s="1185"/>
      <c r="DI1407" s="1185"/>
      <c r="DJ1407" s="1185"/>
      <c r="DK1407" s="1185"/>
      <c r="DL1407" s="1185"/>
      <c r="DM1407" s="1185"/>
      <c r="DN1407" s="1185"/>
      <c r="DO1407" s="1185"/>
      <c r="DP1407" s="1185"/>
      <c r="DQ1407" s="1185"/>
      <c r="DR1407" s="1185"/>
      <c r="DS1407" s="1185"/>
      <c r="DT1407" s="1185"/>
      <c r="DU1407" s="1185"/>
      <c r="DV1407" s="1185"/>
      <c r="DW1407" s="1185"/>
      <c r="DX1407" s="1185"/>
      <c r="DY1407" s="1185"/>
      <c r="DZ1407" s="1185"/>
      <c r="EA1407" s="1185"/>
      <c r="EB1407" s="1185"/>
      <c r="EC1407" s="1185"/>
      <c r="ED1407" s="1185"/>
      <c r="EE1407" s="1185"/>
      <c r="EF1407" s="1185"/>
      <c r="EG1407" s="1185"/>
      <c r="EH1407" s="1185"/>
      <c r="EI1407" s="1185"/>
      <c r="EJ1407" s="1185"/>
      <c r="EK1407" s="1185"/>
      <c r="EL1407" s="1185"/>
      <c r="EM1407" s="1185"/>
      <c r="EN1407" s="1185"/>
      <c r="EO1407" s="1185"/>
      <c r="EP1407" s="1185"/>
      <c r="EQ1407" s="1185"/>
      <c r="ER1407" s="1185"/>
      <c r="ES1407" s="1185"/>
      <c r="ET1407" s="1185"/>
      <c r="EU1407" s="1185"/>
      <c r="EV1407" s="1185"/>
      <c r="EW1407" s="1185"/>
      <c r="EX1407" s="1185"/>
      <c r="EY1407" s="1185"/>
    </row>
    <row r="1408" spans="4:155" s="585" customFormat="1" hidden="1">
      <c r="D1408" s="2245"/>
      <c r="E1408" s="2245"/>
      <c r="F1408" s="2245"/>
      <c r="G1408" s="1179"/>
      <c r="H1408" s="1185"/>
      <c r="I1408" s="1185"/>
      <c r="J1408" s="1185"/>
      <c r="K1408" s="1185"/>
      <c r="L1408" s="1185"/>
      <c r="M1408" s="1185"/>
      <c r="N1408" s="1185"/>
      <c r="O1408" s="1185"/>
      <c r="P1408" s="1185"/>
      <c r="Q1408" s="1185"/>
      <c r="R1408" s="1185"/>
      <c r="S1408" s="1185"/>
      <c r="T1408" s="1185"/>
      <c r="U1408" s="1185"/>
      <c r="V1408" s="1185"/>
      <c r="W1408" s="1185"/>
      <c r="X1408" s="1185"/>
      <c r="Y1408" s="1185"/>
      <c r="Z1408" s="1185"/>
      <c r="AA1408" s="1185"/>
      <c r="AB1408" s="1185"/>
      <c r="AC1408" s="1185"/>
      <c r="AD1408" s="1185"/>
      <c r="AE1408" s="1185"/>
      <c r="AF1408" s="1185"/>
      <c r="AG1408" s="1185"/>
      <c r="AH1408" s="1185"/>
      <c r="AI1408" s="1185"/>
      <c r="AJ1408" s="1185"/>
      <c r="AK1408" s="1185"/>
      <c r="AL1408" s="1185"/>
      <c r="AM1408" s="1185"/>
      <c r="AN1408" s="1185"/>
      <c r="AO1408" s="1185"/>
      <c r="AP1408" s="1185"/>
      <c r="AQ1408" s="1185"/>
      <c r="AR1408" s="1185"/>
      <c r="AS1408" s="1185"/>
      <c r="AT1408" s="1185"/>
      <c r="AU1408" s="1185"/>
      <c r="AV1408" s="1185"/>
      <c r="AW1408" s="1185"/>
      <c r="AX1408" s="1185"/>
      <c r="AY1408" s="1185"/>
      <c r="AZ1408" s="1185"/>
      <c r="BA1408" s="1185"/>
      <c r="BB1408" s="1185"/>
      <c r="BC1408" s="1185"/>
      <c r="BD1408" s="1185"/>
      <c r="BE1408" s="1185"/>
      <c r="BF1408" s="1185"/>
      <c r="BG1408" s="1185"/>
      <c r="BH1408" s="1185"/>
      <c r="BI1408" s="1185"/>
      <c r="BJ1408" s="1185"/>
      <c r="BK1408" s="1185"/>
      <c r="BL1408" s="1185"/>
      <c r="BM1408" s="1185"/>
      <c r="BN1408" s="1185"/>
      <c r="BO1408" s="1185"/>
      <c r="BP1408" s="1185"/>
      <c r="BQ1408" s="1185"/>
      <c r="BR1408" s="1185"/>
      <c r="BS1408" s="1185"/>
      <c r="BT1408" s="1185"/>
      <c r="BU1408" s="1185"/>
      <c r="BV1408" s="1185"/>
      <c r="BW1408" s="1185"/>
      <c r="BX1408" s="1185"/>
      <c r="BY1408" s="1185"/>
      <c r="BZ1408" s="1185"/>
      <c r="CA1408" s="1185"/>
      <c r="CB1408" s="1185"/>
      <c r="CC1408" s="1185"/>
      <c r="CD1408" s="1185"/>
      <c r="CE1408" s="1185"/>
      <c r="CF1408" s="1185"/>
      <c r="CG1408" s="1185"/>
      <c r="CH1408" s="1185"/>
      <c r="CI1408" s="1185"/>
      <c r="CJ1408" s="1185"/>
      <c r="CK1408" s="1185"/>
      <c r="CL1408" s="1185"/>
      <c r="CM1408" s="1185"/>
      <c r="CN1408" s="1185"/>
      <c r="CO1408" s="1185"/>
      <c r="CP1408" s="1185"/>
      <c r="CQ1408" s="1185"/>
      <c r="CR1408" s="1185"/>
      <c r="CS1408" s="1185"/>
      <c r="CT1408" s="1185"/>
      <c r="CU1408" s="1185"/>
      <c r="CV1408" s="1185"/>
      <c r="CW1408" s="1185"/>
      <c r="CX1408" s="1185"/>
      <c r="CY1408" s="1185"/>
      <c r="CZ1408" s="1185"/>
      <c r="DA1408" s="1185"/>
      <c r="DB1408" s="1185"/>
      <c r="DC1408" s="1185"/>
      <c r="DD1408" s="1185"/>
      <c r="DE1408" s="1185"/>
      <c r="DF1408" s="1185"/>
      <c r="DG1408" s="1185"/>
      <c r="DH1408" s="1185"/>
      <c r="DI1408" s="1185"/>
      <c r="DJ1408" s="1185"/>
      <c r="DK1408" s="1185"/>
      <c r="DL1408" s="1185"/>
      <c r="DM1408" s="1185"/>
      <c r="DN1408" s="1185"/>
      <c r="DO1408" s="1185"/>
      <c r="DP1408" s="1185"/>
      <c r="DQ1408" s="1185"/>
      <c r="DR1408" s="1185"/>
      <c r="DS1408" s="1185"/>
      <c r="DT1408" s="1185"/>
      <c r="DU1408" s="1185"/>
      <c r="DV1408" s="1185"/>
      <c r="DW1408" s="1185"/>
      <c r="DX1408" s="1185"/>
      <c r="DY1408" s="1185"/>
      <c r="DZ1408" s="1185"/>
      <c r="EA1408" s="1185"/>
      <c r="EB1408" s="1185"/>
      <c r="EC1408" s="1185"/>
      <c r="ED1408" s="1185"/>
      <c r="EE1408" s="1185"/>
      <c r="EF1408" s="1185"/>
      <c r="EG1408" s="1185"/>
      <c r="EH1408" s="1185"/>
      <c r="EI1408" s="1185"/>
      <c r="EJ1408" s="1185"/>
      <c r="EK1408" s="1185"/>
      <c r="EL1408" s="1185"/>
      <c r="EM1408" s="1185"/>
      <c r="EN1408" s="1185"/>
      <c r="EO1408" s="1185"/>
      <c r="EP1408" s="1185"/>
      <c r="EQ1408" s="1185"/>
      <c r="ER1408" s="1185"/>
      <c r="ES1408" s="1185"/>
      <c r="ET1408" s="1185"/>
      <c r="EU1408" s="1185"/>
      <c r="EV1408" s="1185"/>
      <c r="EW1408" s="1185"/>
      <c r="EX1408" s="1185"/>
      <c r="EY1408" s="1185"/>
    </row>
    <row r="1409" spans="4:155" s="585" customFormat="1" hidden="1">
      <c r="D1409" s="2245"/>
      <c r="E1409" s="2245"/>
      <c r="F1409" s="2245"/>
      <c r="G1409" s="1179"/>
      <c r="H1409" s="1185"/>
      <c r="I1409" s="1185"/>
      <c r="J1409" s="1185"/>
      <c r="K1409" s="1185"/>
      <c r="L1409" s="1185"/>
      <c r="M1409" s="1185"/>
      <c r="N1409" s="1185"/>
      <c r="O1409" s="1185"/>
      <c r="P1409" s="1185"/>
      <c r="Q1409" s="1185"/>
      <c r="R1409" s="1185"/>
      <c r="S1409" s="1185"/>
      <c r="T1409" s="1185"/>
      <c r="U1409" s="1185"/>
      <c r="V1409" s="1185"/>
      <c r="W1409" s="1185"/>
      <c r="X1409" s="1185"/>
      <c r="Y1409" s="1185"/>
      <c r="Z1409" s="1185"/>
      <c r="AA1409" s="1185"/>
      <c r="AB1409" s="1185"/>
      <c r="AC1409" s="1185"/>
      <c r="AD1409" s="1185"/>
      <c r="AE1409" s="1185"/>
      <c r="AF1409" s="1185"/>
      <c r="AG1409" s="1185"/>
      <c r="AH1409" s="1185"/>
      <c r="AI1409" s="1185"/>
      <c r="AJ1409" s="1185"/>
      <c r="AK1409" s="1185"/>
      <c r="AL1409" s="1185"/>
      <c r="AM1409" s="1185"/>
      <c r="AN1409" s="1185"/>
      <c r="AO1409" s="1185"/>
      <c r="AP1409" s="1185"/>
      <c r="AQ1409" s="1185"/>
      <c r="AR1409" s="1185"/>
      <c r="AS1409" s="1185"/>
      <c r="AT1409" s="1185"/>
      <c r="AU1409" s="1185"/>
      <c r="AV1409" s="1185"/>
      <c r="AW1409" s="1185"/>
      <c r="AX1409" s="1185"/>
      <c r="AY1409" s="1185"/>
      <c r="AZ1409" s="1185"/>
      <c r="BA1409" s="1185"/>
      <c r="BB1409" s="1185"/>
      <c r="BC1409" s="1185"/>
      <c r="BD1409" s="1185"/>
      <c r="BE1409" s="1185"/>
      <c r="BF1409" s="1185"/>
      <c r="BG1409" s="1185"/>
      <c r="BH1409" s="1185"/>
      <c r="BI1409" s="1185"/>
      <c r="BJ1409" s="1185"/>
      <c r="BK1409" s="1185"/>
      <c r="BL1409" s="1185"/>
      <c r="BM1409" s="1185"/>
      <c r="BN1409" s="1185"/>
      <c r="BO1409" s="1185"/>
      <c r="BP1409" s="1185"/>
      <c r="BQ1409" s="1185"/>
      <c r="BR1409" s="1185"/>
      <c r="BS1409" s="1185"/>
      <c r="BT1409" s="1185"/>
      <c r="BU1409" s="1185"/>
      <c r="BV1409" s="1185"/>
      <c r="BW1409" s="1185"/>
      <c r="BX1409" s="1185"/>
      <c r="BY1409" s="1185"/>
      <c r="BZ1409" s="1185"/>
      <c r="CA1409" s="1185"/>
      <c r="CB1409" s="1185"/>
      <c r="CC1409" s="1185"/>
      <c r="CD1409" s="1185"/>
      <c r="CE1409" s="1185"/>
      <c r="CF1409" s="1185"/>
      <c r="CG1409" s="1185"/>
      <c r="CH1409" s="1185"/>
      <c r="CI1409" s="1185"/>
      <c r="CJ1409" s="1185"/>
      <c r="CK1409" s="1185"/>
      <c r="CL1409" s="1185"/>
      <c r="CM1409" s="1185"/>
      <c r="CN1409" s="1185"/>
      <c r="CO1409" s="1185"/>
      <c r="CP1409" s="1185"/>
      <c r="CQ1409" s="1185"/>
      <c r="CR1409" s="1185"/>
      <c r="CS1409" s="1185"/>
      <c r="CT1409" s="1185"/>
      <c r="CU1409" s="1185"/>
      <c r="CV1409" s="1185"/>
      <c r="CW1409" s="1185"/>
      <c r="CX1409" s="1185"/>
      <c r="CY1409" s="1185"/>
      <c r="CZ1409" s="1185"/>
      <c r="DA1409" s="1185"/>
      <c r="DB1409" s="1185"/>
      <c r="DC1409" s="1185"/>
      <c r="DD1409" s="1185"/>
      <c r="DE1409" s="1185"/>
      <c r="DF1409" s="1185"/>
      <c r="DG1409" s="1185"/>
      <c r="DH1409" s="1185"/>
      <c r="DI1409" s="1185"/>
      <c r="DJ1409" s="1185"/>
      <c r="DK1409" s="1185"/>
      <c r="DL1409" s="1185"/>
      <c r="DM1409" s="1185"/>
      <c r="DN1409" s="1185"/>
      <c r="DO1409" s="1185"/>
      <c r="DP1409" s="1185"/>
      <c r="DQ1409" s="1185"/>
      <c r="DR1409" s="1185"/>
      <c r="DS1409" s="1185"/>
      <c r="DT1409" s="1185"/>
      <c r="DU1409" s="1185"/>
      <c r="DV1409" s="1185"/>
      <c r="DW1409" s="1185"/>
      <c r="DX1409" s="1185"/>
      <c r="DY1409" s="1185"/>
      <c r="DZ1409" s="1185"/>
      <c r="EA1409" s="1185"/>
      <c r="EB1409" s="1185"/>
      <c r="EC1409" s="1185"/>
      <c r="ED1409" s="1185"/>
      <c r="EE1409" s="1185"/>
      <c r="EF1409" s="1185"/>
      <c r="EG1409" s="1185"/>
      <c r="EH1409" s="1185"/>
      <c r="EI1409" s="1185"/>
      <c r="EJ1409" s="1185"/>
      <c r="EK1409" s="1185"/>
      <c r="EL1409" s="1185"/>
      <c r="EM1409" s="1185"/>
      <c r="EN1409" s="1185"/>
      <c r="EO1409" s="1185"/>
      <c r="EP1409" s="1185"/>
      <c r="EQ1409" s="1185"/>
      <c r="ER1409" s="1185"/>
      <c r="ES1409" s="1185"/>
      <c r="ET1409" s="1185"/>
      <c r="EU1409" s="1185"/>
      <c r="EV1409" s="1185"/>
      <c r="EW1409" s="1185"/>
      <c r="EX1409" s="1185"/>
      <c r="EY1409" s="1185"/>
    </row>
    <row r="1410" spans="4:155" s="585" customFormat="1" hidden="1">
      <c r="D1410" s="2245"/>
      <c r="E1410" s="2245"/>
      <c r="F1410" s="2245"/>
      <c r="G1410" s="1179"/>
      <c r="H1410" s="1185"/>
      <c r="I1410" s="1185"/>
      <c r="J1410" s="1185"/>
      <c r="K1410" s="1185"/>
      <c r="L1410" s="1185"/>
      <c r="M1410" s="1185"/>
      <c r="N1410" s="1185"/>
      <c r="O1410" s="1185"/>
      <c r="P1410" s="1185"/>
      <c r="Q1410" s="1185"/>
      <c r="R1410" s="1185"/>
      <c r="S1410" s="1185"/>
      <c r="T1410" s="1185"/>
      <c r="U1410" s="1185"/>
      <c r="V1410" s="1185"/>
      <c r="W1410" s="1185"/>
      <c r="X1410" s="1185"/>
      <c r="Y1410" s="1185"/>
      <c r="Z1410" s="1185"/>
      <c r="AA1410" s="1185"/>
      <c r="AB1410" s="1185"/>
      <c r="AC1410" s="1185"/>
      <c r="AD1410" s="1185"/>
      <c r="AE1410" s="1185"/>
      <c r="AF1410" s="1185"/>
      <c r="AG1410" s="1185"/>
      <c r="AH1410" s="1185"/>
      <c r="AI1410" s="1185"/>
      <c r="AJ1410" s="1185"/>
      <c r="AK1410" s="1185"/>
      <c r="AL1410" s="1185"/>
      <c r="AM1410" s="1185"/>
      <c r="AN1410" s="1185"/>
      <c r="AO1410" s="1185"/>
      <c r="AP1410" s="1185"/>
      <c r="AQ1410" s="1185"/>
      <c r="AR1410" s="1185"/>
      <c r="AS1410" s="1185"/>
      <c r="AT1410" s="1185"/>
      <c r="AU1410" s="1185"/>
      <c r="AV1410" s="1185"/>
      <c r="AW1410" s="1185"/>
      <c r="AX1410" s="1185"/>
      <c r="AY1410" s="1185"/>
      <c r="AZ1410" s="1185"/>
      <c r="BA1410" s="1185"/>
      <c r="BB1410" s="1185"/>
      <c r="BC1410" s="1185"/>
      <c r="BD1410" s="1185"/>
      <c r="BE1410" s="1185"/>
      <c r="BF1410" s="1185"/>
      <c r="BG1410" s="1185"/>
      <c r="BH1410" s="1185"/>
      <c r="BI1410" s="1185"/>
      <c r="BJ1410" s="1185"/>
      <c r="BK1410" s="1185"/>
      <c r="BL1410" s="1185"/>
      <c r="BM1410" s="1185"/>
      <c r="BN1410" s="1185"/>
      <c r="BO1410" s="1185"/>
      <c r="BP1410" s="1185"/>
      <c r="BQ1410" s="1185"/>
      <c r="BR1410" s="1185"/>
      <c r="BS1410" s="1185"/>
      <c r="BT1410" s="1185"/>
      <c r="BU1410" s="1185"/>
      <c r="BV1410" s="1185"/>
      <c r="BW1410" s="1185"/>
      <c r="BX1410" s="1185"/>
      <c r="BY1410" s="1185"/>
      <c r="BZ1410" s="1185"/>
      <c r="CA1410" s="1185"/>
      <c r="CB1410" s="1185"/>
      <c r="CC1410" s="1185"/>
      <c r="CD1410" s="1185"/>
      <c r="CE1410" s="1185"/>
      <c r="CF1410" s="1185"/>
      <c r="CG1410" s="1185"/>
      <c r="CH1410" s="1185"/>
      <c r="CI1410" s="1185"/>
      <c r="CJ1410" s="1185"/>
      <c r="CK1410" s="1185"/>
      <c r="CL1410" s="1185"/>
      <c r="CM1410" s="1185"/>
      <c r="CN1410" s="1185"/>
      <c r="CO1410" s="1185"/>
      <c r="CP1410" s="1185"/>
      <c r="CQ1410" s="1185"/>
      <c r="CR1410" s="1185"/>
      <c r="CS1410" s="1185"/>
      <c r="CT1410" s="1185"/>
      <c r="CU1410" s="1185"/>
      <c r="CV1410" s="1185"/>
      <c r="CW1410" s="1185"/>
      <c r="CX1410" s="1185"/>
      <c r="CY1410" s="1185"/>
      <c r="CZ1410" s="1185"/>
      <c r="DA1410" s="1185"/>
      <c r="DB1410" s="1185"/>
      <c r="DC1410" s="1185"/>
      <c r="DD1410" s="1185"/>
      <c r="DE1410" s="1185"/>
      <c r="DF1410" s="1185"/>
      <c r="DG1410" s="1185"/>
      <c r="DH1410" s="1185"/>
      <c r="DI1410" s="1185"/>
      <c r="DJ1410" s="1185"/>
      <c r="DK1410" s="1185"/>
      <c r="DL1410" s="1185"/>
      <c r="DM1410" s="1185"/>
      <c r="DN1410" s="1185"/>
      <c r="DO1410" s="1185"/>
      <c r="DP1410" s="1185"/>
      <c r="DQ1410" s="1185"/>
      <c r="DR1410" s="1185"/>
      <c r="DS1410" s="1185"/>
      <c r="DT1410" s="1185"/>
      <c r="DU1410" s="1185"/>
      <c r="DV1410" s="1185"/>
      <c r="DW1410" s="1185"/>
      <c r="DX1410" s="1185"/>
      <c r="DY1410" s="1185"/>
      <c r="DZ1410" s="1185"/>
      <c r="EA1410" s="1185"/>
      <c r="EB1410" s="1185"/>
      <c r="EC1410" s="1185"/>
      <c r="ED1410" s="1185"/>
      <c r="EE1410" s="1185"/>
      <c r="EF1410" s="1185"/>
      <c r="EG1410" s="1185"/>
      <c r="EH1410" s="1185"/>
      <c r="EI1410" s="1185"/>
      <c r="EJ1410" s="1185"/>
      <c r="EK1410" s="1185"/>
      <c r="EL1410" s="1185"/>
      <c r="EM1410" s="1185"/>
      <c r="EN1410" s="1185"/>
      <c r="EO1410" s="1185"/>
      <c r="EP1410" s="1185"/>
      <c r="EQ1410" s="1185"/>
      <c r="ER1410" s="1185"/>
      <c r="ES1410" s="1185"/>
      <c r="ET1410" s="1185"/>
      <c r="EU1410" s="1185"/>
      <c r="EV1410" s="1185"/>
      <c r="EW1410" s="1185"/>
      <c r="EX1410" s="1185"/>
      <c r="EY1410" s="1185"/>
    </row>
    <row r="1411" spans="4:155" s="585" customFormat="1" hidden="1">
      <c r="D1411" s="2245"/>
      <c r="E1411" s="2245"/>
      <c r="F1411" s="2245"/>
      <c r="G1411" s="1179"/>
      <c r="H1411" s="1185"/>
      <c r="I1411" s="1185"/>
      <c r="J1411" s="1185"/>
      <c r="K1411" s="1185"/>
      <c r="L1411" s="1185"/>
      <c r="M1411" s="1185"/>
      <c r="N1411" s="1185"/>
      <c r="O1411" s="1185"/>
      <c r="P1411" s="1185"/>
      <c r="Q1411" s="1185"/>
      <c r="R1411" s="1185"/>
      <c r="S1411" s="1185"/>
      <c r="T1411" s="1185"/>
      <c r="U1411" s="1185"/>
      <c r="V1411" s="1185"/>
      <c r="W1411" s="1185"/>
      <c r="X1411" s="1185"/>
      <c r="Y1411" s="1185"/>
      <c r="Z1411" s="1185"/>
      <c r="AA1411" s="1185"/>
      <c r="AB1411" s="1185"/>
      <c r="AC1411" s="1185"/>
      <c r="AD1411" s="1185"/>
      <c r="AE1411" s="1185"/>
      <c r="AF1411" s="1185"/>
      <c r="AG1411" s="1185"/>
      <c r="AH1411" s="1185"/>
      <c r="AI1411" s="1185"/>
      <c r="AJ1411" s="1185"/>
      <c r="AK1411" s="1185"/>
      <c r="AL1411" s="1185"/>
      <c r="AM1411" s="1185"/>
      <c r="AN1411" s="1185"/>
      <c r="AO1411" s="1185"/>
      <c r="AP1411" s="1185"/>
      <c r="AQ1411" s="1185"/>
      <c r="AR1411" s="1185"/>
      <c r="AS1411" s="1185"/>
      <c r="AT1411" s="1185"/>
      <c r="AU1411" s="1185"/>
      <c r="AV1411" s="1185"/>
      <c r="AW1411" s="1185"/>
      <c r="AX1411" s="1185"/>
      <c r="AY1411" s="1185"/>
      <c r="AZ1411" s="1185"/>
      <c r="BA1411" s="1185"/>
      <c r="BB1411" s="1185"/>
      <c r="BC1411" s="1185"/>
      <c r="BD1411" s="1185"/>
      <c r="BE1411" s="1185"/>
      <c r="BF1411" s="1185"/>
      <c r="BG1411" s="1185"/>
      <c r="BH1411" s="1185"/>
      <c r="BI1411" s="1185"/>
      <c r="BJ1411" s="1185"/>
      <c r="BK1411" s="1185"/>
      <c r="BL1411" s="1185"/>
      <c r="BM1411" s="1185"/>
      <c r="BN1411" s="1185"/>
      <c r="BO1411" s="1185"/>
      <c r="BP1411" s="1185"/>
      <c r="BQ1411" s="1185"/>
      <c r="BR1411" s="1185"/>
      <c r="BS1411" s="1185"/>
      <c r="BT1411" s="1185"/>
      <c r="BU1411" s="1185"/>
      <c r="BV1411" s="1185"/>
      <c r="BW1411" s="1185"/>
      <c r="BX1411" s="1185"/>
      <c r="BY1411" s="1185"/>
      <c r="BZ1411" s="1185"/>
      <c r="CA1411" s="1185"/>
      <c r="CB1411" s="1185"/>
      <c r="CC1411" s="1185"/>
      <c r="CD1411" s="1185"/>
      <c r="CE1411" s="1185"/>
      <c r="CF1411" s="1185"/>
      <c r="CG1411" s="1185"/>
      <c r="CH1411" s="1185"/>
      <c r="CI1411" s="1185"/>
      <c r="CJ1411" s="1185"/>
      <c r="CK1411" s="1185"/>
      <c r="CL1411" s="1185"/>
      <c r="CM1411" s="1185"/>
      <c r="CN1411" s="1185"/>
      <c r="CO1411" s="1185"/>
      <c r="CP1411" s="1185"/>
      <c r="CQ1411" s="1185"/>
      <c r="CR1411" s="1185"/>
      <c r="CS1411" s="1185"/>
      <c r="CT1411" s="1185"/>
      <c r="CU1411" s="1185"/>
      <c r="CV1411" s="1185"/>
      <c r="CW1411" s="1185"/>
      <c r="CX1411" s="1185"/>
      <c r="CY1411" s="1185"/>
      <c r="CZ1411" s="1185"/>
      <c r="DA1411" s="1185"/>
      <c r="DB1411" s="1185"/>
      <c r="DC1411" s="1185"/>
      <c r="DD1411" s="1185"/>
      <c r="DE1411" s="1185"/>
      <c r="DF1411" s="1185"/>
      <c r="DG1411" s="1185"/>
      <c r="DH1411" s="1185"/>
      <c r="DI1411" s="1185"/>
      <c r="DJ1411" s="1185"/>
      <c r="DK1411" s="1185"/>
      <c r="DL1411" s="1185"/>
      <c r="DM1411" s="1185"/>
      <c r="DN1411" s="1185"/>
      <c r="DO1411" s="1185"/>
      <c r="DP1411" s="1185"/>
      <c r="DQ1411" s="1185"/>
      <c r="DR1411" s="1185"/>
      <c r="DS1411" s="1185"/>
      <c r="DT1411" s="1185"/>
      <c r="DU1411" s="1185"/>
      <c r="DV1411" s="1185"/>
      <c r="DW1411" s="1185"/>
      <c r="DX1411" s="1185"/>
      <c r="DY1411" s="1185"/>
      <c r="DZ1411" s="1185"/>
      <c r="EA1411" s="1185"/>
      <c r="EB1411" s="1185"/>
      <c r="EC1411" s="1185"/>
      <c r="ED1411" s="1185"/>
      <c r="EE1411" s="1185"/>
      <c r="EF1411" s="1185"/>
      <c r="EG1411" s="1185"/>
      <c r="EH1411" s="1185"/>
      <c r="EI1411" s="1185"/>
      <c r="EJ1411" s="1185"/>
      <c r="EK1411" s="1185"/>
      <c r="EL1411" s="1185"/>
      <c r="EM1411" s="1185"/>
      <c r="EN1411" s="1185"/>
      <c r="EO1411" s="1185"/>
      <c r="EP1411" s="1185"/>
      <c r="EQ1411" s="1185"/>
      <c r="ER1411" s="1185"/>
      <c r="ES1411" s="1185"/>
      <c r="ET1411" s="1185"/>
      <c r="EU1411" s="1185"/>
      <c r="EV1411" s="1185"/>
      <c r="EW1411" s="1185"/>
      <c r="EX1411" s="1185"/>
      <c r="EY1411" s="1185"/>
    </row>
    <row r="1412" spans="4:155" s="585" customFormat="1" hidden="1">
      <c r="D1412" s="2245"/>
      <c r="E1412" s="2245"/>
      <c r="F1412" s="2245"/>
      <c r="G1412" s="1179"/>
      <c r="H1412" s="1185"/>
      <c r="I1412" s="1185"/>
      <c r="J1412" s="1185"/>
      <c r="K1412" s="1185"/>
      <c r="L1412" s="1185"/>
      <c r="M1412" s="1185"/>
      <c r="N1412" s="1185"/>
      <c r="O1412" s="1185"/>
      <c r="P1412" s="1185"/>
      <c r="Q1412" s="1185"/>
      <c r="R1412" s="1185"/>
      <c r="S1412" s="1185"/>
      <c r="T1412" s="1185"/>
      <c r="U1412" s="1185"/>
      <c r="V1412" s="1185"/>
      <c r="W1412" s="1185"/>
      <c r="X1412" s="1185"/>
      <c r="Y1412" s="1185"/>
      <c r="Z1412" s="1185"/>
      <c r="AA1412" s="1185"/>
      <c r="AB1412" s="1185"/>
      <c r="AC1412" s="1185"/>
      <c r="AD1412" s="1185"/>
      <c r="AE1412" s="1185"/>
      <c r="AF1412" s="1185"/>
      <c r="AG1412" s="1185"/>
      <c r="AH1412" s="1185"/>
      <c r="AI1412" s="1185"/>
      <c r="AJ1412" s="1185"/>
      <c r="AK1412" s="1185"/>
      <c r="AL1412" s="1185"/>
      <c r="AM1412" s="1185"/>
      <c r="AN1412" s="1185"/>
      <c r="AO1412" s="1185"/>
      <c r="AP1412" s="1185"/>
      <c r="AQ1412" s="1185"/>
      <c r="AR1412" s="1185"/>
      <c r="AS1412" s="1185"/>
      <c r="AT1412" s="1185"/>
      <c r="AU1412" s="1185"/>
      <c r="AV1412" s="1185"/>
      <c r="AW1412" s="1185"/>
      <c r="AX1412" s="1185"/>
      <c r="AY1412" s="1185"/>
      <c r="AZ1412" s="1185"/>
      <c r="BA1412" s="1185"/>
      <c r="BB1412" s="1185"/>
      <c r="BC1412" s="1185"/>
      <c r="BD1412" s="1185"/>
      <c r="BE1412" s="1185"/>
      <c r="BF1412" s="1185"/>
      <c r="BG1412" s="1185"/>
      <c r="BH1412" s="1185"/>
      <c r="BI1412" s="1185"/>
      <c r="BJ1412" s="1185"/>
      <c r="BK1412" s="1185"/>
      <c r="BL1412" s="1185"/>
      <c r="BM1412" s="1185"/>
      <c r="BN1412" s="1185"/>
      <c r="BO1412" s="1185"/>
      <c r="BP1412" s="1185"/>
      <c r="BQ1412" s="1185"/>
      <c r="BR1412" s="1185"/>
      <c r="BS1412" s="1185"/>
      <c r="BT1412" s="1185"/>
      <c r="BU1412" s="1185"/>
      <c r="BV1412" s="1185"/>
      <c r="BW1412" s="1185"/>
      <c r="BX1412" s="1185"/>
      <c r="BY1412" s="1185"/>
      <c r="BZ1412" s="1185"/>
      <c r="CA1412" s="1185"/>
      <c r="CB1412" s="1185"/>
      <c r="CC1412" s="1185"/>
      <c r="CD1412" s="1185"/>
      <c r="CE1412" s="1185"/>
      <c r="CF1412" s="1185"/>
      <c r="CG1412" s="1185"/>
      <c r="CH1412" s="1185"/>
      <c r="CI1412" s="1185"/>
      <c r="CJ1412" s="1185"/>
      <c r="CK1412" s="1185"/>
      <c r="CL1412" s="1185"/>
      <c r="CM1412" s="1185"/>
      <c r="CN1412" s="1185"/>
      <c r="CO1412" s="1185"/>
      <c r="CP1412" s="1185"/>
      <c r="CQ1412" s="1185"/>
      <c r="CR1412" s="1185"/>
      <c r="CS1412" s="1185"/>
      <c r="CT1412" s="1185"/>
      <c r="CU1412" s="1185"/>
      <c r="CV1412" s="1185"/>
      <c r="CW1412" s="1185"/>
      <c r="CX1412" s="1185"/>
      <c r="CY1412" s="1185"/>
      <c r="CZ1412" s="1185"/>
      <c r="DA1412" s="1185"/>
      <c r="DB1412" s="1185"/>
      <c r="DC1412" s="1185"/>
      <c r="DD1412" s="1185"/>
      <c r="DE1412" s="1185"/>
      <c r="DF1412" s="1185"/>
      <c r="DG1412" s="1185"/>
      <c r="DH1412" s="1185"/>
      <c r="DI1412" s="1185"/>
      <c r="DJ1412" s="1185"/>
      <c r="DK1412" s="1185"/>
      <c r="DL1412" s="1185"/>
      <c r="DM1412" s="1185"/>
      <c r="DN1412" s="1185"/>
      <c r="DO1412" s="1185"/>
      <c r="DP1412" s="1185"/>
      <c r="DQ1412" s="1185"/>
      <c r="DR1412" s="1185"/>
      <c r="DS1412" s="1185"/>
      <c r="DT1412" s="1185"/>
      <c r="DU1412" s="1185"/>
      <c r="DV1412" s="1185"/>
      <c r="DW1412" s="1185"/>
      <c r="DX1412" s="1185"/>
      <c r="DY1412" s="1185"/>
      <c r="DZ1412" s="1185"/>
      <c r="EA1412" s="1185"/>
      <c r="EB1412" s="1185"/>
      <c r="EC1412" s="1185"/>
      <c r="ED1412" s="1185"/>
      <c r="EE1412" s="1185"/>
      <c r="EF1412" s="1185"/>
      <c r="EG1412" s="1185"/>
      <c r="EH1412" s="1185"/>
      <c r="EI1412" s="1185"/>
      <c r="EJ1412" s="1185"/>
      <c r="EK1412" s="1185"/>
      <c r="EL1412" s="1185"/>
      <c r="EM1412" s="1185"/>
      <c r="EN1412" s="1185"/>
      <c r="EO1412" s="1185"/>
      <c r="EP1412" s="1185"/>
      <c r="EQ1412" s="1185"/>
      <c r="ER1412" s="1185"/>
      <c r="ES1412" s="1185"/>
      <c r="ET1412" s="1185"/>
      <c r="EU1412" s="1185"/>
      <c r="EV1412" s="1185"/>
      <c r="EW1412" s="1185"/>
      <c r="EX1412" s="1185"/>
      <c r="EY1412" s="1185"/>
    </row>
    <row r="1413" spans="4:155" s="585" customFormat="1" hidden="1">
      <c r="D1413" s="2245"/>
      <c r="E1413" s="2245"/>
      <c r="F1413" s="2245"/>
      <c r="G1413" s="1179"/>
      <c r="H1413" s="1185"/>
      <c r="I1413" s="1185"/>
      <c r="J1413" s="1185"/>
      <c r="K1413" s="1185"/>
      <c r="L1413" s="1185"/>
      <c r="M1413" s="1185"/>
      <c r="N1413" s="1185"/>
      <c r="O1413" s="1185"/>
      <c r="P1413" s="1185"/>
      <c r="Q1413" s="1185"/>
      <c r="R1413" s="1185"/>
      <c r="S1413" s="1185"/>
      <c r="T1413" s="1185"/>
      <c r="U1413" s="1185"/>
      <c r="V1413" s="1185"/>
      <c r="W1413" s="1185"/>
      <c r="X1413" s="1185"/>
      <c r="Y1413" s="1185"/>
      <c r="Z1413" s="1185"/>
      <c r="AA1413" s="1185"/>
      <c r="AB1413" s="1185"/>
      <c r="AC1413" s="1185"/>
      <c r="AD1413" s="1185"/>
      <c r="AE1413" s="1185"/>
      <c r="AF1413" s="1185"/>
      <c r="AG1413" s="1185"/>
      <c r="AH1413" s="1185"/>
      <c r="AI1413" s="1185"/>
      <c r="AJ1413" s="1185"/>
      <c r="AK1413" s="1185"/>
      <c r="AL1413" s="1185"/>
      <c r="AM1413" s="1185"/>
      <c r="AN1413" s="1185"/>
      <c r="AO1413" s="1185"/>
      <c r="AP1413" s="1185"/>
      <c r="AQ1413" s="1185"/>
      <c r="AR1413" s="1185"/>
      <c r="AS1413" s="1185"/>
      <c r="AT1413" s="1185"/>
      <c r="AU1413" s="1185"/>
      <c r="AV1413" s="1185"/>
      <c r="AW1413" s="1185"/>
      <c r="AX1413" s="1185"/>
      <c r="AY1413" s="1185"/>
      <c r="AZ1413" s="1185"/>
      <c r="BA1413" s="1185"/>
      <c r="BB1413" s="1185"/>
      <c r="BC1413" s="1185"/>
      <c r="BD1413" s="1185"/>
      <c r="BE1413" s="1185"/>
      <c r="BF1413" s="1185"/>
      <c r="BG1413" s="1185"/>
      <c r="BH1413" s="1185"/>
      <c r="BI1413" s="1185"/>
      <c r="BJ1413" s="1185"/>
      <c r="BK1413" s="1185"/>
      <c r="BL1413" s="1185"/>
      <c r="BM1413" s="1185"/>
      <c r="BN1413" s="1185"/>
      <c r="BO1413" s="1185"/>
      <c r="BP1413" s="1185"/>
      <c r="BQ1413" s="1185"/>
      <c r="BR1413" s="1185"/>
      <c r="BS1413" s="1185"/>
      <c r="BT1413" s="1185"/>
      <c r="BU1413" s="1185"/>
      <c r="BV1413" s="1185"/>
      <c r="BW1413" s="1185"/>
      <c r="BX1413" s="1185"/>
      <c r="BY1413" s="1185"/>
      <c r="BZ1413" s="1185"/>
      <c r="CA1413" s="1185"/>
      <c r="CB1413" s="1185"/>
      <c r="CC1413" s="1185"/>
      <c r="CD1413" s="1185"/>
      <c r="CE1413" s="1185"/>
      <c r="CF1413" s="1185"/>
      <c r="CG1413" s="1185"/>
      <c r="CH1413" s="1185"/>
      <c r="CI1413" s="1185"/>
      <c r="CJ1413" s="1185"/>
      <c r="CK1413" s="1185"/>
      <c r="CL1413" s="1185"/>
      <c r="CM1413" s="1185"/>
      <c r="CN1413" s="1185"/>
      <c r="CO1413" s="1185"/>
      <c r="CP1413" s="1185"/>
      <c r="CQ1413" s="1185"/>
      <c r="CR1413" s="1185"/>
      <c r="CS1413" s="1185"/>
      <c r="CT1413" s="1185"/>
      <c r="CU1413" s="1185"/>
      <c r="CV1413" s="1185"/>
      <c r="CW1413" s="1185"/>
      <c r="CX1413" s="1185"/>
      <c r="CY1413" s="1185"/>
      <c r="CZ1413" s="1185"/>
      <c r="DA1413" s="1185"/>
      <c r="DB1413" s="1185"/>
      <c r="DC1413" s="1185"/>
      <c r="DD1413" s="1185"/>
      <c r="DE1413" s="1185"/>
      <c r="DF1413" s="1185"/>
      <c r="DG1413" s="1185"/>
      <c r="DH1413" s="1185"/>
      <c r="DI1413" s="1185"/>
      <c r="DJ1413" s="1185"/>
      <c r="DK1413" s="1185"/>
      <c r="DL1413" s="1185"/>
      <c r="DM1413" s="1185"/>
      <c r="DN1413" s="1185"/>
      <c r="DO1413" s="1185"/>
      <c r="DP1413" s="1185"/>
      <c r="DQ1413" s="1185"/>
      <c r="DR1413" s="1185"/>
      <c r="DS1413" s="1185"/>
      <c r="DT1413" s="1185"/>
      <c r="DU1413" s="1185"/>
      <c r="DV1413" s="1185"/>
      <c r="DW1413" s="1185"/>
      <c r="DX1413" s="1185"/>
      <c r="DY1413" s="1185"/>
      <c r="DZ1413" s="1185"/>
      <c r="EA1413" s="1185"/>
      <c r="EB1413" s="1185"/>
      <c r="EC1413" s="1185"/>
      <c r="ED1413" s="1185"/>
      <c r="EE1413" s="1185"/>
      <c r="EF1413" s="1185"/>
      <c r="EG1413" s="1185"/>
      <c r="EH1413" s="1185"/>
      <c r="EI1413" s="1185"/>
      <c r="EJ1413" s="1185"/>
      <c r="EK1413" s="1185"/>
      <c r="EL1413" s="1185"/>
      <c r="EM1413" s="1185"/>
      <c r="EN1413" s="1185"/>
      <c r="EO1413" s="1185"/>
      <c r="EP1413" s="1185"/>
      <c r="EQ1413" s="1185"/>
      <c r="ER1413" s="1185"/>
      <c r="ES1413" s="1185"/>
      <c r="ET1413" s="1185"/>
      <c r="EU1413" s="1185"/>
      <c r="EV1413" s="1185"/>
      <c r="EW1413" s="1185"/>
      <c r="EX1413" s="1185"/>
      <c r="EY1413" s="1185"/>
    </row>
    <row r="1414" spans="4:155" s="585" customFormat="1" hidden="1">
      <c r="D1414" s="2245"/>
      <c r="E1414" s="2245"/>
      <c r="F1414" s="2245"/>
      <c r="G1414" s="1179"/>
      <c r="H1414" s="1185"/>
      <c r="I1414" s="1185"/>
      <c r="J1414" s="1185"/>
      <c r="K1414" s="1185"/>
      <c r="L1414" s="1185"/>
      <c r="M1414" s="1185"/>
      <c r="N1414" s="1185"/>
      <c r="O1414" s="1185"/>
      <c r="P1414" s="1185"/>
      <c r="Q1414" s="1185"/>
      <c r="R1414" s="1185"/>
      <c r="S1414" s="1185"/>
      <c r="T1414" s="1185"/>
      <c r="U1414" s="1185"/>
      <c r="V1414" s="1185"/>
      <c r="W1414" s="1185"/>
      <c r="X1414" s="1185"/>
      <c r="Y1414" s="1185"/>
      <c r="Z1414" s="1185"/>
      <c r="AA1414" s="1185"/>
      <c r="AB1414" s="1185"/>
      <c r="AC1414" s="1185"/>
      <c r="AD1414" s="1185"/>
      <c r="AE1414" s="1185"/>
      <c r="AF1414" s="1185"/>
      <c r="AG1414" s="1185"/>
      <c r="AH1414" s="1185"/>
      <c r="AI1414" s="1185"/>
      <c r="AJ1414" s="1185"/>
      <c r="AK1414" s="1185"/>
      <c r="AL1414" s="1185"/>
      <c r="AM1414" s="1185"/>
      <c r="AN1414" s="1185"/>
      <c r="AO1414" s="1185"/>
      <c r="AP1414" s="1185"/>
      <c r="AQ1414" s="1185"/>
      <c r="AR1414" s="1185"/>
      <c r="AS1414" s="1185"/>
      <c r="AT1414" s="1185"/>
      <c r="AU1414" s="1185"/>
      <c r="AV1414" s="1185"/>
      <c r="AW1414" s="1185"/>
      <c r="AX1414" s="1185"/>
      <c r="AY1414" s="1185"/>
      <c r="AZ1414" s="1185"/>
      <c r="BA1414" s="1185"/>
      <c r="BB1414" s="1185"/>
      <c r="BC1414" s="1185"/>
      <c r="BD1414" s="1185"/>
      <c r="BE1414" s="1185"/>
      <c r="BF1414" s="1185"/>
      <c r="BG1414" s="1185"/>
      <c r="BH1414" s="1185"/>
      <c r="BI1414" s="1185"/>
      <c r="BJ1414" s="1185"/>
      <c r="BK1414" s="1185"/>
      <c r="BL1414" s="1185"/>
      <c r="BM1414" s="1185"/>
      <c r="BN1414" s="1185"/>
      <c r="BO1414" s="1185"/>
      <c r="BP1414" s="1185"/>
      <c r="BQ1414" s="1185"/>
      <c r="BR1414" s="1185"/>
      <c r="BS1414" s="1185"/>
      <c r="BT1414" s="1185"/>
      <c r="BU1414" s="1185"/>
      <c r="BV1414" s="1185"/>
      <c r="BW1414" s="1185"/>
      <c r="BX1414" s="1185"/>
      <c r="BY1414" s="1185"/>
      <c r="BZ1414" s="1185"/>
      <c r="CA1414" s="1185"/>
      <c r="CB1414" s="1185"/>
      <c r="CC1414" s="1185"/>
      <c r="CD1414" s="1185"/>
      <c r="CE1414" s="1185"/>
      <c r="CF1414" s="1185"/>
      <c r="CG1414" s="1185"/>
      <c r="CH1414" s="1185"/>
      <c r="CI1414" s="1185"/>
      <c r="CJ1414" s="1185"/>
      <c r="CK1414" s="1185"/>
      <c r="CL1414" s="1185"/>
      <c r="CM1414" s="1185"/>
      <c r="CN1414" s="1185"/>
      <c r="CO1414" s="1185"/>
      <c r="CP1414" s="1185"/>
      <c r="CQ1414" s="1185"/>
      <c r="CR1414" s="1185"/>
      <c r="CS1414" s="1185"/>
      <c r="CT1414" s="1185"/>
      <c r="CU1414" s="1185"/>
      <c r="CV1414" s="1185"/>
      <c r="CW1414" s="1185"/>
      <c r="CX1414" s="1185"/>
      <c r="CY1414" s="1185"/>
      <c r="CZ1414" s="1185"/>
      <c r="DA1414" s="1185"/>
      <c r="DB1414" s="1185"/>
      <c r="DC1414" s="1185"/>
      <c r="DD1414" s="1185"/>
      <c r="DE1414" s="1185"/>
      <c r="DF1414" s="1185"/>
      <c r="DG1414" s="1185"/>
      <c r="DH1414" s="1185"/>
      <c r="DI1414" s="1185"/>
      <c r="DJ1414" s="1185"/>
      <c r="DK1414" s="1185"/>
      <c r="DL1414" s="1185"/>
      <c r="DM1414" s="1185"/>
      <c r="DN1414" s="1185"/>
      <c r="DO1414" s="1185"/>
      <c r="DP1414" s="1185"/>
      <c r="DQ1414" s="1185"/>
      <c r="DR1414" s="1185"/>
      <c r="DS1414" s="1185"/>
      <c r="DT1414" s="1185"/>
      <c r="DU1414" s="1185"/>
      <c r="DV1414" s="1185"/>
      <c r="DW1414" s="1185"/>
      <c r="DX1414" s="1185"/>
      <c r="DY1414" s="1185"/>
      <c r="DZ1414" s="1185"/>
      <c r="EA1414" s="1185"/>
      <c r="EB1414" s="1185"/>
      <c r="EC1414" s="1185"/>
      <c r="ED1414" s="1185"/>
      <c r="EE1414" s="1185"/>
      <c r="EF1414" s="1185"/>
      <c r="EG1414" s="1185"/>
      <c r="EH1414" s="1185"/>
      <c r="EI1414" s="1185"/>
      <c r="EJ1414" s="1185"/>
      <c r="EK1414" s="1185"/>
      <c r="EL1414" s="1185"/>
      <c r="EM1414" s="1185"/>
      <c r="EN1414" s="1185"/>
      <c r="EO1414" s="1185"/>
      <c r="EP1414" s="1185"/>
      <c r="EQ1414" s="1185"/>
      <c r="ER1414" s="1185"/>
      <c r="ES1414" s="1185"/>
      <c r="ET1414" s="1185"/>
      <c r="EU1414" s="1185"/>
      <c r="EV1414" s="1185"/>
      <c r="EW1414" s="1185"/>
      <c r="EX1414" s="1185"/>
      <c r="EY1414" s="1185"/>
    </row>
    <row r="1415" spans="4:155" s="585" customFormat="1" hidden="1">
      <c r="D1415" s="2245"/>
      <c r="E1415" s="2245"/>
      <c r="F1415" s="2245"/>
      <c r="G1415" s="1179"/>
      <c r="H1415" s="1185"/>
      <c r="I1415" s="1185"/>
      <c r="J1415" s="1185"/>
      <c r="K1415" s="1185"/>
      <c r="L1415" s="1185"/>
      <c r="M1415" s="1185"/>
      <c r="N1415" s="1185"/>
      <c r="O1415" s="1185"/>
      <c r="P1415" s="1185"/>
      <c r="Q1415" s="1185"/>
      <c r="R1415" s="1185"/>
      <c r="S1415" s="1185"/>
      <c r="T1415" s="1185"/>
      <c r="U1415" s="1185"/>
      <c r="V1415" s="1185"/>
      <c r="W1415" s="1185"/>
      <c r="X1415" s="1185"/>
      <c r="Y1415" s="1185"/>
      <c r="Z1415" s="1185"/>
      <c r="AA1415" s="1185"/>
      <c r="AB1415" s="1185"/>
      <c r="AC1415" s="1185"/>
      <c r="AD1415" s="1185"/>
      <c r="AE1415" s="1185"/>
      <c r="AF1415" s="1185"/>
      <c r="AG1415" s="1185"/>
      <c r="AH1415" s="1185"/>
      <c r="AI1415" s="1185"/>
      <c r="AJ1415" s="1185"/>
      <c r="AK1415" s="1185"/>
      <c r="AL1415" s="1185"/>
      <c r="AM1415" s="1185"/>
      <c r="AN1415" s="1185"/>
      <c r="AO1415" s="1185"/>
      <c r="AP1415" s="1185"/>
      <c r="AQ1415" s="1185"/>
      <c r="AR1415" s="1185"/>
      <c r="AS1415" s="1185"/>
      <c r="AT1415" s="1185"/>
      <c r="AU1415" s="1185"/>
      <c r="AV1415" s="1185"/>
      <c r="AW1415" s="1185"/>
      <c r="AX1415" s="1185"/>
      <c r="AY1415" s="1185"/>
      <c r="AZ1415" s="1185"/>
      <c r="BA1415" s="1185"/>
      <c r="BB1415" s="1185"/>
      <c r="BC1415" s="1185"/>
      <c r="BD1415" s="1185"/>
      <c r="BE1415" s="1185"/>
      <c r="BF1415" s="1185"/>
      <c r="BG1415" s="1185"/>
      <c r="BH1415" s="1185"/>
      <c r="BI1415" s="1185"/>
      <c r="BJ1415" s="1185"/>
      <c r="BK1415" s="1185"/>
      <c r="BL1415" s="1185"/>
      <c r="BM1415" s="1185"/>
      <c r="BN1415" s="1185"/>
      <c r="BO1415" s="1185"/>
      <c r="BP1415" s="1185"/>
      <c r="BQ1415" s="1185"/>
      <c r="BR1415" s="1185"/>
      <c r="BS1415" s="1185"/>
      <c r="BT1415" s="1185"/>
      <c r="BU1415" s="1185"/>
      <c r="BV1415" s="1185"/>
      <c r="BW1415" s="1185"/>
      <c r="BX1415" s="1185"/>
      <c r="BY1415" s="1185"/>
      <c r="BZ1415" s="1185"/>
      <c r="CA1415" s="1185"/>
      <c r="CB1415" s="1185"/>
      <c r="CC1415" s="1185"/>
      <c r="CD1415" s="1185"/>
      <c r="CE1415" s="1185"/>
      <c r="CF1415" s="1185"/>
      <c r="CG1415" s="1185"/>
      <c r="CH1415" s="1185"/>
      <c r="CI1415" s="1185"/>
      <c r="CJ1415" s="1185"/>
      <c r="CK1415" s="1185"/>
      <c r="CL1415" s="1185"/>
      <c r="CM1415" s="1185"/>
      <c r="CN1415" s="1185"/>
      <c r="CO1415" s="1185"/>
      <c r="CP1415" s="1185"/>
      <c r="CQ1415" s="1185"/>
      <c r="CR1415" s="1185"/>
      <c r="CS1415" s="1185"/>
      <c r="CT1415" s="1185"/>
      <c r="CU1415" s="1185"/>
      <c r="CV1415" s="1185"/>
      <c r="CW1415" s="1185"/>
      <c r="CX1415" s="1185"/>
      <c r="CY1415" s="1185"/>
      <c r="CZ1415" s="1185"/>
      <c r="DA1415" s="1185"/>
      <c r="DB1415" s="1185"/>
      <c r="DC1415" s="1185"/>
      <c r="DD1415" s="1185"/>
      <c r="DE1415" s="1185"/>
      <c r="DF1415" s="1185"/>
      <c r="DG1415" s="1185"/>
      <c r="DH1415" s="1185"/>
      <c r="DI1415" s="1185"/>
      <c r="DJ1415" s="1185"/>
      <c r="DK1415" s="1185"/>
      <c r="DL1415" s="1185"/>
      <c r="DM1415" s="1185"/>
      <c r="DN1415" s="1185"/>
      <c r="DO1415" s="1185"/>
      <c r="DP1415" s="1185"/>
      <c r="DQ1415" s="1185"/>
      <c r="DR1415" s="1185"/>
      <c r="DS1415" s="1185"/>
      <c r="DT1415" s="1185"/>
      <c r="DU1415" s="1185"/>
      <c r="DV1415" s="1185"/>
      <c r="DW1415" s="1185"/>
      <c r="DX1415" s="1185"/>
      <c r="DY1415" s="1185"/>
      <c r="DZ1415" s="1185"/>
      <c r="EA1415" s="1185"/>
      <c r="EB1415" s="1185"/>
      <c r="EC1415" s="1185"/>
      <c r="ED1415" s="1185"/>
      <c r="EE1415" s="1185"/>
      <c r="EF1415" s="1185"/>
      <c r="EG1415" s="1185"/>
      <c r="EH1415" s="1185"/>
      <c r="EI1415" s="1185"/>
      <c r="EJ1415" s="1185"/>
      <c r="EK1415" s="1185"/>
      <c r="EL1415" s="1185"/>
      <c r="EM1415" s="1185"/>
      <c r="EN1415" s="1185"/>
      <c r="EO1415" s="1185"/>
      <c r="EP1415" s="1185"/>
      <c r="EQ1415" s="1185"/>
      <c r="ER1415" s="1185"/>
      <c r="ES1415" s="1185"/>
      <c r="ET1415" s="1185"/>
      <c r="EU1415" s="1185"/>
      <c r="EV1415" s="1185"/>
      <c r="EW1415" s="1185"/>
      <c r="EX1415" s="1185"/>
      <c r="EY1415" s="1185"/>
    </row>
    <row r="1416" spans="4:155" s="585" customFormat="1" hidden="1">
      <c r="D1416" s="2245"/>
      <c r="E1416" s="2245"/>
      <c r="F1416" s="2245"/>
      <c r="G1416" s="1179"/>
      <c r="H1416" s="1185"/>
      <c r="I1416" s="1185"/>
      <c r="J1416" s="1185"/>
      <c r="K1416" s="1185"/>
      <c r="L1416" s="1185"/>
      <c r="M1416" s="1185"/>
      <c r="N1416" s="1185"/>
      <c r="O1416" s="1185"/>
      <c r="P1416" s="1185"/>
      <c r="Q1416" s="1185"/>
      <c r="R1416" s="1185"/>
      <c r="S1416" s="1185"/>
      <c r="T1416" s="1185"/>
      <c r="U1416" s="1185"/>
      <c r="V1416" s="1185"/>
      <c r="W1416" s="1185"/>
      <c r="X1416" s="1185"/>
      <c r="Y1416" s="1185"/>
      <c r="Z1416" s="1185"/>
      <c r="AA1416" s="1185"/>
      <c r="AB1416" s="1185"/>
      <c r="AC1416" s="1185"/>
      <c r="AD1416" s="1185"/>
      <c r="AE1416" s="1185"/>
      <c r="AF1416" s="1185"/>
      <c r="AG1416" s="1185"/>
      <c r="AH1416" s="1185"/>
      <c r="AI1416" s="1185"/>
      <c r="AJ1416" s="1185"/>
      <c r="AK1416" s="1185"/>
      <c r="AL1416" s="1185"/>
      <c r="AM1416" s="1185"/>
      <c r="AN1416" s="1185"/>
      <c r="AO1416" s="1185"/>
      <c r="AP1416" s="1185"/>
      <c r="AQ1416" s="1185"/>
      <c r="AR1416" s="1185"/>
      <c r="AS1416" s="1185"/>
      <c r="AT1416" s="1185"/>
      <c r="AU1416" s="1185"/>
      <c r="AV1416" s="1185"/>
      <c r="AW1416" s="1185"/>
      <c r="AX1416" s="1185"/>
      <c r="AY1416" s="1185"/>
      <c r="AZ1416" s="1185"/>
      <c r="BA1416" s="1185"/>
      <c r="BB1416" s="1185"/>
      <c r="BC1416" s="1185"/>
      <c r="BD1416" s="1185"/>
      <c r="BE1416" s="1185"/>
      <c r="BF1416" s="1185"/>
      <c r="BG1416" s="1185"/>
      <c r="BH1416" s="1185"/>
      <c r="BI1416" s="1185"/>
      <c r="BJ1416" s="1185"/>
      <c r="BK1416" s="1185"/>
      <c r="BL1416" s="1185"/>
      <c r="BM1416" s="1185"/>
      <c r="BN1416" s="1185"/>
      <c r="BO1416" s="1185"/>
      <c r="BP1416" s="1185"/>
      <c r="BQ1416" s="1185"/>
      <c r="BR1416" s="1185"/>
      <c r="BS1416" s="1185"/>
      <c r="BT1416" s="1185"/>
      <c r="BU1416" s="1185"/>
      <c r="BV1416" s="1185"/>
      <c r="BW1416" s="1185"/>
      <c r="BX1416" s="1185"/>
      <c r="BY1416" s="1185"/>
      <c r="BZ1416" s="1185"/>
      <c r="CA1416" s="1185"/>
      <c r="CB1416" s="1185"/>
      <c r="CC1416" s="1185"/>
      <c r="CD1416" s="1185"/>
      <c r="CE1416" s="1185"/>
      <c r="CF1416" s="1185"/>
      <c r="CG1416" s="1185"/>
      <c r="CH1416" s="1185"/>
      <c r="CI1416" s="1185"/>
      <c r="CJ1416" s="1185"/>
      <c r="CK1416" s="1185"/>
      <c r="CL1416" s="1185"/>
      <c r="CM1416" s="1185"/>
      <c r="CN1416" s="1185"/>
      <c r="CO1416" s="1185"/>
      <c r="CP1416" s="1185"/>
      <c r="CQ1416" s="1185"/>
      <c r="CR1416" s="1185"/>
      <c r="CS1416" s="1185"/>
      <c r="CT1416" s="1185"/>
      <c r="CU1416" s="1185"/>
      <c r="CV1416" s="1185"/>
      <c r="CW1416" s="1185"/>
      <c r="CX1416" s="1185"/>
      <c r="CY1416" s="1185"/>
      <c r="CZ1416" s="1185"/>
      <c r="DA1416" s="1185"/>
      <c r="DB1416" s="1185"/>
      <c r="DC1416" s="1185"/>
      <c r="DD1416" s="1185"/>
      <c r="DE1416" s="1185"/>
      <c r="DF1416" s="1185"/>
      <c r="DG1416" s="1185"/>
      <c r="DH1416" s="1185"/>
      <c r="DI1416" s="1185"/>
      <c r="DJ1416" s="1185"/>
      <c r="DK1416" s="1185"/>
      <c r="DL1416" s="1185"/>
      <c r="DM1416" s="1185"/>
      <c r="DN1416" s="1185"/>
      <c r="DO1416" s="1185"/>
      <c r="DP1416" s="1185"/>
      <c r="DQ1416" s="1185"/>
      <c r="DR1416" s="1185"/>
      <c r="DS1416" s="1185"/>
      <c r="DT1416" s="1185"/>
      <c r="DU1416" s="1185"/>
      <c r="DV1416" s="1185"/>
      <c r="DW1416" s="1185"/>
      <c r="DX1416" s="1185"/>
      <c r="DY1416" s="1185"/>
      <c r="DZ1416" s="1185"/>
      <c r="EA1416" s="1185"/>
      <c r="EB1416" s="1185"/>
      <c r="EC1416" s="1185"/>
      <c r="ED1416" s="1185"/>
      <c r="EE1416" s="1185"/>
      <c r="EF1416" s="1185"/>
      <c r="EG1416" s="1185"/>
      <c r="EH1416" s="1185"/>
      <c r="EI1416" s="1185"/>
      <c r="EJ1416" s="1185"/>
      <c r="EK1416" s="1185"/>
      <c r="EL1416" s="1185"/>
      <c r="EM1416" s="1185"/>
      <c r="EN1416" s="1185"/>
      <c r="EO1416" s="1185"/>
      <c r="EP1416" s="1185"/>
      <c r="EQ1416" s="1185"/>
      <c r="ER1416" s="1185"/>
      <c r="ES1416" s="1185"/>
      <c r="ET1416" s="1185"/>
      <c r="EU1416" s="1185"/>
      <c r="EV1416" s="1185"/>
      <c r="EW1416" s="1185"/>
      <c r="EX1416" s="1185"/>
      <c r="EY1416" s="1185"/>
    </row>
    <row r="1417" spans="4:155" s="585" customFormat="1" hidden="1">
      <c r="D1417" s="2245"/>
      <c r="E1417" s="2245"/>
      <c r="F1417" s="2245"/>
      <c r="G1417" s="1179"/>
      <c r="H1417" s="1185"/>
      <c r="I1417" s="1185"/>
      <c r="J1417" s="1185"/>
      <c r="K1417" s="1185"/>
      <c r="L1417" s="1185"/>
      <c r="M1417" s="1185"/>
      <c r="N1417" s="1185"/>
      <c r="O1417" s="1185"/>
      <c r="P1417" s="1185"/>
      <c r="Q1417" s="1185"/>
      <c r="R1417" s="1185"/>
      <c r="S1417" s="1185"/>
      <c r="T1417" s="1185"/>
      <c r="U1417" s="1185"/>
      <c r="V1417" s="1185"/>
      <c r="W1417" s="1185"/>
      <c r="X1417" s="1185"/>
      <c r="Y1417" s="1185"/>
      <c r="Z1417" s="1185"/>
      <c r="AA1417" s="1185"/>
      <c r="AB1417" s="1185"/>
      <c r="AC1417" s="1185"/>
      <c r="AD1417" s="1185"/>
      <c r="AE1417" s="1185"/>
      <c r="AF1417" s="1185"/>
      <c r="AG1417" s="1185"/>
      <c r="AH1417" s="1185"/>
      <c r="AI1417" s="1185"/>
      <c r="AJ1417" s="1185"/>
      <c r="AK1417" s="1185"/>
      <c r="AL1417" s="1185"/>
      <c r="AM1417" s="1185"/>
      <c r="AN1417" s="1185"/>
      <c r="AO1417" s="1185"/>
      <c r="AP1417" s="1185"/>
      <c r="AQ1417" s="1185"/>
      <c r="AR1417" s="1185"/>
      <c r="AS1417" s="1185"/>
      <c r="AT1417" s="1185"/>
      <c r="AU1417" s="1185"/>
      <c r="AV1417" s="1185"/>
      <c r="AW1417" s="1185"/>
      <c r="AX1417" s="1185"/>
      <c r="AY1417" s="1185"/>
      <c r="AZ1417" s="1185"/>
      <c r="BA1417" s="1185"/>
      <c r="BB1417" s="1185"/>
      <c r="BC1417" s="1185"/>
      <c r="BD1417" s="1185"/>
      <c r="BE1417" s="1185"/>
      <c r="BF1417" s="1185"/>
      <c r="BG1417" s="1185"/>
      <c r="BH1417" s="1185"/>
      <c r="BI1417" s="1185"/>
      <c r="BJ1417" s="1185"/>
      <c r="BK1417" s="1185"/>
      <c r="BL1417" s="1185"/>
      <c r="BM1417" s="1185"/>
      <c r="BN1417" s="1185"/>
      <c r="BO1417" s="1185"/>
      <c r="BP1417" s="1185"/>
      <c r="BQ1417" s="1185"/>
      <c r="BR1417" s="1185"/>
      <c r="BS1417" s="1185"/>
      <c r="BT1417" s="1185"/>
      <c r="BU1417" s="1185"/>
      <c r="BV1417" s="1185"/>
      <c r="BW1417" s="1185"/>
      <c r="BX1417" s="1185"/>
      <c r="BY1417" s="1185"/>
      <c r="BZ1417" s="1185"/>
      <c r="CA1417" s="1185"/>
      <c r="CB1417" s="1185"/>
      <c r="CC1417" s="1185"/>
      <c r="CD1417" s="1185"/>
      <c r="CE1417" s="1185"/>
      <c r="CF1417" s="1185"/>
      <c r="CG1417" s="1185"/>
      <c r="CH1417" s="1185"/>
      <c r="CI1417" s="1185"/>
      <c r="CJ1417" s="1185"/>
      <c r="CK1417" s="1185"/>
      <c r="CL1417" s="1185"/>
      <c r="CM1417" s="1185"/>
      <c r="CN1417" s="1185"/>
      <c r="CO1417" s="1185"/>
      <c r="CP1417" s="1185"/>
      <c r="CQ1417" s="1185"/>
      <c r="CR1417" s="1185"/>
      <c r="CS1417" s="1185"/>
      <c r="CT1417" s="1185"/>
      <c r="CU1417" s="1185"/>
      <c r="CV1417" s="1185"/>
      <c r="CW1417" s="1185"/>
      <c r="CX1417" s="1185"/>
      <c r="CY1417" s="1185"/>
      <c r="CZ1417" s="1185"/>
      <c r="DA1417" s="1185"/>
      <c r="DB1417" s="1185"/>
      <c r="DC1417" s="1185"/>
      <c r="DD1417" s="1185"/>
      <c r="DE1417" s="1185"/>
      <c r="DF1417" s="1185"/>
      <c r="DG1417" s="1185"/>
      <c r="DH1417" s="1185"/>
      <c r="DI1417" s="1185"/>
      <c r="DJ1417" s="1185"/>
      <c r="DK1417" s="1185"/>
      <c r="DL1417" s="1185"/>
      <c r="DM1417" s="1185"/>
      <c r="DN1417" s="1185"/>
      <c r="DO1417" s="1185"/>
      <c r="DP1417" s="1185"/>
      <c r="DQ1417" s="1185"/>
      <c r="DR1417" s="1185"/>
      <c r="DS1417" s="1185"/>
      <c r="DT1417" s="1185"/>
      <c r="DU1417" s="1185"/>
      <c r="DV1417" s="1185"/>
      <c r="DW1417" s="1185"/>
      <c r="DX1417" s="1185"/>
      <c r="DY1417" s="1185"/>
      <c r="DZ1417" s="1185"/>
      <c r="EA1417" s="1185"/>
      <c r="EB1417" s="1185"/>
      <c r="EC1417" s="1185"/>
      <c r="ED1417" s="1185"/>
      <c r="EE1417" s="1185"/>
      <c r="EF1417" s="1185"/>
      <c r="EG1417" s="1185"/>
      <c r="EH1417" s="1185"/>
      <c r="EI1417" s="1185"/>
      <c r="EJ1417" s="1185"/>
      <c r="EK1417" s="1185"/>
      <c r="EL1417" s="1185"/>
      <c r="EM1417" s="1185"/>
      <c r="EN1417" s="1185"/>
      <c r="EO1417" s="1185"/>
      <c r="EP1417" s="1185"/>
      <c r="EQ1417" s="1185"/>
      <c r="ER1417" s="1185"/>
      <c r="ES1417" s="1185"/>
      <c r="ET1417" s="1185"/>
      <c r="EU1417" s="1185"/>
      <c r="EV1417" s="1185"/>
      <c r="EW1417" s="1185"/>
      <c r="EX1417" s="1185"/>
      <c r="EY1417" s="1185"/>
    </row>
    <row r="1418" spans="4:155" s="585" customFormat="1" hidden="1">
      <c r="D1418" s="2245"/>
      <c r="E1418" s="2245"/>
      <c r="F1418" s="2245"/>
      <c r="G1418" s="1179"/>
      <c r="H1418" s="1185"/>
      <c r="I1418" s="1185"/>
      <c r="J1418" s="1185"/>
      <c r="K1418" s="1185"/>
      <c r="L1418" s="1185"/>
      <c r="M1418" s="1185"/>
      <c r="N1418" s="1185"/>
      <c r="O1418" s="1185"/>
      <c r="P1418" s="1185"/>
      <c r="Q1418" s="1185"/>
      <c r="R1418" s="1185"/>
      <c r="S1418" s="1185"/>
      <c r="T1418" s="1185"/>
      <c r="U1418" s="1185"/>
      <c r="V1418" s="1185"/>
      <c r="W1418" s="1185"/>
      <c r="X1418" s="1185"/>
      <c r="Y1418" s="1185"/>
      <c r="Z1418" s="1185"/>
      <c r="AA1418" s="1185"/>
      <c r="AB1418" s="1185"/>
      <c r="AC1418" s="1185"/>
      <c r="AD1418" s="1185"/>
      <c r="AE1418" s="1185"/>
      <c r="AF1418" s="1185"/>
      <c r="AG1418" s="1185"/>
      <c r="AH1418" s="1185"/>
      <c r="AI1418" s="1185"/>
      <c r="AJ1418" s="1185"/>
      <c r="AK1418" s="1185"/>
      <c r="AL1418" s="1185"/>
      <c r="AM1418" s="1185"/>
      <c r="AN1418" s="1185"/>
      <c r="AO1418" s="1185"/>
      <c r="AP1418" s="1185"/>
      <c r="AQ1418" s="1185"/>
      <c r="AR1418" s="1185"/>
      <c r="AS1418" s="1185"/>
      <c r="AT1418" s="1185"/>
      <c r="AU1418" s="1185"/>
      <c r="AV1418" s="1185"/>
      <c r="AW1418" s="1185"/>
      <c r="AX1418" s="1185"/>
      <c r="AY1418" s="1185"/>
      <c r="AZ1418" s="1185"/>
      <c r="BA1418" s="1185"/>
      <c r="BB1418" s="1185"/>
      <c r="BC1418" s="1185"/>
      <c r="BD1418" s="1185"/>
      <c r="BE1418" s="1185"/>
      <c r="BF1418" s="1185"/>
      <c r="BG1418" s="1185"/>
      <c r="BH1418" s="1185"/>
      <c r="BI1418" s="1185"/>
      <c r="BJ1418" s="1185"/>
      <c r="BK1418" s="1185"/>
      <c r="BL1418" s="1185"/>
      <c r="BM1418" s="1185"/>
      <c r="BN1418" s="1185"/>
      <c r="BO1418" s="1185"/>
      <c r="BP1418" s="1185"/>
      <c r="BQ1418" s="1185"/>
      <c r="BR1418" s="1185"/>
      <c r="BS1418" s="1185"/>
      <c r="BT1418" s="1185"/>
      <c r="BU1418" s="1185"/>
      <c r="BV1418" s="1185"/>
      <c r="BW1418" s="1185"/>
      <c r="BX1418" s="1185"/>
      <c r="BY1418" s="1185"/>
      <c r="BZ1418" s="1185"/>
      <c r="CA1418" s="1185"/>
      <c r="CB1418" s="1185"/>
      <c r="CC1418" s="1185"/>
      <c r="CD1418" s="1185"/>
      <c r="CE1418" s="1185"/>
      <c r="CF1418" s="1185"/>
      <c r="CG1418" s="1185"/>
      <c r="CH1418" s="1185"/>
      <c r="CI1418" s="1185"/>
      <c r="CJ1418" s="1185"/>
      <c r="CK1418" s="1185"/>
      <c r="CL1418" s="1185"/>
      <c r="CM1418" s="1185"/>
      <c r="CN1418" s="1185"/>
      <c r="CO1418" s="1185"/>
      <c r="CP1418" s="1185"/>
      <c r="CQ1418" s="1185"/>
      <c r="CR1418" s="1185"/>
      <c r="CS1418" s="1185"/>
      <c r="CT1418" s="1185"/>
      <c r="CU1418" s="1185"/>
      <c r="CV1418" s="1185"/>
      <c r="CW1418" s="1185"/>
      <c r="CX1418" s="1185"/>
      <c r="CY1418" s="1185"/>
      <c r="CZ1418" s="1185"/>
      <c r="DA1418" s="1185"/>
      <c r="DB1418" s="1185"/>
      <c r="DC1418" s="1185"/>
      <c r="DD1418" s="1185"/>
      <c r="DE1418" s="1185"/>
      <c r="DF1418" s="1185"/>
      <c r="DG1418" s="1185"/>
      <c r="DH1418" s="1185"/>
      <c r="DI1418" s="1185"/>
      <c r="DJ1418" s="1185"/>
      <c r="DK1418" s="1185"/>
      <c r="DL1418" s="1185"/>
      <c r="DM1418" s="1185"/>
      <c r="DN1418" s="1185"/>
      <c r="DO1418" s="1185"/>
      <c r="DP1418" s="1185"/>
      <c r="DQ1418" s="1185"/>
      <c r="DR1418" s="1185"/>
      <c r="DS1418" s="1185"/>
      <c r="DT1418" s="1185"/>
      <c r="DU1418" s="1185"/>
      <c r="DV1418" s="1185"/>
      <c r="DW1418" s="1185"/>
      <c r="DX1418" s="1185"/>
      <c r="DY1418" s="1185"/>
      <c r="DZ1418" s="1185"/>
      <c r="EA1418" s="1185"/>
      <c r="EB1418" s="1185"/>
      <c r="EC1418" s="1185"/>
      <c r="ED1418" s="1185"/>
      <c r="EE1418" s="1185"/>
      <c r="EF1418" s="1185"/>
      <c r="EG1418" s="1185"/>
      <c r="EH1418" s="1185"/>
      <c r="EI1418" s="1185"/>
      <c r="EJ1418" s="1185"/>
      <c r="EK1418" s="1185"/>
      <c r="EL1418" s="1185"/>
      <c r="EM1418" s="1185"/>
      <c r="EN1418" s="1185"/>
      <c r="EO1418" s="1185"/>
      <c r="EP1418" s="1185"/>
      <c r="EQ1418" s="1185"/>
      <c r="ER1418" s="1185"/>
      <c r="ES1418" s="1185"/>
      <c r="ET1418" s="1185"/>
      <c r="EU1418" s="1185"/>
      <c r="EV1418" s="1185"/>
      <c r="EW1418" s="1185"/>
      <c r="EX1418" s="1185"/>
      <c r="EY1418" s="1185"/>
    </row>
    <row r="1419" spans="4:155" s="585" customFormat="1" hidden="1">
      <c r="D1419" s="2245"/>
      <c r="E1419" s="2245"/>
      <c r="F1419" s="2245"/>
      <c r="G1419" s="1179"/>
      <c r="H1419" s="1185"/>
      <c r="I1419" s="1185"/>
      <c r="J1419" s="1185"/>
      <c r="K1419" s="1185"/>
      <c r="L1419" s="1185"/>
      <c r="M1419" s="1185"/>
      <c r="N1419" s="1185"/>
      <c r="O1419" s="1185"/>
      <c r="P1419" s="1185"/>
      <c r="Q1419" s="1185"/>
      <c r="R1419" s="1185"/>
      <c r="S1419" s="1185"/>
      <c r="T1419" s="1185"/>
      <c r="U1419" s="1185"/>
      <c r="V1419" s="1185"/>
      <c r="W1419" s="1185"/>
      <c r="X1419" s="1185"/>
      <c r="Y1419" s="1185"/>
      <c r="Z1419" s="1185"/>
      <c r="AA1419" s="1185"/>
      <c r="AB1419" s="1185"/>
      <c r="AC1419" s="1185"/>
      <c r="AD1419" s="1185"/>
      <c r="AE1419" s="1185"/>
      <c r="AF1419" s="1185"/>
      <c r="AG1419" s="1185"/>
      <c r="AH1419" s="1185"/>
      <c r="AI1419" s="1185"/>
      <c r="AJ1419" s="1185"/>
      <c r="AK1419" s="1185"/>
      <c r="AL1419" s="1185"/>
      <c r="AM1419" s="1185"/>
      <c r="AN1419" s="1185"/>
      <c r="AO1419" s="1185"/>
      <c r="AP1419" s="1185"/>
      <c r="AQ1419" s="1185"/>
      <c r="AR1419" s="1185"/>
      <c r="AS1419" s="1185"/>
      <c r="AT1419" s="1185"/>
      <c r="AU1419" s="1185"/>
      <c r="AV1419" s="1185"/>
      <c r="AW1419" s="1185"/>
      <c r="AX1419" s="1185"/>
      <c r="AY1419" s="1185"/>
      <c r="AZ1419" s="1185"/>
      <c r="BA1419" s="1185"/>
      <c r="BB1419" s="1185"/>
      <c r="BC1419" s="1185"/>
      <c r="BD1419" s="1185"/>
      <c r="BE1419" s="1185"/>
      <c r="BF1419" s="1185"/>
      <c r="BG1419" s="1185"/>
      <c r="BH1419" s="1185"/>
      <c r="BI1419" s="1185"/>
      <c r="BJ1419" s="1185"/>
      <c r="BK1419" s="1185"/>
      <c r="BL1419" s="1185"/>
      <c r="BM1419" s="1185"/>
      <c r="BN1419" s="1185"/>
      <c r="BO1419" s="1185"/>
      <c r="BP1419" s="1185"/>
      <c r="BQ1419" s="1185"/>
      <c r="BR1419" s="1185"/>
      <c r="BS1419" s="1185"/>
      <c r="BT1419" s="1185"/>
      <c r="BU1419" s="1185"/>
      <c r="BV1419" s="1185"/>
      <c r="BW1419" s="1185"/>
      <c r="BX1419" s="1185"/>
      <c r="BY1419" s="1185"/>
      <c r="BZ1419" s="1185"/>
      <c r="CA1419" s="1185"/>
      <c r="CB1419" s="1185"/>
      <c r="CC1419" s="1185"/>
      <c r="CD1419" s="1185"/>
      <c r="CE1419" s="1185"/>
      <c r="CF1419" s="1185"/>
      <c r="CG1419" s="1185"/>
      <c r="CH1419" s="1185"/>
      <c r="CI1419" s="1185"/>
      <c r="CJ1419" s="1185"/>
      <c r="CK1419" s="1185"/>
      <c r="CL1419" s="1185"/>
      <c r="CM1419" s="1185"/>
      <c r="CN1419" s="1185"/>
      <c r="CO1419" s="1185"/>
      <c r="CP1419" s="1185"/>
      <c r="CQ1419" s="1185"/>
      <c r="CR1419" s="1185"/>
      <c r="CS1419" s="1185"/>
      <c r="CT1419" s="1185"/>
      <c r="CU1419" s="1185"/>
      <c r="CV1419" s="1185"/>
      <c r="CW1419" s="1185"/>
      <c r="CX1419" s="1185"/>
      <c r="CY1419" s="1185"/>
      <c r="CZ1419" s="1185"/>
      <c r="DA1419" s="1185"/>
      <c r="DB1419" s="1185"/>
      <c r="DC1419" s="1185"/>
      <c r="DD1419" s="1185"/>
      <c r="DE1419" s="1185"/>
      <c r="DF1419" s="1185"/>
      <c r="DG1419" s="1185"/>
      <c r="DH1419" s="1185"/>
      <c r="DI1419" s="1185"/>
      <c r="DJ1419" s="1185"/>
      <c r="DK1419" s="1185"/>
      <c r="DL1419" s="1185"/>
      <c r="DM1419" s="1185"/>
      <c r="DN1419" s="1185"/>
      <c r="DO1419" s="1185"/>
      <c r="DP1419" s="1185"/>
      <c r="DQ1419" s="1185"/>
      <c r="DR1419" s="1185"/>
      <c r="DS1419" s="1185"/>
      <c r="DT1419" s="1185"/>
      <c r="DU1419" s="1185"/>
      <c r="DV1419" s="1185"/>
      <c r="DW1419" s="1185"/>
      <c r="DX1419" s="1185"/>
      <c r="DY1419" s="1185"/>
      <c r="DZ1419" s="1185"/>
      <c r="EA1419" s="1185"/>
      <c r="EB1419" s="1185"/>
      <c r="EC1419" s="1185"/>
      <c r="ED1419" s="1185"/>
      <c r="EE1419" s="1185"/>
      <c r="EF1419" s="1185"/>
      <c r="EG1419" s="1185"/>
      <c r="EH1419" s="1185"/>
      <c r="EI1419" s="1185"/>
      <c r="EJ1419" s="1185"/>
      <c r="EK1419" s="1185"/>
      <c r="EL1419" s="1185"/>
      <c r="EM1419" s="1185"/>
      <c r="EN1419" s="1185"/>
      <c r="EO1419" s="1185"/>
      <c r="EP1419" s="1185"/>
      <c r="EQ1419" s="1185"/>
      <c r="ER1419" s="1185"/>
      <c r="ES1419" s="1185"/>
      <c r="ET1419" s="1185"/>
      <c r="EU1419" s="1185"/>
      <c r="EV1419" s="1185"/>
      <c r="EW1419" s="1185"/>
      <c r="EX1419" s="1185"/>
      <c r="EY1419" s="1185"/>
    </row>
    <row r="1420" spans="4:155" s="585" customFormat="1" hidden="1">
      <c r="D1420" s="2245"/>
      <c r="E1420" s="2245"/>
      <c r="F1420" s="2245"/>
      <c r="G1420" s="1179"/>
      <c r="H1420" s="1185"/>
      <c r="I1420" s="1185"/>
      <c r="J1420" s="1185"/>
      <c r="K1420" s="1185"/>
      <c r="L1420" s="1185"/>
      <c r="M1420" s="1185"/>
      <c r="N1420" s="1185"/>
      <c r="O1420" s="1185"/>
      <c r="P1420" s="1185"/>
      <c r="Q1420" s="1185"/>
      <c r="R1420" s="1185"/>
      <c r="S1420" s="1185"/>
      <c r="T1420" s="1185"/>
      <c r="U1420" s="1185"/>
      <c r="V1420" s="1185"/>
      <c r="W1420" s="1185"/>
      <c r="X1420" s="1185"/>
      <c r="Y1420" s="1185"/>
      <c r="Z1420" s="1185"/>
      <c r="AA1420" s="1185"/>
      <c r="AB1420" s="1185"/>
      <c r="AC1420" s="1185"/>
      <c r="AD1420" s="1185"/>
      <c r="AE1420" s="1185"/>
      <c r="AF1420" s="1185"/>
      <c r="AG1420" s="1185"/>
      <c r="AH1420" s="1185"/>
      <c r="AI1420" s="1185"/>
      <c r="AJ1420" s="1185"/>
      <c r="AK1420" s="1185"/>
      <c r="AL1420" s="1185"/>
      <c r="AM1420" s="1185"/>
      <c r="AN1420" s="1185"/>
      <c r="AO1420" s="1185"/>
      <c r="AP1420" s="1185"/>
      <c r="AQ1420" s="1185"/>
      <c r="AR1420" s="1185"/>
      <c r="AS1420" s="1185"/>
      <c r="AT1420" s="1185"/>
      <c r="AU1420" s="1185"/>
      <c r="AV1420" s="1185"/>
      <c r="AW1420" s="1185"/>
      <c r="AX1420" s="1185"/>
      <c r="AY1420" s="1185"/>
      <c r="AZ1420" s="1185"/>
      <c r="BA1420" s="1185"/>
      <c r="BB1420" s="1185"/>
      <c r="BC1420" s="1185"/>
      <c r="BD1420" s="1185"/>
      <c r="BE1420" s="1185"/>
      <c r="BF1420" s="1185"/>
      <c r="BG1420" s="1185"/>
      <c r="BH1420" s="1185"/>
      <c r="BI1420" s="1185"/>
      <c r="BJ1420" s="1185"/>
      <c r="BK1420" s="1185"/>
      <c r="BL1420" s="1185"/>
      <c r="BM1420" s="1185"/>
      <c r="BN1420" s="1185"/>
      <c r="BO1420" s="1185"/>
      <c r="BP1420" s="1185"/>
      <c r="BQ1420" s="1185"/>
      <c r="BR1420" s="1185"/>
      <c r="BS1420" s="1185"/>
      <c r="BT1420" s="1185"/>
      <c r="BU1420" s="1185"/>
      <c r="BV1420" s="1185"/>
      <c r="BW1420" s="1185"/>
      <c r="BX1420" s="1185"/>
      <c r="BY1420" s="1185"/>
      <c r="BZ1420" s="1185"/>
      <c r="CA1420" s="1185"/>
      <c r="CB1420" s="1185"/>
      <c r="CC1420" s="1185"/>
      <c r="CD1420" s="1185"/>
      <c r="CE1420" s="1185"/>
      <c r="CF1420" s="1185"/>
      <c r="CG1420" s="1185"/>
      <c r="CH1420" s="1185"/>
      <c r="CI1420" s="1185"/>
      <c r="CJ1420" s="1185"/>
      <c r="CK1420" s="1185"/>
      <c r="CL1420" s="1185"/>
      <c r="CM1420" s="1185"/>
      <c r="CN1420" s="1185"/>
      <c r="CO1420" s="1185"/>
      <c r="CP1420" s="1185"/>
      <c r="CQ1420" s="1185"/>
      <c r="CR1420" s="1185"/>
      <c r="CS1420" s="1185"/>
      <c r="CT1420" s="1185"/>
      <c r="CU1420" s="1185"/>
      <c r="CV1420" s="1185"/>
      <c r="CW1420" s="1185"/>
      <c r="CX1420" s="1185"/>
      <c r="CY1420" s="1185"/>
      <c r="CZ1420" s="1185"/>
      <c r="DA1420" s="1185"/>
      <c r="DB1420" s="1185"/>
      <c r="DC1420" s="1185"/>
      <c r="DD1420" s="1185"/>
      <c r="DE1420" s="1185"/>
      <c r="DF1420" s="1185"/>
      <c r="DG1420" s="1185"/>
      <c r="DH1420" s="1185"/>
      <c r="DI1420" s="1185"/>
      <c r="DJ1420" s="1185"/>
      <c r="DK1420" s="1185"/>
      <c r="DL1420" s="1185"/>
      <c r="DM1420" s="1185"/>
      <c r="DN1420" s="1185"/>
      <c r="DO1420" s="1185"/>
      <c r="DP1420" s="1185"/>
      <c r="DQ1420" s="1185"/>
      <c r="DR1420" s="1185"/>
      <c r="DS1420" s="1185"/>
      <c r="DT1420" s="1185"/>
      <c r="DU1420" s="1185"/>
      <c r="DV1420" s="1185"/>
      <c r="DW1420" s="1185"/>
      <c r="DX1420" s="1185"/>
      <c r="DY1420" s="1185"/>
      <c r="DZ1420" s="1185"/>
      <c r="EA1420" s="1185"/>
      <c r="EB1420" s="1185"/>
      <c r="EC1420" s="1185"/>
      <c r="ED1420" s="1185"/>
      <c r="EE1420" s="1185"/>
      <c r="EF1420" s="1185"/>
      <c r="EG1420" s="1185"/>
      <c r="EH1420" s="1185"/>
      <c r="EI1420" s="1185"/>
      <c r="EJ1420" s="1185"/>
      <c r="EK1420" s="1185"/>
      <c r="EL1420" s="1185"/>
      <c r="EM1420" s="1185"/>
      <c r="EN1420" s="1185"/>
      <c r="EO1420" s="1185"/>
      <c r="EP1420" s="1185"/>
      <c r="EQ1420" s="1185"/>
      <c r="ER1420" s="1185"/>
      <c r="ES1420" s="1185"/>
      <c r="ET1420" s="1185"/>
      <c r="EU1420" s="1185"/>
      <c r="EV1420" s="1185"/>
      <c r="EW1420" s="1185"/>
      <c r="EX1420" s="1185"/>
      <c r="EY1420" s="1185"/>
    </row>
    <row r="1421" spans="4:155" s="585" customFormat="1" hidden="1">
      <c r="D1421" s="2245"/>
      <c r="E1421" s="2245"/>
      <c r="F1421" s="2245"/>
      <c r="G1421" s="1179"/>
      <c r="H1421" s="1185"/>
      <c r="I1421" s="1185"/>
      <c r="J1421" s="1185"/>
      <c r="K1421" s="1185"/>
      <c r="L1421" s="1185"/>
      <c r="M1421" s="1185"/>
      <c r="N1421" s="1185"/>
      <c r="O1421" s="1185"/>
      <c r="P1421" s="1185"/>
      <c r="Q1421" s="1185"/>
      <c r="R1421" s="1185"/>
      <c r="S1421" s="1185"/>
      <c r="T1421" s="1185"/>
      <c r="U1421" s="1185"/>
      <c r="V1421" s="1185"/>
      <c r="W1421" s="1185"/>
      <c r="X1421" s="1185"/>
      <c r="Y1421" s="1185"/>
      <c r="Z1421" s="1185"/>
      <c r="AA1421" s="1185"/>
      <c r="AB1421" s="1185"/>
      <c r="AC1421" s="1185"/>
      <c r="AD1421" s="1185"/>
      <c r="AE1421" s="1185"/>
      <c r="AF1421" s="1185"/>
      <c r="AG1421" s="1185"/>
      <c r="AH1421" s="1185"/>
      <c r="AI1421" s="1185"/>
      <c r="AJ1421" s="1185"/>
      <c r="AK1421" s="1185"/>
      <c r="AL1421" s="1185"/>
      <c r="AM1421" s="1185"/>
      <c r="AN1421" s="1185"/>
      <c r="AO1421" s="1185"/>
      <c r="AP1421" s="1185"/>
      <c r="AQ1421" s="1185"/>
      <c r="AR1421" s="1185"/>
      <c r="AS1421" s="1185"/>
      <c r="AT1421" s="1185"/>
      <c r="AU1421" s="1185"/>
      <c r="AV1421" s="1185"/>
      <c r="AW1421" s="1185"/>
      <c r="AX1421" s="1185"/>
      <c r="AY1421" s="1185"/>
      <c r="AZ1421" s="1185"/>
      <c r="BA1421" s="1185"/>
      <c r="BB1421" s="1185"/>
      <c r="BC1421" s="1185"/>
      <c r="BD1421" s="1185"/>
      <c r="BE1421" s="1185"/>
      <c r="BF1421" s="1185"/>
      <c r="BG1421" s="1185"/>
      <c r="BH1421" s="1185"/>
      <c r="BI1421" s="1185"/>
      <c r="BJ1421" s="1185"/>
      <c r="BK1421" s="1185"/>
      <c r="BL1421" s="1185"/>
      <c r="BM1421" s="1185"/>
      <c r="BN1421" s="1185"/>
      <c r="BO1421" s="1185"/>
      <c r="BP1421" s="1185"/>
      <c r="BQ1421" s="1185"/>
      <c r="BR1421" s="1185"/>
      <c r="BS1421" s="1185"/>
      <c r="BT1421" s="1185"/>
      <c r="BU1421" s="1185"/>
      <c r="BV1421" s="1185"/>
      <c r="BW1421" s="1185"/>
      <c r="BX1421" s="1185"/>
      <c r="BY1421" s="1185"/>
      <c r="BZ1421" s="1185"/>
      <c r="CA1421" s="1185"/>
      <c r="CB1421" s="1185"/>
      <c r="CC1421" s="1185"/>
      <c r="CD1421" s="1185"/>
      <c r="CE1421" s="1185"/>
      <c r="CF1421" s="1185"/>
      <c r="CG1421" s="1185"/>
      <c r="CH1421" s="1185"/>
      <c r="CI1421" s="1185"/>
      <c r="CJ1421" s="1185"/>
      <c r="CK1421" s="1185"/>
      <c r="CL1421" s="1185"/>
      <c r="CM1421" s="1185"/>
      <c r="CN1421" s="1185"/>
      <c r="CO1421" s="1185"/>
      <c r="CP1421" s="1185"/>
      <c r="CQ1421" s="1185"/>
      <c r="CR1421" s="1185"/>
      <c r="CS1421" s="1185"/>
      <c r="CT1421" s="1185"/>
      <c r="CU1421" s="1185"/>
      <c r="CV1421" s="1185"/>
      <c r="CW1421" s="1185"/>
      <c r="CX1421" s="1185"/>
      <c r="CY1421" s="1185"/>
      <c r="CZ1421" s="1185"/>
      <c r="DA1421" s="1185"/>
      <c r="DB1421" s="1185"/>
      <c r="DC1421" s="1185"/>
      <c r="DD1421" s="1185"/>
      <c r="DE1421" s="1185"/>
      <c r="DF1421" s="1185"/>
      <c r="DG1421" s="1185"/>
      <c r="DH1421" s="1185"/>
      <c r="DI1421" s="1185"/>
      <c r="DJ1421" s="1185"/>
      <c r="DK1421" s="1185"/>
      <c r="DL1421" s="1185"/>
      <c r="DM1421" s="1185"/>
      <c r="DN1421" s="1185"/>
      <c r="DO1421" s="1185"/>
      <c r="DP1421" s="1185"/>
      <c r="DQ1421" s="1185"/>
      <c r="DR1421" s="1185"/>
      <c r="DS1421" s="1185"/>
      <c r="DT1421" s="1185"/>
      <c r="DU1421" s="1185"/>
      <c r="DV1421" s="1185"/>
      <c r="DW1421" s="1185"/>
      <c r="DX1421" s="1185"/>
      <c r="DY1421" s="1185"/>
      <c r="DZ1421" s="1185"/>
      <c r="EA1421" s="1185"/>
      <c r="EB1421" s="1185"/>
      <c r="EC1421" s="1185"/>
      <c r="ED1421" s="1185"/>
      <c r="EE1421" s="1185"/>
      <c r="EF1421" s="1185"/>
      <c r="EG1421" s="1185"/>
      <c r="EH1421" s="1185"/>
      <c r="EI1421" s="1185"/>
      <c r="EJ1421" s="1185"/>
      <c r="EK1421" s="1185"/>
      <c r="EL1421" s="1185"/>
      <c r="EM1421" s="1185"/>
      <c r="EN1421" s="1185"/>
      <c r="EO1421" s="1185"/>
      <c r="EP1421" s="1185"/>
      <c r="EQ1421" s="1185"/>
      <c r="ER1421" s="1185"/>
      <c r="ES1421" s="1185"/>
      <c r="ET1421" s="1185"/>
      <c r="EU1421" s="1185"/>
      <c r="EV1421" s="1185"/>
      <c r="EW1421" s="1185"/>
      <c r="EX1421" s="1185"/>
      <c r="EY1421" s="1185"/>
    </row>
    <row r="1422" spans="4:155" s="585" customFormat="1" hidden="1">
      <c r="D1422" s="2245"/>
      <c r="E1422" s="2245"/>
      <c r="F1422" s="2245"/>
      <c r="G1422" s="1179"/>
      <c r="H1422" s="1185"/>
      <c r="I1422" s="1185"/>
      <c r="J1422" s="1185"/>
      <c r="K1422" s="1185"/>
      <c r="L1422" s="1185"/>
      <c r="M1422" s="1185"/>
      <c r="N1422" s="1185"/>
      <c r="O1422" s="1185"/>
      <c r="P1422" s="1185"/>
      <c r="Q1422" s="1185"/>
      <c r="R1422" s="1185"/>
      <c r="S1422" s="1185"/>
      <c r="T1422" s="1185"/>
      <c r="U1422" s="1185"/>
      <c r="V1422" s="1185"/>
      <c r="W1422" s="1185"/>
      <c r="X1422" s="1185"/>
      <c r="Y1422" s="1185"/>
      <c r="Z1422" s="1185"/>
      <c r="AA1422" s="1185"/>
      <c r="AB1422" s="1185"/>
      <c r="AC1422" s="1185"/>
      <c r="AD1422" s="1185"/>
      <c r="AE1422" s="1185"/>
      <c r="AF1422" s="1185"/>
      <c r="AG1422" s="1185"/>
      <c r="AH1422" s="1185"/>
      <c r="AI1422" s="1185"/>
      <c r="AJ1422" s="1185"/>
      <c r="AK1422" s="1185"/>
      <c r="AL1422" s="1185"/>
      <c r="AM1422" s="1185"/>
      <c r="AN1422" s="1185"/>
      <c r="AO1422" s="1185"/>
      <c r="AP1422" s="1185"/>
      <c r="AQ1422" s="1185"/>
      <c r="AR1422" s="1185"/>
      <c r="AS1422" s="1185"/>
      <c r="AT1422" s="1185"/>
      <c r="AU1422" s="1185"/>
      <c r="AV1422" s="1185"/>
      <c r="AW1422" s="1185"/>
      <c r="AX1422" s="1185"/>
      <c r="AY1422" s="1185"/>
      <c r="AZ1422" s="1185"/>
      <c r="BA1422" s="1185"/>
      <c r="BB1422" s="1185"/>
      <c r="BC1422" s="1185"/>
      <c r="BD1422" s="1185"/>
      <c r="BE1422" s="1185"/>
      <c r="BF1422" s="1185"/>
      <c r="BG1422" s="1185"/>
      <c r="BH1422" s="1185"/>
      <c r="BI1422" s="1185"/>
      <c r="BJ1422" s="1185"/>
      <c r="BK1422" s="1185"/>
      <c r="BL1422" s="1185"/>
      <c r="BM1422" s="1185"/>
      <c r="BN1422" s="1185"/>
      <c r="BO1422" s="1185"/>
      <c r="BP1422" s="1185"/>
      <c r="BQ1422" s="1185"/>
      <c r="BR1422" s="1185"/>
      <c r="BS1422" s="1185"/>
      <c r="BT1422" s="1185"/>
      <c r="BU1422" s="1185"/>
      <c r="BV1422" s="1185"/>
      <c r="BW1422" s="1185"/>
      <c r="BX1422" s="1185"/>
      <c r="BY1422" s="1185"/>
      <c r="BZ1422" s="1185"/>
      <c r="CA1422" s="1185"/>
      <c r="CB1422" s="1185"/>
      <c r="CC1422" s="1185"/>
      <c r="CD1422" s="1185"/>
      <c r="CE1422" s="1185"/>
      <c r="CF1422" s="1185"/>
      <c r="CG1422" s="1185"/>
      <c r="CH1422" s="1185"/>
      <c r="CI1422" s="1185"/>
      <c r="CJ1422" s="1185"/>
      <c r="CK1422" s="1185"/>
      <c r="CL1422" s="1185"/>
      <c r="CM1422" s="1185"/>
      <c r="CN1422" s="1185"/>
      <c r="CO1422" s="1185"/>
      <c r="CP1422" s="1185"/>
      <c r="CQ1422" s="1185"/>
      <c r="CR1422" s="1185"/>
      <c r="CS1422" s="1185"/>
      <c r="CT1422" s="1185"/>
      <c r="CU1422" s="1185"/>
      <c r="CV1422" s="1185"/>
      <c r="CW1422" s="1185"/>
      <c r="CX1422" s="1185"/>
      <c r="CY1422" s="1185"/>
      <c r="CZ1422" s="1185"/>
      <c r="DA1422" s="1185"/>
      <c r="DB1422" s="1185"/>
      <c r="DC1422" s="1185"/>
      <c r="DD1422" s="1185"/>
      <c r="DE1422" s="1185"/>
      <c r="DF1422" s="1185"/>
      <c r="DG1422" s="1185"/>
      <c r="DH1422" s="1185"/>
      <c r="DI1422" s="1185"/>
      <c r="DJ1422" s="1185"/>
      <c r="DK1422" s="1185"/>
      <c r="DL1422" s="1185"/>
      <c r="DM1422" s="1185"/>
      <c r="DN1422" s="1185"/>
      <c r="DO1422" s="1185"/>
      <c r="DP1422" s="1185"/>
      <c r="DQ1422" s="1185"/>
      <c r="DR1422" s="1185"/>
      <c r="DS1422" s="1185"/>
      <c r="DT1422" s="1185"/>
      <c r="DU1422" s="1185"/>
      <c r="DV1422" s="1185"/>
      <c r="DW1422" s="1185"/>
      <c r="DX1422" s="1185"/>
      <c r="DY1422" s="1185"/>
      <c r="DZ1422" s="1185"/>
      <c r="EA1422" s="1185"/>
      <c r="EB1422" s="1185"/>
      <c r="EC1422" s="1185"/>
      <c r="ED1422" s="1185"/>
      <c r="EE1422" s="1185"/>
      <c r="EF1422" s="1185"/>
      <c r="EG1422" s="1185"/>
      <c r="EH1422" s="1185"/>
      <c r="EI1422" s="1185"/>
      <c r="EJ1422" s="1185"/>
      <c r="EK1422" s="1185"/>
      <c r="EL1422" s="1185"/>
      <c r="EM1422" s="1185"/>
      <c r="EN1422" s="1185"/>
      <c r="EO1422" s="1185"/>
      <c r="EP1422" s="1185"/>
      <c r="EQ1422" s="1185"/>
      <c r="ER1422" s="1185"/>
      <c r="ES1422" s="1185"/>
      <c r="ET1422" s="1185"/>
      <c r="EU1422" s="1185"/>
      <c r="EV1422" s="1185"/>
      <c r="EW1422" s="1185"/>
      <c r="EX1422" s="1185"/>
      <c r="EY1422" s="1185"/>
    </row>
    <row r="1423" spans="4:155" s="585" customFormat="1" hidden="1">
      <c r="D1423" s="2245"/>
      <c r="E1423" s="2245"/>
      <c r="F1423" s="2245"/>
      <c r="G1423" s="1179"/>
      <c r="H1423" s="1185"/>
      <c r="I1423" s="1185"/>
      <c r="J1423" s="1185"/>
      <c r="K1423" s="1185"/>
      <c r="L1423" s="1185"/>
      <c r="M1423" s="1185"/>
      <c r="N1423" s="1185"/>
      <c r="O1423" s="1185"/>
      <c r="P1423" s="1185"/>
      <c r="Q1423" s="1185"/>
      <c r="R1423" s="1185"/>
      <c r="S1423" s="1185"/>
      <c r="T1423" s="1185"/>
      <c r="U1423" s="1185"/>
      <c r="V1423" s="1185"/>
      <c r="W1423" s="1185"/>
      <c r="X1423" s="1185"/>
      <c r="Y1423" s="1185"/>
      <c r="Z1423" s="1185"/>
      <c r="AA1423" s="1185"/>
      <c r="AB1423" s="1185"/>
      <c r="AC1423" s="1185"/>
      <c r="AD1423" s="1185"/>
      <c r="AE1423" s="1185"/>
      <c r="AF1423" s="1185"/>
      <c r="AG1423" s="1185"/>
      <c r="AH1423" s="1185"/>
      <c r="AI1423" s="1185"/>
      <c r="AJ1423" s="1185"/>
      <c r="AK1423" s="1185"/>
      <c r="AL1423" s="1185"/>
      <c r="AM1423" s="1185"/>
      <c r="AN1423" s="1185"/>
      <c r="AO1423" s="1185"/>
      <c r="AP1423" s="1185"/>
      <c r="AQ1423" s="1185"/>
      <c r="AR1423" s="1185"/>
      <c r="AS1423" s="1185"/>
      <c r="AT1423" s="1185"/>
      <c r="AU1423" s="1185"/>
      <c r="AV1423" s="1185"/>
      <c r="AW1423" s="1185"/>
      <c r="AX1423" s="1185"/>
      <c r="AY1423" s="1185"/>
      <c r="AZ1423" s="1185"/>
      <c r="BA1423" s="1185"/>
      <c r="BB1423" s="1185"/>
      <c r="BC1423" s="1185"/>
      <c r="BD1423" s="1185"/>
      <c r="BE1423" s="1185"/>
      <c r="BF1423" s="1185"/>
      <c r="BG1423" s="1185"/>
      <c r="BH1423" s="1185"/>
      <c r="BI1423" s="1185"/>
      <c r="BJ1423" s="1185"/>
      <c r="BK1423" s="1185"/>
      <c r="BL1423" s="1185"/>
      <c r="BM1423" s="1185"/>
      <c r="BN1423" s="1185"/>
      <c r="BO1423" s="1185"/>
      <c r="BP1423" s="1185"/>
      <c r="BQ1423" s="1185"/>
      <c r="BR1423" s="1185"/>
      <c r="BS1423" s="1185"/>
      <c r="BT1423" s="1185"/>
      <c r="BU1423" s="1185"/>
      <c r="BV1423" s="1185"/>
      <c r="BW1423" s="1185"/>
      <c r="BX1423" s="1185"/>
      <c r="BY1423" s="1185"/>
      <c r="BZ1423" s="1185"/>
      <c r="CA1423" s="1185"/>
      <c r="CB1423" s="1185"/>
      <c r="CC1423" s="1185"/>
      <c r="CD1423" s="1185"/>
      <c r="CE1423" s="1185"/>
      <c r="CF1423" s="1185"/>
      <c r="CG1423" s="1185"/>
      <c r="CH1423" s="1185"/>
      <c r="CI1423" s="1185"/>
      <c r="CJ1423" s="1185"/>
      <c r="CK1423" s="1185"/>
      <c r="CL1423" s="1185"/>
      <c r="CM1423" s="1185"/>
      <c r="CN1423" s="1185"/>
      <c r="CO1423" s="1185"/>
      <c r="CP1423" s="1185"/>
      <c r="CQ1423" s="1185"/>
      <c r="CR1423" s="1185"/>
      <c r="CS1423" s="1185"/>
      <c r="CT1423" s="1185"/>
      <c r="CU1423" s="1185"/>
      <c r="CV1423" s="1185"/>
      <c r="CW1423" s="1185"/>
      <c r="CX1423" s="1185"/>
      <c r="CY1423" s="1185"/>
      <c r="CZ1423" s="1185"/>
      <c r="DA1423" s="1185"/>
      <c r="DB1423" s="1185"/>
      <c r="DC1423" s="1185"/>
      <c r="DD1423" s="1185"/>
      <c r="DE1423" s="1185"/>
      <c r="DF1423" s="1185"/>
      <c r="DG1423" s="1185"/>
      <c r="DH1423" s="1185"/>
      <c r="DI1423" s="1185"/>
      <c r="DJ1423" s="1185"/>
      <c r="DK1423" s="1185"/>
      <c r="DL1423" s="1185"/>
      <c r="DM1423" s="1185"/>
      <c r="DN1423" s="1185"/>
      <c r="DO1423" s="1185"/>
      <c r="DP1423" s="1185"/>
      <c r="DQ1423" s="1185"/>
      <c r="DR1423" s="1185"/>
      <c r="DS1423" s="1185"/>
      <c r="DT1423" s="1185"/>
      <c r="DU1423" s="1185"/>
      <c r="DV1423" s="1185"/>
      <c r="DW1423" s="1185"/>
      <c r="DX1423" s="1185"/>
      <c r="DY1423" s="1185"/>
      <c r="DZ1423" s="1185"/>
      <c r="EA1423" s="1185"/>
      <c r="EB1423" s="1185"/>
      <c r="EC1423" s="1185"/>
      <c r="ED1423" s="1185"/>
      <c r="EE1423" s="1185"/>
      <c r="EF1423" s="1185"/>
      <c r="EG1423" s="1185"/>
      <c r="EH1423" s="1185"/>
      <c r="EI1423" s="1185"/>
      <c r="EJ1423" s="1185"/>
      <c r="EK1423" s="1185"/>
      <c r="EL1423" s="1185"/>
      <c r="EM1423" s="1185"/>
      <c r="EN1423" s="1185"/>
      <c r="EO1423" s="1185"/>
      <c r="EP1423" s="1185"/>
      <c r="EQ1423" s="1185"/>
      <c r="ER1423" s="1185"/>
      <c r="ES1423" s="1185"/>
      <c r="ET1423" s="1185"/>
      <c r="EU1423" s="1185"/>
      <c r="EV1423" s="1185"/>
      <c r="EW1423" s="1185"/>
      <c r="EX1423" s="1185"/>
      <c r="EY1423" s="1185"/>
    </row>
    <row r="1424" spans="4:155" s="585" customFormat="1" hidden="1">
      <c r="D1424" s="2245"/>
      <c r="E1424" s="2245"/>
      <c r="F1424" s="2245"/>
      <c r="G1424" s="1179"/>
      <c r="H1424" s="1185"/>
      <c r="I1424" s="1185"/>
      <c r="J1424" s="1185"/>
      <c r="K1424" s="1185"/>
      <c r="L1424" s="1185"/>
      <c r="M1424" s="1185"/>
      <c r="N1424" s="1185"/>
      <c r="O1424" s="1185"/>
      <c r="P1424" s="1185"/>
      <c r="Q1424" s="1185"/>
      <c r="R1424" s="1185"/>
      <c r="S1424" s="1185"/>
      <c r="T1424" s="1185"/>
      <c r="U1424" s="1185"/>
      <c r="V1424" s="1185"/>
      <c r="W1424" s="1185"/>
      <c r="X1424" s="1185"/>
      <c r="Y1424" s="1185"/>
      <c r="Z1424" s="1185"/>
      <c r="AA1424" s="1185"/>
      <c r="AB1424" s="1185"/>
      <c r="AC1424" s="1185"/>
      <c r="AD1424" s="1185"/>
      <c r="AE1424" s="1185"/>
      <c r="AF1424" s="1185"/>
      <c r="AG1424" s="1185"/>
      <c r="AH1424" s="1185"/>
      <c r="AI1424" s="1185"/>
      <c r="AJ1424" s="1185"/>
      <c r="AK1424" s="1185"/>
      <c r="AL1424" s="1185"/>
      <c r="AM1424" s="1185"/>
      <c r="AN1424" s="1185"/>
      <c r="AO1424" s="1185"/>
      <c r="AP1424" s="1185"/>
      <c r="AQ1424" s="1185"/>
      <c r="AR1424" s="1185"/>
      <c r="AS1424" s="1185"/>
      <c r="AT1424" s="1185"/>
      <c r="AU1424" s="1185"/>
      <c r="AV1424" s="1185"/>
      <c r="AW1424" s="1185"/>
      <c r="AX1424" s="1185"/>
      <c r="AY1424" s="1185"/>
      <c r="AZ1424" s="1185"/>
      <c r="BA1424" s="1185"/>
      <c r="BB1424" s="1185"/>
      <c r="BC1424" s="1185"/>
      <c r="BD1424" s="1185"/>
      <c r="BE1424" s="1185"/>
      <c r="BF1424" s="1185"/>
      <c r="BG1424" s="1185"/>
      <c r="BH1424" s="1185"/>
      <c r="BI1424" s="1185"/>
      <c r="BJ1424" s="1185"/>
      <c r="BK1424" s="1185"/>
      <c r="BL1424" s="1185"/>
      <c r="BM1424" s="1185"/>
      <c r="BN1424" s="1185"/>
      <c r="BO1424" s="1185"/>
      <c r="BP1424" s="1185"/>
      <c r="BQ1424" s="1185"/>
      <c r="BR1424" s="1185"/>
      <c r="BS1424" s="1185"/>
      <c r="BT1424" s="1185"/>
      <c r="BU1424" s="1185"/>
      <c r="BV1424" s="1185"/>
      <c r="BW1424" s="1185"/>
      <c r="BX1424" s="1185"/>
      <c r="BY1424" s="1185"/>
      <c r="BZ1424" s="1185"/>
      <c r="CA1424" s="1185"/>
      <c r="CB1424" s="1185"/>
      <c r="CC1424" s="1185"/>
      <c r="CD1424" s="1185"/>
      <c r="CE1424" s="1185"/>
      <c r="CF1424" s="1185"/>
      <c r="CG1424" s="1185"/>
      <c r="CH1424" s="1185"/>
      <c r="CI1424" s="1185"/>
      <c r="CJ1424" s="1185"/>
      <c r="CK1424" s="1185"/>
      <c r="CL1424" s="1185"/>
      <c r="CM1424" s="1185"/>
      <c r="CN1424" s="1185"/>
      <c r="CO1424" s="1185"/>
      <c r="CP1424" s="1185"/>
      <c r="CQ1424" s="1185"/>
      <c r="CR1424" s="1185"/>
      <c r="CS1424" s="1185"/>
      <c r="CT1424" s="1185"/>
      <c r="CU1424" s="1185"/>
      <c r="CV1424" s="1185"/>
      <c r="CW1424" s="1185"/>
      <c r="CX1424" s="1185"/>
      <c r="CY1424" s="1185"/>
      <c r="CZ1424" s="1185"/>
      <c r="DA1424" s="1185"/>
      <c r="DB1424" s="1185"/>
      <c r="DC1424" s="1185"/>
      <c r="DD1424" s="1185"/>
      <c r="DE1424" s="1185"/>
      <c r="DF1424" s="1185"/>
      <c r="DG1424" s="1185"/>
      <c r="DH1424" s="1185"/>
      <c r="DI1424" s="1185"/>
      <c r="DJ1424" s="1185"/>
      <c r="DK1424" s="1185"/>
      <c r="DL1424" s="1185"/>
      <c r="DM1424" s="1185"/>
      <c r="DN1424" s="1185"/>
      <c r="DO1424" s="1185"/>
      <c r="DP1424" s="1185"/>
      <c r="DQ1424" s="1185"/>
      <c r="DR1424" s="1185"/>
      <c r="DS1424" s="1185"/>
      <c r="DT1424" s="1185"/>
      <c r="DU1424" s="1185"/>
      <c r="DV1424" s="1185"/>
      <c r="DW1424" s="1185"/>
      <c r="DX1424" s="1185"/>
      <c r="DY1424" s="1185"/>
      <c r="DZ1424" s="1185"/>
      <c r="EA1424" s="1185"/>
      <c r="EB1424" s="1185"/>
      <c r="EC1424" s="1185"/>
      <c r="ED1424" s="1185"/>
      <c r="EE1424" s="1185"/>
      <c r="EF1424" s="1185"/>
      <c r="EG1424" s="1185"/>
      <c r="EH1424" s="1185"/>
      <c r="EI1424" s="1185"/>
      <c r="EJ1424" s="1185"/>
      <c r="EK1424" s="1185"/>
      <c r="EL1424" s="1185"/>
      <c r="EM1424" s="1185"/>
      <c r="EN1424" s="1185"/>
      <c r="EO1424" s="1185"/>
      <c r="EP1424" s="1185"/>
      <c r="EQ1424" s="1185"/>
      <c r="ER1424" s="1185"/>
      <c r="ES1424" s="1185"/>
      <c r="ET1424" s="1185"/>
      <c r="EU1424" s="1185"/>
      <c r="EV1424" s="1185"/>
      <c r="EW1424" s="1185"/>
      <c r="EX1424" s="1185"/>
      <c r="EY1424" s="1185"/>
    </row>
    <row r="1425" spans="4:155" s="585" customFormat="1" hidden="1">
      <c r="D1425" s="2245"/>
      <c r="E1425" s="2245"/>
      <c r="F1425" s="2245"/>
      <c r="G1425" s="1179"/>
      <c r="H1425" s="1185"/>
      <c r="I1425" s="1185"/>
      <c r="J1425" s="1185"/>
      <c r="K1425" s="1185"/>
      <c r="L1425" s="1185"/>
      <c r="M1425" s="1185"/>
      <c r="N1425" s="1185"/>
      <c r="O1425" s="1185"/>
      <c r="P1425" s="1185"/>
      <c r="Q1425" s="1185"/>
      <c r="R1425" s="1185"/>
      <c r="S1425" s="1185"/>
      <c r="T1425" s="1185"/>
      <c r="U1425" s="1185"/>
      <c r="V1425" s="1185"/>
      <c r="W1425" s="1185"/>
      <c r="X1425" s="1185"/>
      <c r="Y1425" s="1185"/>
      <c r="Z1425" s="1185"/>
      <c r="AA1425" s="1185"/>
      <c r="AB1425" s="1185"/>
      <c r="AC1425" s="1185"/>
      <c r="AD1425" s="1185"/>
      <c r="AE1425" s="1185"/>
      <c r="AF1425" s="1185"/>
      <c r="AG1425" s="1185"/>
      <c r="AH1425" s="1185"/>
      <c r="AI1425" s="1185"/>
      <c r="AJ1425" s="1185"/>
      <c r="AK1425" s="1185"/>
      <c r="AL1425" s="1185"/>
      <c r="AM1425" s="1185"/>
      <c r="AN1425" s="1185"/>
      <c r="AO1425" s="1185"/>
      <c r="AP1425" s="1185"/>
      <c r="AQ1425" s="1185"/>
      <c r="AR1425" s="1185"/>
      <c r="AS1425" s="1185"/>
      <c r="AT1425" s="1185"/>
      <c r="AU1425" s="1185"/>
      <c r="AV1425" s="1185"/>
      <c r="AW1425" s="1185"/>
      <c r="AX1425" s="1185"/>
      <c r="AY1425" s="1185"/>
      <c r="AZ1425" s="1185"/>
      <c r="BA1425" s="1185"/>
      <c r="BB1425" s="1185"/>
      <c r="BC1425" s="1185"/>
      <c r="BD1425" s="1185"/>
      <c r="BE1425" s="1185"/>
      <c r="BF1425" s="1185"/>
      <c r="BG1425" s="1185"/>
      <c r="BH1425" s="1185"/>
      <c r="BI1425" s="1185"/>
      <c r="BJ1425" s="1185"/>
      <c r="BK1425" s="1185"/>
      <c r="BL1425" s="1185"/>
      <c r="BM1425" s="1185"/>
      <c r="BN1425" s="1185"/>
      <c r="BO1425" s="1185"/>
      <c r="BP1425" s="1185"/>
      <c r="BQ1425" s="1185"/>
      <c r="BR1425" s="1185"/>
      <c r="BS1425" s="1185"/>
      <c r="BT1425" s="1185"/>
      <c r="BU1425" s="1185"/>
      <c r="BV1425" s="1185"/>
      <c r="BW1425" s="1185"/>
      <c r="BX1425" s="1185"/>
      <c r="BY1425" s="1185"/>
      <c r="BZ1425" s="1185"/>
      <c r="CA1425" s="1185"/>
      <c r="CB1425" s="1185"/>
      <c r="CC1425" s="1185"/>
      <c r="CD1425" s="1185"/>
      <c r="CE1425" s="1185"/>
      <c r="CF1425" s="1185"/>
      <c r="CG1425" s="1185"/>
      <c r="CH1425" s="1185"/>
      <c r="CI1425" s="1185"/>
      <c r="CJ1425" s="1185"/>
      <c r="CK1425" s="1185"/>
      <c r="CL1425" s="1185"/>
      <c r="CM1425" s="1185"/>
      <c r="CN1425" s="1185"/>
      <c r="CO1425" s="1185"/>
      <c r="CP1425" s="1185"/>
      <c r="CQ1425" s="1185"/>
      <c r="CR1425" s="1185"/>
      <c r="CS1425" s="1185"/>
      <c r="CT1425" s="1185"/>
      <c r="CU1425" s="1185"/>
      <c r="CV1425" s="1185"/>
      <c r="CW1425" s="1185"/>
      <c r="CX1425" s="1185"/>
      <c r="CY1425" s="1185"/>
      <c r="CZ1425" s="1185"/>
      <c r="DA1425" s="1185"/>
      <c r="DB1425" s="1185"/>
      <c r="DC1425" s="1185"/>
      <c r="DD1425" s="1185"/>
      <c r="DE1425" s="1185"/>
      <c r="DF1425" s="1185"/>
      <c r="DG1425" s="1185"/>
      <c r="DH1425" s="1185"/>
      <c r="DI1425" s="1185"/>
      <c r="DJ1425" s="1185"/>
      <c r="DK1425" s="1185"/>
      <c r="DL1425" s="1185"/>
      <c r="DM1425" s="1185"/>
      <c r="DN1425" s="1185"/>
      <c r="DO1425" s="1185"/>
      <c r="DP1425" s="1185"/>
      <c r="DQ1425" s="1185"/>
      <c r="DR1425" s="1185"/>
      <c r="DS1425" s="1185"/>
      <c r="DT1425" s="1185"/>
      <c r="DU1425" s="1185"/>
      <c r="DV1425" s="1185"/>
      <c r="DW1425" s="1185"/>
      <c r="DX1425" s="1185"/>
      <c r="DY1425" s="1185"/>
      <c r="DZ1425" s="1185"/>
      <c r="EA1425" s="1185"/>
      <c r="EB1425" s="1185"/>
      <c r="EC1425" s="1185"/>
      <c r="ED1425" s="1185"/>
      <c r="EE1425" s="1185"/>
      <c r="EF1425" s="1185"/>
      <c r="EG1425" s="1185"/>
      <c r="EH1425" s="1185"/>
      <c r="EI1425" s="1185"/>
      <c r="EJ1425" s="1185"/>
      <c r="EK1425" s="1185"/>
      <c r="EL1425" s="1185"/>
      <c r="EM1425" s="1185"/>
      <c r="EN1425" s="1185"/>
      <c r="EO1425" s="1185"/>
      <c r="EP1425" s="1185"/>
      <c r="EQ1425" s="1185"/>
      <c r="ER1425" s="1185"/>
      <c r="ES1425" s="1185"/>
      <c r="ET1425" s="1185"/>
      <c r="EU1425" s="1185"/>
      <c r="EV1425" s="1185"/>
      <c r="EW1425" s="1185"/>
      <c r="EX1425" s="1185"/>
      <c r="EY1425" s="1185"/>
    </row>
    <row r="1426" spans="4:155" s="585" customFormat="1" hidden="1">
      <c r="D1426" s="2245"/>
      <c r="E1426" s="2245"/>
      <c r="F1426" s="2245"/>
      <c r="G1426" s="1179"/>
      <c r="H1426" s="1185"/>
      <c r="I1426" s="1185"/>
      <c r="J1426" s="1185"/>
      <c r="K1426" s="1185"/>
      <c r="L1426" s="1185"/>
      <c r="M1426" s="1185"/>
      <c r="N1426" s="1185"/>
      <c r="O1426" s="1185"/>
      <c r="P1426" s="1185"/>
      <c r="Q1426" s="1185"/>
      <c r="R1426" s="1185"/>
      <c r="S1426" s="1185"/>
      <c r="T1426" s="1185"/>
      <c r="U1426" s="1185"/>
      <c r="V1426" s="1185"/>
      <c r="W1426" s="1185"/>
      <c r="X1426" s="1185"/>
      <c r="Y1426" s="1185"/>
      <c r="Z1426" s="1185"/>
      <c r="AA1426" s="1185"/>
      <c r="AB1426" s="1185"/>
      <c r="AC1426" s="1185"/>
      <c r="AD1426" s="1185"/>
      <c r="AE1426" s="1185"/>
      <c r="AF1426" s="1185"/>
      <c r="AG1426" s="1185"/>
      <c r="AH1426" s="1185"/>
      <c r="AI1426" s="1185"/>
      <c r="AJ1426" s="1185"/>
      <c r="AK1426" s="1185"/>
      <c r="AL1426" s="1185"/>
      <c r="AM1426" s="1185"/>
      <c r="AN1426" s="1185"/>
      <c r="AO1426" s="1185"/>
      <c r="AP1426" s="1185"/>
      <c r="AQ1426" s="1185"/>
      <c r="AR1426" s="1185"/>
      <c r="AS1426" s="1185"/>
      <c r="AT1426" s="1185"/>
      <c r="AU1426" s="1185"/>
      <c r="AV1426" s="1185"/>
      <c r="AW1426" s="1185"/>
      <c r="AX1426" s="1185"/>
      <c r="AY1426" s="1185"/>
      <c r="AZ1426" s="1185"/>
      <c r="BA1426" s="1185"/>
      <c r="BB1426" s="1185"/>
      <c r="BC1426" s="1185"/>
      <c r="BD1426" s="1185"/>
      <c r="BE1426" s="1185"/>
      <c r="BF1426" s="1185"/>
      <c r="BG1426" s="1185"/>
      <c r="BH1426" s="1185"/>
      <c r="BI1426" s="1185"/>
      <c r="BJ1426" s="1185"/>
      <c r="BK1426" s="1185"/>
      <c r="BL1426" s="1185"/>
      <c r="BM1426" s="1185"/>
      <c r="BN1426" s="1185"/>
      <c r="BO1426" s="1185"/>
      <c r="BP1426" s="1185"/>
      <c r="BQ1426" s="1185"/>
      <c r="BR1426" s="1185"/>
      <c r="BS1426" s="1185"/>
      <c r="BT1426" s="1185"/>
      <c r="BU1426" s="1185"/>
      <c r="BV1426" s="1185"/>
      <c r="BW1426" s="1185"/>
      <c r="BX1426" s="1185"/>
      <c r="BY1426" s="1185"/>
      <c r="BZ1426" s="1185"/>
      <c r="CA1426" s="1185"/>
      <c r="CB1426" s="1185"/>
      <c r="CC1426" s="1185"/>
      <c r="CD1426" s="1185"/>
      <c r="CE1426" s="1185"/>
      <c r="CF1426" s="1185"/>
      <c r="CG1426" s="1185"/>
      <c r="CH1426" s="1185"/>
      <c r="CI1426" s="1185"/>
      <c r="CJ1426" s="1185"/>
      <c r="CK1426" s="1185"/>
      <c r="CL1426" s="1185"/>
      <c r="CM1426" s="1185"/>
      <c r="CN1426" s="1185"/>
      <c r="CO1426" s="1185"/>
      <c r="CP1426" s="1185"/>
      <c r="CQ1426" s="1185"/>
      <c r="CR1426" s="1185"/>
      <c r="CS1426" s="1185"/>
      <c r="CT1426" s="1185"/>
      <c r="CU1426" s="1185"/>
      <c r="CV1426" s="1185"/>
      <c r="CW1426" s="1185"/>
      <c r="CX1426" s="1185"/>
      <c r="CY1426" s="1185"/>
      <c r="CZ1426" s="1185"/>
      <c r="DA1426" s="1185"/>
      <c r="DB1426" s="1185"/>
      <c r="DC1426" s="1185"/>
      <c r="DD1426" s="1185"/>
      <c r="DE1426" s="1185"/>
      <c r="DF1426" s="1185"/>
      <c r="DG1426" s="1185"/>
      <c r="DH1426" s="1185"/>
      <c r="DI1426" s="1185"/>
      <c r="DJ1426" s="1185"/>
      <c r="DK1426" s="1185"/>
      <c r="DL1426" s="1185"/>
      <c r="DM1426" s="1185"/>
      <c r="DN1426" s="1185"/>
      <c r="DO1426" s="1185"/>
      <c r="DP1426" s="1185"/>
      <c r="DQ1426" s="1185"/>
      <c r="DR1426" s="1185"/>
      <c r="DS1426" s="1185"/>
      <c r="DT1426" s="1185"/>
      <c r="DU1426" s="1185"/>
      <c r="DV1426" s="1185"/>
      <c r="DW1426" s="1185"/>
      <c r="DX1426" s="1185"/>
      <c r="DY1426" s="1185"/>
      <c r="DZ1426" s="1185"/>
      <c r="EA1426" s="1185"/>
      <c r="EB1426" s="1185"/>
      <c r="EC1426" s="1185"/>
      <c r="ED1426" s="1185"/>
      <c r="EE1426" s="1185"/>
      <c r="EF1426" s="1185"/>
      <c r="EG1426" s="1185"/>
      <c r="EH1426" s="1185"/>
      <c r="EI1426" s="1185"/>
      <c r="EJ1426" s="1185"/>
      <c r="EK1426" s="1185"/>
      <c r="EL1426" s="1185"/>
      <c r="EM1426" s="1185"/>
      <c r="EN1426" s="1185"/>
      <c r="EO1426" s="1185"/>
      <c r="EP1426" s="1185"/>
      <c r="EQ1426" s="1185"/>
      <c r="ER1426" s="1185"/>
      <c r="ES1426" s="1185"/>
      <c r="ET1426" s="1185"/>
      <c r="EU1426" s="1185"/>
      <c r="EV1426" s="1185"/>
      <c r="EW1426" s="1185"/>
      <c r="EX1426" s="1185"/>
      <c r="EY1426" s="1185"/>
    </row>
    <row r="1427" spans="4:155" s="585" customFormat="1" hidden="1">
      <c r="D1427" s="2245"/>
      <c r="E1427" s="2245"/>
      <c r="F1427" s="2245"/>
      <c r="G1427" s="1179"/>
      <c r="H1427" s="1185"/>
      <c r="I1427" s="1185"/>
      <c r="J1427" s="1185"/>
      <c r="K1427" s="1185"/>
      <c r="L1427" s="1185"/>
      <c r="M1427" s="1185"/>
      <c r="N1427" s="1185"/>
      <c r="O1427" s="1185"/>
      <c r="P1427" s="1185"/>
      <c r="Q1427" s="1185"/>
      <c r="R1427" s="1185"/>
      <c r="S1427" s="1185"/>
      <c r="T1427" s="1185"/>
      <c r="U1427" s="1185"/>
      <c r="V1427" s="1185"/>
      <c r="W1427" s="1185"/>
      <c r="X1427" s="1185"/>
      <c r="Y1427" s="1185"/>
      <c r="Z1427" s="1185"/>
      <c r="AA1427" s="1185"/>
      <c r="AB1427" s="1185"/>
      <c r="AC1427" s="1185"/>
      <c r="AD1427" s="1185"/>
      <c r="AE1427" s="1185"/>
      <c r="AF1427" s="1185"/>
      <c r="AG1427" s="1185"/>
      <c r="AH1427" s="1185"/>
      <c r="AI1427" s="1185"/>
      <c r="AJ1427" s="1185"/>
      <c r="AK1427" s="1185"/>
      <c r="AL1427" s="1185"/>
      <c r="AM1427" s="1185"/>
      <c r="AN1427" s="1185"/>
      <c r="AO1427" s="1185"/>
      <c r="AP1427" s="1185"/>
      <c r="AQ1427" s="1185"/>
      <c r="AR1427" s="1185"/>
      <c r="AS1427" s="1185"/>
      <c r="AT1427" s="1185"/>
      <c r="AU1427" s="1185"/>
      <c r="AV1427" s="1185"/>
      <c r="AW1427" s="1185"/>
      <c r="AX1427" s="1185"/>
      <c r="AY1427" s="1185"/>
      <c r="AZ1427" s="1185"/>
      <c r="BA1427" s="1185"/>
      <c r="BB1427" s="1185"/>
      <c r="BC1427" s="1185"/>
      <c r="BD1427" s="1185"/>
      <c r="BE1427" s="1185"/>
      <c r="BF1427" s="1185"/>
      <c r="BG1427" s="1185"/>
      <c r="BH1427" s="1185"/>
      <c r="BI1427" s="1185"/>
      <c r="BJ1427" s="1185"/>
      <c r="BK1427" s="1185"/>
      <c r="BL1427" s="1185"/>
      <c r="BM1427" s="1185"/>
      <c r="BN1427" s="1185"/>
      <c r="BO1427" s="1185"/>
      <c r="BP1427" s="1185"/>
      <c r="BQ1427" s="1185"/>
      <c r="BR1427" s="1185"/>
      <c r="BS1427" s="1185"/>
      <c r="BT1427" s="1185"/>
      <c r="BU1427" s="1185"/>
      <c r="BV1427" s="1185"/>
      <c r="BW1427" s="1185"/>
      <c r="BX1427" s="1185"/>
      <c r="BY1427" s="1185"/>
      <c r="BZ1427" s="1185"/>
      <c r="CA1427" s="1185"/>
      <c r="CB1427" s="1185"/>
      <c r="CC1427" s="1185"/>
      <c r="CD1427" s="1185"/>
      <c r="CE1427" s="1185"/>
      <c r="CF1427" s="1185"/>
      <c r="CG1427" s="1185"/>
      <c r="CH1427" s="1185"/>
      <c r="CI1427" s="1185"/>
      <c r="CJ1427" s="1185"/>
      <c r="CK1427" s="1185"/>
      <c r="CL1427" s="1185"/>
      <c r="CM1427" s="1185"/>
      <c r="CN1427" s="1185"/>
      <c r="CO1427" s="1185"/>
      <c r="CP1427" s="1185"/>
      <c r="CQ1427" s="1185"/>
      <c r="CR1427" s="1185"/>
      <c r="CS1427" s="1185"/>
      <c r="CT1427" s="1185"/>
      <c r="CU1427" s="1185"/>
      <c r="CV1427" s="1185"/>
      <c r="CW1427" s="1185"/>
      <c r="CX1427" s="1185"/>
      <c r="CY1427" s="1185"/>
      <c r="CZ1427" s="1185"/>
      <c r="DA1427" s="1185"/>
      <c r="DB1427" s="1185"/>
      <c r="DC1427" s="1185"/>
      <c r="DD1427" s="1185"/>
      <c r="DE1427" s="1185"/>
      <c r="DF1427" s="1185"/>
      <c r="DG1427" s="1185"/>
      <c r="DH1427" s="1185"/>
      <c r="DI1427" s="1185"/>
      <c r="DJ1427" s="1185"/>
      <c r="DK1427" s="1185"/>
      <c r="DL1427" s="1185"/>
      <c r="DM1427" s="1185"/>
      <c r="DN1427" s="1185"/>
      <c r="DO1427" s="1185"/>
      <c r="DP1427" s="1185"/>
      <c r="DQ1427" s="1185"/>
      <c r="DR1427" s="1185"/>
      <c r="DS1427" s="1185"/>
      <c r="DT1427" s="1185"/>
      <c r="DU1427" s="1185"/>
      <c r="DV1427" s="1185"/>
      <c r="DW1427" s="1185"/>
      <c r="DX1427" s="1185"/>
      <c r="DY1427" s="1185"/>
      <c r="DZ1427" s="1185"/>
      <c r="EA1427" s="1185"/>
      <c r="EB1427" s="1185"/>
      <c r="EC1427" s="1185"/>
      <c r="ED1427" s="1185"/>
      <c r="EE1427" s="1185"/>
      <c r="EF1427" s="1185"/>
      <c r="EG1427" s="1185"/>
      <c r="EH1427" s="1185"/>
      <c r="EI1427" s="1185"/>
      <c r="EJ1427" s="1185"/>
      <c r="EK1427" s="1185"/>
      <c r="EL1427" s="1185"/>
      <c r="EM1427" s="1185"/>
      <c r="EN1427" s="1185"/>
      <c r="EO1427" s="1185"/>
      <c r="EP1427" s="1185"/>
      <c r="EQ1427" s="1185"/>
      <c r="ER1427" s="1185"/>
      <c r="ES1427" s="1185"/>
      <c r="ET1427" s="1185"/>
      <c r="EU1427" s="1185"/>
      <c r="EV1427" s="1185"/>
      <c r="EW1427" s="1185"/>
      <c r="EX1427" s="1185"/>
      <c r="EY1427" s="1185"/>
    </row>
    <row r="1428" spans="4:155" s="585" customFormat="1" hidden="1">
      <c r="D1428" s="2245"/>
      <c r="E1428" s="2245"/>
      <c r="F1428" s="2245"/>
      <c r="G1428" s="1179"/>
      <c r="H1428" s="1185"/>
      <c r="I1428" s="1185"/>
      <c r="J1428" s="1185"/>
      <c r="K1428" s="1185"/>
      <c r="L1428" s="1185"/>
      <c r="M1428" s="1185"/>
      <c r="N1428" s="1185"/>
      <c r="O1428" s="1185"/>
      <c r="P1428" s="1185"/>
      <c r="Q1428" s="1185"/>
      <c r="R1428" s="1185"/>
      <c r="S1428" s="1185"/>
      <c r="T1428" s="1185"/>
      <c r="U1428" s="1185"/>
      <c r="V1428" s="1185"/>
      <c r="W1428" s="1185"/>
      <c r="X1428" s="1185"/>
      <c r="Y1428" s="1185"/>
      <c r="Z1428" s="1185"/>
      <c r="AA1428" s="1185"/>
      <c r="AB1428" s="1185"/>
      <c r="AC1428" s="1185"/>
      <c r="AD1428" s="1185"/>
      <c r="AE1428" s="1185"/>
      <c r="AF1428" s="1185"/>
      <c r="AG1428" s="1185"/>
      <c r="AH1428" s="1185"/>
      <c r="AI1428" s="1185"/>
      <c r="AJ1428" s="1185"/>
      <c r="AK1428" s="1185"/>
      <c r="AL1428" s="1185"/>
      <c r="AM1428" s="1185"/>
      <c r="AN1428" s="1185"/>
      <c r="AO1428" s="1185"/>
      <c r="AP1428" s="1185"/>
      <c r="AQ1428" s="1185"/>
      <c r="AR1428" s="1185"/>
      <c r="AS1428" s="1185"/>
      <c r="AT1428" s="1185"/>
      <c r="AU1428" s="1185"/>
      <c r="AV1428" s="1185"/>
      <c r="AW1428" s="1185"/>
      <c r="AX1428" s="1185"/>
      <c r="AY1428" s="1185"/>
      <c r="AZ1428" s="1185"/>
      <c r="BA1428" s="1185"/>
      <c r="BB1428" s="1185"/>
      <c r="BC1428" s="1185"/>
      <c r="BD1428" s="1185"/>
      <c r="BE1428" s="1185"/>
      <c r="BF1428" s="1185"/>
      <c r="BG1428" s="1185"/>
      <c r="BH1428" s="1185"/>
      <c r="BI1428" s="1185"/>
      <c r="BJ1428" s="1185"/>
      <c r="BK1428" s="1185"/>
      <c r="BL1428" s="1185"/>
      <c r="BM1428" s="1185"/>
      <c r="BN1428" s="1185"/>
      <c r="BO1428" s="1185"/>
      <c r="BP1428" s="1185"/>
      <c r="BQ1428" s="1185"/>
      <c r="BR1428" s="1185"/>
      <c r="BS1428" s="1185"/>
      <c r="BT1428" s="1185"/>
      <c r="BU1428" s="1185"/>
      <c r="BV1428" s="1185"/>
      <c r="BW1428" s="1185"/>
      <c r="BX1428" s="1185"/>
      <c r="BY1428" s="1185"/>
      <c r="BZ1428" s="1185"/>
      <c r="CA1428" s="1185"/>
      <c r="CB1428" s="1185"/>
      <c r="CC1428" s="1185"/>
      <c r="CD1428" s="1185"/>
      <c r="CE1428" s="1185"/>
      <c r="CF1428" s="1185"/>
      <c r="CG1428" s="1185"/>
      <c r="CH1428" s="1185"/>
      <c r="CI1428" s="1185"/>
      <c r="CJ1428" s="1185"/>
      <c r="CK1428" s="1185"/>
      <c r="CL1428" s="1185"/>
      <c r="CM1428" s="1185"/>
      <c r="CN1428" s="1185"/>
      <c r="CO1428" s="1185"/>
      <c r="CP1428" s="1185"/>
      <c r="CQ1428" s="1185"/>
      <c r="CR1428" s="1185"/>
      <c r="CS1428" s="1185"/>
      <c r="CT1428" s="1185"/>
      <c r="CU1428" s="1185"/>
      <c r="CV1428" s="1185"/>
      <c r="CW1428" s="1185"/>
      <c r="CX1428" s="1185"/>
      <c r="CY1428" s="1185"/>
      <c r="CZ1428" s="1185"/>
      <c r="DA1428" s="1185"/>
      <c r="DB1428" s="1185"/>
      <c r="DC1428" s="1185"/>
      <c r="DD1428" s="1185"/>
      <c r="DE1428" s="1185"/>
      <c r="DF1428" s="1185"/>
      <c r="DG1428" s="1185"/>
      <c r="DH1428" s="1185"/>
      <c r="DI1428" s="1185"/>
      <c r="DJ1428" s="1185"/>
      <c r="DK1428" s="1185"/>
      <c r="DL1428" s="1185"/>
      <c r="DM1428" s="1185"/>
      <c r="DN1428" s="1185"/>
      <c r="DO1428" s="1185"/>
      <c r="DP1428" s="1185"/>
      <c r="DQ1428" s="1185"/>
      <c r="DR1428" s="1185"/>
      <c r="DS1428" s="1185"/>
      <c r="DT1428" s="1185"/>
      <c r="DU1428" s="1185"/>
      <c r="DV1428" s="1185"/>
      <c r="DW1428" s="1185"/>
      <c r="DX1428" s="1185"/>
      <c r="DY1428" s="1185"/>
      <c r="DZ1428" s="1185"/>
      <c r="EA1428" s="1185"/>
      <c r="EB1428" s="1185"/>
      <c r="EC1428" s="1185"/>
      <c r="ED1428" s="1185"/>
      <c r="EE1428" s="1185"/>
      <c r="EF1428" s="1185"/>
      <c r="EG1428" s="1185"/>
      <c r="EH1428" s="1185"/>
      <c r="EI1428" s="1185"/>
      <c r="EJ1428" s="1185"/>
      <c r="EK1428" s="1185"/>
      <c r="EL1428" s="1185"/>
      <c r="EM1428" s="1185"/>
      <c r="EN1428" s="1185"/>
      <c r="EO1428" s="1185"/>
      <c r="EP1428" s="1185"/>
      <c r="EQ1428" s="1185"/>
      <c r="ER1428" s="1185"/>
      <c r="ES1428" s="1185"/>
      <c r="ET1428" s="1185"/>
      <c r="EU1428" s="1185"/>
      <c r="EV1428" s="1185"/>
      <c r="EW1428" s="1185"/>
      <c r="EX1428" s="1185"/>
      <c r="EY1428" s="1185"/>
    </row>
    <row r="1429" spans="4:155" s="585" customFormat="1" hidden="1">
      <c r="D1429" s="2245"/>
      <c r="E1429" s="2245"/>
      <c r="F1429" s="2245"/>
      <c r="G1429" s="1179"/>
      <c r="H1429" s="1185"/>
      <c r="I1429" s="1185"/>
      <c r="J1429" s="1185"/>
      <c r="K1429" s="1185"/>
      <c r="L1429" s="1185"/>
      <c r="M1429" s="1185"/>
      <c r="N1429" s="1185"/>
      <c r="O1429" s="1185"/>
      <c r="P1429" s="1185"/>
      <c r="Q1429" s="1185"/>
      <c r="R1429" s="1185"/>
      <c r="S1429" s="1185"/>
      <c r="T1429" s="1185"/>
      <c r="U1429" s="1185"/>
      <c r="V1429" s="1185"/>
      <c r="W1429" s="1185"/>
      <c r="X1429" s="1185"/>
      <c r="Y1429" s="1185"/>
      <c r="Z1429" s="1185"/>
      <c r="AA1429" s="1185"/>
      <c r="AB1429" s="1185"/>
      <c r="AC1429" s="1185"/>
      <c r="AD1429" s="1185"/>
      <c r="AE1429" s="1185"/>
      <c r="AF1429" s="1185"/>
      <c r="AG1429" s="1185"/>
      <c r="AH1429" s="1185"/>
      <c r="AI1429" s="1185"/>
      <c r="AJ1429" s="1185"/>
      <c r="AK1429" s="1185"/>
      <c r="AL1429" s="1185"/>
      <c r="AM1429" s="1185"/>
      <c r="AN1429" s="1185"/>
      <c r="AO1429" s="1185"/>
      <c r="AP1429" s="1185"/>
      <c r="AQ1429" s="1185"/>
      <c r="AR1429" s="1185"/>
      <c r="AS1429" s="1185"/>
      <c r="AT1429" s="1185"/>
      <c r="AU1429" s="1185"/>
      <c r="AV1429" s="1185"/>
      <c r="AW1429" s="1185"/>
      <c r="AX1429" s="1185"/>
      <c r="AY1429" s="1185"/>
      <c r="AZ1429" s="1185"/>
      <c r="BA1429" s="1185"/>
      <c r="BB1429" s="1185"/>
      <c r="BC1429" s="1185"/>
      <c r="BD1429" s="1185"/>
      <c r="BE1429" s="1185"/>
      <c r="BF1429" s="1185"/>
      <c r="BG1429" s="1185"/>
      <c r="BH1429" s="1185"/>
      <c r="BI1429" s="1185"/>
      <c r="BJ1429" s="1185"/>
      <c r="BK1429" s="1185"/>
      <c r="BL1429" s="1185"/>
      <c r="BM1429" s="1185"/>
      <c r="BN1429" s="1185"/>
      <c r="BO1429" s="1185"/>
      <c r="BP1429" s="1185"/>
      <c r="BQ1429" s="1185"/>
      <c r="BR1429" s="1185"/>
      <c r="BS1429" s="1185"/>
      <c r="BT1429" s="1185"/>
      <c r="BU1429" s="1185"/>
      <c r="BV1429" s="1185"/>
      <c r="BW1429" s="1185"/>
      <c r="BX1429" s="1185"/>
      <c r="BY1429" s="1185"/>
      <c r="BZ1429" s="1185"/>
      <c r="CA1429" s="1185"/>
      <c r="CB1429" s="1185"/>
      <c r="CC1429" s="1185"/>
      <c r="CD1429" s="1185"/>
      <c r="CE1429" s="1185"/>
      <c r="CF1429" s="1185"/>
      <c r="CG1429" s="1185"/>
      <c r="CH1429" s="1185"/>
      <c r="CI1429" s="1185"/>
      <c r="CJ1429" s="1185"/>
      <c r="CK1429" s="1185"/>
      <c r="CL1429" s="1185"/>
      <c r="CM1429" s="1185"/>
      <c r="CN1429" s="1185"/>
      <c r="CO1429" s="1185"/>
      <c r="CP1429" s="1185"/>
      <c r="CQ1429" s="1185"/>
      <c r="CR1429" s="1185"/>
      <c r="CS1429" s="1185"/>
      <c r="CT1429" s="1185"/>
      <c r="CU1429" s="1185"/>
      <c r="CV1429" s="1185"/>
      <c r="CW1429" s="1185"/>
      <c r="CX1429" s="1185"/>
      <c r="CY1429" s="1185"/>
      <c r="CZ1429" s="1185"/>
      <c r="DA1429" s="1185"/>
      <c r="DB1429" s="1185"/>
      <c r="DC1429" s="1185"/>
      <c r="DD1429" s="1185"/>
      <c r="DE1429" s="1185"/>
      <c r="DF1429" s="1185"/>
      <c r="DG1429" s="1185"/>
      <c r="DH1429" s="1185"/>
      <c r="DI1429" s="1185"/>
      <c r="DJ1429" s="1185"/>
      <c r="DK1429" s="1185"/>
      <c r="DL1429" s="1185"/>
      <c r="DM1429" s="1185"/>
      <c r="DN1429" s="1185"/>
      <c r="DO1429" s="1185"/>
      <c r="DP1429" s="1185"/>
      <c r="DQ1429" s="1185"/>
      <c r="DR1429" s="1185"/>
      <c r="DS1429" s="1185"/>
      <c r="DT1429" s="1185"/>
      <c r="DU1429" s="1185"/>
      <c r="DV1429" s="1185"/>
      <c r="DW1429" s="1185"/>
      <c r="DX1429" s="1185"/>
      <c r="DY1429" s="1185"/>
      <c r="DZ1429" s="1185"/>
      <c r="EA1429" s="1185"/>
      <c r="EB1429" s="1185"/>
      <c r="EC1429" s="1185"/>
      <c r="ED1429" s="1185"/>
      <c r="EE1429" s="1185"/>
      <c r="EF1429" s="1185"/>
      <c r="EG1429" s="1185"/>
      <c r="EH1429" s="1185"/>
      <c r="EI1429" s="1185"/>
      <c r="EJ1429" s="1185"/>
      <c r="EK1429" s="1185"/>
      <c r="EL1429" s="1185"/>
      <c r="EM1429" s="1185"/>
      <c r="EN1429" s="1185"/>
      <c r="EO1429" s="1185"/>
      <c r="EP1429" s="1185"/>
      <c r="EQ1429" s="1185"/>
      <c r="ER1429" s="1185"/>
      <c r="ES1429" s="1185"/>
      <c r="ET1429" s="1185"/>
      <c r="EU1429" s="1185"/>
      <c r="EV1429" s="1185"/>
      <c r="EW1429" s="1185"/>
      <c r="EX1429" s="1185"/>
      <c r="EY1429" s="1185"/>
    </row>
    <row r="1430" spans="4:155" s="585" customFormat="1" hidden="1">
      <c r="D1430" s="2245"/>
      <c r="E1430" s="2245"/>
      <c r="F1430" s="2245"/>
      <c r="G1430" s="1179"/>
      <c r="H1430" s="1185"/>
      <c r="I1430" s="1185"/>
      <c r="J1430" s="1185"/>
      <c r="K1430" s="1185"/>
      <c r="L1430" s="1185"/>
      <c r="M1430" s="1185"/>
      <c r="N1430" s="1185"/>
      <c r="O1430" s="1185"/>
      <c r="P1430" s="1185"/>
      <c r="Q1430" s="1185"/>
      <c r="R1430" s="1185"/>
      <c r="S1430" s="1185"/>
      <c r="T1430" s="1185"/>
      <c r="U1430" s="1185"/>
      <c r="V1430" s="1185"/>
      <c r="W1430" s="1185"/>
      <c r="X1430" s="1185"/>
      <c r="Y1430" s="1185"/>
      <c r="Z1430" s="1185"/>
      <c r="AA1430" s="1185"/>
      <c r="AB1430" s="1185"/>
      <c r="AC1430" s="1185"/>
      <c r="AD1430" s="1185"/>
      <c r="AE1430" s="1185"/>
      <c r="AF1430" s="1185"/>
      <c r="AG1430" s="1185"/>
      <c r="AH1430" s="1185"/>
      <c r="AI1430" s="1185"/>
      <c r="AJ1430" s="1185"/>
      <c r="AK1430" s="1185"/>
      <c r="AL1430" s="1185"/>
      <c r="AM1430" s="1185"/>
      <c r="AN1430" s="1185"/>
      <c r="AO1430" s="1185"/>
      <c r="AP1430" s="1185"/>
      <c r="AQ1430" s="1185"/>
      <c r="AR1430" s="1185"/>
      <c r="AS1430" s="1185"/>
      <c r="AT1430" s="1185"/>
      <c r="AU1430" s="1185"/>
      <c r="AV1430" s="1185"/>
      <c r="AW1430" s="1185"/>
      <c r="AX1430" s="1185"/>
      <c r="AY1430" s="1185"/>
      <c r="AZ1430" s="1185"/>
      <c r="BA1430" s="1185"/>
      <c r="BB1430" s="1185"/>
      <c r="BC1430" s="1185"/>
      <c r="BD1430" s="1185"/>
      <c r="BE1430" s="1185"/>
      <c r="BF1430" s="1185"/>
      <c r="BG1430" s="1185"/>
      <c r="BH1430" s="1185"/>
      <c r="BI1430" s="1185"/>
      <c r="BJ1430" s="1185"/>
      <c r="BK1430" s="1185"/>
      <c r="BL1430" s="1185"/>
      <c r="BM1430" s="1185"/>
      <c r="BN1430" s="1185"/>
      <c r="BO1430" s="1185"/>
      <c r="BP1430" s="1185"/>
      <c r="BQ1430" s="1185"/>
      <c r="BR1430" s="1185"/>
      <c r="BS1430" s="1185"/>
      <c r="BT1430" s="1185"/>
      <c r="BU1430" s="1185"/>
      <c r="BV1430" s="1185"/>
      <c r="BW1430" s="1185"/>
      <c r="BX1430" s="1185"/>
      <c r="BY1430" s="1185"/>
      <c r="BZ1430" s="1185"/>
      <c r="CA1430" s="1185"/>
      <c r="CB1430" s="1185"/>
      <c r="CC1430" s="1185"/>
      <c r="CD1430" s="1185"/>
      <c r="CE1430" s="1185"/>
      <c r="CF1430" s="1185"/>
      <c r="CG1430" s="1185"/>
      <c r="CH1430" s="1185"/>
      <c r="CI1430" s="1185"/>
      <c r="CJ1430" s="1185"/>
      <c r="CK1430" s="1185"/>
      <c r="CL1430" s="1185"/>
      <c r="CM1430" s="1185"/>
      <c r="CN1430" s="1185"/>
      <c r="CO1430" s="1185"/>
      <c r="CP1430" s="1185"/>
      <c r="CQ1430" s="1185"/>
      <c r="CR1430" s="1185"/>
      <c r="CS1430" s="1185"/>
      <c r="CT1430" s="1185"/>
      <c r="CU1430" s="1185"/>
      <c r="CV1430" s="1185"/>
      <c r="CW1430" s="1185"/>
      <c r="CX1430" s="1185"/>
      <c r="CY1430" s="1185"/>
      <c r="CZ1430" s="1185"/>
      <c r="DA1430" s="1185"/>
      <c r="DB1430" s="1185"/>
      <c r="DC1430" s="1185"/>
      <c r="DD1430" s="1185"/>
      <c r="DE1430" s="1185"/>
      <c r="DF1430" s="1185"/>
      <c r="DG1430" s="1185"/>
      <c r="DH1430" s="1185"/>
      <c r="DI1430" s="1185"/>
      <c r="DJ1430" s="1185"/>
      <c r="DK1430" s="1185"/>
      <c r="DL1430" s="1185"/>
      <c r="DM1430" s="1185"/>
      <c r="DN1430" s="1185"/>
      <c r="DO1430" s="1185"/>
      <c r="DP1430" s="1185"/>
      <c r="DQ1430" s="1185"/>
      <c r="DR1430" s="1185"/>
      <c r="DS1430" s="1185"/>
      <c r="DT1430" s="1185"/>
      <c r="DU1430" s="1185"/>
      <c r="DV1430" s="1185"/>
      <c r="DW1430" s="1185"/>
      <c r="DX1430" s="1185"/>
      <c r="DY1430" s="1185"/>
      <c r="DZ1430" s="1185"/>
      <c r="EA1430" s="1185"/>
      <c r="EB1430" s="1185"/>
      <c r="EC1430" s="1185"/>
      <c r="ED1430" s="1185"/>
      <c r="EE1430" s="1185"/>
      <c r="EF1430" s="1185"/>
      <c r="EG1430" s="1185"/>
      <c r="EH1430" s="1185"/>
      <c r="EI1430" s="1185"/>
      <c r="EJ1430" s="1185"/>
      <c r="EK1430" s="1185"/>
      <c r="EL1430" s="1185"/>
      <c r="EM1430" s="1185"/>
      <c r="EN1430" s="1185"/>
      <c r="EO1430" s="1185"/>
      <c r="EP1430" s="1185"/>
      <c r="EQ1430" s="1185"/>
      <c r="ER1430" s="1185"/>
      <c r="ES1430" s="1185"/>
      <c r="ET1430" s="1185"/>
      <c r="EU1430" s="1185"/>
      <c r="EV1430" s="1185"/>
      <c r="EW1430" s="1185"/>
      <c r="EX1430" s="1185"/>
      <c r="EY1430" s="1185"/>
    </row>
    <row r="1431" spans="4:155" s="585" customFormat="1" hidden="1">
      <c r="D1431" s="2245"/>
      <c r="E1431" s="2245"/>
      <c r="F1431" s="2245"/>
      <c r="G1431" s="1179"/>
      <c r="H1431" s="1185"/>
      <c r="I1431" s="1185"/>
      <c r="J1431" s="1185"/>
      <c r="K1431" s="1185"/>
      <c r="L1431" s="1185"/>
      <c r="M1431" s="1185"/>
      <c r="N1431" s="1185"/>
      <c r="O1431" s="1185"/>
      <c r="P1431" s="1185"/>
      <c r="Q1431" s="1185"/>
      <c r="R1431" s="1185"/>
      <c r="S1431" s="1185"/>
      <c r="T1431" s="1185"/>
      <c r="U1431" s="1185"/>
      <c r="V1431" s="1185"/>
      <c r="W1431" s="1185"/>
      <c r="X1431" s="1185"/>
      <c r="Y1431" s="1185"/>
      <c r="Z1431" s="1185"/>
      <c r="AA1431" s="1185"/>
      <c r="AB1431" s="1185"/>
      <c r="AC1431" s="1185"/>
      <c r="AD1431" s="1185"/>
      <c r="AE1431" s="1185"/>
      <c r="AF1431" s="1185"/>
      <c r="AG1431" s="1185"/>
      <c r="AH1431" s="1185"/>
      <c r="AI1431" s="1185"/>
      <c r="AJ1431" s="1185"/>
      <c r="AK1431" s="1185"/>
      <c r="AL1431" s="1185"/>
      <c r="AM1431" s="1185"/>
      <c r="AN1431" s="1185"/>
      <c r="AO1431" s="1185"/>
      <c r="AP1431" s="1185"/>
      <c r="AQ1431" s="1185"/>
      <c r="AR1431" s="1185"/>
      <c r="AS1431" s="1185"/>
      <c r="AT1431" s="1185"/>
      <c r="AU1431" s="1185"/>
      <c r="AV1431" s="1185"/>
      <c r="AW1431" s="1185"/>
      <c r="AX1431" s="1185"/>
      <c r="AY1431" s="1185"/>
      <c r="AZ1431" s="1185"/>
      <c r="BA1431" s="1185"/>
      <c r="BB1431" s="1185"/>
      <c r="BC1431" s="1185"/>
      <c r="BD1431" s="1185"/>
      <c r="BE1431" s="1185"/>
      <c r="BF1431" s="1185"/>
      <c r="BG1431" s="1185"/>
      <c r="BH1431" s="1185"/>
      <c r="BI1431" s="1185"/>
      <c r="BJ1431" s="1185"/>
      <c r="BK1431" s="1185"/>
      <c r="BL1431" s="1185"/>
      <c r="BM1431" s="1185"/>
      <c r="BN1431" s="1185"/>
      <c r="BO1431" s="1185"/>
      <c r="BP1431" s="1185"/>
      <c r="BQ1431" s="1185"/>
      <c r="BR1431" s="1185"/>
      <c r="BS1431" s="1185"/>
      <c r="BT1431" s="1185"/>
      <c r="BU1431" s="1185"/>
      <c r="BV1431" s="1185"/>
      <c r="BW1431" s="1185"/>
      <c r="BX1431" s="1185"/>
      <c r="BY1431" s="1185"/>
      <c r="BZ1431" s="1185"/>
      <c r="CA1431" s="1185"/>
      <c r="CB1431" s="1185"/>
      <c r="CC1431" s="1185"/>
      <c r="CD1431" s="1185"/>
      <c r="CE1431" s="1185"/>
      <c r="CF1431" s="1185"/>
      <c r="CG1431" s="1185"/>
      <c r="CH1431" s="1185"/>
      <c r="CI1431" s="1185"/>
      <c r="CJ1431" s="1185"/>
      <c r="CK1431" s="1185"/>
      <c r="CL1431" s="1185"/>
      <c r="CM1431" s="1185"/>
      <c r="CN1431" s="1185"/>
      <c r="CO1431" s="1185"/>
      <c r="CP1431" s="1185"/>
      <c r="CQ1431" s="1185"/>
      <c r="CR1431" s="1185"/>
      <c r="CS1431" s="1185"/>
      <c r="CT1431" s="1185"/>
      <c r="CU1431" s="1185"/>
      <c r="CV1431" s="1185"/>
      <c r="CW1431" s="1185"/>
      <c r="CX1431" s="1185"/>
      <c r="CY1431" s="1185"/>
      <c r="CZ1431" s="1185"/>
      <c r="DA1431" s="1185"/>
      <c r="DB1431" s="1185"/>
      <c r="DC1431" s="1185"/>
      <c r="DD1431" s="1185"/>
      <c r="DE1431" s="1185"/>
      <c r="DF1431" s="1185"/>
      <c r="DG1431" s="1185"/>
      <c r="DH1431" s="1185"/>
      <c r="DI1431" s="1185"/>
      <c r="DJ1431" s="1185"/>
      <c r="DK1431" s="1185"/>
      <c r="DL1431" s="1185"/>
      <c r="DM1431" s="1185"/>
      <c r="DN1431" s="1185"/>
      <c r="DO1431" s="1185"/>
      <c r="DP1431" s="1185"/>
      <c r="DQ1431" s="1185"/>
      <c r="DR1431" s="1185"/>
      <c r="DS1431" s="1185"/>
      <c r="DT1431" s="1185"/>
      <c r="DU1431" s="1185"/>
      <c r="DV1431" s="1185"/>
      <c r="DW1431" s="1185"/>
      <c r="DX1431" s="1185"/>
      <c r="DY1431" s="1185"/>
      <c r="DZ1431" s="1185"/>
      <c r="EA1431" s="1185"/>
      <c r="EB1431" s="1185"/>
      <c r="EC1431" s="1185"/>
      <c r="ED1431" s="1185"/>
      <c r="EE1431" s="1185"/>
      <c r="EF1431" s="1185"/>
      <c r="EG1431" s="1185"/>
      <c r="EH1431" s="1185"/>
      <c r="EI1431" s="1185"/>
      <c r="EJ1431" s="1185"/>
      <c r="EK1431" s="1185"/>
      <c r="EL1431" s="1185"/>
      <c r="EM1431" s="1185"/>
      <c r="EN1431" s="1185"/>
      <c r="EO1431" s="1185"/>
      <c r="EP1431" s="1185"/>
      <c r="EQ1431" s="1185"/>
      <c r="ER1431" s="1185"/>
      <c r="ES1431" s="1185"/>
      <c r="ET1431" s="1185"/>
      <c r="EU1431" s="1185"/>
      <c r="EV1431" s="1185"/>
      <c r="EW1431" s="1185"/>
      <c r="EX1431" s="1185"/>
      <c r="EY1431" s="1185"/>
    </row>
    <row r="1432" spans="4:155" s="585" customFormat="1" hidden="1">
      <c r="D1432" s="2245"/>
      <c r="E1432" s="2245"/>
      <c r="F1432" s="2245"/>
      <c r="G1432" s="1179"/>
      <c r="H1432" s="1185"/>
      <c r="I1432" s="1185"/>
      <c r="J1432" s="1185"/>
      <c r="K1432" s="1185"/>
      <c r="L1432" s="1185"/>
      <c r="M1432" s="1185"/>
      <c r="N1432" s="1185"/>
      <c r="O1432" s="1185"/>
      <c r="P1432" s="1185"/>
      <c r="Q1432" s="1185"/>
      <c r="R1432" s="1185"/>
      <c r="S1432" s="1185"/>
      <c r="T1432" s="1185"/>
      <c r="U1432" s="1185"/>
      <c r="V1432" s="1185"/>
      <c r="W1432" s="1185"/>
      <c r="X1432" s="1185"/>
      <c r="Y1432" s="1185"/>
      <c r="Z1432" s="1185"/>
      <c r="AA1432" s="1185"/>
      <c r="AB1432" s="1185"/>
      <c r="AC1432" s="1185"/>
      <c r="AD1432" s="1185"/>
      <c r="AE1432" s="1185"/>
      <c r="AF1432" s="1185"/>
      <c r="AG1432" s="1185"/>
      <c r="AH1432" s="1185"/>
      <c r="AI1432" s="1185"/>
      <c r="AJ1432" s="1185"/>
      <c r="AK1432" s="1185"/>
      <c r="AL1432" s="1185"/>
      <c r="AM1432" s="1185"/>
      <c r="AN1432" s="1185"/>
      <c r="AO1432" s="1185"/>
      <c r="AP1432" s="1185"/>
      <c r="AQ1432" s="1185"/>
      <c r="AR1432" s="1185"/>
      <c r="AS1432" s="1185"/>
      <c r="AT1432" s="1185"/>
      <c r="AU1432" s="1185"/>
      <c r="AV1432" s="1185"/>
      <c r="AW1432" s="1185"/>
      <c r="AX1432" s="1185"/>
      <c r="AY1432" s="1185"/>
      <c r="AZ1432" s="1185"/>
      <c r="BA1432" s="1185"/>
      <c r="BB1432" s="1185"/>
      <c r="BC1432" s="1185"/>
      <c r="BD1432" s="1185"/>
      <c r="BE1432" s="1185"/>
      <c r="BF1432" s="1185"/>
      <c r="BG1432" s="1185"/>
      <c r="BH1432" s="1185"/>
      <c r="BI1432" s="1185"/>
      <c r="BJ1432" s="1185"/>
      <c r="BK1432" s="1185"/>
      <c r="BL1432" s="1185"/>
      <c r="BM1432" s="1185"/>
      <c r="BN1432" s="1185"/>
      <c r="BO1432" s="1185"/>
      <c r="BP1432" s="1185"/>
      <c r="BQ1432" s="1185"/>
      <c r="BR1432" s="1185"/>
      <c r="BS1432" s="1185"/>
      <c r="BT1432" s="1185"/>
      <c r="BU1432" s="1185"/>
      <c r="BV1432" s="1185"/>
      <c r="BW1432" s="1185"/>
      <c r="BX1432" s="1185"/>
      <c r="BY1432" s="1185"/>
      <c r="BZ1432" s="1185"/>
      <c r="CA1432" s="1185"/>
      <c r="CB1432" s="1185"/>
      <c r="CC1432" s="1185"/>
      <c r="CD1432" s="1185"/>
      <c r="CE1432" s="1185"/>
      <c r="CF1432" s="1185"/>
      <c r="CG1432" s="1185"/>
      <c r="CH1432" s="1185"/>
      <c r="CI1432" s="1185"/>
      <c r="CJ1432" s="1185"/>
      <c r="CK1432" s="1185"/>
      <c r="CL1432" s="1185"/>
      <c r="CM1432" s="1185"/>
      <c r="CN1432" s="1185"/>
      <c r="CO1432" s="1185"/>
      <c r="CP1432" s="1185"/>
      <c r="CQ1432" s="1185"/>
      <c r="CR1432" s="1185"/>
      <c r="CS1432" s="1185"/>
      <c r="CT1432" s="1185"/>
      <c r="CU1432" s="1185"/>
      <c r="CV1432" s="1185"/>
      <c r="CW1432" s="1185"/>
      <c r="CX1432" s="1185"/>
      <c r="CY1432" s="1185"/>
      <c r="CZ1432" s="1185"/>
      <c r="DA1432" s="1185"/>
      <c r="DB1432" s="1185"/>
      <c r="DC1432" s="1185"/>
      <c r="DD1432" s="1185"/>
      <c r="DE1432" s="1185"/>
      <c r="DF1432" s="1185"/>
      <c r="DG1432" s="1185"/>
      <c r="DH1432" s="1185"/>
      <c r="DI1432" s="1185"/>
      <c r="DJ1432" s="1185"/>
      <c r="DK1432" s="1185"/>
      <c r="DL1432" s="1185"/>
      <c r="DM1432" s="1185"/>
      <c r="DN1432" s="1185"/>
      <c r="DO1432" s="1185"/>
      <c r="DP1432" s="1185"/>
      <c r="DQ1432" s="1185"/>
      <c r="DR1432" s="1185"/>
      <c r="DS1432" s="1185"/>
      <c r="DT1432" s="1185"/>
      <c r="DU1432" s="1185"/>
      <c r="DV1432" s="1185"/>
      <c r="DW1432" s="1185"/>
      <c r="DX1432" s="1185"/>
      <c r="DY1432" s="1185"/>
      <c r="DZ1432" s="1185"/>
      <c r="EA1432" s="1185"/>
      <c r="EB1432" s="1185"/>
      <c r="EC1432" s="1185"/>
      <c r="ED1432" s="1185"/>
      <c r="EE1432" s="1185"/>
      <c r="EF1432" s="1185"/>
      <c r="EG1432" s="1185"/>
      <c r="EH1432" s="1185"/>
      <c r="EI1432" s="1185"/>
      <c r="EJ1432" s="1185"/>
      <c r="EK1432" s="1185"/>
      <c r="EL1432" s="1185"/>
      <c r="EM1432" s="1185"/>
      <c r="EN1432" s="1185"/>
      <c r="EO1432" s="1185"/>
      <c r="EP1432" s="1185"/>
      <c r="EQ1432" s="1185"/>
      <c r="ER1432" s="1185"/>
      <c r="ES1432" s="1185"/>
      <c r="ET1432" s="1185"/>
      <c r="EU1432" s="1185"/>
      <c r="EV1432" s="1185"/>
      <c r="EW1432" s="1185"/>
      <c r="EX1432" s="1185"/>
      <c r="EY1432" s="1185"/>
    </row>
    <row r="1433" spans="4:155" s="585" customFormat="1" hidden="1">
      <c r="D1433" s="2245"/>
      <c r="E1433" s="2245"/>
      <c r="F1433" s="2245"/>
      <c r="G1433" s="1179"/>
      <c r="H1433" s="1185"/>
      <c r="I1433" s="1185"/>
      <c r="J1433" s="1185"/>
      <c r="K1433" s="1185"/>
      <c r="L1433" s="1185"/>
      <c r="M1433" s="1185"/>
      <c r="N1433" s="1185"/>
      <c r="O1433" s="1185"/>
      <c r="P1433" s="1185"/>
      <c r="Q1433" s="1185"/>
      <c r="R1433" s="1185"/>
      <c r="S1433" s="1185"/>
      <c r="T1433" s="1185"/>
      <c r="U1433" s="1185"/>
      <c r="V1433" s="1185"/>
      <c r="W1433" s="1185"/>
      <c r="X1433" s="1185"/>
      <c r="Y1433" s="1185"/>
      <c r="Z1433" s="1185"/>
      <c r="AA1433" s="1185"/>
      <c r="AB1433" s="1185"/>
      <c r="AC1433" s="1185"/>
      <c r="AD1433" s="1185"/>
      <c r="AE1433" s="1185"/>
      <c r="AF1433" s="1185"/>
      <c r="AG1433" s="1185"/>
      <c r="AH1433" s="1185"/>
      <c r="AI1433" s="1185"/>
      <c r="AJ1433" s="1185"/>
      <c r="AK1433" s="1185"/>
      <c r="AL1433" s="1185"/>
      <c r="AM1433" s="1185"/>
      <c r="AN1433" s="1185"/>
      <c r="AO1433" s="1185"/>
      <c r="AP1433" s="1185"/>
      <c r="AQ1433" s="1185"/>
      <c r="AR1433" s="1185"/>
      <c r="AS1433" s="1185"/>
      <c r="AT1433" s="1185"/>
      <c r="AU1433" s="1185"/>
      <c r="AV1433" s="1185"/>
      <c r="AW1433" s="1185"/>
      <c r="AX1433" s="1185"/>
      <c r="AY1433" s="1185"/>
      <c r="AZ1433" s="1185"/>
      <c r="BA1433" s="1185"/>
      <c r="BB1433" s="1185"/>
      <c r="BC1433" s="1185"/>
      <c r="BD1433" s="1185"/>
      <c r="BE1433" s="1185"/>
      <c r="BF1433" s="1185"/>
      <c r="BG1433" s="1185"/>
      <c r="BH1433" s="1185"/>
      <c r="BI1433" s="1185"/>
      <c r="BJ1433" s="1185"/>
      <c r="BK1433" s="1185"/>
      <c r="BL1433" s="1185"/>
      <c r="BM1433" s="1185"/>
      <c r="BN1433" s="1185"/>
      <c r="BO1433" s="1185"/>
      <c r="BP1433" s="1185"/>
      <c r="BQ1433" s="1185"/>
      <c r="BR1433" s="1185"/>
      <c r="BS1433" s="1185"/>
      <c r="BT1433" s="1185"/>
      <c r="BU1433" s="1185"/>
      <c r="BV1433" s="1185"/>
      <c r="BW1433" s="1185"/>
      <c r="BX1433" s="1185"/>
      <c r="BY1433" s="1185"/>
      <c r="BZ1433" s="1185"/>
      <c r="CA1433" s="1185"/>
      <c r="CB1433" s="1185"/>
      <c r="CC1433" s="1185"/>
      <c r="CD1433" s="1185"/>
      <c r="CE1433" s="1185"/>
      <c r="CF1433" s="1185"/>
      <c r="CG1433" s="1185"/>
      <c r="CH1433" s="1185"/>
      <c r="CI1433" s="1185"/>
      <c r="CJ1433" s="1185"/>
      <c r="CK1433" s="1185"/>
      <c r="CL1433" s="1185"/>
      <c r="CM1433" s="1185"/>
      <c r="CN1433" s="1185"/>
      <c r="CO1433" s="1185"/>
      <c r="CP1433" s="1185"/>
      <c r="CQ1433" s="1185"/>
      <c r="CR1433" s="1185"/>
      <c r="CS1433" s="1185"/>
      <c r="CT1433" s="1185"/>
      <c r="CU1433" s="1185"/>
      <c r="CV1433" s="1185"/>
      <c r="CW1433" s="1185"/>
      <c r="CX1433" s="1185"/>
      <c r="CY1433" s="1185"/>
      <c r="CZ1433" s="1185"/>
      <c r="DA1433" s="1185"/>
      <c r="DB1433" s="1185"/>
      <c r="DC1433" s="1185"/>
      <c r="DD1433" s="1185"/>
      <c r="DE1433" s="1185"/>
      <c r="DF1433" s="1185"/>
      <c r="DG1433" s="1185"/>
      <c r="DH1433" s="1185"/>
      <c r="DI1433" s="1185"/>
      <c r="DJ1433" s="1185"/>
      <c r="DK1433" s="1185"/>
      <c r="DL1433" s="1185"/>
      <c r="DM1433" s="1185"/>
      <c r="DN1433" s="1185"/>
      <c r="DO1433" s="1185"/>
      <c r="DP1433" s="1185"/>
      <c r="DQ1433" s="1185"/>
      <c r="DR1433" s="1185"/>
      <c r="DS1433" s="1185"/>
      <c r="DT1433" s="1185"/>
      <c r="DU1433" s="1185"/>
      <c r="DV1433" s="1185"/>
      <c r="DW1433" s="1185"/>
      <c r="DX1433" s="1185"/>
      <c r="DY1433" s="1185"/>
      <c r="DZ1433" s="1185"/>
      <c r="EA1433" s="1185"/>
      <c r="EB1433" s="1185"/>
      <c r="EC1433" s="1185"/>
      <c r="ED1433" s="1185"/>
      <c r="EE1433" s="1185"/>
      <c r="EF1433" s="1185"/>
      <c r="EG1433" s="1185"/>
      <c r="EH1433" s="1185"/>
      <c r="EI1433" s="1185"/>
      <c r="EJ1433" s="1185"/>
      <c r="EK1433" s="1185"/>
      <c r="EL1433" s="1185"/>
      <c r="EM1433" s="1185"/>
      <c r="EN1433" s="1185"/>
      <c r="EO1433" s="1185"/>
      <c r="EP1433" s="1185"/>
      <c r="EQ1433" s="1185"/>
      <c r="ER1433" s="1185"/>
      <c r="ES1433" s="1185"/>
      <c r="ET1433" s="1185"/>
      <c r="EU1433" s="1185"/>
      <c r="EV1433" s="1185"/>
      <c r="EW1433" s="1185"/>
      <c r="EX1433" s="1185"/>
      <c r="EY1433" s="1185"/>
    </row>
    <row r="1434" spans="4:155" s="585" customFormat="1" hidden="1">
      <c r="D1434" s="2245"/>
      <c r="E1434" s="2245"/>
      <c r="F1434" s="2245"/>
      <c r="G1434" s="1179"/>
      <c r="H1434" s="1185"/>
      <c r="I1434" s="1185"/>
      <c r="J1434" s="1185"/>
      <c r="K1434" s="1185"/>
      <c r="L1434" s="1185"/>
      <c r="M1434" s="1185"/>
      <c r="N1434" s="1185"/>
      <c r="O1434" s="1185"/>
      <c r="P1434" s="1185"/>
      <c r="Q1434" s="1185"/>
      <c r="R1434" s="1185"/>
      <c r="S1434" s="1185"/>
      <c r="T1434" s="1185"/>
      <c r="U1434" s="1185"/>
      <c r="V1434" s="1185"/>
      <c r="W1434" s="1185"/>
      <c r="X1434" s="1185"/>
      <c r="Y1434" s="1185"/>
      <c r="Z1434" s="1185"/>
      <c r="AA1434" s="1185"/>
      <c r="AB1434" s="1185"/>
      <c r="AC1434" s="1185"/>
      <c r="AD1434" s="1185"/>
      <c r="AE1434" s="1185"/>
      <c r="AF1434" s="1185"/>
      <c r="AG1434" s="1185"/>
      <c r="AH1434" s="1185"/>
      <c r="AI1434" s="1185"/>
      <c r="AJ1434" s="1185"/>
      <c r="AK1434" s="1185"/>
      <c r="AL1434" s="1185"/>
      <c r="AM1434" s="1185"/>
      <c r="AN1434" s="1185"/>
      <c r="AO1434" s="1185"/>
      <c r="AP1434" s="1185"/>
      <c r="AQ1434" s="1185"/>
      <c r="AR1434" s="1185"/>
      <c r="AS1434" s="1185"/>
      <c r="AT1434" s="1185"/>
      <c r="AU1434" s="1185"/>
      <c r="AV1434" s="1185"/>
      <c r="AW1434" s="1185"/>
      <c r="AX1434" s="1185"/>
      <c r="AY1434" s="1185"/>
      <c r="AZ1434" s="1185"/>
      <c r="BA1434" s="1185"/>
      <c r="BB1434" s="1185"/>
      <c r="BC1434" s="1185"/>
      <c r="BD1434" s="1185"/>
      <c r="BE1434" s="1185"/>
      <c r="BF1434" s="1185"/>
      <c r="BG1434" s="1185"/>
      <c r="BH1434" s="1185"/>
      <c r="BI1434" s="1185"/>
      <c r="BJ1434" s="1185"/>
      <c r="BK1434" s="1185"/>
      <c r="BL1434" s="1185"/>
      <c r="BM1434" s="1185"/>
      <c r="BN1434" s="1185"/>
      <c r="BO1434" s="1185"/>
      <c r="BP1434" s="1185"/>
      <c r="BQ1434" s="1185"/>
      <c r="BR1434" s="1185"/>
      <c r="BS1434" s="1185"/>
      <c r="BT1434" s="1185"/>
      <c r="BU1434" s="1185"/>
      <c r="BV1434" s="1185"/>
      <c r="BW1434" s="1185"/>
      <c r="BX1434" s="1185"/>
      <c r="BY1434" s="1185"/>
      <c r="BZ1434" s="1185"/>
      <c r="CA1434" s="1185"/>
      <c r="CB1434" s="1185"/>
      <c r="CC1434" s="1185"/>
      <c r="CD1434" s="1185"/>
      <c r="CE1434" s="1185"/>
      <c r="CF1434" s="1185"/>
      <c r="CG1434" s="1185"/>
      <c r="CH1434" s="1185"/>
      <c r="CI1434" s="1185"/>
      <c r="CJ1434" s="1185"/>
      <c r="CK1434" s="1185"/>
      <c r="CL1434" s="1185"/>
      <c r="CM1434" s="1185"/>
      <c r="CN1434" s="1185"/>
      <c r="CO1434" s="1185"/>
      <c r="CP1434" s="1185"/>
      <c r="CQ1434" s="1185"/>
      <c r="CR1434" s="1185"/>
      <c r="CS1434" s="1185"/>
      <c r="CT1434" s="1185"/>
      <c r="CU1434" s="1185"/>
      <c r="CV1434" s="1185"/>
      <c r="CW1434" s="1185"/>
      <c r="CX1434" s="1185"/>
      <c r="CY1434" s="1185"/>
      <c r="CZ1434" s="1185"/>
      <c r="DA1434" s="1185"/>
      <c r="DB1434" s="1185"/>
      <c r="DC1434" s="1185"/>
      <c r="DD1434" s="1185"/>
      <c r="DE1434" s="1185"/>
      <c r="DF1434" s="1185"/>
      <c r="DG1434" s="1185"/>
      <c r="DH1434" s="1185"/>
      <c r="DI1434" s="1185"/>
      <c r="DJ1434" s="1185"/>
      <c r="DK1434" s="1185"/>
      <c r="DL1434" s="1185"/>
      <c r="DM1434" s="1185"/>
      <c r="DN1434" s="1185"/>
      <c r="DO1434" s="1185"/>
      <c r="DP1434" s="1185"/>
      <c r="DQ1434" s="1185"/>
      <c r="DR1434" s="1185"/>
      <c r="DS1434" s="1185"/>
      <c r="DT1434" s="1185"/>
      <c r="DU1434" s="1185"/>
      <c r="DV1434" s="1185"/>
      <c r="DW1434" s="1185"/>
      <c r="DX1434" s="1185"/>
      <c r="DY1434" s="1185"/>
      <c r="DZ1434" s="1185"/>
      <c r="EA1434" s="1185"/>
      <c r="EB1434" s="1185"/>
      <c r="EC1434" s="1185"/>
      <c r="ED1434" s="1185"/>
      <c r="EE1434" s="1185"/>
      <c r="EF1434" s="1185"/>
      <c r="EG1434" s="1185"/>
      <c r="EH1434" s="1185"/>
      <c r="EI1434" s="1185"/>
      <c r="EJ1434" s="1185"/>
      <c r="EK1434" s="1185"/>
      <c r="EL1434" s="1185"/>
      <c r="EM1434" s="1185"/>
      <c r="EN1434" s="1185"/>
      <c r="EO1434" s="1185"/>
      <c r="EP1434" s="1185"/>
      <c r="EQ1434" s="1185"/>
      <c r="ER1434" s="1185"/>
      <c r="ES1434" s="1185"/>
      <c r="ET1434" s="1185"/>
      <c r="EU1434" s="1185"/>
      <c r="EV1434" s="1185"/>
      <c r="EW1434" s="1185"/>
      <c r="EX1434" s="1185"/>
      <c r="EY1434" s="1185"/>
    </row>
    <row r="1435" spans="4:155" s="585" customFormat="1" hidden="1">
      <c r="D1435" s="2245"/>
      <c r="E1435" s="2245"/>
      <c r="F1435" s="2245"/>
      <c r="G1435" s="1179"/>
      <c r="H1435" s="1185"/>
      <c r="I1435" s="1185"/>
      <c r="J1435" s="1185"/>
      <c r="K1435" s="1185"/>
      <c r="L1435" s="1185"/>
      <c r="M1435" s="1185"/>
      <c r="N1435" s="1185"/>
      <c r="O1435" s="1185"/>
      <c r="P1435" s="1185"/>
      <c r="Q1435" s="1185"/>
      <c r="R1435" s="1185"/>
      <c r="S1435" s="1185"/>
      <c r="T1435" s="1185"/>
      <c r="U1435" s="1185"/>
      <c r="V1435" s="1185"/>
      <c r="W1435" s="1185"/>
      <c r="X1435" s="1185"/>
      <c r="Y1435" s="1185"/>
      <c r="Z1435" s="1185"/>
      <c r="AA1435" s="1185"/>
      <c r="AB1435" s="1185"/>
      <c r="AC1435" s="1185"/>
      <c r="AD1435" s="1185"/>
      <c r="AE1435" s="1185"/>
      <c r="AF1435" s="1185"/>
      <c r="AG1435" s="1185"/>
      <c r="AH1435" s="1185"/>
      <c r="AI1435" s="1185"/>
      <c r="AJ1435" s="1185"/>
      <c r="AK1435" s="1185"/>
      <c r="AL1435" s="1185"/>
      <c r="AM1435" s="1185"/>
      <c r="AN1435" s="1185"/>
      <c r="AO1435" s="1185"/>
      <c r="AP1435" s="1185"/>
      <c r="AQ1435" s="1185"/>
      <c r="AR1435" s="1185"/>
      <c r="AS1435" s="1185"/>
      <c r="AT1435" s="1185"/>
      <c r="AU1435" s="1185"/>
      <c r="AV1435" s="1185"/>
      <c r="AW1435" s="1185"/>
      <c r="AX1435" s="1185"/>
      <c r="AY1435" s="1185"/>
      <c r="AZ1435" s="1185"/>
      <c r="BA1435" s="1185"/>
      <c r="BB1435" s="1185"/>
      <c r="BC1435" s="1185"/>
      <c r="BD1435" s="1185"/>
      <c r="BE1435" s="1185"/>
      <c r="BF1435" s="1185"/>
      <c r="BG1435" s="1185"/>
      <c r="BH1435" s="1185"/>
      <c r="BI1435" s="1185"/>
      <c r="BJ1435" s="1185"/>
      <c r="BK1435" s="1185"/>
      <c r="BL1435" s="1185"/>
      <c r="BM1435" s="1185"/>
      <c r="BN1435" s="1185"/>
      <c r="BO1435" s="1185"/>
      <c r="BP1435" s="1185"/>
      <c r="BQ1435" s="1185"/>
      <c r="BR1435" s="1185"/>
      <c r="BS1435" s="1185"/>
      <c r="BT1435" s="1185"/>
      <c r="BU1435" s="1185"/>
      <c r="BV1435" s="1185"/>
      <c r="BW1435" s="1185"/>
      <c r="BX1435" s="1185"/>
      <c r="BY1435" s="1185"/>
      <c r="BZ1435" s="1185"/>
      <c r="CA1435" s="1185"/>
      <c r="CB1435" s="1185"/>
      <c r="CC1435" s="1185"/>
      <c r="CD1435" s="1185"/>
      <c r="CE1435" s="1185"/>
      <c r="CF1435" s="1185"/>
      <c r="CG1435" s="1185"/>
      <c r="CH1435" s="1185"/>
      <c r="CI1435" s="1185"/>
      <c r="CJ1435" s="1185"/>
      <c r="CK1435" s="1185"/>
      <c r="CL1435" s="1185"/>
      <c r="CM1435" s="1185"/>
      <c r="CN1435" s="1185"/>
      <c r="CO1435" s="1185"/>
      <c r="CP1435" s="1185"/>
      <c r="CQ1435" s="1185"/>
      <c r="CR1435" s="1185"/>
      <c r="CS1435" s="1185"/>
      <c r="CT1435" s="1185"/>
      <c r="CU1435" s="1185"/>
      <c r="CV1435" s="1185"/>
      <c r="CW1435" s="1185"/>
      <c r="CX1435" s="1185"/>
      <c r="CY1435" s="1185"/>
      <c r="CZ1435" s="1185"/>
      <c r="DA1435" s="1185"/>
      <c r="DB1435" s="1185"/>
      <c r="DC1435" s="1185"/>
      <c r="DD1435" s="1185"/>
      <c r="DE1435" s="1185"/>
      <c r="DF1435" s="1185"/>
      <c r="DG1435" s="1185"/>
      <c r="DH1435" s="1185"/>
      <c r="DI1435" s="1185"/>
      <c r="DJ1435" s="1185"/>
      <c r="DK1435" s="1185"/>
      <c r="DL1435" s="1185"/>
      <c r="DM1435" s="1185"/>
      <c r="DN1435" s="1185"/>
      <c r="DO1435" s="1185"/>
      <c r="DP1435" s="1185"/>
      <c r="DQ1435" s="1185"/>
      <c r="DR1435" s="1185"/>
      <c r="DS1435" s="1185"/>
      <c r="DT1435" s="1185"/>
      <c r="DU1435" s="1185"/>
      <c r="DV1435" s="1185"/>
      <c r="DW1435" s="1185"/>
      <c r="DX1435" s="1185"/>
      <c r="DY1435" s="1185"/>
      <c r="DZ1435" s="1185"/>
      <c r="EA1435" s="1185"/>
      <c r="EB1435" s="1185"/>
      <c r="EC1435" s="1185"/>
      <c r="ED1435" s="1185"/>
      <c r="EE1435" s="1185"/>
      <c r="EF1435" s="1185"/>
      <c r="EG1435" s="1185"/>
      <c r="EH1435" s="1185"/>
      <c r="EI1435" s="1185"/>
      <c r="EJ1435" s="1185"/>
      <c r="EK1435" s="1185"/>
      <c r="EL1435" s="1185"/>
      <c r="EM1435" s="1185"/>
      <c r="EN1435" s="1185"/>
      <c r="EO1435" s="1185"/>
      <c r="EP1435" s="1185"/>
      <c r="EQ1435" s="1185"/>
      <c r="ER1435" s="1185"/>
      <c r="ES1435" s="1185"/>
      <c r="ET1435" s="1185"/>
      <c r="EU1435" s="1185"/>
      <c r="EV1435" s="1185"/>
      <c r="EW1435" s="1185"/>
      <c r="EX1435" s="1185"/>
      <c r="EY1435" s="1185"/>
    </row>
    <row r="1436" spans="4:155" s="585" customFormat="1" hidden="1">
      <c r="D1436" s="2245"/>
      <c r="E1436" s="2245"/>
      <c r="F1436" s="2245"/>
      <c r="G1436" s="1179"/>
      <c r="H1436" s="1185"/>
      <c r="I1436" s="1185"/>
      <c r="J1436" s="1185"/>
      <c r="K1436" s="1185"/>
      <c r="L1436" s="1185"/>
      <c r="M1436" s="1185"/>
      <c r="N1436" s="1185"/>
      <c r="O1436" s="1185"/>
      <c r="P1436" s="1185"/>
      <c r="Q1436" s="1185"/>
      <c r="R1436" s="1185"/>
      <c r="S1436" s="1185"/>
      <c r="T1436" s="1185"/>
      <c r="U1436" s="1185"/>
      <c r="V1436" s="1185"/>
      <c r="W1436" s="1185"/>
      <c r="X1436" s="1185"/>
      <c r="Y1436" s="1185"/>
      <c r="Z1436" s="1185"/>
      <c r="AA1436" s="1185"/>
      <c r="AB1436" s="1185"/>
      <c r="AC1436" s="1185"/>
      <c r="AD1436" s="1185"/>
      <c r="AE1436" s="1185"/>
      <c r="AF1436" s="1185"/>
      <c r="AG1436" s="1185"/>
      <c r="AH1436" s="1185"/>
      <c r="AI1436" s="1185"/>
      <c r="AJ1436" s="1185"/>
      <c r="AK1436" s="1185"/>
      <c r="AL1436" s="1185"/>
      <c r="AM1436" s="1185"/>
      <c r="AN1436" s="1185"/>
      <c r="AO1436" s="1185"/>
      <c r="AP1436" s="1185"/>
      <c r="AQ1436" s="1185"/>
      <c r="AR1436" s="1185"/>
      <c r="AS1436" s="1185"/>
      <c r="AT1436" s="1185"/>
      <c r="AU1436" s="1185"/>
      <c r="AV1436" s="1185"/>
      <c r="AW1436" s="1185"/>
      <c r="AX1436" s="1185"/>
      <c r="AY1436" s="1185"/>
      <c r="AZ1436" s="1185"/>
      <c r="BA1436" s="1185"/>
      <c r="BB1436" s="1185"/>
      <c r="BC1436" s="1185"/>
      <c r="BD1436" s="1185"/>
      <c r="BE1436" s="1185"/>
      <c r="BF1436" s="1185"/>
      <c r="BG1436" s="1185"/>
      <c r="BH1436" s="1185"/>
      <c r="BI1436" s="1185"/>
      <c r="BJ1436" s="1185"/>
      <c r="BK1436" s="1185"/>
      <c r="BL1436" s="1185"/>
      <c r="BM1436" s="1185"/>
      <c r="BN1436" s="1185"/>
      <c r="BO1436" s="1185"/>
      <c r="BP1436" s="1185"/>
      <c r="BQ1436" s="1185"/>
      <c r="BR1436" s="1185"/>
      <c r="BS1436" s="1185"/>
      <c r="BT1436" s="1185"/>
      <c r="BU1436" s="1185"/>
      <c r="BV1436" s="1185"/>
      <c r="BW1436" s="1185"/>
      <c r="BX1436" s="1185"/>
      <c r="BY1436" s="1185"/>
      <c r="BZ1436" s="1185"/>
      <c r="CA1436" s="1185"/>
      <c r="CB1436" s="1185"/>
      <c r="CC1436" s="1185"/>
      <c r="CD1436" s="1185"/>
      <c r="CE1436" s="1185"/>
      <c r="CF1436" s="1185"/>
      <c r="CG1436" s="1185"/>
      <c r="CH1436" s="1185"/>
      <c r="CI1436" s="1185"/>
      <c r="CJ1436" s="1185"/>
      <c r="CK1436" s="1185"/>
      <c r="CL1436" s="1185"/>
      <c r="CM1436" s="1185"/>
      <c r="CN1436" s="1185"/>
      <c r="CO1436" s="1185"/>
      <c r="CP1436" s="1185"/>
      <c r="CQ1436" s="1185"/>
      <c r="CR1436" s="1185"/>
      <c r="CS1436" s="1185"/>
      <c r="CT1436" s="1185"/>
      <c r="CU1436" s="1185"/>
      <c r="CV1436" s="1185"/>
      <c r="CW1436" s="1185"/>
      <c r="CX1436" s="1185"/>
      <c r="CY1436" s="1185"/>
      <c r="CZ1436" s="1185"/>
      <c r="DA1436" s="1185"/>
      <c r="DB1436" s="1185"/>
      <c r="DC1436" s="1185"/>
      <c r="DD1436" s="1185"/>
      <c r="DE1436" s="1185"/>
      <c r="DF1436" s="1185"/>
      <c r="DG1436" s="1185"/>
      <c r="DH1436" s="1185"/>
      <c r="DI1436" s="1185"/>
      <c r="DJ1436" s="1185"/>
      <c r="DK1436" s="1185"/>
      <c r="DL1436" s="1185"/>
      <c r="DM1436" s="1185"/>
      <c r="DN1436" s="1185"/>
      <c r="DO1436" s="1185"/>
      <c r="DP1436" s="1185"/>
      <c r="DQ1436" s="1185"/>
      <c r="DR1436" s="1185"/>
      <c r="DS1436" s="1185"/>
      <c r="DT1436" s="1185"/>
      <c r="DU1436" s="1185"/>
      <c r="DV1436" s="1185"/>
      <c r="DW1436" s="1185"/>
      <c r="DX1436" s="1185"/>
      <c r="DY1436" s="1185"/>
      <c r="DZ1436" s="1185"/>
      <c r="EA1436" s="1185"/>
      <c r="EB1436" s="1185"/>
      <c r="EC1436" s="1185"/>
      <c r="ED1436" s="1185"/>
      <c r="EE1436" s="1185"/>
      <c r="EF1436" s="1185"/>
      <c r="EG1436" s="1185"/>
      <c r="EH1436" s="1185"/>
      <c r="EI1436" s="1185"/>
      <c r="EJ1436" s="1185"/>
      <c r="EK1436" s="1185"/>
      <c r="EL1436" s="1185"/>
      <c r="EM1436" s="1185"/>
      <c r="EN1436" s="1185"/>
      <c r="EO1436" s="1185"/>
      <c r="EP1436" s="1185"/>
      <c r="EQ1436" s="1185"/>
      <c r="ER1436" s="1185"/>
      <c r="ES1436" s="1185"/>
      <c r="ET1436" s="1185"/>
      <c r="EU1436" s="1185"/>
      <c r="EV1436" s="1185"/>
      <c r="EW1436" s="1185"/>
      <c r="EX1436" s="1185"/>
      <c r="EY1436" s="1185"/>
    </row>
    <row r="1437" spans="4:155" s="585" customFormat="1" hidden="1">
      <c r="D1437" s="2245"/>
      <c r="E1437" s="2245"/>
      <c r="F1437" s="2245"/>
      <c r="G1437" s="1179"/>
      <c r="H1437" s="1185"/>
      <c r="I1437" s="1185"/>
      <c r="J1437" s="1185"/>
      <c r="K1437" s="1185"/>
      <c r="L1437" s="1185"/>
      <c r="M1437" s="1185"/>
      <c r="N1437" s="1185"/>
      <c r="O1437" s="1185"/>
      <c r="P1437" s="1185"/>
      <c r="Q1437" s="1185"/>
      <c r="R1437" s="1185"/>
      <c r="S1437" s="1185"/>
      <c r="T1437" s="1185"/>
      <c r="U1437" s="1185"/>
      <c r="V1437" s="1185"/>
      <c r="W1437" s="1185"/>
      <c r="X1437" s="1185"/>
      <c r="Y1437" s="1185"/>
      <c r="Z1437" s="1185"/>
      <c r="AA1437" s="1185"/>
      <c r="AB1437" s="1185"/>
      <c r="AC1437" s="1185"/>
      <c r="AD1437" s="1185"/>
      <c r="AE1437" s="1185"/>
      <c r="AF1437" s="1185"/>
      <c r="AG1437" s="1185"/>
      <c r="AH1437" s="1185"/>
      <c r="AI1437" s="1185"/>
      <c r="AJ1437" s="1185"/>
      <c r="AK1437" s="1185"/>
      <c r="AL1437" s="1185"/>
      <c r="AM1437" s="1185"/>
      <c r="AN1437" s="1185"/>
      <c r="AO1437" s="1185"/>
      <c r="AP1437" s="1185"/>
      <c r="AQ1437" s="1185"/>
      <c r="AR1437" s="1185"/>
      <c r="AS1437" s="1185"/>
      <c r="AT1437" s="1185"/>
      <c r="AU1437" s="1185"/>
      <c r="AV1437" s="1185"/>
      <c r="AW1437" s="1185"/>
      <c r="AX1437" s="1185"/>
      <c r="AY1437" s="1185"/>
      <c r="AZ1437" s="1185"/>
      <c r="BA1437" s="1185"/>
      <c r="BB1437" s="1185"/>
      <c r="BC1437" s="1185"/>
      <c r="BD1437" s="1185"/>
      <c r="BE1437" s="1185"/>
      <c r="BF1437" s="1185"/>
      <c r="BG1437" s="1185"/>
      <c r="BH1437" s="1185"/>
      <c r="BI1437" s="1185"/>
      <c r="BJ1437" s="1185"/>
      <c r="BK1437" s="1185"/>
      <c r="BL1437" s="1185"/>
      <c r="BM1437" s="1185"/>
      <c r="BN1437" s="1185"/>
      <c r="BO1437" s="1185"/>
      <c r="BP1437" s="1185"/>
      <c r="BQ1437" s="1185"/>
      <c r="BR1437" s="1185"/>
      <c r="BS1437" s="1185"/>
      <c r="BT1437" s="1185"/>
      <c r="BU1437" s="1185"/>
      <c r="BV1437" s="1185"/>
      <c r="BW1437" s="1185"/>
      <c r="BX1437" s="1185"/>
      <c r="BY1437" s="1185"/>
      <c r="BZ1437" s="1185"/>
      <c r="CA1437" s="1185"/>
      <c r="CB1437" s="1185"/>
      <c r="CC1437" s="1185"/>
      <c r="CD1437" s="1185"/>
      <c r="CE1437" s="1185"/>
      <c r="CF1437" s="1185"/>
      <c r="CG1437" s="1185"/>
      <c r="CH1437" s="1185"/>
      <c r="CI1437" s="1185"/>
      <c r="CJ1437" s="1185"/>
      <c r="CK1437" s="1185"/>
      <c r="CL1437" s="1185"/>
      <c r="CM1437" s="1185"/>
      <c r="CN1437" s="1185"/>
      <c r="CO1437" s="1185"/>
      <c r="CP1437" s="1185"/>
      <c r="CQ1437" s="1185"/>
      <c r="CR1437" s="1185"/>
      <c r="CS1437" s="1185"/>
      <c r="CT1437" s="1185"/>
      <c r="CU1437" s="1185"/>
      <c r="CV1437" s="1185"/>
      <c r="CW1437" s="1185"/>
      <c r="CX1437" s="1185"/>
      <c r="CY1437" s="1185"/>
      <c r="CZ1437" s="1185"/>
      <c r="DA1437" s="1185"/>
      <c r="DB1437" s="1185"/>
      <c r="DC1437" s="1185"/>
      <c r="DD1437" s="1185"/>
      <c r="DE1437" s="1185"/>
      <c r="DF1437" s="1185"/>
      <c r="DG1437" s="1185"/>
      <c r="DH1437" s="1185"/>
      <c r="DI1437" s="1185"/>
      <c r="DJ1437" s="1185"/>
      <c r="DK1437" s="1185"/>
      <c r="DL1437" s="1185"/>
      <c r="DM1437" s="1185"/>
      <c r="DN1437" s="1185"/>
      <c r="DO1437" s="1185"/>
      <c r="DP1437" s="1185"/>
      <c r="DQ1437" s="1185"/>
      <c r="DR1437" s="1185"/>
      <c r="DS1437" s="1185"/>
      <c r="DT1437" s="1185"/>
      <c r="DU1437" s="1185"/>
      <c r="DV1437" s="1185"/>
      <c r="DW1437" s="1185"/>
      <c r="DX1437" s="1185"/>
      <c r="DY1437" s="1185"/>
      <c r="DZ1437" s="1185"/>
      <c r="EA1437" s="1185"/>
      <c r="EB1437" s="1185"/>
      <c r="EC1437" s="1185"/>
      <c r="ED1437" s="1185"/>
      <c r="EE1437" s="1185"/>
      <c r="EF1437" s="1185"/>
      <c r="EG1437" s="1185"/>
      <c r="EH1437" s="1185"/>
      <c r="EI1437" s="1185"/>
      <c r="EJ1437" s="1185"/>
      <c r="EK1437" s="1185"/>
      <c r="EL1437" s="1185"/>
      <c r="EM1437" s="1185"/>
      <c r="EN1437" s="1185"/>
      <c r="EO1437" s="1185"/>
      <c r="EP1437" s="1185"/>
      <c r="EQ1437" s="1185"/>
      <c r="ER1437" s="1185"/>
      <c r="ES1437" s="1185"/>
      <c r="ET1437" s="1185"/>
      <c r="EU1437" s="1185"/>
      <c r="EV1437" s="1185"/>
      <c r="EW1437" s="1185"/>
      <c r="EX1437" s="1185"/>
      <c r="EY1437" s="1185"/>
    </row>
    <row r="1438" spans="4:155" s="585" customFormat="1" hidden="1">
      <c r="D1438" s="2245"/>
      <c r="E1438" s="2245"/>
      <c r="F1438" s="2245"/>
      <c r="G1438" s="1179"/>
      <c r="H1438" s="1185"/>
      <c r="I1438" s="1185"/>
      <c r="J1438" s="1185"/>
      <c r="K1438" s="1185"/>
      <c r="L1438" s="1185"/>
      <c r="M1438" s="1185"/>
      <c r="N1438" s="1185"/>
      <c r="O1438" s="1185"/>
      <c r="P1438" s="1185"/>
      <c r="Q1438" s="1185"/>
      <c r="R1438" s="1185"/>
      <c r="S1438" s="1185"/>
      <c r="T1438" s="1185"/>
      <c r="U1438" s="1185"/>
      <c r="V1438" s="1185"/>
      <c r="W1438" s="1185"/>
      <c r="X1438" s="1185"/>
      <c r="Y1438" s="1185"/>
      <c r="Z1438" s="1185"/>
      <c r="AA1438" s="1185"/>
      <c r="AB1438" s="1185"/>
      <c r="AC1438" s="1185"/>
      <c r="AD1438" s="1185"/>
      <c r="AE1438" s="1185"/>
      <c r="AF1438" s="1185"/>
      <c r="AG1438" s="1185"/>
      <c r="AH1438" s="1185"/>
      <c r="AI1438" s="1185"/>
      <c r="AJ1438" s="1185"/>
      <c r="AK1438" s="1185"/>
      <c r="AL1438" s="1185"/>
      <c r="AM1438" s="1185"/>
      <c r="AN1438" s="1185"/>
      <c r="AO1438" s="1185"/>
      <c r="AP1438" s="1185"/>
      <c r="AQ1438" s="1185"/>
      <c r="AR1438" s="1185"/>
      <c r="AS1438" s="1185"/>
      <c r="AT1438" s="1185"/>
      <c r="AU1438" s="1185"/>
      <c r="AV1438" s="1185"/>
      <c r="AW1438" s="1185"/>
      <c r="AX1438" s="1185"/>
      <c r="AY1438" s="1185"/>
      <c r="AZ1438" s="1185"/>
      <c r="BA1438" s="1185"/>
      <c r="BB1438" s="1185"/>
      <c r="BC1438" s="1185"/>
      <c r="BD1438" s="1185"/>
      <c r="BE1438" s="1185"/>
      <c r="BF1438" s="1185"/>
      <c r="BG1438" s="1185"/>
      <c r="BH1438" s="1185"/>
      <c r="BI1438" s="1185"/>
      <c r="BJ1438" s="1185"/>
      <c r="BK1438" s="1185"/>
      <c r="BL1438" s="1185"/>
      <c r="BM1438" s="1185"/>
      <c r="BN1438" s="1185"/>
      <c r="BO1438" s="1185"/>
      <c r="BP1438" s="1185"/>
      <c r="BQ1438" s="1185"/>
      <c r="BR1438" s="1185"/>
      <c r="BS1438" s="1185"/>
      <c r="BT1438" s="1185"/>
      <c r="BU1438" s="1185"/>
      <c r="BV1438" s="1185"/>
      <c r="BW1438" s="1185"/>
      <c r="BX1438" s="1185"/>
      <c r="BY1438" s="1185"/>
      <c r="BZ1438" s="1185"/>
      <c r="CA1438" s="1185"/>
      <c r="CB1438" s="1185"/>
      <c r="CC1438" s="1185"/>
      <c r="CD1438" s="1185"/>
      <c r="CE1438" s="1185"/>
      <c r="CF1438" s="1185"/>
      <c r="CG1438" s="1185"/>
      <c r="CH1438" s="1185"/>
      <c r="CI1438" s="1185"/>
      <c r="CJ1438" s="1185"/>
      <c r="CK1438" s="1185"/>
      <c r="CL1438" s="1185"/>
      <c r="CM1438" s="1185"/>
      <c r="CN1438" s="1185"/>
      <c r="CO1438" s="1185"/>
      <c r="CP1438" s="1185"/>
      <c r="CQ1438" s="1185"/>
      <c r="CR1438" s="1185"/>
      <c r="CS1438" s="1185"/>
      <c r="CT1438" s="1185"/>
      <c r="CU1438" s="1185"/>
      <c r="CV1438" s="1185"/>
      <c r="CW1438" s="1185"/>
      <c r="CX1438" s="1185"/>
      <c r="CY1438" s="1185"/>
      <c r="CZ1438" s="1185"/>
      <c r="DA1438" s="1185"/>
      <c r="DB1438" s="1185"/>
      <c r="DC1438" s="1185"/>
      <c r="DD1438" s="1185"/>
      <c r="DE1438" s="1185"/>
      <c r="DF1438" s="1185"/>
      <c r="DG1438" s="1185"/>
      <c r="DH1438" s="1185"/>
      <c r="DI1438" s="1185"/>
      <c r="DJ1438" s="1185"/>
      <c r="DK1438" s="1185"/>
      <c r="DL1438" s="1185"/>
      <c r="DM1438" s="1185"/>
      <c r="DN1438" s="1185"/>
      <c r="DO1438" s="1185"/>
      <c r="DP1438" s="1185"/>
      <c r="DQ1438" s="1185"/>
      <c r="DR1438" s="1185"/>
      <c r="DS1438" s="1185"/>
      <c r="DT1438" s="1185"/>
      <c r="DU1438" s="1185"/>
      <c r="DV1438" s="1185"/>
      <c r="DW1438" s="1185"/>
      <c r="DX1438" s="1185"/>
      <c r="DY1438" s="1185"/>
      <c r="DZ1438" s="1185"/>
      <c r="EA1438" s="1185"/>
      <c r="EB1438" s="1185"/>
      <c r="EC1438" s="1185"/>
      <c r="ED1438" s="1185"/>
      <c r="EE1438" s="1185"/>
      <c r="EF1438" s="1185"/>
      <c r="EG1438" s="1185"/>
      <c r="EH1438" s="1185"/>
      <c r="EI1438" s="1185"/>
      <c r="EJ1438" s="1185"/>
      <c r="EK1438" s="1185"/>
      <c r="EL1438" s="1185"/>
      <c r="EM1438" s="1185"/>
      <c r="EN1438" s="1185"/>
      <c r="EO1438" s="1185"/>
      <c r="EP1438" s="1185"/>
      <c r="EQ1438" s="1185"/>
      <c r="ER1438" s="1185"/>
      <c r="ES1438" s="1185"/>
      <c r="ET1438" s="1185"/>
      <c r="EU1438" s="1185"/>
      <c r="EV1438" s="1185"/>
      <c r="EW1438" s="1185"/>
      <c r="EX1438" s="1185"/>
      <c r="EY1438" s="1185"/>
    </row>
    <row r="1439" spans="4:155" hidden="1"/>
    <row r="1440" spans="4:155"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sheetData>
  <mergeCells count="1">
    <mergeCell ref="B3:L3"/>
  </mergeCells>
  <conditionalFormatting sqref="G1254:EQ1354">
    <cfRule type="cellIs" dxfId="38" priority="9" stopIfTrue="1" operator="lessThan">
      <formula>0</formula>
    </cfRule>
  </conditionalFormatting>
  <conditionalFormatting sqref="G1151:EQ1251">
    <cfRule type="cellIs" dxfId="37" priority="8" stopIfTrue="1" operator="lessThan">
      <formula>0</formula>
    </cfRule>
  </conditionalFormatting>
  <conditionalFormatting sqref="G1048:EQ1148">
    <cfRule type="cellIs" dxfId="36" priority="7" stopIfTrue="1" operator="lessThan">
      <formula>0</formula>
    </cfRule>
  </conditionalFormatting>
  <conditionalFormatting sqref="G944:EQ1044">
    <cfRule type="cellIs" dxfId="35" priority="6" stopIfTrue="1" operator="lessThan">
      <formula>0</formula>
    </cfRule>
  </conditionalFormatting>
  <conditionalFormatting sqref="G841:EQ941">
    <cfRule type="cellIs" dxfId="34" priority="5" stopIfTrue="1" operator="lessThan">
      <formula>0</formula>
    </cfRule>
  </conditionalFormatting>
  <conditionalFormatting sqref="G738:EQ838">
    <cfRule type="cellIs" dxfId="33" priority="4" stopIfTrue="1" operator="lessThan">
      <formula>0</formula>
    </cfRule>
  </conditionalFormatting>
  <conditionalFormatting sqref="G215:EQ218">
    <cfRule type="cellIs" dxfId="32" priority="3" stopIfTrue="1" operator="lessThan">
      <formula>0</formula>
    </cfRule>
  </conditionalFormatting>
  <conditionalFormatting sqref="G115:EQ215">
    <cfRule type="cellIs" dxfId="31" priority="2" stopIfTrue="1" operator="lessThan">
      <formula>0</formula>
    </cfRule>
  </conditionalFormatting>
  <conditionalFormatting sqref="G12:EQ112">
    <cfRule type="cellIs" dxfId="30" priority="1" stopIfTrue="1" operator="lessThan">
      <formula>0</formula>
    </cfRule>
  </conditionalFormatting>
  <dataValidations count="2">
    <dataValidation type="list" allowBlank="1" showInputMessage="1" showErrorMessage="1" sqref="E12:E111">
      <formula1>RegDesks</formula1>
    </dataValidation>
    <dataValidation type="list" allowBlank="1" showInputMessage="1" showErrorMessage="1" sqref="F12:F111">
      <formula1>YesNo</formula1>
    </dataValidation>
  </dataValidations>
  <pageMargins left="0.70866141732283472" right="0.70866141732283472" top="0.74803149606299213" bottom="0.74803149606299213" header="0.31496062992125984" footer="0.31496062992125984"/>
  <pageSetup paperSize="9" scale="50" orientation="landscape" r:id="rId1"/>
  <headerFooter>
    <oddHeader>&amp;L&amp;"Segoe UI,Bold"&amp;14Basel Committee on Banking Supervision&amp;C&amp;14&amp;F
&amp;A&amp;R&amp;"Segoe UI,Bold"&amp;14Confidential when completed</oddHeader>
    <oddFooter>&amp;L&amp;14&amp;D  &amp;T&amp;R&amp;14Page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CC99"/>
  </sheetPr>
  <dimension ref="A1:CY405"/>
  <sheetViews>
    <sheetView zoomScale="75" zoomScaleNormal="75" workbookViewId="0">
      <pane xSplit="2" ySplit="14" topLeftCell="C15" activePane="bottomRight" state="frozen"/>
      <selection activeCell="E31" sqref="E31"/>
      <selection pane="topRight" activeCell="E31" sqref="E31"/>
      <selection pane="bottomLeft" activeCell="E31" sqref="E31"/>
      <selection pane="bottomRight" activeCell="A34" sqref="A34"/>
    </sheetView>
  </sheetViews>
  <sheetFormatPr defaultColWidth="0" defaultRowHeight="15" customHeight="1" zeroHeight="1"/>
  <cols>
    <col min="1" max="1" width="1.7109375" style="1116" customWidth="1"/>
    <col min="2" max="2" width="80.7109375" style="1106" customWidth="1"/>
    <col min="3" max="3" width="16.7109375" style="1120" customWidth="1"/>
    <col min="4" max="102" width="16.7109375" style="1106" customWidth="1"/>
    <col min="103" max="103" width="1.7109375" style="1106" customWidth="1"/>
    <col min="104" max="16384" width="16.7109375" style="1106" hidden="1"/>
  </cols>
  <sheetData>
    <row r="1" spans="1:103" s="1108" customFormat="1" ht="30.75">
      <c r="A1" s="1248" t="s">
        <v>1266</v>
      </c>
      <c r="B1" s="693"/>
      <c r="C1" s="1057" t="str">
        <f>CONCATENATE("Reporting unit: ", 'General Info'!$C$47, " ", 'General Info'!$C$46)</f>
        <v xml:space="preserve">Reporting unit: 1 </v>
      </c>
      <c r="D1" s="1107"/>
      <c r="E1" s="1107"/>
      <c r="F1" s="1107"/>
      <c r="G1" s="1107"/>
      <c r="H1" s="1107"/>
      <c r="I1" s="1107"/>
      <c r="J1" s="1107"/>
      <c r="K1" s="1107"/>
      <c r="L1" s="1107"/>
      <c r="N1" s="1107"/>
      <c r="O1" s="1107"/>
      <c r="P1" s="1107"/>
      <c r="Q1" s="1107"/>
      <c r="R1" s="1107"/>
      <c r="S1" s="1107"/>
      <c r="T1" s="1107"/>
      <c r="U1" s="1107"/>
      <c r="V1" s="1107"/>
      <c r="CY1" s="1128"/>
    </row>
    <row r="2" spans="1:103" ht="30" customHeight="1">
      <c r="A2" s="1204"/>
      <c r="C2" s="1205"/>
      <c r="CY2" s="1117"/>
    </row>
    <row r="3" spans="1:103" ht="15" customHeight="1">
      <c r="B3" s="675" t="s">
        <v>1005</v>
      </c>
      <c r="C3" s="1125">
        <v>1</v>
      </c>
      <c r="D3" s="1125">
        <v>2</v>
      </c>
      <c r="E3" s="1125">
        <v>3</v>
      </c>
      <c r="F3" s="1125">
        <v>4</v>
      </c>
      <c r="G3" s="1125">
        <v>5</v>
      </c>
      <c r="H3" s="1125">
        <v>6</v>
      </c>
      <c r="I3" s="1125">
        <v>7</v>
      </c>
      <c r="J3" s="1125">
        <v>8</v>
      </c>
      <c r="K3" s="1125">
        <v>9</v>
      </c>
      <c r="L3" s="1125">
        <v>10</v>
      </c>
      <c r="M3" s="1125">
        <v>11</v>
      </c>
      <c r="N3" s="1125">
        <v>12</v>
      </c>
      <c r="O3" s="1125">
        <v>13</v>
      </c>
      <c r="P3" s="1125">
        <v>14</v>
      </c>
      <c r="Q3" s="1125">
        <v>15</v>
      </c>
      <c r="R3" s="1125">
        <v>16</v>
      </c>
      <c r="S3" s="1125">
        <v>17</v>
      </c>
      <c r="T3" s="1125">
        <v>18</v>
      </c>
      <c r="U3" s="1125">
        <v>19</v>
      </c>
      <c r="V3" s="1125">
        <v>20</v>
      </c>
      <c r="W3" s="1125">
        <v>21</v>
      </c>
      <c r="X3" s="1125">
        <v>22</v>
      </c>
      <c r="Y3" s="1125">
        <v>23</v>
      </c>
      <c r="Z3" s="1125">
        <v>24</v>
      </c>
      <c r="AA3" s="1125">
        <v>25</v>
      </c>
      <c r="AB3" s="1125">
        <v>26</v>
      </c>
      <c r="AC3" s="1125">
        <v>27</v>
      </c>
      <c r="AD3" s="1125">
        <v>28</v>
      </c>
      <c r="AE3" s="1125">
        <v>29</v>
      </c>
      <c r="AF3" s="1125">
        <v>30</v>
      </c>
      <c r="AG3" s="1125">
        <v>31</v>
      </c>
      <c r="AH3" s="1125">
        <v>32</v>
      </c>
      <c r="AI3" s="1125">
        <v>33</v>
      </c>
      <c r="AJ3" s="1125">
        <v>34</v>
      </c>
      <c r="AK3" s="1125">
        <v>35</v>
      </c>
      <c r="AL3" s="1125">
        <v>36</v>
      </c>
      <c r="AM3" s="1125">
        <v>37</v>
      </c>
      <c r="AN3" s="1125">
        <v>38</v>
      </c>
      <c r="AO3" s="1125">
        <v>39</v>
      </c>
      <c r="AP3" s="1125">
        <v>40</v>
      </c>
      <c r="AQ3" s="1125">
        <v>41</v>
      </c>
      <c r="AR3" s="1125">
        <v>42</v>
      </c>
      <c r="AS3" s="1125">
        <v>43</v>
      </c>
      <c r="AT3" s="1125">
        <v>44</v>
      </c>
      <c r="AU3" s="1125">
        <v>45</v>
      </c>
      <c r="AV3" s="1125">
        <v>46</v>
      </c>
      <c r="AW3" s="1125">
        <v>47</v>
      </c>
      <c r="AX3" s="1125">
        <v>48</v>
      </c>
      <c r="AY3" s="1125">
        <v>49</v>
      </c>
      <c r="AZ3" s="1125">
        <v>50</v>
      </c>
      <c r="BA3" s="1125">
        <v>51</v>
      </c>
      <c r="BB3" s="1125">
        <v>52</v>
      </c>
      <c r="BC3" s="1125">
        <v>53</v>
      </c>
      <c r="BD3" s="1125">
        <v>54</v>
      </c>
      <c r="BE3" s="1125">
        <v>55</v>
      </c>
      <c r="BF3" s="1125">
        <v>56</v>
      </c>
      <c r="BG3" s="1125">
        <v>57</v>
      </c>
      <c r="BH3" s="1125">
        <v>58</v>
      </c>
      <c r="BI3" s="1125">
        <v>59</v>
      </c>
      <c r="BJ3" s="1125">
        <v>60</v>
      </c>
      <c r="BK3" s="1125">
        <v>61</v>
      </c>
      <c r="BL3" s="1125">
        <v>62</v>
      </c>
      <c r="BM3" s="1125">
        <v>63</v>
      </c>
      <c r="BN3" s="1125">
        <v>64</v>
      </c>
      <c r="BO3" s="1125">
        <v>65</v>
      </c>
      <c r="BP3" s="1125">
        <v>66</v>
      </c>
      <c r="BQ3" s="1125">
        <v>67</v>
      </c>
      <c r="BR3" s="1125">
        <v>68</v>
      </c>
      <c r="BS3" s="1125">
        <v>69</v>
      </c>
      <c r="BT3" s="1125">
        <v>70</v>
      </c>
      <c r="BU3" s="1125">
        <v>71</v>
      </c>
      <c r="BV3" s="1125">
        <v>72</v>
      </c>
      <c r="BW3" s="1125">
        <v>73</v>
      </c>
      <c r="BX3" s="1125">
        <v>74</v>
      </c>
      <c r="BY3" s="1125">
        <v>75</v>
      </c>
      <c r="BZ3" s="1125">
        <v>76</v>
      </c>
      <c r="CA3" s="1125">
        <v>77</v>
      </c>
      <c r="CB3" s="1125">
        <v>78</v>
      </c>
      <c r="CC3" s="1125">
        <v>79</v>
      </c>
      <c r="CD3" s="1125">
        <v>80</v>
      </c>
      <c r="CE3" s="1125">
        <v>81</v>
      </c>
      <c r="CF3" s="1125">
        <v>82</v>
      </c>
      <c r="CG3" s="1125">
        <v>83</v>
      </c>
      <c r="CH3" s="1125">
        <v>84</v>
      </c>
      <c r="CI3" s="1125">
        <v>85</v>
      </c>
      <c r="CJ3" s="1125">
        <v>86</v>
      </c>
      <c r="CK3" s="1125">
        <v>87</v>
      </c>
      <c r="CL3" s="1125">
        <v>88</v>
      </c>
      <c r="CM3" s="1125">
        <v>89</v>
      </c>
      <c r="CN3" s="1125">
        <v>90</v>
      </c>
      <c r="CO3" s="1125">
        <v>91</v>
      </c>
      <c r="CP3" s="1125">
        <v>92</v>
      </c>
      <c r="CQ3" s="1125">
        <v>93</v>
      </c>
      <c r="CR3" s="1125">
        <v>94</v>
      </c>
      <c r="CS3" s="1125">
        <v>95</v>
      </c>
      <c r="CT3" s="1125">
        <v>96</v>
      </c>
      <c r="CU3" s="1125">
        <v>97</v>
      </c>
      <c r="CV3" s="1125">
        <v>98</v>
      </c>
      <c r="CW3" s="1125">
        <v>99</v>
      </c>
      <c r="CX3" s="1126">
        <v>100</v>
      </c>
      <c r="CY3" s="1117"/>
    </row>
    <row r="4" spans="1:103" ht="15" customHeight="1">
      <c r="B4" s="687" t="s">
        <v>1008</v>
      </c>
      <c r="C4" s="1109"/>
      <c r="D4" s="1109"/>
      <c r="E4" s="1109"/>
      <c r="F4" s="1109"/>
      <c r="G4" s="1109"/>
      <c r="H4" s="1109"/>
      <c r="I4" s="1109"/>
      <c r="J4" s="1109"/>
      <c r="K4" s="1109"/>
      <c r="L4" s="1109"/>
      <c r="M4" s="1109"/>
      <c r="N4" s="1109"/>
      <c r="O4" s="1109"/>
      <c r="P4" s="1109"/>
      <c r="Q4" s="1109"/>
      <c r="R4" s="1109"/>
      <c r="S4" s="1109"/>
      <c r="T4" s="1109"/>
      <c r="U4" s="1109"/>
      <c r="V4" s="1109"/>
      <c r="W4" s="1109"/>
      <c r="X4" s="1109"/>
      <c r="Y4" s="1109"/>
      <c r="Z4" s="1109"/>
      <c r="AA4" s="1109"/>
      <c r="AB4" s="1109"/>
      <c r="AC4" s="1109"/>
      <c r="AD4" s="1109"/>
      <c r="AE4" s="1109"/>
      <c r="AF4" s="1109"/>
      <c r="AG4" s="1109"/>
      <c r="AH4" s="1109"/>
      <c r="AI4" s="1109"/>
      <c r="AJ4" s="1109"/>
      <c r="AK4" s="1109"/>
      <c r="AL4" s="1109"/>
      <c r="AM4" s="1109"/>
      <c r="AN4" s="1109"/>
      <c r="AO4" s="1109"/>
      <c r="AP4" s="1109"/>
      <c r="AQ4" s="1109"/>
      <c r="AR4" s="1109"/>
      <c r="AS4" s="1109"/>
      <c r="AT4" s="1109"/>
      <c r="AU4" s="1109"/>
      <c r="AV4" s="1109"/>
      <c r="AW4" s="1109"/>
      <c r="AX4" s="1109"/>
      <c r="AY4" s="1109"/>
      <c r="AZ4" s="1109"/>
      <c r="BA4" s="1109"/>
      <c r="BB4" s="1109"/>
      <c r="BC4" s="1109"/>
      <c r="BD4" s="1109"/>
      <c r="BE4" s="1109"/>
      <c r="BF4" s="1109"/>
      <c r="BG4" s="1109"/>
      <c r="BH4" s="1109"/>
      <c r="BI4" s="1109"/>
      <c r="BJ4" s="1109"/>
      <c r="BK4" s="1109"/>
      <c r="BL4" s="1109"/>
      <c r="BM4" s="1109"/>
      <c r="BN4" s="1109"/>
      <c r="BO4" s="1109"/>
      <c r="BP4" s="1109"/>
      <c r="BQ4" s="1109"/>
      <c r="BR4" s="1109"/>
      <c r="BS4" s="1109"/>
      <c r="BT4" s="1109"/>
      <c r="BU4" s="1109"/>
      <c r="BV4" s="1109"/>
      <c r="BW4" s="1109"/>
      <c r="BX4" s="1109"/>
      <c r="BY4" s="1109"/>
      <c r="BZ4" s="1109"/>
      <c r="CA4" s="1109"/>
      <c r="CB4" s="1109"/>
      <c r="CC4" s="1109"/>
      <c r="CD4" s="1109"/>
      <c r="CE4" s="1109"/>
      <c r="CF4" s="1109"/>
      <c r="CG4" s="1109"/>
      <c r="CH4" s="1109"/>
      <c r="CI4" s="1109"/>
      <c r="CJ4" s="1109"/>
      <c r="CK4" s="1109"/>
      <c r="CL4" s="1109"/>
      <c r="CM4" s="1109"/>
      <c r="CN4" s="1109"/>
      <c r="CO4" s="1109"/>
      <c r="CP4" s="1109"/>
      <c r="CQ4" s="1109"/>
      <c r="CR4" s="1109"/>
      <c r="CS4" s="1109"/>
      <c r="CT4" s="1109"/>
      <c r="CU4" s="1109"/>
      <c r="CV4" s="1109"/>
      <c r="CW4" s="1109"/>
      <c r="CX4" s="1122"/>
      <c r="CY4" s="1117"/>
    </row>
    <row r="5" spans="1:103" ht="15" customHeight="1">
      <c r="B5" s="1278" t="s">
        <v>1006</v>
      </c>
      <c r="C5" s="1127"/>
      <c r="D5" s="1127"/>
      <c r="E5" s="1127"/>
      <c r="F5" s="1127"/>
      <c r="G5" s="1127"/>
      <c r="H5" s="1127"/>
      <c r="I5" s="1127"/>
      <c r="J5" s="1127"/>
      <c r="K5" s="1127"/>
      <c r="L5" s="1127"/>
      <c r="M5" s="1127"/>
      <c r="N5" s="1127"/>
      <c r="O5" s="1127"/>
      <c r="P5" s="1127"/>
      <c r="Q5" s="1127"/>
      <c r="R5" s="1127"/>
      <c r="S5" s="1127"/>
      <c r="T5" s="1127"/>
      <c r="U5" s="1127"/>
      <c r="V5" s="1127"/>
      <c r="W5" s="1127"/>
      <c r="X5" s="1127"/>
      <c r="Y5" s="1127"/>
      <c r="Z5" s="1127"/>
      <c r="AA5" s="1127"/>
      <c r="AB5" s="1127"/>
      <c r="AC5" s="1127"/>
      <c r="AD5" s="1127"/>
      <c r="AE5" s="1127"/>
      <c r="AF5" s="1127"/>
      <c r="AG5" s="1127"/>
      <c r="AH5" s="1127"/>
      <c r="AI5" s="1127"/>
      <c r="AJ5" s="1127"/>
      <c r="AK5" s="1127"/>
      <c r="AL5" s="1127"/>
      <c r="AM5" s="1127"/>
      <c r="AN5" s="1127"/>
      <c r="AO5" s="1127"/>
      <c r="AP5" s="1127"/>
      <c r="AQ5" s="1127"/>
      <c r="AR5" s="1127"/>
      <c r="AS5" s="1127"/>
      <c r="AT5" s="1127"/>
      <c r="AU5" s="1127"/>
      <c r="AV5" s="1127"/>
      <c r="AW5" s="1127"/>
      <c r="AX5" s="1127"/>
      <c r="AY5" s="1127"/>
      <c r="AZ5" s="1127"/>
      <c r="BA5" s="1127"/>
      <c r="BB5" s="1127"/>
      <c r="BC5" s="1127"/>
      <c r="BD5" s="1127"/>
      <c r="BE5" s="1127"/>
      <c r="BF5" s="1127"/>
      <c r="BG5" s="1127"/>
      <c r="BH5" s="1127"/>
      <c r="BI5" s="1127"/>
      <c r="BJ5" s="1127"/>
      <c r="BK5" s="1127"/>
      <c r="BL5" s="1127"/>
      <c r="BM5" s="1127"/>
      <c r="BN5" s="1127"/>
      <c r="BO5" s="1127"/>
      <c r="BP5" s="1127"/>
      <c r="BQ5" s="1127"/>
      <c r="BR5" s="1127"/>
      <c r="BS5" s="1127"/>
      <c r="BT5" s="1127"/>
      <c r="BU5" s="1127"/>
      <c r="BV5" s="1127"/>
      <c r="BW5" s="1127"/>
      <c r="BX5" s="1127"/>
      <c r="BY5" s="1127"/>
      <c r="BZ5" s="1127"/>
      <c r="CA5" s="1127"/>
      <c r="CB5" s="1127"/>
      <c r="CC5" s="1127"/>
      <c r="CD5" s="1127"/>
      <c r="CE5" s="1127"/>
      <c r="CF5" s="1127"/>
      <c r="CG5" s="1127"/>
      <c r="CH5" s="1127"/>
      <c r="CI5" s="1127"/>
      <c r="CJ5" s="1127"/>
      <c r="CK5" s="1127"/>
      <c r="CL5" s="1127"/>
      <c r="CM5" s="1127"/>
      <c r="CN5" s="1127"/>
      <c r="CO5" s="1127"/>
      <c r="CP5" s="1127"/>
      <c r="CQ5" s="1127"/>
      <c r="CR5" s="1127"/>
      <c r="CS5" s="1127"/>
      <c r="CT5" s="1127"/>
      <c r="CU5" s="1127"/>
      <c r="CV5" s="1127"/>
      <c r="CW5" s="1127"/>
      <c r="CX5" s="1121"/>
      <c r="CY5" s="1117"/>
    </row>
    <row r="6" spans="1:103" ht="15" customHeight="1">
      <c r="B6" s="687" t="s">
        <v>1007</v>
      </c>
      <c r="C6" s="1109"/>
      <c r="D6" s="1109"/>
      <c r="E6" s="1109"/>
      <c r="F6" s="1109"/>
      <c r="G6" s="1109"/>
      <c r="H6" s="1109"/>
      <c r="I6" s="1109"/>
      <c r="J6" s="1109"/>
      <c r="K6" s="1109"/>
      <c r="L6" s="1109"/>
      <c r="M6" s="1109"/>
      <c r="N6" s="1109"/>
      <c r="O6" s="1109"/>
      <c r="P6" s="1109"/>
      <c r="Q6" s="1109"/>
      <c r="R6" s="1109"/>
      <c r="S6" s="1109"/>
      <c r="T6" s="1109"/>
      <c r="U6" s="1109"/>
      <c r="V6" s="1109"/>
      <c r="W6" s="1109"/>
      <c r="X6" s="1109"/>
      <c r="Y6" s="1109"/>
      <c r="Z6" s="1109"/>
      <c r="AA6" s="1109"/>
      <c r="AB6" s="1109"/>
      <c r="AC6" s="1109"/>
      <c r="AD6" s="1109"/>
      <c r="AE6" s="1109"/>
      <c r="AF6" s="1109"/>
      <c r="AG6" s="1109"/>
      <c r="AH6" s="1109"/>
      <c r="AI6" s="1109"/>
      <c r="AJ6" s="1109"/>
      <c r="AK6" s="1109"/>
      <c r="AL6" s="1109"/>
      <c r="AM6" s="1109"/>
      <c r="AN6" s="1109"/>
      <c r="AO6" s="1109"/>
      <c r="AP6" s="1109"/>
      <c r="AQ6" s="1109"/>
      <c r="AR6" s="1109"/>
      <c r="AS6" s="1109"/>
      <c r="AT6" s="1109"/>
      <c r="AU6" s="1109"/>
      <c r="AV6" s="1109"/>
      <c r="AW6" s="1109"/>
      <c r="AX6" s="1109"/>
      <c r="AY6" s="1109"/>
      <c r="AZ6" s="1109"/>
      <c r="BA6" s="1109"/>
      <c r="BB6" s="1109"/>
      <c r="BC6" s="1109"/>
      <c r="BD6" s="1109"/>
      <c r="BE6" s="1109"/>
      <c r="BF6" s="1109"/>
      <c r="BG6" s="1109"/>
      <c r="BH6" s="1109"/>
      <c r="BI6" s="1109"/>
      <c r="BJ6" s="1109"/>
      <c r="BK6" s="1109"/>
      <c r="BL6" s="1109"/>
      <c r="BM6" s="1109"/>
      <c r="BN6" s="1109"/>
      <c r="BO6" s="1109"/>
      <c r="BP6" s="1109"/>
      <c r="BQ6" s="1109"/>
      <c r="BR6" s="1109"/>
      <c r="BS6" s="1109"/>
      <c r="BT6" s="1109"/>
      <c r="BU6" s="1109"/>
      <c r="BV6" s="1109"/>
      <c r="BW6" s="1109"/>
      <c r="BX6" s="1109"/>
      <c r="BY6" s="1109"/>
      <c r="BZ6" s="1109"/>
      <c r="CA6" s="1109"/>
      <c r="CB6" s="1109"/>
      <c r="CC6" s="1109"/>
      <c r="CD6" s="1109"/>
      <c r="CE6" s="1109"/>
      <c r="CF6" s="1109"/>
      <c r="CG6" s="1109"/>
      <c r="CH6" s="1109"/>
      <c r="CI6" s="1109"/>
      <c r="CJ6" s="1109"/>
      <c r="CK6" s="1109"/>
      <c r="CL6" s="1109"/>
      <c r="CM6" s="1109"/>
      <c r="CN6" s="1109"/>
      <c r="CO6" s="1109"/>
      <c r="CP6" s="1109"/>
      <c r="CQ6" s="1109"/>
      <c r="CR6" s="1109"/>
      <c r="CS6" s="1109"/>
      <c r="CT6" s="1109"/>
      <c r="CU6" s="1109"/>
      <c r="CV6" s="1109"/>
      <c r="CW6" s="1109"/>
      <c r="CX6" s="1122"/>
      <c r="CY6" s="1117"/>
    </row>
    <row r="7" spans="1:103" ht="15" customHeight="1">
      <c r="B7" s="1619" t="s">
        <v>1642</v>
      </c>
      <c r="C7" s="1721"/>
      <c r="D7" s="1721"/>
      <c r="E7" s="1721"/>
      <c r="F7" s="1721"/>
      <c r="G7" s="1721"/>
      <c r="H7" s="1721"/>
      <c r="I7" s="1721"/>
      <c r="J7" s="1721"/>
      <c r="K7" s="1721"/>
      <c r="L7" s="1721"/>
      <c r="M7" s="1721"/>
      <c r="N7" s="1721"/>
      <c r="O7" s="1721"/>
      <c r="P7" s="1721"/>
      <c r="Q7" s="1721"/>
      <c r="R7" s="1721"/>
      <c r="S7" s="1721"/>
      <c r="T7" s="1721"/>
      <c r="U7" s="1721"/>
      <c r="V7" s="1721"/>
      <c r="W7" s="1721"/>
      <c r="X7" s="1721"/>
      <c r="Y7" s="1721"/>
      <c r="Z7" s="1721"/>
      <c r="AA7" s="1721"/>
      <c r="AB7" s="1721"/>
      <c r="AC7" s="1721"/>
      <c r="AD7" s="1721"/>
      <c r="AE7" s="1721"/>
      <c r="AF7" s="1721"/>
      <c r="AG7" s="1721"/>
      <c r="AH7" s="1721"/>
      <c r="AI7" s="1721"/>
      <c r="AJ7" s="1721"/>
      <c r="AK7" s="1721"/>
      <c r="AL7" s="1721"/>
      <c r="AM7" s="1721"/>
      <c r="AN7" s="1721"/>
      <c r="AO7" s="1721"/>
      <c r="AP7" s="1721"/>
      <c r="AQ7" s="1721"/>
      <c r="AR7" s="1721"/>
      <c r="AS7" s="1721"/>
      <c r="AT7" s="1721"/>
      <c r="AU7" s="1721"/>
      <c r="AV7" s="1721"/>
      <c r="AW7" s="1721"/>
      <c r="AX7" s="1721"/>
      <c r="AY7" s="1721"/>
      <c r="AZ7" s="1721"/>
      <c r="BA7" s="1721"/>
      <c r="BB7" s="1721"/>
      <c r="BC7" s="1721"/>
      <c r="BD7" s="1721"/>
      <c r="BE7" s="1721"/>
      <c r="BF7" s="1721"/>
      <c r="BG7" s="1721"/>
      <c r="BH7" s="1721"/>
      <c r="BI7" s="1721"/>
      <c r="BJ7" s="1721"/>
      <c r="BK7" s="1721"/>
      <c r="BL7" s="1721"/>
      <c r="BM7" s="1721"/>
      <c r="BN7" s="1721"/>
      <c r="BO7" s="1721"/>
      <c r="BP7" s="1721"/>
      <c r="BQ7" s="1721"/>
      <c r="BR7" s="1721"/>
      <c r="BS7" s="1721"/>
      <c r="BT7" s="1721"/>
      <c r="BU7" s="1721"/>
      <c r="BV7" s="1721"/>
      <c r="BW7" s="1721"/>
      <c r="BX7" s="1721"/>
      <c r="BY7" s="1721"/>
      <c r="BZ7" s="1721"/>
      <c r="CA7" s="1721"/>
      <c r="CB7" s="1721"/>
      <c r="CC7" s="1721"/>
      <c r="CD7" s="1721"/>
      <c r="CE7" s="1721"/>
      <c r="CF7" s="1721"/>
      <c r="CG7" s="1721"/>
      <c r="CH7" s="1721"/>
      <c r="CI7" s="1721"/>
      <c r="CJ7" s="1721"/>
      <c r="CK7" s="1721"/>
      <c r="CL7" s="1721"/>
      <c r="CM7" s="1721"/>
      <c r="CN7" s="1721"/>
      <c r="CO7" s="1721"/>
      <c r="CP7" s="1721"/>
      <c r="CQ7" s="1721"/>
      <c r="CR7" s="1721"/>
      <c r="CS7" s="1721"/>
      <c r="CT7" s="1721"/>
      <c r="CU7" s="1721"/>
      <c r="CV7" s="1721"/>
      <c r="CW7" s="1721"/>
      <c r="CX7" s="1124"/>
      <c r="CY7" s="1117"/>
    </row>
    <row r="8" spans="1:103" ht="15" customHeight="1">
      <c r="B8" s="1619" t="s">
        <v>1643</v>
      </c>
      <c r="C8" s="1722"/>
      <c r="D8" s="1722"/>
      <c r="E8" s="1722"/>
      <c r="F8" s="1722"/>
      <c r="G8" s="1722"/>
      <c r="H8" s="1722"/>
      <c r="I8" s="1722"/>
      <c r="J8" s="1722"/>
      <c r="K8" s="1722"/>
      <c r="L8" s="1722"/>
      <c r="M8" s="1722"/>
      <c r="N8" s="1722"/>
      <c r="O8" s="1722"/>
      <c r="P8" s="1722"/>
      <c r="Q8" s="1722"/>
      <c r="R8" s="1722"/>
      <c r="S8" s="1722"/>
      <c r="T8" s="1722"/>
      <c r="U8" s="1722"/>
      <c r="V8" s="1722"/>
      <c r="W8" s="1722"/>
      <c r="X8" s="1722"/>
      <c r="Y8" s="1722"/>
      <c r="Z8" s="1722"/>
      <c r="AA8" s="1722"/>
      <c r="AB8" s="1722"/>
      <c r="AC8" s="1722"/>
      <c r="AD8" s="1722"/>
      <c r="AE8" s="1722"/>
      <c r="AF8" s="1722"/>
      <c r="AG8" s="1722"/>
      <c r="AH8" s="1722"/>
      <c r="AI8" s="1722"/>
      <c r="AJ8" s="1722"/>
      <c r="AK8" s="1722"/>
      <c r="AL8" s="1722"/>
      <c r="AM8" s="1722"/>
      <c r="AN8" s="1722"/>
      <c r="AO8" s="1722"/>
      <c r="AP8" s="1722"/>
      <c r="AQ8" s="1722"/>
      <c r="AR8" s="1722"/>
      <c r="AS8" s="1722"/>
      <c r="AT8" s="1722"/>
      <c r="AU8" s="1722"/>
      <c r="AV8" s="1722"/>
      <c r="AW8" s="1722"/>
      <c r="AX8" s="1722"/>
      <c r="AY8" s="1722"/>
      <c r="AZ8" s="1722"/>
      <c r="BA8" s="1722"/>
      <c r="BB8" s="1722"/>
      <c r="BC8" s="1722"/>
      <c r="BD8" s="1722"/>
      <c r="BE8" s="1722"/>
      <c r="BF8" s="1722"/>
      <c r="BG8" s="1722"/>
      <c r="BH8" s="1722"/>
      <c r="BI8" s="1722"/>
      <c r="BJ8" s="1722"/>
      <c r="BK8" s="1722"/>
      <c r="BL8" s="1722"/>
      <c r="BM8" s="1722"/>
      <c r="BN8" s="1722"/>
      <c r="BO8" s="1722"/>
      <c r="BP8" s="1722"/>
      <c r="BQ8" s="1722"/>
      <c r="BR8" s="1722"/>
      <c r="BS8" s="1722"/>
      <c r="BT8" s="1722"/>
      <c r="BU8" s="1722"/>
      <c r="BV8" s="1722"/>
      <c r="BW8" s="1722"/>
      <c r="BX8" s="1722"/>
      <c r="BY8" s="1722"/>
      <c r="BZ8" s="1722"/>
      <c r="CA8" s="1722"/>
      <c r="CB8" s="1722"/>
      <c r="CC8" s="1722"/>
      <c r="CD8" s="1722"/>
      <c r="CE8" s="1722"/>
      <c r="CF8" s="1722"/>
      <c r="CG8" s="1722"/>
      <c r="CH8" s="1722"/>
      <c r="CI8" s="1722"/>
      <c r="CJ8" s="1722"/>
      <c r="CK8" s="1722"/>
      <c r="CL8" s="1722"/>
      <c r="CM8" s="1722"/>
      <c r="CN8" s="1722"/>
      <c r="CO8" s="1722"/>
      <c r="CP8" s="1722"/>
      <c r="CQ8" s="1722"/>
      <c r="CR8" s="1722"/>
      <c r="CS8" s="1722"/>
      <c r="CT8" s="1722"/>
      <c r="CU8" s="1722"/>
      <c r="CV8" s="1722"/>
      <c r="CW8" s="1722"/>
      <c r="CX8" s="1446"/>
      <c r="CY8" s="1117"/>
    </row>
    <row r="9" spans="1:103" ht="30" customHeight="1">
      <c r="B9" s="1134" t="s">
        <v>1009</v>
      </c>
      <c r="C9" s="2388"/>
      <c r="D9" s="2388"/>
      <c r="E9" s="2388"/>
      <c r="F9" s="2388"/>
      <c r="G9" s="2388"/>
      <c r="H9" s="2388"/>
      <c r="I9" s="2388"/>
      <c r="J9" s="2388"/>
      <c r="K9" s="2388"/>
      <c r="L9" s="2388"/>
      <c r="M9" s="2388"/>
      <c r="N9" s="2388"/>
      <c r="O9" s="2388"/>
      <c r="P9" s="2388"/>
      <c r="Q9" s="2388"/>
      <c r="R9" s="2388"/>
      <c r="S9" s="2388"/>
      <c r="T9" s="2388"/>
      <c r="U9" s="2388"/>
      <c r="V9" s="2388"/>
      <c r="W9" s="2388"/>
      <c r="X9" s="2388"/>
      <c r="Y9" s="2388"/>
      <c r="Z9" s="2388"/>
      <c r="AA9" s="2388"/>
      <c r="AB9" s="2388"/>
      <c r="AC9" s="2388"/>
      <c r="AD9" s="2388"/>
      <c r="AE9" s="2388"/>
      <c r="AF9" s="2388"/>
      <c r="AG9" s="2388"/>
      <c r="AH9" s="2388"/>
      <c r="AI9" s="2388"/>
      <c r="AJ9" s="2388"/>
      <c r="AK9" s="2388"/>
      <c r="AL9" s="2388"/>
      <c r="AM9" s="2388"/>
      <c r="AN9" s="2388"/>
      <c r="AO9" s="2388"/>
      <c r="AP9" s="2388"/>
      <c r="AQ9" s="2388"/>
      <c r="AR9" s="2388"/>
      <c r="AS9" s="2388"/>
      <c r="AT9" s="2388"/>
      <c r="AU9" s="2388"/>
      <c r="AV9" s="2388"/>
      <c r="AW9" s="2388"/>
      <c r="AX9" s="2388"/>
      <c r="AY9" s="2388"/>
      <c r="AZ9" s="2388"/>
      <c r="BA9" s="2388"/>
      <c r="BB9" s="2388"/>
      <c r="BC9" s="2388"/>
      <c r="BD9" s="2388"/>
      <c r="BE9" s="2388"/>
      <c r="BF9" s="2388"/>
      <c r="BG9" s="2388"/>
      <c r="BH9" s="2388"/>
      <c r="BI9" s="2388"/>
      <c r="BJ9" s="2388"/>
      <c r="BK9" s="2388"/>
      <c r="BL9" s="2388"/>
      <c r="BM9" s="2388"/>
      <c r="BN9" s="2388"/>
      <c r="BO9" s="2388"/>
      <c r="BP9" s="2388"/>
      <c r="BQ9" s="2388"/>
      <c r="BR9" s="2388"/>
      <c r="BS9" s="2388"/>
      <c r="BT9" s="2388"/>
      <c r="BU9" s="2388"/>
      <c r="BV9" s="2388"/>
      <c r="BW9" s="2388"/>
      <c r="BX9" s="2388"/>
      <c r="BY9" s="2388"/>
      <c r="BZ9" s="2388"/>
      <c r="CA9" s="2388"/>
      <c r="CB9" s="2388"/>
      <c r="CC9" s="2388"/>
      <c r="CD9" s="2388"/>
      <c r="CE9" s="2388"/>
      <c r="CF9" s="2388"/>
      <c r="CG9" s="2388"/>
      <c r="CH9" s="2388"/>
      <c r="CI9" s="2388"/>
      <c r="CJ9" s="2388"/>
      <c r="CK9" s="2388"/>
      <c r="CL9" s="2388"/>
      <c r="CM9" s="2388"/>
      <c r="CN9" s="2388"/>
      <c r="CO9" s="2388"/>
      <c r="CP9" s="2388"/>
      <c r="CQ9" s="2388"/>
      <c r="CR9" s="2388"/>
      <c r="CS9" s="2388"/>
      <c r="CT9" s="2388"/>
      <c r="CU9" s="2388"/>
      <c r="CV9" s="2388"/>
      <c r="CW9" s="2388"/>
      <c r="CX9" s="2389"/>
      <c r="CY9" s="1117"/>
    </row>
    <row r="10" spans="1:103" ht="15" customHeight="1">
      <c r="B10" s="2387" t="s">
        <v>1644</v>
      </c>
      <c r="C10" s="2385" t="str">
        <f>IF(AND(ISNUMBER(C15),ISNUMBER('General Info'!$E$70)), C15/'General Info'!$E$70, "")</f>
        <v/>
      </c>
      <c r="D10" s="2385" t="str">
        <f>IF(AND(ISNUMBER(D15),ISNUMBER('General Info'!$E$70)), D15/'General Info'!$E$70, "")</f>
        <v/>
      </c>
      <c r="E10" s="2385" t="str">
        <f>IF(AND(ISNUMBER(E15),ISNUMBER('General Info'!$E$70)), E15/'General Info'!$E$70, "")</f>
        <v/>
      </c>
      <c r="F10" s="2385" t="str">
        <f>IF(AND(ISNUMBER(F15),ISNUMBER('General Info'!$E$70)), F15/'General Info'!$E$70, "")</f>
        <v/>
      </c>
      <c r="G10" s="2385" t="str">
        <f>IF(AND(ISNUMBER(G15),ISNUMBER('General Info'!$E$70)), G15/'General Info'!$E$70, "")</f>
        <v/>
      </c>
      <c r="H10" s="2385" t="str">
        <f>IF(AND(ISNUMBER(H15),ISNUMBER('General Info'!$E$70)), H15/'General Info'!$E$70, "")</f>
        <v/>
      </c>
      <c r="I10" s="2385" t="str">
        <f>IF(AND(ISNUMBER(I15),ISNUMBER('General Info'!$E$70)), I15/'General Info'!$E$70, "")</f>
        <v/>
      </c>
      <c r="J10" s="2385" t="str">
        <f>IF(AND(ISNUMBER(J15),ISNUMBER('General Info'!$E$70)), J15/'General Info'!$E$70, "")</f>
        <v/>
      </c>
      <c r="K10" s="2385" t="str">
        <f>IF(AND(ISNUMBER(K15),ISNUMBER('General Info'!$E$70)), K15/'General Info'!$E$70, "")</f>
        <v/>
      </c>
      <c r="L10" s="2385" t="str">
        <f>IF(AND(ISNUMBER(L15),ISNUMBER('General Info'!$E$70)), L15/'General Info'!$E$70, "")</f>
        <v/>
      </c>
      <c r="M10" s="2385" t="str">
        <f>IF(AND(ISNUMBER(M15),ISNUMBER('General Info'!$E$70)), M15/'General Info'!$E$70, "")</f>
        <v/>
      </c>
      <c r="N10" s="2385" t="str">
        <f>IF(AND(ISNUMBER(N15),ISNUMBER('General Info'!$E$70)), N15/'General Info'!$E$70, "")</f>
        <v/>
      </c>
      <c r="O10" s="2385" t="str">
        <f>IF(AND(ISNUMBER(O15),ISNUMBER('General Info'!$E$70)), O15/'General Info'!$E$70, "")</f>
        <v/>
      </c>
      <c r="P10" s="2385" t="str">
        <f>IF(AND(ISNUMBER(P15),ISNUMBER('General Info'!$E$70)), P15/'General Info'!$E$70, "")</f>
        <v/>
      </c>
      <c r="Q10" s="2385" t="str">
        <f>IF(AND(ISNUMBER(Q15),ISNUMBER('General Info'!$E$70)), Q15/'General Info'!$E$70, "")</f>
        <v/>
      </c>
      <c r="R10" s="2385" t="str">
        <f>IF(AND(ISNUMBER(R15),ISNUMBER('General Info'!$E$70)), R15/'General Info'!$E$70, "")</f>
        <v/>
      </c>
      <c r="S10" s="2385" t="str">
        <f>IF(AND(ISNUMBER(S15),ISNUMBER('General Info'!$E$70)), S15/'General Info'!$E$70, "")</f>
        <v/>
      </c>
      <c r="T10" s="2385" t="str">
        <f>IF(AND(ISNUMBER(T15),ISNUMBER('General Info'!$E$70)), T15/'General Info'!$E$70, "")</f>
        <v/>
      </c>
      <c r="U10" s="2385" t="str">
        <f>IF(AND(ISNUMBER(U15),ISNUMBER('General Info'!$E$70)), U15/'General Info'!$E$70, "")</f>
        <v/>
      </c>
      <c r="V10" s="2385" t="str">
        <f>IF(AND(ISNUMBER(V15),ISNUMBER('General Info'!$E$70)), V15/'General Info'!$E$70, "")</f>
        <v/>
      </c>
      <c r="W10" s="2385" t="str">
        <f>IF(AND(ISNUMBER(W15),ISNUMBER('General Info'!$E$70)), W15/'General Info'!$E$70, "")</f>
        <v/>
      </c>
      <c r="X10" s="2385" t="str">
        <f>IF(AND(ISNUMBER(X15),ISNUMBER('General Info'!$E$70)), X15/'General Info'!$E$70, "")</f>
        <v/>
      </c>
      <c r="Y10" s="2385" t="str">
        <f>IF(AND(ISNUMBER(Y15),ISNUMBER('General Info'!$E$70)), Y15/'General Info'!$E$70, "")</f>
        <v/>
      </c>
      <c r="Z10" s="2385" t="str">
        <f>IF(AND(ISNUMBER(Z15),ISNUMBER('General Info'!$E$70)), Z15/'General Info'!$E$70, "")</f>
        <v/>
      </c>
      <c r="AA10" s="2385" t="str">
        <f>IF(AND(ISNUMBER(AA15),ISNUMBER('General Info'!$E$70)), AA15/'General Info'!$E$70, "")</f>
        <v/>
      </c>
      <c r="AB10" s="2385" t="str">
        <f>IF(AND(ISNUMBER(AB15),ISNUMBER('General Info'!$E$70)), AB15/'General Info'!$E$70, "")</f>
        <v/>
      </c>
      <c r="AC10" s="2385" t="str">
        <f>IF(AND(ISNUMBER(AC15),ISNUMBER('General Info'!$E$70)), AC15/'General Info'!$E$70, "")</f>
        <v/>
      </c>
      <c r="AD10" s="2385" t="str">
        <f>IF(AND(ISNUMBER(AD15),ISNUMBER('General Info'!$E$70)), AD15/'General Info'!$E$70, "")</f>
        <v/>
      </c>
      <c r="AE10" s="2385" t="str">
        <f>IF(AND(ISNUMBER(AE15),ISNUMBER('General Info'!$E$70)), AE15/'General Info'!$E$70, "")</f>
        <v/>
      </c>
      <c r="AF10" s="2385" t="str">
        <f>IF(AND(ISNUMBER(AF15),ISNUMBER('General Info'!$E$70)), AF15/'General Info'!$E$70, "")</f>
        <v/>
      </c>
      <c r="AG10" s="2385" t="str">
        <f>IF(AND(ISNUMBER(AG15),ISNUMBER('General Info'!$E$70)), AG15/'General Info'!$E$70, "")</f>
        <v/>
      </c>
      <c r="AH10" s="2385" t="str">
        <f>IF(AND(ISNUMBER(AH15),ISNUMBER('General Info'!$E$70)), AH15/'General Info'!$E$70, "")</f>
        <v/>
      </c>
      <c r="AI10" s="2385" t="str">
        <f>IF(AND(ISNUMBER(AI15),ISNUMBER('General Info'!$E$70)), AI15/'General Info'!$E$70, "")</f>
        <v/>
      </c>
      <c r="AJ10" s="2385" t="str">
        <f>IF(AND(ISNUMBER(AJ15),ISNUMBER('General Info'!$E$70)), AJ15/'General Info'!$E$70, "")</f>
        <v/>
      </c>
      <c r="AK10" s="2385" t="str">
        <f>IF(AND(ISNUMBER(AK15),ISNUMBER('General Info'!$E$70)), AK15/'General Info'!$E$70, "")</f>
        <v/>
      </c>
      <c r="AL10" s="2385" t="str">
        <f>IF(AND(ISNUMBER(AL15),ISNUMBER('General Info'!$E$70)), AL15/'General Info'!$E$70, "")</f>
        <v/>
      </c>
      <c r="AM10" s="2385" t="str">
        <f>IF(AND(ISNUMBER(AM15),ISNUMBER('General Info'!$E$70)), AM15/'General Info'!$E$70, "")</f>
        <v/>
      </c>
      <c r="AN10" s="2385" t="str">
        <f>IF(AND(ISNUMBER(AN15),ISNUMBER('General Info'!$E$70)), AN15/'General Info'!$E$70, "")</f>
        <v/>
      </c>
      <c r="AO10" s="2385" t="str">
        <f>IF(AND(ISNUMBER(AO15),ISNUMBER('General Info'!$E$70)), AO15/'General Info'!$E$70, "")</f>
        <v/>
      </c>
      <c r="AP10" s="2385" t="str">
        <f>IF(AND(ISNUMBER(AP15),ISNUMBER('General Info'!$E$70)), AP15/'General Info'!$E$70, "")</f>
        <v/>
      </c>
      <c r="AQ10" s="2385" t="str">
        <f>IF(AND(ISNUMBER(AQ15),ISNUMBER('General Info'!$E$70)), AQ15/'General Info'!$E$70, "")</f>
        <v/>
      </c>
      <c r="AR10" s="2385" t="str">
        <f>IF(AND(ISNUMBER(AR15),ISNUMBER('General Info'!$E$70)), AR15/'General Info'!$E$70, "")</f>
        <v/>
      </c>
      <c r="AS10" s="2385" t="str">
        <f>IF(AND(ISNUMBER(AS15),ISNUMBER('General Info'!$E$70)), AS15/'General Info'!$E$70, "")</f>
        <v/>
      </c>
      <c r="AT10" s="2385" t="str">
        <f>IF(AND(ISNUMBER(AT15),ISNUMBER('General Info'!$E$70)), AT15/'General Info'!$E$70, "")</f>
        <v/>
      </c>
      <c r="AU10" s="2385" t="str">
        <f>IF(AND(ISNUMBER(AU15),ISNUMBER('General Info'!$E$70)), AU15/'General Info'!$E$70, "")</f>
        <v/>
      </c>
      <c r="AV10" s="2385" t="str">
        <f>IF(AND(ISNUMBER(AV15),ISNUMBER('General Info'!$E$70)), AV15/'General Info'!$E$70, "")</f>
        <v/>
      </c>
      <c r="AW10" s="2385" t="str">
        <f>IF(AND(ISNUMBER(AW15),ISNUMBER('General Info'!$E$70)), AW15/'General Info'!$E$70, "")</f>
        <v/>
      </c>
      <c r="AX10" s="2385" t="str">
        <f>IF(AND(ISNUMBER(AX15),ISNUMBER('General Info'!$E$70)), AX15/'General Info'!$E$70, "")</f>
        <v/>
      </c>
      <c r="AY10" s="2385" t="str">
        <f>IF(AND(ISNUMBER(AY15),ISNUMBER('General Info'!$E$70)), AY15/'General Info'!$E$70, "")</f>
        <v/>
      </c>
      <c r="AZ10" s="2385" t="str">
        <f>IF(AND(ISNUMBER(AZ15),ISNUMBER('General Info'!$E$70)), AZ15/'General Info'!$E$70, "")</f>
        <v/>
      </c>
      <c r="BA10" s="2385" t="str">
        <f>IF(AND(ISNUMBER(BA15),ISNUMBER('General Info'!$E$70)), BA15/'General Info'!$E$70, "")</f>
        <v/>
      </c>
      <c r="BB10" s="2385" t="str">
        <f>IF(AND(ISNUMBER(BB15),ISNUMBER('General Info'!$E$70)), BB15/'General Info'!$E$70, "")</f>
        <v/>
      </c>
      <c r="BC10" s="2385" t="str">
        <f>IF(AND(ISNUMBER(BC15),ISNUMBER('General Info'!$E$70)), BC15/'General Info'!$E$70, "")</f>
        <v/>
      </c>
      <c r="BD10" s="2385" t="str">
        <f>IF(AND(ISNUMBER(BD15),ISNUMBER('General Info'!$E$70)), BD15/'General Info'!$E$70, "")</f>
        <v/>
      </c>
      <c r="BE10" s="2385" t="str">
        <f>IF(AND(ISNUMBER(BE15),ISNUMBER('General Info'!$E$70)), BE15/'General Info'!$E$70, "")</f>
        <v/>
      </c>
      <c r="BF10" s="2385" t="str">
        <f>IF(AND(ISNUMBER(BF15),ISNUMBER('General Info'!$E$70)), BF15/'General Info'!$E$70, "")</f>
        <v/>
      </c>
      <c r="BG10" s="2385" t="str">
        <f>IF(AND(ISNUMBER(BG15),ISNUMBER('General Info'!$E$70)), BG15/'General Info'!$E$70, "")</f>
        <v/>
      </c>
      <c r="BH10" s="2385" t="str">
        <f>IF(AND(ISNUMBER(BH15),ISNUMBER('General Info'!$E$70)), BH15/'General Info'!$E$70, "")</f>
        <v/>
      </c>
      <c r="BI10" s="2385" t="str">
        <f>IF(AND(ISNUMBER(BI15),ISNUMBER('General Info'!$E$70)), BI15/'General Info'!$E$70, "")</f>
        <v/>
      </c>
      <c r="BJ10" s="2385" t="str">
        <f>IF(AND(ISNUMBER(BJ15),ISNUMBER('General Info'!$E$70)), BJ15/'General Info'!$E$70, "")</f>
        <v/>
      </c>
      <c r="BK10" s="2385" t="str">
        <f>IF(AND(ISNUMBER(BK15),ISNUMBER('General Info'!$E$70)), BK15/'General Info'!$E$70, "")</f>
        <v/>
      </c>
      <c r="BL10" s="2385" t="str">
        <f>IF(AND(ISNUMBER(BL15),ISNUMBER('General Info'!$E$70)), BL15/'General Info'!$E$70, "")</f>
        <v/>
      </c>
      <c r="BM10" s="2385" t="str">
        <f>IF(AND(ISNUMBER(BM15),ISNUMBER('General Info'!$E$70)), BM15/'General Info'!$E$70, "")</f>
        <v/>
      </c>
      <c r="BN10" s="2385" t="str">
        <f>IF(AND(ISNUMBER(BN15),ISNUMBER('General Info'!$E$70)), BN15/'General Info'!$E$70, "")</f>
        <v/>
      </c>
      <c r="BO10" s="2385" t="str">
        <f>IF(AND(ISNUMBER(BO15),ISNUMBER('General Info'!$E$70)), BO15/'General Info'!$E$70, "")</f>
        <v/>
      </c>
      <c r="BP10" s="2385" t="str">
        <f>IF(AND(ISNUMBER(BP15),ISNUMBER('General Info'!$E$70)), BP15/'General Info'!$E$70, "")</f>
        <v/>
      </c>
      <c r="BQ10" s="2385" t="str">
        <f>IF(AND(ISNUMBER(BQ15),ISNUMBER('General Info'!$E$70)), BQ15/'General Info'!$E$70, "")</f>
        <v/>
      </c>
      <c r="BR10" s="2385" t="str">
        <f>IF(AND(ISNUMBER(BR15),ISNUMBER('General Info'!$E$70)), BR15/'General Info'!$E$70, "")</f>
        <v/>
      </c>
      <c r="BS10" s="2385" t="str">
        <f>IF(AND(ISNUMBER(BS15),ISNUMBER('General Info'!$E$70)), BS15/'General Info'!$E$70, "")</f>
        <v/>
      </c>
      <c r="BT10" s="2385" t="str">
        <f>IF(AND(ISNUMBER(BT15),ISNUMBER('General Info'!$E$70)), BT15/'General Info'!$E$70, "")</f>
        <v/>
      </c>
      <c r="BU10" s="2385" t="str">
        <f>IF(AND(ISNUMBER(BU15),ISNUMBER('General Info'!$E$70)), BU15/'General Info'!$E$70, "")</f>
        <v/>
      </c>
      <c r="BV10" s="2385" t="str">
        <f>IF(AND(ISNUMBER(BV15),ISNUMBER('General Info'!$E$70)), BV15/'General Info'!$E$70, "")</f>
        <v/>
      </c>
      <c r="BW10" s="2385" t="str">
        <f>IF(AND(ISNUMBER(BW15),ISNUMBER('General Info'!$E$70)), BW15/'General Info'!$E$70, "")</f>
        <v/>
      </c>
      <c r="BX10" s="2385" t="str">
        <f>IF(AND(ISNUMBER(BX15),ISNUMBER('General Info'!$E$70)), BX15/'General Info'!$E$70, "")</f>
        <v/>
      </c>
      <c r="BY10" s="2385" t="str">
        <f>IF(AND(ISNUMBER(BY15),ISNUMBER('General Info'!$E$70)), BY15/'General Info'!$E$70, "")</f>
        <v/>
      </c>
      <c r="BZ10" s="2385" t="str">
        <f>IF(AND(ISNUMBER(BZ15),ISNUMBER('General Info'!$E$70)), BZ15/'General Info'!$E$70, "")</f>
        <v/>
      </c>
      <c r="CA10" s="2385" t="str">
        <f>IF(AND(ISNUMBER(CA15),ISNUMBER('General Info'!$E$70)), CA15/'General Info'!$E$70, "")</f>
        <v/>
      </c>
      <c r="CB10" s="2385" t="str">
        <f>IF(AND(ISNUMBER(CB15),ISNUMBER('General Info'!$E$70)), CB15/'General Info'!$E$70, "")</f>
        <v/>
      </c>
      <c r="CC10" s="2385" t="str">
        <f>IF(AND(ISNUMBER(CC15),ISNUMBER('General Info'!$E$70)), CC15/'General Info'!$E$70, "")</f>
        <v/>
      </c>
      <c r="CD10" s="2385" t="str">
        <f>IF(AND(ISNUMBER(CD15),ISNUMBER('General Info'!$E$70)), CD15/'General Info'!$E$70, "")</f>
        <v/>
      </c>
      <c r="CE10" s="2385" t="str">
        <f>IF(AND(ISNUMBER(CE15),ISNUMBER('General Info'!$E$70)), CE15/'General Info'!$E$70, "")</f>
        <v/>
      </c>
      <c r="CF10" s="2385" t="str">
        <f>IF(AND(ISNUMBER(CF15),ISNUMBER('General Info'!$E$70)), CF15/'General Info'!$E$70, "")</f>
        <v/>
      </c>
      <c r="CG10" s="2385" t="str">
        <f>IF(AND(ISNUMBER(CG15),ISNUMBER('General Info'!$E$70)), CG15/'General Info'!$E$70, "")</f>
        <v/>
      </c>
      <c r="CH10" s="2385" t="str">
        <f>IF(AND(ISNUMBER(CH15),ISNUMBER('General Info'!$E$70)), CH15/'General Info'!$E$70, "")</f>
        <v/>
      </c>
      <c r="CI10" s="2385" t="str">
        <f>IF(AND(ISNUMBER(CI15),ISNUMBER('General Info'!$E$70)), CI15/'General Info'!$E$70, "")</f>
        <v/>
      </c>
      <c r="CJ10" s="2385" t="str">
        <f>IF(AND(ISNUMBER(CJ15),ISNUMBER('General Info'!$E$70)), CJ15/'General Info'!$E$70, "")</f>
        <v/>
      </c>
      <c r="CK10" s="2385" t="str">
        <f>IF(AND(ISNUMBER(CK15),ISNUMBER('General Info'!$E$70)), CK15/'General Info'!$E$70, "")</f>
        <v/>
      </c>
      <c r="CL10" s="2385" t="str">
        <f>IF(AND(ISNUMBER(CL15),ISNUMBER('General Info'!$E$70)), CL15/'General Info'!$E$70, "")</f>
        <v/>
      </c>
      <c r="CM10" s="2385" t="str">
        <f>IF(AND(ISNUMBER(CM15),ISNUMBER('General Info'!$E$70)), CM15/'General Info'!$E$70, "")</f>
        <v/>
      </c>
      <c r="CN10" s="2385" t="str">
        <f>IF(AND(ISNUMBER(CN15),ISNUMBER('General Info'!$E$70)), CN15/'General Info'!$E$70, "")</f>
        <v/>
      </c>
      <c r="CO10" s="2385" t="str">
        <f>IF(AND(ISNUMBER(CO15),ISNUMBER('General Info'!$E$70)), CO15/'General Info'!$E$70, "")</f>
        <v/>
      </c>
      <c r="CP10" s="2385" t="str">
        <f>IF(AND(ISNUMBER(CP15),ISNUMBER('General Info'!$E$70)), CP15/'General Info'!$E$70, "")</f>
        <v/>
      </c>
      <c r="CQ10" s="2385" t="str">
        <f>IF(AND(ISNUMBER(CQ15),ISNUMBER('General Info'!$E$70)), CQ15/'General Info'!$E$70, "")</f>
        <v/>
      </c>
      <c r="CR10" s="2385" t="str">
        <f>IF(AND(ISNUMBER(CR15),ISNUMBER('General Info'!$E$70)), CR15/'General Info'!$E$70, "")</f>
        <v/>
      </c>
      <c r="CS10" s="2385" t="str">
        <f>IF(AND(ISNUMBER(CS15),ISNUMBER('General Info'!$E$70)), CS15/'General Info'!$E$70, "")</f>
        <v/>
      </c>
      <c r="CT10" s="2385" t="str">
        <f>IF(AND(ISNUMBER(CT15),ISNUMBER('General Info'!$E$70)), CT15/'General Info'!$E$70, "")</f>
        <v/>
      </c>
      <c r="CU10" s="2385" t="str">
        <f>IF(AND(ISNUMBER(CU15),ISNUMBER('General Info'!$E$70)), CU15/'General Info'!$E$70, "")</f>
        <v/>
      </c>
      <c r="CV10" s="2385" t="str">
        <f>IF(AND(ISNUMBER(CV15),ISNUMBER('General Info'!$E$70)), CV15/'General Info'!$E$70, "")</f>
        <v/>
      </c>
      <c r="CW10" s="2385" t="str">
        <f>IF(AND(ISNUMBER(CW15),ISNUMBER('General Info'!$E$70)), CW15/'General Info'!$E$70, "")</f>
        <v/>
      </c>
      <c r="CX10" s="2386" t="str">
        <f>IF(AND(ISNUMBER(CX15),ISNUMBER('General Info'!$E$70)), CX15/'General Info'!$E$70, "")</f>
        <v/>
      </c>
      <c r="CY10" s="1117"/>
    </row>
    <row r="11" spans="1:103" ht="15" customHeight="1">
      <c r="B11" s="2381" t="s">
        <v>1661</v>
      </c>
      <c r="C11" s="2385" t="str">
        <f>IF(AND(ISNUMBER(C34),ISNUMBER('General Info'!$E$70)), C34/'General Info'!$E$70, "")</f>
        <v/>
      </c>
      <c r="D11" s="2385" t="str">
        <f>IF(AND(ISNUMBER(D34),ISNUMBER('General Info'!$E$70)), D34/'General Info'!$E$70, "")</f>
        <v/>
      </c>
      <c r="E11" s="2385" t="str">
        <f>IF(AND(ISNUMBER(E34),ISNUMBER('General Info'!$E$70)), E34/'General Info'!$E$70, "")</f>
        <v/>
      </c>
      <c r="F11" s="2385" t="str">
        <f>IF(AND(ISNUMBER(F34),ISNUMBER('General Info'!$E$70)), F34/'General Info'!$E$70, "")</f>
        <v/>
      </c>
      <c r="G11" s="2385" t="str">
        <f>IF(AND(ISNUMBER(G34),ISNUMBER('General Info'!$E$70)), G34/'General Info'!$E$70, "")</f>
        <v/>
      </c>
      <c r="H11" s="2385" t="str">
        <f>IF(AND(ISNUMBER(H34),ISNUMBER('General Info'!$E$70)), H34/'General Info'!$E$70, "")</f>
        <v/>
      </c>
      <c r="I11" s="2385" t="str">
        <f>IF(AND(ISNUMBER(I34),ISNUMBER('General Info'!$E$70)), I34/'General Info'!$E$70, "")</f>
        <v/>
      </c>
      <c r="J11" s="2385" t="str">
        <f>IF(AND(ISNUMBER(J34),ISNUMBER('General Info'!$E$70)), J34/'General Info'!$E$70, "")</f>
        <v/>
      </c>
      <c r="K11" s="2385" t="str">
        <f>IF(AND(ISNUMBER(K34),ISNUMBER('General Info'!$E$70)), K34/'General Info'!$E$70, "")</f>
        <v/>
      </c>
      <c r="L11" s="2385" t="str">
        <f>IF(AND(ISNUMBER(L34),ISNUMBER('General Info'!$E$70)), L34/'General Info'!$E$70, "")</f>
        <v/>
      </c>
      <c r="M11" s="2385" t="str">
        <f>IF(AND(ISNUMBER(M34),ISNUMBER('General Info'!$E$70)), M34/'General Info'!$E$70, "")</f>
        <v/>
      </c>
      <c r="N11" s="2385" t="str">
        <f>IF(AND(ISNUMBER(N34),ISNUMBER('General Info'!$E$70)), N34/'General Info'!$E$70, "")</f>
        <v/>
      </c>
      <c r="O11" s="2385" t="str">
        <f>IF(AND(ISNUMBER(O34),ISNUMBER('General Info'!$E$70)), O34/'General Info'!$E$70, "")</f>
        <v/>
      </c>
      <c r="P11" s="2385" t="str">
        <f>IF(AND(ISNUMBER(P34),ISNUMBER('General Info'!$E$70)), P34/'General Info'!$E$70, "")</f>
        <v/>
      </c>
      <c r="Q11" s="2385" t="str">
        <f>IF(AND(ISNUMBER(Q34),ISNUMBER('General Info'!$E$70)), Q34/'General Info'!$E$70, "")</f>
        <v/>
      </c>
      <c r="R11" s="2385" t="str">
        <f>IF(AND(ISNUMBER(R34),ISNUMBER('General Info'!$E$70)), R34/'General Info'!$E$70, "")</f>
        <v/>
      </c>
      <c r="S11" s="2385" t="str">
        <f>IF(AND(ISNUMBER(S34),ISNUMBER('General Info'!$E$70)), S34/'General Info'!$E$70, "")</f>
        <v/>
      </c>
      <c r="T11" s="2385" t="str">
        <f>IF(AND(ISNUMBER(T34),ISNUMBER('General Info'!$E$70)), T34/'General Info'!$E$70, "")</f>
        <v/>
      </c>
      <c r="U11" s="2385" t="str">
        <f>IF(AND(ISNUMBER(U34),ISNUMBER('General Info'!$E$70)), U34/'General Info'!$E$70, "")</f>
        <v/>
      </c>
      <c r="V11" s="2385" t="str">
        <f>IF(AND(ISNUMBER(V34),ISNUMBER('General Info'!$E$70)), V34/'General Info'!$E$70, "")</f>
        <v/>
      </c>
      <c r="W11" s="2385" t="str">
        <f>IF(AND(ISNUMBER(W34),ISNUMBER('General Info'!$E$70)), W34/'General Info'!$E$70, "")</f>
        <v/>
      </c>
      <c r="X11" s="2385" t="str">
        <f>IF(AND(ISNUMBER(X34),ISNUMBER('General Info'!$E$70)), X34/'General Info'!$E$70, "")</f>
        <v/>
      </c>
      <c r="Y11" s="2385" t="str">
        <f>IF(AND(ISNUMBER(Y34),ISNUMBER('General Info'!$E$70)), Y34/'General Info'!$E$70, "")</f>
        <v/>
      </c>
      <c r="Z11" s="2385" t="str">
        <f>IF(AND(ISNUMBER(Z34),ISNUMBER('General Info'!$E$70)), Z34/'General Info'!$E$70, "")</f>
        <v/>
      </c>
      <c r="AA11" s="2385" t="str">
        <f>IF(AND(ISNUMBER(AA34),ISNUMBER('General Info'!$E$70)), AA34/'General Info'!$E$70, "")</f>
        <v/>
      </c>
      <c r="AB11" s="2385" t="str">
        <f>IF(AND(ISNUMBER(AB34),ISNUMBER('General Info'!$E$70)), AB34/'General Info'!$E$70, "")</f>
        <v/>
      </c>
      <c r="AC11" s="2385" t="str">
        <f>IF(AND(ISNUMBER(AC34),ISNUMBER('General Info'!$E$70)), AC34/'General Info'!$E$70, "")</f>
        <v/>
      </c>
      <c r="AD11" s="2385" t="str">
        <f>IF(AND(ISNUMBER(AD34),ISNUMBER('General Info'!$E$70)), AD34/'General Info'!$E$70, "")</f>
        <v/>
      </c>
      <c r="AE11" s="2385" t="str">
        <f>IF(AND(ISNUMBER(AE34),ISNUMBER('General Info'!$E$70)), AE34/'General Info'!$E$70, "")</f>
        <v/>
      </c>
      <c r="AF11" s="2385" t="str">
        <f>IF(AND(ISNUMBER(AF34),ISNUMBER('General Info'!$E$70)), AF34/'General Info'!$E$70, "")</f>
        <v/>
      </c>
      <c r="AG11" s="2385" t="str">
        <f>IF(AND(ISNUMBER(AG34),ISNUMBER('General Info'!$E$70)), AG34/'General Info'!$E$70, "")</f>
        <v/>
      </c>
      <c r="AH11" s="2385" t="str">
        <f>IF(AND(ISNUMBER(AH34),ISNUMBER('General Info'!$E$70)), AH34/'General Info'!$E$70, "")</f>
        <v/>
      </c>
      <c r="AI11" s="2385" t="str">
        <f>IF(AND(ISNUMBER(AI34),ISNUMBER('General Info'!$E$70)), AI34/'General Info'!$E$70, "")</f>
        <v/>
      </c>
      <c r="AJ11" s="2385" t="str">
        <f>IF(AND(ISNUMBER(AJ34),ISNUMBER('General Info'!$E$70)), AJ34/'General Info'!$E$70, "")</f>
        <v/>
      </c>
      <c r="AK11" s="2385" t="str">
        <f>IF(AND(ISNUMBER(AK34),ISNUMBER('General Info'!$E$70)), AK34/'General Info'!$E$70, "")</f>
        <v/>
      </c>
      <c r="AL11" s="2385" t="str">
        <f>IF(AND(ISNUMBER(AL34),ISNUMBER('General Info'!$E$70)), AL34/'General Info'!$E$70, "")</f>
        <v/>
      </c>
      <c r="AM11" s="2385" t="str">
        <f>IF(AND(ISNUMBER(AM34),ISNUMBER('General Info'!$E$70)), AM34/'General Info'!$E$70, "")</f>
        <v/>
      </c>
      <c r="AN11" s="2385" t="str">
        <f>IF(AND(ISNUMBER(AN34),ISNUMBER('General Info'!$E$70)), AN34/'General Info'!$E$70, "")</f>
        <v/>
      </c>
      <c r="AO11" s="2385" t="str">
        <f>IF(AND(ISNUMBER(AO34),ISNUMBER('General Info'!$E$70)), AO34/'General Info'!$E$70, "")</f>
        <v/>
      </c>
      <c r="AP11" s="2385" t="str">
        <f>IF(AND(ISNUMBER(AP34),ISNUMBER('General Info'!$E$70)), AP34/'General Info'!$E$70, "")</f>
        <v/>
      </c>
      <c r="AQ11" s="2385" t="str">
        <f>IF(AND(ISNUMBER(AQ34),ISNUMBER('General Info'!$E$70)), AQ34/'General Info'!$E$70, "")</f>
        <v/>
      </c>
      <c r="AR11" s="2385" t="str">
        <f>IF(AND(ISNUMBER(AR34),ISNUMBER('General Info'!$E$70)), AR34/'General Info'!$E$70, "")</f>
        <v/>
      </c>
      <c r="AS11" s="2385" t="str">
        <f>IF(AND(ISNUMBER(AS34),ISNUMBER('General Info'!$E$70)), AS34/'General Info'!$E$70, "")</f>
        <v/>
      </c>
      <c r="AT11" s="2385" t="str">
        <f>IF(AND(ISNUMBER(AT34),ISNUMBER('General Info'!$E$70)), AT34/'General Info'!$E$70, "")</f>
        <v/>
      </c>
      <c r="AU11" s="2385" t="str">
        <f>IF(AND(ISNUMBER(AU34),ISNUMBER('General Info'!$E$70)), AU34/'General Info'!$E$70, "")</f>
        <v/>
      </c>
      <c r="AV11" s="2385" t="str">
        <f>IF(AND(ISNUMBER(AV34),ISNUMBER('General Info'!$E$70)), AV34/'General Info'!$E$70, "")</f>
        <v/>
      </c>
      <c r="AW11" s="2385" t="str">
        <f>IF(AND(ISNUMBER(AW34),ISNUMBER('General Info'!$E$70)), AW34/'General Info'!$E$70, "")</f>
        <v/>
      </c>
      <c r="AX11" s="2385" t="str">
        <f>IF(AND(ISNUMBER(AX34),ISNUMBER('General Info'!$E$70)), AX34/'General Info'!$E$70, "")</f>
        <v/>
      </c>
      <c r="AY11" s="2385" t="str">
        <f>IF(AND(ISNUMBER(AY34),ISNUMBER('General Info'!$E$70)), AY34/'General Info'!$E$70, "")</f>
        <v/>
      </c>
      <c r="AZ11" s="2385" t="str">
        <f>IF(AND(ISNUMBER(AZ34),ISNUMBER('General Info'!$E$70)), AZ34/'General Info'!$E$70, "")</f>
        <v/>
      </c>
      <c r="BA11" s="2385" t="str">
        <f>IF(AND(ISNUMBER(BA34),ISNUMBER('General Info'!$E$70)), BA34/'General Info'!$E$70, "")</f>
        <v/>
      </c>
      <c r="BB11" s="2385" t="str">
        <f>IF(AND(ISNUMBER(BB34),ISNUMBER('General Info'!$E$70)), BB34/'General Info'!$E$70, "")</f>
        <v/>
      </c>
      <c r="BC11" s="2385" t="str">
        <f>IF(AND(ISNUMBER(BC34),ISNUMBER('General Info'!$E$70)), BC34/'General Info'!$E$70, "")</f>
        <v/>
      </c>
      <c r="BD11" s="2385" t="str">
        <f>IF(AND(ISNUMBER(BD34),ISNUMBER('General Info'!$E$70)), BD34/'General Info'!$E$70, "")</f>
        <v/>
      </c>
      <c r="BE11" s="2385" t="str">
        <f>IF(AND(ISNUMBER(BE34),ISNUMBER('General Info'!$E$70)), BE34/'General Info'!$E$70, "")</f>
        <v/>
      </c>
      <c r="BF11" s="2385" t="str">
        <f>IF(AND(ISNUMBER(BF34),ISNUMBER('General Info'!$E$70)), BF34/'General Info'!$E$70, "")</f>
        <v/>
      </c>
      <c r="BG11" s="2385" t="str">
        <f>IF(AND(ISNUMBER(BG34),ISNUMBER('General Info'!$E$70)), BG34/'General Info'!$E$70, "")</f>
        <v/>
      </c>
      <c r="BH11" s="2385" t="str">
        <f>IF(AND(ISNUMBER(BH34),ISNUMBER('General Info'!$E$70)), BH34/'General Info'!$E$70, "")</f>
        <v/>
      </c>
      <c r="BI11" s="2385" t="str">
        <f>IF(AND(ISNUMBER(BI34),ISNUMBER('General Info'!$E$70)), BI34/'General Info'!$E$70, "")</f>
        <v/>
      </c>
      <c r="BJ11" s="2385" t="str">
        <f>IF(AND(ISNUMBER(BJ34),ISNUMBER('General Info'!$E$70)), BJ34/'General Info'!$E$70, "")</f>
        <v/>
      </c>
      <c r="BK11" s="2385" t="str">
        <f>IF(AND(ISNUMBER(BK34),ISNUMBER('General Info'!$E$70)), BK34/'General Info'!$E$70, "")</f>
        <v/>
      </c>
      <c r="BL11" s="2385" t="str">
        <f>IF(AND(ISNUMBER(BL34),ISNUMBER('General Info'!$E$70)), BL34/'General Info'!$E$70, "")</f>
        <v/>
      </c>
      <c r="BM11" s="2385" t="str">
        <f>IF(AND(ISNUMBER(BM34),ISNUMBER('General Info'!$E$70)), BM34/'General Info'!$E$70, "")</f>
        <v/>
      </c>
      <c r="BN11" s="2385" t="str">
        <f>IF(AND(ISNUMBER(BN34),ISNUMBER('General Info'!$E$70)), BN34/'General Info'!$E$70, "")</f>
        <v/>
      </c>
      <c r="BO11" s="2385" t="str">
        <f>IF(AND(ISNUMBER(BO34),ISNUMBER('General Info'!$E$70)), BO34/'General Info'!$E$70, "")</f>
        <v/>
      </c>
      <c r="BP11" s="2385" t="str">
        <f>IF(AND(ISNUMBER(BP34),ISNUMBER('General Info'!$E$70)), BP34/'General Info'!$E$70, "")</f>
        <v/>
      </c>
      <c r="BQ11" s="2385" t="str">
        <f>IF(AND(ISNUMBER(BQ34),ISNUMBER('General Info'!$E$70)), BQ34/'General Info'!$E$70, "")</f>
        <v/>
      </c>
      <c r="BR11" s="2385" t="str">
        <f>IF(AND(ISNUMBER(BR34),ISNUMBER('General Info'!$E$70)), BR34/'General Info'!$E$70, "")</f>
        <v/>
      </c>
      <c r="BS11" s="2385" t="str">
        <f>IF(AND(ISNUMBER(BS34),ISNUMBER('General Info'!$E$70)), BS34/'General Info'!$E$70, "")</f>
        <v/>
      </c>
      <c r="BT11" s="2385" t="str">
        <f>IF(AND(ISNUMBER(BT34),ISNUMBER('General Info'!$E$70)), BT34/'General Info'!$E$70, "")</f>
        <v/>
      </c>
      <c r="BU11" s="2385" t="str">
        <f>IF(AND(ISNUMBER(BU34),ISNUMBER('General Info'!$E$70)), BU34/'General Info'!$E$70, "")</f>
        <v/>
      </c>
      <c r="BV11" s="2385" t="str">
        <f>IF(AND(ISNUMBER(BV34),ISNUMBER('General Info'!$E$70)), BV34/'General Info'!$E$70, "")</f>
        <v/>
      </c>
      <c r="BW11" s="2385" t="str">
        <f>IF(AND(ISNUMBER(BW34),ISNUMBER('General Info'!$E$70)), BW34/'General Info'!$E$70, "")</f>
        <v/>
      </c>
      <c r="BX11" s="2385" t="str">
        <f>IF(AND(ISNUMBER(BX34),ISNUMBER('General Info'!$E$70)), BX34/'General Info'!$E$70, "")</f>
        <v/>
      </c>
      <c r="BY11" s="2385" t="str">
        <f>IF(AND(ISNUMBER(BY34),ISNUMBER('General Info'!$E$70)), BY34/'General Info'!$E$70, "")</f>
        <v/>
      </c>
      <c r="BZ11" s="2385" t="str">
        <f>IF(AND(ISNUMBER(BZ34),ISNUMBER('General Info'!$E$70)), BZ34/'General Info'!$E$70, "")</f>
        <v/>
      </c>
      <c r="CA11" s="2385" t="str">
        <f>IF(AND(ISNUMBER(CA34),ISNUMBER('General Info'!$E$70)), CA34/'General Info'!$E$70, "")</f>
        <v/>
      </c>
      <c r="CB11" s="2385" t="str">
        <f>IF(AND(ISNUMBER(CB34),ISNUMBER('General Info'!$E$70)), CB34/'General Info'!$E$70, "")</f>
        <v/>
      </c>
      <c r="CC11" s="2385" t="str">
        <f>IF(AND(ISNUMBER(CC34),ISNUMBER('General Info'!$E$70)), CC34/'General Info'!$E$70, "")</f>
        <v/>
      </c>
      <c r="CD11" s="2385" t="str">
        <f>IF(AND(ISNUMBER(CD34),ISNUMBER('General Info'!$E$70)), CD34/'General Info'!$E$70, "")</f>
        <v/>
      </c>
      <c r="CE11" s="2385" t="str">
        <f>IF(AND(ISNUMBER(CE34),ISNUMBER('General Info'!$E$70)), CE34/'General Info'!$E$70, "")</f>
        <v/>
      </c>
      <c r="CF11" s="2385" t="str">
        <f>IF(AND(ISNUMBER(CF34),ISNUMBER('General Info'!$E$70)), CF34/'General Info'!$E$70, "")</f>
        <v/>
      </c>
      <c r="CG11" s="2385" t="str">
        <f>IF(AND(ISNUMBER(CG34),ISNUMBER('General Info'!$E$70)), CG34/'General Info'!$E$70, "")</f>
        <v/>
      </c>
      <c r="CH11" s="2385" t="str">
        <f>IF(AND(ISNUMBER(CH34),ISNUMBER('General Info'!$E$70)), CH34/'General Info'!$E$70, "")</f>
        <v/>
      </c>
      <c r="CI11" s="2385" t="str">
        <f>IF(AND(ISNUMBER(CI34),ISNUMBER('General Info'!$E$70)), CI34/'General Info'!$E$70, "")</f>
        <v/>
      </c>
      <c r="CJ11" s="2385" t="str">
        <f>IF(AND(ISNUMBER(CJ34),ISNUMBER('General Info'!$E$70)), CJ34/'General Info'!$E$70, "")</f>
        <v/>
      </c>
      <c r="CK11" s="2385" t="str">
        <f>IF(AND(ISNUMBER(CK34),ISNUMBER('General Info'!$E$70)), CK34/'General Info'!$E$70, "")</f>
        <v/>
      </c>
      <c r="CL11" s="2385" t="str">
        <f>IF(AND(ISNUMBER(CL34),ISNUMBER('General Info'!$E$70)), CL34/'General Info'!$E$70, "")</f>
        <v/>
      </c>
      <c r="CM11" s="2385" t="str">
        <f>IF(AND(ISNUMBER(CM34),ISNUMBER('General Info'!$E$70)), CM34/'General Info'!$E$70, "")</f>
        <v/>
      </c>
      <c r="CN11" s="2385" t="str">
        <f>IF(AND(ISNUMBER(CN34),ISNUMBER('General Info'!$E$70)), CN34/'General Info'!$E$70, "")</f>
        <v/>
      </c>
      <c r="CO11" s="2385" t="str">
        <f>IF(AND(ISNUMBER(CO34),ISNUMBER('General Info'!$E$70)), CO34/'General Info'!$E$70, "")</f>
        <v/>
      </c>
      <c r="CP11" s="2385" t="str">
        <f>IF(AND(ISNUMBER(CP34),ISNUMBER('General Info'!$E$70)), CP34/'General Info'!$E$70, "")</f>
        <v/>
      </c>
      <c r="CQ11" s="2385" t="str">
        <f>IF(AND(ISNUMBER(CQ34),ISNUMBER('General Info'!$E$70)), CQ34/'General Info'!$E$70, "")</f>
        <v/>
      </c>
      <c r="CR11" s="2385" t="str">
        <f>IF(AND(ISNUMBER(CR34),ISNUMBER('General Info'!$E$70)), CR34/'General Info'!$E$70, "")</f>
        <v/>
      </c>
      <c r="CS11" s="2385" t="str">
        <f>IF(AND(ISNUMBER(CS34),ISNUMBER('General Info'!$E$70)), CS34/'General Info'!$E$70, "")</f>
        <v/>
      </c>
      <c r="CT11" s="2385" t="str">
        <f>IF(AND(ISNUMBER(CT34),ISNUMBER('General Info'!$E$70)), CT34/'General Info'!$E$70, "")</f>
        <v/>
      </c>
      <c r="CU11" s="2385" t="str">
        <f>IF(AND(ISNUMBER(CU34),ISNUMBER('General Info'!$E$70)), CU34/'General Info'!$E$70, "")</f>
        <v/>
      </c>
      <c r="CV11" s="2385" t="str">
        <f>IF(AND(ISNUMBER(CV34),ISNUMBER('General Info'!$E$70)), CV34/'General Info'!$E$70, "")</f>
        <v/>
      </c>
      <c r="CW11" s="2385" t="str">
        <f>IF(AND(ISNUMBER(CW34),ISNUMBER('General Info'!$E$70)), CW34/'General Info'!$E$70, "")</f>
        <v/>
      </c>
      <c r="CX11" s="2386" t="str">
        <f>IF(AND(ISNUMBER(CX34),ISNUMBER('General Info'!$E$70)), CX34/'General Info'!$E$70, "")</f>
        <v/>
      </c>
      <c r="CY11" s="1117"/>
    </row>
    <row r="12" spans="1:103" ht="15" customHeight="1">
      <c r="B12" s="2387" t="s">
        <v>1645</v>
      </c>
      <c r="C12" s="2385" t="str">
        <f>IF(AND(ISNUMBER(C15),ISNUMBER(C34),ISNUMBER('General Info'!$E$70)), (C15+C34)/'General Info'!$E$70, "")</f>
        <v/>
      </c>
      <c r="D12" s="2385" t="str">
        <f>IF(AND(ISNUMBER(D15),ISNUMBER(D34),ISNUMBER('General Info'!$E$70)), (D15+D34)/'General Info'!$E$70, "")</f>
        <v/>
      </c>
      <c r="E12" s="2385" t="str">
        <f>IF(AND(ISNUMBER(E15),ISNUMBER(E34),ISNUMBER('General Info'!$E$70)), (E15+E34)/'General Info'!$E$70, "")</f>
        <v/>
      </c>
      <c r="F12" s="2385" t="str">
        <f>IF(AND(ISNUMBER(F15),ISNUMBER(F34),ISNUMBER('General Info'!$E$70)), (F15+F34)/'General Info'!$E$70, "")</f>
        <v/>
      </c>
      <c r="G12" s="2385" t="str">
        <f>IF(AND(ISNUMBER(G15),ISNUMBER(G34),ISNUMBER('General Info'!$E$70)), (G15+G34)/'General Info'!$E$70, "")</f>
        <v/>
      </c>
      <c r="H12" s="2385" t="str">
        <f>IF(AND(ISNUMBER(H15),ISNUMBER(H34),ISNUMBER('General Info'!$E$70)), (H15+H34)/'General Info'!$E$70, "")</f>
        <v/>
      </c>
      <c r="I12" s="2385" t="str">
        <f>IF(AND(ISNUMBER(I15),ISNUMBER(I34),ISNUMBER('General Info'!$E$70)), (I15+I34)/'General Info'!$E$70, "")</f>
        <v/>
      </c>
      <c r="J12" s="2385" t="str">
        <f>IF(AND(ISNUMBER(J15),ISNUMBER(J34),ISNUMBER('General Info'!$E$70)), (J15+J34)/'General Info'!$E$70, "")</f>
        <v/>
      </c>
      <c r="K12" s="2385" t="str">
        <f>IF(AND(ISNUMBER(K15),ISNUMBER(K34),ISNUMBER('General Info'!$E$70)), (K15+K34)/'General Info'!$E$70, "")</f>
        <v/>
      </c>
      <c r="L12" s="2385" t="str">
        <f>IF(AND(ISNUMBER(L15),ISNUMBER(L34),ISNUMBER('General Info'!$E$70)), (L15+L34)/'General Info'!$E$70, "")</f>
        <v/>
      </c>
      <c r="M12" s="2385" t="str">
        <f>IF(AND(ISNUMBER(M15),ISNUMBER(M34),ISNUMBER('General Info'!$E$70)), (M15+M34)/'General Info'!$E$70, "")</f>
        <v/>
      </c>
      <c r="N12" s="2385" t="str">
        <f>IF(AND(ISNUMBER(N15),ISNUMBER(N34),ISNUMBER('General Info'!$E$70)), (N15+N34)/'General Info'!$E$70, "")</f>
        <v/>
      </c>
      <c r="O12" s="2385" t="str">
        <f>IF(AND(ISNUMBER(O15),ISNUMBER(O34),ISNUMBER('General Info'!$E$70)), (O15+O34)/'General Info'!$E$70, "")</f>
        <v/>
      </c>
      <c r="P12" s="2385" t="str">
        <f>IF(AND(ISNUMBER(P15),ISNUMBER(P34),ISNUMBER('General Info'!$E$70)), (P15+P34)/'General Info'!$E$70, "")</f>
        <v/>
      </c>
      <c r="Q12" s="2385" t="str">
        <f>IF(AND(ISNUMBER(Q15),ISNUMBER(Q34),ISNUMBER('General Info'!$E$70)), (Q15+Q34)/'General Info'!$E$70, "")</f>
        <v/>
      </c>
      <c r="R12" s="2385" t="str">
        <f>IF(AND(ISNUMBER(R15),ISNUMBER(R34),ISNUMBER('General Info'!$E$70)), (R15+R34)/'General Info'!$E$70, "")</f>
        <v/>
      </c>
      <c r="S12" s="2385" t="str">
        <f>IF(AND(ISNUMBER(S15),ISNUMBER(S34),ISNUMBER('General Info'!$E$70)), (S15+S34)/'General Info'!$E$70, "")</f>
        <v/>
      </c>
      <c r="T12" s="2385" t="str">
        <f>IF(AND(ISNUMBER(T15),ISNUMBER(T34),ISNUMBER('General Info'!$E$70)), (T15+T34)/'General Info'!$E$70, "")</f>
        <v/>
      </c>
      <c r="U12" s="2385" t="str">
        <f>IF(AND(ISNUMBER(U15),ISNUMBER(U34),ISNUMBER('General Info'!$E$70)), (U15+U34)/'General Info'!$E$70, "")</f>
        <v/>
      </c>
      <c r="V12" s="2385" t="str">
        <f>IF(AND(ISNUMBER(V15),ISNUMBER(V34),ISNUMBER('General Info'!$E$70)), (V15+V34)/'General Info'!$E$70, "")</f>
        <v/>
      </c>
      <c r="W12" s="2385" t="str">
        <f>IF(AND(ISNUMBER(W15),ISNUMBER(W34),ISNUMBER('General Info'!$E$70)), (W15+W34)/'General Info'!$E$70, "")</f>
        <v/>
      </c>
      <c r="X12" s="2385" t="str">
        <f>IF(AND(ISNUMBER(X15),ISNUMBER(X34),ISNUMBER('General Info'!$E$70)), (X15+X34)/'General Info'!$E$70, "")</f>
        <v/>
      </c>
      <c r="Y12" s="2385" t="str">
        <f>IF(AND(ISNUMBER(Y15),ISNUMBER(Y34),ISNUMBER('General Info'!$E$70)), (Y15+Y34)/'General Info'!$E$70, "")</f>
        <v/>
      </c>
      <c r="Z12" s="2385" t="str">
        <f>IF(AND(ISNUMBER(Z15),ISNUMBER(Z34),ISNUMBER('General Info'!$E$70)), (Z15+Z34)/'General Info'!$E$70, "")</f>
        <v/>
      </c>
      <c r="AA12" s="2385" t="str">
        <f>IF(AND(ISNUMBER(AA15),ISNUMBER(AA34),ISNUMBER('General Info'!$E$70)), (AA15+AA34)/'General Info'!$E$70, "")</f>
        <v/>
      </c>
      <c r="AB12" s="2385" t="str">
        <f>IF(AND(ISNUMBER(AB15),ISNUMBER(AB34),ISNUMBER('General Info'!$E$70)), (AB15+AB34)/'General Info'!$E$70, "")</f>
        <v/>
      </c>
      <c r="AC12" s="2385" t="str">
        <f>IF(AND(ISNUMBER(AC15),ISNUMBER(AC34),ISNUMBER('General Info'!$E$70)), (AC15+AC34)/'General Info'!$E$70, "")</f>
        <v/>
      </c>
      <c r="AD12" s="2385" t="str">
        <f>IF(AND(ISNUMBER(AD15),ISNUMBER(AD34),ISNUMBER('General Info'!$E$70)), (AD15+AD34)/'General Info'!$E$70, "")</f>
        <v/>
      </c>
      <c r="AE12" s="2385" t="str">
        <f>IF(AND(ISNUMBER(AE15),ISNUMBER(AE34),ISNUMBER('General Info'!$E$70)), (AE15+AE34)/'General Info'!$E$70, "")</f>
        <v/>
      </c>
      <c r="AF12" s="2385" t="str">
        <f>IF(AND(ISNUMBER(AF15),ISNUMBER(AF34),ISNUMBER('General Info'!$E$70)), (AF15+AF34)/'General Info'!$E$70, "")</f>
        <v/>
      </c>
      <c r="AG12" s="2385" t="str">
        <f>IF(AND(ISNUMBER(AG15),ISNUMBER(AG34),ISNUMBER('General Info'!$E$70)), (AG15+AG34)/'General Info'!$E$70, "")</f>
        <v/>
      </c>
      <c r="AH12" s="2385" t="str">
        <f>IF(AND(ISNUMBER(AH15),ISNUMBER(AH34),ISNUMBER('General Info'!$E$70)), (AH15+AH34)/'General Info'!$E$70, "")</f>
        <v/>
      </c>
      <c r="AI12" s="2385" t="str">
        <f>IF(AND(ISNUMBER(AI15),ISNUMBER(AI34),ISNUMBER('General Info'!$E$70)), (AI15+AI34)/'General Info'!$E$70, "")</f>
        <v/>
      </c>
      <c r="AJ12" s="2385" t="str">
        <f>IF(AND(ISNUMBER(AJ15),ISNUMBER(AJ34),ISNUMBER('General Info'!$E$70)), (AJ15+AJ34)/'General Info'!$E$70, "")</f>
        <v/>
      </c>
      <c r="AK12" s="2385" t="str">
        <f>IF(AND(ISNUMBER(AK15),ISNUMBER(AK34),ISNUMBER('General Info'!$E$70)), (AK15+AK34)/'General Info'!$E$70, "")</f>
        <v/>
      </c>
      <c r="AL12" s="2385" t="str">
        <f>IF(AND(ISNUMBER(AL15),ISNUMBER(AL34),ISNUMBER('General Info'!$E$70)), (AL15+AL34)/'General Info'!$E$70, "")</f>
        <v/>
      </c>
      <c r="AM12" s="2385" t="str">
        <f>IF(AND(ISNUMBER(AM15),ISNUMBER(AM34),ISNUMBER('General Info'!$E$70)), (AM15+AM34)/'General Info'!$E$70, "")</f>
        <v/>
      </c>
      <c r="AN12" s="2385" t="str">
        <f>IF(AND(ISNUMBER(AN15),ISNUMBER(AN34),ISNUMBER('General Info'!$E$70)), (AN15+AN34)/'General Info'!$E$70, "")</f>
        <v/>
      </c>
      <c r="AO12" s="2385" t="str">
        <f>IF(AND(ISNUMBER(AO15),ISNUMBER(AO34),ISNUMBER('General Info'!$E$70)), (AO15+AO34)/'General Info'!$E$70, "")</f>
        <v/>
      </c>
      <c r="AP12" s="2385" t="str">
        <f>IF(AND(ISNUMBER(AP15),ISNUMBER(AP34),ISNUMBER('General Info'!$E$70)), (AP15+AP34)/'General Info'!$E$70, "")</f>
        <v/>
      </c>
      <c r="AQ12" s="2385" t="str">
        <f>IF(AND(ISNUMBER(AQ15),ISNUMBER(AQ34),ISNUMBER('General Info'!$E$70)), (AQ15+AQ34)/'General Info'!$E$70, "")</f>
        <v/>
      </c>
      <c r="AR12" s="2385" t="str">
        <f>IF(AND(ISNUMBER(AR15),ISNUMBER(AR34),ISNUMBER('General Info'!$E$70)), (AR15+AR34)/'General Info'!$E$70, "")</f>
        <v/>
      </c>
      <c r="AS12" s="2385" t="str">
        <f>IF(AND(ISNUMBER(AS15),ISNUMBER(AS34),ISNUMBER('General Info'!$E$70)), (AS15+AS34)/'General Info'!$E$70, "")</f>
        <v/>
      </c>
      <c r="AT12" s="2385" t="str">
        <f>IF(AND(ISNUMBER(AT15),ISNUMBER(AT34),ISNUMBER('General Info'!$E$70)), (AT15+AT34)/'General Info'!$E$70, "")</f>
        <v/>
      </c>
      <c r="AU12" s="2385" t="str">
        <f>IF(AND(ISNUMBER(AU15),ISNUMBER(AU34),ISNUMBER('General Info'!$E$70)), (AU15+AU34)/'General Info'!$E$70, "")</f>
        <v/>
      </c>
      <c r="AV12" s="2385" t="str">
        <f>IF(AND(ISNUMBER(AV15),ISNUMBER(AV34),ISNUMBER('General Info'!$E$70)), (AV15+AV34)/'General Info'!$E$70, "")</f>
        <v/>
      </c>
      <c r="AW12" s="2385" t="str">
        <f>IF(AND(ISNUMBER(AW15),ISNUMBER(AW34),ISNUMBER('General Info'!$E$70)), (AW15+AW34)/'General Info'!$E$70, "")</f>
        <v/>
      </c>
      <c r="AX12" s="2385" t="str">
        <f>IF(AND(ISNUMBER(AX15),ISNUMBER(AX34),ISNUMBER('General Info'!$E$70)), (AX15+AX34)/'General Info'!$E$70, "")</f>
        <v/>
      </c>
      <c r="AY12" s="2385" t="str">
        <f>IF(AND(ISNUMBER(AY15),ISNUMBER(AY34),ISNUMBER('General Info'!$E$70)), (AY15+AY34)/'General Info'!$E$70, "")</f>
        <v/>
      </c>
      <c r="AZ12" s="2385" t="str">
        <f>IF(AND(ISNUMBER(AZ15),ISNUMBER(AZ34),ISNUMBER('General Info'!$E$70)), (AZ15+AZ34)/'General Info'!$E$70, "")</f>
        <v/>
      </c>
      <c r="BA12" s="2385" t="str">
        <f>IF(AND(ISNUMBER(BA15),ISNUMBER(BA34),ISNUMBER('General Info'!$E$70)), (BA15+BA34)/'General Info'!$E$70, "")</f>
        <v/>
      </c>
      <c r="BB12" s="2385" t="str">
        <f>IF(AND(ISNUMBER(BB15),ISNUMBER(BB34),ISNUMBER('General Info'!$E$70)), (BB15+BB34)/'General Info'!$E$70, "")</f>
        <v/>
      </c>
      <c r="BC12" s="2385" t="str">
        <f>IF(AND(ISNUMBER(BC15),ISNUMBER(BC34),ISNUMBER('General Info'!$E$70)), (BC15+BC34)/'General Info'!$E$70, "")</f>
        <v/>
      </c>
      <c r="BD12" s="2385" t="str">
        <f>IF(AND(ISNUMBER(BD15),ISNUMBER(BD34),ISNUMBER('General Info'!$E$70)), (BD15+BD34)/'General Info'!$E$70, "")</f>
        <v/>
      </c>
      <c r="BE12" s="2385" t="str">
        <f>IF(AND(ISNUMBER(BE15),ISNUMBER(BE34),ISNUMBER('General Info'!$E$70)), (BE15+BE34)/'General Info'!$E$70, "")</f>
        <v/>
      </c>
      <c r="BF12" s="2385" t="str">
        <f>IF(AND(ISNUMBER(BF15),ISNUMBER(BF34),ISNUMBER('General Info'!$E$70)), (BF15+BF34)/'General Info'!$E$70, "")</f>
        <v/>
      </c>
      <c r="BG12" s="2385" t="str">
        <f>IF(AND(ISNUMBER(BG15),ISNUMBER(BG34),ISNUMBER('General Info'!$E$70)), (BG15+BG34)/'General Info'!$E$70, "")</f>
        <v/>
      </c>
      <c r="BH12" s="2385" t="str">
        <f>IF(AND(ISNUMBER(BH15),ISNUMBER(BH34),ISNUMBER('General Info'!$E$70)), (BH15+BH34)/'General Info'!$E$70, "")</f>
        <v/>
      </c>
      <c r="BI12" s="2385" t="str">
        <f>IF(AND(ISNUMBER(BI15),ISNUMBER(BI34),ISNUMBER('General Info'!$E$70)), (BI15+BI34)/'General Info'!$E$70, "")</f>
        <v/>
      </c>
      <c r="BJ12" s="2385" t="str">
        <f>IF(AND(ISNUMBER(BJ15),ISNUMBER(BJ34),ISNUMBER('General Info'!$E$70)), (BJ15+BJ34)/'General Info'!$E$70, "")</f>
        <v/>
      </c>
      <c r="BK12" s="2385" t="str">
        <f>IF(AND(ISNUMBER(BK15),ISNUMBER(BK34),ISNUMBER('General Info'!$E$70)), (BK15+BK34)/'General Info'!$E$70, "")</f>
        <v/>
      </c>
      <c r="BL12" s="2385" t="str">
        <f>IF(AND(ISNUMBER(BL15),ISNUMBER(BL34),ISNUMBER('General Info'!$E$70)), (BL15+BL34)/'General Info'!$E$70, "")</f>
        <v/>
      </c>
      <c r="BM12" s="2385" t="str">
        <f>IF(AND(ISNUMBER(BM15),ISNUMBER(BM34),ISNUMBER('General Info'!$E$70)), (BM15+BM34)/'General Info'!$E$70, "")</f>
        <v/>
      </c>
      <c r="BN12" s="2385" t="str">
        <f>IF(AND(ISNUMBER(BN15),ISNUMBER(BN34),ISNUMBER('General Info'!$E$70)), (BN15+BN34)/'General Info'!$E$70, "")</f>
        <v/>
      </c>
      <c r="BO12" s="2385" t="str">
        <f>IF(AND(ISNUMBER(BO15),ISNUMBER(BO34),ISNUMBER('General Info'!$E$70)), (BO15+BO34)/'General Info'!$E$70, "")</f>
        <v/>
      </c>
      <c r="BP12" s="2385" t="str">
        <f>IF(AND(ISNUMBER(BP15),ISNUMBER(BP34),ISNUMBER('General Info'!$E$70)), (BP15+BP34)/'General Info'!$E$70, "")</f>
        <v/>
      </c>
      <c r="BQ12" s="2385" t="str">
        <f>IF(AND(ISNUMBER(BQ15),ISNUMBER(BQ34),ISNUMBER('General Info'!$E$70)), (BQ15+BQ34)/'General Info'!$E$70, "")</f>
        <v/>
      </c>
      <c r="BR12" s="2385" t="str">
        <f>IF(AND(ISNUMBER(BR15),ISNUMBER(BR34),ISNUMBER('General Info'!$E$70)), (BR15+BR34)/'General Info'!$E$70, "")</f>
        <v/>
      </c>
      <c r="BS12" s="2385" t="str">
        <f>IF(AND(ISNUMBER(BS15),ISNUMBER(BS34),ISNUMBER('General Info'!$E$70)), (BS15+BS34)/'General Info'!$E$70, "")</f>
        <v/>
      </c>
      <c r="BT12" s="2385" t="str">
        <f>IF(AND(ISNUMBER(BT15),ISNUMBER(BT34),ISNUMBER('General Info'!$E$70)), (BT15+BT34)/'General Info'!$E$70, "")</f>
        <v/>
      </c>
      <c r="BU12" s="2385" t="str">
        <f>IF(AND(ISNUMBER(BU15),ISNUMBER(BU34),ISNUMBER('General Info'!$E$70)), (BU15+BU34)/'General Info'!$E$70, "")</f>
        <v/>
      </c>
      <c r="BV12" s="2385" t="str">
        <f>IF(AND(ISNUMBER(BV15),ISNUMBER(BV34),ISNUMBER('General Info'!$E$70)), (BV15+BV34)/'General Info'!$E$70, "")</f>
        <v/>
      </c>
      <c r="BW12" s="2385" t="str">
        <f>IF(AND(ISNUMBER(BW15),ISNUMBER(BW34),ISNUMBER('General Info'!$E$70)), (BW15+BW34)/'General Info'!$E$70, "")</f>
        <v/>
      </c>
      <c r="BX12" s="2385" t="str">
        <f>IF(AND(ISNUMBER(BX15),ISNUMBER(BX34),ISNUMBER('General Info'!$E$70)), (BX15+BX34)/'General Info'!$E$70, "")</f>
        <v/>
      </c>
      <c r="BY12" s="2385" t="str">
        <f>IF(AND(ISNUMBER(BY15),ISNUMBER(BY34),ISNUMBER('General Info'!$E$70)), (BY15+BY34)/'General Info'!$E$70, "")</f>
        <v/>
      </c>
      <c r="BZ12" s="2385" t="str">
        <f>IF(AND(ISNUMBER(BZ15),ISNUMBER(BZ34),ISNUMBER('General Info'!$E$70)), (BZ15+BZ34)/'General Info'!$E$70, "")</f>
        <v/>
      </c>
      <c r="CA12" s="2385" t="str">
        <f>IF(AND(ISNUMBER(CA15),ISNUMBER(CA34),ISNUMBER('General Info'!$E$70)), (CA15+CA34)/'General Info'!$E$70, "")</f>
        <v/>
      </c>
      <c r="CB12" s="2385" t="str">
        <f>IF(AND(ISNUMBER(CB15),ISNUMBER(CB34),ISNUMBER('General Info'!$E$70)), (CB15+CB34)/'General Info'!$E$70, "")</f>
        <v/>
      </c>
      <c r="CC12" s="2385" t="str">
        <f>IF(AND(ISNUMBER(CC15),ISNUMBER(CC34),ISNUMBER('General Info'!$E$70)), (CC15+CC34)/'General Info'!$E$70, "")</f>
        <v/>
      </c>
      <c r="CD12" s="2385" t="str">
        <f>IF(AND(ISNUMBER(CD15),ISNUMBER(CD34),ISNUMBER('General Info'!$E$70)), (CD15+CD34)/'General Info'!$E$70, "")</f>
        <v/>
      </c>
      <c r="CE12" s="2385" t="str">
        <f>IF(AND(ISNUMBER(CE15),ISNUMBER(CE34),ISNUMBER('General Info'!$E$70)), (CE15+CE34)/'General Info'!$E$70, "")</f>
        <v/>
      </c>
      <c r="CF12" s="2385" t="str">
        <f>IF(AND(ISNUMBER(CF15),ISNUMBER(CF34),ISNUMBER('General Info'!$E$70)), (CF15+CF34)/'General Info'!$E$70, "")</f>
        <v/>
      </c>
      <c r="CG12" s="2385" t="str">
        <f>IF(AND(ISNUMBER(CG15),ISNUMBER(CG34),ISNUMBER('General Info'!$E$70)), (CG15+CG34)/'General Info'!$E$70, "")</f>
        <v/>
      </c>
      <c r="CH12" s="2385" t="str">
        <f>IF(AND(ISNUMBER(CH15),ISNUMBER(CH34),ISNUMBER('General Info'!$E$70)), (CH15+CH34)/'General Info'!$E$70, "")</f>
        <v/>
      </c>
      <c r="CI12" s="2385" t="str">
        <f>IF(AND(ISNUMBER(CI15),ISNUMBER(CI34),ISNUMBER('General Info'!$E$70)), (CI15+CI34)/'General Info'!$E$70, "")</f>
        <v/>
      </c>
      <c r="CJ12" s="2385" t="str">
        <f>IF(AND(ISNUMBER(CJ15),ISNUMBER(CJ34),ISNUMBER('General Info'!$E$70)), (CJ15+CJ34)/'General Info'!$E$70, "")</f>
        <v/>
      </c>
      <c r="CK12" s="2385" t="str">
        <f>IF(AND(ISNUMBER(CK15),ISNUMBER(CK34),ISNUMBER('General Info'!$E$70)), (CK15+CK34)/'General Info'!$E$70, "")</f>
        <v/>
      </c>
      <c r="CL12" s="2385" t="str">
        <f>IF(AND(ISNUMBER(CL15),ISNUMBER(CL34),ISNUMBER('General Info'!$E$70)), (CL15+CL34)/'General Info'!$E$70, "")</f>
        <v/>
      </c>
      <c r="CM12" s="2385" t="str">
        <f>IF(AND(ISNUMBER(CM15),ISNUMBER(CM34),ISNUMBER('General Info'!$E$70)), (CM15+CM34)/'General Info'!$E$70, "")</f>
        <v/>
      </c>
      <c r="CN12" s="2385" t="str">
        <f>IF(AND(ISNUMBER(CN15),ISNUMBER(CN34),ISNUMBER('General Info'!$E$70)), (CN15+CN34)/'General Info'!$E$70, "")</f>
        <v/>
      </c>
      <c r="CO12" s="2385" t="str">
        <f>IF(AND(ISNUMBER(CO15),ISNUMBER(CO34),ISNUMBER('General Info'!$E$70)), (CO15+CO34)/'General Info'!$E$70, "")</f>
        <v/>
      </c>
      <c r="CP12" s="2385" t="str">
        <f>IF(AND(ISNUMBER(CP15),ISNUMBER(CP34),ISNUMBER('General Info'!$E$70)), (CP15+CP34)/'General Info'!$E$70, "")</f>
        <v/>
      </c>
      <c r="CQ12" s="2385" t="str">
        <f>IF(AND(ISNUMBER(CQ15),ISNUMBER(CQ34),ISNUMBER('General Info'!$E$70)), (CQ15+CQ34)/'General Info'!$E$70, "")</f>
        <v/>
      </c>
      <c r="CR12" s="2385" t="str">
        <f>IF(AND(ISNUMBER(CR15),ISNUMBER(CR34),ISNUMBER('General Info'!$E$70)), (CR15+CR34)/'General Info'!$E$70, "")</f>
        <v/>
      </c>
      <c r="CS12" s="2385" t="str">
        <f>IF(AND(ISNUMBER(CS15),ISNUMBER(CS34),ISNUMBER('General Info'!$E$70)), (CS15+CS34)/'General Info'!$E$70, "")</f>
        <v/>
      </c>
      <c r="CT12" s="2385" t="str">
        <f>IF(AND(ISNUMBER(CT15),ISNUMBER(CT34),ISNUMBER('General Info'!$E$70)), (CT15+CT34)/'General Info'!$E$70, "")</f>
        <v/>
      </c>
      <c r="CU12" s="2385" t="str">
        <f>IF(AND(ISNUMBER(CU15),ISNUMBER(CU34),ISNUMBER('General Info'!$E$70)), (CU15+CU34)/'General Info'!$E$70, "")</f>
        <v/>
      </c>
      <c r="CV12" s="2385" t="str">
        <f>IF(AND(ISNUMBER(CV15),ISNUMBER(CV34),ISNUMBER('General Info'!$E$70)), (CV15+CV34)/'General Info'!$E$70, "")</f>
        <v/>
      </c>
      <c r="CW12" s="2385" t="str">
        <f>IF(AND(ISNUMBER(CW15),ISNUMBER(CW34),ISNUMBER('General Info'!$E$70)), (CW15+CW34)/'General Info'!$E$70, "")</f>
        <v/>
      </c>
      <c r="CX12" s="2386" t="str">
        <f>IF(AND(ISNUMBER(CX15),ISNUMBER(CX34),ISNUMBER('General Info'!$E$70)), (CX15+CX34)/'General Info'!$E$70, "")</f>
        <v/>
      </c>
      <c r="CY12" s="1117"/>
    </row>
    <row r="13" spans="1:103" ht="15" customHeight="1">
      <c r="B13" s="1396" t="s">
        <v>1647</v>
      </c>
      <c r="C13" s="2383"/>
      <c r="D13" s="2383"/>
      <c r="E13" s="2383"/>
      <c r="F13" s="2383"/>
      <c r="G13" s="2383"/>
      <c r="H13" s="2383"/>
      <c r="I13" s="2383"/>
      <c r="J13" s="2383"/>
      <c r="K13" s="2383"/>
      <c r="L13" s="2383"/>
      <c r="M13" s="2383"/>
      <c r="N13" s="2383"/>
      <c r="O13" s="2383"/>
      <c r="P13" s="2383"/>
      <c r="Q13" s="2383"/>
      <c r="R13" s="2383"/>
      <c r="S13" s="2383"/>
      <c r="T13" s="2383"/>
      <c r="U13" s="2383"/>
      <c r="V13" s="2383"/>
      <c r="W13" s="2383"/>
      <c r="X13" s="2383"/>
      <c r="Y13" s="2383"/>
      <c r="Z13" s="2383"/>
      <c r="AA13" s="2383"/>
      <c r="AB13" s="2383"/>
      <c r="AC13" s="2383"/>
      <c r="AD13" s="2383"/>
      <c r="AE13" s="2383"/>
      <c r="AF13" s="2383"/>
      <c r="AG13" s="2383"/>
      <c r="AH13" s="2383"/>
      <c r="AI13" s="2383"/>
      <c r="AJ13" s="2383"/>
      <c r="AK13" s="2383"/>
      <c r="AL13" s="2383"/>
      <c r="AM13" s="2383"/>
      <c r="AN13" s="2383"/>
      <c r="AO13" s="2383"/>
      <c r="AP13" s="2383"/>
      <c r="AQ13" s="2383"/>
      <c r="AR13" s="2383"/>
      <c r="AS13" s="2383"/>
      <c r="AT13" s="2383"/>
      <c r="AU13" s="2383"/>
      <c r="AV13" s="2383"/>
      <c r="AW13" s="2383"/>
      <c r="AX13" s="2383"/>
      <c r="AY13" s="2383"/>
      <c r="AZ13" s="2383"/>
      <c r="BA13" s="2383"/>
      <c r="BB13" s="2383"/>
      <c r="BC13" s="2383"/>
      <c r="BD13" s="2383"/>
      <c r="BE13" s="2383"/>
      <c r="BF13" s="2383"/>
      <c r="BG13" s="2383"/>
      <c r="BH13" s="2383"/>
      <c r="BI13" s="2383"/>
      <c r="BJ13" s="2383"/>
      <c r="BK13" s="2383"/>
      <c r="BL13" s="2383"/>
      <c r="BM13" s="2383"/>
      <c r="BN13" s="2383"/>
      <c r="BO13" s="2383"/>
      <c r="BP13" s="2383"/>
      <c r="BQ13" s="2383"/>
      <c r="BR13" s="2383"/>
      <c r="BS13" s="2383"/>
      <c r="BT13" s="2383"/>
      <c r="BU13" s="2383"/>
      <c r="BV13" s="2383"/>
      <c r="BW13" s="2383"/>
      <c r="BX13" s="2383"/>
      <c r="BY13" s="2383"/>
      <c r="BZ13" s="2383"/>
      <c r="CA13" s="2383"/>
      <c r="CB13" s="2383"/>
      <c r="CC13" s="2383"/>
      <c r="CD13" s="2383"/>
      <c r="CE13" s="2383"/>
      <c r="CF13" s="2383"/>
      <c r="CG13" s="2383"/>
      <c r="CH13" s="2383"/>
      <c r="CI13" s="2383"/>
      <c r="CJ13" s="2383"/>
      <c r="CK13" s="2383"/>
      <c r="CL13" s="2383"/>
      <c r="CM13" s="2383"/>
      <c r="CN13" s="2383"/>
      <c r="CO13" s="2383"/>
      <c r="CP13" s="2383"/>
      <c r="CQ13" s="2383"/>
      <c r="CR13" s="2383"/>
      <c r="CS13" s="2383"/>
      <c r="CT13" s="2383"/>
      <c r="CU13" s="2383"/>
      <c r="CV13" s="2383"/>
      <c r="CW13" s="2383"/>
      <c r="CX13" s="2384"/>
      <c r="CY13" s="1117"/>
    </row>
    <row r="14" spans="1:103" ht="45" customHeight="1">
      <c r="A14" s="1204" t="s">
        <v>1267</v>
      </c>
      <c r="C14" s="1106"/>
      <c r="CY14" s="1117"/>
    </row>
    <row r="15" spans="1:103" ht="15" customHeight="1">
      <c r="B15" s="1436" t="s">
        <v>1112</v>
      </c>
      <c r="C15" s="2380" t="str">
        <f>IF(OR(ISNUMBER(C16),ISNUMBER(C23),ISNUMBER(C24),ISNUMBER(C25),ISNUMBER(C27)),SUM(C16,C23:C25)-SUM(C27),"")</f>
        <v/>
      </c>
      <c r="D15" s="2380" t="str">
        <f t="shared" ref="D15:BO15" si="0">IF(OR(ISNUMBER(D16),ISNUMBER(D23),ISNUMBER(D24),ISNUMBER(D25),ISNUMBER(D27)),SUM(D16,D23:D25)-SUM(D27),"")</f>
        <v/>
      </c>
      <c r="E15" s="2380" t="str">
        <f t="shared" si="0"/>
        <v/>
      </c>
      <c r="F15" s="2380" t="str">
        <f t="shared" si="0"/>
        <v/>
      </c>
      <c r="G15" s="2380" t="str">
        <f t="shared" si="0"/>
        <v/>
      </c>
      <c r="H15" s="2380" t="str">
        <f t="shared" si="0"/>
        <v/>
      </c>
      <c r="I15" s="2380" t="str">
        <f t="shared" si="0"/>
        <v/>
      </c>
      <c r="J15" s="2380" t="str">
        <f t="shared" si="0"/>
        <v/>
      </c>
      <c r="K15" s="2380" t="str">
        <f t="shared" si="0"/>
        <v/>
      </c>
      <c r="L15" s="2380" t="str">
        <f t="shared" si="0"/>
        <v/>
      </c>
      <c r="M15" s="2380" t="str">
        <f t="shared" si="0"/>
        <v/>
      </c>
      <c r="N15" s="2380" t="str">
        <f t="shared" si="0"/>
        <v/>
      </c>
      <c r="O15" s="2380" t="str">
        <f t="shared" si="0"/>
        <v/>
      </c>
      <c r="P15" s="2380" t="str">
        <f t="shared" si="0"/>
        <v/>
      </c>
      <c r="Q15" s="2380" t="str">
        <f t="shared" si="0"/>
        <v/>
      </c>
      <c r="R15" s="2380" t="str">
        <f t="shared" si="0"/>
        <v/>
      </c>
      <c r="S15" s="2380" t="str">
        <f t="shared" si="0"/>
        <v/>
      </c>
      <c r="T15" s="2380" t="str">
        <f t="shared" si="0"/>
        <v/>
      </c>
      <c r="U15" s="2380" t="str">
        <f t="shared" si="0"/>
        <v/>
      </c>
      <c r="V15" s="2380" t="str">
        <f t="shared" si="0"/>
        <v/>
      </c>
      <c r="W15" s="2380" t="str">
        <f t="shared" si="0"/>
        <v/>
      </c>
      <c r="X15" s="2380" t="str">
        <f t="shared" si="0"/>
        <v/>
      </c>
      <c r="Y15" s="2380" t="str">
        <f t="shared" si="0"/>
        <v/>
      </c>
      <c r="Z15" s="2380" t="str">
        <f t="shared" si="0"/>
        <v/>
      </c>
      <c r="AA15" s="2380" t="str">
        <f t="shared" si="0"/>
        <v/>
      </c>
      <c r="AB15" s="2380" t="str">
        <f t="shared" si="0"/>
        <v/>
      </c>
      <c r="AC15" s="2380" t="str">
        <f t="shared" si="0"/>
        <v/>
      </c>
      <c r="AD15" s="2380" t="str">
        <f t="shared" si="0"/>
        <v/>
      </c>
      <c r="AE15" s="2380" t="str">
        <f t="shared" si="0"/>
        <v/>
      </c>
      <c r="AF15" s="2380" t="str">
        <f t="shared" si="0"/>
        <v/>
      </c>
      <c r="AG15" s="2380" t="str">
        <f t="shared" si="0"/>
        <v/>
      </c>
      <c r="AH15" s="2380" t="str">
        <f t="shared" si="0"/>
        <v/>
      </c>
      <c r="AI15" s="2380" t="str">
        <f t="shared" si="0"/>
        <v/>
      </c>
      <c r="AJ15" s="2380" t="str">
        <f t="shared" si="0"/>
        <v/>
      </c>
      <c r="AK15" s="2380" t="str">
        <f t="shared" si="0"/>
        <v/>
      </c>
      <c r="AL15" s="2380" t="str">
        <f t="shared" si="0"/>
        <v/>
      </c>
      <c r="AM15" s="2380" t="str">
        <f t="shared" si="0"/>
        <v/>
      </c>
      <c r="AN15" s="2380" t="str">
        <f t="shared" si="0"/>
        <v/>
      </c>
      <c r="AO15" s="2380" t="str">
        <f t="shared" si="0"/>
        <v/>
      </c>
      <c r="AP15" s="2380" t="str">
        <f t="shared" si="0"/>
        <v/>
      </c>
      <c r="AQ15" s="2380" t="str">
        <f t="shared" si="0"/>
        <v/>
      </c>
      <c r="AR15" s="2380" t="str">
        <f t="shared" si="0"/>
        <v/>
      </c>
      <c r="AS15" s="2380" t="str">
        <f t="shared" si="0"/>
        <v/>
      </c>
      <c r="AT15" s="2380" t="str">
        <f t="shared" si="0"/>
        <v/>
      </c>
      <c r="AU15" s="2380" t="str">
        <f t="shared" si="0"/>
        <v/>
      </c>
      <c r="AV15" s="2380" t="str">
        <f t="shared" si="0"/>
        <v/>
      </c>
      <c r="AW15" s="2380" t="str">
        <f t="shared" si="0"/>
        <v/>
      </c>
      <c r="AX15" s="2380" t="str">
        <f t="shared" si="0"/>
        <v/>
      </c>
      <c r="AY15" s="2380" t="str">
        <f t="shared" si="0"/>
        <v/>
      </c>
      <c r="AZ15" s="2380" t="str">
        <f t="shared" si="0"/>
        <v/>
      </c>
      <c r="BA15" s="2380" t="str">
        <f t="shared" si="0"/>
        <v/>
      </c>
      <c r="BB15" s="2380" t="str">
        <f t="shared" si="0"/>
        <v/>
      </c>
      <c r="BC15" s="2380" t="str">
        <f t="shared" si="0"/>
        <v/>
      </c>
      <c r="BD15" s="2380" t="str">
        <f t="shared" si="0"/>
        <v/>
      </c>
      <c r="BE15" s="2380" t="str">
        <f t="shared" si="0"/>
        <v/>
      </c>
      <c r="BF15" s="2380" t="str">
        <f t="shared" si="0"/>
        <v/>
      </c>
      <c r="BG15" s="2380" t="str">
        <f t="shared" si="0"/>
        <v/>
      </c>
      <c r="BH15" s="2380" t="str">
        <f t="shared" si="0"/>
        <v/>
      </c>
      <c r="BI15" s="2380" t="str">
        <f t="shared" si="0"/>
        <v/>
      </c>
      <c r="BJ15" s="2380" t="str">
        <f t="shared" si="0"/>
        <v/>
      </c>
      <c r="BK15" s="2380" t="str">
        <f t="shared" si="0"/>
        <v/>
      </c>
      <c r="BL15" s="2380" t="str">
        <f t="shared" si="0"/>
        <v/>
      </c>
      <c r="BM15" s="2380" t="str">
        <f t="shared" si="0"/>
        <v/>
      </c>
      <c r="BN15" s="2380" t="str">
        <f t="shared" si="0"/>
        <v/>
      </c>
      <c r="BO15" s="2380" t="str">
        <f t="shared" si="0"/>
        <v/>
      </c>
      <c r="BP15" s="2380" t="str">
        <f t="shared" ref="BP15:CX15" si="1">IF(OR(ISNUMBER(BP16),ISNUMBER(BP23),ISNUMBER(BP24),ISNUMBER(BP25),ISNUMBER(BP27)),SUM(BP16,BP23:BP25)-SUM(BP27),"")</f>
        <v/>
      </c>
      <c r="BQ15" s="2380" t="str">
        <f t="shared" si="1"/>
        <v/>
      </c>
      <c r="BR15" s="2380" t="str">
        <f t="shared" si="1"/>
        <v/>
      </c>
      <c r="BS15" s="2380" t="str">
        <f t="shared" si="1"/>
        <v/>
      </c>
      <c r="BT15" s="2380" t="str">
        <f t="shared" si="1"/>
        <v/>
      </c>
      <c r="BU15" s="2380" t="str">
        <f t="shared" si="1"/>
        <v/>
      </c>
      <c r="BV15" s="2380" t="str">
        <f t="shared" si="1"/>
        <v/>
      </c>
      <c r="BW15" s="2380" t="str">
        <f t="shared" si="1"/>
        <v/>
      </c>
      <c r="BX15" s="2380" t="str">
        <f t="shared" si="1"/>
        <v/>
      </c>
      <c r="BY15" s="2380" t="str">
        <f t="shared" si="1"/>
        <v/>
      </c>
      <c r="BZ15" s="2380" t="str">
        <f t="shared" si="1"/>
        <v/>
      </c>
      <c r="CA15" s="2380" t="str">
        <f t="shared" si="1"/>
        <v/>
      </c>
      <c r="CB15" s="2380" t="str">
        <f t="shared" si="1"/>
        <v/>
      </c>
      <c r="CC15" s="2380" t="str">
        <f t="shared" si="1"/>
        <v/>
      </c>
      <c r="CD15" s="2380" t="str">
        <f t="shared" si="1"/>
        <v/>
      </c>
      <c r="CE15" s="2380" t="str">
        <f t="shared" si="1"/>
        <v/>
      </c>
      <c r="CF15" s="2380" t="str">
        <f t="shared" si="1"/>
        <v/>
      </c>
      <c r="CG15" s="2380" t="str">
        <f t="shared" si="1"/>
        <v/>
      </c>
      <c r="CH15" s="2380" t="str">
        <f t="shared" si="1"/>
        <v/>
      </c>
      <c r="CI15" s="2380" t="str">
        <f t="shared" si="1"/>
        <v/>
      </c>
      <c r="CJ15" s="2380" t="str">
        <f t="shared" si="1"/>
        <v/>
      </c>
      <c r="CK15" s="2380" t="str">
        <f t="shared" si="1"/>
        <v/>
      </c>
      <c r="CL15" s="2380" t="str">
        <f t="shared" si="1"/>
        <v/>
      </c>
      <c r="CM15" s="2380" t="str">
        <f t="shared" si="1"/>
        <v/>
      </c>
      <c r="CN15" s="2380" t="str">
        <f t="shared" si="1"/>
        <v/>
      </c>
      <c r="CO15" s="2380" t="str">
        <f t="shared" si="1"/>
        <v/>
      </c>
      <c r="CP15" s="2380" t="str">
        <f t="shared" si="1"/>
        <v/>
      </c>
      <c r="CQ15" s="2380" t="str">
        <f t="shared" si="1"/>
        <v/>
      </c>
      <c r="CR15" s="2380" t="str">
        <f t="shared" si="1"/>
        <v/>
      </c>
      <c r="CS15" s="2380" t="str">
        <f t="shared" si="1"/>
        <v/>
      </c>
      <c r="CT15" s="2380" t="str">
        <f t="shared" si="1"/>
        <v/>
      </c>
      <c r="CU15" s="2380" t="str">
        <f t="shared" si="1"/>
        <v/>
      </c>
      <c r="CV15" s="2380" t="str">
        <f t="shared" si="1"/>
        <v/>
      </c>
      <c r="CW15" s="2380" t="str">
        <f t="shared" si="1"/>
        <v/>
      </c>
      <c r="CX15" s="628" t="str">
        <f t="shared" si="1"/>
        <v/>
      </c>
      <c r="CY15" s="1117"/>
    </row>
    <row r="16" spans="1:103" ht="15" customHeight="1">
      <c r="B16" s="1129" t="s">
        <v>1646</v>
      </c>
      <c r="C16" s="629" t="str">
        <f>IF(OR(ISNUMBER(C17),ISNUMBER(C18),ISNUMBER(C19),ISNUMBER(C20)),SUM(,C17:C20),"")</f>
        <v/>
      </c>
      <c r="D16" s="629" t="str">
        <f t="shared" ref="D16:BO16" si="2">IF(OR(ISNUMBER(D17),ISNUMBER(D18),ISNUMBER(D19),ISNUMBER(D20)),SUM(,D17:D20),"")</f>
        <v/>
      </c>
      <c r="E16" s="629" t="str">
        <f t="shared" si="2"/>
        <v/>
      </c>
      <c r="F16" s="629" t="str">
        <f t="shared" si="2"/>
        <v/>
      </c>
      <c r="G16" s="629" t="str">
        <f t="shared" si="2"/>
        <v/>
      </c>
      <c r="H16" s="629" t="str">
        <f t="shared" si="2"/>
        <v/>
      </c>
      <c r="I16" s="629" t="str">
        <f t="shared" si="2"/>
        <v/>
      </c>
      <c r="J16" s="629" t="str">
        <f t="shared" si="2"/>
        <v/>
      </c>
      <c r="K16" s="629" t="str">
        <f t="shared" si="2"/>
        <v/>
      </c>
      <c r="L16" s="629" t="str">
        <f t="shared" si="2"/>
        <v/>
      </c>
      <c r="M16" s="629" t="str">
        <f t="shared" si="2"/>
        <v/>
      </c>
      <c r="N16" s="629" t="str">
        <f t="shared" si="2"/>
        <v/>
      </c>
      <c r="O16" s="629" t="str">
        <f t="shared" si="2"/>
        <v/>
      </c>
      <c r="P16" s="629" t="str">
        <f t="shared" si="2"/>
        <v/>
      </c>
      <c r="Q16" s="629" t="str">
        <f t="shared" si="2"/>
        <v/>
      </c>
      <c r="R16" s="629" t="str">
        <f t="shared" si="2"/>
        <v/>
      </c>
      <c r="S16" s="629" t="str">
        <f t="shared" si="2"/>
        <v/>
      </c>
      <c r="T16" s="629" t="str">
        <f t="shared" si="2"/>
        <v/>
      </c>
      <c r="U16" s="629" t="str">
        <f t="shared" si="2"/>
        <v/>
      </c>
      <c r="V16" s="629" t="str">
        <f t="shared" si="2"/>
        <v/>
      </c>
      <c r="W16" s="629" t="str">
        <f t="shared" si="2"/>
        <v/>
      </c>
      <c r="X16" s="629" t="str">
        <f t="shared" si="2"/>
        <v/>
      </c>
      <c r="Y16" s="629" t="str">
        <f t="shared" si="2"/>
        <v/>
      </c>
      <c r="Z16" s="629" t="str">
        <f t="shared" si="2"/>
        <v/>
      </c>
      <c r="AA16" s="629" t="str">
        <f t="shared" si="2"/>
        <v/>
      </c>
      <c r="AB16" s="629" t="str">
        <f t="shared" si="2"/>
        <v/>
      </c>
      <c r="AC16" s="629" t="str">
        <f t="shared" si="2"/>
        <v/>
      </c>
      <c r="AD16" s="629" t="str">
        <f t="shared" si="2"/>
        <v/>
      </c>
      <c r="AE16" s="629" t="str">
        <f t="shared" si="2"/>
        <v/>
      </c>
      <c r="AF16" s="629" t="str">
        <f t="shared" si="2"/>
        <v/>
      </c>
      <c r="AG16" s="629" t="str">
        <f t="shared" si="2"/>
        <v/>
      </c>
      <c r="AH16" s="629" t="str">
        <f t="shared" si="2"/>
        <v/>
      </c>
      <c r="AI16" s="629" t="str">
        <f t="shared" si="2"/>
        <v/>
      </c>
      <c r="AJ16" s="629" t="str">
        <f t="shared" si="2"/>
        <v/>
      </c>
      <c r="AK16" s="629" t="str">
        <f t="shared" si="2"/>
        <v/>
      </c>
      <c r="AL16" s="629" t="str">
        <f t="shared" si="2"/>
        <v/>
      </c>
      <c r="AM16" s="629" t="str">
        <f t="shared" si="2"/>
        <v/>
      </c>
      <c r="AN16" s="629" t="str">
        <f t="shared" si="2"/>
        <v/>
      </c>
      <c r="AO16" s="629" t="str">
        <f t="shared" si="2"/>
        <v/>
      </c>
      <c r="AP16" s="629" t="str">
        <f t="shared" si="2"/>
        <v/>
      </c>
      <c r="AQ16" s="629" t="str">
        <f t="shared" si="2"/>
        <v/>
      </c>
      <c r="AR16" s="629" t="str">
        <f t="shared" si="2"/>
        <v/>
      </c>
      <c r="AS16" s="629" t="str">
        <f t="shared" si="2"/>
        <v/>
      </c>
      <c r="AT16" s="629" t="str">
        <f t="shared" si="2"/>
        <v/>
      </c>
      <c r="AU16" s="629" t="str">
        <f t="shared" si="2"/>
        <v/>
      </c>
      <c r="AV16" s="629" t="str">
        <f t="shared" si="2"/>
        <v/>
      </c>
      <c r="AW16" s="629" t="str">
        <f t="shared" si="2"/>
        <v/>
      </c>
      <c r="AX16" s="629" t="str">
        <f t="shared" si="2"/>
        <v/>
      </c>
      <c r="AY16" s="629" t="str">
        <f t="shared" si="2"/>
        <v/>
      </c>
      <c r="AZ16" s="629" t="str">
        <f t="shared" si="2"/>
        <v/>
      </c>
      <c r="BA16" s="629" t="str">
        <f t="shared" si="2"/>
        <v/>
      </c>
      <c r="BB16" s="629" t="str">
        <f t="shared" si="2"/>
        <v/>
      </c>
      <c r="BC16" s="629" t="str">
        <f t="shared" si="2"/>
        <v/>
      </c>
      <c r="BD16" s="629" t="str">
        <f t="shared" si="2"/>
        <v/>
      </c>
      <c r="BE16" s="629" t="str">
        <f t="shared" si="2"/>
        <v/>
      </c>
      <c r="BF16" s="629" t="str">
        <f t="shared" si="2"/>
        <v/>
      </c>
      <c r="BG16" s="629" t="str">
        <f t="shared" si="2"/>
        <v/>
      </c>
      <c r="BH16" s="629" t="str">
        <f t="shared" si="2"/>
        <v/>
      </c>
      <c r="BI16" s="629" t="str">
        <f t="shared" si="2"/>
        <v/>
      </c>
      <c r="BJ16" s="629" t="str">
        <f t="shared" si="2"/>
        <v/>
      </c>
      <c r="BK16" s="629" t="str">
        <f t="shared" si="2"/>
        <v/>
      </c>
      <c r="BL16" s="629" t="str">
        <f t="shared" si="2"/>
        <v/>
      </c>
      <c r="BM16" s="629" t="str">
        <f t="shared" si="2"/>
        <v/>
      </c>
      <c r="BN16" s="629" t="str">
        <f t="shared" si="2"/>
        <v/>
      </c>
      <c r="BO16" s="629" t="str">
        <f t="shared" si="2"/>
        <v/>
      </c>
      <c r="BP16" s="629" t="str">
        <f t="shared" ref="BP16:CX16" si="3">IF(OR(ISNUMBER(BP17),ISNUMBER(BP18),ISNUMBER(BP19),ISNUMBER(BP20)),SUM(,BP17:BP20),"")</f>
        <v/>
      </c>
      <c r="BQ16" s="629" t="str">
        <f t="shared" si="3"/>
        <v/>
      </c>
      <c r="BR16" s="629" t="str">
        <f t="shared" si="3"/>
        <v/>
      </c>
      <c r="BS16" s="629" t="str">
        <f t="shared" si="3"/>
        <v/>
      </c>
      <c r="BT16" s="629" t="str">
        <f t="shared" si="3"/>
        <v/>
      </c>
      <c r="BU16" s="629" t="str">
        <f t="shared" si="3"/>
        <v/>
      </c>
      <c r="BV16" s="629" t="str">
        <f t="shared" si="3"/>
        <v/>
      </c>
      <c r="BW16" s="629" t="str">
        <f t="shared" si="3"/>
        <v/>
      </c>
      <c r="BX16" s="629" t="str">
        <f t="shared" si="3"/>
        <v/>
      </c>
      <c r="BY16" s="629" t="str">
        <f t="shared" si="3"/>
        <v/>
      </c>
      <c r="BZ16" s="629" t="str">
        <f t="shared" si="3"/>
        <v/>
      </c>
      <c r="CA16" s="629" t="str">
        <f t="shared" si="3"/>
        <v/>
      </c>
      <c r="CB16" s="629" t="str">
        <f t="shared" si="3"/>
        <v/>
      </c>
      <c r="CC16" s="629" t="str">
        <f t="shared" si="3"/>
        <v/>
      </c>
      <c r="CD16" s="629" t="str">
        <f t="shared" si="3"/>
        <v/>
      </c>
      <c r="CE16" s="629" t="str">
        <f t="shared" si="3"/>
        <v/>
      </c>
      <c r="CF16" s="629" t="str">
        <f t="shared" si="3"/>
        <v/>
      </c>
      <c r="CG16" s="629" t="str">
        <f t="shared" si="3"/>
        <v/>
      </c>
      <c r="CH16" s="629" t="str">
        <f t="shared" si="3"/>
        <v/>
      </c>
      <c r="CI16" s="629" t="str">
        <f t="shared" si="3"/>
        <v/>
      </c>
      <c r="CJ16" s="629" t="str">
        <f t="shared" si="3"/>
        <v/>
      </c>
      <c r="CK16" s="629" t="str">
        <f t="shared" si="3"/>
        <v/>
      </c>
      <c r="CL16" s="629" t="str">
        <f t="shared" si="3"/>
        <v/>
      </c>
      <c r="CM16" s="629" t="str">
        <f t="shared" si="3"/>
        <v/>
      </c>
      <c r="CN16" s="629" t="str">
        <f t="shared" si="3"/>
        <v/>
      </c>
      <c r="CO16" s="629" t="str">
        <f t="shared" si="3"/>
        <v/>
      </c>
      <c r="CP16" s="629" t="str">
        <f t="shared" si="3"/>
        <v/>
      </c>
      <c r="CQ16" s="629" t="str">
        <f t="shared" si="3"/>
        <v/>
      </c>
      <c r="CR16" s="629" t="str">
        <f t="shared" si="3"/>
        <v/>
      </c>
      <c r="CS16" s="629" t="str">
        <f t="shared" si="3"/>
        <v/>
      </c>
      <c r="CT16" s="629" t="str">
        <f t="shared" si="3"/>
        <v/>
      </c>
      <c r="CU16" s="629" t="str">
        <f t="shared" si="3"/>
        <v/>
      </c>
      <c r="CV16" s="629" t="str">
        <f t="shared" si="3"/>
        <v/>
      </c>
      <c r="CW16" s="629" t="str">
        <f t="shared" si="3"/>
        <v/>
      </c>
      <c r="CX16" s="629" t="str">
        <f t="shared" si="3"/>
        <v/>
      </c>
      <c r="CY16" s="1117"/>
    </row>
    <row r="17" spans="2:103" ht="15" customHeight="1">
      <c r="B17" s="1477" t="s">
        <v>1648</v>
      </c>
      <c r="C17" s="1111"/>
      <c r="D17" s="1111"/>
      <c r="E17" s="1111"/>
      <c r="F17" s="1111"/>
      <c r="G17" s="1111"/>
      <c r="H17" s="1111"/>
      <c r="I17" s="1111"/>
      <c r="J17" s="1111"/>
      <c r="K17" s="1111"/>
      <c r="L17" s="1111"/>
      <c r="M17" s="1111"/>
      <c r="N17" s="1111"/>
      <c r="O17" s="1111"/>
      <c r="P17" s="1111"/>
      <c r="Q17" s="1111"/>
      <c r="R17" s="1111"/>
      <c r="S17" s="1111"/>
      <c r="T17" s="1111"/>
      <c r="U17" s="1111"/>
      <c r="V17" s="1111"/>
      <c r="W17" s="1111"/>
      <c r="X17" s="1111"/>
      <c r="Y17" s="1111"/>
      <c r="Z17" s="1111"/>
      <c r="AA17" s="1111"/>
      <c r="AB17" s="1111"/>
      <c r="AC17" s="1111"/>
      <c r="AD17" s="1111"/>
      <c r="AE17" s="1111"/>
      <c r="AF17" s="1111"/>
      <c r="AG17" s="1111"/>
      <c r="AH17" s="1111"/>
      <c r="AI17" s="1111"/>
      <c r="AJ17" s="1111"/>
      <c r="AK17" s="1111"/>
      <c r="AL17" s="1111"/>
      <c r="AM17" s="1111"/>
      <c r="AN17" s="1111"/>
      <c r="AO17" s="1111"/>
      <c r="AP17" s="1111"/>
      <c r="AQ17" s="1111"/>
      <c r="AR17" s="1111"/>
      <c r="AS17" s="1111"/>
      <c r="AT17" s="1111"/>
      <c r="AU17" s="1111"/>
      <c r="AV17" s="1111"/>
      <c r="AW17" s="1111"/>
      <c r="AX17" s="1111"/>
      <c r="AY17" s="1111"/>
      <c r="AZ17" s="1111"/>
      <c r="BA17" s="1111"/>
      <c r="BB17" s="1111"/>
      <c r="BC17" s="1111"/>
      <c r="BD17" s="1111"/>
      <c r="BE17" s="1111"/>
      <c r="BF17" s="1111"/>
      <c r="BG17" s="1111"/>
      <c r="BH17" s="1111"/>
      <c r="BI17" s="1111"/>
      <c r="BJ17" s="1111"/>
      <c r="BK17" s="1111"/>
      <c r="BL17" s="1111"/>
      <c r="BM17" s="1111"/>
      <c r="BN17" s="1111"/>
      <c r="BO17" s="1111"/>
      <c r="BP17" s="1111"/>
      <c r="BQ17" s="1111"/>
      <c r="BR17" s="1111"/>
      <c r="BS17" s="1111"/>
      <c r="BT17" s="1111"/>
      <c r="BU17" s="1111"/>
      <c r="BV17" s="1111"/>
      <c r="BW17" s="1111"/>
      <c r="BX17" s="1111"/>
      <c r="BY17" s="1111"/>
      <c r="BZ17" s="1111"/>
      <c r="CA17" s="1111"/>
      <c r="CB17" s="1111"/>
      <c r="CC17" s="1111"/>
      <c r="CD17" s="1111"/>
      <c r="CE17" s="1111"/>
      <c r="CF17" s="1111"/>
      <c r="CG17" s="1111"/>
      <c r="CH17" s="1111"/>
      <c r="CI17" s="1111"/>
      <c r="CJ17" s="1111"/>
      <c r="CK17" s="1111"/>
      <c r="CL17" s="1111"/>
      <c r="CM17" s="1111"/>
      <c r="CN17" s="1111"/>
      <c r="CO17" s="1111"/>
      <c r="CP17" s="1111"/>
      <c r="CQ17" s="1111"/>
      <c r="CR17" s="1111"/>
      <c r="CS17" s="1111"/>
      <c r="CT17" s="1111"/>
      <c r="CU17" s="1111"/>
      <c r="CV17" s="1111"/>
      <c r="CW17" s="1111"/>
      <c r="CX17" s="1124"/>
      <c r="CY17" s="1117"/>
    </row>
    <row r="18" spans="2:103" ht="15" customHeight="1">
      <c r="B18" s="1477" t="s">
        <v>1649</v>
      </c>
      <c r="C18" s="1111"/>
      <c r="D18" s="1111"/>
      <c r="E18" s="1111"/>
      <c r="F18" s="1111"/>
      <c r="G18" s="1111"/>
      <c r="H18" s="1111"/>
      <c r="I18" s="1111"/>
      <c r="J18" s="1111"/>
      <c r="K18" s="1111"/>
      <c r="L18" s="1111"/>
      <c r="M18" s="1111"/>
      <c r="N18" s="1111"/>
      <c r="O18" s="1111"/>
      <c r="P18" s="1111"/>
      <c r="Q18" s="1111"/>
      <c r="R18" s="1111"/>
      <c r="S18" s="1111"/>
      <c r="T18" s="1111"/>
      <c r="U18" s="1111"/>
      <c r="V18" s="1111"/>
      <c r="W18" s="1111"/>
      <c r="X18" s="1111"/>
      <c r="Y18" s="1111"/>
      <c r="Z18" s="1111"/>
      <c r="AA18" s="1111"/>
      <c r="AB18" s="1111"/>
      <c r="AC18" s="1111"/>
      <c r="AD18" s="1111"/>
      <c r="AE18" s="1111"/>
      <c r="AF18" s="1111"/>
      <c r="AG18" s="1111"/>
      <c r="AH18" s="1111"/>
      <c r="AI18" s="1111"/>
      <c r="AJ18" s="1111"/>
      <c r="AK18" s="1111"/>
      <c r="AL18" s="1111"/>
      <c r="AM18" s="1111"/>
      <c r="AN18" s="1111"/>
      <c r="AO18" s="1111"/>
      <c r="AP18" s="1111"/>
      <c r="AQ18" s="1111"/>
      <c r="AR18" s="1111"/>
      <c r="AS18" s="1111"/>
      <c r="AT18" s="1111"/>
      <c r="AU18" s="1111"/>
      <c r="AV18" s="1111"/>
      <c r="AW18" s="1111"/>
      <c r="AX18" s="1111"/>
      <c r="AY18" s="1111"/>
      <c r="AZ18" s="1111"/>
      <c r="BA18" s="1111"/>
      <c r="BB18" s="1111"/>
      <c r="BC18" s="1111"/>
      <c r="BD18" s="1111"/>
      <c r="BE18" s="1111"/>
      <c r="BF18" s="1111"/>
      <c r="BG18" s="1111"/>
      <c r="BH18" s="1111"/>
      <c r="BI18" s="1111"/>
      <c r="BJ18" s="1111"/>
      <c r="BK18" s="1111"/>
      <c r="BL18" s="1111"/>
      <c r="BM18" s="1111"/>
      <c r="BN18" s="1111"/>
      <c r="BO18" s="1111"/>
      <c r="BP18" s="1111"/>
      <c r="BQ18" s="1111"/>
      <c r="BR18" s="1111"/>
      <c r="BS18" s="1111"/>
      <c r="BT18" s="1111"/>
      <c r="BU18" s="1111"/>
      <c r="BV18" s="1111"/>
      <c r="BW18" s="1111"/>
      <c r="BX18" s="1111"/>
      <c r="BY18" s="1111"/>
      <c r="BZ18" s="1111"/>
      <c r="CA18" s="1111"/>
      <c r="CB18" s="1111"/>
      <c r="CC18" s="1111"/>
      <c r="CD18" s="1111"/>
      <c r="CE18" s="1111"/>
      <c r="CF18" s="1111"/>
      <c r="CG18" s="1111"/>
      <c r="CH18" s="1111"/>
      <c r="CI18" s="1111"/>
      <c r="CJ18" s="1111"/>
      <c r="CK18" s="1111"/>
      <c r="CL18" s="1111"/>
      <c r="CM18" s="1111"/>
      <c r="CN18" s="1111"/>
      <c r="CO18" s="1111"/>
      <c r="CP18" s="1111"/>
      <c r="CQ18" s="1111"/>
      <c r="CR18" s="1111"/>
      <c r="CS18" s="1111"/>
      <c r="CT18" s="1111"/>
      <c r="CU18" s="1111"/>
      <c r="CV18" s="1111"/>
      <c r="CW18" s="1111"/>
      <c r="CX18" s="1124"/>
      <c r="CY18" s="1117"/>
    </row>
    <row r="19" spans="2:103" ht="15" customHeight="1">
      <c r="B19" s="1477" t="s">
        <v>1650</v>
      </c>
      <c r="C19" s="1111"/>
      <c r="D19" s="1111"/>
      <c r="E19" s="1111"/>
      <c r="F19" s="1111"/>
      <c r="G19" s="1111"/>
      <c r="H19" s="1111"/>
      <c r="I19" s="1111"/>
      <c r="J19" s="1111"/>
      <c r="K19" s="1111"/>
      <c r="L19" s="1111"/>
      <c r="M19" s="1111"/>
      <c r="N19" s="1111"/>
      <c r="O19" s="1111"/>
      <c r="P19" s="1111"/>
      <c r="Q19" s="1111"/>
      <c r="R19" s="1111"/>
      <c r="S19" s="1111"/>
      <c r="T19" s="1111"/>
      <c r="U19" s="1111"/>
      <c r="V19" s="1111"/>
      <c r="W19" s="1111"/>
      <c r="X19" s="1111"/>
      <c r="Y19" s="1111"/>
      <c r="Z19" s="1111"/>
      <c r="AA19" s="1111"/>
      <c r="AB19" s="1111"/>
      <c r="AC19" s="1111"/>
      <c r="AD19" s="1111"/>
      <c r="AE19" s="1111"/>
      <c r="AF19" s="1111"/>
      <c r="AG19" s="1111"/>
      <c r="AH19" s="1111"/>
      <c r="AI19" s="1111"/>
      <c r="AJ19" s="1111"/>
      <c r="AK19" s="1111"/>
      <c r="AL19" s="1111"/>
      <c r="AM19" s="1111"/>
      <c r="AN19" s="1111"/>
      <c r="AO19" s="1111"/>
      <c r="AP19" s="1111"/>
      <c r="AQ19" s="1111"/>
      <c r="AR19" s="1111"/>
      <c r="AS19" s="1111"/>
      <c r="AT19" s="1111"/>
      <c r="AU19" s="1111"/>
      <c r="AV19" s="1111"/>
      <c r="AW19" s="1111"/>
      <c r="AX19" s="1111"/>
      <c r="AY19" s="1111"/>
      <c r="AZ19" s="1111"/>
      <c r="BA19" s="1111"/>
      <c r="BB19" s="1111"/>
      <c r="BC19" s="1111"/>
      <c r="BD19" s="1111"/>
      <c r="BE19" s="1111"/>
      <c r="BF19" s="1111"/>
      <c r="BG19" s="1111"/>
      <c r="BH19" s="1111"/>
      <c r="BI19" s="1111"/>
      <c r="BJ19" s="1111"/>
      <c r="BK19" s="1111"/>
      <c r="BL19" s="1111"/>
      <c r="BM19" s="1111"/>
      <c r="BN19" s="1111"/>
      <c r="BO19" s="1111"/>
      <c r="BP19" s="1111"/>
      <c r="BQ19" s="1111"/>
      <c r="BR19" s="1111"/>
      <c r="BS19" s="1111"/>
      <c r="BT19" s="1111"/>
      <c r="BU19" s="1111"/>
      <c r="BV19" s="1111"/>
      <c r="BW19" s="1111"/>
      <c r="BX19" s="1111"/>
      <c r="BY19" s="1111"/>
      <c r="BZ19" s="1111"/>
      <c r="CA19" s="1111"/>
      <c r="CB19" s="1111"/>
      <c r="CC19" s="1111"/>
      <c r="CD19" s="1111"/>
      <c r="CE19" s="1111"/>
      <c r="CF19" s="1111"/>
      <c r="CG19" s="1111"/>
      <c r="CH19" s="1111"/>
      <c r="CI19" s="1111"/>
      <c r="CJ19" s="1111"/>
      <c r="CK19" s="1111"/>
      <c r="CL19" s="1111"/>
      <c r="CM19" s="1111"/>
      <c r="CN19" s="1111"/>
      <c r="CO19" s="1111"/>
      <c r="CP19" s="1111"/>
      <c r="CQ19" s="1111"/>
      <c r="CR19" s="1111"/>
      <c r="CS19" s="1111"/>
      <c r="CT19" s="1111"/>
      <c r="CU19" s="1111"/>
      <c r="CV19" s="1111"/>
      <c r="CW19" s="1111"/>
      <c r="CX19" s="1124"/>
      <c r="CY19" s="1117"/>
    </row>
    <row r="20" spans="2:103" ht="15" customHeight="1">
      <c r="B20" s="1477" t="s">
        <v>1651</v>
      </c>
      <c r="C20" s="1111"/>
      <c r="D20" s="1111"/>
      <c r="E20" s="1111"/>
      <c r="F20" s="1111"/>
      <c r="G20" s="1111"/>
      <c r="H20" s="1111"/>
      <c r="I20" s="1111"/>
      <c r="J20" s="1111"/>
      <c r="K20" s="1111"/>
      <c r="L20" s="1111"/>
      <c r="M20" s="1111"/>
      <c r="N20" s="1111"/>
      <c r="O20" s="1111"/>
      <c r="P20" s="1111"/>
      <c r="Q20" s="1111"/>
      <c r="R20" s="1111"/>
      <c r="S20" s="1111"/>
      <c r="T20" s="1111"/>
      <c r="U20" s="1111"/>
      <c r="V20" s="1111"/>
      <c r="W20" s="1111"/>
      <c r="X20" s="1111"/>
      <c r="Y20" s="1111"/>
      <c r="Z20" s="1111"/>
      <c r="AA20" s="1111"/>
      <c r="AB20" s="1111"/>
      <c r="AC20" s="1111"/>
      <c r="AD20" s="1111"/>
      <c r="AE20" s="1111"/>
      <c r="AF20" s="1111"/>
      <c r="AG20" s="1111"/>
      <c r="AH20" s="1111"/>
      <c r="AI20" s="1111"/>
      <c r="AJ20" s="1111"/>
      <c r="AK20" s="1111"/>
      <c r="AL20" s="1111"/>
      <c r="AM20" s="1111"/>
      <c r="AN20" s="1111"/>
      <c r="AO20" s="1111"/>
      <c r="AP20" s="1111"/>
      <c r="AQ20" s="1111"/>
      <c r="AR20" s="1111"/>
      <c r="AS20" s="1111"/>
      <c r="AT20" s="1111"/>
      <c r="AU20" s="1111"/>
      <c r="AV20" s="1111"/>
      <c r="AW20" s="1111"/>
      <c r="AX20" s="1111"/>
      <c r="AY20" s="1111"/>
      <c r="AZ20" s="1111"/>
      <c r="BA20" s="1111"/>
      <c r="BB20" s="1111"/>
      <c r="BC20" s="1111"/>
      <c r="BD20" s="1111"/>
      <c r="BE20" s="1111"/>
      <c r="BF20" s="1111"/>
      <c r="BG20" s="1111"/>
      <c r="BH20" s="1111"/>
      <c r="BI20" s="1111"/>
      <c r="BJ20" s="1111"/>
      <c r="BK20" s="1111"/>
      <c r="BL20" s="1111"/>
      <c r="BM20" s="1111"/>
      <c r="BN20" s="1111"/>
      <c r="BO20" s="1111"/>
      <c r="BP20" s="1111"/>
      <c r="BQ20" s="1111"/>
      <c r="BR20" s="1111"/>
      <c r="BS20" s="1111"/>
      <c r="BT20" s="1111"/>
      <c r="BU20" s="1111"/>
      <c r="BV20" s="1111"/>
      <c r="BW20" s="1111"/>
      <c r="BX20" s="1111"/>
      <c r="BY20" s="1111"/>
      <c r="BZ20" s="1111"/>
      <c r="CA20" s="1111"/>
      <c r="CB20" s="1111"/>
      <c r="CC20" s="1111"/>
      <c r="CD20" s="1111"/>
      <c r="CE20" s="1111"/>
      <c r="CF20" s="1111"/>
      <c r="CG20" s="1111"/>
      <c r="CH20" s="1111"/>
      <c r="CI20" s="1111"/>
      <c r="CJ20" s="1111"/>
      <c r="CK20" s="1111"/>
      <c r="CL20" s="1111"/>
      <c r="CM20" s="1111"/>
      <c r="CN20" s="1111"/>
      <c r="CO20" s="1111"/>
      <c r="CP20" s="1111"/>
      <c r="CQ20" s="1111"/>
      <c r="CR20" s="1111"/>
      <c r="CS20" s="1111"/>
      <c r="CT20" s="1111"/>
      <c r="CU20" s="1111"/>
      <c r="CV20" s="1111"/>
      <c r="CW20" s="1111"/>
      <c r="CX20" s="1124"/>
      <c r="CY20" s="1117"/>
    </row>
    <row r="21" spans="2:103" ht="15" customHeight="1">
      <c r="B21" s="1129" t="s">
        <v>1652</v>
      </c>
      <c r="C21" s="1111"/>
      <c r="D21" s="1111"/>
      <c r="E21" s="1111"/>
      <c r="F21" s="1111"/>
      <c r="G21" s="1111"/>
      <c r="H21" s="1111"/>
      <c r="I21" s="1111"/>
      <c r="J21" s="1111"/>
      <c r="K21" s="1111"/>
      <c r="L21" s="1111"/>
      <c r="M21" s="1111"/>
      <c r="N21" s="1111"/>
      <c r="O21" s="1111"/>
      <c r="P21" s="1111"/>
      <c r="Q21" s="1111"/>
      <c r="R21" s="1111"/>
      <c r="S21" s="1111"/>
      <c r="T21" s="1111"/>
      <c r="U21" s="1111"/>
      <c r="V21" s="1111"/>
      <c r="W21" s="1111"/>
      <c r="X21" s="1111"/>
      <c r="Y21" s="1111"/>
      <c r="Z21" s="1111"/>
      <c r="AA21" s="1111"/>
      <c r="AB21" s="1111"/>
      <c r="AC21" s="1111"/>
      <c r="AD21" s="1111"/>
      <c r="AE21" s="1111"/>
      <c r="AF21" s="1111"/>
      <c r="AG21" s="1111"/>
      <c r="AH21" s="1111"/>
      <c r="AI21" s="1111"/>
      <c r="AJ21" s="1111"/>
      <c r="AK21" s="1111"/>
      <c r="AL21" s="1111"/>
      <c r="AM21" s="1111"/>
      <c r="AN21" s="1111"/>
      <c r="AO21" s="1111"/>
      <c r="AP21" s="1111"/>
      <c r="AQ21" s="1111"/>
      <c r="AR21" s="1111"/>
      <c r="AS21" s="1111"/>
      <c r="AT21" s="1111"/>
      <c r="AU21" s="1111"/>
      <c r="AV21" s="1111"/>
      <c r="AW21" s="1111"/>
      <c r="AX21" s="1111"/>
      <c r="AY21" s="1111"/>
      <c r="AZ21" s="1111"/>
      <c r="BA21" s="1111"/>
      <c r="BB21" s="1111"/>
      <c r="BC21" s="1111"/>
      <c r="BD21" s="1111"/>
      <c r="BE21" s="1111"/>
      <c r="BF21" s="1111"/>
      <c r="BG21" s="1111"/>
      <c r="BH21" s="1111"/>
      <c r="BI21" s="1111"/>
      <c r="BJ21" s="1111"/>
      <c r="BK21" s="1111"/>
      <c r="BL21" s="1111"/>
      <c r="BM21" s="1111"/>
      <c r="BN21" s="1111"/>
      <c r="BO21" s="1111"/>
      <c r="BP21" s="1111"/>
      <c r="BQ21" s="1111"/>
      <c r="BR21" s="1111"/>
      <c r="BS21" s="1111"/>
      <c r="BT21" s="1111"/>
      <c r="BU21" s="1111"/>
      <c r="BV21" s="1111"/>
      <c r="BW21" s="1111"/>
      <c r="BX21" s="1111"/>
      <c r="BY21" s="1111"/>
      <c r="BZ21" s="1111"/>
      <c r="CA21" s="1111"/>
      <c r="CB21" s="1111"/>
      <c r="CC21" s="1111"/>
      <c r="CD21" s="1111"/>
      <c r="CE21" s="1111"/>
      <c r="CF21" s="1111"/>
      <c r="CG21" s="1111"/>
      <c r="CH21" s="1111"/>
      <c r="CI21" s="1111"/>
      <c r="CJ21" s="1111"/>
      <c r="CK21" s="1111"/>
      <c r="CL21" s="1111"/>
      <c r="CM21" s="1111"/>
      <c r="CN21" s="1111"/>
      <c r="CO21" s="1111"/>
      <c r="CP21" s="1111"/>
      <c r="CQ21" s="1111"/>
      <c r="CR21" s="1111"/>
      <c r="CS21" s="1111"/>
      <c r="CT21" s="1111"/>
      <c r="CU21" s="1111"/>
      <c r="CV21" s="1111"/>
      <c r="CW21" s="1111"/>
      <c r="CX21" s="1124"/>
      <c r="CY21" s="1117"/>
    </row>
    <row r="22" spans="2:103" ht="15" customHeight="1">
      <c r="B22" s="1129" t="s">
        <v>1013</v>
      </c>
      <c r="C22" s="1111"/>
      <c r="D22" s="1111"/>
      <c r="E22" s="1111"/>
      <c r="F22" s="1111"/>
      <c r="G22" s="1111"/>
      <c r="H22" s="1111"/>
      <c r="I22" s="1111"/>
      <c r="J22" s="1111"/>
      <c r="K22" s="1111"/>
      <c r="L22" s="1111"/>
      <c r="M22" s="1111"/>
      <c r="N22" s="1111"/>
      <c r="O22" s="1111"/>
      <c r="P22" s="1111"/>
      <c r="Q22" s="1111"/>
      <c r="R22" s="1111"/>
      <c r="S22" s="1111"/>
      <c r="T22" s="1111"/>
      <c r="U22" s="1111"/>
      <c r="V22" s="1111"/>
      <c r="W22" s="1111"/>
      <c r="X22" s="1111"/>
      <c r="Y22" s="1111"/>
      <c r="Z22" s="1111"/>
      <c r="AA22" s="1111"/>
      <c r="AB22" s="1111"/>
      <c r="AC22" s="1111"/>
      <c r="AD22" s="1111"/>
      <c r="AE22" s="1111"/>
      <c r="AF22" s="1111"/>
      <c r="AG22" s="1111"/>
      <c r="AH22" s="1111"/>
      <c r="AI22" s="1111"/>
      <c r="AJ22" s="1111"/>
      <c r="AK22" s="1111"/>
      <c r="AL22" s="1111"/>
      <c r="AM22" s="1111"/>
      <c r="AN22" s="1111"/>
      <c r="AO22" s="1111"/>
      <c r="AP22" s="1111"/>
      <c r="AQ22" s="1111"/>
      <c r="AR22" s="1111"/>
      <c r="AS22" s="1111"/>
      <c r="AT22" s="1111"/>
      <c r="AU22" s="1111"/>
      <c r="AV22" s="1111"/>
      <c r="AW22" s="1111"/>
      <c r="AX22" s="1111"/>
      <c r="AY22" s="1111"/>
      <c r="AZ22" s="1111"/>
      <c r="BA22" s="1111"/>
      <c r="BB22" s="1111"/>
      <c r="BC22" s="1111"/>
      <c r="BD22" s="1111"/>
      <c r="BE22" s="1111"/>
      <c r="BF22" s="1111"/>
      <c r="BG22" s="1111"/>
      <c r="BH22" s="1111"/>
      <c r="BI22" s="1111"/>
      <c r="BJ22" s="1111"/>
      <c r="BK22" s="1111"/>
      <c r="BL22" s="1111"/>
      <c r="BM22" s="1111"/>
      <c r="BN22" s="1111"/>
      <c r="BO22" s="1111"/>
      <c r="BP22" s="1111"/>
      <c r="BQ22" s="1111"/>
      <c r="BR22" s="1111"/>
      <c r="BS22" s="1111"/>
      <c r="BT22" s="1111"/>
      <c r="BU22" s="1111"/>
      <c r="BV22" s="1111"/>
      <c r="BW22" s="1111"/>
      <c r="BX22" s="1111"/>
      <c r="BY22" s="1111"/>
      <c r="BZ22" s="1111"/>
      <c r="CA22" s="1111"/>
      <c r="CB22" s="1111"/>
      <c r="CC22" s="1111"/>
      <c r="CD22" s="1111"/>
      <c r="CE22" s="1111"/>
      <c r="CF22" s="1111"/>
      <c r="CG22" s="1111"/>
      <c r="CH22" s="1111"/>
      <c r="CI22" s="1111"/>
      <c r="CJ22" s="1111"/>
      <c r="CK22" s="1111"/>
      <c r="CL22" s="1111"/>
      <c r="CM22" s="1111"/>
      <c r="CN22" s="1111"/>
      <c r="CO22" s="1111"/>
      <c r="CP22" s="1111"/>
      <c r="CQ22" s="1111"/>
      <c r="CR22" s="1111"/>
      <c r="CS22" s="1111"/>
      <c r="CT22" s="1111"/>
      <c r="CU22" s="1111"/>
      <c r="CV22" s="1111"/>
      <c r="CW22" s="1111"/>
      <c r="CX22" s="1124"/>
      <c r="CY22" s="1117"/>
    </row>
    <row r="23" spans="2:103" ht="15" customHeight="1">
      <c r="B23" s="1129" t="s">
        <v>1014</v>
      </c>
      <c r="C23" s="1111"/>
      <c r="D23" s="1111"/>
      <c r="E23" s="1111"/>
      <c r="F23" s="1111"/>
      <c r="G23" s="1111"/>
      <c r="H23" s="1111"/>
      <c r="I23" s="1111"/>
      <c r="J23" s="1111"/>
      <c r="K23" s="1111"/>
      <c r="L23" s="1111"/>
      <c r="M23" s="1111"/>
      <c r="N23" s="1111"/>
      <c r="O23" s="1111"/>
      <c r="P23" s="1111"/>
      <c r="Q23" s="1111"/>
      <c r="R23" s="1111"/>
      <c r="S23" s="1111"/>
      <c r="T23" s="1111"/>
      <c r="U23" s="1111"/>
      <c r="V23" s="1111"/>
      <c r="W23" s="1111"/>
      <c r="X23" s="1111"/>
      <c r="Y23" s="1111"/>
      <c r="Z23" s="1111"/>
      <c r="AA23" s="1111"/>
      <c r="AB23" s="1111"/>
      <c r="AC23" s="1111"/>
      <c r="AD23" s="1111"/>
      <c r="AE23" s="1111"/>
      <c r="AF23" s="1111"/>
      <c r="AG23" s="1111"/>
      <c r="AH23" s="1111"/>
      <c r="AI23" s="1111"/>
      <c r="AJ23" s="1111"/>
      <c r="AK23" s="1111"/>
      <c r="AL23" s="1111"/>
      <c r="AM23" s="1111"/>
      <c r="AN23" s="1111"/>
      <c r="AO23" s="1111"/>
      <c r="AP23" s="1111"/>
      <c r="AQ23" s="1111"/>
      <c r="AR23" s="1111"/>
      <c r="AS23" s="1111"/>
      <c r="AT23" s="1111"/>
      <c r="AU23" s="1111"/>
      <c r="AV23" s="1111"/>
      <c r="AW23" s="1111"/>
      <c r="AX23" s="1111"/>
      <c r="AY23" s="1111"/>
      <c r="AZ23" s="1111"/>
      <c r="BA23" s="1111"/>
      <c r="BB23" s="1111"/>
      <c r="BC23" s="1111"/>
      <c r="BD23" s="1111"/>
      <c r="BE23" s="1111"/>
      <c r="BF23" s="1111"/>
      <c r="BG23" s="1111"/>
      <c r="BH23" s="1111"/>
      <c r="BI23" s="1111"/>
      <c r="BJ23" s="1111"/>
      <c r="BK23" s="1111"/>
      <c r="BL23" s="1111"/>
      <c r="BM23" s="1111"/>
      <c r="BN23" s="1111"/>
      <c r="BO23" s="1111"/>
      <c r="BP23" s="1111"/>
      <c r="BQ23" s="1111"/>
      <c r="BR23" s="1111"/>
      <c r="BS23" s="1111"/>
      <c r="BT23" s="1111"/>
      <c r="BU23" s="1111"/>
      <c r="BV23" s="1111"/>
      <c r="BW23" s="1111"/>
      <c r="BX23" s="1111"/>
      <c r="BY23" s="1111"/>
      <c r="BZ23" s="1111"/>
      <c r="CA23" s="1111"/>
      <c r="CB23" s="1111"/>
      <c r="CC23" s="1111"/>
      <c r="CD23" s="1111"/>
      <c r="CE23" s="1111"/>
      <c r="CF23" s="1111"/>
      <c r="CG23" s="1111"/>
      <c r="CH23" s="1111"/>
      <c r="CI23" s="1111"/>
      <c r="CJ23" s="1111"/>
      <c r="CK23" s="1111"/>
      <c r="CL23" s="1111"/>
      <c r="CM23" s="1111"/>
      <c r="CN23" s="1111"/>
      <c r="CO23" s="1111"/>
      <c r="CP23" s="1111"/>
      <c r="CQ23" s="1111"/>
      <c r="CR23" s="1111"/>
      <c r="CS23" s="1111"/>
      <c r="CT23" s="1111"/>
      <c r="CU23" s="1111"/>
      <c r="CV23" s="1111"/>
      <c r="CW23" s="1111"/>
      <c r="CX23" s="1124"/>
      <c r="CY23" s="1117"/>
    </row>
    <row r="24" spans="2:103" ht="15" customHeight="1">
      <c r="B24" s="1129" t="s">
        <v>1015</v>
      </c>
      <c r="C24" s="1111"/>
      <c r="D24" s="1111"/>
      <c r="E24" s="1111"/>
      <c r="F24" s="1111"/>
      <c r="G24" s="1111"/>
      <c r="H24" s="1111"/>
      <c r="I24" s="1111"/>
      <c r="J24" s="1111"/>
      <c r="K24" s="1111"/>
      <c r="L24" s="1111"/>
      <c r="M24" s="1111"/>
      <c r="N24" s="1111"/>
      <c r="O24" s="1111"/>
      <c r="P24" s="1111"/>
      <c r="Q24" s="1111"/>
      <c r="R24" s="1111"/>
      <c r="S24" s="1111"/>
      <c r="T24" s="1111"/>
      <c r="U24" s="1111"/>
      <c r="V24" s="1111"/>
      <c r="W24" s="1111"/>
      <c r="X24" s="1111"/>
      <c r="Y24" s="1111"/>
      <c r="Z24" s="1111"/>
      <c r="AA24" s="1111"/>
      <c r="AB24" s="1111"/>
      <c r="AC24" s="1111"/>
      <c r="AD24" s="1111"/>
      <c r="AE24" s="1111"/>
      <c r="AF24" s="1111"/>
      <c r="AG24" s="1111"/>
      <c r="AH24" s="1111"/>
      <c r="AI24" s="1111"/>
      <c r="AJ24" s="1111"/>
      <c r="AK24" s="1111"/>
      <c r="AL24" s="1111"/>
      <c r="AM24" s="1111"/>
      <c r="AN24" s="1111"/>
      <c r="AO24" s="1111"/>
      <c r="AP24" s="1111"/>
      <c r="AQ24" s="1111"/>
      <c r="AR24" s="1111"/>
      <c r="AS24" s="1111"/>
      <c r="AT24" s="1111"/>
      <c r="AU24" s="1111"/>
      <c r="AV24" s="1111"/>
      <c r="AW24" s="1111"/>
      <c r="AX24" s="1111"/>
      <c r="AY24" s="1111"/>
      <c r="AZ24" s="1111"/>
      <c r="BA24" s="1111"/>
      <c r="BB24" s="1111"/>
      <c r="BC24" s="1111"/>
      <c r="BD24" s="1111"/>
      <c r="BE24" s="1111"/>
      <c r="BF24" s="1111"/>
      <c r="BG24" s="1111"/>
      <c r="BH24" s="1111"/>
      <c r="BI24" s="1111"/>
      <c r="BJ24" s="1111"/>
      <c r="BK24" s="1111"/>
      <c r="BL24" s="1111"/>
      <c r="BM24" s="1111"/>
      <c r="BN24" s="1111"/>
      <c r="BO24" s="1111"/>
      <c r="BP24" s="1111"/>
      <c r="BQ24" s="1111"/>
      <c r="BR24" s="1111"/>
      <c r="BS24" s="1111"/>
      <c r="BT24" s="1111"/>
      <c r="BU24" s="1111"/>
      <c r="BV24" s="1111"/>
      <c r="BW24" s="1111"/>
      <c r="BX24" s="1111"/>
      <c r="BY24" s="1111"/>
      <c r="BZ24" s="1111"/>
      <c r="CA24" s="1111"/>
      <c r="CB24" s="1111"/>
      <c r="CC24" s="1111"/>
      <c r="CD24" s="1111"/>
      <c r="CE24" s="1111"/>
      <c r="CF24" s="1111"/>
      <c r="CG24" s="1111"/>
      <c r="CH24" s="1111"/>
      <c r="CI24" s="1111"/>
      <c r="CJ24" s="1111"/>
      <c r="CK24" s="1111"/>
      <c r="CL24" s="1111"/>
      <c r="CM24" s="1111"/>
      <c r="CN24" s="1111"/>
      <c r="CO24" s="1111"/>
      <c r="CP24" s="1111"/>
      <c r="CQ24" s="1111"/>
      <c r="CR24" s="1111"/>
      <c r="CS24" s="1111"/>
      <c r="CT24" s="1111"/>
      <c r="CU24" s="1111"/>
      <c r="CV24" s="1111"/>
      <c r="CW24" s="1111"/>
      <c r="CX24" s="1124"/>
      <c r="CY24" s="1117"/>
    </row>
    <row r="25" spans="2:103" ht="15" customHeight="1">
      <c r="B25" s="1129" t="s">
        <v>1016</v>
      </c>
      <c r="C25" s="1111"/>
      <c r="D25" s="1111"/>
      <c r="E25" s="1111"/>
      <c r="F25" s="1111"/>
      <c r="G25" s="1111"/>
      <c r="H25" s="1111"/>
      <c r="I25" s="1111"/>
      <c r="J25" s="1111"/>
      <c r="K25" s="1111"/>
      <c r="L25" s="1111"/>
      <c r="M25" s="1111"/>
      <c r="N25" s="1111"/>
      <c r="O25" s="1111"/>
      <c r="P25" s="1111"/>
      <c r="Q25" s="1111"/>
      <c r="R25" s="1111"/>
      <c r="S25" s="1111"/>
      <c r="T25" s="1111"/>
      <c r="U25" s="1111"/>
      <c r="V25" s="1111"/>
      <c r="W25" s="1111"/>
      <c r="X25" s="1111"/>
      <c r="Y25" s="1111"/>
      <c r="Z25" s="1111"/>
      <c r="AA25" s="1111"/>
      <c r="AB25" s="1111"/>
      <c r="AC25" s="1111"/>
      <c r="AD25" s="1111"/>
      <c r="AE25" s="1111"/>
      <c r="AF25" s="1111"/>
      <c r="AG25" s="1111"/>
      <c r="AH25" s="1111"/>
      <c r="AI25" s="1111"/>
      <c r="AJ25" s="1111"/>
      <c r="AK25" s="1111"/>
      <c r="AL25" s="1111"/>
      <c r="AM25" s="1111"/>
      <c r="AN25" s="1111"/>
      <c r="AO25" s="1111"/>
      <c r="AP25" s="1111"/>
      <c r="AQ25" s="1111"/>
      <c r="AR25" s="1111"/>
      <c r="AS25" s="1111"/>
      <c r="AT25" s="1111"/>
      <c r="AU25" s="1111"/>
      <c r="AV25" s="1111"/>
      <c r="AW25" s="1111"/>
      <c r="AX25" s="1111"/>
      <c r="AY25" s="1111"/>
      <c r="AZ25" s="1111"/>
      <c r="BA25" s="1111"/>
      <c r="BB25" s="1111"/>
      <c r="BC25" s="1111"/>
      <c r="BD25" s="1111"/>
      <c r="BE25" s="1111"/>
      <c r="BF25" s="1111"/>
      <c r="BG25" s="1111"/>
      <c r="BH25" s="1111"/>
      <c r="BI25" s="1111"/>
      <c r="BJ25" s="1111"/>
      <c r="BK25" s="1111"/>
      <c r="BL25" s="1111"/>
      <c r="BM25" s="1111"/>
      <c r="BN25" s="1111"/>
      <c r="BO25" s="1111"/>
      <c r="BP25" s="1111"/>
      <c r="BQ25" s="1111"/>
      <c r="BR25" s="1111"/>
      <c r="BS25" s="1111"/>
      <c r="BT25" s="1111"/>
      <c r="BU25" s="1111"/>
      <c r="BV25" s="1111"/>
      <c r="BW25" s="1111"/>
      <c r="BX25" s="1111"/>
      <c r="BY25" s="1111"/>
      <c r="BZ25" s="1111"/>
      <c r="CA25" s="1111"/>
      <c r="CB25" s="1111"/>
      <c r="CC25" s="1111"/>
      <c r="CD25" s="1111"/>
      <c r="CE25" s="1111"/>
      <c r="CF25" s="1111"/>
      <c r="CG25" s="1111"/>
      <c r="CH25" s="1111"/>
      <c r="CI25" s="1111"/>
      <c r="CJ25" s="1111"/>
      <c r="CK25" s="1111"/>
      <c r="CL25" s="1111"/>
      <c r="CM25" s="1111"/>
      <c r="CN25" s="1111"/>
      <c r="CO25" s="1111"/>
      <c r="CP25" s="1111"/>
      <c r="CQ25" s="1111"/>
      <c r="CR25" s="1111"/>
      <c r="CS25" s="1111"/>
      <c r="CT25" s="1111"/>
      <c r="CU25" s="1111"/>
      <c r="CV25" s="1111"/>
      <c r="CW25" s="1111"/>
      <c r="CX25" s="1124"/>
      <c r="CY25" s="1117"/>
    </row>
    <row r="26" spans="2:103" ht="30" customHeight="1">
      <c r="B26" s="1728" t="s">
        <v>1654</v>
      </c>
      <c r="C26" s="1729"/>
      <c r="D26" s="1729"/>
      <c r="E26" s="1729"/>
      <c r="F26" s="1729"/>
      <c r="G26" s="1729"/>
      <c r="H26" s="1729"/>
      <c r="I26" s="1729"/>
      <c r="J26" s="1729"/>
      <c r="K26" s="1729"/>
      <c r="L26" s="1729"/>
      <c r="M26" s="1729"/>
      <c r="N26" s="1729"/>
      <c r="O26" s="1729"/>
      <c r="P26" s="1729"/>
      <c r="Q26" s="1729"/>
      <c r="R26" s="1729"/>
      <c r="S26" s="1729"/>
      <c r="T26" s="1729"/>
      <c r="U26" s="1729"/>
      <c r="V26" s="1729"/>
      <c r="W26" s="1729"/>
      <c r="X26" s="1729"/>
      <c r="Y26" s="1729"/>
      <c r="Z26" s="1729"/>
      <c r="AA26" s="1729"/>
      <c r="AB26" s="1729"/>
      <c r="AC26" s="1729"/>
      <c r="AD26" s="1729"/>
      <c r="AE26" s="1729"/>
      <c r="AF26" s="1729"/>
      <c r="AG26" s="1729"/>
      <c r="AH26" s="1729"/>
      <c r="AI26" s="1729"/>
      <c r="AJ26" s="1729"/>
      <c r="AK26" s="1729"/>
      <c r="AL26" s="1729"/>
      <c r="AM26" s="1729"/>
      <c r="AN26" s="1729"/>
      <c r="AO26" s="1729"/>
      <c r="AP26" s="1729"/>
      <c r="AQ26" s="1729"/>
      <c r="AR26" s="1729"/>
      <c r="AS26" s="1729"/>
      <c r="AT26" s="1729"/>
      <c r="AU26" s="1729"/>
      <c r="AV26" s="1729"/>
      <c r="AW26" s="1729"/>
      <c r="AX26" s="1729"/>
      <c r="AY26" s="1729"/>
      <c r="AZ26" s="1729"/>
      <c r="BA26" s="1729"/>
      <c r="BB26" s="1729"/>
      <c r="BC26" s="1729"/>
      <c r="BD26" s="1729"/>
      <c r="BE26" s="1729"/>
      <c r="BF26" s="1729"/>
      <c r="BG26" s="1729"/>
      <c r="BH26" s="1729"/>
      <c r="BI26" s="1729"/>
      <c r="BJ26" s="1729"/>
      <c r="BK26" s="1729"/>
      <c r="BL26" s="1729"/>
      <c r="BM26" s="1729"/>
      <c r="BN26" s="1729"/>
      <c r="BO26" s="1729"/>
      <c r="BP26" s="1729"/>
      <c r="BQ26" s="1729"/>
      <c r="BR26" s="1729"/>
      <c r="BS26" s="1729"/>
      <c r="BT26" s="1729"/>
      <c r="BU26" s="1729"/>
      <c r="BV26" s="1729"/>
      <c r="BW26" s="1729"/>
      <c r="BX26" s="1729"/>
      <c r="BY26" s="1729"/>
      <c r="BZ26" s="1729"/>
      <c r="CA26" s="1729"/>
      <c r="CB26" s="1729"/>
      <c r="CC26" s="1729"/>
      <c r="CD26" s="1729"/>
      <c r="CE26" s="1729"/>
      <c r="CF26" s="1729"/>
      <c r="CG26" s="1729"/>
      <c r="CH26" s="1729"/>
      <c r="CI26" s="1729"/>
      <c r="CJ26" s="1729"/>
      <c r="CK26" s="1729"/>
      <c r="CL26" s="1729"/>
      <c r="CM26" s="1729"/>
      <c r="CN26" s="1729"/>
      <c r="CO26" s="1729"/>
      <c r="CP26" s="1729"/>
      <c r="CQ26" s="1729"/>
      <c r="CR26" s="1729"/>
      <c r="CS26" s="1729"/>
      <c r="CT26" s="1729"/>
      <c r="CU26" s="1729"/>
      <c r="CV26" s="1729"/>
      <c r="CW26" s="1729"/>
      <c r="CX26" s="1730"/>
      <c r="CY26" s="1117"/>
    </row>
    <row r="27" spans="2:103" ht="15" customHeight="1">
      <c r="B27" s="1726" t="s">
        <v>1259</v>
      </c>
      <c r="C27" s="629" t="str">
        <f>IF(OR(ISNUMBER(C28),ISNUMBER(C31)),SUM(C28,C31),"")</f>
        <v/>
      </c>
      <c r="D27" s="629" t="str">
        <f>IF(OR(ISNUMBER(D28),ISNUMBER(D31)),SUM(D28,D31),"")</f>
        <v/>
      </c>
      <c r="E27" s="629" t="str">
        <f t="shared" ref="E27:BP27" si="4">IF(OR(ISNUMBER(E28),ISNUMBER(E31)),SUM(E28,E31),"")</f>
        <v/>
      </c>
      <c r="F27" s="629" t="str">
        <f t="shared" si="4"/>
        <v/>
      </c>
      <c r="G27" s="629" t="str">
        <f t="shared" si="4"/>
        <v/>
      </c>
      <c r="H27" s="629" t="str">
        <f t="shared" si="4"/>
        <v/>
      </c>
      <c r="I27" s="629" t="str">
        <f t="shared" si="4"/>
        <v/>
      </c>
      <c r="J27" s="629" t="str">
        <f t="shared" si="4"/>
        <v/>
      </c>
      <c r="K27" s="629" t="str">
        <f t="shared" si="4"/>
        <v/>
      </c>
      <c r="L27" s="629" t="str">
        <f t="shared" si="4"/>
        <v/>
      </c>
      <c r="M27" s="629" t="str">
        <f t="shared" si="4"/>
        <v/>
      </c>
      <c r="N27" s="629" t="str">
        <f t="shared" si="4"/>
        <v/>
      </c>
      <c r="O27" s="629" t="str">
        <f t="shared" si="4"/>
        <v/>
      </c>
      <c r="P27" s="629" t="str">
        <f t="shared" si="4"/>
        <v/>
      </c>
      <c r="Q27" s="629" t="str">
        <f t="shared" si="4"/>
        <v/>
      </c>
      <c r="R27" s="629" t="str">
        <f t="shared" si="4"/>
        <v/>
      </c>
      <c r="S27" s="629" t="str">
        <f t="shared" si="4"/>
        <v/>
      </c>
      <c r="T27" s="629" t="str">
        <f t="shared" si="4"/>
        <v/>
      </c>
      <c r="U27" s="629" t="str">
        <f t="shared" si="4"/>
        <v/>
      </c>
      <c r="V27" s="629" t="str">
        <f t="shared" si="4"/>
        <v/>
      </c>
      <c r="W27" s="629" t="str">
        <f t="shared" si="4"/>
        <v/>
      </c>
      <c r="X27" s="629" t="str">
        <f t="shared" si="4"/>
        <v/>
      </c>
      <c r="Y27" s="629" t="str">
        <f t="shared" si="4"/>
        <v/>
      </c>
      <c r="Z27" s="629" t="str">
        <f t="shared" si="4"/>
        <v/>
      </c>
      <c r="AA27" s="629" t="str">
        <f t="shared" si="4"/>
        <v/>
      </c>
      <c r="AB27" s="629" t="str">
        <f t="shared" si="4"/>
        <v/>
      </c>
      <c r="AC27" s="629" t="str">
        <f t="shared" si="4"/>
        <v/>
      </c>
      <c r="AD27" s="629" t="str">
        <f t="shared" si="4"/>
        <v/>
      </c>
      <c r="AE27" s="629" t="str">
        <f t="shared" si="4"/>
        <v/>
      </c>
      <c r="AF27" s="629" t="str">
        <f t="shared" si="4"/>
        <v/>
      </c>
      <c r="AG27" s="629" t="str">
        <f t="shared" si="4"/>
        <v/>
      </c>
      <c r="AH27" s="629" t="str">
        <f t="shared" si="4"/>
        <v/>
      </c>
      <c r="AI27" s="629" t="str">
        <f t="shared" si="4"/>
        <v/>
      </c>
      <c r="AJ27" s="629" t="str">
        <f t="shared" si="4"/>
        <v/>
      </c>
      <c r="AK27" s="629" t="str">
        <f t="shared" si="4"/>
        <v/>
      </c>
      <c r="AL27" s="629" t="str">
        <f t="shared" si="4"/>
        <v/>
      </c>
      <c r="AM27" s="629" t="str">
        <f t="shared" si="4"/>
        <v/>
      </c>
      <c r="AN27" s="629" t="str">
        <f t="shared" si="4"/>
        <v/>
      </c>
      <c r="AO27" s="629" t="str">
        <f t="shared" si="4"/>
        <v/>
      </c>
      <c r="AP27" s="629" t="str">
        <f t="shared" si="4"/>
        <v/>
      </c>
      <c r="AQ27" s="629" t="str">
        <f t="shared" si="4"/>
        <v/>
      </c>
      <c r="AR27" s="629" t="str">
        <f t="shared" si="4"/>
        <v/>
      </c>
      <c r="AS27" s="629" t="str">
        <f t="shared" si="4"/>
        <v/>
      </c>
      <c r="AT27" s="629" t="str">
        <f t="shared" si="4"/>
        <v/>
      </c>
      <c r="AU27" s="629" t="str">
        <f t="shared" si="4"/>
        <v/>
      </c>
      <c r="AV27" s="629" t="str">
        <f t="shared" si="4"/>
        <v/>
      </c>
      <c r="AW27" s="629" t="str">
        <f t="shared" si="4"/>
        <v/>
      </c>
      <c r="AX27" s="629" t="str">
        <f t="shared" si="4"/>
        <v/>
      </c>
      <c r="AY27" s="629" t="str">
        <f t="shared" si="4"/>
        <v/>
      </c>
      <c r="AZ27" s="629" t="str">
        <f t="shared" si="4"/>
        <v/>
      </c>
      <c r="BA27" s="629" t="str">
        <f t="shared" si="4"/>
        <v/>
      </c>
      <c r="BB27" s="629" t="str">
        <f t="shared" si="4"/>
        <v/>
      </c>
      <c r="BC27" s="629" t="str">
        <f t="shared" si="4"/>
        <v/>
      </c>
      <c r="BD27" s="629" t="str">
        <f t="shared" si="4"/>
        <v/>
      </c>
      <c r="BE27" s="629" t="str">
        <f t="shared" si="4"/>
        <v/>
      </c>
      <c r="BF27" s="629" t="str">
        <f t="shared" si="4"/>
        <v/>
      </c>
      <c r="BG27" s="629" t="str">
        <f t="shared" si="4"/>
        <v/>
      </c>
      <c r="BH27" s="629" t="str">
        <f t="shared" si="4"/>
        <v/>
      </c>
      <c r="BI27" s="629" t="str">
        <f t="shared" si="4"/>
        <v/>
      </c>
      <c r="BJ27" s="629" t="str">
        <f t="shared" si="4"/>
        <v/>
      </c>
      <c r="BK27" s="629" t="str">
        <f t="shared" si="4"/>
        <v/>
      </c>
      <c r="BL27" s="629" t="str">
        <f t="shared" si="4"/>
        <v/>
      </c>
      <c r="BM27" s="629" t="str">
        <f t="shared" si="4"/>
        <v/>
      </c>
      <c r="BN27" s="629" t="str">
        <f t="shared" si="4"/>
        <v/>
      </c>
      <c r="BO27" s="629" t="str">
        <f t="shared" si="4"/>
        <v/>
      </c>
      <c r="BP27" s="629" t="str">
        <f t="shared" si="4"/>
        <v/>
      </c>
      <c r="BQ27" s="629" t="str">
        <f t="shared" ref="BQ27:CX27" si="5">IF(OR(ISNUMBER(BQ28),ISNUMBER(BQ31)),SUM(BQ28,BQ31),"")</f>
        <v/>
      </c>
      <c r="BR27" s="629" t="str">
        <f t="shared" si="5"/>
        <v/>
      </c>
      <c r="BS27" s="629" t="str">
        <f t="shared" si="5"/>
        <v/>
      </c>
      <c r="BT27" s="629" t="str">
        <f t="shared" si="5"/>
        <v/>
      </c>
      <c r="BU27" s="629" t="str">
        <f t="shared" si="5"/>
        <v/>
      </c>
      <c r="BV27" s="629" t="str">
        <f t="shared" si="5"/>
        <v/>
      </c>
      <c r="BW27" s="629" t="str">
        <f t="shared" si="5"/>
        <v/>
      </c>
      <c r="BX27" s="629" t="str">
        <f t="shared" si="5"/>
        <v/>
      </c>
      <c r="BY27" s="629" t="str">
        <f t="shared" si="5"/>
        <v/>
      </c>
      <c r="BZ27" s="629" t="str">
        <f t="shared" si="5"/>
        <v/>
      </c>
      <c r="CA27" s="629" t="str">
        <f t="shared" si="5"/>
        <v/>
      </c>
      <c r="CB27" s="629" t="str">
        <f t="shared" si="5"/>
        <v/>
      </c>
      <c r="CC27" s="629" t="str">
        <f t="shared" si="5"/>
        <v/>
      </c>
      <c r="CD27" s="629" t="str">
        <f t="shared" si="5"/>
        <v/>
      </c>
      <c r="CE27" s="629" t="str">
        <f t="shared" si="5"/>
        <v/>
      </c>
      <c r="CF27" s="629" t="str">
        <f t="shared" si="5"/>
        <v/>
      </c>
      <c r="CG27" s="629" t="str">
        <f t="shared" si="5"/>
        <v/>
      </c>
      <c r="CH27" s="629" t="str">
        <f t="shared" si="5"/>
        <v/>
      </c>
      <c r="CI27" s="629" t="str">
        <f t="shared" si="5"/>
        <v/>
      </c>
      <c r="CJ27" s="629" t="str">
        <f t="shared" si="5"/>
        <v/>
      </c>
      <c r="CK27" s="629" t="str">
        <f t="shared" si="5"/>
        <v/>
      </c>
      <c r="CL27" s="629" t="str">
        <f t="shared" si="5"/>
        <v/>
      </c>
      <c r="CM27" s="629" t="str">
        <f t="shared" si="5"/>
        <v/>
      </c>
      <c r="CN27" s="629" t="str">
        <f t="shared" si="5"/>
        <v/>
      </c>
      <c r="CO27" s="629" t="str">
        <f t="shared" si="5"/>
        <v/>
      </c>
      <c r="CP27" s="629" t="str">
        <f t="shared" si="5"/>
        <v/>
      </c>
      <c r="CQ27" s="629" t="str">
        <f t="shared" si="5"/>
        <v/>
      </c>
      <c r="CR27" s="629" t="str">
        <f t="shared" si="5"/>
        <v/>
      </c>
      <c r="CS27" s="629" t="str">
        <f t="shared" si="5"/>
        <v/>
      </c>
      <c r="CT27" s="629" t="str">
        <f t="shared" si="5"/>
        <v/>
      </c>
      <c r="CU27" s="629" t="str">
        <f t="shared" si="5"/>
        <v/>
      </c>
      <c r="CV27" s="629" t="str">
        <f t="shared" si="5"/>
        <v/>
      </c>
      <c r="CW27" s="629" t="str">
        <f t="shared" si="5"/>
        <v/>
      </c>
      <c r="CX27" s="630" t="str">
        <f t="shared" si="5"/>
        <v/>
      </c>
      <c r="CY27" s="1117"/>
    </row>
    <row r="28" spans="2:103" ht="15" customHeight="1">
      <c r="B28" s="1726" t="s">
        <v>1305</v>
      </c>
      <c r="C28" s="629" t="str">
        <f>IF(OR(ISNUMBER(C29),ISNUMBER(C30)),SUM(C29:C30),"")</f>
        <v/>
      </c>
      <c r="D28" s="629" t="str">
        <f>IF(OR(ISNUMBER(D29),ISNUMBER(D30)),SUM(D29:D30),"")</f>
        <v/>
      </c>
      <c r="E28" s="629" t="str">
        <f t="shared" ref="E28:BP28" si="6">IF(OR(ISNUMBER(E29),ISNUMBER(E30)),SUM(E29:E30),"")</f>
        <v/>
      </c>
      <c r="F28" s="629" t="str">
        <f t="shared" si="6"/>
        <v/>
      </c>
      <c r="G28" s="629" t="str">
        <f t="shared" si="6"/>
        <v/>
      </c>
      <c r="H28" s="629" t="str">
        <f t="shared" si="6"/>
        <v/>
      </c>
      <c r="I28" s="629" t="str">
        <f t="shared" si="6"/>
        <v/>
      </c>
      <c r="J28" s="629" t="str">
        <f t="shared" si="6"/>
        <v/>
      </c>
      <c r="K28" s="629" t="str">
        <f t="shared" si="6"/>
        <v/>
      </c>
      <c r="L28" s="629" t="str">
        <f t="shared" si="6"/>
        <v/>
      </c>
      <c r="M28" s="629" t="str">
        <f t="shared" si="6"/>
        <v/>
      </c>
      <c r="N28" s="629" t="str">
        <f t="shared" si="6"/>
        <v/>
      </c>
      <c r="O28" s="629" t="str">
        <f t="shared" si="6"/>
        <v/>
      </c>
      <c r="P28" s="629" t="str">
        <f t="shared" si="6"/>
        <v/>
      </c>
      <c r="Q28" s="629" t="str">
        <f t="shared" si="6"/>
        <v/>
      </c>
      <c r="R28" s="629" t="str">
        <f t="shared" si="6"/>
        <v/>
      </c>
      <c r="S28" s="629" t="str">
        <f t="shared" si="6"/>
        <v/>
      </c>
      <c r="T28" s="629" t="str">
        <f t="shared" si="6"/>
        <v/>
      </c>
      <c r="U28" s="629" t="str">
        <f t="shared" si="6"/>
        <v/>
      </c>
      <c r="V28" s="629" t="str">
        <f t="shared" si="6"/>
        <v/>
      </c>
      <c r="W28" s="629" t="str">
        <f t="shared" si="6"/>
        <v/>
      </c>
      <c r="X28" s="629" t="str">
        <f t="shared" si="6"/>
        <v/>
      </c>
      <c r="Y28" s="629" t="str">
        <f t="shared" si="6"/>
        <v/>
      </c>
      <c r="Z28" s="629" t="str">
        <f t="shared" si="6"/>
        <v/>
      </c>
      <c r="AA28" s="629" t="str">
        <f t="shared" si="6"/>
        <v/>
      </c>
      <c r="AB28" s="629" t="str">
        <f t="shared" si="6"/>
        <v/>
      </c>
      <c r="AC28" s="629" t="str">
        <f t="shared" si="6"/>
        <v/>
      </c>
      <c r="AD28" s="629" t="str">
        <f t="shared" si="6"/>
        <v/>
      </c>
      <c r="AE28" s="629" t="str">
        <f t="shared" si="6"/>
        <v/>
      </c>
      <c r="AF28" s="629" t="str">
        <f t="shared" si="6"/>
        <v/>
      </c>
      <c r="AG28" s="629" t="str">
        <f t="shared" si="6"/>
        <v/>
      </c>
      <c r="AH28" s="629" t="str">
        <f t="shared" si="6"/>
        <v/>
      </c>
      <c r="AI28" s="629" t="str">
        <f t="shared" si="6"/>
        <v/>
      </c>
      <c r="AJ28" s="629" t="str">
        <f t="shared" si="6"/>
        <v/>
      </c>
      <c r="AK28" s="629" t="str">
        <f t="shared" si="6"/>
        <v/>
      </c>
      <c r="AL28" s="629" t="str">
        <f t="shared" si="6"/>
        <v/>
      </c>
      <c r="AM28" s="629" t="str">
        <f t="shared" si="6"/>
        <v/>
      </c>
      <c r="AN28" s="629" t="str">
        <f t="shared" si="6"/>
        <v/>
      </c>
      <c r="AO28" s="629" t="str">
        <f t="shared" si="6"/>
        <v/>
      </c>
      <c r="AP28" s="629" t="str">
        <f t="shared" si="6"/>
        <v/>
      </c>
      <c r="AQ28" s="629" t="str">
        <f t="shared" si="6"/>
        <v/>
      </c>
      <c r="AR28" s="629" t="str">
        <f t="shared" si="6"/>
        <v/>
      </c>
      <c r="AS28" s="629" t="str">
        <f t="shared" si="6"/>
        <v/>
      </c>
      <c r="AT28" s="629" t="str">
        <f t="shared" si="6"/>
        <v/>
      </c>
      <c r="AU28" s="629" t="str">
        <f t="shared" si="6"/>
        <v/>
      </c>
      <c r="AV28" s="629" t="str">
        <f t="shared" si="6"/>
        <v/>
      </c>
      <c r="AW28" s="629" t="str">
        <f t="shared" si="6"/>
        <v/>
      </c>
      <c r="AX28" s="629" t="str">
        <f t="shared" si="6"/>
        <v/>
      </c>
      <c r="AY28" s="629" t="str">
        <f t="shared" si="6"/>
        <v/>
      </c>
      <c r="AZ28" s="629" t="str">
        <f t="shared" si="6"/>
        <v/>
      </c>
      <c r="BA28" s="629" t="str">
        <f t="shared" si="6"/>
        <v/>
      </c>
      <c r="BB28" s="629" t="str">
        <f t="shared" si="6"/>
        <v/>
      </c>
      <c r="BC28" s="629" t="str">
        <f t="shared" si="6"/>
        <v/>
      </c>
      <c r="BD28" s="629" t="str">
        <f t="shared" si="6"/>
        <v/>
      </c>
      <c r="BE28" s="629" t="str">
        <f t="shared" si="6"/>
        <v/>
      </c>
      <c r="BF28" s="629" t="str">
        <f t="shared" si="6"/>
        <v/>
      </c>
      <c r="BG28" s="629" t="str">
        <f t="shared" si="6"/>
        <v/>
      </c>
      <c r="BH28" s="629" t="str">
        <f t="shared" si="6"/>
        <v/>
      </c>
      <c r="BI28" s="629" t="str">
        <f t="shared" si="6"/>
        <v/>
      </c>
      <c r="BJ28" s="629" t="str">
        <f t="shared" si="6"/>
        <v/>
      </c>
      <c r="BK28" s="629" t="str">
        <f t="shared" si="6"/>
        <v/>
      </c>
      <c r="BL28" s="629" t="str">
        <f t="shared" si="6"/>
        <v/>
      </c>
      <c r="BM28" s="629" t="str">
        <f t="shared" si="6"/>
        <v/>
      </c>
      <c r="BN28" s="629" t="str">
        <f t="shared" si="6"/>
        <v/>
      </c>
      <c r="BO28" s="629" t="str">
        <f t="shared" si="6"/>
        <v/>
      </c>
      <c r="BP28" s="629" t="str">
        <f t="shared" si="6"/>
        <v/>
      </c>
      <c r="BQ28" s="629" t="str">
        <f t="shared" ref="BQ28:CX28" si="7">IF(OR(ISNUMBER(BQ29),ISNUMBER(BQ30)),SUM(BQ29:BQ30),"")</f>
        <v/>
      </c>
      <c r="BR28" s="629" t="str">
        <f t="shared" si="7"/>
        <v/>
      </c>
      <c r="BS28" s="629" t="str">
        <f t="shared" si="7"/>
        <v/>
      </c>
      <c r="BT28" s="629" t="str">
        <f t="shared" si="7"/>
        <v/>
      </c>
      <c r="BU28" s="629" t="str">
        <f t="shared" si="7"/>
        <v/>
      </c>
      <c r="BV28" s="629" t="str">
        <f t="shared" si="7"/>
        <v/>
      </c>
      <c r="BW28" s="629" t="str">
        <f t="shared" si="7"/>
        <v/>
      </c>
      <c r="BX28" s="629" t="str">
        <f t="shared" si="7"/>
        <v/>
      </c>
      <c r="BY28" s="629" t="str">
        <f t="shared" si="7"/>
        <v/>
      </c>
      <c r="BZ28" s="629" t="str">
        <f t="shared" si="7"/>
        <v/>
      </c>
      <c r="CA28" s="629" t="str">
        <f t="shared" si="7"/>
        <v/>
      </c>
      <c r="CB28" s="629" t="str">
        <f t="shared" si="7"/>
        <v/>
      </c>
      <c r="CC28" s="629" t="str">
        <f t="shared" si="7"/>
        <v/>
      </c>
      <c r="CD28" s="629" t="str">
        <f t="shared" si="7"/>
        <v/>
      </c>
      <c r="CE28" s="629" t="str">
        <f t="shared" si="7"/>
        <v/>
      </c>
      <c r="CF28" s="629" t="str">
        <f t="shared" si="7"/>
        <v/>
      </c>
      <c r="CG28" s="629" t="str">
        <f t="shared" si="7"/>
        <v/>
      </c>
      <c r="CH28" s="629" t="str">
        <f t="shared" si="7"/>
        <v/>
      </c>
      <c r="CI28" s="629" t="str">
        <f t="shared" si="7"/>
        <v/>
      </c>
      <c r="CJ28" s="629" t="str">
        <f t="shared" si="7"/>
        <v/>
      </c>
      <c r="CK28" s="629" t="str">
        <f t="shared" si="7"/>
        <v/>
      </c>
      <c r="CL28" s="629" t="str">
        <f t="shared" si="7"/>
        <v/>
      </c>
      <c r="CM28" s="629" t="str">
        <f t="shared" si="7"/>
        <v/>
      </c>
      <c r="CN28" s="629" t="str">
        <f t="shared" si="7"/>
        <v/>
      </c>
      <c r="CO28" s="629" t="str">
        <f t="shared" si="7"/>
        <v/>
      </c>
      <c r="CP28" s="629" t="str">
        <f t="shared" si="7"/>
        <v/>
      </c>
      <c r="CQ28" s="629" t="str">
        <f t="shared" si="7"/>
        <v/>
      </c>
      <c r="CR28" s="629" t="str">
        <f t="shared" si="7"/>
        <v/>
      </c>
      <c r="CS28" s="629" t="str">
        <f t="shared" si="7"/>
        <v/>
      </c>
      <c r="CT28" s="629" t="str">
        <f t="shared" si="7"/>
        <v/>
      </c>
      <c r="CU28" s="629" t="str">
        <f t="shared" si="7"/>
        <v/>
      </c>
      <c r="CV28" s="629" t="str">
        <f t="shared" si="7"/>
        <v/>
      </c>
      <c r="CW28" s="629" t="str">
        <f t="shared" si="7"/>
        <v/>
      </c>
      <c r="CX28" s="630" t="str">
        <f t="shared" si="7"/>
        <v/>
      </c>
      <c r="CY28" s="1117"/>
    </row>
    <row r="29" spans="2:103" ht="15" customHeight="1">
      <c r="B29" s="1727" t="s">
        <v>1307</v>
      </c>
      <c r="C29" s="1111"/>
      <c r="D29" s="1111"/>
      <c r="E29" s="1111"/>
      <c r="F29" s="1111"/>
      <c r="G29" s="1111"/>
      <c r="H29" s="1111"/>
      <c r="I29" s="1111"/>
      <c r="J29" s="1111"/>
      <c r="K29" s="1111"/>
      <c r="L29" s="1111"/>
      <c r="M29" s="1111"/>
      <c r="N29" s="1111"/>
      <c r="O29" s="1111"/>
      <c r="P29" s="1111"/>
      <c r="Q29" s="1111"/>
      <c r="R29" s="1111"/>
      <c r="S29" s="1111"/>
      <c r="T29" s="1111"/>
      <c r="U29" s="1111"/>
      <c r="V29" s="1111"/>
      <c r="W29" s="1111"/>
      <c r="X29" s="1111"/>
      <c r="Y29" s="1111"/>
      <c r="Z29" s="1111"/>
      <c r="AA29" s="1111"/>
      <c r="AB29" s="1111"/>
      <c r="AC29" s="1111"/>
      <c r="AD29" s="1111"/>
      <c r="AE29" s="1111"/>
      <c r="AF29" s="1111"/>
      <c r="AG29" s="1111"/>
      <c r="AH29" s="1111"/>
      <c r="AI29" s="1111"/>
      <c r="AJ29" s="1111"/>
      <c r="AK29" s="1111"/>
      <c r="AL29" s="1111"/>
      <c r="AM29" s="1111"/>
      <c r="AN29" s="1111"/>
      <c r="AO29" s="1111"/>
      <c r="AP29" s="1111"/>
      <c r="AQ29" s="1111"/>
      <c r="AR29" s="1111"/>
      <c r="AS29" s="1111"/>
      <c r="AT29" s="1111"/>
      <c r="AU29" s="1111"/>
      <c r="AV29" s="1111"/>
      <c r="AW29" s="1111"/>
      <c r="AX29" s="1111"/>
      <c r="AY29" s="1111"/>
      <c r="AZ29" s="1111"/>
      <c r="BA29" s="1111"/>
      <c r="BB29" s="1111"/>
      <c r="BC29" s="1111"/>
      <c r="BD29" s="1111"/>
      <c r="BE29" s="1111"/>
      <c r="BF29" s="1111"/>
      <c r="BG29" s="1111"/>
      <c r="BH29" s="1111"/>
      <c r="BI29" s="1111"/>
      <c r="BJ29" s="1111"/>
      <c r="BK29" s="1111"/>
      <c r="BL29" s="1111"/>
      <c r="BM29" s="1111"/>
      <c r="BN29" s="1111"/>
      <c r="BO29" s="1111"/>
      <c r="BP29" s="1111"/>
      <c r="BQ29" s="1111"/>
      <c r="BR29" s="1111"/>
      <c r="BS29" s="1111"/>
      <c r="BT29" s="1111"/>
      <c r="BU29" s="1111"/>
      <c r="BV29" s="1111"/>
      <c r="BW29" s="1111"/>
      <c r="BX29" s="1111"/>
      <c r="BY29" s="1111"/>
      <c r="BZ29" s="1111"/>
      <c r="CA29" s="1111"/>
      <c r="CB29" s="1111"/>
      <c r="CC29" s="1111"/>
      <c r="CD29" s="1111"/>
      <c r="CE29" s="1111"/>
      <c r="CF29" s="1111"/>
      <c r="CG29" s="1111"/>
      <c r="CH29" s="1111"/>
      <c r="CI29" s="1111"/>
      <c r="CJ29" s="1111"/>
      <c r="CK29" s="1111"/>
      <c r="CL29" s="1111"/>
      <c r="CM29" s="1111"/>
      <c r="CN29" s="1111"/>
      <c r="CO29" s="1111"/>
      <c r="CP29" s="1111"/>
      <c r="CQ29" s="1111"/>
      <c r="CR29" s="1111"/>
      <c r="CS29" s="1111"/>
      <c r="CT29" s="1111"/>
      <c r="CU29" s="1111"/>
      <c r="CV29" s="1111"/>
      <c r="CW29" s="1111"/>
      <c r="CX29" s="1124"/>
      <c r="CY29" s="1117"/>
    </row>
    <row r="30" spans="2:103" ht="15" customHeight="1">
      <c r="B30" s="1727" t="s">
        <v>1308</v>
      </c>
      <c r="C30" s="1111"/>
      <c r="D30" s="1111"/>
      <c r="E30" s="1111"/>
      <c r="F30" s="1111"/>
      <c r="G30" s="1111"/>
      <c r="H30" s="1111"/>
      <c r="I30" s="1111"/>
      <c r="J30" s="1111"/>
      <c r="K30" s="1111"/>
      <c r="L30" s="1111"/>
      <c r="M30" s="1111"/>
      <c r="N30" s="1111"/>
      <c r="O30" s="1111"/>
      <c r="P30" s="1111"/>
      <c r="Q30" s="1111"/>
      <c r="R30" s="1111"/>
      <c r="S30" s="1111"/>
      <c r="T30" s="1111"/>
      <c r="U30" s="1111"/>
      <c r="V30" s="1111"/>
      <c r="W30" s="1111"/>
      <c r="X30" s="1111"/>
      <c r="Y30" s="1111"/>
      <c r="Z30" s="1111"/>
      <c r="AA30" s="1111"/>
      <c r="AB30" s="1111"/>
      <c r="AC30" s="1111"/>
      <c r="AD30" s="1111"/>
      <c r="AE30" s="1111"/>
      <c r="AF30" s="1111"/>
      <c r="AG30" s="1111"/>
      <c r="AH30" s="1111"/>
      <c r="AI30" s="1111"/>
      <c r="AJ30" s="1111"/>
      <c r="AK30" s="1111"/>
      <c r="AL30" s="1111"/>
      <c r="AM30" s="1111"/>
      <c r="AN30" s="1111"/>
      <c r="AO30" s="1111"/>
      <c r="AP30" s="1111"/>
      <c r="AQ30" s="1111"/>
      <c r="AR30" s="1111"/>
      <c r="AS30" s="1111"/>
      <c r="AT30" s="1111"/>
      <c r="AU30" s="1111"/>
      <c r="AV30" s="1111"/>
      <c r="AW30" s="1111"/>
      <c r="AX30" s="1111"/>
      <c r="AY30" s="1111"/>
      <c r="AZ30" s="1111"/>
      <c r="BA30" s="1111"/>
      <c r="BB30" s="1111"/>
      <c r="BC30" s="1111"/>
      <c r="BD30" s="1111"/>
      <c r="BE30" s="1111"/>
      <c r="BF30" s="1111"/>
      <c r="BG30" s="1111"/>
      <c r="BH30" s="1111"/>
      <c r="BI30" s="1111"/>
      <c r="BJ30" s="1111"/>
      <c r="BK30" s="1111"/>
      <c r="BL30" s="1111"/>
      <c r="BM30" s="1111"/>
      <c r="BN30" s="1111"/>
      <c r="BO30" s="1111"/>
      <c r="BP30" s="1111"/>
      <c r="BQ30" s="1111"/>
      <c r="BR30" s="1111"/>
      <c r="BS30" s="1111"/>
      <c r="BT30" s="1111"/>
      <c r="BU30" s="1111"/>
      <c r="BV30" s="1111"/>
      <c r="BW30" s="1111"/>
      <c r="BX30" s="1111"/>
      <c r="BY30" s="1111"/>
      <c r="BZ30" s="1111"/>
      <c r="CA30" s="1111"/>
      <c r="CB30" s="1111"/>
      <c r="CC30" s="1111"/>
      <c r="CD30" s="1111"/>
      <c r="CE30" s="1111"/>
      <c r="CF30" s="1111"/>
      <c r="CG30" s="1111"/>
      <c r="CH30" s="1111"/>
      <c r="CI30" s="1111"/>
      <c r="CJ30" s="1111"/>
      <c r="CK30" s="1111"/>
      <c r="CL30" s="1111"/>
      <c r="CM30" s="1111"/>
      <c r="CN30" s="1111"/>
      <c r="CO30" s="1111"/>
      <c r="CP30" s="1111"/>
      <c r="CQ30" s="1111"/>
      <c r="CR30" s="1111"/>
      <c r="CS30" s="1111"/>
      <c r="CT30" s="1111"/>
      <c r="CU30" s="1111"/>
      <c r="CV30" s="1111"/>
      <c r="CW30" s="1111"/>
      <c r="CX30" s="1124"/>
      <c r="CY30" s="1117"/>
    </row>
    <row r="31" spans="2:103" ht="15" customHeight="1">
      <c r="B31" s="1726" t="s">
        <v>1306</v>
      </c>
      <c r="C31" s="629" t="str">
        <f>IF(OR(ISNUMBER(C32),ISNUMBER(C33)),SUM(C32,C33),"")</f>
        <v/>
      </c>
      <c r="D31" s="629" t="str">
        <f>IF(OR(ISNUMBER(D32),ISNUMBER(D33)),SUM(D32,D33),"")</f>
        <v/>
      </c>
      <c r="E31" s="629" t="str">
        <f t="shared" ref="E31:BP31" si="8">IF(OR(ISNUMBER(E32),ISNUMBER(E33)),SUM(E32,E33),"")</f>
        <v/>
      </c>
      <c r="F31" s="629" t="str">
        <f t="shared" si="8"/>
        <v/>
      </c>
      <c r="G31" s="629" t="str">
        <f t="shared" si="8"/>
        <v/>
      </c>
      <c r="H31" s="629" t="str">
        <f t="shared" si="8"/>
        <v/>
      </c>
      <c r="I31" s="629" t="str">
        <f t="shared" si="8"/>
        <v/>
      </c>
      <c r="J31" s="629" t="str">
        <f t="shared" si="8"/>
        <v/>
      </c>
      <c r="K31" s="629" t="str">
        <f t="shared" si="8"/>
        <v/>
      </c>
      <c r="L31" s="629" t="str">
        <f t="shared" si="8"/>
        <v/>
      </c>
      <c r="M31" s="629" t="str">
        <f t="shared" si="8"/>
        <v/>
      </c>
      <c r="N31" s="629" t="str">
        <f t="shared" si="8"/>
        <v/>
      </c>
      <c r="O31" s="629" t="str">
        <f t="shared" si="8"/>
        <v/>
      </c>
      <c r="P31" s="629" t="str">
        <f t="shared" si="8"/>
        <v/>
      </c>
      <c r="Q31" s="629" t="str">
        <f t="shared" si="8"/>
        <v/>
      </c>
      <c r="R31" s="629" t="str">
        <f t="shared" si="8"/>
        <v/>
      </c>
      <c r="S31" s="629" t="str">
        <f t="shared" si="8"/>
        <v/>
      </c>
      <c r="T31" s="629" t="str">
        <f t="shared" si="8"/>
        <v/>
      </c>
      <c r="U31" s="629" t="str">
        <f t="shared" si="8"/>
        <v/>
      </c>
      <c r="V31" s="629" t="str">
        <f t="shared" si="8"/>
        <v/>
      </c>
      <c r="W31" s="629" t="str">
        <f t="shared" si="8"/>
        <v/>
      </c>
      <c r="X31" s="629" t="str">
        <f t="shared" si="8"/>
        <v/>
      </c>
      <c r="Y31" s="629" t="str">
        <f t="shared" si="8"/>
        <v/>
      </c>
      <c r="Z31" s="629" t="str">
        <f t="shared" si="8"/>
        <v/>
      </c>
      <c r="AA31" s="629" t="str">
        <f t="shared" si="8"/>
        <v/>
      </c>
      <c r="AB31" s="629" t="str">
        <f t="shared" si="8"/>
        <v/>
      </c>
      <c r="AC31" s="629" t="str">
        <f t="shared" si="8"/>
        <v/>
      </c>
      <c r="AD31" s="629" t="str">
        <f t="shared" si="8"/>
        <v/>
      </c>
      <c r="AE31" s="629" t="str">
        <f t="shared" si="8"/>
        <v/>
      </c>
      <c r="AF31" s="629" t="str">
        <f t="shared" si="8"/>
        <v/>
      </c>
      <c r="AG31" s="629" t="str">
        <f t="shared" si="8"/>
        <v/>
      </c>
      <c r="AH31" s="629" t="str">
        <f t="shared" si="8"/>
        <v/>
      </c>
      <c r="AI31" s="629" t="str">
        <f t="shared" si="8"/>
        <v/>
      </c>
      <c r="AJ31" s="629" t="str">
        <f t="shared" si="8"/>
        <v/>
      </c>
      <c r="AK31" s="629" t="str">
        <f t="shared" si="8"/>
        <v/>
      </c>
      <c r="AL31" s="629" t="str">
        <f t="shared" si="8"/>
        <v/>
      </c>
      <c r="AM31" s="629" t="str">
        <f t="shared" si="8"/>
        <v/>
      </c>
      <c r="AN31" s="629" t="str">
        <f t="shared" si="8"/>
        <v/>
      </c>
      <c r="AO31" s="629" t="str">
        <f t="shared" si="8"/>
        <v/>
      </c>
      <c r="AP31" s="629" t="str">
        <f t="shared" si="8"/>
        <v/>
      </c>
      <c r="AQ31" s="629" t="str">
        <f t="shared" si="8"/>
        <v/>
      </c>
      <c r="AR31" s="629" t="str">
        <f t="shared" si="8"/>
        <v/>
      </c>
      <c r="AS31" s="629" t="str">
        <f t="shared" si="8"/>
        <v/>
      </c>
      <c r="AT31" s="629" t="str">
        <f t="shared" si="8"/>
        <v/>
      </c>
      <c r="AU31" s="629" t="str">
        <f t="shared" si="8"/>
        <v/>
      </c>
      <c r="AV31" s="629" t="str">
        <f t="shared" si="8"/>
        <v/>
      </c>
      <c r="AW31" s="629" t="str">
        <f t="shared" si="8"/>
        <v/>
      </c>
      <c r="AX31" s="629" t="str">
        <f t="shared" si="8"/>
        <v/>
      </c>
      <c r="AY31" s="629" t="str">
        <f t="shared" si="8"/>
        <v/>
      </c>
      <c r="AZ31" s="629" t="str">
        <f t="shared" si="8"/>
        <v/>
      </c>
      <c r="BA31" s="629" t="str">
        <f t="shared" si="8"/>
        <v/>
      </c>
      <c r="BB31" s="629" t="str">
        <f t="shared" si="8"/>
        <v/>
      </c>
      <c r="BC31" s="629" t="str">
        <f t="shared" si="8"/>
        <v/>
      </c>
      <c r="BD31" s="629" t="str">
        <f t="shared" si="8"/>
        <v/>
      </c>
      <c r="BE31" s="629" t="str">
        <f t="shared" si="8"/>
        <v/>
      </c>
      <c r="BF31" s="629" t="str">
        <f t="shared" si="8"/>
        <v/>
      </c>
      <c r="BG31" s="629" t="str">
        <f t="shared" si="8"/>
        <v/>
      </c>
      <c r="BH31" s="629" t="str">
        <f t="shared" si="8"/>
        <v/>
      </c>
      <c r="BI31" s="629" t="str">
        <f t="shared" si="8"/>
        <v/>
      </c>
      <c r="BJ31" s="629" t="str">
        <f t="shared" si="8"/>
        <v/>
      </c>
      <c r="BK31" s="629" t="str">
        <f t="shared" si="8"/>
        <v/>
      </c>
      <c r="BL31" s="629" t="str">
        <f t="shared" si="8"/>
        <v/>
      </c>
      <c r="BM31" s="629" t="str">
        <f t="shared" si="8"/>
        <v/>
      </c>
      <c r="BN31" s="629" t="str">
        <f t="shared" si="8"/>
        <v/>
      </c>
      <c r="BO31" s="629" t="str">
        <f t="shared" si="8"/>
        <v/>
      </c>
      <c r="BP31" s="629" t="str">
        <f t="shared" si="8"/>
        <v/>
      </c>
      <c r="BQ31" s="629" t="str">
        <f t="shared" ref="BQ31:CX31" si="9">IF(OR(ISNUMBER(BQ32),ISNUMBER(BQ33)),SUM(BQ32,BQ33),"")</f>
        <v/>
      </c>
      <c r="BR31" s="629" t="str">
        <f t="shared" si="9"/>
        <v/>
      </c>
      <c r="BS31" s="629" t="str">
        <f t="shared" si="9"/>
        <v/>
      </c>
      <c r="BT31" s="629" t="str">
        <f t="shared" si="9"/>
        <v/>
      </c>
      <c r="BU31" s="629" t="str">
        <f t="shared" si="9"/>
        <v/>
      </c>
      <c r="BV31" s="629" t="str">
        <f t="shared" si="9"/>
        <v/>
      </c>
      <c r="BW31" s="629" t="str">
        <f t="shared" si="9"/>
        <v/>
      </c>
      <c r="BX31" s="629" t="str">
        <f t="shared" si="9"/>
        <v/>
      </c>
      <c r="BY31" s="629" t="str">
        <f t="shared" si="9"/>
        <v/>
      </c>
      <c r="BZ31" s="629" t="str">
        <f t="shared" si="9"/>
        <v/>
      </c>
      <c r="CA31" s="629" t="str">
        <f t="shared" si="9"/>
        <v/>
      </c>
      <c r="CB31" s="629" t="str">
        <f t="shared" si="9"/>
        <v/>
      </c>
      <c r="CC31" s="629" t="str">
        <f t="shared" si="9"/>
        <v/>
      </c>
      <c r="CD31" s="629" t="str">
        <f t="shared" si="9"/>
        <v/>
      </c>
      <c r="CE31" s="629" t="str">
        <f t="shared" si="9"/>
        <v/>
      </c>
      <c r="CF31" s="629" t="str">
        <f t="shared" si="9"/>
        <v/>
      </c>
      <c r="CG31" s="629" t="str">
        <f t="shared" si="9"/>
        <v/>
      </c>
      <c r="CH31" s="629" t="str">
        <f t="shared" si="9"/>
        <v/>
      </c>
      <c r="CI31" s="629" t="str">
        <f t="shared" si="9"/>
        <v/>
      </c>
      <c r="CJ31" s="629" t="str">
        <f t="shared" si="9"/>
        <v/>
      </c>
      <c r="CK31" s="629" t="str">
        <f t="shared" si="9"/>
        <v/>
      </c>
      <c r="CL31" s="629" t="str">
        <f t="shared" si="9"/>
        <v/>
      </c>
      <c r="CM31" s="629" t="str">
        <f t="shared" si="9"/>
        <v/>
      </c>
      <c r="CN31" s="629" t="str">
        <f t="shared" si="9"/>
        <v/>
      </c>
      <c r="CO31" s="629" t="str">
        <f t="shared" si="9"/>
        <v/>
      </c>
      <c r="CP31" s="629" t="str">
        <f t="shared" si="9"/>
        <v/>
      </c>
      <c r="CQ31" s="629" t="str">
        <f t="shared" si="9"/>
        <v/>
      </c>
      <c r="CR31" s="629" t="str">
        <f t="shared" si="9"/>
        <v/>
      </c>
      <c r="CS31" s="629" t="str">
        <f t="shared" si="9"/>
        <v/>
      </c>
      <c r="CT31" s="629" t="str">
        <f t="shared" si="9"/>
        <v/>
      </c>
      <c r="CU31" s="629" t="str">
        <f t="shared" si="9"/>
        <v/>
      </c>
      <c r="CV31" s="629" t="str">
        <f t="shared" si="9"/>
        <v/>
      </c>
      <c r="CW31" s="629" t="str">
        <f t="shared" si="9"/>
        <v/>
      </c>
      <c r="CX31" s="630" t="str">
        <f t="shared" si="9"/>
        <v/>
      </c>
      <c r="CY31" s="1117"/>
    </row>
    <row r="32" spans="2:103" ht="15" customHeight="1">
      <c r="B32" s="1727" t="s">
        <v>1309</v>
      </c>
      <c r="C32" s="1111"/>
      <c r="D32" s="1111"/>
      <c r="E32" s="1111"/>
      <c r="F32" s="1111"/>
      <c r="G32" s="1111"/>
      <c r="H32" s="1111"/>
      <c r="I32" s="1111"/>
      <c r="J32" s="1111"/>
      <c r="K32" s="1111"/>
      <c r="L32" s="1111"/>
      <c r="M32" s="1111"/>
      <c r="N32" s="1111"/>
      <c r="O32" s="1111"/>
      <c r="P32" s="1111"/>
      <c r="Q32" s="1111"/>
      <c r="R32" s="1111"/>
      <c r="S32" s="1111"/>
      <c r="T32" s="1111"/>
      <c r="U32" s="1111"/>
      <c r="V32" s="1111"/>
      <c r="W32" s="1111"/>
      <c r="X32" s="1111"/>
      <c r="Y32" s="1111"/>
      <c r="Z32" s="1111"/>
      <c r="AA32" s="1111"/>
      <c r="AB32" s="1111"/>
      <c r="AC32" s="1111"/>
      <c r="AD32" s="1111"/>
      <c r="AE32" s="1111"/>
      <c r="AF32" s="1111"/>
      <c r="AG32" s="1111"/>
      <c r="AH32" s="1111"/>
      <c r="AI32" s="1111"/>
      <c r="AJ32" s="1111"/>
      <c r="AK32" s="1111"/>
      <c r="AL32" s="1111"/>
      <c r="AM32" s="1111"/>
      <c r="AN32" s="1111"/>
      <c r="AO32" s="1111"/>
      <c r="AP32" s="1111"/>
      <c r="AQ32" s="1111"/>
      <c r="AR32" s="1111"/>
      <c r="AS32" s="1111"/>
      <c r="AT32" s="1111"/>
      <c r="AU32" s="1111"/>
      <c r="AV32" s="1111"/>
      <c r="AW32" s="1111"/>
      <c r="AX32" s="1111"/>
      <c r="AY32" s="1111"/>
      <c r="AZ32" s="1111"/>
      <c r="BA32" s="1111"/>
      <c r="BB32" s="1111"/>
      <c r="BC32" s="1111"/>
      <c r="BD32" s="1111"/>
      <c r="BE32" s="1111"/>
      <c r="BF32" s="1111"/>
      <c r="BG32" s="1111"/>
      <c r="BH32" s="1111"/>
      <c r="BI32" s="1111"/>
      <c r="BJ32" s="1111"/>
      <c r="BK32" s="1111"/>
      <c r="BL32" s="1111"/>
      <c r="BM32" s="1111"/>
      <c r="BN32" s="1111"/>
      <c r="BO32" s="1111"/>
      <c r="BP32" s="1111"/>
      <c r="BQ32" s="1111"/>
      <c r="BR32" s="1111"/>
      <c r="BS32" s="1111"/>
      <c r="BT32" s="1111"/>
      <c r="BU32" s="1111"/>
      <c r="BV32" s="1111"/>
      <c r="BW32" s="1111"/>
      <c r="BX32" s="1111"/>
      <c r="BY32" s="1111"/>
      <c r="BZ32" s="1111"/>
      <c r="CA32" s="1111"/>
      <c r="CB32" s="1111"/>
      <c r="CC32" s="1111"/>
      <c r="CD32" s="1111"/>
      <c r="CE32" s="1111"/>
      <c r="CF32" s="1111"/>
      <c r="CG32" s="1111"/>
      <c r="CH32" s="1111"/>
      <c r="CI32" s="1111"/>
      <c r="CJ32" s="1111"/>
      <c r="CK32" s="1111"/>
      <c r="CL32" s="1111"/>
      <c r="CM32" s="1111"/>
      <c r="CN32" s="1111"/>
      <c r="CO32" s="1111"/>
      <c r="CP32" s="1111"/>
      <c r="CQ32" s="1111"/>
      <c r="CR32" s="1111"/>
      <c r="CS32" s="1111"/>
      <c r="CT32" s="1111"/>
      <c r="CU32" s="1111"/>
      <c r="CV32" s="1111"/>
      <c r="CW32" s="1111"/>
      <c r="CX32" s="1124"/>
      <c r="CY32" s="1117"/>
    </row>
    <row r="33" spans="2:103" ht="15" customHeight="1">
      <c r="B33" s="1727" t="s">
        <v>1310</v>
      </c>
      <c r="C33" s="1111"/>
      <c r="D33" s="1111"/>
      <c r="E33" s="1111"/>
      <c r="F33" s="1111"/>
      <c r="G33" s="1111"/>
      <c r="H33" s="1111"/>
      <c r="I33" s="1111"/>
      <c r="J33" s="1111"/>
      <c r="K33" s="1111"/>
      <c r="L33" s="1111"/>
      <c r="M33" s="1111"/>
      <c r="N33" s="1111"/>
      <c r="O33" s="1111"/>
      <c r="P33" s="1111"/>
      <c r="Q33" s="1111"/>
      <c r="R33" s="1111"/>
      <c r="S33" s="1111"/>
      <c r="T33" s="1111"/>
      <c r="U33" s="1111"/>
      <c r="V33" s="1111"/>
      <c r="W33" s="1111"/>
      <c r="X33" s="1111"/>
      <c r="Y33" s="1111"/>
      <c r="Z33" s="1111"/>
      <c r="AA33" s="1111"/>
      <c r="AB33" s="1111"/>
      <c r="AC33" s="1111"/>
      <c r="AD33" s="1111"/>
      <c r="AE33" s="1111"/>
      <c r="AF33" s="1111"/>
      <c r="AG33" s="1111"/>
      <c r="AH33" s="1111"/>
      <c r="AI33" s="1111"/>
      <c r="AJ33" s="1111"/>
      <c r="AK33" s="1111"/>
      <c r="AL33" s="1111"/>
      <c r="AM33" s="1111"/>
      <c r="AN33" s="1111"/>
      <c r="AO33" s="1111"/>
      <c r="AP33" s="1111"/>
      <c r="AQ33" s="1111"/>
      <c r="AR33" s="1111"/>
      <c r="AS33" s="1111"/>
      <c r="AT33" s="1111"/>
      <c r="AU33" s="1111"/>
      <c r="AV33" s="1111"/>
      <c r="AW33" s="1111"/>
      <c r="AX33" s="1111"/>
      <c r="AY33" s="1111"/>
      <c r="AZ33" s="1111"/>
      <c r="BA33" s="1111"/>
      <c r="BB33" s="1111"/>
      <c r="BC33" s="1111"/>
      <c r="BD33" s="1111"/>
      <c r="BE33" s="1111"/>
      <c r="BF33" s="1111"/>
      <c r="BG33" s="1111"/>
      <c r="BH33" s="1111"/>
      <c r="BI33" s="1111"/>
      <c r="BJ33" s="1111"/>
      <c r="BK33" s="1111"/>
      <c r="BL33" s="1111"/>
      <c r="BM33" s="1111"/>
      <c r="BN33" s="1111"/>
      <c r="BO33" s="1111"/>
      <c r="BP33" s="1111"/>
      <c r="BQ33" s="1111"/>
      <c r="BR33" s="1111"/>
      <c r="BS33" s="1111"/>
      <c r="BT33" s="1111"/>
      <c r="BU33" s="1111"/>
      <c r="BV33" s="1111"/>
      <c r="BW33" s="1111"/>
      <c r="BX33" s="1111"/>
      <c r="BY33" s="1111"/>
      <c r="BZ33" s="1111"/>
      <c r="CA33" s="1111"/>
      <c r="CB33" s="1111"/>
      <c r="CC33" s="1111"/>
      <c r="CD33" s="1111"/>
      <c r="CE33" s="1111"/>
      <c r="CF33" s="1111"/>
      <c r="CG33" s="1111"/>
      <c r="CH33" s="1111"/>
      <c r="CI33" s="1111"/>
      <c r="CJ33" s="1111"/>
      <c r="CK33" s="1111"/>
      <c r="CL33" s="1111"/>
      <c r="CM33" s="1111"/>
      <c r="CN33" s="1111"/>
      <c r="CO33" s="1111"/>
      <c r="CP33" s="1111"/>
      <c r="CQ33" s="1111"/>
      <c r="CR33" s="1111"/>
      <c r="CS33" s="1111"/>
      <c r="CT33" s="1111"/>
      <c r="CU33" s="1111"/>
      <c r="CV33" s="1111"/>
      <c r="CW33" s="1111"/>
      <c r="CX33" s="1124"/>
      <c r="CY33" s="1117"/>
    </row>
    <row r="34" spans="2:103" ht="15" customHeight="1">
      <c r="B34" s="1208" t="s">
        <v>1113</v>
      </c>
      <c r="C34" s="629" t="str">
        <f>IF(OR(ISNUMBER(C36),ISNUMBER(C42),ISNUMBER(C44), ISNUMBER(C55), ISNUMBER(C68), ISNUMBER(C76), ISNUMBER(C60)), SUM(C36, C42, C44, C55, C68, C76)-SUM(C60),"")</f>
        <v/>
      </c>
      <c r="D34" s="629" t="str">
        <f t="shared" ref="D34:BO34" si="10">IF(OR(ISNUMBER(D36),ISNUMBER(D42),ISNUMBER(D44), ISNUMBER(D55), ISNUMBER(D68), ISNUMBER(D76), ISNUMBER(D60)), SUM(D36, D42, D44, D55, D68, D76)-SUM(D60),"")</f>
        <v/>
      </c>
      <c r="E34" s="629" t="str">
        <f t="shared" si="10"/>
        <v/>
      </c>
      <c r="F34" s="629" t="str">
        <f t="shared" si="10"/>
        <v/>
      </c>
      <c r="G34" s="629" t="str">
        <f t="shared" si="10"/>
        <v/>
      </c>
      <c r="H34" s="629" t="str">
        <f t="shared" si="10"/>
        <v/>
      </c>
      <c r="I34" s="629" t="str">
        <f t="shared" si="10"/>
        <v/>
      </c>
      <c r="J34" s="629" t="str">
        <f t="shared" si="10"/>
        <v/>
      </c>
      <c r="K34" s="629" t="str">
        <f t="shared" si="10"/>
        <v/>
      </c>
      <c r="L34" s="629" t="str">
        <f t="shared" si="10"/>
        <v/>
      </c>
      <c r="M34" s="629" t="str">
        <f t="shared" si="10"/>
        <v/>
      </c>
      <c r="N34" s="629" t="str">
        <f t="shared" si="10"/>
        <v/>
      </c>
      <c r="O34" s="629" t="str">
        <f t="shared" si="10"/>
        <v/>
      </c>
      <c r="P34" s="629" t="str">
        <f t="shared" si="10"/>
        <v/>
      </c>
      <c r="Q34" s="629" t="str">
        <f t="shared" si="10"/>
        <v/>
      </c>
      <c r="R34" s="629" t="str">
        <f t="shared" si="10"/>
        <v/>
      </c>
      <c r="S34" s="629" t="str">
        <f t="shared" si="10"/>
        <v/>
      </c>
      <c r="T34" s="629" t="str">
        <f t="shared" si="10"/>
        <v/>
      </c>
      <c r="U34" s="629" t="str">
        <f t="shared" si="10"/>
        <v/>
      </c>
      <c r="V34" s="629" t="str">
        <f t="shared" si="10"/>
        <v/>
      </c>
      <c r="W34" s="629" t="str">
        <f t="shared" si="10"/>
        <v/>
      </c>
      <c r="X34" s="629" t="str">
        <f t="shared" si="10"/>
        <v/>
      </c>
      <c r="Y34" s="629" t="str">
        <f t="shared" si="10"/>
        <v/>
      </c>
      <c r="Z34" s="629" t="str">
        <f t="shared" si="10"/>
        <v/>
      </c>
      <c r="AA34" s="629" t="str">
        <f t="shared" si="10"/>
        <v/>
      </c>
      <c r="AB34" s="629" t="str">
        <f t="shared" si="10"/>
        <v/>
      </c>
      <c r="AC34" s="629" t="str">
        <f t="shared" si="10"/>
        <v/>
      </c>
      <c r="AD34" s="629" t="str">
        <f t="shared" si="10"/>
        <v/>
      </c>
      <c r="AE34" s="629" t="str">
        <f t="shared" si="10"/>
        <v/>
      </c>
      <c r="AF34" s="629" t="str">
        <f t="shared" si="10"/>
        <v/>
      </c>
      <c r="AG34" s="629" t="str">
        <f t="shared" si="10"/>
        <v/>
      </c>
      <c r="AH34" s="629" t="str">
        <f t="shared" si="10"/>
        <v/>
      </c>
      <c r="AI34" s="629" t="str">
        <f t="shared" si="10"/>
        <v/>
      </c>
      <c r="AJ34" s="629" t="str">
        <f t="shared" si="10"/>
        <v/>
      </c>
      <c r="AK34" s="629" t="str">
        <f t="shared" si="10"/>
        <v/>
      </c>
      <c r="AL34" s="629" t="str">
        <f t="shared" si="10"/>
        <v/>
      </c>
      <c r="AM34" s="629" t="str">
        <f t="shared" si="10"/>
        <v/>
      </c>
      <c r="AN34" s="629" t="str">
        <f t="shared" si="10"/>
        <v/>
      </c>
      <c r="AO34" s="629" t="str">
        <f t="shared" si="10"/>
        <v/>
      </c>
      <c r="AP34" s="629" t="str">
        <f t="shared" si="10"/>
        <v/>
      </c>
      <c r="AQ34" s="629" t="str">
        <f t="shared" si="10"/>
        <v/>
      </c>
      <c r="AR34" s="629" t="str">
        <f t="shared" si="10"/>
        <v/>
      </c>
      <c r="AS34" s="629" t="str">
        <f t="shared" si="10"/>
        <v/>
      </c>
      <c r="AT34" s="629" t="str">
        <f t="shared" si="10"/>
        <v/>
      </c>
      <c r="AU34" s="629" t="str">
        <f t="shared" si="10"/>
        <v/>
      </c>
      <c r="AV34" s="629" t="str">
        <f t="shared" si="10"/>
        <v/>
      </c>
      <c r="AW34" s="629" t="str">
        <f t="shared" si="10"/>
        <v/>
      </c>
      <c r="AX34" s="629" t="str">
        <f t="shared" si="10"/>
        <v/>
      </c>
      <c r="AY34" s="629" t="str">
        <f t="shared" si="10"/>
        <v/>
      </c>
      <c r="AZ34" s="629" t="str">
        <f t="shared" si="10"/>
        <v/>
      </c>
      <c r="BA34" s="629" t="str">
        <f t="shared" si="10"/>
        <v/>
      </c>
      <c r="BB34" s="629" t="str">
        <f t="shared" si="10"/>
        <v/>
      </c>
      <c r="BC34" s="629" t="str">
        <f t="shared" si="10"/>
        <v/>
      </c>
      <c r="BD34" s="629" t="str">
        <f t="shared" si="10"/>
        <v/>
      </c>
      <c r="BE34" s="629" t="str">
        <f t="shared" si="10"/>
        <v/>
      </c>
      <c r="BF34" s="629" t="str">
        <f t="shared" si="10"/>
        <v/>
      </c>
      <c r="BG34" s="629" t="str">
        <f t="shared" si="10"/>
        <v/>
      </c>
      <c r="BH34" s="629" t="str">
        <f t="shared" si="10"/>
        <v/>
      </c>
      <c r="BI34" s="629" t="str">
        <f t="shared" si="10"/>
        <v/>
      </c>
      <c r="BJ34" s="629" t="str">
        <f t="shared" si="10"/>
        <v/>
      </c>
      <c r="BK34" s="629" t="str">
        <f t="shared" si="10"/>
        <v/>
      </c>
      <c r="BL34" s="629" t="str">
        <f t="shared" si="10"/>
        <v/>
      </c>
      <c r="BM34" s="629" t="str">
        <f t="shared" si="10"/>
        <v/>
      </c>
      <c r="BN34" s="629" t="str">
        <f t="shared" si="10"/>
        <v/>
      </c>
      <c r="BO34" s="629" t="str">
        <f t="shared" si="10"/>
        <v/>
      </c>
      <c r="BP34" s="629" t="str">
        <f t="shared" ref="BP34:CX34" si="11">IF(OR(ISNUMBER(BP36),ISNUMBER(BP42),ISNUMBER(BP44), ISNUMBER(BP55), ISNUMBER(BP68), ISNUMBER(BP76), ISNUMBER(BP60)), SUM(BP36, BP42, BP44, BP55, BP68, BP76)-SUM(BP60),"")</f>
        <v/>
      </c>
      <c r="BQ34" s="629" t="str">
        <f t="shared" si="11"/>
        <v/>
      </c>
      <c r="BR34" s="629" t="str">
        <f t="shared" si="11"/>
        <v/>
      </c>
      <c r="BS34" s="629" t="str">
        <f t="shared" si="11"/>
        <v/>
      </c>
      <c r="BT34" s="629" t="str">
        <f t="shared" si="11"/>
        <v/>
      </c>
      <c r="BU34" s="629" t="str">
        <f t="shared" si="11"/>
        <v/>
      </c>
      <c r="BV34" s="629" t="str">
        <f t="shared" si="11"/>
        <v/>
      </c>
      <c r="BW34" s="629" t="str">
        <f t="shared" si="11"/>
        <v/>
      </c>
      <c r="BX34" s="629" t="str">
        <f t="shared" si="11"/>
        <v/>
      </c>
      <c r="BY34" s="629" t="str">
        <f t="shared" si="11"/>
        <v/>
      </c>
      <c r="BZ34" s="629" t="str">
        <f t="shared" si="11"/>
        <v/>
      </c>
      <c r="CA34" s="629" t="str">
        <f t="shared" si="11"/>
        <v/>
      </c>
      <c r="CB34" s="629" t="str">
        <f t="shared" si="11"/>
        <v/>
      </c>
      <c r="CC34" s="629" t="str">
        <f t="shared" si="11"/>
        <v/>
      </c>
      <c r="CD34" s="629" t="str">
        <f t="shared" si="11"/>
        <v/>
      </c>
      <c r="CE34" s="629" t="str">
        <f t="shared" si="11"/>
        <v/>
      </c>
      <c r="CF34" s="629" t="str">
        <f t="shared" si="11"/>
        <v/>
      </c>
      <c r="CG34" s="629" t="str">
        <f t="shared" si="11"/>
        <v/>
      </c>
      <c r="CH34" s="629" t="str">
        <f t="shared" si="11"/>
        <v/>
      </c>
      <c r="CI34" s="629" t="str">
        <f t="shared" si="11"/>
        <v/>
      </c>
      <c r="CJ34" s="629" t="str">
        <f t="shared" si="11"/>
        <v/>
      </c>
      <c r="CK34" s="629" t="str">
        <f t="shared" si="11"/>
        <v/>
      </c>
      <c r="CL34" s="629" t="str">
        <f t="shared" si="11"/>
        <v/>
      </c>
      <c r="CM34" s="629" t="str">
        <f t="shared" si="11"/>
        <v/>
      </c>
      <c r="CN34" s="629" t="str">
        <f t="shared" si="11"/>
        <v/>
      </c>
      <c r="CO34" s="629" t="str">
        <f t="shared" si="11"/>
        <v/>
      </c>
      <c r="CP34" s="629" t="str">
        <f t="shared" si="11"/>
        <v/>
      </c>
      <c r="CQ34" s="629" t="str">
        <f t="shared" si="11"/>
        <v/>
      </c>
      <c r="CR34" s="629" t="str">
        <f t="shared" si="11"/>
        <v/>
      </c>
      <c r="CS34" s="629" t="str">
        <f t="shared" si="11"/>
        <v/>
      </c>
      <c r="CT34" s="629" t="str">
        <f t="shared" si="11"/>
        <v/>
      </c>
      <c r="CU34" s="629" t="str">
        <f t="shared" si="11"/>
        <v/>
      </c>
      <c r="CV34" s="629" t="str">
        <f t="shared" si="11"/>
        <v/>
      </c>
      <c r="CW34" s="629" t="str">
        <f t="shared" si="11"/>
        <v/>
      </c>
      <c r="CX34" s="630" t="str">
        <f t="shared" si="11"/>
        <v/>
      </c>
      <c r="CY34" s="1117"/>
    </row>
    <row r="35" spans="2:103" ht="15" customHeight="1">
      <c r="B35" s="1209" t="s">
        <v>1010</v>
      </c>
      <c r="C35" s="1206"/>
      <c r="D35" s="1206"/>
      <c r="E35" s="1206"/>
      <c r="F35" s="1206"/>
      <c r="G35" s="1206"/>
      <c r="H35" s="1206"/>
      <c r="I35" s="1206"/>
      <c r="J35" s="1206"/>
      <c r="K35" s="1206"/>
      <c r="L35" s="1206"/>
      <c r="M35" s="1206"/>
      <c r="N35" s="1206"/>
      <c r="O35" s="1206"/>
      <c r="P35" s="1206"/>
      <c r="Q35" s="1206"/>
      <c r="R35" s="1206"/>
      <c r="S35" s="1206"/>
      <c r="T35" s="1206"/>
      <c r="U35" s="1206"/>
      <c r="V35" s="1206"/>
      <c r="W35" s="1206"/>
      <c r="X35" s="1206"/>
      <c r="Y35" s="1206"/>
      <c r="Z35" s="1206"/>
      <c r="AA35" s="1206"/>
      <c r="AB35" s="1206"/>
      <c r="AC35" s="1206"/>
      <c r="AD35" s="1206"/>
      <c r="AE35" s="1206"/>
      <c r="AF35" s="1206"/>
      <c r="AG35" s="1206"/>
      <c r="AH35" s="1206"/>
      <c r="AI35" s="1206"/>
      <c r="AJ35" s="1206"/>
      <c r="AK35" s="1206"/>
      <c r="AL35" s="1206"/>
      <c r="AM35" s="1206"/>
      <c r="AN35" s="1206"/>
      <c r="AO35" s="1206"/>
      <c r="AP35" s="1206"/>
      <c r="AQ35" s="1206"/>
      <c r="AR35" s="1206"/>
      <c r="AS35" s="1206"/>
      <c r="AT35" s="1206"/>
      <c r="AU35" s="1206"/>
      <c r="AV35" s="1206"/>
      <c r="AW35" s="1206"/>
      <c r="AX35" s="1206"/>
      <c r="AY35" s="1206"/>
      <c r="AZ35" s="1206"/>
      <c r="BA35" s="1206"/>
      <c r="BB35" s="1206"/>
      <c r="BC35" s="1206"/>
      <c r="BD35" s="1206"/>
      <c r="BE35" s="1206"/>
      <c r="BF35" s="1206"/>
      <c r="BG35" s="1206"/>
      <c r="BH35" s="1206"/>
      <c r="BI35" s="1206"/>
      <c r="BJ35" s="1206"/>
      <c r="BK35" s="1206"/>
      <c r="BL35" s="1206"/>
      <c r="BM35" s="1206"/>
      <c r="BN35" s="1206"/>
      <c r="BO35" s="1206"/>
      <c r="BP35" s="1206"/>
      <c r="BQ35" s="1206"/>
      <c r="BR35" s="1206"/>
      <c r="BS35" s="1206"/>
      <c r="BT35" s="1206"/>
      <c r="BU35" s="1206"/>
      <c r="BV35" s="1206"/>
      <c r="BW35" s="1206"/>
      <c r="BX35" s="1206"/>
      <c r="BY35" s="1206"/>
      <c r="BZ35" s="1206"/>
      <c r="CA35" s="1206"/>
      <c r="CB35" s="1206"/>
      <c r="CC35" s="1206"/>
      <c r="CD35" s="1206"/>
      <c r="CE35" s="1206"/>
      <c r="CF35" s="1206"/>
      <c r="CG35" s="1206"/>
      <c r="CH35" s="1206"/>
      <c r="CI35" s="1206"/>
      <c r="CJ35" s="1206"/>
      <c r="CK35" s="1206"/>
      <c r="CL35" s="1206"/>
      <c r="CM35" s="1206"/>
      <c r="CN35" s="1206"/>
      <c r="CO35" s="1206"/>
      <c r="CP35" s="1206"/>
      <c r="CQ35" s="1206"/>
      <c r="CR35" s="1206"/>
      <c r="CS35" s="1206"/>
      <c r="CT35" s="1206"/>
      <c r="CU35" s="1206"/>
      <c r="CV35" s="1206"/>
      <c r="CW35" s="1206"/>
      <c r="CX35" s="1207"/>
      <c r="CY35" s="1117"/>
    </row>
    <row r="36" spans="2:103" ht="15" customHeight="1">
      <c r="B36" s="1130" t="s">
        <v>1023</v>
      </c>
      <c r="C36" s="629" t="str">
        <f t="shared" ref="C36" si="12">IF(OR(ISNUMBER(C37),ISNUMBER(C38),ISNUMBER(C39),ISNUMBER(C40)),SUM(C37:C40),"")</f>
        <v/>
      </c>
      <c r="D36" s="629" t="str">
        <f t="shared" ref="D36" si="13">IF(OR(ISNUMBER(D37),ISNUMBER(D38),ISNUMBER(D39),ISNUMBER(D40)),SUM(D37:D40),"")</f>
        <v/>
      </c>
      <c r="E36" s="629" t="str">
        <f t="shared" ref="E36:BP36" si="14">IF(OR(ISNUMBER(E37),ISNUMBER(E38),ISNUMBER(E39),ISNUMBER(E40)),SUM(E37:E40),"")</f>
        <v/>
      </c>
      <c r="F36" s="629" t="str">
        <f t="shared" si="14"/>
        <v/>
      </c>
      <c r="G36" s="629" t="str">
        <f t="shared" si="14"/>
        <v/>
      </c>
      <c r="H36" s="629" t="str">
        <f t="shared" si="14"/>
        <v/>
      </c>
      <c r="I36" s="629" t="str">
        <f t="shared" si="14"/>
        <v/>
      </c>
      <c r="J36" s="629" t="str">
        <f t="shared" si="14"/>
        <v/>
      </c>
      <c r="K36" s="629" t="str">
        <f t="shared" si="14"/>
        <v/>
      </c>
      <c r="L36" s="629" t="str">
        <f t="shared" si="14"/>
        <v/>
      </c>
      <c r="M36" s="629" t="str">
        <f t="shared" si="14"/>
        <v/>
      </c>
      <c r="N36" s="629" t="str">
        <f t="shared" si="14"/>
        <v/>
      </c>
      <c r="O36" s="629" t="str">
        <f t="shared" si="14"/>
        <v/>
      </c>
      <c r="P36" s="629" t="str">
        <f t="shared" si="14"/>
        <v/>
      </c>
      <c r="Q36" s="629" t="str">
        <f t="shared" si="14"/>
        <v/>
      </c>
      <c r="R36" s="629" t="str">
        <f t="shared" si="14"/>
        <v/>
      </c>
      <c r="S36" s="629" t="str">
        <f t="shared" si="14"/>
        <v/>
      </c>
      <c r="T36" s="629" t="str">
        <f t="shared" si="14"/>
        <v/>
      </c>
      <c r="U36" s="629" t="str">
        <f t="shared" si="14"/>
        <v/>
      </c>
      <c r="V36" s="629" t="str">
        <f t="shared" si="14"/>
        <v/>
      </c>
      <c r="W36" s="629" t="str">
        <f t="shared" si="14"/>
        <v/>
      </c>
      <c r="X36" s="629" t="str">
        <f t="shared" si="14"/>
        <v/>
      </c>
      <c r="Y36" s="629" t="str">
        <f t="shared" si="14"/>
        <v/>
      </c>
      <c r="Z36" s="629" t="str">
        <f t="shared" si="14"/>
        <v/>
      </c>
      <c r="AA36" s="629" t="str">
        <f t="shared" si="14"/>
        <v/>
      </c>
      <c r="AB36" s="629" t="str">
        <f t="shared" si="14"/>
        <v/>
      </c>
      <c r="AC36" s="629" t="str">
        <f t="shared" si="14"/>
        <v/>
      </c>
      <c r="AD36" s="629" t="str">
        <f t="shared" si="14"/>
        <v/>
      </c>
      <c r="AE36" s="629" t="str">
        <f t="shared" si="14"/>
        <v/>
      </c>
      <c r="AF36" s="629" t="str">
        <f t="shared" si="14"/>
        <v/>
      </c>
      <c r="AG36" s="629" t="str">
        <f t="shared" si="14"/>
        <v/>
      </c>
      <c r="AH36" s="629" t="str">
        <f t="shared" si="14"/>
        <v/>
      </c>
      <c r="AI36" s="629" t="str">
        <f t="shared" si="14"/>
        <v/>
      </c>
      <c r="AJ36" s="629" t="str">
        <f t="shared" si="14"/>
        <v/>
      </c>
      <c r="AK36" s="629" t="str">
        <f t="shared" si="14"/>
        <v/>
      </c>
      <c r="AL36" s="629" t="str">
        <f t="shared" si="14"/>
        <v/>
      </c>
      <c r="AM36" s="629" t="str">
        <f t="shared" si="14"/>
        <v/>
      </c>
      <c r="AN36" s="629" t="str">
        <f t="shared" si="14"/>
        <v/>
      </c>
      <c r="AO36" s="629" t="str">
        <f t="shared" si="14"/>
        <v/>
      </c>
      <c r="AP36" s="629" t="str">
        <f t="shared" si="14"/>
        <v/>
      </c>
      <c r="AQ36" s="629" t="str">
        <f t="shared" si="14"/>
        <v/>
      </c>
      <c r="AR36" s="629" t="str">
        <f t="shared" si="14"/>
        <v/>
      </c>
      <c r="AS36" s="629" t="str">
        <f t="shared" si="14"/>
        <v/>
      </c>
      <c r="AT36" s="629" t="str">
        <f t="shared" si="14"/>
        <v/>
      </c>
      <c r="AU36" s="629" t="str">
        <f t="shared" si="14"/>
        <v/>
      </c>
      <c r="AV36" s="629" t="str">
        <f t="shared" si="14"/>
        <v/>
      </c>
      <c r="AW36" s="629" t="str">
        <f t="shared" si="14"/>
        <v/>
      </c>
      <c r="AX36" s="629" t="str">
        <f t="shared" si="14"/>
        <v/>
      </c>
      <c r="AY36" s="629" t="str">
        <f t="shared" si="14"/>
        <v/>
      </c>
      <c r="AZ36" s="629" t="str">
        <f t="shared" si="14"/>
        <v/>
      </c>
      <c r="BA36" s="629" t="str">
        <f t="shared" si="14"/>
        <v/>
      </c>
      <c r="BB36" s="629" t="str">
        <f t="shared" si="14"/>
        <v/>
      </c>
      <c r="BC36" s="629" t="str">
        <f t="shared" si="14"/>
        <v/>
      </c>
      <c r="BD36" s="629" t="str">
        <f t="shared" si="14"/>
        <v/>
      </c>
      <c r="BE36" s="629" t="str">
        <f t="shared" si="14"/>
        <v/>
      </c>
      <c r="BF36" s="629" t="str">
        <f t="shared" si="14"/>
        <v/>
      </c>
      <c r="BG36" s="629" t="str">
        <f t="shared" si="14"/>
        <v/>
      </c>
      <c r="BH36" s="629" t="str">
        <f t="shared" si="14"/>
        <v/>
      </c>
      <c r="BI36" s="629" t="str">
        <f t="shared" si="14"/>
        <v/>
      </c>
      <c r="BJ36" s="629" t="str">
        <f t="shared" si="14"/>
        <v/>
      </c>
      <c r="BK36" s="629" t="str">
        <f t="shared" si="14"/>
        <v/>
      </c>
      <c r="BL36" s="629" t="str">
        <f t="shared" si="14"/>
        <v/>
      </c>
      <c r="BM36" s="629" t="str">
        <f t="shared" si="14"/>
        <v/>
      </c>
      <c r="BN36" s="629" t="str">
        <f t="shared" si="14"/>
        <v/>
      </c>
      <c r="BO36" s="629" t="str">
        <f t="shared" si="14"/>
        <v/>
      </c>
      <c r="BP36" s="629" t="str">
        <f t="shared" si="14"/>
        <v/>
      </c>
      <c r="BQ36" s="629" t="str">
        <f t="shared" ref="BQ36:CX36" si="15">IF(OR(ISNUMBER(BQ37),ISNUMBER(BQ38),ISNUMBER(BQ39),ISNUMBER(BQ40)),SUM(BQ37:BQ40),"")</f>
        <v/>
      </c>
      <c r="BR36" s="629" t="str">
        <f t="shared" si="15"/>
        <v/>
      </c>
      <c r="BS36" s="629" t="str">
        <f t="shared" si="15"/>
        <v/>
      </c>
      <c r="BT36" s="629" t="str">
        <f t="shared" si="15"/>
        <v/>
      </c>
      <c r="BU36" s="629" t="str">
        <f t="shared" si="15"/>
        <v/>
      </c>
      <c r="BV36" s="629" t="str">
        <f t="shared" si="15"/>
        <v/>
      </c>
      <c r="BW36" s="629" t="str">
        <f t="shared" si="15"/>
        <v/>
      </c>
      <c r="BX36" s="629" t="str">
        <f t="shared" si="15"/>
        <v/>
      </c>
      <c r="BY36" s="629" t="str">
        <f t="shared" si="15"/>
        <v/>
      </c>
      <c r="BZ36" s="629" t="str">
        <f t="shared" si="15"/>
        <v/>
      </c>
      <c r="CA36" s="629" t="str">
        <f t="shared" si="15"/>
        <v/>
      </c>
      <c r="CB36" s="629" t="str">
        <f t="shared" si="15"/>
        <v/>
      </c>
      <c r="CC36" s="629" t="str">
        <f t="shared" si="15"/>
        <v/>
      </c>
      <c r="CD36" s="629" t="str">
        <f t="shared" si="15"/>
        <v/>
      </c>
      <c r="CE36" s="629" t="str">
        <f t="shared" si="15"/>
        <v/>
      </c>
      <c r="CF36" s="629" t="str">
        <f t="shared" si="15"/>
        <v/>
      </c>
      <c r="CG36" s="629" t="str">
        <f t="shared" si="15"/>
        <v/>
      </c>
      <c r="CH36" s="629" t="str">
        <f t="shared" si="15"/>
        <v/>
      </c>
      <c r="CI36" s="629" t="str">
        <f t="shared" si="15"/>
        <v/>
      </c>
      <c r="CJ36" s="629" t="str">
        <f t="shared" si="15"/>
        <v/>
      </c>
      <c r="CK36" s="629" t="str">
        <f t="shared" si="15"/>
        <v/>
      </c>
      <c r="CL36" s="629" t="str">
        <f t="shared" si="15"/>
        <v/>
      </c>
      <c r="CM36" s="629" t="str">
        <f t="shared" si="15"/>
        <v/>
      </c>
      <c r="CN36" s="629" t="str">
        <f t="shared" si="15"/>
        <v/>
      </c>
      <c r="CO36" s="629" t="str">
        <f t="shared" si="15"/>
        <v/>
      </c>
      <c r="CP36" s="629" t="str">
        <f t="shared" si="15"/>
        <v/>
      </c>
      <c r="CQ36" s="629" t="str">
        <f t="shared" si="15"/>
        <v/>
      </c>
      <c r="CR36" s="629" t="str">
        <f t="shared" si="15"/>
        <v/>
      </c>
      <c r="CS36" s="629" t="str">
        <f t="shared" si="15"/>
        <v/>
      </c>
      <c r="CT36" s="629" t="str">
        <f t="shared" si="15"/>
        <v/>
      </c>
      <c r="CU36" s="629" t="str">
        <f t="shared" si="15"/>
        <v/>
      </c>
      <c r="CV36" s="629" t="str">
        <f t="shared" si="15"/>
        <v/>
      </c>
      <c r="CW36" s="629" t="str">
        <f t="shared" si="15"/>
        <v/>
      </c>
      <c r="CX36" s="630" t="str">
        <f t="shared" si="15"/>
        <v/>
      </c>
      <c r="CY36" s="1117"/>
    </row>
    <row r="37" spans="2:103" ht="15" customHeight="1">
      <c r="B37" s="1130" t="s">
        <v>1024</v>
      </c>
      <c r="C37" s="1111"/>
      <c r="D37" s="1111"/>
      <c r="E37" s="1111"/>
      <c r="F37" s="1111"/>
      <c r="G37" s="1111"/>
      <c r="H37" s="1111"/>
      <c r="I37" s="1111"/>
      <c r="J37" s="1111"/>
      <c r="K37" s="1111"/>
      <c r="L37" s="1111"/>
      <c r="M37" s="1111"/>
      <c r="N37" s="1111"/>
      <c r="O37" s="1111"/>
      <c r="P37" s="1111"/>
      <c r="Q37" s="1111"/>
      <c r="R37" s="1111"/>
      <c r="S37" s="1111"/>
      <c r="T37" s="1111"/>
      <c r="U37" s="1111"/>
      <c r="V37" s="1111"/>
      <c r="W37" s="1111"/>
      <c r="X37" s="1111"/>
      <c r="Y37" s="1111"/>
      <c r="Z37" s="1111"/>
      <c r="AA37" s="1111"/>
      <c r="AB37" s="1111"/>
      <c r="AC37" s="1111"/>
      <c r="AD37" s="1111"/>
      <c r="AE37" s="1111"/>
      <c r="AF37" s="1111"/>
      <c r="AG37" s="1111"/>
      <c r="AH37" s="1111"/>
      <c r="AI37" s="1111"/>
      <c r="AJ37" s="1111"/>
      <c r="AK37" s="1111"/>
      <c r="AL37" s="1111"/>
      <c r="AM37" s="1111"/>
      <c r="AN37" s="1111"/>
      <c r="AO37" s="1111"/>
      <c r="AP37" s="1111"/>
      <c r="AQ37" s="1111"/>
      <c r="AR37" s="1111"/>
      <c r="AS37" s="1111"/>
      <c r="AT37" s="1111"/>
      <c r="AU37" s="1111"/>
      <c r="AV37" s="1111"/>
      <c r="AW37" s="1111"/>
      <c r="AX37" s="1111"/>
      <c r="AY37" s="1111"/>
      <c r="AZ37" s="1111"/>
      <c r="BA37" s="1111"/>
      <c r="BB37" s="1111"/>
      <c r="BC37" s="1111"/>
      <c r="BD37" s="1111"/>
      <c r="BE37" s="1111"/>
      <c r="BF37" s="1111"/>
      <c r="BG37" s="1111"/>
      <c r="BH37" s="1111"/>
      <c r="BI37" s="1111"/>
      <c r="BJ37" s="1111"/>
      <c r="BK37" s="1111"/>
      <c r="BL37" s="1111"/>
      <c r="BM37" s="1111"/>
      <c r="BN37" s="1111"/>
      <c r="BO37" s="1111"/>
      <c r="BP37" s="1111"/>
      <c r="BQ37" s="1111"/>
      <c r="BR37" s="1111"/>
      <c r="BS37" s="1111"/>
      <c r="BT37" s="1111"/>
      <c r="BU37" s="1111"/>
      <c r="BV37" s="1111"/>
      <c r="BW37" s="1111"/>
      <c r="BX37" s="1111"/>
      <c r="BY37" s="1111"/>
      <c r="BZ37" s="1111"/>
      <c r="CA37" s="1111"/>
      <c r="CB37" s="1111"/>
      <c r="CC37" s="1111"/>
      <c r="CD37" s="1111"/>
      <c r="CE37" s="1111"/>
      <c r="CF37" s="1111"/>
      <c r="CG37" s="1111"/>
      <c r="CH37" s="1111"/>
      <c r="CI37" s="1111"/>
      <c r="CJ37" s="1111"/>
      <c r="CK37" s="1111"/>
      <c r="CL37" s="1111"/>
      <c r="CM37" s="1111"/>
      <c r="CN37" s="1111"/>
      <c r="CO37" s="1111"/>
      <c r="CP37" s="1111"/>
      <c r="CQ37" s="1111"/>
      <c r="CR37" s="1111"/>
      <c r="CS37" s="1111"/>
      <c r="CT37" s="1111"/>
      <c r="CU37" s="1111"/>
      <c r="CV37" s="1111"/>
      <c r="CW37" s="1111"/>
      <c r="CX37" s="1124"/>
      <c r="CY37" s="1117"/>
    </row>
    <row r="38" spans="2:103" ht="15" customHeight="1">
      <c r="B38" s="1130" t="s">
        <v>1004</v>
      </c>
      <c r="C38" s="1111"/>
      <c r="D38" s="1111"/>
      <c r="E38" s="1111"/>
      <c r="F38" s="1111"/>
      <c r="G38" s="1111"/>
      <c r="H38" s="1111"/>
      <c r="I38" s="1111"/>
      <c r="J38" s="1111"/>
      <c r="K38" s="1111"/>
      <c r="L38" s="1111"/>
      <c r="M38" s="1111"/>
      <c r="N38" s="1111"/>
      <c r="O38" s="1111"/>
      <c r="P38" s="1111"/>
      <c r="Q38" s="1111"/>
      <c r="R38" s="1111"/>
      <c r="S38" s="1111"/>
      <c r="T38" s="1111"/>
      <c r="U38" s="1111"/>
      <c r="V38" s="1111"/>
      <c r="W38" s="1111"/>
      <c r="X38" s="1111"/>
      <c r="Y38" s="1111"/>
      <c r="Z38" s="1111"/>
      <c r="AA38" s="1111"/>
      <c r="AB38" s="1111"/>
      <c r="AC38" s="1111"/>
      <c r="AD38" s="1111"/>
      <c r="AE38" s="1111"/>
      <c r="AF38" s="1111"/>
      <c r="AG38" s="1111"/>
      <c r="AH38" s="1111"/>
      <c r="AI38" s="1111"/>
      <c r="AJ38" s="1111"/>
      <c r="AK38" s="1111"/>
      <c r="AL38" s="1111"/>
      <c r="AM38" s="1111"/>
      <c r="AN38" s="1111"/>
      <c r="AO38" s="1111"/>
      <c r="AP38" s="1111"/>
      <c r="AQ38" s="1111"/>
      <c r="AR38" s="1111"/>
      <c r="AS38" s="1111"/>
      <c r="AT38" s="1111"/>
      <c r="AU38" s="1111"/>
      <c r="AV38" s="1111"/>
      <c r="AW38" s="1111"/>
      <c r="AX38" s="1111"/>
      <c r="AY38" s="1111"/>
      <c r="AZ38" s="1111"/>
      <c r="BA38" s="1111"/>
      <c r="BB38" s="1111"/>
      <c r="BC38" s="1111"/>
      <c r="BD38" s="1111"/>
      <c r="BE38" s="1111"/>
      <c r="BF38" s="1111"/>
      <c r="BG38" s="1111"/>
      <c r="BH38" s="1111"/>
      <c r="BI38" s="1111"/>
      <c r="BJ38" s="1111"/>
      <c r="BK38" s="1111"/>
      <c r="BL38" s="1111"/>
      <c r="BM38" s="1111"/>
      <c r="BN38" s="1111"/>
      <c r="BO38" s="1111"/>
      <c r="BP38" s="1111"/>
      <c r="BQ38" s="1111"/>
      <c r="BR38" s="1111"/>
      <c r="BS38" s="1111"/>
      <c r="BT38" s="1111"/>
      <c r="BU38" s="1111"/>
      <c r="BV38" s="1111"/>
      <c r="BW38" s="1111"/>
      <c r="BX38" s="1111"/>
      <c r="BY38" s="1111"/>
      <c r="BZ38" s="1111"/>
      <c r="CA38" s="1111"/>
      <c r="CB38" s="1111"/>
      <c r="CC38" s="1111"/>
      <c r="CD38" s="1111"/>
      <c r="CE38" s="1111"/>
      <c r="CF38" s="1111"/>
      <c r="CG38" s="1111"/>
      <c r="CH38" s="1111"/>
      <c r="CI38" s="1111"/>
      <c r="CJ38" s="1111"/>
      <c r="CK38" s="1111"/>
      <c r="CL38" s="1111"/>
      <c r="CM38" s="1111"/>
      <c r="CN38" s="1111"/>
      <c r="CO38" s="1111"/>
      <c r="CP38" s="1111"/>
      <c r="CQ38" s="1111"/>
      <c r="CR38" s="1111"/>
      <c r="CS38" s="1111"/>
      <c r="CT38" s="1111"/>
      <c r="CU38" s="1111"/>
      <c r="CV38" s="1111"/>
      <c r="CW38" s="1111"/>
      <c r="CX38" s="1124"/>
      <c r="CY38" s="1117"/>
    </row>
    <row r="39" spans="2:103" ht="15" customHeight="1">
      <c r="B39" s="1130" t="s">
        <v>1025</v>
      </c>
      <c r="C39" s="1111"/>
      <c r="D39" s="1111"/>
      <c r="E39" s="1111"/>
      <c r="F39" s="1111"/>
      <c r="G39" s="1111"/>
      <c r="H39" s="1111"/>
      <c r="I39" s="1111"/>
      <c r="J39" s="1111"/>
      <c r="K39" s="1111"/>
      <c r="L39" s="1111"/>
      <c r="M39" s="1111"/>
      <c r="N39" s="1111"/>
      <c r="O39" s="1111"/>
      <c r="P39" s="1111"/>
      <c r="Q39" s="1111"/>
      <c r="R39" s="1111"/>
      <c r="S39" s="1111"/>
      <c r="T39" s="1111"/>
      <c r="U39" s="1111"/>
      <c r="V39" s="1111"/>
      <c r="W39" s="1111"/>
      <c r="X39" s="1111"/>
      <c r="Y39" s="1111"/>
      <c r="Z39" s="1111"/>
      <c r="AA39" s="1111"/>
      <c r="AB39" s="1111"/>
      <c r="AC39" s="1111"/>
      <c r="AD39" s="1111"/>
      <c r="AE39" s="1111"/>
      <c r="AF39" s="1111"/>
      <c r="AG39" s="1111"/>
      <c r="AH39" s="1111"/>
      <c r="AI39" s="1111"/>
      <c r="AJ39" s="1111"/>
      <c r="AK39" s="1111"/>
      <c r="AL39" s="1111"/>
      <c r="AM39" s="1111"/>
      <c r="AN39" s="1111"/>
      <c r="AO39" s="1111"/>
      <c r="AP39" s="1111"/>
      <c r="AQ39" s="1111"/>
      <c r="AR39" s="1111"/>
      <c r="AS39" s="1111"/>
      <c r="AT39" s="1111"/>
      <c r="AU39" s="1111"/>
      <c r="AV39" s="1111"/>
      <c r="AW39" s="1111"/>
      <c r="AX39" s="1111"/>
      <c r="AY39" s="1111"/>
      <c r="AZ39" s="1111"/>
      <c r="BA39" s="1111"/>
      <c r="BB39" s="1111"/>
      <c r="BC39" s="1111"/>
      <c r="BD39" s="1111"/>
      <c r="BE39" s="1111"/>
      <c r="BF39" s="1111"/>
      <c r="BG39" s="1111"/>
      <c r="BH39" s="1111"/>
      <c r="BI39" s="1111"/>
      <c r="BJ39" s="1111"/>
      <c r="BK39" s="1111"/>
      <c r="BL39" s="1111"/>
      <c r="BM39" s="1111"/>
      <c r="BN39" s="1111"/>
      <c r="BO39" s="1111"/>
      <c r="BP39" s="1111"/>
      <c r="BQ39" s="1111"/>
      <c r="BR39" s="1111"/>
      <c r="BS39" s="1111"/>
      <c r="BT39" s="1111"/>
      <c r="BU39" s="1111"/>
      <c r="BV39" s="1111"/>
      <c r="BW39" s="1111"/>
      <c r="BX39" s="1111"/>
      <c r="BY39" s="1111"/>
      <c r="BZ39" s="1111"/>
      <c r="CA39" s="1111"/>
      <c r="CB39" s="1111"/>
      <c r="CC39" s="1111"/>
      <c r="CD39" s="1111"/>
      <c r="CE39" s="1111"/>
      <c r="CF39" s="1111"/>
      <c r="CG39" s="1111"/>
      <c r="CH39" s="1111"/>
      <c r="CI39" s="1111"/>
      <c r="CJ39" s="1111"/>
      <c r="CK39" s="1111"/>
      <c r="CL39" s="1111"/>
      <c r="CM39" s="1111"/>
      <c r="CN39" s="1111"/>
      <c r="CO39" s="1111"/>
      <c r="CP39" s="1111"/>
      <c r="CQ39" s="1111"/>
      <c r="CR39" s="1111"/>
      <c r="CS39" s="1111"/>
      <c r="CT39" s="1111"/>
      <c r="CU39" s="1111"/>
      <c r="CV39" s="1111"/>
      <c r="CW39" s="1111"/>
      <c r="CX39" s="1124"/>
      <c r="CY39" s="1117"/>
    </row>
    <row r="40" spans="2:103" ht="15" customHeight="1">
      <c r="B40" s="1130" t="s">
        <v>1026</v>
      </c>
      <c r="C40" s="1111"/>
      <c r="D40" s="1111"/>
      <c r="E40" s="1111"/>
      <c r="F40" s="1111"/>
      <c r="G40" s="1111"/>
      <c r="H40" s="1111"/>
      <c r="I40" s="1111"/>
      <c r="J40" s="1111"/>
      <c r="K40" s="1111"/>
      <c r="L40" s="1111"/>
      <c r="M40" s="1111"/>
      <c r="N40" s="1111"/>
      <c r="O40" s="1111"/>
      <c r="P40" s="1111"/>
      <c r="Q40" s="1111"/>
      <c r="R40" s="1111"/>
      <c r="S40" s="1111"/>
      <c r="T40" s="1111"/>
      <c r="U40" s="1111"/>
      <c r="V40" s="1111"/>
      <c r="W40" s="1111"/>
      <c r="X40" s="1111"/>
      <c r="Y40" s="1111"/>
      <c r="Z40" s="1111"/>
      <c r="AA40" s="1111"/>
      <c r="AB40" s="1111"/>
      <c r="AC40" s="1111"/>
      <c r="AD40" s="1111"/>
      <c r="AE40" s="1111"/>
      <c r="AF40" s="1111"/>
      <c r="AG40" s="1111"/>
      <c r="AH40" s="1111"/>
      <c r="AI40" s="1111"/>
      <c r="AJ40" s="1111"/>
      <c r="AK40" s="1111"/>
      <c r="AL40" s="1111"/>
      <c r="AM40" s="1111"/>
      <c r="AN40" s="1111"/>
      <c r="AO40" s="1111"/>
      <c r="AP40" s="1111"/>
      <c r="AQ40" s="1111"/>
      <c r="AR40" s="1111"/>
      <c r="AS40" s="1111"/>
      <c r="AT40" s="1111"/>
      <c r="AU40" s="1111"/>
      <c r="AV40" s="1111"/>
      <c r="AW40" s="1111"/>
      <c r="AX40" s="1111"/>
      <c r="AY40" s="1111"/>
      <c r="AZ40" s="1111"/>
      <c r="BA40" s="1111"/>
      <c r="BB40" s="1111"/>
      <c r="BC40" s="1111"/>
      <c r="BD40" s="1111"/>
      <c r="BE40" s="1111"/>
      <c r="BF40" s="1111"/>
      <c r="BG40" s="1111"/>
      <c r="BH40" s="1111"/>
      <c r="BI40" s="1111"/>
      <c r="BJ40" s="1111"/>
      <c r="BK40" s="1111"/>
      <c r="BL40" s="1111"/>
      <c r="BM40" s="1111"/>
      <c r="BN40" s="1111"/>
      <c r="BO40" s="1111"/>
      <c r="BP40" s="1111"/>
      <c r="BQ40" s="1111"/>
      <c r="BR40" s="1111"/>
      <c r="BS40" s="1111"/>
      <c r="BT40" s="1111"/>
      <c r="BU40" s="1111"/>
      <c r="BV40" s="1111"/>
      <c r="BW40" s="1111"/>
      <c r="BX40" s="1111"/>
      <c r="BY40" s="1111"/>
      <c r="BZ40" s="1111"/>
      <c r="CA40" s="1111"/>
      <c r="CB40" s="1111"/>
      <c r="CC40" s="1111"/>
      <c r="CD40" s="1111"/>
      <c r="CE40" s="1111"/>
      <c r="CF40" s="1111"/>
      <c r="CG40" s="1111"/>
      <c r="CH40" s="1111"/>
      <c r="CI40" s="1111"/>
      <c r="CJ40" s="1111"/>
      <c r="CK40" s="1111"/>
      <c r="CL40" s="1111"/>
      <c r="CM40" s="1111"/>
      <c r="CN40" s="1111"/>
      <c r="CO40" s="1111"/>
      <c r="CP40" s="1111"/>
      <c r="CQ40" s="1111"/>
      <c r="CR40" s="1111"/>
      <c r="CS40" s="1111"/>
      <c r="CT40" s="1111"/>
      <c r="CU40" s="1111"/>
      <c r="CV40" s="1111"/>
      <c r="CW40" s="1111"/>
      <c r="CX40" s="1124"/>
      <c r="CY40" s="1117"/>
    </row>
    <row r="41" spans="2:103" ht="15" customHeight="1">
      <c r="B41" s="1210" t="s">
        <v>1011</v>
      </c>
      <c r="C41" s="1131"/>
      <c r="D41" s="1131"/>
      <c r="E41" s="1131"/>
      <c r="F41" s="1131"/>
      <c r="G41" s="1131"/>
      <c r="H41" s="1131"/>
      <c r="I41" s="1131"/>
      <c r="J41" s="1131"/>
      <c r="K41" s="1131"/>
      <c r="L41" s="1131"/>
      <c r="M41" s="1131"/>
      <c r="N41" s="1131"/>
      <c r="O41" s="1131"/>
      <c r="P41" s="1131"/>
      <c r="Q41" s="1131"/>
      <c r="R41" s="1131"/>
      <c r="S41" s="1131"/>
      <c r="T41" s="1131"/>
      <c r="U41" s="1131"/>
      <c r="V41" s="1131"/>
      <c r="W41" s="1131"/>
      <c r="X41" s="1131"/>
      <c r="Y41" s="1131"/>
      <c r="Z41" s="1131"/>
      <c r="AA41" s="1131"/>
      <c r="AB41" s="1131"/>
      <c r="AC41" s="1131"/>
      <c r="AD41" s="1131"/>
      <c r="AE41" s="1131"/>
      <c r="AF41" s="1131"/>
      <c r="AG41" s="1131"/>
      <c r="AH41" s="1131"/>
      <c r="AI41" s="1131"/>
      <c r="AJ41" s="1131"/>
      <c r="AK41" s="1131"/>
      <c r="AL41" s="1131"/>
      <c r="AM41" s="1131"/>
      <c r="AN41" s="1131"/>
      <c r="AO41" s="1131"/>
      <c r="AP41" s="1131"/>
      <c r="AQ41" s="1131"/>
      <c r="AR41" s="1131"/>
      <c r="AS41" s="1131"/>
      <c r="AT41" s="1131"/>
      <c r="AU41" s="1131"/>
      <c r="AV41" s="1131"/>
      <c r="AW41" s="1131"/>
      <c r="AX41" s="1131"/>
      <c r="AY41" s="1131"/>
      <c r="AZ41" s="1131"/>
      <c r="BA41" s="1131"/>
      <c r="BB41" s="1131"/>
      <c r="BC41" s="1131"/>
      <c r="BD41" s="1131"/>
      <c r="BE41" s="1131"/>
      <c r="BF41" s="1131"/>
      <c r="BG41" s="1131"/>
      <c r="BH41" s="1131"/>
      <c r="BI41" s="1131"/>
      <c r="BJ41" s="1131"/>
      <c r="BK41" s="1131"/>
      <c r="BL41" s="1131"/>
      <c r="BM41" s="1131"/>
      <c r="BN41" s="1131"/>
      <c r="BO41" s="1131"/>
      <c r="BP41" s="1131"/>
      <c r="BQ41" s="1131"/>
      <c r="BR41" s="1131"/>
      <c r="BS41" s="1131"/>
      <c r="BT41" s="1131"/>
      <c r="BU41" s="1131"/>
      <c r="BV41" s="1131"/>
      <c r="BW41" s="1131"/>
      <c r="BX41" s="1131"/>
      <c r="BY41" s="1131"/>
      <c r="BZ41" s="1131"/>
      <c r="CA41" s="1131"/>
      <c r="CB41" s="1131"/>
      <c r="CC41" s="1131"/>
      <c r="CD41" s="1131"/>
      <c r="CE41" s="1131"/>
      <c r="CF41" s="1131"/>
      <c r="CG41" s="1131"/>
      <c r="CH41" s="1131"/>
      <c r="CI41" s="1131"/>
      <c r="CJ41" s="1131"/>
      <c r="CK41" s="1131"/>
      <c r="CL41" s="1131"/>
      <c r="CM41" s="1131"/>
      <c r="CN41" s="1131"/>
      <c r="CO41" s="1131"/>
      <c r="CP41" s="1131"/>
      <c r="CQ41" s="1131"/>
      <c r="CR41" s="1131"/>
      <c r="CS41" s="1131"/>
      <c r="CT41" s="1131"/>
      <c r="CU41" s="1131"/>
      <c r="CV41" s="1131"/>
      <c r="CW41" s="1131"/>
      <c r="CX41" s="1132"/>
      <c r="CY41" s="1117"/>
    </row>
    <row r="42" spans="2:103" ht="15" customHeight="1">
      <c r="B42" s="1130" t="s">
        <v>1027</v>
      </c>
      <c r="C42" s="1111"/>
      <c r="D42" s="1111"/>
      <c r="E42" s="1111"/>
      <c r="F42" s="1111"/>
      <c r="G42" s="1111"/>
      <c r="H42" s="1111"/>
      <c r="I42" s="1111"/>
      <c r="J42" s="1111"/>
      <c r="K42" s="1111"/>
      <c r="L42" s="1111"/>
      <c r="M42" s="1111"/>
      <c r="N42" s="1111"/>
      <c r="O42" s="1111"/>
      <c r="P42" s="1111"/>
      <c r="Q42" s="1111"/>
      <c r="R42" s="1111"/>
      <c r="S42" s="1111"/>
      <c r="T42" s="1111"/>
      <c r="U42" s="1111"/>
      <c r="V42" s="1111"/>
      <c r="W42" s="1111"/>
      <c r="X42" s="1111"/>
      <c r="Y42" s="1111"/>
      <c r="Z42" s="1111"/>
      <c r="AA42" s="1111"/>
      <c r="AB42" s="1111"/>
      <c r="AC42" s="1111"/>
      <c r="AD42" s="1111"/>
      <c r="AE42" s="1111"/>
      <c r="AF42" s="1111"/>
      <c r="AG42" s="1111"/>
      <c r="AH42" s="1111"/>
      <c r="AI42" s="1111"/>
      <c r="AJ42" s="1111"/>
      <c r="AK42" s="1111"/>
      <c r="AL42" s="1111"/>
      <c r="AM42" s="1111"/>
      <c r="AN42" s="1111"/>
      <c r="AO42" s="1111"/>
      <c r="AP42" s="1111"/>
      <c r="AQ42" s="1111"/>
      <c r="AR42" s="1111"/>
      <c r="AS42" s="1111"/>
      <c r="AT42" s="1111"/>
      <c r="AU42" s="1111"/>
      <c r="AV42" s="1111"/>
      <c r="AW42" s="1111"/>
      <c r="AX42" s="1111"/>
      <c r="AY42" s="1111"/>
      <c r="AZ42" s="1111"/>
      <c r="BA42" s="1111"/>
      <c r="BB42" s="1111"/>
      <c r="BC42" s="1111"/>
      <c r="BD42" s="1111"/>
      <c r="BE42" s="1111"/>
      <c r="BF42" s="1111"/>
      <c r="BG42" s="1111"/>
      <c r="BH42" s="1111"/>
      <c r="BI42" s="1111"/>
      <c r="BJ42" s="1111"/>
      <c r="BK42" s="1111"/>
      <c r="BL42" s="1111"/>
      <c r="BM42" s="1111"/>
      <c r="BN42" s="1111"/>
      <c r="BO42" s="1111"/>
      <c r="BP42" s="1111"/>
      <c r="BQ42" s="1111"/>
      <c r="BR42" s="1111"/>
      <c r="BS42" s="1111"/>
      <c r="BT42" s="1111"/>
      <c r="BU42" s="1111"/>
      <c r="BV42" s="1111"/>
      <c r="BW42" s="1111"/>
      <c r="BX42" s="1111"/>
      <c r="BY42" s="1111"/>
      <c r="BZ42" s="1111"/>
      <c r="CA42" s="1111"/>
      <c r="CB42" s="1111"/>
      <c r="CC42" s="1111"/>
      <c r="CD42" s="1111"/>
      <c r="CE42" s="1111"/>
      <c r="CF42" s="1111"/>
      <c r="CG42" s="1111"/>
      <c r="CH42" s="1111"/>
      <c r="CI42" s="1111"/>
      <c r="CJ42" s="1111"/>
      <c r="CK42" s="1111"/>
      <c r="CL42" s="1111"/>
      <c r="CM42" s="1111"/>
      <c r="CN42" s="1111"/>
      <c r="CO42" s="1111"/>
      <c r="CP42" s="1111"/>
      <c r="CQ42" s="1111"/>
      <c r="CR42" s="1111"/>
      <c r="CS42" s="1111"/>
      <c r="CT42" s="1111"/>
      <c r="CU42" s="1111"/>
      <c r="CV42" s="1111"/>
      <c r="CW42" s="1111"/>
      <c r="CX42" s="1124"/>
      <c r="CY42" s="1117"/>
    </row>
    <row r="43" spans="2:103" ht="15" customHeight="1">
      <c r="B43" s="1210" t="s">
        <v>1012</v>
      </c>
      <c r="C43" s="1131"/>
      <c r="D43" s="1131"/>
      <c r="E43" s="1131"/>
      <c r="F43" s="1131"/>
      <c r="G43" s="1131"/>
      <c r="H43" s="1131"/>
      <c r="I43" s="1131"/>
      <c r="J43" s="1131"/>
      <c r="K43" s="1131"/>
      <c r="L43" s="1131"/>
      <c r="M43" s="1131"/>
      <c r="N43" s="1131"/>
      <c r="O43" s="1131"/>
      <c r="P43" s="1131"/>
      <c r="Q43" s="1131"/>
      <c r="R43" s="1131"/>
      <c r="S43" s="1131"/>
      <c r="T43" s="1131"/>
      <c r="U43" s="1131"/>
      <c r="V43" s="1131"/>
      <c r="W43" s="1131"/>
      <c r="X43" s="1131"/>
      <c r="Y43" s="1131"/>
      <c r="Z43" s="1131"/>
      <c r="AA43" s="1131"/>
      <c r="AB43" s="1131"/>
      <c r="AC43" s="1131"/>
      <c r="AD43" s="1131"/>
      <c r="AE43" s="1131"/>
      <c r="AF43" s="1131"/>
      <c r="AG43" s="1131"/>
      <c r="AH43" s="1131"/>
      <c r="AI43" s="1131"/>
      <c r="AJ43" s="1131"/>
      <c r="AK43" s="1131"/>
      <c r="AL43" s="1131"/>
      <c r="AM43" s="1131"/>
      <c r="AN43" s="1131"/>
      <c r="AO43" s="1131"/>
      <c r="AP43" s="1131"/>
      <c r="AQ43" s="1131"/>
      <c r="AR43" s="1131"/>
      <c r="AS43" s="1131"/>
      <c r="AT43" s="1131"/>
      <c r="AU43" s="1131"/>
      <c r="AV43" s="1131"/>
      <c r="AW43" s="1131"/>
      <c r="AX43" s="1131"/>
      <c r="AY43" s="1131"/>
      <c r="AZ43" s="1131"/>
      <c r="BA43" s="1131"/>
      <c r="BB43" s="1131"/>
      <c r="BC43" s="1131"/>
      <c r="BD43" s="1131"/>
      <c r="BE43" s="1131"/>
      <c r="BF43" s="1131"/>
      <c r="BG43" s="1131"/>
      <c r="BH43" s="1131"/>
      <c r="BI43" s="1131"/>
      <c r="BJ43" s="1131"/>
      <c r="BK43" s="1131"/>
      <c r="BL43" s="1131"/>
      <c r="BM43" s="1131"/>
      <c r="BN43" s="1131"/>
      <c r="BO43" s="1131"/>
      <c r="BP43" s="1131"/>
      <c r="BQ43" s="1131"/>
      <c r="BR43" s="1131"/>
      <c r="BS43" s="1131"/>
      <c r="BT43" s="1131"/>
      <c r="BU43" s="1131"/>
      <c r="BV43" s="1131"/>
      <c r="BW43" s="1131"/>
      <c r="BX43" s="1131"/>
      <c r="BY43" s="1131"/>
      <c r="BZ43" s="1131"/>
      <c r="CA43" s="1131"/>
      <c r="CB43" s="1131"/>
      <c r="CC43" s="1131"/>
      <c r="CD43" s="1131"/>
      <c r="CE43" s="1131"/>
      <c r="CF43" s="1131"/>
      <c r="CG43" s="1131"/>
      <c r="CH43" s="1131"/>
      <c r="CI43" s="1131"/>
      <c r="CJ43" s="1131"/>
      <c r="CK43" s="1131"/>
      <c r="CL43" s="1131"/>
      <c r="CM43" s="1131"/>
      <c r="CN43" s="1131"/>
      <c r="CO43" s="1131"/>
      <c r="CP43" s="1131"/>
      <c r="CQ43" s="1131"/>
      <c r="CR43" s="1131"/>
      <c r="CS43" s="1131"/>
      <c r="CT43" s="1131"/>
      <c r="CU43" s="1131"/>
      <c r="CV43" s="1131"/>
      <c r="CW43" s="1131"/>
      <c r="CX43" s="1132"/>
      <c r="CY43" s="1117"/>
    </row>
    <row r="44" spans="2:103" ht="15" customHeight="1">
      <c r="B44" s="1130" t="s">
        <v>1028</v>
      </c>
      <c r="C44" s="1111"/>
      <c r="D44" s="1111"/>
      <c r="E44" s="1111"/>
      <c r="F44" s="1111"/>
      <c r="G44" s="1111"/>
      <c r="H44" s="1111"/>
      <c r="I44" s="1111"/>
      <c r="J44" s="1111"/>
      <c r="K44" s="1111"/>
      <c r="L44" s="1111"/>
      <c r="M44" s="1111"/>
      <c r="N44" s="1111"/>
      <c r="O44" s="1111"/>
      <c r="P44" s="1111"/>
      <c r="Q44" s="1111"/>
      <c r="R44" s="1111"/>
      <c r="S44" s="1111"/>
      <c r="T44" s="1111"/>
      <c r="U44" s="1111"/>
      <c r="V44" s="1111"/>
      <c r="W44" s="1111"/>
      <c r="X44" s="1111"/>
      <c r="Y44" s="1111"/>
      <c r="Z44" s="1111"/>
      <c r="AA44" s="1111"/>
      <c r="AB44" s="1111"/>
      <c r="AC44" s="1111"/>
      <c r="AD44" s="1111"/>
      <c r="AE44" s="1111"/>
      <c r="AF44" s="1111"/>
      <c r="AG44" s="1111"/>
      <c r="AH44" s="1111"/>
      <c r="AI44" s="1111"/>
      <c r="AJ44" s="1111"/>
      <c r="AK44" s="1111"/>
      <c r="AL44" s="1111"/>
      <c r="AM44" s="1111"/>
      <c r="AN44" s="1111"/>
      <c r="AO44" s="1111"/>
      <c r="AP44" s="1111"/>
      <c r="AQ44" s="1111"/>
      <c r="AR44" s="1111"/>
      <c r="AS44" s="1111"/>
      <c r="AT44" s="1111"/>
      <c r="AU44" s="1111"/>
      <c r="AV44" s="1111"/>
      <c r="AW44" s="1111"/>
      <c r="AX44" s="1111"/>
      <c r="AY44" s="1111"/>
      <c r="AZ44" s="1111"/>
      <c r="BA44" s="1111"/>
      <c r="BB44" s="1111"/>
      <c r="BC44" s="1111"/>
      <c r="BD44" s="1111"/>
      <c r="BE44" s="1111"/>
      <c r="BF44" s="1111"/>
      <c r="BG44" s="1111"/>
      <c r="BH44" s="1111"/>
      <c r="BI44" s="1111"/>
      <c r="BJ44" s="1111"/>
      <c r="BK44" s="1111"/>
      <c r="BL44" s="1111"/>
      <c r="BM44" s="1111"/>
      <c r="BN44" s="1111"/>
      <c r="BO44" s="1111"/>
      <c r="BP44" s="1111"/>
      <c r="BQ44" s="1111"/>
      <c r="BR44" s="1111"/>
      <c r="BS44" s="1111"/>
      <c r="BT44" s="1111"/>
      <c r="BU44" s="1111"/>
      <c r="BV44" s="1111"/>
      <c r="BW44" s="1111"/>
      <c r="BX44" s="1111"/>
      <c r="BY44" s="1111"/>
      <c r="BZ44" s="1111"/>
      <c r="CA44" s="1111"/>
      <c r="CB44" s="1111"/>
      <c r="CC44" s="1111"/>
      <c r="CD44" s="1111"/>
      <c r="CE44" s="1111"/>
      <c r="CF44" s="1111"/>
      <c r="CG44" s="1111"/>
      <c r="CH44" s="1111"/>
      <c r="CI44" s="1111"/>
      <c r="CJ44" s="1111"/>
      <c r="CK44" s="1111"/>
      <c r="CL44" s="1111"/>
      <c r="CM44" s="1111"/>
      <c r="CN44" s="1111"/>
      <c r="CO44" s="1111"/>
      <c r="CP44" s="1111"/>
      <c r="CQ44" s="1111"/>
      <c r="CR44" s="1111"/>
      <c r="CS44" s="1111"/>
      <c r="CT44" s="1111"/>
      <c r="CU44" s="1111"/>
      <c r="CV44" s="1111"/>
      <c r="CW44" s="1111"/>
      <c r="CX44" s="1124"/>
      <c r="CY44" s="1117"/>
    </row>
    <row r="45" spans="2:103" ht="15" customHeight="1">
      <c r="B45" s="1130" t="s">
        <v>1029</v>
      </c>
      <c r="C45" s="1111"/>
      <c r="D45" s="1111"/>
      <c r="E45" s="1111"/>
      <c r="F45" s="1111"/>
      <c r="G45" s="1111"/>
      <c r="H45" s="1111"/>
      <c r="I45" s="1111"/>
      <c r="J45" s="1111"/>
      <c r="K45" s="1111"/>
      <c r="L45" s="1111"/>
      <c r="M45" s="1111"/>
      <c r="N45" s="1111"/>
      <c r="O45" s="1111"/>
      <c r="P45" s="1111"/>
      <c r="Q45" s="1111"/>
      <c r="R45" s="1111"/>
      <c r="S45" s="1111"/>
      <c r="T45" s="1111"/>
      <c r="U45" s="1111"/>
      <c r="V45" s="1111"/>
      <c r="W45" s="1111"/>
      <c r="X45" s="1111"/>
      <c r="Y45" s="1111"/>
      <c r="Z45" s="1111"/>
      <c r="AA45" s="1111"/>
      <c r="AB45" s="1111"/>
      <c r="AC45" s="1111"/>
      <c r="AD45" s="1111"/>
      <c r="AE45" s="1111"/>
      <c r="AF45" s="1111"/>
      <c r="AG45" s="1111"/>
      <c r="AH45" s="1111"/>
      <c r="AI45" s="1111"/>
      <c r="AJ45" s="1111"/>
      <c r="AK45" s="1111"/>
      <c r="AL45" s="1111"/>
      <c r="AM45" s="1111"/>
      <c r="AN45" s="1111"/>
      <c r="AO45" s="1111"/>
      <c r="AP45" s="1111"/>
      <c r="AQ45" s="1111"/>
      <c r="AR45" s="1111"/>
      <c r="AS45" s="1111"/>
      <c r="AT45" s="1111"/>
      <c r="AU45" s="1111"/>
      <c r="AV45" s="1111"/>
      <c r="AW45" s="1111"/>
      <c r="AX45" s="1111"/>
      <c r="AY45" s="1111"/>
      <c r="AZ45" s="1111"/>
      <c r="BA45" s="1111"/>
      <c r="BB45" s="1111"/>
      <c r="BC45" s="1111"/>
      <c r="BD45" s="1111"/>
      <c r="BE45" s="1111"/>
      <c r="BF45" s="1111"/>
      <c r="BG45" s="1111"/>
      <c r="BH45" s="1111"/>
      <c r="BI45" s="1111"/>
      <c r="BJ45" s="1111"/>
      <c r="BK45" s="1111"/>
      <c r="BL45" s="1111"/>
      <c r="BM45" s="1111"/>
      <c r="BN45" s="1111"/>
      <c r="BO45" s="1111"/>
      <c r="BP45" s="1111"/>
      <c r="BQ45" s="1111"/>
      <c r="BR45" s="1111"/>
      <c r="BS45" s="1111"/>
      <c r="BT45" s="1111"/>
      <c r="BU45" s="1111"/>
      <c r="BV45" s="1111"/>
      <c r="BW45" s="1111"/>
      <c r="BX45" s="1111"/>
      <c r="BY45" s="1111"/>
      <c r="BZ45" s="1111"/>
      <c r="CA45" s="1111"/>
      <c r="CB45" s="1111"/>
      <c r="CC45" s="1111"/>
      <c r="CD45" s="1111"/>
      <c r="CE45" s="1111"/>
      <c r="CF45" s="1111"/>
      <c r="CG45" s="1111"/>
      <c r="CH45" s="1111"/>
      <c r="CI45" s="1111"/>
      <c r="CJ45" s="1111"/>
      <c r="CK45" s="1111"/>
      <c r="CL45" s="1111"/>
      <c r="CM45" s="1111"/>
      <c r="CN45" s="1111"/>
      <c r="CO45" s="1111"/>
      <c r="CP45" s="1111"/>
      <c r="CQ45" s="1111"/>
      <c r="CR45" s="1111"/>
      <c r="CS45" s="1111"/>
      <c r="CT45" s="1111"/>
      <c r="CU45" s="1111"/>
      <c r="CV45" s="1111"/>
      <c r="CW45" s="1111"/>
      <c r="CX45" s="1124"/>
      <c r="CY45" s="1117"/>
    </row>
    <row r="46" spans="2:103" ht="15" customHeight="1">
      <c r="B46" s="1130" t="s">
        <v>1030</v>
      </c>
      <c r="C46" s="1111"/>
      <c r="D46" s="1111"/>
      <c r="E46" s="1111"/>
      <c r="F46" s="1111"/>
      <c r="G46" s="1111"/>
      <c r="H46" s="1111"/>
      <c r="I46" s="1111"/>
      <c r="J46" s="1111"/>
      <c r="K46" s="1111"/>
      <c r="L46" s="1111"/>
      <c r="M46" s="1111"/>
      <c r="N46" s="1111"/>
      <c r="O46" s="1111"/>
      <c r="P46" s="1111"/>
      <c r="Q46" s="1111"/>
      <c r="R46" s="1111"/>
      <c r="S46" s="1111"/>
      <c r="T46" s="1111"/>
      <c r="U46" s="1111"/>
      <c r="V46" s="1111"/>
      <c r="W46" s="1111"/>
      <c r="X46" s="1111"/>
      <c r="Y46" s="1111"/>
      <c r="Z46" s="1111"/>
      <c r="AA46" s="1111"/>
      <c r="AB46" s="1111"/>
      <c r="AC46" s="1111"/>
      <c r="AD46" s="1111"/>
      <c r="AE46" s="1111"/>
      <c r="AF46" s="1111"/>
      <c r="AG46" s="1111"/>
      <c r="AH46" s="1111"/>
      <c r="AI46" s="1111"/>
      <c r="AJ46" s="1111"/>
      <c r="AK46" s="1111"/>
      <c r="AL46" s="1111"/>
      <c r="AM46" s="1111"/>
      <c r="AN46" s="1111"/>
      <c r="AO46" s="1111"/>
      <c r="AP46" s="1111"/>
      <c r="AQ46" s="1111"/>
      <c r="AR46" s="1111"/>
      <c r="AS46" s="1111"/>
      <c r="AT46" s="1111"/>
      <c r="AU46" s="1111"/>
      <c r="AV46" s="1111"/>
      <c r="AW46" s="1111"/>
      <c r="AX46" s="1111"/>
      <c r="AY46" s="1111"/>
      <c r="AZ46" s="1111"/>
      <c r="BA46" s="1111"/>
      <c r="BB46" s="1111"/>
      <c r="BC46" s="1111"/>
      <c r="BD46" s="1111"/>
      <c r="BE46" s="1111"/>
      <c r="BF46" s="1111"/>
      <c r="BG46" s="1111"/>
      <c r="BH46" s="1111"/>
      <c r="BI46" s="1111"/>
      <c r="BJ46" s="1111"/>
      <c r="BK46" s="1111"/>
      <c r="BL46" s="1111"/>
      <c r="BM46" s="1111"/>
      <c r="BN46" s="1111"/>
      <c r="BO46" s="1111"/>
      <c r="BP46" s="1111"/>
      <c r="BQ46" s="1111"/>
      <c r="BR46" s="1111"/>
      <c r="BS46" s="1111"/>
      <c r="BT46" s="1111"/>
      <c r="BU46" s="1111"/>
      <c r="BV46" s="1111"/>
      <c r="BW46" s="1111"/>
      <c r="BX46" s="1111"/>
      <c r="BY46" s="1111"/>
      <c r="BZ46" s="1111"/>
      <c r="CA46" s="1111"/>
      <c r="CB46" s="1111"/>
      <c r="CC46" s="1111"/>
      <c r="CD46" s="1111"/>
      <c r="CE46" s="1111"/>
      <c r="CF46" s="1111"/>
      <c r="CG46" s="1111"/>
      <c r="CH46" s="1111"/>
      <c r="CI46" s="1111"/>
      <c r="CJ46" s="1111"/>
      <c r="CK46" s="1111"/>
      <c r="CL46" s="1111"/>
      <c r="CM46" s="1111"/>
      <c r="CN46" s="1111"/>
      <c r="CO46" s="1111"/>
      <c r="CP46" s="1111"/>
      <c r="CQ46" s="1111"/>
      <c r="CR46" s="1111"/>
      <c r="CS46" s="1111"/>
      <c r="CT46" s="1111"/>
      <c r="CU46" s="1111"/>
      <c r="CV46" s="1111"/>
      <c r="CW46" s="1111"/>
      <c r="CX46" s="1124"/>
      <c r="CY46" s="1117"/>
    </row>
    <row r="47" spans="2:103" ht="15" customHeight="1">
      <c r="B47" s="1130" t="s">
        <v>1031</v>
      </c>
      <c r="C47" s="1111"/>
      <c r="D47" s="1111"/>
      <c r="E47" s="1111"/>
      <c r="F47" s="1111"/>
      <c r="G47" s="1111"/>
      <c r="H47" s="1111"/>
      <c r="I47" s="1111"/>
      <c r="J47" s="1111"/>
      <c r="K47" s="1111"/>
      <c r="L47" s="1111"/>
      <c r="M47" s="1111"/>
      <c r="N47" s="1111"/>
      <c r="O47" s="1111"/>
      <c r="P47" s="1111"/>
      <c r="Q47" s="1111"/>
      <c r="R47" s="1111"/>
      <c r="S47" s="1111"/>
      <c r="T47" s="1111"/>
      <c r="U47" s="1111"/>
      <c r="V47" s="1111"/>
      <c r="W47" s="1111"/>
      <c r="X47" s="1111"/>
      <c r="Y47" s="1111"/>
      <c r="Z47" s="1111"/>
      <c r="AA47" s="1111"/>
      <c r="AB47" s="1111"/>
      <c r="AC47" s="1111"/>
      <c r="AD47" s="1111"/>
      <c r="AE47" s="1111"/>
      <c r="AF47" s="1111"/>
      <c r="AG47" s="1111"/>
      <c r="AH47" s="1111"/>
      <c r="AI47" s="1111"/>
      <c r="AJ47" s="1111"/>
      <c r="AK47" s="1111"/>
      <c r="AL47" s="1111"/>
      <c r="AM47" s="1111"/>
      <c r="AN47" s="1111"/>
      <c r="AO47" s="1111"/>
      <c r="AP47" s="1111"/>
      <c r="AQ47" s="1111"/>
      <c r="AR47" s="1111"/>
      <c r="AS47" s="1111"/>
      <c r="AT47" s="1111"/>
      <c r="AU47" s="1111"/>
      <c r="AV47" s="1111"/>
      <c r="AW47" s="1111"/>
      <c r="AX47" s="1111"/>
      <c r="AY47" s="1111"/>
      <c r="AZ47" s="1111"/>
      <c r="BA47" s="1111"/>
      <c r="BB47" s="1111"/>
      <c r="BC47" s="1111"/>
      <c r="BD47" s="1111"/>
      <c r="BE47" s="1111"/>
      <c r="BF47" s="1111"/>
      <c r="BG47" s="1111"/>
      <c r="BH47" s="1111"/>
      <c r="BI47" s="1111"/>
      <c r="BJ47" s="1111"/>
      <c r="BK47" s="1111"/>
      <c r="BL47" s="1111"/>
      <c r="BM47" s="1111"/>
      <c r="BN47" s="1111"/>
      <c r="BO47" s="1111"/>
      <c r="BP47" s="1111"/>
      <c r="BQ47" s="1111"/>
      <c r="BR47" s="1111"/>
      <c r="BS47" s="1111"/>
      <c r="BT47" s="1111"/>
      <c r="BU47" s="1111"/>
      <c r="BV47" s="1111"/>
      <c r="BW47" s="1111"/>
      <c r="BX47" s="1111"/>
      <c r="BY47" s="1111"/>
      <c r="BZ47" s="1111"/>
      <c r="CA47" s="1111"/>
      <c r="CB47" s="1111"/>
      <c r="CC47" s="1111"/>
      <c r="CD47" s="1111"/>
      <c r="CE47" s="1111"/>
      <c r="CF47" s="1111"/>
      <c r="CG47" s="1111"/>
      <c r="CH47" s="1111"/>
      <c r="CI47" s="1111"/>
      <c r="CJ47" s="1111"/>
      <c r="CK47" s="1111"/>
      <c r="CL47" s="1111"/>
      <c r="CM47" s="1111"/>
      <c r="CN47" s="1111"/>
      <c r="CO47" s="1111"/>
      <c r="CP47" s="1111"/>
      <c r="CQ47" s="1111"/>
      <c r="CR47" s="1111"/>
      <c r="CS47" s="1111"/>
      <c r="CT47" s="1111"/>
      <c r="CU47" s="1111"/>
      <c r="CV47" s="1111"/>
      <c r="CW47" s="1111"/>
      <c r="CX47" s="1124"/>
      <c r="CY47" s="1117"/>
    </row>
    <row r="48" spans="2:103" ht="15" customHeight="1">
      <c r="B48" s="1130" t="s">
        <v>1032</v>
      </c>
      <c r="C48" s="629" t="str">
        <f t="shared" ref="C48" si="16">IF(OR(ISNUMBER(C49),ISNUMBER(C50),ISNUMBER(C51),ISNUMBER(C52)),SUM(C49:C52),"")</f>
        <v/>
      </c>
      <c r="D48" s="629" t="str">
        <f t="shared" ref="D48" si="17">IF(OR(ISNUMBER(D49),ISNUMBER(D50),ISNUMBER(D51),ISNUMBER(D52)),SUM(D49:D52),"")</f>
        <v/>
      </c>
      <c r="E48" s="629" t="str">
        <f t="shared" ref="E48:BP48" si="18">IF(OR(ISNUMBER(E49),ISNUMBER(E50),ISNUMBER(E51),ISNUMBER(E52)),SUM(E49:E52),"")</f>
        <v/>
      </c>
      <c r="F48" s="629" t="str">
        <f t="shared" si="18"/>
        <v/>
      </c>
      <c r="G48" s="629" t="str">
        <f t="shared" si="18"/>
        <v/>
      </c>
      <c r="H48" s="629" t="str">
        <f t="shared" si="18"/>
        <v/>
      </c>
      <c r="I48" s="629" t="str">
        <f t="shared" si="18"/>
        <v/>
      </c>
      <c r="J48" s="629" t="str">
        <f t="shared" si="18"/>
        <v/>
      </c>
      <c r="K48" s="629" t="str">
        <f t="shared" si="18"/>
        <v/>
      </c>
      <c r="L48" s="629" t="str">
        <f t="shared" si="18"/>
        <v/>
      </c>
      <c r="M48" s="629" t="str">
        <f t="shared" si="18"/>
        <v/>
      </c>
      <c r="N48" s="629" t="str">
        <f t="shared" si="18"/>
        <v/>
      </c>
      <c r="O48" s="629" t="str">
        <f t="shared" si="18"/>
        <v/>
      </c>
      <c r="P48" s="629" t="str">
        <f t="shared" si="18"/>
        <v/>
      </c>
      <c r="Q48" s="629" t="str">
        <f t="shared" si="18"/>
        <v/>
      </c>
      <c r="R48" s="629" t="str">
        <f t="shared" si="18"/>
        <v/>
      </c>
      <c r="S48" s="629" t="str">
        <f t="shared" si="18"/>
        <v/>
      </c>
      <c r="T48" s="629" t="str">
        <f t="shared" si="18"/>
        <v/>
      </c>
      <c r="U48" s="629" t="str">
        <f t="shared" si="18"/>
        <v/>
      </c>
      <c r="V48" s="629" t="str">
        <f t="shared" si="18"/>
        <v/>
      </c>
      <c r="W48" s="629" t="str">
        <f t="shared" si="18"/>
        <v/>
      </c>
      <c r="X48" s="629" t="str">
        <f t="shared" si="18"/>
        <v/>
      </c>
      <c r="Y48" s="629" t="str">
        <f t="shared" si="18"/>
        <v/>
      </c>
      <c r="Z48" s="629" t="str">
        <f t="shared" si="18"/>
        <v/>
      </c>
      <c r="AA48" s="629" t="str">
        <f t="shared" si="18"/>
        <v/>
      </c>
      <c r="AB48" s="629" t="str">
        <f t="shared" si="18"/>
        <v/>
      </c>
      <c r="AC48" s="629" t="str">
        <f t="shared" si="18"/>
        <v/>
      </c>
      <c r="AD48" s="629" t="str">
        <f t="shared" si="18"/>
        <v/>
      </c>
      <c r="AE48" s="629" t="str">
        <f t="shared" si="18"/>
        <v/>
      </c>
      <c r="AF48" s="629" t="str">
        <f t="shared" si="18"/>
        <v/>
      </c>
      <c r="AG48" s="629" t="str">
        <f t="shared" si="18"/>
        <v/>
      </c>
      <c r="AH48" s="629" t="str">
        <f t="shared" si="18"/>
        <v/>
      </c>
      <c r="AI48" s="629" t="str">
        <f t="shared" si="18"/>
        <v/>
      </c>
      <c r="AJ48" s="629" t="str">
        <f t="shared" si="18"/>
        <v/>
      </c>
      <c r="AK48" s="629" t="str">
        <f t="shared" si="18"/>
        <v/>
      </c>
      <c r="AL48" s="629" t="str">
        <f t="shared" si="18"/>
        <v/>
      </c>
      <c r="AM48" s="629" t="str">
        <f t="shared" si="18"/>
        <v/>
      </c>
      <c r="AN48" s="629" t="str">
        <f t="shared" si="18"/>
        <v/>
      </c>
      <c r="AO48" s="629" t="str">
        <f t="shared" si="18"/>
        <v/>
      </c>
      <c r="AP48" s="629" t="str">
        <f t="shared" si="18"/>
        <v/>
      </c>
      <c r="AQ48" s="629" t="str">
        <f t="shared" si="18"/>
        <v/>
      </c>
      <c r="AR48" s="629" t="str">
        <f t="shared" si="18"/>
        <v/>
      </c>
      <c r="AS48" s="629" t="str">
        <f t="shared" si="18"/>
        <v/>
      </c>
      <c r="AT48" s="629" t="str">
        <f t="shared" si="18"/>
        <v/>
      </c>
      <c r="AU48" s="629" t="str">
        <f t="shared" si="18"/>
        <v/>
      </c>
      <c r="AV48" s="629" t="str">
        <f t="shared" si="18"/>
        <v/>
      </c>
      <c r="AW48" s="629" t="str">
        <f t="shared" si="18"/>
        <v/>
      </c>
      <c r="AX48" s="629" t="str">
        <f t="shared" si="18"/>
        <v/>
      </c>
      <c r="AY48" s="629" t="str">
        <f t="shared" si="18"/>
        <v/>
      </c>
      <c r="AZ48" s="629" t="str">
        <f t="shared" si="18"/>
        <v/>
      </c>
      <c r="BA48" s="629" t="str">
        <f t="shared" si="18"/>
        <v/>
      </c>
      <c r="BB48" s="629" t="str">
        <f t="shared" si="18"/>
        <v/>
      </c>
      <c r="BC48" s="629" t="str">
        <f t="shared" si="18"/>
        <v/>
      </c>
      <c r="BD48" s="629" t="str">
        <f t="shared" si="18"/>
        <v/>
      </c>
      <c r="BE48" s="629" t="str">
        <f t="shared" si="18"/>
        <v/>
      </c>
      <c r="BF48" s="629" t="str">
        <f t="shared" si="18"/>
        <v/>
      </c>
      <c r="BG48" s="629" t="str">
        <f t="shared" si="18"/>
        <v/>
      </c>
      <c r="BH48" s="629" t="str">
        <f t="shared" si="18"/>
        <v/>
      </c>
      <c r="BI48" s="629" t="str">
        <f t="shared" si="18"/>
        <v/>
      </c>
      <c r="BJ48" s="629" t="str">
        <f t="shared" si="18"/>
        <v/>
      </c>
      <c r="BK48" s="629" t="str">
        <f t="shared" si="18"/>
        <v/>
      </c>
      <c r="BL48" s="629" t="str">
        <f t="shared" si="18"/>
        <v/>
      </c>
      <c r="BM48" s="629" t="str">
        <f t="shared" si="18"/>
        <v/>
      </c>
      <c r="BN48" s="629" t="str">
        <f t="shared" si="18"/>
        <v/>
      </c>
      <c r="BO48" s="629" t="str">
        <f t="shared" si="18"/>
        <v/>
      </c>
      <c r="BP48" s="629" t="str">
        <f t="shared" si="18"/>
        <v/>
      </c>
      <c r="BQ48" s="629" t="str">
        <f t="shared" ref="BQ48:CX48" si="19">IF(OR(ISNUMBER(BQ49),ISNUMBER(BQ50),ISNUMBER(BQ51),ISNUMBER(BQ52)),SUM(BQ49:BQ52),"")</f>
        <v/>
      </c>
      <c r="BR48" s="629" t="str">
        <f t="shared" si="19"/>
        <v/>
      </c>
      <c r="BS48" s="629" t="str">
        <f t="shared" si="19"/>
        <v/>
      </c>
      <c r="BT48" s="629" t="str">
        <f t="shared" si="19"/>
        <v/>
      </c>
      <c r="BU48" s="629" t="str">
        <f t="shared" si="19"/>
        <v/>
      </c>
      <c r="BV48" s="629" t="str">
        <f t="shared" si="19"/>
        <v/>
      </c>
      <c r="BW48" s="629" t="str">
        <f t="shared" si="19"/>
        <v/>
      </c>
      <c r="BX48" s="629" t="str">
        <f t="shared" si="19"/>
        <v/>
      </c>
      <c r="BY48" s="629" t="str">
        <f t="shared" si="19"/>
        <v/>
      </c>
      <c r="BZ48" s="629" t="str">
        <f t="shared" si="19"/>
        <v/>
      </c>
      <c r="CA48" s="629" t="str">
        <f t="shared" si="19"/>
        <v/>
      </c>
      <c r="CB48" s="629" t="str">
        <f t="shared" si="19"/>
        <v/>
      </c>
      <c r="CC48" s="629" t="str">
        <f t="shared" si="19"/>
        <v/>
      </c>
      <c r="CD48" s="629" t="str">
        <f t="shared" si="19"/>
        <v/>
      </c>
      <c r="CE48" s="629" t="str">
        <f t="shared" si="19"/>
        <v/>
      </c>
      <c r="CF48" s="629" t="str">
        <f t="shared" si="19"/>
        <v/>
      </c>
      <c r="CG48" s="629" t="str">
        <f t="shared" si="19"/>
        <v/>
      </c>
      <c r="CH48" s="629" t="str">
        <f t="shared" si="19"/>
        <v/>
      </c>
      <c r="CI48" s="629" t="str">
        <f t="shared" si="19"/>
        <v/>
      </c>
      <c r="CJ48" s="629" t="str">
        <f t="shared" si="19"/>
        <v/>
      </c>
      <c r="CK48" s="629" t="str">
        <f t="shared" si="19"/>
        <v/>
      </c>
      <c r="CL48" s="629" t="str">
        <f t="shared" si="19"/>
        <v/>
      </c>
      <c r="CM48" s="629" t="str">
        <f t="shared" si="19"/>
        <v/>
      </c>
      <c r="CN48" s="629" t="str">
        <f t="shared" si="19"/>
        <v/>
      </c>
      <c r="CO48" s="629" t="str">
        <f t="shared" si="19"/>
        <v/>
      </c>
      <c r="CP48" s="629" t="str">
        <f t="shared" si="19"/>
        <v/>
      </c>
      <c r="CQ48" s="629" t="str">
        <f t="shared" si="19"/>
        <v/>
      </c>
      <c r="CR48" s="629" t="str">
        <f t="shared" si="19"/>
        <v/>
      </c>
      <c r="CS48" s="629" t="str">
        <f t="shared" si="19"/>
        <v/>
      </c>
      <c r="CT48" s="629" t="str">
        <f t="shared" si="19"/>
        <v/>
      </c>
      <c r="CU48" s="629" t="str">
        <f t="shared" si="19"/>
        <v/>
      </c>
      <c r="CV48" s="629" t="str">
        <f t="shared" si="19"/>
        <v/>
      </c>
      <c r="CW48" s="629" t="str">
        <f t="shared" si="19"/>
        <v/>
      </c>
      <c r="CX48" s="630" t="str">
        <f t="shared" si="19"/>
        <v/>
      </c>
      <c r="CY48" s="1117"/>
    </row>
    <row r="49" spans="2:103" ht="15" customHeight="1">
      <c r="B49" s="1133" t="s">
        <v>1033</v>
      </c>
      <c r="C49" s="1111"/>
      <c r="D49" s="1111"/>
      <c r="E49" s="1111"/>
      <c r="F49" s="1111"/>
      <c r="G49" s="1111"/>
      <c r="H49" s="1111"/>
      <c r="I49" s="1111"/>
      <c r="J49" s="1111"/>
      <c r="K49" s="1111"/>
      <c r="L49" s="1111"/>
      <c r="M49" s="1111"/>
      <c r="N49" s="1111"/>
      <c r="O49" s="1111"/>
      <c r="P49" s="1111"/>
      <c r="Q49" s="1111"/>
      <c r="R49" s="1111"/>
      <c r="S49" s="1111"/>
      <c r="T49" s="1111"/>
      <c r="U49" s="1111"/>
      <c r="V49" s="1111"/>
      <c r="W49" s="1111"/>
      <c r="X49" s="1111"/>
      <c r="Y49" s="1111"/>
      <c r="Z49" s="1111"/>
      <c r="AA49" s="1111"/>
      <c r="AB49" s="1111"/>
      <c r="AC49" s="1111"/>
      <c r="AD49" s="1111"/>
      <c r="AE49" s="1111"/>
      <c r="AF49" s="1111"/>
      <c r="AG49" s="1111"/>
      <c r="AH49" s="1111"/>
      <c r="AI49" s="1111"/>
      <c r="AJ49" s="1111"/>
      <c r="AK49" s="1111"/>
      <c r="AL49" s="1111"/>
      <c r="AM49" s="1111"/>
      <c r="AN49" s="1111"/>
      <c r="AO49" s="1111"/>
      <c r="AP49" s="1111"/>
      <c r="AQ49" s="1111"/>
      <c r="AR49" s="1111"/>
      <c r="AS49" s="1111"/>
      <c r="AT49" s="1111"/>
      <c r="AU49" s="1111"/>
      <c r="AV49" s="1111"/>
      <c r="AW49" s="1111"/>
      <c r="AX49" s="1111"/>
      <c r="AY49" s="1111"/>
      <c r="AZ49" s="1111"/>
      <c r="BA49" s="1111"/>
      <c r="BB49" s="1111"/>
      <c r="BC49" s="1111"/>
      <c r="BD49" s="1111"/>
      <c r="BE49" s="1111"/>
      <c r="BF49" s="1111"/>
      <c r="BG49" s="1111"/>
      <c r="BH49" s="1111"/>
      <c r="BI49" s="1111"/>
      <c r="BJ49" s="1111"/>
      <c r="BK49" s="1111"/>
      <c r="BL49" s="1111"/>
      <c r="BM49" s="1111"/>
      <c r="BN49" s="1111"/>
      <c r="BO49" s="1111"/>
      <c r="BP49" s="1111"/>
      <c r="BQ49" s="1111"/>
      <c r="BR49" s="1111"/>
      <c r="BS49" s="1111"/>
      <c r="BT49" s="1111"/>
      <c r="BU49" s="1111"/>
      <c r="BV49" s="1111"/>
      <c r="BW49" s="1111"/>
      <c r="BX49" s="1111"/>
      <c r="BY49" s="1111"/>
      <c r="BZ49" s="1111"/>
      <c r="CA49" s="1111"/>
      <c r="CB49" s="1111"/>
      <c r="CC49" s="1111"/>
      <c r="CD49" s="1111"/>
      <c r="CE49" s="1111"/>
      <c r="CF49" s="1111"/>
      <c r="CG49" s="1111"/>
      <c r="CH49" s="1111"/>
      <c r="CI49" s="1111"/>
      <c r="CJ49" s="1111"/>
      <c r="CK49" s="1111"/>
      <c r="CL49" s="1111"/>
      <c r="CM49" s="1111"/>
      <c r="CN49" s="1111"/>
      <c r="CO49" s="1111"/>
      <c r="CP49" s="1111"/>
      <c r="CQ49" s="1111"/>
      <c r="CR49" s="1111"/>
      <c r="CS49" s="1111"/>
      <c r="CT49" s="1111"/>
      <c r="CU49" s="1111"/>
      <c r="CV49" s="1111"/>
      <c r="CW49" s="1111"/>
      <c r="CX49" s="1124"/>
      <c r="CY49" s="1117"/>
    </row>
    <row r="50" spans="2:103" ht="15" customHeight="1">
      <c r="B50" s="1133" t="s">
        <v>1034</v>
      </c>
      <c r="C50" s="1111"/>
      <c r="D50" s="1111"/>
      <c r="E50" s="1111"/>
      <c r="F50" s="1111"/>
      <c r="G50" s="1111"/>
      <c r="H50" s="1111"/>
      <c r="I50" s="1111"/>
      <c r="J50" s="1111"/>
      <c r="K50" s="1111"/>
      <c r="L50" s="1111"/>
      <c r="M50" s="1111"/>
      <c r="N50" s="1111"/>
      <c r="O50" s="1111"/>
      <c r="P50" s="1111"/>
      <c r="Q50" s="1111"/>
      <c r="R50" s="1111"/>
      <c r="S50" s="1111"/>
      <c r="T50" s="1111"/>
      <c r="U50" s="1111"/>
      <c r="V50" s="1111"/>
      <c r="W50" s="1111"/>
      <c r="X50" s="1111"/>
      <c r="Y50" s="1111"/>
      <c r="Z50" s="1111"/>
      <c r="AA50" s="1111"/>
      <c r="AB50" s="1111"/>
      <c r="AC50" s="1111"/>
      <c r="AD50" s="1111"/>
      <c r="AE50" s="1111"/>
      <c r="AF50" s="1111"/>
      <c r="AG50" s="1111"/>
      <c r="AH50" s="1111"/>
      <c r="AI50" s="1111"/>
      <c r="AJ50" s="1111"/>
      <c r="AK50" s="1111"/>
      <c r="AL50" s="1111"/>
      <c r="AM50" s="1111"/>
      <c r="AN50" s="1111"/>
      <c r="AO50" s="1111"/>
      <c r="AP50" s="1111"/>
      <c r="AQ50" s="1111"/>
      <c r="AR50" s="1111"/>
      <c r="AS50" s="1111"/>
      <c r="AT50" s="1111"/>
      <c r="AU50" s="1111"/>
      <c r="AV50" s="1111"/>
      <c r="AW50" s="1111"/>
      <c r="AX50" s="1111"/>
      <c r="AY50" s="1111"/>
      <c r="AZ50" s="1111"/>
      <c r="BA50" s="1111"/>
      <c r="BB50" s="1111"/>
      <c r="BC50" s="1111"/>
      <c r="BD50" s="1111"/>
      <c r="BE50" s="1111"/>
      <c r="BF50" s="1111"/>
      <c r="BG50" s="1111"/>
      <c r="BH50" s="1111"/>
      <c r="BI50" s="1111"/>
      <c r="BJ50" s="1111"/>
      <c r="BK50" s="1111"/>
      <c r="BL50" s="1111"/>
      <c r="BM50" s="1111"/>
      <c r="BN50" s="1111"/>
      <c r="BO50" s="1111"/>
      <c r="BP50" s="1111"/>
      <c r="BQ50" s="1111"/>
      <c r="BR50" s="1111"/>
      <c r="BS50" s="1111"/>
      <c r="BT50" s="1111"/>
      <c r="BU50" s="1111"/>
      <c r="BV50" s="1111"/>
      <c r="BW50" s="1111"/>
      <c r="BX50" s="1111"/>
      <c r="BY50" s="1111"/>
      <c r="BZ50" s="1111"/>
      <c r="CA50" s="1111"/>
      <c r="CB50" s="1111"/>
      <c r="CC50" s="1111"/>
      <c r="CD50" s="1111"/>
      <c r="CE50" s="1111"/>
      <c r="CF50" s="1111"/>
      <c r="CG50" s="1111"/>
      <c r="CH50" s="1111"/>
      <c r="CI50" s="1111"/>
      <c r="CJ50" s="1111"/>
      <c r="CK50" s="1111"/>
      <c r="CL50" s="1111"/>
      <c r="CM50" s="1111"/>
      <c r="CN50" s="1111"/>
      <c r="CO50" s="1111"/>
      <c r="CP50" s="1111"/>
      <c r="CQ50" s="1111"/>
      <c r="CR50" s="1111"/>
      <c r="CS50" s="1111"/>
      <c r="CT50" s="1111"/>
      <c r="CU50" s="1111"/>
      <c r="CV50" s="1111"/>
      <c r="CW50" s="1111"/>
      <c r="CX50" s="1124"/>
      <c r="CY50" s="1117"/>
    </row>
    <row r="51" spans="2:103" ht="15" customHeight="1">
      <c r="B51" s="1133" t="s">
        <v>1035</v>
      </c>
      <c r="C51" s="1111"/>
      <c r="D51" s="1111"/>
      <c r="E51" s="1111"/>
      <c r="F51" s="1111"/>
      <c r="G51" s="1111"/>
      <c r="H51" s="1111"/>
      <c r="I51" s="1111"/>
      <c r="J51" s="1111"/>
      <c r="K51" s="1111"/>
      <c r="L51" s="1111"/>
      <c r="M51" s="1111"/>
      <c r="N51" s="1111"/>
      <c r="O51" s="1111"/>
      <c r="P51" s="1111"/>
      <c r="Q51" s="1111"/>
      <c r="R51" s="1111"/>
      <c r="S51" s="1111"/>
      <c r="T51" s="1111"/>
      <c r="U51" s="1111"/>
      <c r="V51" s="1111"/>
      <c r="W51" s="1111"/>
      <c r="X51" s="1111"/>
      <c r="Y51" s="1111"/>
      <c r="Z51" s="1111"/>
      <c r="AA51" s="1111"/>
      <c r="AB51" s="1111"/>
      <c r="AC51" s="1111"/>
      <c r="AD51" s="1111"/>
      <c r="AE51" s="1111"/>
      <c r="AF51" s="1111"/>
      <c r="AG51" s="1111"/>
      <c r="AH51" s="1111"/>
      <c r="AI51" s="1111"/>
      <c r="AJ51" s="1111"/>
      <c r="AK51" s="1111"/>
      <c r="AL51" s="1111"/>
      <c r="AM51" s="1111"/>
      <c r="AN51" s="1111"/>
      <c r="AO51" s="1111"/>
      <c r="AP51" s="1111"/>
      <c r="AQ51" s="1111"/>
      <c r="AR51" s="1111"/>
      <c r="AS51" s="1111"/>
      <c r="AT51" s="1111"/>
      <c r="AU51" s="1111"/>
      <c r="AV51" s="1111"/>
      <c r="AW51" s="1111"/>
      <c r="AX51" s="1111"/>
      <c r="AY51" s="1111"/>
      <c r="AZ51" s="1111"/>
      <c r="BA51" s="1111"/>
      <c r="BB51" s="1111"/>
      <c r="BC51" s="1111"/>
      <c r="BD51" s="1111"/>
      <c r="BE51" s="1111"/>
      <c r="BF51" s="1111"/>
      <c r="BG51" s="1111"/>
      <c r="BH51" s="1111"/>
      <c r="BI51" s="1111"/>
      <c r="BJ51" s="1111"/>
      <c r="BK51" s="1111"/>
      <c r="BL51" s="1111"/>
      <c r="BM51" s="1111"/>
      <c r="BN51" s="1111"/>
      <c r="BO51" s="1111"/>
      <c r="BP51" s="1111"/>
      <c r="BQ51" s="1111"/>
      <c r="BR51" s="1111"/>
      <c r="BS51" s="1111"/>
      <c r="BT51" s="1111"/>
      <c r="BU51" s="1111"/>
      <c r="BV51" s="1111"/>
      <c r="BW51" s="1111"/>
      <c r="BX51" s="1111"/>
      <c r="BY51" s="1111"/>
      <c r="BZ51" s="1111"/>
      <c r="CA51" s="1111"/>
      <c r="CB51" s="1111"/>
      <c r="CC51" s="1111"/>
      <c r="CD51" s="1111"/>
      <c r="CE51" s="1111"/>
      <c r="CF51" s="1111"/>
      <c r="CG51" s="1111"/>
      <c r="CH51" s="1111"/>
      <c r="CI51" s="1111"/>
      <c r="CJ51" s="1111"/>
      <c r="CK51" s="1111"/>
      <c r="CL51" s="1111"/>
      <c r="CM51" s="1111"/>
      <c r="CN51" s="1111"/>
      <c r="CO51" s="1111"/>
      <c r="CP51" s="1111"/>
      <c r="CQ51" s="1111"/>
      <c r="CR51" s="1111"/>
      <c r="CS51" s="1111"/>
      <c r="CT51" s="1111"/>
      <c r="CU51" s="1111"/>
      <c r="CV51" s="1111"/>
      <c r="CW51" s="1111"/>
      <c r="CX51" s="1124"/>
      <c r="CY51" s="1117"/>
    </row>
    <row r="52" spans="2:103" ht="15" customHeight="1">
      <c r="B52" s="1133" t="s">
        <v>1036</v>
      </c>
      <c r="C52" s="1111"/>
      <c r="D52" s="1111"/>
      <c r="E52" s="1111"/>
      <c r="F52" s="1111"/>
      <c r="G52" s="1111"/>
      <c r="H52" s="1111"/>
      <c r="I52" s="1111"/>
      <c r="J52" s="1111"/>
      <c r="K52" s="1111"/>
      <c r="L52" s="1111"/>
      <c r="M52" s="1111"/>
      <c r="N52" s="1111"/>
      <c r="O52" s="1111"/>
      <c r="P52" s="1111"/>
      <c r="Q52" s="1111"/>
      <c r="R52" s="1111"/>
      <c r="S52" s="1111"/>
      <c r="T52" s="1111"/>
      <c r="U52" s="1111"/>
      <c r="V52" s="1111"/>
      <c r="W52" s="1111"/>
      <c r="X52" s="1111"/>
      <c r="Y52" s="1111"/>
      <c r="Z52" s="1111"/>
      <c r="AA52" s="1111"/>
      <c r="AB52" s="1111"/>
      <c r="AC52" s="1111"/>
      <c r="AD52" s="1111"/>
      <c r="AE52" s="1111"/>
      <c r="AF52" s="1111"/>
      <c r="AG52" s="1111"/>
      <c r="AH52" s="1111"/>
      <c r="AI52" s="1111"/>
      <c r="AJ52" s="1111"/>
      <c r="AK52" s="1111"/>
      <c r="AL52" s="1111"/>
      <c r="AM52" s="1111"/>
      <c r="AN52" s="1111"/>
      <c r="AO52" s="1111"/>
      <c r="AP52" s="1111"/>
      <c r="AQ52" s="1111"/>
      <c r="AR52" s="1111"/>
      <c r="AS52" s="1111"/>
      <c r="AT52" s="1111"/>
      <c r="AU52" s="1111"/>
      <c r="AV52" s="1111"/>
      <c r="AW52" s="1111"/>
      <c r="AX52" s="1111"/>
      <c r="AY52" s="1111"/>
      <c r="AZ52" s="1111"/>
      <c r="BA52" s="1111"/>
      <c r="BB52" s="1111"/>
      <c r="BC52" s="1111"/>
      <c r="BD52" s="1111"/>
      <c r="BE52" s="1111"/>
      <c r="BF52" s="1111"/>
      <c r="BG52" s="1111"/>
      <c r="BH52" s="1111"/>
      <c r="BI52" s="1111"/>
      <c r="BJ52" s="1111"/>
      <c r="BK52" s="1111"/>
      <c r="BL52" s="1111"/>
      <c r="BM52" s="1111"/>
      <c r="BN52" s="1111"/>
      <c r="BO52" s="1111"/>
      <c r="BP52" s="1111"/>
      <c r="BQ52" s="1111"/>
      <c r="BR52" s="1111"/>
      <c r="BS52" s="1111"/>
      <c r="BT52" s="1111"/>
      <c r="BU52" s="1111"/>
      <c r="BV52" s="1111"/>
      <c r="BW52" s="1111"/>
      <c r="BX52" s="1111"/>
      <c r="BY52" s="1111"/>
      <c r="BZ52" s="1111"/>
      <c r="CA52" s="1111"/>
      <c r="CB52" s="1111"/>
      <c r="CC52" s="1111"/>
      <c r="CD52" s="1111"/>
      <c r="CE52" s="1111"/>
      <c r="CF52" s="1111"/>
      <c r="CG52" s="1111"/>
      <c r="CH52" s="1111"/>
      <c r="CI52" s="1111"/>
      <c r="CJ52" s="1111"/>
      <c r="CK52" s="1111"/>
      <c r="CL52" s="1111"/>
      <c r="CM52" s="1111"/>
      <c r="CN52" s="1111"/>
      <c r="CO52" s="1111"/>
      <c r="CP52" s="1111"/>
      <c r="CQ52" s="1111"/>
      <c r="CR52" s="1111"/>
      <c r="CS52" s="1111"/>
      <c r="CT52" s="1111"/>
      <c r="CU52" s="1111"/>
      <c r="CV52" s="1111"/>
      <c r="CW52" s="1111"/>
      <c r="CX52" s="1124"/>
      <c r="CY52" s="1117"/>
    </row>
    <row r="53" spans="2:103" ht="15" customHeight="1">
      <c r="B53" s="1130" t="s">
        <v>1026</v>
      </c>
      <c r="C53" s="1111"/>
      <c r="D53" s="1111"/>
      <c r="E53" s="1111"/>
      <c r="F53" s="1111"/>
      <c r="G53" s="1111"/>
      <c r="H53" s="1111"/>
      <c r="I53" s="1111"/>
      <c r="J53" s="1111"/>
      <c r="K53" s="1111"/>
      <c r="L53" s="1111"/>
      <c r="M53" s="1111"/>
      <c r="N53" s="1111"/>
      <c r="O53" s="1111"/>
      <c r="P53" s="1111"/>
      <c r="Q53" s="1111"/>
      <c r="R53" s="1111"/>
      <c r="S53" s="1111"/>
      <c r="T53" s="1111"/>
      <c r="U53" s="1111"/>
      <c r="V53" s="1111"/>
      <c r="W53" s="1111"/>
      <c r="X53" s="1111"/>
      <c r="Y53" s="1111"/>
      <c r="Z53" s="1111"/>
      <c r="AA53" s="1111"/>
      <c r="AB53" s="1111"/>
      <c r="AC53" s="1111"/>
      <c r="AD53" s="1111"/>
      <c r="AE53" s="1111"/>
      <c r="AF53" s="1111"/>
      <c r="AG53" s="1111"/>
      <c r="AH53" s="1111"/>
      <c r="AI53" s="1111"/>
      <c r="AJ53" s="1111"/>
      <c r="AK53" s="1111"/>
      <c r="AL53" s="1111"/>
      <c r="AM53" s="1111"/>
      <c r="AN53" s="1111"/>
      <c r="AO53" s="1111"/>
      <c r="AP53" s="1111"/>
      <c r="AQ53" s="1111"/>
      <c r="AR53" s="1111"/>
      <c r="AS53" s="1111"/>
      <c r="AT53" s="1111"/>
      <c r="AU53" s="1111"/>
      <c r="AV53" s="1111"/>
      <c r="AW53" s="1111"/>
      <c r="AX53" s="1111"/>
      <c r="AY53" s="1111"/>
      <c r="AZ53" s="1111"/>
      <c r="BA53" s="1111"/>
      <c r="BB53" s="1111"/>
      <c r="BC53" s="1111"/>
      <c r="BD53" s="1111"/>
      <c r="BE53" s="1111"/>
      <c r="BF53" s="1111"/>
      <c r="BG53" s="1111"/>
      <c r="BH53" s="1111"/>
      <c r="BI53" s="1111"/>
      <c r="BJ53" s="1111"/>
      <c r="BK53" s="1111"/>
      <c r="BL53" s="1111"/>
      <c r="BM53" s="1111"/>
      <c r="BN53" s="1111"/>
      <c r="BO53" s="1111"/>
      <c r="BP53" s="1111"/>
      <c r="BQ53" s="1111"/>
      <c r="BR53" s="1111"/>
      <c r="BS53" s="1111"/>
      <c r="BT53" s="1111"/>
      <c r="BU53" s="1111"/>
      <c r="BV53" s="1111"/>
      <c r="BW53" s="1111"/>
      <c r="BX53" s="1111"/>
      <c r="BY53" s="1111"/>
      <c r="BZ53" s="1111"/>
      <c r="CA53" s="1111"/>
      <c r="CB53" s="1111"/>
      <c r="CC53" s="1111"/>
      <c r="CD53" s="1111"/>
      <c r="CE53" s="1111"/>
      <c r="CF53" s="1111"/>
      <c r="CG53" s="1111"/>
      <c r="CH53" s="1111"/>
      <c r="CI53" s="1111"/>
      <c r="CJ53" s="1111"/>
      <c r="CK53" s="1111"/>
      <c r="CL53" s="1111"/>
      <c r="CM53" s="1111"/>
      <c r="CN53" s="1111"/>
      <c r="CO53" s="1111"/>
      <c r="CP53" s="1111"/>
      <c r="CQ53" s="1111"/>
      <c r="CR53" s="1111"/>
      <c r="CS53" s="1111"/>
      <c r="CT53" s="1111"/>
      <c r="CU53" s="1111"/>
      <c r="CV53" s="1111"/>
      <c r="CW53" s="1111"/>
      <c r="CX53" s="1124"/>
      <c r="CY53" s="1117"/>
    </row>
    <row r="54" spans="2:103" ht="15" customHeight="1">
      <c r="B54" s="1210" t="s">
        <v>1655</v>
      </c>
      <c r="C54" s="1131"/>
      <c r="D54" s="1131"/>
      <c r="E54" s="1131"/>
      <c r="F54" s="1131"/>
      <c r="G54" s="1131"/>
      <c r="H54" s="1131"/>
      <c r="I54" s="1131"/>
      <c r="J54" s="1131"/>
      <c r="K54" s="1131"/>
      <c r="L54" s="1131"/>
      <c r="M54" s="1131"/>
      <c r="N54" s="1131"/>
      <c r="O54" s="1131"/>
      <c r="P54" s="1131"/>
      <c r="Q54" s="1131"/>
      <c r="R54" s="1131"/>
      <c r="S54" s="1131"/>
      <c r="T54" s="1131"/>
      <c r="U54" s="1131"/>
      <c r="V54" s="1131"/>
      <c r="W54" s="1131"/>
      <c r="X54" s="1131"/>
      <c r="Y54" s="1131"/>
      <c r="Z54" s="1131"/>
      <c r="AA54" s="1131"/>
      <c r="AB54" s="1131"/>
      <c r="AC54" s="1131"/>
      <c r="AD54" s="1131"/>
      <c r="AE54" s="1131"/>
      <c r="AF54" s="1131"/>
      <c r="AG54" s="1131"/>
      <c r="AH54" s="1131"/>
      <c r="AI54" s="1131"/>
      <c r="AJ54" s="1131"/>
      <c r="AK54" s="1131"/>
      <c r="AL54" s="1131"/>
      <c r="AM54" s="1131"/>
      <c r="AN54" s="1131"/>
      <c r="AO54" s="1131"/>
      <c r="AP54" s="1131"/>
      <c r="AQ54" s="1131"/>
      <c r="AR54" s="1131"/>
      <c r="AS54" s="1131"/>
      <c r="AT54" s="1131"/>
      <c r="AU54" s="1131"/>
      <c r="AV54" s="1131"/>
      <c r="AW54" s="1131"/>
      <c r="AX54" s="1131"/>
      <c r="AY54" s="1131"/>
      <c r="AZ54" s="1131"/>
      <c r="BA54" s="1131"/>
      <c r="BB54" s="1131"/>
      <c r="BC54" s="1131"/>
      <c r="BD54" s="1131"/>
      <c r="BE54" s="1131"/>
      <c r="BF54" s="1131"/>
      <c r="BG54" s="1131"/>
      <c r="BH54" s="1131"/>
      <c r="BI54" s="1131"/>
      <c r="BJ54" s="1131"/>
      <c r="BK54" s="1131"/>
      <c r="BL54" s="1131"/>
      <c r="BM54" s="1131"/>
      <c r="BN54" s="1131"/>
      <c r="BO54" s="1131"/>
      <c r="BP54" s="1131"/>
      <c r="BQ54" s="1131"/>
      <c r="BR54" s="1131"/>
      <c r="BS54" s="1131"/>
      <c r="BT54" s="1131"/>
      <c r="BU54" s="1131"/>
      <c r="BV54" s="1131"/>
      <c r="BW54" s="1131"/>
      <c r="BX54" s="1131"/>
      <c r="BY54" s="1131"/>
      <c r="BZ54" s="1131"/>
      <c r="CA54" s="1131"/>
      <c r="CB54" s="1131"/>
      <c r="CC54" s="1131"/>
      <c r="CD54" s="1131"/>
      <c r="CE54" s="1131"/>
      <c r="CF54" s="1131"/>
      <c r="CG54" s="1131"/>
      <c r="CH54" s="1131"/>
      <c r="CI54" s="1131"/>
      <c r="CJ54" s="1131"/>
      <c r="CK54" s="1131"/>
      <c r="CL54" s="1131"/>
      <c r="CM54" s="1131"/>
      <c r="CN54" s="1131"/>
      <c r="CO54" s="1131"/>
      <c r="CP54" s="1131"/>
      <c r="CQ54" s="1131"/>
      <c r="CR54" s="1131"/>
      <c r="CS54" s="1131"/>
      <c r="CT54" s="1131"/>
      <c r="CU54" s="1131"/>
      <c r="CV54" s="1131"/>
      <c r="CW54" s="1131"/>
      <c r="CX54" s="1132"/>
      <c r="CY54" s="1117"/>
    </row>
    <row r="55" spans="2:103" ht="15" customHeight="1">
      <c r="B55" s="1130" t="s">
        <v>1023</v>
      </c>
      <c r="C55" s="629" t="str">
        <f>IF(OR(ISNUMBER(C56),ISNUMBER(C57), ISNUMBER(C58)),SUM(C56:C58),"")</f>
        <v/>
      </c>
      <c r="D55" s="629" t="str">
        <f>IF(OR(ISNUMBER(D56),ISNUMBER(D57), ISNUMBER(D58)),SUM(D56:D58),"")</f>
        <v/>
      </c>
      <c r="E55" s="629" t="str">
        <f t="shared" ref="E55:BP55" si="20">IF(OR(ISNUMBER(E56),ISNUMBER(E57), ISNUMBER(E58)),SUM(E56:E58),"")</f>
        <v/>
      </c>
      <c r="F55" s="629" t="str">
        <f t="shared" si="20"/>
        <v/>
      </c>
      <c r="G55" s="629" t="str">
        <f t="shared" si="20"/>
        <v/>
      </c>
      <c r="H55" s="629" t="str">
        <f t="shared" si="20"/>
        <v/>
      </c>
      <c r="I55" s="629" t="str">
        <f t="shared" si="20"/>
        <v/>
      </c>
      <c r="J55" s="629" t="str">
        <f t="shared" si="20"/>
        <v/>
      </c>
      <c r="K55" s="629" t="str">
        <f t="shared" si="20"/>
        <v/>
      </c>
      <c r="L55" s="629" t="str">
        <f t="shared" si="20"/>
        <v/>
      </c>
      <c r="M55" s="629" t="str">
        <f t="shared" si="20"/>
        <v/>
      </c>
      <c r="N55" s="629" t="str">
        <f t="shared" si="20"/>
        <v/>
      </c>
      <c r="O55" s="629" t="str">
        <f t="shared" si="20"/>
        <v/>
      </c>
      <c r="P55" s="629" t="str">
        <f t="shared" si="20"/>
        <v/>
      </c>
      <c r="Q55" s="629" t="str">
        <f t="shared" si="20"/>
        <v/>
      </c>
      <c r="R55" s="629" t="str">
        <f t="shared" si="20"/>
        <v/>
      </c>
      <c r="S55" s="629" t="str">
        <f t="shared" si="20"/>
        <v/>
      </c>
      <c r="T55" s="629" t="str">
        <f t="shared" si="20"/>
        <v/>
      </c>
      <c r="U55" s="629" t="str">
        <f t="shared" si="20"/>
        <v/>
      </c>
      <c r="V55" s="629" t="str">
        <f t="shared" si="20"/>
        <v/>
      </c>
      <c r="W55" s="629" t="str">
        <f t="shared" si="20"/>
        <v/>
      </c>
      <c r="X55" s="629" t="str">
        <f t="shared" si="20"/>
        <v/>
      </c>
      <c r="Y55" s="629" t="str">
        <f t="shared" si="20"/>
        <v/>
      </c>
      <c r="Z55" s="629" t="str">
        <f t="shared" si="20"/>
        <v/>
      </c>
      <c r="AA55" s="629" t="str">
        <f t="shared" si="20"/>
        <v/>
      </c>
      <c r="AB55" s="629" t="str">
        <f t="shared" si="20"/>
        <v/>
      </c>
      <c r="AC55" s="629" t="str">
        <f t="shared" si="20"/>
        <v/>
      </c>
      <c r="AD55" s="629" t="str">
        <f t="shared" si="20"/>
        <v/>
      </c>
      <c r="AE55" s="629" t="str">
        <f t="shared" si="20"/>
        <v/>
      </c>
      <c r="AF55" s="629" t="str">
        <f t="shared" si="20"/>
        <v/>
      </c>
      <c r="AG55" s="629" t="str">
        <f t="shared" si="20"/>
        <v/>
      </c>
      <c r="AH55" s="629" t="str">
        <f t="shared" si="20"/>
        <v/>
      </c>
      <c r="AI55" s="629" t="str">
        <f t="shared" si="20"/>
        <v/>
      </c>
      <c r="AJ55" s="629" t="str">
        <f t="shared" si="20"/>
        <v/>
      </c>
      <c r="AK55" s="629" t="str">
        <f t="shared" si="20"/>
        <v/>
      </c>
      <c r="AL55" s="629" t="str">
        <f t="shared" si="20"/>
        <v/>
      </c>
      <c r="AM55" s="629" t="str">
        <f t="shared" si="20"/>
        <v/>
      </c>
      <c r="AN55" s="629" t="str">
        <f t="shared" si="20"/>
        <v/>
      </c>
      <c r="AO55" s="629" t="str">
        <f t="shared" si="20"/>
        <v/>
      </c>
      <c r="AP55" s="629" t="str">
        <f t="shared" si="20"/>
        <v/>
      </c>
      <c r="AQ55" s="629" t="str">
        <f t="shared" si="20"/>
        <v/>
      </c>
      <c r="AR55" s="629" t="str">
        <f t="shared" si="20"/>
        <v/>
      </c>
      <c r="AS55" s="629" t="str">
        <f t="shared" si="20"/>
        <v/>
      </c>
      <c r="AT55" s="629" t="str">
        <f t="shared" si="20"/>
        <v/>
      </c>
      <c r="AU55" s="629" t="str">
        <f t="shared" si="20"/>
        <v/>
      </c>
      <c r="AV55" s="629" t="str">
        <f t="shared" si="20"/>
        <v/>
      </c>
      <c r="AW55" s="629" t="str">
        <f t="shared" si="20"/>
        <v/>
      </c>
      <c r="AX55" s="629" t="str">
        <f t="shared" si="20"/>
        <v/>
      </c>
      <c r="AY55" s="629" t="str">
        <f t="shared" si="20"/>
        <v/>
      </c>
      <c r="AZ55" s="629" t="str">
        <f t="shared" si="20"/>
        <v/>
      </c>
      <c r="BA55" s="629" t="str">
        <f t="shared" si="20"/>
        <v/>
      </c>
      <c r="BB55" s="629" t="str">
        <f t="shared" si="20"/>
        <v/>
      </c>
      <c r="BC55" s="629" t="str">
        <f t="shared" si="20"/>
        <v/>
      </c>
      <c r="BD55" s="629" t="str">
        <f t="shared" si="20"/>
        <v/>
      </c>
      <c r="BE55" s="629" t="str">
        <f t="shared" si="20"/>
        <v/>
      </c>
      <c r="BF55" s="629" t="str">
        <f t="shared" si="20"/>
        <v/>
      </c>
      <c r="BG55" s="629" t="str">
        <f t="shared" si="20"/>
        <v/>
      </c>
      <c r="BH55" s="629" t="str">
        <f t="shared" si="20"/>
        <v/>
      </c>
      <c r="BI55" s="629" t="str">
        <f t="shared" si="20"/>
        <v/>
      </c>
      <c r="BJ55" s="629" t="str">
        <f t="shared" si="20"/>
        <v/>
      </c>
      <c r="BK55" s="629" t="str">
        <f t="shared" si="20"/>
        <v/>
      </c>
      <c r="BL55" s="629" t="str">
        <f t="shared" si="20"/>
        <v/>
      </c>
      <c r="BM55" s="629" t="str">
        <f t="shared" si="20"/>
        <v/>
      </c>
      <c r="BN55" s="629" t="str">
        <f t="shared" si="20"/>
        <v/>
      </c>
      <c r="BO55" s="629" t="str">
        <f t="shared" si="20"/>
        <v/>
      </c>
      <c r="BP55" s="629" t="str">
        <f t="shared" si="20"/>
        <v/>
      </c>
      <c r="BQ55" s="629" t="str">
        <f t="shared" ref="BQ55:CX55" si="21">IF(OR(ISNUMBER(BQ56),ISNUMBER(BQ57), ISNUMBER(BQ58)),SUM(BQ56:BQ58),"")</f>
        <v/>
      </c>
      <c r="BR55" s="629" t="str">
        <f t="shared" si="21"/>
        <v/>
      </c>
      <c r="BS55" s="629" t="str">
        <f t="shared" si="21"/>
        <v/>
      </c>
      <c r="BT55" s="629" t="str">
        <f t="shared" si="21"/>
        <v/>
      </c>
      <c r="BU55" s="629" t="str">
        <f t="shared" si="21"/>
        <v/>
      </c>
      <c r="BV55" s="629" t="str">
        <f t="shared" si="21"/>
        <v/>
      </c>
      <c r="BW55" s="629" t="str">
        <f t="shared" si="21"/>
        <v/>
      </c>
      <c r="BX55" s="629" t="str">
        <f t="shared" si="21"/>
        <v/>
      </c>
      <c r="BY55" s="629" t="str">
        <f t="shared" si="21"/>
        <v/>
      </c>
      <c r="BZ55" s="629" t="str">
        <f t="shared" si="21"/>
        <v/>
      </c>
      <c r="CA55" s="629" t="str">
        <f t="shared" si="21"/>
        <v/>
      </c>
      <c r="CB55" s="629" t="str">
        <f t="shared" si="21"/>
        <v/>
      </c>
      <c r="CC55" s="629" t="str">
        <f t="shared" si="21"/>
        <v/>
      </c>
      <c r="CD55" s="629" t="str">
        <f t="shared" si="21"/>
        <v/>
      </c>
      <c r="CE55" s="629" t="str">
        <f t="shared" si="21"/>
        <v/>
      </c>
      <c r="CF55" s="629" t="str">
        <f t="shared" si="21"/>
        <v/>
      </c>
      <c r="CG55" s="629" t="str">
        <f t="shared" si="21"/>
        <v/>
      </c>
      <c r="CH55" s="629" t="str">
        <f t="shared" si="21"/>
        <v/>
      </c>
      <c r="CI55" s="629" t="str">
        <f t="shared" si="21"/>
        <v/>
      </c>
      <c r="CJ55" s="629" t="str">
        <f t="shared" si="21"/>
        <v/>
      </c>
      <c r="CK55" s="629" t="str">
        <f t="shared" si="21"/>
        <v/>
      </c>
      <c r="CL55" s="629" t="str">
        <f t="shared" si="21"/>
        <v/>
      </c>
      <c r="CM55" s="629" t="str">
        <f t="shared" si="21"/>
        <v/>
      </c>
      <c r="CN55" s="629" t="str">
        <f t="shared" si="21"/>
        <v/>
      </c>
      <c r="CO55" s="629" t="str">
        <f t="shared" si="21"/>
        <v/>
      </c>
      <c r="CP55" s="629" t="str">
        <f t="shared" si="21"/>
        <v/>
      </c>
      <c r="CQ55" s="629" t="str">
        <f t="shared" si="21"/>
        <v/>
      </c>
      <c r="CR55" s="629" t="str">
        <f t="shared" si="21"/>
        <v/>
      </c>
      <c r="CS55" s="629" t="str">
        <f t="shared" si="21"/>
        <v/>
      </c>
      <c r="CT55" s="629" t="str">
        <f t="shared" si="21"/>
        <v/>
      </c>
      <c r="CU55" s="629" t="str">
        <f t="shared" si="21"/>
        <v/>
      </c>
      <c r="CV55" s="629" t="str">
        <f t="shared" si="21"/>
        <v/>
      </c>
      <c r="CW55" s="629" t="str">
        <f t="shared" si="21"/>
        <v/>
      </c>
      <c r="CX55" s="630" t="str">
        <f t="shared" si="21"/>
        <v/>
      </c>
      <c r="CY55" s="1117"/>
    </row>
    <row r="56" spans="2:103" ht="15" customHeight="1">
      <c r="B56" s="1133" t="s">
        <v>1303</v>
      </c>
      <c r="C56" s="1111"/>
      <c r="D56" s="1111"/>
      <c r="E56" s="1111"/>
      <c r="F56" s="1111"/>
      <c r="G56" s="1111"/>
      <c r="H56" s="1111"/>
      <c r="I56" s="1111"/>
      <c r="J56" s="1111"/>
      <c r="K56" s="1111"/>
      <c r="L56" s="1111"/>
      <c r="M56" s="1111"/>
      <c r="N56" s="1111"/>
      <c r="O56" s="1111"/>
      <c r="P56" s="1111"/>
      <c r="Q56" s="1111"/>
      <c r="R56" s="1111"/>
      <c r="S56" s="1111"/>
      <c r="T56" s="1111"/>
      <c r="U56" s="1111"/>
      <c r="V56" s="1111"/>
      <c r="W56" s="1111"/>
      <c r="X56" s="1111"/>
      <c r="Y56" s="1111"/>
      <c r="Z56" s="1111"/>
      <c r="AA56" s="1111"/>
      <c r="AB56" s="1111"/>
      <c r="AC56" s="1111"/>
      <c r="AD56" s="1111"/>
      <c r="AE56" s="1111"/>
      <c r="AF56" s="1111"/>
      <c r="AG56" s="1111"/>
      <c r="AH56" s="1111"/>
      <c r="AI56" s="1111"/>
      <c r="AJ56" s="1111"/>
      <c r="AK56" s="1111"/>
      <c r="AL56" s="1111"/>
      <c r="AM56" s="1111"/>
      <c r="AN56" s="1111"/>
      <c r="AO56" s="1111"/>
      <c r="AP56" s="1111"/>
      <c r="AQ56" s="1111"/>
      <c r="AR56" s="1111"/>
      <c r="AS56" s="1111"/>
      <c r="AT56" s="1111"/>
      <c r="AU56" s="1111"/>
      <c r="AV56" s="1111"/>
      <c r="AW56" s="1111"/>
      <c r="AX56" s="1111"/>
      <c r="AY56" s="1111"/>
      <c r="AZ56" s="1111"/>
      <c r="BA56" s="1111"/>
      <c r="BB56" s="1111"/>
      <c r="BC56" s="1111"/>
      <c r="BD56" s="1111"/>
      <c r="BE56" s="1111"/>
      <c r="BF56" s="1111"/>
      <c r="BG56" s="1111"/>
      <c r="BH56" s="1111"/>
      <c r="BI56" s="1111"/>
      <c r="BJ56" s="1111"/>
      <c r="BK56" s="1111"/>
      <c r="BL56" s="1111"/>
      <c r="BM56" s="1111"/>
      <c r="BN56" s="1111"/>
      <c r="BO56" s="1111"/>
      <c r="BP56" s="1111"/>
      <c r="BQ56" s="1111"/>
      <c r="BR56" s="1111"/>
      <c r="BS56" s="1111"/>
      <c r="BT56" s="1111"/>
      <c r="BU56" s="1111"/>
      <c r="BV56" s="1111"/>
      <c r="BW56" s="1111"/>
      <c r="BX56" s="1111"/>
      <c r="BY56" s="1111"/>
      <c r="BZ56" s="1111"/>
      <c r="CA56" s="1111"/>
      <c r="CB56" s="1111"/>
      <c r="CC56" s="1111"/>
      <c r="CD56" s="1111"/>
      <c r="CE56" s="1111"/>
      <c r="CF56" s="1111"/>
      <c r="CG56" s="1111"/>
      <c r="CH56" s="1111"/>
      <c r="CI56" s="1111"/>
      <c r="CJ56" s="1111"/>
      <c r="CK56" s="1111"/>
      <c r="CL56" s="1111"/>
      <c r="CM56" s="1111"/>
      <c r="CN56" s="1111"/>
      <c r="CO56" s="1111"/>
      <c r="CP56" s="1111"/>
      <c r="CQ56" s="1111"/>
      <c r="CR56" s="1111"/>
      <c r="CS56" s="1111"/>
      <c r="CT56" s="1111"/>
      <c r="CU56" s="1111"/>
      <c r="CV56" s="1111"/>
      <c r="CW56" s="1111"/>
      <c r="CX56" s="1124"/>
      <c r="CY56" s="1117"/>
    </row>
    <row r="57" spans="2:103" ht="15" customHeight="1">
      <c r="B57" s="1133" t="s">
        <v>1650</v>
      </c>
      <c r="C57" s="1111"/>
      <c r="D57" s="1111"/>
      <c r="E57" s="1111"/>
      <c r="F57" s="1111"/>
      <c r="G57" s="1111"/>
      <c r="H57" s="1111"/>
      <c r="I57" s="1111"/>
      <c r="J57" s="1111"/>
      <c r="K57" s="1111"/>
      <c r="L57" s="1111"/>
      <c r="M57" s="1111"/>
      <c r="N57" s="1111"/>
      <c r="O57" s="1111"/>
      <c r="P57" s="1111"/>
      <c r="Q57" s="1111"/>
      <c r="R57" s="1111"/>
      <c r="S57" s="1111"/>
      <c r="T57" s="1111"/>
      <c r="U57" s="1111"/>
      <c r="V57" s="1111"/>
      <c r="W57" s="1111"/>
      <c r="X57" s="1111"/>
      <c r="Y57" s="1111"/>
      <c r="Z57" s="1111"/>
      <c r="AA57" s="1111"/>
      <c r="AB57" s="1111"/>
      <c r="AC57" s="1111"/>
      <c r="AD57" s="1111"/>
      <c r="AE57" s="1111"/>
      <c r="AF57" s="1111"/>
      <c r="AG57" s="1111"/>
      <c r="AH57" s="1111"/>
      <c r="AI57" s="1111"/>
      <c r="AJ57" s="1111"/>
      <c r="AK57" s="1111"/>
      <c r="AL57" s="1111"/>
      <c r="AM57" s="1111"/>
      <c r="AN57" s="1111"/>
      <c r="AO57" s="1111"/>
      <c r="AP57" s="1111"/>
      <c r="AQ57" s="1111"/>
      <c r="AR57" s="1111"/>
      <c r="AS57" s="1111"/>
      <c r="AT57" s="1111"/>
      <c r="AU57" s="1111"/>
      <c r="AV57" s="1111"/>
      <c r="AW57" s="1111"/>
      <c r="AX57" s="1111"/>
      <c r="AY57" s="1111"/>
      <c r="AZ57" s="1111"/>
      <c r="BA57" s="1111"/>
      <c r="BB57" s="1111"/>
      <c r="BC57" s="1111"/>
      <c r="BD57" s="1111"/>
      <c r="BE57" s="1111"/>
      <c r="BF57" s="1111"/>
      <c r="BG57" s="1111"/>
      <c r="BH57" s="1111"/>
      <c r="BI57" s="1111"/>
      <c r="BJ57" s="1111"/>
      <c r="BK57" s="1111"/>
      <c r="BL57" s="1111"/>
      <c r="BM57" s="1111"/>
      <c r="BN57" s="1111"/>
      <c r="BO57" s="1111"/>
      <c r="BP57" s="1111"/>
      <c r="BQ57" s="1111"/>
      <c r="BR57" s="1111"/>
      <c r="BS57" s="1111"/>
      <c r="BT57" s="1111"/>
      <c r="BU57" s="1111"/>
      <c r="BV57" s="1111"/>
      <c r="BW57" s="1111"/>
      <c r="BX57" s="1111"/>
      <c r="BY57" s="1111"/>
      <c r="BZ57" s="1111"/>
      <c r="CA57" s="1111"/>
      <c r="CB57" s="1111"/>
      <c r="CC57" s="1111"/>
      <c r="CD57" s="1111"/>
      <c r="CE57" s="1111"/>
      <c r="CF57" s="1111"/>
      <c r="CG57" s="1111"/>
      <c r="CH57" s="1111"/>
      <c r="CI57" s="1111"/>
      <c r="CJ57" s="1111"/>
      <c r="CK57" s="1111"/>
      <c r="CL57" s="1111"/>
      <c r="CM57" s="1111"/>
      <c r="CN57" s="1111"/>
      <c r="CO57" s="1111"/>
      <c r="CP57" s="1111"/>
      <c r="CQ57" s="1111"/>
      <c r="CR57" s="1111"/>
      <c r="CS57" s="1111"/>
      <c r="CT57" s="1111"/>
      <c r="CU57" s="1111"/>
      <c r="CV57" s="1111"/>
      <c r="CW57" s="1111"/>
      <c r="CX57" s="1124"/>
      <c r="CY57" s="1117"/>
    </row>
    <row r="58" spans="2:103" ht="15" customHeight="1">
      <c r="B58" s="1133" t="s">
        <v>1026</v>
      </c>
      <c r="C58" s="1111"/>
      <c r="D58" s="1111"/>
      <c r="E58" s="1111"/>
      <c r="F58" s="1111"/>
      <c r="G58" s="1111"/>
      <c r="H58" s="1111"/>
      <c r="I58" s="1111"/>
      <c r="J58" s="1111"/>
      <c r="K58" s="1111"/>
      <c r="L58" s="1111"/>
      <c r="M58" s="1111"/>
      <c r="N58" s="1111"/>
      <c r="O58" s="1111"/>
      <c r="P58" s="1111"/>
      <c r="Q58" s="1111"/>
      <c r="R58" s="1111"/>
      <c r="S58" s="1111"/>
      <c r="T58" s="1111"/>
      <c r="U58" s="1111"/>
      <c r="V58" s="1111"/>
      <c r="W58" s="1111"/>
      <c r="X58" s="1111"/>
      <c r="Y58" s="1111"/>
      <c r="Z58" s="1111"/>
      <c r="AA58" s="1111"/>
      <c r="AB58" s="1111"/>
      <c r="AC58" s="1111"/>
      <c r="AD58" s="1111"/>
      <c r="AE58" s="1111"/>
      <c r="AF58" s="1111"/>
      <c r="AG58" s="1111"/>
      <c r="AH58" s="1111"/>
      <c r="AI58" s="1111"/>
      <c r="AJ58" s="1111"/>
      <c r="AK58" s="1111"/>
      <c r="AL58" s="1111"/>
      <c r="AM58" s="1111"/>
      <c r="AN58" s="1111"/>
      <c r="AO58" s="1111"/>
      <c r="AP58" s="1111"/>
      <c r="AQ58" s="1111"/>
      <c r="AR58" s="1111"/>
      <c r="AS58" s="1111"/>
      <c r="AT58" s="1111"/>
      <c r="AU58" s="1111"/>
      <c r="AV58" s="1111"/>
      <c r="AW58" s="1111"/>
      <c r="AX58" s="1111"/>
      <c r="AY58" s="1111"/>
      <c r="AZ58" s="1111"/>
      <c r="BA58" s="1111"/>
      <c r="BB58" s="1111"/>
      <c r="BC58" s="1111"/>
      <c r="BD58" s="1111"/>
      <c r="BE58" s="1111"/>
      <c r="BF58" s="1111"/>
      <c r="BG58" s="1111"/>
      <c r="BH58" s="1111"/>
      <c r="BI58" s="1111"/>
      <c r="BJ58" s="1111"/>
      <c r="BK58" s="1111"/>
      <c r="BL58" s="1111"/>
      <c r="BM58" s="1111"/>
      <c r="BN58" s="1111"/>
      <c r="BO58" s="1111"/>
      <c r="BP58" s="1111"/>
      <c r="BQ58" s="1111"/>
      <c r="BR58" s="1111"/>
      <c r="BS58" s="1111"/>
      <c r="BT58" s="1111"/>
      <c r="BU58" s="1111"/>
      <c r="BV58" s="1111"/>
      <c r="BW58" s="1111"/>
      <c r="BX58" s="1111"/>
      <c r="BY58" s="1111"/>
      <c r="BZ58" s="1111"/>
      <c r="CA58" s="1111"/>
      <c r="CB58" s="1111"/>
      <c r="CC58" s="1111"/>
      <c r="CD58" s="1111"/>
      <c r="CE58" s="1111"/>
      <c r="CF58" s="1111"/>
      <c r="CG58" s="1111"/>
      <c r="CH58" s="1111"/>
      <c r="CI58" s="1111"/>
      <c r="CJ58" s="1111"/>
      <c r="CK58" s="1111"/>
      <c r="CL58" s="1111"/>
      <c r="CM58" s="1111"/>
      <c r="CN58" s="1111"/>
      <c r="CO58" s="1111"/>
      <c r="CP58" s="1111"/>
      <c r="CQ58" s="1111"/>
      <c r="CR58" s="1111"/>
      <c r="CS58" s="1111"/>
      <c r="CT58" s="1111"/>
      <c r="CU58" s="1111"/>
      <c r="CV58" s="1111"/>
      <c r="CW58" s="1111"/>
      <c r="CX58" s="1124"/>
      <c r="CY58" s="1117"/>
    </row>
    <row r="59" spans="2:103" ht="30" customHeight="1">
      <c r="B59" s="1210" t="s">
        <v>1656</v>
      </c>
      <c r="C59" s="1131"/>
      <c r="D59" s="1131"/>
      <c r="E59" s="1131"/>
      <c r="F59" s="1131"/>
      <c r="G59" s="1131"/>
      <c r="H59" s="1131"/>
      <c r="I59" s="1131"/>
      <c r="J59" s="1131"/>
      <c r="K59" s="1131"/>
      <c r="L59" s="1131"/>
      <c r="M59" s="1131"/>
      <c r="N59" s="1131"/>
      <c r="O59" s="1131"/>
      <c r="P59" s="1131"/>
      <c r="Q59" s="1131"/>
      <c r="R59" s="1131"/>
      <c r="S59" s="1131"/>
      <c r="T59" s="1131"/>
      <c r="U59" s="1131"/>
      <c r="V59" s="1131"/>
      <c r="W59" s="1131"/>
      <c r="X59" s="1131"/>
      <c r="Y59" s="1131"/>
      <c r="Z59" s="1131"/>
      <c r="AA59" s="1131"/>
      <c r="AB59" s="1131"/>
      <c r="AC59" s="1131"/>
      <c r="AD59" s="1131"/>
      <c r="AE59" s="1131"/>
      <c r="AF59" s="1131"/>
      <c r="AG59" s="1131"/>
      <c r="AH59" s="1131"/>
      <c r="AI59" s="1131"/>
      <c r="AJ59" s="1131"/>
      <c r="AK59" s="1131"/>
      <c r="AL59" s="1131"/>
      <c r="AM59" s="1131"/>
      <c r="AN59" s="1131"/>
      <c r="AO59" s="1131"/>
      <c r="AP59" s="1131"/>
      <c r="AQ59" s="1131"/>
      <c r="AR59" s="1131"/>
      <c r="AS59" s="1131"/>
      <c r="AT59" s="1131"/>
      <c r="AU59" s="1131"/>
      <c r="AV59" s="1131"/>
      <c r="AW59" s="1131"/>
      <c r="AX59" s="1131"/>
      <c r="AY59" s="1131"/>
      <c r="AZ59" s="1131"/>
      <c r="BA59" s="1131"/>
      <c r="BB59" s="1131"/>
      <c r="BC59" s="1131"/>
      <c r="BD59" s="1131"/>
      <c r="BE59" s="1131"/>
      <c r="BF59" s="1131"/>
      <c r="BG59" s="1131"/>
      <c r="BH59" s="1131"/>
      <c r="BI59" s="1131"/>
      <c r="BJ59" s="1131"/>
      <c r="BK59" s="1131"/>
      <c r="BL59" s="1131"/>
      <c r="BM59" s="1131"/>
      <c r="BN59" s="1131"/>
      <c r="BO59" s="1131"/>
      <c r="BP59" s="1131"/>
      <c r="BQ59" s="1131"/>
      <c r="BR59" s="1131"/>
      <c r="BS59" s="1131"/>
      <c r="BT59" s="1131"/>
      <c r="BU59" s="1131"/>
      <c r="BV59" s="1131"/>
      <c r="BW59" s="1131"/>
      <c r="BX59" s="1131"/>
      <c r="BY59" s="1131"/>
      <c r="BZ59" s="1131"/>
      <c r="CA59" s="1131"/>
      <c r="CB59" s="1131"/>
      <c r="CC59" s="1131"/>
      <c r="CD59" s="1131"/>
      <c r="CE59" s="1131"/>
      <c r="CF59" s="1131"/>
      <c r="CG59" s="1131"/>
      <c r="CH59" s="1131"/>
      <c r="CI59" s="1131"/>
      <c r="CJ59" s="1131"/>
      <c r="CK59" s="1131"/>
      <c r="CL59" s="1131"/>
      <c r="CM59" s="1131"/>
      <c r="CN59" s="1131"/>
      <c r="CO59" s="1131"/>
      <c r="CP59" s="1131"/>
      <c r="CQ59" s="1131"/>
      <c r="CR59" s="1131"/>
      <c r="CS59" s="1131"/>
      <c r="CT59" s="1131"/>
      <c r="CU59" s="1131"/>
      <c r="CV59" s="1131"/>
      <c r="CW59" s="1131"/>
      <c r="CX59" s="1132"/>
      <c r="CY59" s="1117"/>
    </row>
    <row r="60" spans="2:103" ht="15" customHeight="1">
      <c r="B60" s="1130" t="s">
        <v>1259</v>
      </c>
      <c r="C60" s="629" t="str">
        <f t="shared" ref="C60" si="22">IF(OR(ISNUMBER(C61),ISNUMBER(C64)),SUM(C61,C64),"")</f>
        <v/>
      </c>
      <c r="D60" s="629" t="str">
        <f t="shared" ref="D60" si="23">IF(OR(ISNUMBER(D61),ISNUMBER(D64)),SUM(D61,D64),"")</f>
        <v/>
      </c>
      <c r="E60" s="629" t="str">
        <f t="shared" ref="E60:BP60" si="24">IF(OR(ISNUMBER(E61),ISNUMBER(E64)),SUM(E61,E64),"")</f>
        <v/>
      </c>
      <c r="F60" s="629" t="str">
        <f t="shared" si="24"/>
        <v/>
      </c>
      <c r="G60" s="629" t="str">
        <f t="shared" si="24"/>
        <v/>
      </c>
      <c r="H60" s="629" t="str">
        <f t="shared" si="24"/>
        <v/>
      </c>
      <c r="I60" s="629" t="str">
        <f t="shared" si="24"/>
        <v/>
      </c>
      <c r="J60" s="629" t="str">
        <f t="shared" si="24"/>
        <v/>
      </c>
      <c r="K60" s="629" t="str">
        <f t="shared" si="24"/>
        <v/>
      </c>
      <c r="L60" s="629" t="str">
        <f t="shared" si="24"/>
        <v/>
      </c>
      <c r="M60" s="629" t="str">
        <f t="shared" si="24"/>
        <v/>
      </c>
      <c r="N60" s="629" t="str">
        <f t="shared" si="24"/>
        <v/>
      </c>
      <c r="O60" s="629" t="str">
        <f t="shared" si="24"/>
        <v/>
      </c>
      <c r="P60" s="629" t="str">
        <f t="shared" si="24"/>
        <v/>
      </c>
      <c r="Q60" s="629" t="str">
        <f t="shared" si="24"/>
        <v/>
      </c>
      <c r="R60" s="629" t="str">
        <f t="shared" si="24"/>
        <v/>
      </c>
      <c r="S60" s="629" t="str">
        <f t="shared" si="24"/>
        <v/>
      </c>
      <c r="T60" s="629" t="str">
        <f t="shared" si="24"/>
        <v/>
      </c>
      <c r="U60" s="629" t="str">
        <f t="shared" si="24"/>
        <v/>
      </c>
      <c r="V60" s="629" t="str">
        <f t="shared" si="24"/>
        <v/>
      </c>
      <c r="W60" s="629" t="str">
        <f t="shared" si="24"/>
        <v/>
      </c>
      <c r="X60" s="629" t="str">
        <f t="shared" si="24"/>
        <v/>
      </c>
      <c r="Y60" s="629" t="str">
        <f t="shared" si="24"/>
        <v/>
      </c>
      <c r="Z60" s="629" t="str">
        <f t="shared" si="24"/>
        <v/>
      </c>
      <c r="AA60" s="629" t="str">
        <f t="shared" si="24"/>
        <v/>
      </c>
      <c r="AB60" s="629" t="str">
        <f t="shared" si="24"/>
        <v/>
      </c>
      <c r="AC60" s="629" t="str">
        <f t="shared" si="24"/>
        <v/>
      </c>
      <c r="AD60" s="629" t="str">
        <f t="shared" si="24"/>
        <v/>
      </c>
      <c r="AE60" s="629" t="str">
        <f t="shared" si="24"/>
        <v/>
      </c>
      <c r="AF60" s="629" t="str">
        <f t="shared" si="24"/>
        <v/>
      </c>
      <c r="AG60" s="629" t="str">
        <f t="shared" si="24"/>
        <v/>
      </c>
      <c r="AH60" s="629" t="str">
        <f t="shared" si="24"/>
        <v/>
      </c>
      <c r="AI60" s="629" t="str">
        <f t="shared" si="24"/>
        <v/>
      </c>
      <c r="AJ60" s="629" t="str">
        <f t="shared" si="24"/>
        <v/>
      </c>
      <c r="AK60" s="629" t="str">
        <f t="shared" si="24"/>
        <v/>
      </c>
      <c r="AL60" s="629" t="str">
        <f t="shared" si="24"/>
        <v/>
      </c>
      <c r="AM60" s="629" t="str">
        <f t="shared" si="24"/>
        <v/>
      </c>
      <c r="AN60" s="629" t="str">
        <f t="shared" si="24"/>
        <v/>
      </c>
      <c r="AO60" s="629" t="str">
        <f t="shared" si="24"/>
        <v/>
      </c>
      <c r="AP60" s="629" t="str">
        <f t="shared" si="24"/>
        <v/>
      </c>
      <c r="AQ60" s="629" t="str">
        <f t="shared" si="24"/>
        <v/>
      </c>
      <c r="AR60" s="629" t="str">
        <f t="shared" si="24"/>
        <v/>
      </c>
      <c r="AS60" s="629" t="str">
        <f t="shared" si="24"/>
        <v/>
      </c>
      <c r="AT60" s="629" t="str">
        <f t="shared" si="24"/>
        <v/>
      </c>
      <c r="AU60" s="629" t="str">
        <f t="shared" si="24"/>
        <v/>
      </c>
      <c r="AV60" s="629" t="str">
        <f t="shared" si="24"/>
        <v/>
      </c>
      <c r="AW60" s="629" t="str">
        <f t="shared" si="24"/>
        <v/>
      </c>
      <c r="AX60" s="629" t="str">
        <f t="shared" si="24"/>
        <v/>
      </c>
      <c r="AY60" s="629" t="str">
        <f t="shared" si="24"/>
        <v/>
      </c>
      <c r="AZ60" s="629" t="str">
        <f t="shared" si="24"/>
        <v/>
      </c>
      <c r="BA60" s="629" t="str">
        <f t="shared" si="24"/>
        <v/>
      </c>
      <c r="BB60" s="629" t="str">
        <f t="shared" si="24"/>
        <v/>
      </c>
      <c r="BC60" s="629" t="str">
        <f t="shared" si="24"/>
        <v/>
      </c>
      <c r="BD60" s="629" t="str">
        <f t="shared" si="24"/>
        <v/>
      </c>
      <c r="BE60" s="629" t="str">
        <f t="shared" si="24"/>
        <v/>
      </c>
      <c r="BF60" s="629" t="str">
        <f t="shared" si="24"/>
        <v/>
      </c>
      <c r="BG60" s="629" t="str">
        <f t="shared" si="24"/>
        <v/>
      </c>
      <c r="BH60" s="629" t="str">
        <f t="shared" si="24"/>
        <v/>
      </c>
      <c r="BI60" s="629" t="str">
        <f t="shared" si="24"/>
        <v/>
      </c>
      <c r="BJ60" s="629" t="str">
        <f t="shared" si="24"/>
        <v/>
      </c>
      <c r="BK60" s="629" t="str">
        <f t="shared" si="24"/>
        <v/>
      </c>
      <c r="BL60" s="629" t="str">
        <f t="shared" si="24"/>
        <v/>
      </c>
      <c r="BM60" s="629" t="str">
        <f t="shared" si="24"/>
        <v/>
      </c>
      <c r="BN60" s="629" t="str">
        <f t="shared" si="24"/>
        <v/>
      </c>
      <c r="BO60" s="629" t="str">
        <f t="shared" si="24"/>
        <v/>
      </c>
      <c r="BP60" s="629" t="str">
        <f t="shared" si="24"/>
        <v/>
      </c>
      <c r="BQ60" s="629" t="str">
        <f t="shared" ref="BQ60:CX60" si="25">IF(OR(ISNUMBER(BQ61),ISNUMBER(BQ64)),SUM(BQ61,BQ64),"")</f>
        <v/>
      </c>
      <c r="BR60" s="629" t="str">
        <f t="shared" si="25"/>
        <v/>
      </c>
      <c r="BS60" s="629" t="str">
        <f t="shared" si="25"/>
        <v/>
      </c>
      <c r="BT60" s="629" t="str">
        <f t="shared" si="25"/>
        <v/>
      </c>
      <c r="BU60" s="629" t="str">
        <f t="shared" si="25"/>
        <v/>
      </c>
      <c r="BV60" s="629" t="str">
        <f t="shared" si="25"/>
        <v/>
      </c>
      <c r="BW60" s="629" t="str">
        <f t="shared" si="25"/>
        <v/>
      </c>
      <c r="BX60" s="629" t="str">
        <f t="shared" si="25"/>
        <v/>
      </c>
      <c r="BY60" s="629" t="str">
        <f t="shared" si="25"/>
        <v/>
      </c>
      <c r="BZ60" s="629" t="str">
        <f t="shared" si="25"/>
        <v/>
      </c>
      <c r="CA60" s="629" t="str">
        <f t="shared" si="25"/>
        <v/>
      </c>
      <c r="CB60" s="629" t="str">
        <f t="shared" si="25"/>
        <v/>
      </c>
      <c r="CC60" s="629" t="str">
        <f t="shared" si="25"/>
        <v/>
      </c>
      <c r="CD60" s="629" t="str">
        <f t="shared" si="25"/>
        <v/>
      </c>
      <c r="CE60" s="629" t="str">
        <f t="shared" si="25"/>
        <v/>
      </c>
      <c r="CF60" s="629" t="str">
        <f t="shared" si="25"/>
        <v/>
      </c>
      <c r="CG60" s="629" t="str">
        <f t="shared" si="25"/>
        <v/>
      </c>
      <c r="CH60" s="629" t="str">
        <f t="shared" si="25"/>
        <v/>
      </c>
      <c r="CI60" s="629" t="str">
        <f t="shared" si="25"/>
        <v/>
      </c>
      <c r="CJ60" s="629" t="str">
        <f t="shared" si="25"/>
        <v/>
      </c>
      <c r="CK60" s="629" t="str">
        <f t="shared" si="25"/>
        <v/>
      </c>
      <c r="CL60" s="629" t="str">
        <f t="shared" si="25"/>
        <v/>
      </c>
      <c r="CM60" s="629" t="str">
        <f t="shared" si="25"/>
        <v/>
      </c>
      <c r="CN60" s="629" t="str">
        <f t="shared" si="25"/>
        <v/>
      </c>
      <c r="CO60" s="629" t="str">
        <f t="shared" si="25"/>
        <v/>
      </c>
      <c r="CP60" s="629" t="str">
        <f t="shared" si="25"/>
        <v/>
      </c>
      <c r="CQ60" s="629" t="str">
        <f t="shared" si="25"/>
        <v/>
      </c>
      <c r="CR60" s="629" t="str">
        <f t="shared" si="25"/>
        <v/>
      </c>
      <c r="CS60" s="629" t="str">
        <f t="shared" si="25"/>
        <v/>
      </c>
      <c r="CT60" s="629" t="str">
        <f t="shared" si="25"/>
        <v/>
      </c>
      <c r="CU60" s="629" t="str">
        <f t="shared" si="25"/>
        <v/>
      </c>
      <c r="CV60" s="629" t="str">
        <f t="shared" si="25"/>
        <v/>
      </c>
      <c r="CW60" s="629" t="str">
        <f t="shared" si="25"/>
        <v/>
      </c>
      <c r="CX60" s="630" t="str">
        <f t="shared" si="25"/>
        <v/>
      </c>
      <c r="CY60" s="1117"/>
    </row>
    <row r="61" spans="2:103" ht="15" customHeight="1">
      <c r="B61" s="1130" t="s">
        <v>1305</v>
      </c>
      <c r="C61" s="629" t="str">
        <f t="shared" ref="C61" si="26">IF(OR(ISNUMBER(C62),ISNUMBER(C63)),SUM(C62:C63),"")</f>
        <v/>
      </c>
      <c r="D61" s="629" t="str">
        <f t="shared" ref="D61" si="27">IF(OR(ISNUMBER(D62),ISNUMBER(D63)),SUM(D62:D63),"")</f>
        <v/>
      </c>
      <c r="E61" s="629" t="str">
        <f t="shared" ref="E61:BP61" si="28">IF(OR(ISNUMBER(E62),ISNUMBER(E63)),SUM(E62:E63),"")</f>
        <v/>
      </c>
      <c r="F61" s="629" t="str">
        <f t="shared" si="28"/>
        <v/>
      </c>
      <c r="G61" s="629" t="str">
        <f t="shared" si="28"/>
        <v/>
      </c>
      <c r="H61" s="629" t="str">
        <f t="shared" si="28"/>
        <v/>
      </c>
      <c r="I61" s="629" t="str">
        <f t="shared" si="28"/>
        <v/>
      </c>
      <c r="J61" s="629" t="str">
        <f t="shared" si="28"/>
        <v/>
      </c>
      <c r="K61" s="629" t="str">
        <f t="shared" si="28"/>
        <v/>
      </c>
      <c r="L61" s="629" t="str">
        <f t="shared" si="28"/>
        <v/>
      </c>
      <c r="M61" s="629" t="str">
        <f t="shared" si="28"/>
        <v/>
      </c>
      <c r="N61" s="629" t="str">
        <f t="shared" si="28"/>
        <v/>
      </c>
      <c r="O61" s="629" t="str">
        <f t="shared" si="28"/>
        <v/>
      </c>
      <c r="P61" s="629" t="str">
        <f t="shared" si="28"/>
        <v/>
      </c>
      <c r="Q61" s="629" t="str">
        <f t="shared" si="28"/>
        <v/>
      </c>
      <c r="R61" s="629" t="str">
        <f t="shared" si="28"/>
        <v/>
      </c>
      <c r="S61" s="629" t="str">
        <f t="shared" si="28"/>
        <v/>
      </c>
      <c r="T61" s="629" t="str">
        <f t="shared" si="28"/>
        <v/>
      </c>
      <c r="U61" s="629" t="str">
        <f t="shared" si="28"/>
        <v/>
      </c>
      <c r="V61" s="629" t="str">
        <f t="shared" si="28"/>
        <v/>
      </c>
      <c r="W61" s="629" t="str">
        <f t="shared" si="28"/>
        <v/>
      </c>
      <c r="X61" s="629" t="str">
        <f t="shared" si="28"/>
        <v/>
      </c>
      <c r="Y61" s="629" t="str">
        <f t="shared" si="28"/>
        <v/>
      </c>
      <c r="Z61" s="629" t="str">
        <f t="shared" si="28"/>
        <v/>
      </c>
      <c r="AA61" s="629" t="str">
        <f t="shared" si="28"/>
        <v/>
      </c>
      <c r="AB61" s="629" t="str">
        <f t="shared" si="28"/>
        <v/>
      </c>
      <c r="AC61" s="629" t="str">
        <f t="shared" si="28"/>
        <v/>
      </c>
      <c r="AD61" s="629" t="str">
        <f t="shared" si="28"/>
        <v/>
      </c>
      <c r="AE61" s="629" t="str">
        <f t="shared" si="28"/>
        <v/>
      </c>
      <c r="AF61" s="629" t="str">
        <f t="shared" si="28"/>
        <v/>
      </c>
      <c r="AG61" s="629" t="str">
        <f t="shared" si="28"/>
        <v/>
      </c>
      <c r="AH61" s="629" t="str">
        <f t="shared" si="28"/>
        <v/>
      </c>
      <c r="AI61" s="629" t="str">
        <f t="shared" si="28"/>
        <v/>
      </c>
      <c r="AJ61" s="629" t="str">
        <f t="shared" si="28"/>
        <v/>
      </c>
      <c r="AK61" s="629" t="str">
        <f t="shared" si="28"/>
        <v/>
      </c>
      <c r="AL61" s="629" t="str">
        <f t="shared" si="28"/>
        <v/>
      </c>
      <c r="AM61" s="629" t="str">
        <f t="shared" si="28"/>
        <v/>
      </c>
      <c r="AN61" s="629" t="str">
        <f t="shared" si="28"/>
        <v/>
      </c>
      <c r="AO61" s="629" t="str">
        <f t="shared" si="28"/>
        <v/>
      </c>
      <c r="AP61" s="629" t="str">
        <f t="shared" si="28"/>
        <v/>
      </c>
      <c r="AQ61" s="629" t="str">
        <f t="shared" si="28"/>
        <v/>
      </c>
      <c r="AR61" s="629" t="str">
        <f t="shared" si="28"/>
        <v/>
      </c>
      <c r="AS61" s="629" t="str">
        <f t="shared" si="28"/>
        <v/>
      </c>
      <c r="AT61" s="629" t="str">
        <f t="shared" si="28"/>
        <v/>
      </c>
      <c r="AU61" s="629" t="str">
        <f t="shared" si="28"/>
        <v/>
      </c>
      <c r="AV61" s="629" t="str">
        <f t="shared" si="28"/>
        <v/>
      </c>
      <c r="AW61" s="629" t="str">
        <f t="shared" si="28"/>
        <v/>
      </c>
      <c r="AX61" s="629" t="str">
        <f t="shared" si="28"/>
        <v/>
      </c>
      <c r="AY61" s="629" t="str">
        <f t="shared" si="28"/>
        <v/>
      </c>
      <c r="AZ61" s="629" t="str">
        <f t="shared" si="28"/>
        <v/>
      </c>
      <c r="BA61" s="629" t="str">
        <f t="shared" si="28"/>
        <v/>
      </c>
      <c r="BB61" s="629" t="str">
        <f t="shared" si="28"/>
        <v/>
      </c>
      <c r="BC61" s="629" t="str">
        <f t="shared" si="28"/>
        <v/>
      </c>
      <c r="BD61" s="629" t="str">
        <f t="shared" si="28"/>
        <v/>
      </c>
      <c r="BE61" s="629" t="str">
        <f t="shared" si="28"/>
        <v/>
      </c>
      <c r="BF61" s="629" t="str">
        <f t="shared" si="28"/>
        <v/>
      </c>
      <c r="BG61" s="629" t="str">
        <f t="shared" si="28"/>
        <v/>
      </c>
      <c r="BH61" s="629" t="str">
        <f t="shared" si="28"/>
        <v/>
      </c>
      <c r="BI61" s="629" t="str">
        <f t="shared" si="28"/>
        <v/>
      </c>
      <c r="BJ61" s="629" t="str">
        <f t="shared" si="28"/>
        <v/>
      </c>
      <c r="BK61" s="629" t="str">
        <f t="shared" si="28"/>
        <v/>
      </c>
      <c r="BL61" s="629" t="str">
        <f t="shared" si="28"/>
        <v/>
      </c>
      <c r="BM61" s="629" t="str">
        <f t="shared" si="28"/>
        <v/>
      </c>
      <c r="BN61" s="629" t="str">
        <f t="shared" si="28"/>
        <v/>
      </c>
      <c r="BO61" s="629" t="str">
        <f t="shared" si="28"/>
        <v/>
      </c>
      <c r="BP61" s="629" t="str">
        <f t="shared" si="28"/>
        <v/>
      </c>
      <c r="BQ61" s="629" t="str">
        <f t="shared" ref="BQ61:CX61" si="29">IF(OR(ISNUMBER(BQ62),ISNUMBER(BQ63)),SUM(BQ62:BQ63),"")</f>
        <v/>
      </c>
      <c r="BR61" s="629" t="str">
        <f t="shared" si="29"/>
        <v/>
      </c>
      <c r="BS61" s="629" t="str">
        <f t="shared" si="29"/>
        <v/>
      </c>
      <c r="BT61" s="629" t="str">
        <f t="shared" si="29"/>
        <v/>
      </c>
      <c r="BU61" s="629" t="str">
        <f t="shared" si="29"/>
        <v/>
      </c>
      <c r="BV61" s="629" t="str">
        <f t="shared" si="29"/>
        <v/>
      </c>
      <c r="BW61" s="629" t="str">
        <f t="shared" si="29"/>
        <v/>
      </c>
      <c r="BX61" s="629" t="str">
        <f t="shared" si="29"/>
        <v/>
      </c>
      <c r="BY61" s="629" t="str">
        <f t="shared" si="29"/>
        <v/>
      </c>
      <c r="BZ61" s="629" t="str">
        <f t="shared" si="29"/>
        <v/>
      </c>
      <c r="CA61" s="629" t="str">
        <f t="shared" si="29"/>
        <v/>
      </c>
      <c r="CB61" s="629" t="str">
        <f t="shared" si="29"/>
        <v/>
      </c>
      <c r="CC61" s="629" t="str">
        <f t="shared" si="29"/>
        <v/>
      </c>
      <c r="CD61" s="629" t="str">
        <f t="shared" si="29"/>
        <v/>
      </c>
      <c r="CE61" s="629" t="str">
        <f t="shared" si="29"/>
        <v/>
      </c>
      <c r="CF61" s="629" t="str">
        <f t="shared" si="29"/>
        <v/>
      </c>
      <c r="CG61" s="629" t="str">
        <f t="shared" si="29"/>
        <v/>
      </c>
      <c r="CH61" s="629" t="str">
        <f t="shared" si="29"/>
        <v/>
      </c>
      <c r="CI61" s="629" t="str">
        <f t="shared" si="29"/>
        <v/>
      </c>
      <c r="CJ61" s="629" t="str">
        <f t="shared" si="29"/>
        <v/>
      </c>
      <c r="CK61" s="629" t="str">
        <f t="shared" si="29"/>
        <v/>
      </c>
      <c r="CL61" s="629" t="str">
        <f t="shared" si="29"/>
        <v/>
      </c>
      <c r="CM61" s="629" t="str">
        <f t="shared" si="29"/>
        <v/>
      </c>
      <c r="CN61" s="629" t="str">
        <f t="shared" si="29"/>
        <v/>
      </c>
      <c r="CO61" s="629" t="str">
        <f t="shared" si="29"/>
        <v/>
      </c>
      <c r="CP61" s="629" t="str">
        <f t="shared" si="29"/>
        <v/>
      </c>
      <c r="CQ61" s="629" t="str">
        <f t="shared" si="29"/>
        <v/>
      </c>
      <c r="CR61" s="629" t="str">
        <f t="shared" si="29"/>
        <v/>
      </c>
      <c r="CS61" s="629" t="str">
        <f t="shared" si="29"/>
        <v/>
      </c>
      <c r="CT61" s="629" t="str">
        <f t="shared" si="29"/>
        <v/>
      </c>
      <c r="CU61" s="629" t="str">
        <f t="shared" si="29"/>
        <v/>
      </c>
      <c r="CV61" s="629" t="str">
        <f t="shared" si="29"/>
        <v/>
      </c>
      <c r="CW61" s="629" t="str">
        <f t="shared" si="29"/>
        <v/>
      </c>
      <c r="CX61" s="630" t="str">
        <f t="shared" si="29"/>
        <v/>
      </c>
      <c r="CY61" s="1117"/>
    </row>
    <row r="62" spans="2:103" ht="15" customHeight="1">
      <c r="B62" s="1133" t="s">
        <v>1307</v>
      </c>
      <c r="C62" s="1111"/>
      <c r="D62" s="1111"/>
      <c r="E62" s="1111"/>
      <c r="F62" s="1111"/>
      <c r="G62" s="1111"/>
      <c r="H62" s="1111"/>
      <c r="I62" s="1111"/>
      <c r="J62" s="1111"/>
      <c r="K62" s="1111"/>
      <c r="L62" s="1111"/>
      <c r="M62" s="1111"/>
      <c r="N62" s="1111"/>
      <c r="O62" s="1111"/>
      <c r="P62" s="1111"/>
      <c r="Q62" s="1111"/>
      <c r="R62" s="1111"/>
      <c r="S62" s="1111"/>
      <c r="T62" s="1111"/>
      <c r="U62" s="1111"/>
      <c r="V62" s="1111"/>
      <c r="W62" s="1111"/>
      <c r="X62" s="1111"/>
      <c r="Y62" s="1111"/>
      <c r="Z62" s="1111"/>
      <c r="AA62" s="1111"/>
      <c r="AB62" s="1111"/>
      <c r="AC62" s="1111"/>
      <c r="AD62" s="1111"/>
      <c r="AE62" s="1111"/>
      <c r="AF62" s="1111"/>
      <c r="AG62" s="1111"/>
      <c r="AH62" s="1111"/>
      <c r="AI62" s="1111"/>
      <c r="AJ62" s="1111"/>
      <c r="AK62" s="1111"/>
      <c r="AL62" s="1111"/>
      <c r="AM62" s="1111"/>
      <c r="AN62" s="1111"/>
      <c r="AO62" s="1111"/>
      <c r="AP62" s="1111"/>
      <c r="AQ62" s="1111"/>
      <c r="AR62" s="1111"/>
      <c r="AS62" s="1111"/>
      <c r="AT62" s="1111"/>
      <c r="AU62" s="1111"/>
      <c r="AV62" s="1111"/>
      <c r="AW62" s="1111"/>
      <c r="AX62" s="1111"/>
      <c r="AY62" s="1111"/>
      <c r="AZ62" s="1111"/>
      <c r="BA62" s="1111"/>
      <c r="BB62" s="1111"/>
      <c r="BC62" s="1111"/>
      <c r="BD62" s="1111"/>
      <c r="BE62" s="1111"/>
      <c r="BF62" s="1111"/>
      <c r="BG62" s="1111"/>
      <c r="BH62" s="1111"/>
      <c r="BI62" s="1111"/>
      <c r="BJ62" s="1111"/>
      <c r="BK62" s="1111"/>
      <c r="BL62" s="1111"/>
      <c r="BM62" s="1111"/>
      <c r="BN62" s="1111"/>
      <c r="BO62" s="1111"/>
      <c r="BP62" s="1111"/>
      <c r="BQ62" s="1111"/>
      <c r="BR62" s="1111"/>
      <c r="BS62" s="1111"/>
      <c r="BT62" s="1111"/>
      <c r="BU62" s="1111"/>
      <c r="BV62" s="1111"/>
      <c r="BW62" s="1111"/>
      <c r="BX62" s="1111"/>
      <c r="BY62" s="1111"/>
      <c r="BZ62" s="1111"/>
      <c r="CA62" s="1111"/>
      <c r="CB62" s="1111"/>
      <c r="CC62" s="1111"/>
      <c r="CD62" s="1111"/>
      <c r="CE62" s="1111"/>
      <c r="CF62" s="1111"/>
      <c r="CG62" s="1111"/>
      <c r="CH62" s="1111"/>
      <c r="CI62" s="1111"/>
      <c r="CJ62" s="1111"/>
      <c r="CK62" s="1111"/>
      <c r="CL62" s="1111"/>
      <c r="CM62" s="1111"/>
      <c r="CN62" s="1111"/>
      <c r="CO62" s="1111"/>
      <c r="CP62" s="1111"/>
      <c r="CQ62" s="1111"/>
      <c r="CR62" s="1111"/>
      <c r="CS62" s="1111"/>
      <c r="CT62" s="1111"/>
      <c r="CU62" s="1111"/>
      <c r="CV62" s="1111"/>
      <c r="CW62" s="1111"/>
      <c r="CX62" s="1124"/>
      <c r="CY62" s="1117"/>
    </row>
    <row r="63" spans="2:103" ht="15" customHeight="1">
      <c r="B63" s="1133" t="s">
        <v>1308</v>
      </c>
      <c r="C63" s="1111"/>
      <c r="D63" s="1111"/>
      <c r="E63" s="1111"/>
      <c r="F63" s="1111"/>
      <c r="G63" s="1111"/>
      <c r="H63" s="1111"/>
      <c r="I63" s="1111"/>
      <c r="J63" s="1111"/>
      <c r="K63" s="1111"/>
      <c r="L63" s="1111"/>
      <c r="M63" s="1111"/>
      <c r="N63" s="1111"/>
      <c r="O63" s="1111"/>
      <c r="P63" s="1111"/>
      <c r="Q63" s="1111"/>
      <c r="R63" s="1111"/>
      <c r="S63" s="1111"/>
      <c r="T63" s="1111"/>
      <c r="U63" s="1111"/>
      <c r="V63" s="1111"/>
      <c r="W63" s="1111"/>
      <c r="X63" s="1111"/>
      <c r="Y63" s="1111"/>
      <c r="Z63" s="1111"/>
      <c r="AA63" s="1111"/>
      <c r="AB63" s="1111"/>
      <c r="AC63" s="1111"/>
      <c r="AD63" s="1111"/>
      <c r="AE63" s="1111"/>
      <c r="AF63" s="1111"/>
      <c r="AG63" s="1111"/>
      <c r="AH63" s="1111"/>
      <c r="AI63" s="1111"/>
      <c r="AJ63" s="1111"/>
      <c r="AK63" s="1111"/>
      <c r="AL63" s="1111"/>
      <c r="AM63" s="1111"/>
      <c r="AN63" s="1111"/>
      <c r="AO63" s="1111"/>
      <c r="AP63" s="1111"/>
      <c r="AQ63" s="1111"/>
      <c r="AR63" s="1111"/>
      <c r="AS63" s="1111"/>
      <c r="AT63" s="1111"/>
      <c r="AU63" s="1111"/>
      <c r="AV63" s="1111"/>
      <c r="AW63" s="1111"/>
      <c r="AX63" s="1111"/>
      <c r="AY63" s="1111"/>
      <c r="AZ63" s="1111"/>
      <c r="BA63" s="1111"/>
      <c r="BB63" s="1111"/>
      <c r="BC63" s="1111"/>
      <c r="BD63" s="1111"/>
      <c r="BE63" s="1111"/>
      <c r="BF63" s="1111"/>
      <c r="BG63" s="1111"/>
      <c r="BH63" s="1111"/>
      <c r="BI63" s="1111"/>
      <c r="BJ63" s="1111"/>
      <c r="BK63" s="1111"/>
      <c r="BL63" s="1111"/>
      <c r="BM63" s="1111"/>
      <c r="BN63" s="1111"/>
      <c r="BO63" s="1111"/>
      <c r="BP63" s="1111"/>
      <c r="BQ63" s="1111"/>
      <c r="BR63" s="1111"/>
      <c r="BS63" s="1111"/>
      <c r="BT63" s="1111"/>
      <c r="BU63" s="1111"/>
      <c r="BV63" s="1111"/>
      <c r="BW63" s="1111"/>
      <c r="BX63" s="1111"/>
      <c r="BY63" s="1111"/>
      <c r="BZ63" s="1111"/>
      <c r="CA63" s="1111"/>
      <c r="CB63" s="1111"/>
      <c r="CC63" s="1111"/>
      <c r="CD63" s="1111"/>
      <c r="CE63" s="1111"/>
      <c r="CF63" s="1111"/>
      <c r="CG63" s="1111"/>
      <c r="CH63" s="1111"/>
      <c r="CI63" s="1111"/>
      <c r="CJ63" s="1111"/>
      <c r="CK63" s="1111"/>
      <c r="CL63" s="1111"/>
      <c r="CM63" s="1111"/>
      <c r="CN63" s="1111"/>
      <c r="CO63" s="1111"/>
      <c r="CP63" s="1111"/>
      <c r="CQ63" s="1111"/>
      <c r="CR63" s="1111"/>
      <c r="CS63" s="1111"/>
      <c r="CT63" s="1111"/>
      <c r="CU63" s="1111"/>
      <c r="CV63" s="1111"/>
      <c r="CW63" s="1111"/>
      <c r="CX63" s="1124"/>
      <c r="CY63" s="1117"/>
    </row>
    <row r="64" spans="2:103" ht="15" customHeight="1">
      <c r="B64" s="1130" t="s">
        <v>1306</v>
      </c>
      <c r="C64" s="629" t="str">
        <f t="shared" ref="C64" si="30">IF(OR(ISNUMBER(C65),ISNUMBER(C66)),SUM(C65,C66),"")</f>
        <v/>
      </c>
      <c r="D64" s="629" t="str">
        <f t="shared" ref="D64" si="31">IF(OR(ISNUMBER(D65),ISNUMBER(D66)),SUM(D65,D66),"")</f>
        <v/>
      </c>
      <c r="E64" s="629" t="str">
        <f t="shared" ref="E64:BP64" si="32">IF(OR(ISNUMBER(E65),ISNUMBER(E66)),SUM(E65,E66),"")</f>
        <v/>
      </c>
      <c r="F64" s="629" t="str">
        <f t="shared" si="32"/>
        <v/>
      </c>
      <c r="G64" s="629" t="str">
        <f t="shared" si="32"/>
        <v/>
      </c>
      <c r="H64" s="629" t="str">
        <f t="shared" si="32"/>
        <v/>
      </c>
      <c r="I64" s="629" t="str">
        <f t="shared" si="32"/>
        <v/>
      </c>
      <c r="J64" s="629" t="str">
        <f t="shared" si="32"/>
        <v/>
      </c>
      <c r="K64" s="629" t="str">
        <f t="shared" si="32"/>
        <v/>
      </c>
      <c r="L64" s="629" t="str">
        <f t="shared" si="32"/>
        <v/>
      </c>
      <c r="M64" s="629" t="str">
        <f t="shared" si="32"/>
        <v/>
      </c>
      <c r="N64" s="629" t="str">
        <f t="shared" si="32"/>
        <v/>
      </c>
      <c r="O64" s="629" t="str">
        <f t="shared" si="32"/>
        <v/>
      </c>
      <c r="P64" s="629" t="str">
        <f t="shared" si="32"/>
        <v/>
      </c>
      <c r="Q64" s="629" t="str">
        <f t="shared" si="32"/>
        <v/>
      </c>
      <c r="R64" s="629" t="str">
        <f t="shared" si="32"/>
        <v/>
      </c>
      <c r="S64" s="629" t="str">
        <f t="shared" si="32"/>
        <v/>
      </c>
      <c r="T64" s="629" t="str">
        <f t="shared" si="32"/>
        <v/>
      </c>
      <c r="U64" s="629" t="str">
        <f t="shared" si="32"/>
        <v/>
      </c>
      <c r="V64" s="629" t="str">
        <f t="shared" si="32"/>
        <v/>
      </c>
      <c r="W64" s="629" t="str">
        <f t="shared" si="32"/>
        <v/>
      </c>
      <c r="X64" s="629" t="str">
        <f t="shared" si="32"/>
        <v/>
      </c>
      <c r="Y64" s="629" t="str">
        <f t="shared" si="32"/>
        <v/>
      </c>
      <c r="Z64" s="629" t="str">
        <f t="shared" si="32"/>
        <v/>
      </c>
      <c r="AA64" s="629" t="str">
        <f t="shared" si="32"/>
        <v/>
      </c>
      <c r="AB64" s="629" t="str">
        <f t="shared" si="32"/>
        <v/>
      </c>
      <c r="AC64" s="629" t="str">
        <f t="shared" si="32"/>
        <v/>
      </c>
      <c r="AD64" s="629" t="str">
        <f t="shared" si="32"/>
        <v/>
      </c>
      <c r="AE64" s="629" t="str">
        <f t="shared" si="32"/>
        <v/>
      </c>
      <c r="AF64" s="629" t="str">
        <f t="shared" si="32"/>
        <v/>
      </c>
      <c r="AG64" s="629" t="str">
        <f t="shared" si="32"/>
        <v/>
      </c>
      <c r="AH64" s="629" t="str">
        <f t="shared" si="32"/>
        <v/>
      </c>
      <c r="AI64" s="629" t="str">
        <f t="shared" si="32"/>
        <v/>
      </c>
      <c r="AJ64" s="629" t="str">
        <f t="shared" si="32"/>
        <v/>
      </c>
      <c r="AK64" s="629" t="str">
        <f t="shared" si="32"/>
        <v/>
      </c>
      <c r="AL64" s="629" t="str">
        <f t="shared" si="32"/>
        <v/>
      </c>
      <c r="AM64" s="629" t="str">
        <f t="shared" si="32"/>
        <v/>
      </c>
      <c r="AN64" s="629" t="str">
        <f t="shared" si="32"/>
        <v/>
      </c>
      <c r="AO64" s="629" t="str">
        <f t="shared" si="32"/>
        <v/>
      </c>
      <c r="AP64" s="629" t="str">
        <f t="shared" si="32"/>
        <v/>
      </c>
      <c r="AQ64" s="629" t="str">
        <f t="shared" si="32"/>
        <v/>
      </c>
      <c r="AR64" s="629" t="str">
        <f t="shared" si="32"/>
        <v/>
      </c>
      <c r="AS64" s="629" t="str">
        <f t="shared" si="32"/>
        <v/>
      </c>
      <c r="AT64" s="629" t="str">
        <f t="shared" si="32"/>
        <v/>
      </c>
      <c r="AU64" s="629" t="str">
        <f t="shared" si="32"/>
        <v/>
      </c>
      <c r="AV64" s="629" t="str">
        <f t="shared" si="32"/>
        <v/>
      </c>
      <c r="AW64" s="629" t="str">
        <f t="shared" si="32"/>
        <v/>
      </c>
      <c r="AX64" s="629" t="str">
        <f t="shared" si="32"/>
        <v/>
      </c>
      <c r="AY64" s="629" t="str">
        <f t="shared" si="32"/>
        <v/>
      </c>
      <c r="AZ64" s="629" t="str">
        <f t="shared" si="32"/>
        <v/>
      </c>
      <c r="BA64" s="629" t="str">
        <f t="shared" si="32"/>
        <v/>
      </c>
      <c r="BB64" s="629" t="str">
        <f t="shared" si="32"/>
        <v/>
      </c>
      <c r="BC64" s="629" t="str">
        <f t="shared" si="32"/>
        <v/>
      </c>
      <c r="BD64" s="629" t="str">
        <f t="shared" si="32"/>
        <v/>
      </c>
      <c r="BE64" s="629" t="str">
        <f t="shared" si="32"/>
        <v/>
      </c>
      <c r="BF64" s="629" t="str">
        <f t="shared" si="32"/>
        <v/>
      </c>
      <c r="BG64" s="629" t="str">
        <f t="shared" si="32"/>
        <v/>
      </c>
      <c r="BH64" s="629" t="str">
        <f t="shared" si="32"/>
        <v/>
      </c>
      <c r="BI64" s="629" t="str">
        <f t="shared" si="32"/>
        <v/>
      </c>
      <c r="BJ64" s="629" t="str">
        <f t="shared" si="32"/>
        <v/>
      </c>
      <c r="BK64" s="629" t="str">
        <f t="shared" si="32"/>
        <v/>
      </c>
      <c r="BL64" s="629" t="str">
        <f t="shared" si="32"/>
        <v/>
      </c>
      <c r="BM64" s="629" t="str">
        <f t="shared" si="32"/>
        <v/>
      </c>
      <c r="BN64" s="629" t="str">
        <f t="shared" si="32"/>
        <v/>
      </c>
      <c r="BO64" s="629" t="str">
        <f t="shared" si="32"/>
        <v/>
      </c>
      <c r="BP64" s="629" t="str">
        <f t="shared" si="32"/>
        <v/>
      </c>
      <c r="BQ64" s="629" t="str">
        <f t="shared" ref="BQ64:CX64" si="33">IF(OR(ISNUMBER(BQ65),ISNUMBER(BQ66)),SUM(BQ65,BQ66),"")</f>
        <v/>
      </c>
      <c r="BR64" s="629" t="str">
        <f t="shared" si="33"/>
        <v/>
      </c>
      <c r="BS64" s="629" t="str">
        <f t="shared" si="33"/>
        <v/>
      </c>
      <c r="BT64" s="629" t="str">
        <f t="shared" si="33"/>
        <v/>
      </c>
      <c r="BU64" s="629" t="str">
        <f t="shared" si="33"/>
        <v/>
      </c>
      <c r="BV64" s="629" t="str">
        <f t="shared" si="33"/>
        <v/>
      </c>
      <c r="BW64" s="629" t="str">
        <f t="shared" si="33"/>
        <v/>
      </c>
      <c r="BX64" s="629" t="str">
        <f t="shared" si="33"/>
        <v/>
      </c>
      <c r="BY64" s="629" t="str">
        <f t="shared" si="33"/>
        <v/>
      </c>
      <c r="BZ64" s="629" t="str">
        <f t="shared" si="33"/>
        <v/>
      </c>
      <c r="CA64" s="629" t="str">
        <f t="shared" si="33"/>
        <v/>
      </c>
      <c r="CB64" s="629" t="str">
        <f t="shared" si="33"/>
        <v/>
      </c>
      <c r="CC64" s="629" t="str">
        <f t="shared" si="33"/>
        <v/>
      </c>
      <c r="CD64" s="629" t="str">
        <f t="shared" si="33"/>
        <v/>
      </c>
      <c r="CE64" s="629" t="str">
        <f t="shared" si="33"/>
        <v/>
      </c>
      <c r="CF64" s="629" t="str">
        <f t="shared" si="33"/>
        <v/>
      </c>
      <c r="CG64" s="629" t="str">
        <f t="shared" si="33"/>
        <v/>
      </c>
      <c r="CH64" s="629" t="str">
        <f t="shared" si="33"/>
        <v/>
      </c>
      <c r="CI64" s="629" t="str">
        <f t="shared" si="33"/>
        <v/>
      </c>
      <c r="CJ64" s="629" t="str">
        <f t="shared" si="33"/>
        <v/>
      </c>
      <c r="CK64" s="629" t="str">
        <f t="shared" si="33"/>
        <v/>
      </c>
      <c r="CL64" s="629" t="str">
        <f t="shared" si="33"/>
        <v/>
      </c>
      <c r="CM64" s="629" t="str">
        <f t="shared" si="33"/>
        <v/>
      </c>
      <c r="CN64" s="629" t="str">
        <f t="shared" si="33"/>
        <v/>
      </c>
      <c r="CO64" s="629" t="str">
        <f t="shared" si="33"/>
        <v/>
      </c>
      <c r="CP64" s="629" t="str">
        <f t="shared" si="33"/>
        <v/>
      </c>
      <c r="CQ64" s="629" t="str">
        <f t="shared" si="33"/>
        <v/>
      </c>
      <c r="CR64" s="629" t="str">
        <f t="shared" si="33"/>
        <v/>
      </c>
      <c r="CS64" s="629" t="str">
        <f t="shared" si="33"/>
        <v/>
      </c>
      <c r="CT64" s="629" t="str">
        <f t="shared" si="33"/>
        <v/>
      </c>
      <c r="CU64" s="629" t="str">
        <f t="shared" si="33"/>
        <v/>
      </c>
      <c r="CV64" s="629" t="str">
        <f t="shared" si="33"/>
        <v/>
      </c>
      <c r="CW64" s="629" t="str">
        <f t="shared" si="33"/>
        <v/>
      </c>
      <c r="CX64" s="630" t="str">
        <f t="shared" si="33"/>
        <v/>
      </c>
      <c r="CY64" s="1117"/>
    </row>
    <row r="65" spans="1:103" ht="15" customHeight="1">
      <c r="B65" s="1133" t="s">
        <v>1309</v>
      </c>
      <c r="C65" s="1111"/>
      <c r="D65" s="1111"/>
      <c r="E65" s="1111"/>
      <c r="F65" s="1111"/>
      <c r="G65" s="1111"/>
      <c r="H65" s="1111"/>
      <c r="I65" s="1111"/>
      <c r="J65" s="1111"/>
      <c r="K65" s="1111"/>
      <c r="L65" s="1111"/>
      <c r="M65" s="1111"/>
      <c r="N65" s="1111"/>
      <c r="O65" s="1111"/>
      <c r="P65" s="1111"/>
      <c r="Q65" s="1111"/>
      <c r="R65" s="1111"/>
      <c r="S65" s="1111"/>
      <c r="T65" s="1111"/>
      <c r="U65" s="1111"/>
      <c r="V65" s="1111"/>
      <c r="W65" s="1111"/>
      <c r="X65" s="1111"/>
      <c r="Y65" s="1111"/>
      <c r="Z65" s="1111"/>
      <c r="AA65" s="1111"/>
      <c r="AB65" s="1111"/>
      <c r="AC65" s="1111"/>
      <c r="AD65" s="1111"/>
      <c r="AE65" s="1111"/>
      <c r="AF65" s="1111"/>
      <c r="AG65" s="1111"/>
      <c r="AH65" s="1111"/>
      <c r="AI65" s="1111"/>
      <c r="AJ65" s="1111"/>
      <c r="AK65" s="1111"/>
      <c r="AL65" s="1111"/>
      <c r="AM65" s="1111"/>
      <c r="AN65" s="1111"/>
      <c r="AO65" s="1111"/>
      <c r="AP65" s="1111"/>
      <c r="AQ65" s="1111"/>
      <c r="AR65" s="1111"/>
      <c r="AS65" s="1111"/>
      <c r="AT65" s="1111"/>
      <c r="AU65" s="1111"/>
      <c r="AV65" s="1111"/>
      <c r="AW65" s="1111"/>
      <c r="AX65" s="1111"/>
      <c r="AY65" s="1111"/>
      <c r="AZ65" s="1111"/>
      <c r="BA65" s="1111"/>
      <c r="BB65" s="1111"/>
      <c r="BC65" s="1111"/>
      <c r="BD65" s="1111"/>
      <c r="BE65" s="1111"/>
      <c r="BF65" s="1111"/>
      <c r="BG65" s="1111"/>
      <c r="BH65" s="1111"/>
      <c r="BI65" s="1111"/>
      <c r="BJ65" s="1111"/>
      <c r="BK65" s="1111"/>
      <c r="BL65" s="1111"/>
      <c r="BM65" s="1111"/>
      <c r="BN65" s="1111"/>
      <c r="BO65" s="1111"/>
      <c r="BP65" s="1111"/>
      <c r="BQ65" s="1111"/>
      <c r="BR65" s="1111"/>
      <c r="BS65" s="1111"/>
      <c r="BT65" s="1111"/>
      <c r="BU65" s="1111"/>
      <c r="BV65" s="1111"/>
      <c r="BW65" s="1111"/>
      <c r="BX65" s="1111"/>
      <c r="BY65" s="1111"/>
      <c r="BZ65" s="1111"/>
      <c r="CA65" s="1111"/>
      <c r="CB65" s="1111"/>
      <c r="CC65" s="1111"/>
      <c r="CD65" s="1111"/>
      <c r="CE65" s="1111"/>
      <c r="CF65" s="1111"/>
      <c r="CG65" s="1111"/>
      <c r="CH65" s="1111"/>
      <c r="CI65" s="1111"/>
      <c r="CJ65" s="1111"/>
      <c r="CK65" s="1111"/>
      <c r="CL65" s="1111"/>
      <c r="CM65" s="1111"/>
      <c r="CN65" s="1111"/>
      <c r="CO65" s="1111"/>
      <c r="CP65" s="1111"/>
      <c r="CQ65" s="1111"/>
      <c r="CR65" s="1111"/>
      <c r="CS65" s="1111"/>
      <c r="CT65" s="1111"/>
      <c r="CU65" s="1111"/>
      <c r="CV65" s="1111"/>
      <c r="CW65" s="1111"/>
      <c r="CX65" s="1124"/>
      <c r="CY65" s="1117"/>
    </row>
    <row r="66" spans="1:103" ht="15" customHeight="1">
      <c r="B66" s="1133" t="s">
        <v>1310</v>
      </c>
      <c r="C66" s="1111"/>
      <c r="D66" s="1111"/>
      <c r="E66" s="1111"/>
      <c r="F66" s="1111"/>
      <c r="G66" s="1111"/>
      <c r="H66" s="1111"/>
      <c r="I66" s="1111"/>
      <c r="J66" s="1111"/>
      <c r="K66" s="1111"/>
      <c r="L66" s="1111"/>
      <c r="M66" s="1111"/>
      <c r="N66" s="1111"/>
      <c r="O66" s="1111"/>
      <c r="P66" s="1111"/>
      <c r="Q66" s="1111"/>
      <c r="R66" s="1111"/>
      <c r="S66" s="1111"/>
      <c r="T66" s="1111"/>
      <c r="U66" s="1111"/>
      <c r="V66" s="1111"/>
      <c r="W66" s="1111"/>
      <c r="X66" s="1111"/>
      <c r="Y66" s="1111"/>
      <c r="Z66" s="1111"/>
      <c r="AA66" s="1111"/>
      <c r="AB66" s="1111"/>
      <c r="AC66" s="1111"/>
      <c r="AD66" s="1111"/>
      <c r="AE66" s="1111"/>
      <c r="AF66" s="1111"/>
      <c r="AG66" s="1111"/>
      <c r="AH66" s="1111"/>
      <c r="AI66" s="1111"/>
      <c r="AJ66" s="1111"/>
      <c r="AK66" s="1111"/>
      <c r="AL66" s="1111"/>
      <c r="AM66" s="1111"/>
      <c r="AN66" s="1111"/>
      <c r="AO66" s="1111"/>
      <c r="AP66" s="1111"/>
      <c r="AQ66" s="1111"/>
      <c r="AR66" s="1111"/>
      <c r="AS66" s="1111"/>
      <c r="AT66" s="1111"/>
      <c r="AU66" s="1111"/>
      <c r="AV66" s="1111"/>
      <c r="AW66" s="1111"/>
      <c r="AX66" s="1111"/>
      <c r="AY66" s="1111"/>
      <c r="AZ66" s="1111"/>
      <c r="BA66" s="1111"/>
      <c r="BB66" s="1111"/>
      <c r="BC66" s="1111"/>
      <c r="BD66" s="1111"/>
      <c r="BE66" s="1111"/>
      <c r="BF66" s="1111"/>
      <c r="BG66" s="1111"/>
      <c r="BH66" s="1111"/>
      <c r="BI66" s="1111"/>
      <c r="BJ66" s="1111"/>
      <c r="BK66" s="1111"/>
      <c r="BL66" s="1111"/>
      <c r="BM66" s="1111"/>
      <c r="BN66" s="1111"/>
      <c r="BO66" s="1111"/>
      <c r="BP66" s="1111"/>
      <c r="BQ66" s="1111"/>
      <c r="BR66" s="1111"/>
      <c r="BS66" s="1111"/>
      <c r="BT66" s="1111"/>
      <c r="BU66" s="1111"/>
      <c r="BV66" s="1111"/>
      <c r="BW66" s="1111"/>
      <c r="BX66" s="1111"/>
      <c r="BY66" s="1111"/>
      <c r="BZ66" s="1111"/>
      <c r="CA66" s="1111"/>
      <c r="CB66" s="1111"/>
      <c r="CC66" s="1111"/>
      <c r="CD66" s="1111"/>
      <c r="CE66" s="1111"/>
      <c r="CF66" s="1111"/>
      <c r="CG66" s="1111"/>
      <c r="CH66" s="1111"/>
      <c r="CI66" s="1111"/>
      <c r="CJ66" s="1111"/>
      <c r="CK66" s="1111"/>
      <c r="CL66" s="1111"/>
      <c r="CM66" s="1111"/>
      <c r="CN66" s="1111"/>
      <c r="CO66" s="1111"/>
      <c r="CP66" s="1111"/>
      <c r="CQ66" s="1111"/>
      <c r="CR66" s="1111"/>
      <c r="CS66" s="1111"/>
      <c r="CT66" s="1111"/>
      <c r="CU66" s="1111"/>
      <c r="CV66" s="1111"/>
      <c r="CW66" s="1111"/>
      <c r="CX66" s="1124"/>
      <c r="CY66" s="1117"/>
    </row>
    <row r="67" spans="1:103" ht="15" customHeight="1">
      <c r="B67" s="1210" t="s">
        <v>1657</v>
      </c>
      <c r="C67" s="1131"/>
      <c r="D67" s="1131"/>
      <c r="E67" s="1131"/>
      <c r="F67" s="1131"/>
      <c r="G67" s="1131"/>
      <c r="H67" s="1131"/>
      <c r="I67" s="1131"/>
      <c r="J67" s="1131"/>
      <c r="K67" s="1131"/>
      <c r="L67" s="1131"/>
      <c r="M67" s="1131"/>
      <c r="N67" s="1131"/>
      <c r="O67" s="1131"/>
      <c r="P67" s="1131"/>
      <c r="Q67" s="1131"/>
      <c r="R67" s="1131"/>
      <c r="S67" s="1131"/>
      <c r="T67" s="1131"/>
      <c r="U67" s="1131"/>
      <c r="V67" s="1131"/>
      <c r="W67" s="1131"/>
      <c r="X67" s="1131"/>
      <c r="Y67" s="1131"/>
      <c r="Z67" s="1131"/>
      <c r="AA67" s="1131"/>
      <c r="AB67" s="1131"/>
      <c r="AC67" s="1131"/>
      <c r="AD67" s="1131"/>
      <c r="AE67" s="1131"/>
      <c r="AF67" s="1131"/>
      <c r="AG67" s="1131"/>
      <c r="AH67" s="1131"/>
      <c r="AI67" s="1131"/>
      <c r="AJ67" s="1131"/>
      <c r="AK67" s="1131"/>
      <c r="AL67" s="1131"/>
      <c r="AM67" s="1131"/>
      <c r="AN67" s="1131"/>
      <c r="AO67" s="1131"/>
      <c r="AP67" s="1131"/>
      <c r="AQ67" s="1131"/>
      <c r="AR67" s="1131"/>
      <c r="AS67" s="1131"/>
      <c r="AT67" s="1131"/>
      <c r="AU67" s="1131"/>
      <c r="AV67" s="1131"/>
      <c r="AW67" s="1131"/>
      <c r="AX67" s="1131"/>
      <c r="AY67" s="1131"/>
      <c r="AZ67" s="1131"/>
      <c r="BA67" s="1131"/>
      <c r="BB67" s="1131"/>
      <c r="BC67" s="1131"/>
      <c r="BD67" s="1131"/>
      <c r="BE67" s="1131"/>
      <c r="BF67" s="1131"/>
      <c r="BG67" s="1131"/>
      <c r="BH67" s="1131"/>
      <c r="BI67" s="1131"/>
      <c r="BJ67" s="1131"/>
      <c r="BK67" s="1131"/>
      <c r="BL67" s="1131"/>
      <c r="BM67" s="1131"/>
      <c r="BN67" s="1131"/>
      <c r="BO67" s="1131"/>
      <c r="BP67" s="1131"/>
      <c r="BQ67" s="1131"/>
      <c r="BR67" s="1131"/>
      <c r="BS67" s="1131"/>
      <c r="BT67" s="1131"/>
      <c r="BU67" s="1131"/>
      <c r="BV67" s="1131"/>
      <c r="BW67" s="1131"/>
      <c r="BX67" s="1131"/>
      <c r="BY67" s="1131"/>
      <c r="BZ67" s="1131"/>
      <c r="CA67" s="1131"/>
      <c r="CB67" s="1131"/>
      <c r="CC67" s="1131"/>
      <c r="CD67" s="1131"/>
      <c r="CE67" s="1131"/>
      <c r="CF67" s="1131"/>
      <c r="CG67" s="1131"/>
      <c r="CH67" s="1131"/>
      <c r="CI67" s="1131"/>
      <c r="CJ67" s="1131"/>
      <c r="CK67" s="1131"/>
      <c r="CL67" s="1131"/>
      <c r="CM67" s="1131"/>
      <c r="CN67" s="1131"/>
      <c r="CO67" s="1131"/>
      <c r="CP67" s="1131"/>
      <c r="CQ67" s="1131"/>
      <c r="CR67" s="1131"/>
      <c r="CS67" s="1131"/>
      <c r="CT67" s="1131"/>
      <c r="CU67" s="1131"/>
      <c r="CV67" s="1131"/>
      <c r="CW67" s="1131"/>
      <c r="CX67" s="1132"/>
      <c r="CY67" s="1117"/>
    </row>
    <row r="68" spans="1:103" ht="15" customHeight="1">
      <c r="B68" s="1130" t="s">
        <v>1023</v>
      </c>
      <c r="C68" s="629" t="str">
        <f t="shared" ref="C68" si="34">IF(OR(ISNUMBER(C69),ISNUMBER(C72)),SUM(C69,C72),"")</f>
        <v/>
      </c>
      <c r="D68" s="629" t="str">
        <f t="shared" ref="D68" si="35">IF(OR(ISNUMBER(D69),ISNUMBER(D72)),SUM(D69,D72),"")</f>
        <v/>
      </c>
      <c r="E68" s="629" t="str">
        <f t="shared" ref="E68:BP68" si="36">IF(OR(ISNUMBER(E69),ISNUMBER(E72)),SUM(E69,E72),"")</f>
        <v/>
      </c>
      <c r="F68" s="629" t="str">
        <f t="shared" si="36"/>
        <v/>
      </c>
      <c r="G68" s="629" t="str">
        <f t="shared" si="36"/>
        <v/>
      </c>
      <c r="H68" s="629" t="str">
        <f t="shared" si="36"/>
        <v/>
      </c>
      <c r="I68" s="629" t="str">
        <f t="shared" si="36"/>
        <v/>
      </c>
      <c r="J68" s="629" t="str">
        <f t="shared" si="36"/>
        <v/>
      </c>
      <c r="K68" s="629" t="str">
        <f t="shared" si="36"/>
        <v/>
      </c>
      <c r="L68" s="629" t="str">
        <f t="shared" si="36"/>
        <v/>
      </c>
      <c r="M68" s="629" t="str">
        <f t="shared" si="36"/>
        <v/>
      </c>
      <c r="N68" s="629" t="str">
        <f t="shared" si="36"/>
        <v/>
      </c>
      <c r="O68" s="629" t="str">
        <f t="shared" si="36"/>
        <v/>
      </c>
      <c r="P68" s="629" t="str">
        <f t="shared" si="36"/>
        <v/>
      </c>
      <c r="Q68" s="629" t="str">
        <f t="shared" si="36"/>
        <v/>
      </c>
      <c r="R68" s="629" t="str">
        <f t="shared" si="36"/>
        <v/>
      </c>
      <c r="S68" s="629" t="str">
        <f t="shared" si="36"/>
        <v/>
      </c>
      <c r="T68" s="629" t="str">
        <f t="shared" si="36"/>
        <v/>
      </c>
      <c r="U68" s="629" t="str">
        <f t="shared" si="36"/>
        <v/>
      </c>
      <c r="V68" s="629" t="str">
        <f t="shared" si="36"/>
        <v/>
      </c>
      <c r="W68" s="629" t="str">
        <f t="shared" si="36"/>
        <v/>
      </c>
      <c r="X68" s="629" t="str">
        <f t="shared" si="36"/>
        <v/>
      </c>
      <c r="Y68" s="629" t="str">
        <f t="shared" si="36"/>
        <v/>
      </c>
      <c r="Z68" s="629" t="str">
        <f t="shared" si="36"/>
        <v/>
      </c>
      <c r="AA68" s="629" t="str">
        <f t="shared" si="36"/>
        <v/>
      </c>
      <c r="AB68" s="629" t="str">
        <f t="shared" si="36"/>
        <v/>
      </c>
      <c r="AC68" s="629" t="str">
        <f t="shared" si="36"/>
        <v/>
      </c>
      <c r="AD68" s="629" t="str">
        <f t="shared" si="36"/>
        <v/>
      </c>
      <c r="AE68" s="629" t="str">
        <f t="shared" si="36"/>
        <v/>
      </c>
      <c r="AF68" s="629" t="str">
        <f t="shared" si="36"/>
        <v/>
      </c>
      <c r="AG68" s="629" t="str">
        <f t="shared" si="36"/>
        <v/>
      </c>
      <c r="AH68" s="629" t="str">
        <f t="shared" si="36"/>
        <v/>
      </c>
      <c r="AI68" s="629" t="str">
        <f t="shared" si="36"/>
        <v/>
      </c>
      <c r="AJ68" s="629" t="str">
        <f t="shared" si="36"/>
        <v/>
      </c>
      <c r="AK68" s="629" t="str">
        <f t="shared" si="36"/>
        <v/>
      </c>
      <c r="AL68" s="629" t="str">
        <f t="shared" si="36"/>
        <v/>
      </c>
      <c r="AM68" s="629" t="str">
        <f t="shared" si="36"/>
        <v/>
      </c>
      <c r="AN68" s="629" t="str">
        <f t="shared" si="36"/>
        <v/>
      </c>
      <c r="AO68" s="629" t="str">
        <f t="shared" si="36"/>
        <v/>
      </c>
      <c r="AP68" s="629" t="str">
        <f t="shared" si="36"/>
        <v/>
      </c>
      <c r="AQ68" s="629" t="str">
        <f t="shared" si="36"/>
        <v/>
      </c>
      <c r="AR68" s="629" t="str">
        <f t="shared" si="36"/>
        <v/>
      </c>
      <c r="AS68" s="629" t="str">
        <f t="shared" si="36"/>
        <v/>
      </c>
      <c r="AT68" s="629" t="str">
        <f t="shared" si="36"/>
        <v/>
      </c>
      <c r="AU68" s="629" t="str">
        <f t="shared" si="36"/>
        <v/>
      </c>
      <c r="AV68" s="629" t="str">
        <f t="shared" si="36"/>
        <v/>
      </c>
      <c r="AW68" s="629" t="str">
        <f t="shared" si="36"/>
        <v/>
      </c>
      <c r="AX68" s="629" t="str">
        <f t="shared" si="36"/>
        <v/>
      </c>
      <c r="AY68" s="629" t="str">
        <f t="shared" si="36"/>
        <v/>
      </c>
      <c r="AZ68" s="629" t="str">
        <f t="shared" si="36"/>
        <v/>
      </c>
      <c r="BA68" s="629" t="str">
        <f t="shared" si="36"/>
        <v/>
      </c>
      <c r="BB68" s="629" t="str">
        <f t="shared" si="36"/>
        <v/>
      </c>
      <c r="BC68" s="629" t="str">
        <f t="shared" si="36"/>
        <v/>
      </c>
      <c r="BD68" s="629" t="str">
        <f t="shared" si="36"/>
        <v/>
      </c>
      <c r="BE68" s="629" t="str">
        <f t="shared" si="36"/>
        <v/>
      </c>
      <c r="BF68" s="629" t="str">
        <f t="shared" si="36"/>
        <v/>
      </c>
      <c r="BG68" s="629" t="str">
        <f t="shared" si="36"/>
        <v/>
      </c>
      <c r="BH68" s="629" t="str">
        <f t="shared" si="36"/>
        <v/>
      </c>
      <c r="BI68" s="629" t="str">
        <f t="shared" si="36"/>
        <v/>
      </c>
      <c r="BJ68" s="629" t="str">
        <f t="shared" si="36"/>
        <v/>
      </c>
      <c r="BK68" s="629" t="str">
        <f t="shared" si="36"/>
        <v/>
      </c>
      <c r="BL68" s="629" t="str">
        <f t="shared" si="36"/>
        <v/>
      </c>
      <c r="BM68" s="629" t="str">
        <f t="shared" si="36"/>
        <v/>
      </c>
      <c r="BN68" s="629" t="str">
        <f t="shared" si="36"/>
        <v/>
      </c>
      <c r="BO68" s="629" t="str">
        <f t="shared" si="36"/>
        <v/>
      </c>
      <c r="BP68" s="629" t="str">
        <f t="shared" si="36"/>
        <v/>
      </c>
      <c r="BQ68" s="629" t="str">
        <f t="shared" ref="BQ68:CX68" si="37">IF(OR(ISNUMBER(BQ69),ISNUMBER(BQ72)),SUM(BQ69,BQ72),"")</f>
        <v/>
      </c>
      <c r="BR68" s="629" t="str">
        <f t="shared" si="37"/>
        <v/>
      </c>
      <c r="BS68" s="629" t="str">
        <f t="shared" si="37"/>
        <v/>
      </c>
      <c r="BT68" s="629" t="str">
        <f t="shared" si="37"/>
        <v/>
      </c>
      <c r="BU68" s="629" t="str">
        <f t="shared" si="37"/>
        <v/>
      </c>
      <c r="BV68" s="629" t="str">
        <f t="shared" si="37"/>
        <v/>
      </c>
      <c r="BW68" s="629" t="str">
        <f t="shared" si="37"/>
        <v/>
      </c>
      <c r="BX68" s="629" t="str">
        <f t="shared" si="37"/>
        <v/>
      </c>
      <c r="BY68" s="629" t="str">
        <f t="shared" si="37"/>
        <v/>
      </c>
      <c r="BZ68" s="629" t="str">
        <f t="shared" si="37"/>
        <v/>
      </c>
      <c r="CA68" s="629" t="str">
        <f t="shared" si="37"/>
        <v/>
      </c>
      <c r="CB68" s="629" t="str">
        <f t="shared" si="37"/>
        <v/>
      </c>
      <c r="CC68" s="629" t="str">
        <f t="shared" si="37"/>
        <v/>
      </c>
      <c r="CD68" s="629" t="str">
        <f t="shared" si="37"/>
        <v/>
      </c>
      <c r="CE68" s="629" t="str">
        <f t="shared" si="37"/>
        <v/>
      </c>
      <c r="CF68" s="629" t="str">
        <f t="shared" si="37"/>
        <v/>
      </c>
      <c r="CG68" s="629" t="str">
        <f t="shared" si="37"/>
        <v/>
      </c>
      <c r="CH68" s="629" t="str">
        <f t="shared" si="37"/>
        <v/>
      </c>
      <c r="CI68" s="629" t="str">
        <f t="shared" si="37"/>
        <v/>
      </c>
      <c r="CJ68" s="629" t="str">
        <f t="shared" si="37"/>
        <v/>
      </c>
      <c r="CK68" s="629" t="str">
        <f t="shared" si="37"/>
        <v/>
      </c>
      <c r="CL68" s="629" t="str">
        <f t="shared" si="37"/>
        <v/>
      </c>
      <c r="CM68" s="629" t="str">
        <f t="shared" si="37"/>
        <v/>
      </c>
      <c r="CN68" s="629" t="str">
        <f t="shared" si="37"/>
        <v/>
      </c>
      <c r="CO68" s="629" t="str">
        <f t="shared" si="37"/>
        <v/>
      </c>
      <c r="CP68" s="629" t="str">
        <f t="shared" si="37"/>
        <v/>
      </c>
      <c r="CQ68" s="629" t="str">
        <f t="shared" si="37"/>
        <v/>
      </c>
      <c r="CR68" s="629" t="str">
        <f t="shared" si="37"/>
        <v/>
      </c>
      <c r="CS68" s="629" t="str">
        <f t="shared" si="37"/>
        <v/>
      </c>
      <c r="CT68" s="629" t="str">
        <f t="shared" si="37"/>
        <v/>
      </c>
      <c r="CU68" s="629" t="str">
        <f t="shared" si="37"/>
        <v/>
      </c>
      <c r="CV68" s="629" t="str">
        <f t="shared" si="37"/>
        <v/>
      </c>
      <c r="CW68" s="629" t="str">
        <f t="shared" si="37"/>
        <v/>
      </c>
      <c r="CX68" s="630" t="str">
        <f t="shared" si="37"/>
        <v/>
      </c>
      <c r="CY68" s="1117"/>
    </row>
    <row r="69" spans="1:103" ht="15" customHeight="1">
      <c r="B69" s="1130" t="s">
        <v>1305</v>
      </c>
      <c r="C69" s="629" t="str">
        <f t="shared" ref="C69" si="38">IF(OR(ISNUMBER(C70),ISNUMBER(C71)),SUM(C70:C71),"")</f>
        <v/>
      </c>
      <c r="D69" s="629" t="str">
        <f t="shared" ref="D69" si="39">IF(OR(ISNUMBER(D70),ISNUMBER(D71)),SUM(D70:D71),"")</f>
        <v/>
      </c>
      <c r="E69" s="629" t="str">
        <f t="shared" ref="E69:BP69" si="40">IF(OR(ISNUMBER(E70),ISNUMBER(E71)),SUM(E70:E71),"")</f>
        <v/>
      </c>
      <c r="F69" s="629" t="str">
        <f t="shared" si="40"/>
        <v/>
      </c>
      <c r="G69" s="629" t="str">
        <f t="shared" si="40"/>
        <v/>
      </c>
      <c r="H69" s="629" t="str">
        <f t="shared" si="40"/>
        <v/>
      </c>
      <c r="I69" s="629" t="str">
        <f t="shared" si="40"/>
        <v/>
      </c>
      <c r="J69" s="629" t="str">
        <f t="shared" si="40"/>
        <v/>
      </c>
      <c r="K69" s="629" t="str">
        <f t="shared" si="40"/>
        <v/>
      </c>
      <c r="L69" s="629" t="str">
        <f t="shared" si="40"/>
        <v/>
      </c>
      <c r="M69" s="629" t="str">
        <f t="shared" si="40"/>
        <v/>
      </c>
      <c r="N69" s="629" t="str">
        <f t="shared" si="40"/>
        <v/>
      </c>
      <c r="O69" s="629" t="str">
        <f t="shared" si="40"/>
        <v/>
      </c>
      <c r="P69" s="629" t="str">
        <f t="shared" si="40"/>
        <v/>
      </c>
      <c r="Q69" s="629" t="str">
        <f t="shared" si="40"/>
        <v/>
      </c>
      <c r="R69" s="629" t="str">
        <f t="shared" si="40"/>
        <v/>
      </c>
      <c r="S69" s="629" t="str">
        <f t="shared" si="40"/>
        <v/>
      </c>
      <c r="T69" s="629" t="str">
        <f t="shared" si="40"/>
        <v/>
      </c>
      <c r="U69" s="629" t="str">
        <f t="shared" si="40"/>
        <v/>
      </c>
      <c r="V69" s="629" t="str">
        <f t="shared" si="40"/>
        <v/>
      </c>
      <c r="W69" s="629" t="str">
        <f t="shared" si="40"/>
        <v/>
      </c>
      <c r="X69" s="629" t="str">
        <f t="shared" si="40"/>
        <v/>
      </c>
      <c r="Y69" s="629" t="str">
        <f t="shared" si="40"/>
        <v/>
      </c>
      <c r="Z69" s="629" t="str">
        <f t="shared" si="40"/>
        <v/>
      </c>
      <c r="AA69" s="629" t="str">
        <f t="shared" si="40"/>
        <v/>
      </c>
      <c r="AB69" s="629" t="str">
        <f t="shared" si="40"/>
        <v/>
      </c>
      <c r="AC69" s="629" t="str">
        <f t="shared" si="40"/>
        <v/>
      </c>
      <c r="AD69" s="629" t="str">
        <f t="shared" si="40"/>
        <v/>
      </c>
      <c r="AE69" s="629" t="str">
        <f t="shared" si="40"/>
        <v/>
      </c>
      <c r="AF69" s="629" t="str">
        <f t="shared" si="40"/>
        <v/>
      </c>
      <c r="AG69" s="629" t="str">
        <f t="shared" si="40"/>
        <v/>
      </c>
      <c r="AH69" s="629" t="str">
        <f t="shared" si="40"/>
        <v/>
      </c>
      <c r="AI69" s="629" t="str">
        <f t="shared" si="40"/>
        <v/>
      </c>
      <c r="AJ69" s="629" t="str">
        <f t="shared" si="40"/>
        <v/>
      </c>
      <c r="AK69" s="629" t="str">
        <f t="shared" si="40"/>
        <v/>
      </c>
      <c r="AL69" s="629" t="str">
        <f t="shared" si="40"/>
        <v/>
      </c>
      <c r="AM69" s="629" t="str">
        <f t="shared" si="40"/>
        <v/>
      </c>
      <c r="AN69" s="629" t="str">
        <f t="shared" si="40"/>
        <v/>
      </c>
      <c r="AO69" s="629" t="str">
        <f t="shared" si="40"/>
        <v/>
      </c>
      <c r="AP69" s="629" t="str">
        <f t="shared" si="40"/>
        <v/>
      </c>
      <c r="AQ69" s="629" t="str">
        <f t="shared" si="40"/>
        <v/>
      </c>
      <c r="AR69" s="629" t="str">
        <f t="shared" si="40"/>
        <v/>
      </c>
      <c r="AS69" s="629" t="str">
        <f t="shared" si="40"/>
        <v/>
      </c>
      <c r="AT69" s="629" t="str">
        <f t="shared" si="40"/>
        <v/>
      </c>
      <c r="AU69" s="629" t="str">
        <f t="shared" si="40"/>
        <v/>
      </c>
      <c r="AV69" s="629" t="str">
        <f t="shared" si="40"/>
        <v/>
      </c>
      <c r="AW69" s="629" t="str">
        <f t="shared" si="40"/>
        <v/>
      </c>
      <c r="AX69" s="629" t="str">
        <f t="shared" si="40"/>
        <v/>
      </c>
      <c r="AY69" s="629" t="str">
        <f t="shared" si="40"/>
        <v/>
      </c>
      <c r="AZ69" s="629" t="str">
        <f t="shared" si="40"/>
        <v/>
      </c>
      <c r="BA69" s="629" t="str">
        <f t="shared" si="40"/>
        <v/>
      </c>
      <c r="BB69" s="629" t="str">
        <f t="shared" si="40"/>
        <v/>
      </c>
      <c r="BC69" s="629" t="str">
        <f t="shared" si="40"/>
        <v/>
      </c>
      <c r="BD69" s="629" t="str">
        <f t="shared" si="40"/>
        <v/>
      </c>
      <c r="BE69" s="629" t="str">
        <f t="shared" si="40"/>
        <v/>
      </c>
      <c r="BF69" s="629" t="str">
        <f t="shared" si="40"/>
        <v/>
      </c>
      <c r="BG69" s="629" t="str">
        <f t="shared" si="40"/>
        <v/>
      </c>
      <c r="BH69" s="629" t="str">
        <f t="shared" si="40"/>
        <v/>
      </c>
      <c r="BI69" s="629" t="str">
        <f t="shared" si="40"/>
        <v/>
      </c>
      <c r="BJ69" s="629" t="str">
        <f t="shared" si="40"/>
        <v/>
      </c>
      <c r="BK69" s="629" t="str">
        <f t="shared" si="40"/>
        <v/>
      </c>
      <c r="BL69" s="629" t="str">
        <f t="shared" si="40"/>
        <v/>
      </c>
      <c r="BM69" s="629" t="str">
        <f t="shared" si="40"/>
        <v/>
      </c>
      <c r="BN69" s="629" t="str">
        <f t="shared" si="40"/>
        <v/>
      </c>
      <c r="BO69" s="629" t="str">
        <f t="shared" si="40"/>
        <v/>
      </c>
      <c r="BP69" s="629" t="str">
        <f t="shared" si="40"/>
        <v/>
      </c>
      <c r="BQ69" s="629" t="str">
        <f t="shared" ref="BQ69:CX69" si="41">IF(OR(ISNUMBER(BQ70),ISNUMBER(BQ71)),SUM(BQ70:BQ71),"")</f>
        <v/>
      </c>
      <c r="BR69" s="629" t="str">
        <f t="shared" si="41"/>
        <v/>
      </c>
      <c r="BS69" s="629" t="str">
        <f t="shared" si="41"/>
        <v/>
      </c>
      <c r="BT69" s="629" t="str">
        <f t="shared" si="41"/>
        <v/>
      </c>
      <c r="BU69" s="629" t="str">
        <f t="shared" si="41"/>
        <v/>
      </c>
      <c r="BV69" s="629" t="str">
        <f t="shared" si="41"/>
        <v/>
      </c>
      <c r="BW69" s="629" t="str">
        <f t="shared" si="41"/>
        <v/>
      </c>
      <c r="BX69" s="629" t="str">
        <f t="shared" si="41"/>
        <v/>
      </c>
      <c r="BY69" s="629" t="str">
        <f t="shared" si="41"/>
        <v/>
      </c>
      <c r="BZ69" s="629" t="str">
        <f t="shared" si="41"/>
        <v/>
      </c>
      <c r="CA69" s="629" t="str">
        <f t="shared" si="41"/>
        <v/>
      </c>
      <c r="CB69" s="629" t="str">
        <f t="shared" si="41"/>
        <v/>
      </c>
      <c r="CC69" s="629" t="str">
        <f t="shared" si="41"/>
        <v/>
      </c>
      <c r="CD69" s="629" t="str">
        <f t="shared" si="41"/>
        <v/>
      </c>
      <c r="CE69" s="629" t="str">
        <f t="shared" si="41"/>
        <v/>
      </c>
      <c r="CF69" s="629" t="str">
        <f t="shared" si="41"/>
        <v/>
      </c>
      <c r="CG69" s="629" t="str">
        <f t="shared" si="41"/>
        <v/>
      </c>
      <c r="CH69" s="629" t="str">
        <f t="shared" si="41"/>
        <v/>
      </c>
      <c r="CI69" s="629" t="str">
        <f t="shared" si="41"/>
        <v/>
      </c>
      <c r="CJ69" s="629" t="str">
        <f t="shared" si="41"/>
        <v/>
      </c>
      <c r="CK69" s="629" t="str">
        <f t="shared" si="41"/>
        <v/>
      </c>
      <c r="CL69" s="629" t="str">
        <f t="shared" si="41"/>
        <v/>
      </c>
      <c r="CM69" s="629" t="str">
        <f t="shared" si="41"/>
        <v/>
      </c>
      <c r="CN69" s="629" t="str">
        <f t="shared" si="41"/>
        <v/>
      </c>
      <c r="CO69" s="629" t="str">
        <f t="shared" si="41"/>
        <v/>
      </c>
      <c r="CP69" s="629" t="str">
        <f t="shared" si="41"/>
        <v/>
      </c>
      <c r="CQ69" s="629" t="str">
        <f t="shared" si="41"/>
        <v/>
      </c>
      <c r="CR69" s="629" t="str">
        <f t="shared" si="41"/>
        <v/>
      </c>
      <c r="CS69" s="629" t="str">
        <f t="shared" si="41"/>
        <v/>
      </c>
      <c r="CT69" s="629" t="str">
        <f t="shared" si="41"/>
        <v/>
      </c>
      <c r="CU69" s="629" t="str">
        <f t="shared" si="41"/>
        <v/>
      </c>
      <c r="CV69" s="629" t="str">
        <f t="shared" si="41"/>
        <v/>
      </c>
      <c r="CW69" s="629" t="str">
        <f t="shared" si="41"/>
        <v/>
      </c>
      <c r="CX69" s="630" t="str">
        <f t="shared" si="41"/>
        <v/>
      </c>
      <c r="CY69" s="1117"/>
    </row>
    <row r="70" spans="1:103" ht="15" customHeight="1">
      <c r="B70" s="1133" t="s">
        <v>1307</v>
      </c>
      <c r="C70" s="1111"/>
      <c r="D70" s="1111"/>
      <c r="E70" s="1111"/>
      <c r="F70" s="1111"/>
      <c r="G70" s="1111"/>
      <c r="H70" s="1111"/>
      <c r="I70" s="1111"/>
      <c r="J70" s="1111"/>
      <c r="K70" s="1111"/>
      <c r="L70" s="1111"/>
      <c r="M70" s="1111"/>
      <c r="N70" s="1111"/>
      <c r="O70" s="1111"/>
      <c r="P70" s="1111"/>
      <c r="Q70" s="1111"/>
      <c r="R70" s="1111"/>
      <c r="S70" s="1111"/>
      <c r="T70" s="1111"/>
      <c r="U70" s="1111"/>
      <c r="V70" s="1111"/>
      <c r="W70" s="1111"/>
      <c r="X70" s="1111"/>
      <c r="Y70" s="1111"/>
      <c r="Z70" s="1111"/>
      <c r="AA70" s="1111"/>
      <c r="AB70" s="1111"/>
      <c r="AC70" s="1111"/>
      <c r="AD70" s="1111"/>
      <c r="AE70" s="1111"/>
      <c r="AF70" s="1111"/>
      <c r="AG70" s="1111"/>
      <c r="AH70" s="1111"/>
      <c r="AI70" s="1111"/>
      <c r="AJ70" s="1111"/>
      <c r="AK70" s="1111"/>
      <c r="AL70" s="1111"/>
      <c r="AM70" s="1111"/>
      <c r="AN70" s="1111"/>
      <c r="AO70" s="1111"/>
      <c r="AP70" s="1111"/>
      <c r="AQ70" s="1111"/>
      <c r="AR70" s="1111"/>
      <c r="AS70" s="1111"/>
      <c r="AT70" s="1111"/>
      <c r="AU70" s="1111"/>
      <c r="AV70" s="1111"/>
      <c r="AW70" s="1111"/>
      <c r="AX70" s="1111"/>
      <c r="AY70" s="1111"/>
      <c r="AZ70" s="1111"/>
      <c r="BA70" s="1111"/>
      <c r="BB70" s="1111"/>
      <c r="BC70" s="1111"/>
      <c r="BD70" s="1111"/>
      <c r="BE70" s="1111"/>
      <c r="BF70" s="1111"/>
      <c r="BG70" s="1111"/>
      <c r="BH70" s="1111"/>
      <c r="BI70" s="1111"/>
      <c r="BJ70" s="1111"/>
      <c r="BK70" s="1111"/>
      <c r="BL70" s="1111"/>
      <c r="BM70" s="1111"/>
      <c r="BN70" s="1111"/>
      <c r="BO70" s="1111"/>
      <c r="BP70" s="1111"/>
      <c r="BQ70" s="1111"/>
      <c r="BR70" s="1111"/>
      <c r="BS70" s="1111"/>
      <c r="BT70" s="1111"/>
      <c r="BU70" s="1111"/>
      <c r="BV70" s="1111"/>
      <c r="BW70" s="1111"/>
      <c r="BX70" s="1111"/>
      <c r="BY70" s="1111"/>
      <c r="BZ70" s="1111"/>
      <c r="CA70" s="1111"/>
      <c r="CB70" s="1111"/>
      <c r="CC70" s="1111"/>
      <c r="CD70" s="1111"/>
      <c r="CE70" s="1111"/>
      <c r="CF70" s="1111"/>
      <c r="CG70" s="1111"/>
      <c r="CH70" s="1111"/>
      <c r="CI70" s="1111"/>
      <c r="CJ70" s="1111"/>
      <c r="CK70" s="1111"/>
      <c r="CL70" s="1111"/>
      <c r="CM70" s="1111"/>
      <c r="CN70" s="1111"/>
      <c r="CO70" s="1111"/>
      <c r="CP70" s="1111"/>
      <c r="CQ70" s="1111"/>
      <c r="CR70" s="1111"/>
      <c r="CS70" s="1111"/>
      <c r="CT70" s="1111"/>
      <c r="CU70" s="1111"/>
      <c r="CV70" s="1111"/>
      <c r="CW70" s="1111"/>
      <c r="CX70" s="1124"/>
      <c r="CY70" s="1117"/>
    </row>
    <row r="71" spans="1:103" ht="15" customHeight="1">
      <c r="B71" s="1133" t="s">
        <v>1308</v>
      </c>
      <c r="C71" s="1111"/>
      <c r="D71" s="1111"/>
      <c r="E71" s="1111"/>
      <c r="F71" s="1111"/>
      <c r="G71" s="1111"/>
      <c r="H71" s="1111"/>
      <c r="I71" s="1111"/>
      <c r="J71" s="1111"/>
      <c r="K71" s="1111"/>
      <c r="L71" s="1111"/>
      <c r="M71" s="1111"/>
      <c r="N71" s="1111"/>
      <c r="O71" s="1111"/>
      <c r="P71" s="1111"/>
      <c r="Q71" s="1111"/>
      <c r="R71" s="1111"/>
      <c r="S71" s="1111"/>
      <c r="T71" s="1111"/>
      <c r="U71" s="1111"/>
      <c r="V71" s="1111"/>
      <c r="W71" s="1111"/>
      <c r="X71" s="1111"/>
      <c r="Y71" s="1111"/>
      <c r="Z71" s="1111"/>
      <c r="AA71" s="1111"/>
      <c r="AB71" s="1111"/>
      <c r="AC71" s="1111"/>
      <c r="AD71" s="1111"/>
      <c r="AE71" s="1111"/>
      <c r="AF71" s="1111"/>
      <c r="AG71" s="1111"/>
      <c r="AH71" s="1111"/>
      <c r="AI71" s="1111"/>
      <c r="AJ71" s="1111"/>
      <c r="AK71" s="1111"/>
      <c r="AL71" s="1111"/>
      <c r="AM71" s="1111"/>
      <c r="AN71" s="1111"/>
      <c r="AO71" s="1111"/>
      <c r="AP71" s="1111"/>
      <c r="AQ71" s="1111"/>
      <c r="AR71" s="1111"/>
      <c r="AS71" s="1111"/>
      <c r="AT71" s="1111"/>
      <c r="AU71" s="1111"/>
      <c r="AV71" s="1111"/>
      <c r="AW71" s="1111"/>
      <c r="AX71" s="1111"/>
      <c r="AY71" s="1111"/>
      <c r="AZ71" s="1111"/>
      <c r="BA71" s="1111"/>
      <c r="BB71" s="1111"/>
      <c r="BC71" s="1111"/>
      <c r="BD71" s="1111"/>
      <c r="BE71" s="1111"/>
      <c r="BF71" s="1111"/>
      <c r="BG71" s="1111"/>
      <c r="BH71" s="1111"/>
      <c r="BI71" s="1111"/>
      <c r="BJ71" s="1111"/>
      <c r="BK71" s="1111"/>
      <c r="BL71" s="1111"/>
      <c r="BM71" s="1111"/>
      <c r="BN71" s="1111"/>
      <c r="BO71" s="1111"/>
      <c r="BP71" s="1111"/>
      <c r="BQ71" s="1111"/>
      <c r="BR71" s="1111"/>
      <c r="BS71" s="1111"/>
      <c r="BT71" s="1111"/>
      <c r="BU71" s="1111"/>
      <c r="BV71" s="1111"/>
      <c r="BW71" s="1111"/>
      <c r="BX71" s="1111"/>
      <c r="BY71" s="1111"/>
      <c r="BZ71" s="1111"/>
      <c r="CA71" s="1111"/>
      <c r="CB71" s="1111"/>
      <c r="CC71" s="1111"/>
      <c r="CD71" s="1111"/>
      <c r="CE71" s="1111"/>
      <c r="CF71" s="1111"/>
      <c r="CG71" s="1111"/>
      <c r="CH71" s="1111"/>
      <c r="CI71" s="1111"/>
      <c r="CJ71" s="1111"/>
      <c r="CK71" s="1111"/>
      <c r="CL71" s="1111"/>
      <c r="CM71" s="1111"/>
      <c r="CN71" s="1111"/>
      <c r="CO71" s="1111"/>
      <c r="CP71" s="1111"/>
      <c r="CQ71" s="1111"/>
      <c r="CR71" s="1111"/>
      <c r="CS71" s="1111"/>
      <c r="CT71" s="1111"/>
      <c r="CU71" s="1111"/>
      <c r="CV71" s="1111"/>
      <c r="CW71" s="1111"/>
      <c r="CX71" s="1124"/>
      <c r="CY71" s="1117"/>
    </row>
    <row r="72" spans="1:103" ht="15" customHeight="1">
      <c r="B72" s="1130" t="s">
        <v>1306</v>
      </c>
      <c r="C72" s="629" t="str">
        <f t="shared" ref="C72" si="42">IF(OR(ISNUMBER(C73),ISNUMBER(C74)),SUM(C73,C74),"")</f>
        <v/>
      </c>
      <c r="D72" s="629" t="str">
        <f t="shared" ref="D72" si="43">IF(OR(ISNUMBER(D73),ISNUMBER(D74)),SUM(D73,D74),"")</f>
        <v/>
      </c>
      <c r="E72" s="629" t="str">
        <f t="shared" ref="E72:BP72" si="44">IF(OR(ISNUMBER(E73),ISNUMBER(E74)),SUM(E73,E74),"")</f>
        <v/>
      </c>
      <c r="F72" s="629" t="str">
        <f t="shared" si="44"/>
        <v/>
      </c>
      <c r="G72" s="629" t="str">
        <f t="shared" si="44"/>
        <v/>
      </c>
      <c r="H72" s="629" t="str">
        <f t="shared" si="44"/>
        <v/>
      </c>
      <c r="I72" s="629" t="str">
        <f t="shared" si="44"/>
        <v/>
      </c>
      <c r="J72" s="629" t="str">
        <f t="shared" si="44"/>
        <v/>
      </c>
      <c r="K72" s="629" t="str">
        <f t="shared" si="44"/>
        <v/>
      </c>
      <c r="L72" s="629" t="str">
        <f t="shared" si="44"/>
        <v/>
      </c>
      <c r="M72" s="629" t="str">
        <f t="shared" si="44"/>
        <v/>
      </c>
      <c r="N72" s="629" t="str">
        <f t="shared" si="44"/>
        <v/>
      </c>
      <c r="O72" s="629" t="str">
        <f t="shared" si="44"/>
        <v/>
      </c>
      <c r="P72" s="629" t="str">
        <f t="shared" si="44"/>
        <v/>
      </c>
      <c r="Q72" s="629" t="str">
        <f t="shared" si="44"/>
        <v/>
      </c>
      <c r="R72" s="629" t="str">
        <f t="shared" si="44"/>
        <v/>
      </c>
      <c r="S72" s="629" t="str">
        <f t="shared" si="44"/>
        <v/>
      </c>
      <c r="T72" s="629" t="str">
        <f t="shared" si="44"/>
        <v/>
      </c>
      <c r="U72" s="629" t="str">
        <f t="shared" si="44"/>
        <v/>
      </c>
      <c r="V72" s="629" t="str">
        <f t="shared" si="44"/>
        <v/>
      </c>
      <c r="W72" s="629" t="str">
        <f t="shared" si="44"/>
        <v/>
      </c>
      <c r="X72" s="629" t="str">
        <f t="shared" si="44"/>
        <v/>
      </c>
      <c r="Y72" s="629" t="str">
        <f t="shared" si="44"/>
        <v/>
      </c>
      <c r="Z72" s="629" t="str">
        <f t="shared" si="44"/>
        <v/>
      </c>
      <c r="AA72" s="629" t="str">
        <f t="shared" si="44"/>
        <v/>
      </c>
      <c r="AB72" s="629" t="str">
        <f t="shared" si="44"/>
        <v/>
      </c>
      <c r="AC72" s="629" t="str">
        <f t="shared" si="44"/>
        <v/>
      </c>
      <c r="AD72" s="629" t="str">
        <f t="shared" si="44"/>
        <v/>
      </c>
      <c r="AE72" s="629" t="str">
        <f t="shared" si="44"/>
        <v/>
      </c>
      <c r="AF72" s="629" t="str">
        <f t="shared" si="44"/>
        <v/>
      </c>
      <c r="AG72" s="629" t="str">
        <f t="shared" si="44"/>
        <v/>
      </c>
      <c r="AH72" s="629" t="str">
        <f t="shared" si="44"/>
        <v/>
      </c>
      <c r="AI72" s="629" t="str">
        <f t="shared" si="44"/>
        <v/>
      </c>
      <c r="AJ72" s="629" t="str">
        <f t="shared" si="44"/>
        <v/>
      </c>
      <c r="AK72" s="629" t="str">
        <f t="shared" si="44"/>
        <v/>
      </c>
      <c r="AL72" s="629" t="str">
        <f t="shared" si="44"/>
        <v/>
      </c>
      <c r="AM72" s="629" t="str">
        <f t="shared" si="44"/>
        <v/>
      </c>
      <c r="AN72" s="629" t="str">
        <f t="shared" si="44"/>
        <v/>
      </c>
      <c r="AO72" s="629" t="str">
        <f t="shared" si="44"/>
        <v/>
      </c>
      <c r="AP72" s="629" t="str">
        <f t="shared" si="44"/>
        <v/>
      </c>
      <c r="AQ72" s="629" t="str">
        <f t="shared" si="44"/>
        <v/>
      </c>
      <c r="AR72" s="629" t="str">
        <f t="shared" si="44"/>
        <v/>
      </c>
      <c r="AS72" s="629" t="str">
        <f t="shared" si="44"/>
        <v/>
      </c>
      <c r="AT72" s="629" t="str">
        <f t="shared" si="44"/>
        <v/>
      </c>
      <c r="AU72" s="629" t="str">
        <f t="shared" si="44"/>
        <v/>
      </c>
      <c r="AV72" s="629" t="str">
        <f t="shared" si="44"/>
        <v/>
      </c>
      <c r="AW72" s="629" t="str">
        <f t="shared" si="44"/>
        <v/>
      </c>
      <c r="AX72" s="629" t="str">
        <f t="shared" si="44"/>
        <v/>
      </c>
      <c r="AY72" s="629" t="str">
        <f t="shared" si="44"/>
        <v/>
      </c>
      <c r="AZ72" s="629" t="str">
        <f t="shared" si="44"/>
        <v/>
      </c>
      <c r="BA72" s="629" t="str">
        <f t="shared" si="44"/>
        <v/>
      </c>
      <c r="BB72" s="629" t="str">
        <f t="shared" si="44"/>
        <v/>
      </c>
      <c r="BC72" s="629" t="str">
        <f t="shared" si="44"/>
        <v/>
      </c>
      <c r="BD72" s="629" t="str">
        <f t="shared" si="44"/>
        <v/>
      </c>
      <c r="BE72" s="629" t="str">
        <f t="shared" si="44"/>
        <v/>
      </c>
      <c r="BF72" s="629" t="str">
        <f t="shared" si="44"/>
        <v/>
      </c>
      <c r="BG72" s="629" t="str">
        <f t="shared" si="44"/>
        <v/>
      </c>
      <c r="BH72" s="629" t="str">
        <f t="shared" si="44"/>
        <v/>
      </c>
      <c r="BI72" s="629" t="str">
        <f t="shared" si="44"/>
        <v/>
      </c>
      <c r="BJ72" s="629" t="str">
        <f t="shared" si="44"/>
        <v/>
      </c>
      <c r="BK72" s="629" t="str">
        <f t="shared" si="44"/>
        <v/>
      </c>
      <c r="BL72" s="629" t="str">
        <f t="shared" si="44"/>
        <v/>
      </c>
      <c r="BM72" s="629" t="str">
        <f t="shared" si="44"/>
        <v/>
      </c>
      <c r="BN72" s="629" t="str">
        <f t="shared" si="44"/>
        <v/>
      </c>
      <c r="BO72" s="629" t="str">
        <f t="shared" si="44"/>
        <v/>
      </c>
      <c r="BP72" s="629" t="str">
        <f t="shared" si="44"/>
        <v/>
      </c>
      <c r="BQ72" s="629" t="str">
        <f t="shared" ref="BQ72:CX72" si="45">IF(OR(ISNUMBER(BQ73),ISNUMBER(BQ74)),SUM(BQ73,BQ74),"")</f>
        <v/>
      </c>
      <c r="BR72" s="629" t="str">
        <f t="shared" si="45"/>
        <v/>
      </c>
      <c r="BS72" s="629" t="str">
        <f t="shared" si="45"/>
        <v/>
      </c>
      <c r="BT72" s="629" t="str">
        <f t="shared" si="45"/>
        <v/>
      </c>
      <c r="BU72" s="629" t="str">
        <f t="shared" si="45"/>
        <v/>
      </c>
      <c r="BV72" s="629" t="str">
        <f t="shared" si="45"/>
        <v/>
      </c>
      <c r="BW72" s="629" t="str">
        <f t="shared" si="45"/>
        <v/>
      </c>
      <c r="BX72" s="629" t="str">
        <f t="shared" si="45"/>
        <v/>
      </c>
      <c r="BY72" s="629" t="str">
        <f t="shared" si="45"/>
        <v/>
      </c>
      <c r="BZ72" s="629" t="str">
        <f t="shared" si="45"/>
        <v/>
      </c>
      <c r="CA72" s="629" t="str">
        <f t="shared" si="45"/>
        <v/>
      </c>
      <c r="CB72" s="629" t="str">
        <f t="shared" si="45"/>
        <v/>
      </c>
      <c r="CC72" s="629" t="str">
        <f t="shared" si="45"/>
        <v/>
      </c>
      <c r="CD72" s="629" t="str">
        <f t="shared" si="45"/>
        <v/>
      </c>
      <c r="CE72" s="629" t="str">
        <f t="shared" si="45"/>
        <v/>
      </c>
      <c r="CF72" s="629" t="str">
        <f t="shared" si="45"/>
        <v/>
      </c>
      <c r="CG72" s="629" t="str">
        <f t="shared" si="45"/>
        <v/>
      </c>
      <c r="CH72" s="629" t="str">
        <f t="shared" si="45"/>
        <v/>
      </c>
      <c r="CI72" s="629" t="str">
        <f t="shared" si="45"/>
        <v/>
      </c>
      <c r="CJ72" s="629" t="str">
        <f t="shared" si="45"/>
        <v/>
      </c>
      <c r="CK72" s="629" t="str">
        <f t="shared" si="45"/>
        <v/>
      </c>
      <c r="CL72" s="629" t="str">
        <f t="shared" si="45"/>
        <v/>
      </c>
      <c r="CM72" s="629" t="str">
        <f t="shared" si="45"/>
        <v/>
      </c>
      <c r="CN72" s="629" t="str">
        <f t="shared" si="45"/>
        <v/>
      </c>
      <c r="CO72" s="629" t="str">
        <f t="shared" si="45"/>
        <v/>
      </c>
      <c r="CP72" s="629" t="str">
        <f t="shared" si="45"/>
        <v/>
      </c>
      <c r="CQ72" s="629" t="str">
        <f t="shared" si="45"/>
        <v/>
      </c>
      <c r="CR72" s="629" t="str">
        <f t="shared" si="45"/>
        <v/>
      </c>
      <c r="CS72" s="629" t="str">
        <f t="shared" si="45"/>
        <v/>
      </c>
      <c r="CT72" s="629" t="str">
        <f t="shared" si="45"/>
        <v/>
      </c>
      <c r="CU72" s="629" t="str">
        <f t="shared" si="45"/>
        <v/>
      </c>
      <c r="CV72" s="629" t="str">
        <f t="shared" si="45"/>
        <v/>
      </c>
      <c r="CW72" s="629" t="str">
        <f t="shared" si="45"/>
        <v/>
      </c>
      <c r="CX72" s="630" t="str">
        <f t="shared" si="45"/>
        <v/>
      </c>
      <c r="CY72" s="1117"/>
    </row>
    <row r="73" spans="1:103" ht="15" customHeight="1">
      <c r="B73" s="1133" t="s">
        <v>1309</v>
      </c>
      <c r="C73" s="1111"/>
      <c r="D73" s="1111"/>
      <c r="E73" s="1111"/>
      <c r="F73" s="1111"/>
      <c r="G73" s="1111"/>
      <c r="H73" s="1111"/>
      <c r="I73" s="1111"/>
      <c r="J73" s="1111"/>
      <c r="K73" s="1111"/>
      <c r="L73" s="1111"/>
      <c r="M73" s="1111"/>
      <c r="N73" s="1111"/>
      <c r="O73" s="1111"/>
      <c r="P73" s="1111"/>
      <c r="Q73" s="1111"/>
      <c r="R73" s="1111"/>
      <c r="S73" s="1111"/>
      <c r="T73" s="1111"/>
      <c r="U73" s="1111"/>
      <c r="V73" s="1111"/>
      <c r="W73" s="1111"/>
      <c r="X73" s="1111"/>
      <c r="Y73" s="1111"/>
      <c r="Z73" s="1111"/>
      <c r="AA73" s="1111"/>
      <c r="AB73" s="1111"/>
      <c r="AC73" s="1111"/>
      <c r="AD73" s="1111"/>
      <c r="AE73" s="1111"/>
      <c r="AF73" s="1111"/>
      <c r="AG73" s="1111"/>
      <c r="AH73" s="1111"/>
      <c r="AI73" s="1111"/>
      <c r="AJ73" s="1111"/>
      <c r="AK73" s="1111"/>
      <c r="AL73" s="1111"/>
      <c r="AM73" s="1111"/>
      <c r="AN73" s="1111"/>
      <c r="AO73" s="1111"/>
      <c r="AP73" s="1111"/>
      <c r="AQ73" s="1111"/>
      <c r="AR73" s="1111"/>
      <c r="AS73" s="1111"/>
      <c r="AT73" s="1111"/>
      <c r="AU73" s="1111"/>
      <c r="AV73" s="1111"/>
      <c r="AW73" s="1111"/>
      <c r="AX73" s="1111"/>
      <c r="AY73" s="1111"/>
      <c r="AZ73" s="1111"/>
      <c r="BA73" s="1111"/>
      <c r="BB73" s="1111"/>
      <c r="BC73" s="1111"/>
      <c r="BD73" s="1111"/>
      <c r="BE73" s="1111"/>
      <c r="BF73" s="1111"/>
      <c r="BG73" s="1111"/>
      <c r="BH73" s="1111"/>
      <c r="BI73" s="1111"/>
      <c r="BJ73" s="1111"/>
      <c r="BK73" s="1111"/>
      <c r="BL73" s="1111"/>
      <c r="BM73" s="1111"/>
      <c r="BN73" s="1111"/>
      <c r="BO73" s="1111"/>
      <c r="BP73" s="1111"/>
      <c r="BQ73" s="1111"/>
      <c r="BR73" s="1111"/>
      <c r="BS73" s="1111"/>
      <c r="BT73" s="1111"/>
      <c r="BU73" s="1111"/>
      <c r="BV73" s="1111"/>
      <c r="BW73" s="1111"/>
      <c r="BX73" s="1111"/>
      <c r="BY73" s="1111"/>
      <c r="BZ73" s="1111"/>
      <c r="CA73" s="1111"/>
      <c r="CB73" s="1111"/>
      <c r="CC73" s="1111"/>
      <c r="CD73" s="1111"/>
      <c r="CE73" s="1111"/>
      <c r="CF73" s="1111"/>
      <c r="CG73" s="1111"/>
      <c r="CH73" s="1111"/>
      <c r="CI73" s="1111"/>
      <c r="CJ73" s="1111"/>
      <c r="CK73" s="1111"/>
      <c r="CL73" s="1111"/>
      <c r="CM73" s="1111"/>
      <c r="CN73" s="1111"/>
      <c r="CO73" s="1111"/>
      <c r="CP73" s="1111"/>
      <c r="CQ73" s="1111"/>
      <c r="CR73" s="1111"/>
      <c r="CS73" s="1111"/>
      <c r="CT73" s="1111"/>
      <c r="CU73" s="1111"/>
      <c r="CV73" s="1111"/>
      <c r="CW73" s="1111"/>
      <c r="CX73" s="1124"/>
      <c r="CY73" s="1117"/>
    </row>
    <row r="74" spans="1:103" ht="15" customHeight="1">
      <c r="B74" s="1133" t="s">
        <v>1311</v>
      </c>
      <c r="C74" s="1111"/>
      <c r="D74" s="1111"/>
      <c r="E74" s="1111"/>
      <c r="F74" s="1111"/>
      <c r="G74" s="1111"/>
      <c r="H74" s="1111"/>
      <c r="I74" s="1111"/>
      <c r="J74" s="1111"/>
      <c r="K74" s="1111"/>
      <c r="L74" s="1111"/>
      <c r="M74" s="1111"/>
      <c r="N74" s="1111"/>
      <c r="O74" s="1111"/>
      <c r="P74" s="1111"/>
      <c r="Q74" s="1111"/>
      <c r="R74" s="1111"/>
      <c r="S74" s="1111"/>
      <c r="T74" s="1111"/>
      <c r="U74" s="1111"/>
      <c r="V74" s="1111"/>
      <c r="W74" s="1111"/>
      <c r="X74" s="1111"/>
      <c r="Y74" s="1111"/>
      <c r="Z74" s="1111"/>
      <c r="AA74" s="1111"/>
      <c r="AB74" s="1111"/>
      <c r="AC74" s="1111"/>
      <c r="AD74" s="1111"/>
      <c r="AE74" s="1111"/>
      <c r="AF74" s="1111"/>
      <c r="AG74" s="1111"/>
      <c r="AH74" s="1111"/>
      <c r="AI74" s="1111"/>
      <c r="AJ74" s="1111"/>
      <c r="AK74" s="1111"/>
      <c r="AL74" s="1111"/>
      <c r="AM74" s="1111"/>
      <c r="AN74" s="1111"/>
      <c r="AO74" s="1111"/>
      <c r="AP74" s="1111"/>
      <c r="AQ74" s="1111"/>
      <c r="AR74" s="1111"/>
      <c r="AS74" s="1111"/>
      <c r="AT74" s="1111"/>
      <c r="AU74" s="1111"/>
      <c r="AV74" s="1111"/>
      <c r="AW74" s="1111"/>
      <c r="AX74" s="1111"/>
      <c r="AY74" s="1111"/>
      <c r="AZ74" s="1111"/>
      <c r="BA74" s="1111"/>
      <c r="BB74" s="1111"/>
      <c r="BC74" s="1111"/>
      <c r="BD74" s="1111"/>
      <c r="BE74" s="1111"/>
      <c r="BF74" s="1111"/>
      <c r="BG74" s="1111"/>
      <c r="BH74" s="1111"/>
      <c r="BI74" s="1111"/>
      <c r="BJ74" s="1111"/>
      <c r="BK74" s="1111"/>
      <c r="BL74" s="1111"/>
      <c r="BM74" s="1111"/>
      <c r="BN74" s="1111"/>
      <c r="BO74" s="1111"/>
      <c r="BP74" s="1111"/>
      <c r="BQ74" s="1111"/>
      <c r="BR74" s="1111"/>
      <c r="BS74" s="1111"/>
      <c r="BT74" s="1111"/>
      <c r="BU74" s="1111"/>
      <c r="BV74" s="1111"/>
      <c r="BW74" s="1111"/>
      <c r="BX74" s="1111"/>
      <c r="BY74" s="1111"/>
      <c r="BZ74" s="1111"/>
      <c r="CA74" s="1111"/>
      <c r="CB74" s="1111"/>
      <c r="CC74" s="1111"/>
      <c r="CD74" s="1111"/>
      <c r="CE74" s="1111"/>
      <c r="CF74" s="1111"/>
      <c r="CG74" s="1111"/>
      <c r="CH74" s="1111"/>
      <c r="CI74" s="1111"/>
      <c r="CJ74" s="1111"/>
      <c r="CK74" s="1111"/>
      <c r="CL74" s="1111"/>
      <c r="CM74" s="1111"/>
      <c r="CN74" s="1111"/>
      <c r="CO74" s="1111"/>
      <c r="CP74" s="1111"/>
      <c r="CQ74" s="1111"/>
      <c r="CR74" s="1111"/>
      <c r="CS74" s="1111"/>
      <c r="CT74" s="1111"/>
      <c r="CU74" s="1111"/>
      <c r="CV74" s="1111"/>
      <c r="CW74" s="1111"/>
      <c r="CX74" s="1124"/>
      <c r="CY74" s="1117"/>
    </row>
    <row r="75" spans="1:103" ht="30" customHeight="1">
      <c r="B75" s="1210" t="s">
        <v>1658</v>
      </c>
      <c r="C75" s="1131"/>
      <c r="D75" s="1131"/>
      <c r="E75" s="1131"/>
      <c r="F75" s="1131"/>
      <c r="G75" s="1131"/>
      <c r="H75" s="1131"/>
      <c r="I75" s="1131"/>
      <c r="J75" s="1131"/>
      <c r="K75" s="1131"/>
      <c r="L75" s="1131"/>
      <c r="M75" s="1131"/>
      <c r="N75" s="1131"/>
      <c r="O75" s="1131"/>
      <c r="P75" s="1131"/>
      <c r="Q75" s="1131"/>
      <c r="R75" s="1131"/>
      <c r="S75" s="1131"/>
      <c r="T75" s="1131"/>
      <c r="U75" s="1131"/>
      <c r="V75" s="1131"/>
      <c r="W75" s="1131"/>
      <c r="X75" s="1131"/>
      <c r="Y75" s="1131"/>
      <c r="Z75" s="1131"/>
      <c r="AA75" s="1131"/>
      <c r="AB75" s="1131"/>
      <c r="AC75" s="1131"/>
      <c r="AD75" s="1131"/>
      <c r="AE75" s="1131"/>
      <c r="AF75" s="1131"/>
      <c r="AG75" s="1131"/>
      <c r="AH75" s="1131"/>
      <c r="AI75" s="1131"/>
      <c r="AJ75" s="1131"/>
      <c r="AK75" s="1131"/>
      <c r="AL75" s="1131"/>
      <c r="AM75" s="1131"/>
      <c r="AN75" s="1131"/>
      <c r="AO75" s="1131"/>
      <c r="AP75" s="1131"/>
      <c r="AQ75" s="1131"/>
      <c r="AR75" s="1131"/>
      <c r="AS75" s="1131"/>
      <c r="AT75" s="1131"/>
      <c r="AU75" s="1131"/>
      <c r="AV75" s="1131"/>
      <c r="AW75" s="1131"/>
      <c r="AX75" s="1131"/>
      <c r="AY75" s="1131"/>
      <c r="AZ75" s="1131"/>
      <c r="BA75" s="1131"/>
      <c r="BB75" s="1131"/>
      <c r="BC75" s="1131"/>
      <c r="BD75" s="1131"/>
      <c r="BE75" s="1131"/>
      <c r="BF75" s="1131"/>
      <c r="BG75" s="1131"/>
      <c r="BH75" s="1131"/>
      <c r="BI75" s="1131"/>
      <c r="BJ75" s="1131"/>
      <c r="BK75" s="1131"/>
      <c r="BL75" s="1131"/>
      <c r="BM75" s="1131"/>
      <c r="BN75" s="1131"/>
      <c r="BO75" s="1131"/>
      <c r="BP75" s="1131"/>
      <c r="BQ75" s="1131"/>
      <c r="BR75" s="1131"/>
      <c r="BS75" s="1131"/>
      <c r="BT75" s="1131"/>
      <c r="BU75" s="1131"/>
      <c r="BV75" s="1131"/>
      <c r="BW75" s="1131"/>
      <c r="BX75" s="1131"/>
      <c r="BY75" s="1131"/>
      <c r="BZ75" s="1131"/>
      <c r="CA75" s="1131"/>
      <c r="CB75" s="1131"/>
      <c r="CC75" s="1131"/>
      <c r="CD75" s="1131"/>
      <c r="CE75" s="1131"/>
      <c r="CF75" s="1131"/>
      <c r="CG75" s="1131"/>
      <c r="CH75" s="1131"/>
      <c r="CI75" s="1131"/>
      <c r="CJ75" s="1131"/>
      <c r="CK75" s="1131"/>
      <c r="CL75" s="1131"/>
      <c r="CM75" s="1131"/>
      <c r="CN75" s="1131"/>
      <c r="CO75" s="1131"/>
      <c r="CP75" s="1131"/>
      <c r="CQ75" s="1131"/>
      <c r="CR75" s="1131"/>
      <c r="CS75" s="1131"/>
      <c r="CT75" s="1131"/>
      <c r="CU75" s="1131"/>
      <c r="CV75" s="1131"/>
      <c r="CW75" s="1131"/>
      <c r="CX75" s="1132"/>
      <c r="CY75" s="1117"/>
    </row>
    <row r="76" spans="1:103" s="1101" customFormat="1" ht="15" customHeight="1">
      <c r="A76" s="1116"/>
      <c r="B76" s="1431" t="s">
        <v>1261</v>
      </c>
      <c r="C76" s="1110"/>
      <c r="D76" s="1110"/>
      <c r="E76" s="1110"/>
      <c r="F76" s="1110"/>
      <c r="G76" s="1110"/>
      <c r="H76" s="1110"/>
      <c r="I76" s="1110"/>
      <c r="J76" s="1110"/>
      <c r="K76" s="1110"/>
      <c r="L76" s="1110"/>
      <c r="M76" s="1110"/>
      <c r="N76" s="1110"/>
      <c r="O76" s="1110"/>
      <c r="P76" s="1110"/>
      <c r="Q76" s="1110"/>
      <c r="R76" s="1110"/>
      <c r="S76" s="1110"/>
      <c r="T76" s="1110"/>
      <c r="U76" s="1110"/>
      <c r="V76" s="1110"/>
      <c r="W76" s="1110"/>
      <c r="X76" s="1110"/>
      <c r="Y76" s="1110"/>
      <c r="Z76" s="1110"/>
      <c r="AA76" s="1110"/>
      <c r="AB76" s="1110"/>
      <c r="AC76" s="1110"/>
      <c r="AD76" s="1110"/>
      <c r="AE76" s="1110"/>
      <c r="AF76" s="1110"/>
      <c r="AG76" s="1110"/>
      <c r="AH76" s="1110"/>
      <c r="AI76" s="1110"/>
      <c r="AJ76" s="1110"/>
      <c r="AK76" s="1110"/>
      <c r="AL76" s="1110"/>
      <c r="AM76" s="1110"/>
      <c r="AN76" s="1110"/>
      <c r="AO76" s="1110"/>
      <c r="AP76" s="1110"/>
      <c r="AQ76" s="1110"/>
      <c r="AR76" s="1110"/>
      <c r="AS76" s="1110"/>
      <c r="AT76" s="1110"/>
      <c r="AU76" s="1110"/>
      <c r="AV76" s="1110"/>
      <c r="AW76" s="1110"/>
      <c r="AX76" s="1110"/>
      <c r="AY76" s="1110"/>
      <c r="AZ76" s="1110"/>
      <c r="BA76" s="1110"/>
      <c r="BB76" s="1110"/>
      <c r="BC76" s="1110"/>
      <c r="BD76" s="1110"/>
      <c r="BE76" s="1110"/>
      <c r="BF76" s="1110"/>
      <c r="BG76" s="1110"/>
      <c r="BH76" s="1110"/>
      <c r="BI76" s="1110"/>
      <c r="BJ76" s="1110"/>
      <c r="BK76" s="1110"/>
      <c r="BL76" s="1110"/>
      <c r="BM76" s="1110"/>
      <c r="BN76" s="1110"/>
      <c r="BO76" s="1110"/>
      <c r="BP76" s="1110"/>
      <c r="BQ76" s="1110"/>
      <c r="BR76" s="1110"/>
      <c r="BS76" s="1110"/>
      <c r="BT76" s="1110"/>
      <c r="BU76" s="1110"/>
      <c r="BV76" s="1110"/>
      <c r="BW76" s="1110"/>
      <c r="BX76" s="1110"/>
      <c r="BY76" s="1110"/>
      <c r="BZ76" s="1110"/>
      <c r="CA76" s="1110"/>
      <c r="CB76" s="1110"/>
      <c r="CC76" s="1110"/>
      <c r="CD76" s="1110"/>
      <c r="CE76" s="1110"/>
      <c r="CF76" s="1110"/>
      <c r="CG76" s="1110"/>
      <c r="CH76" s="1110"/>
      <c r="CI76" s="1110"/>
      <c r="CJ76" s="1110"/>
      <c r="CK76" s="1110"/>
      <c r="CL76" s="1110"/>
      <c r="CM76" s="1110"/>
      <c r="CN76" s="1110"/>
      <c r="CO76" s="1110"/>
      <c r="CP76" s="1110"/>
      <c r="CQ76" s="1110"/>
      <c r="CR76" s="1110"/>
      <c r="CS76" s="1110"/>
      <c r="CT76" s="1110"/>
      <c r="CU76" s="1110"/>
      <c r="CV76" s="1110"/>
      <c r="CW76" s="1110"/>
      <c r="CX76" s="1123"/>
      <c r="CY76" s="1119"/>
    </row>
    <row r="77" spans="1:103" s="1407" customFormat="1" ht="15" customHeight="1">
      <c r="A77" s="1118"/>
      <c r="C77" s="1408"/>
      <c r="CY77" s="1409"/>
    </row>
    <row r="78" spans="1:103" ht="15" hidden="1" customHeight="1">
      <c r="A78" s="1106"/>
    </row>
    <row r="79" spans="1:103" ht="15" hidden="1" customHeight="1">
      <c r="A79" s="1106"/>
    </row>
    <row r="80" spans="1:103" ht="15" hidden="1" customHeight="1">
      <c r="A80" s="1106"/>
    </row>
    <row r="81" spans="1:1" ht="15" hidden="1" customHeight="1">
      <c r="A81" s="1106"/>
    </row>
    <row r="82" spans="1:1" ht="15" hidden="1" customHeight="1">
      <c r="A82" s="1106"/>
    </row>
    <row r="83" spans="1:1" ht="15" hidden="1" customHeight="1">
      <c r="A83" s="1106"/>
    </row>
    <row r="84" spans="1:1" ht="15" hidden="1" customHeight="1">
      <c r="A84" s="1106"/>
    </row>
    <row r="85" spans="1:1" ht="15" hidden="1" customHeight="1">
      <c r="A85" s="1106"/>
    </row>
    <row r="86" spans="1:1" ht="15" hidden="1" customHeight="1">
      <c r="A86" s="1106"/>
    </row>
    <row r="87" spans="1:1" ht="15" hidden="1" customHeight="1">
      <c r="A87" s="1106"/>
    </row>
    <row r="88" spans="1:1" ht="15" hidden="1" customHeight="1">
      <c r="A88" s="1106"/>
    </row>
    <row r="89" spans="1:1" ht="15" hidden="1" customHeight="1">
      <c r="A89" s="1106"/>
    </row>
    <row r="90" spans="1:1" ht="15" hidden="1" customHeight="1">
      <c r="A90" s="1106"/>
    </row>
    <row r="91" spans="1:1" ht="15" hidden="1" customHeight="1">
      <c r="A91" s="1106"/>
    </row>
    <row r="92" spans="1:1" ht="15" hidden="1" customHeight="1">
      <c r="A92" s="1106"/>
    </row>
    <row r="93" spans="1:1" ht="15" hidden="1" customHeight="1">
      <c r="A93" s="1106"/>
    </row>
    <row r="94" spans="1:1" ht="15" hidden="1" customHeight="1">
      <c r="A94" s="1106"/>
    </row>
    <row r="95" spans="1:1" ht="15" hidden="1" customHeight="1">
      <c r="A95" s="1106"/>
    </row>
    <row r="96" spans="1:1" ht="15" hidden="1" customHeight="1">
      <c r="A96" s="1106"/>
    </row>
    <row r="97" spans="1:1" ht="15" hidden="1" customHeight="1">
      <c r="A97" s="1106"/>
    </row>
    <row r="98" spans="1:1" ht="15" hidden="1" customHeight="1">
      <c r="A98" s="1106"/>
    </row>
    <row r="99" spans="1:1" ht="15" hidden="1" customHeight="1">
      <c r="A99" s="1106"/>
    </row>
    <row r="100" spans="1:1" ht="15" hidden="1" customHeight="1">
      <c r="A100" s="1106"/>
    </row>
    <row r="101" spans="1:1" ht="15" hidden="1" customHeight="1">
      <c r="A101" s="1106"/>
    </row>
    <row r="102" spans="1:1" ht="15" hidden="1" customHeight="1">
      <c r="A102" s="1106"/>
    </row>
    <row r="103" spans="1:1" ht="15" hidden="1" customHeight="1">
      <c r="A103" s="1106"/>
    </row>
    <row r="104" spans="1:1" ht="15" hidden="1" customHeight="1">
      <c r="A104" s="1106"/>
    </row>
    <row r="105" spans="1:1" ht="15" hidden="1" customHeight="1">
      <c r="A105" s="1106"/>
    </row>
    <row r="106" spans="1:1" ht="15" hidden="1" customHeight="1">
      <c r="A106" s="1106"/>
    </row>
    <row r="107" spans="1:1" ht="15" hidden="1" customHeight="1">
      <c r="A107" s="1106"/>
    </row>
    <row r="108" spans="1:1" ht="15" hidden="1" customHeight="1">
      <c r="A108" s="1106"/>
    </row>
    <row r="109" spans="1:1" ht="15" hidden="1" customHeight="1">
      <c r="A109" s="1106"/>
    </row>
    <row r="110" spans="1:1" ht="15" hidden="1" customHeight="1">
      <c r="A110" s="1106"/>
    </row>
    <row r="111" spans="1:1" ht="15" hidden="1" customHeight="1">
      <c r="A111" s="1106"/>
    </row>
    <row r="112" spans="1:1" ht="15" hidden="1" customHeight="1">
      <c r="A112" s="1106"/>
    </row>
    <row r="113" spans="1:1" ht="15" hidden="1" customHeight="1">
      <c r="A113" s="1106"/>
    </row>
    <row r="114" spans="1:1" ht="15" hidden="1" customHeight="1">
      <c r="A114" s="1106"/>
    </row>
    <row r="115" spans="1:1" ht="15" hidden="1" customHeight="1">
      <c r="A115" s="1106"/>
    </row>
    <row r="116" spans="1:1" ht="15" hidden="1" customHeight="1">
      <c r="A116" s="1106"/>
    </row>
    <row r="117" spans="1:1" ht="15" hidden="1" customHeight="1">
      <c r="A117" s="1106"/>
    </row>
    <row r="118" spans="1:1" ht="15" hidden="1" customHeight="1">
      <c r="A118" s="1106"/>
    </row>
    <row r="119" spans="1:1" ht="15" hidden="1" customHeight="1">
      <c r="A119" s="1106"/>
    </row>
    <row r="120" spans="1:1" ht="15" hidden="1" customHeight="1">
      <c r="A120" s="1106"/>
    </row>
    <row r="121" spans="1:1" ht="15" hidden="1" customHeight="1">
      <c r="A121" s="1106"/>
    </row>
    <row r="122" spans="1:1" ht="15" hidden="1" customHeight="1">
      <c r="A122" s="1106"/>
    </row>
    <row r="123" spans="1:1" ht="15" hidden="1" customHeight="1">
      <c r="A123" s="1106"/>
    </row>
    <row r="124" spans="1:1" ht="15" hidden="1" customHeight="1">
      <c r="A124" s="1106"/>
    </row>
    <row r="125" spans="1:1" ht="15" hidden="1" customHeight="1">
      <c r="A125" s="1106"/>
    </row>
    <row r="126" spans="1:1" ht="15" hidden="1" customHeight="1">
      <c r="A126" s="1106"/>
    </row>
    <row r="127" spans="1:1" ht="15" hidden="1" customHeight="1">
      <c r="A127" s="1106"/>
    </row>
    <row r="128" spans="1:1" ht="15" hidden="1" customHeight="1">
      <c r="A128" s="1106"/>
    </row>
    <row r="129" spans="1:1" ht="15" hidden="1" customHeight="1">
      <c r="A129" s="1106"/>
    </row>
    <row r="130" spans="1:1" ht="15" hidden="1" customHeight="1">
      <c r="A130" s="1106"/>
    </row>
    <row r="131" spans="1:1" ht="15" hidden="1" customHeight="1">
      <c r="A131" s="1106"/>
    </row>
    <row r="132" spans="1:1" ht="15" hidden="1" customHeight="1">
      <c r="A132" s="1106"/>
    </row>
    <row r="133" spans="1:1" ht="15" hidden="1" customHeight="1">
      <c r="A133" s="1106"/>
    </row>
    <row r="134" spans="1:1" ht="15" hidden="1" customHeight="1">
      <c r="A134" s="1106"/>
    </row>
    <row r="135" spans="1:1" ht="15" hidden="1" customHeight="1">
      <c r="A135" s="1106"/>
    </row>
    <row r="136" spans="1:1" ht="15" hidden="1" customHeight="1">
      <c r="A136" s="1106"/>
    </row>
    <row r="137" spans="1:1" ht="15" hidden="1" customHeight="1">
      <c r="A137" s="1106"/>
    </row>
    <row r="138" spans="1:1" ht="15" hidden="1" customHeight="1">
      <c r="A138" s="1106"/>
    </row>
    <row r="139" spans="1:1" ht="15" hidden="1" customHeight="1">
      <c r="A139" s="1106"/>
    </row>
    <row r="140" spans="1:1" ht="15" hidden="1" customHeight="1">
      <c r="A140" s="1106"/>
    </row>
    <row r="141" spans="1:1" ht="15" hidden="1" customHeight="1">
      <c r="A141" s="1106"/>
    </row>
    <row r="142" spans="1:1" ht="15" hidden="1" customHeight="1">
      <c r="A142" s="1106"/>
    </row>
    <row r="143" spans="1:1" ht="15" hidden="1" customHeight="1">
      <c r="A143" s="1106"/>
    </row>
    <row r="144" spans="1:1" ht="15" hidden="1" customHeight="1">
      <c r="A144" s="1106"/>
    </row>
    <row r="145" spans="1:1" ht="15" hidden="1" customHeight="1">
      <c r="A145" s="1106"/>
    </row>
    <row r="146" spans="1:1" ht="15" hidden="1" customHeight="1">
      <c r="A146" s="1106"/>
    </row>
    <row r="147" spans="1:1" ht="15" hidden="1" customHeight="1">
      <c r="A147" s="1106"/>
    </row>
    <row r="148" spans="1:1" ht="15" hidden="1" customHeight="1">
      <c r="A148" s="1106"/>
    </row>
    <row r="149" spans="1:1" ht="15" hidden="1" customHeight="1">
      <c r="A149" s="1106"/>
    </row>
    <row r="150" spans="1:1" ht="15" hidden="1" customHeight="1">
      <c r="A150" s="1106"/>
    </row>
    <row r="151" spans="1:1" ht="15" hidden="1" customHeight="1">
      <c r="A151" s="1106"/>
    </row>
    <row r="152" spans="1:1" ht="15" hidden="1" customHeight="1">
      <c r="A152" s="1106"/>
    </row>
    <row r="153" spans="1:1" ht="15" hidden="1" customHeight="1">
      <c r="A153" s="1106"/>
    </row>
    <row r="154" spans="1:1" ht="15" hidden="1" customHeight="1">
      <c r="A154" s="1106"/>
    </row>
    <row r="155" spans="1:1" ht="15" hidden="1" customHeight="1">
      <c r="A155" s="1106"/>
    </row>
    <row r="156" spans="1:1" ht="15" hidden="1" customHeight="1">
      <c r="A156" s="1106"/>
    </row>
    <row r="157" spans="1:1" ht="15" hidden="1" customHeight="1">
      <c r="A157" s="1106"/>
    </row>
    <row r="158" spans="1:1" ht="15" hidden="1" customHeight="1">
      <c r="A158" s="1106"/>
    </row>
    <row r="159" spans="1:1" ht="15" hidden="1" customHeight="1">
      <c r="A159" s="1106"/>
    </row>
    <row r="160" spans="1:1" ht="15" hidden="1" customHeight="1">
      <c r="A160" s="1106"/>
    </row>
    <row r="161" spans="1:1" ht="15" hidden="1" customHeight="1">
      <c r="A161" s="1106"/>
    </row>
    <row r="162" spans="1:1" ht="15" hidden="1" customHeight="1">
      <c r="A162" s="1106"/>
    </row>
    <row r="163" spans="1:1" ht="15" hidden="1" customHeight="1">
      <c r="A163" s="1106"/>
    </row>
    <row r="164" spans="1:1" ht="15" hidden="1" customHeight="1">
      <c r="A164" s="1106"/>
    </row>
    <row r="165" spans="1:1" ht="15" hidden="1" customHeight="1">
      <c r="A165" s="1106"/>
    </row>
    <row r="166" spans="1:1" ht="15" hidden="1" customHeight="1">
      <c r="A166" s="1106"/>
    </row>
    <row r="167" spans="1:1" ht="15" hidden="1" customHeight="1">
      <c r="A167" s="1106"/>
    </row>
    <row r="168" spans="1:1" ht="15" hidden="1" customHeight="1">
      <c r="A168" s="1106"/>
    </row>
    <row r="169" spans="1:1" ht="15" hidden="1" customHeight="1">
      <c r="A169" s="1106"/>
    </row>
    <row r="170" spans="1:1" ht="15" hidden="1" customHeight="1">
      <c r="A170" s="1106"/>
    </row>
    <row r="171" spans="1:1" ht="15" hidden="1" customHeight="1">
      <c r="A171" s="1106"/>
    </row>
    <row r="172" spans="1:1" ht="15" hidden="1" customHeight="1">
      <c r="A172" s="1106"/>
    </row>
    <row r="173" spans="1:1" ht="15" hidden="1" customHeight="1">
      <c r="A173" s="1106"/>
    </row>
    <row r="174" spans="1:1" ht="15" hidden="1" customHeight="1">
      <c r="A174" s="1106"/>
    </row>
    <row r="175" spans="1:1" ht="15" hidden="1" customHeight="1">
      <c r="A175" s="1106"/>
    </row>
    <row r="176" spans="1:1" ht="15" hidden="1" customHeight="1">
      <c r="A176" s="1106"/>
    </row>
    <row r="177" spans="1:1" ht="15" hidden="1" customHeight="1">
      <c r="A177" s="1106"/>
    </row>
    <row r="178" spans="1:1" ht="15" hidden="1" customHeight="1">
      <c r="A178" s="1106"/>
    </row>
    <row r="179" spans="1:1" ht="15" hidden="1" customHeight="1">
      <c r="A179" s="1106"/>
    </row>
    <row r="180" spans="1:1" ht="15" hidden="1" customHeight="1">
      <c r="A180" s="1106"/>
    </row>
    <row r="181" spans="1:1" ht="15" hidden="1" customHeight="1">
      <c r="A181" s="1106"/>
    </row>
    <row r="182" spans="1:1" ht="15" hidden="1" customHeight="1">
      <c r="A182" s="1106"/>
    </row>
    <row r="183" spans="1:1" ht="15" hidden="1" customHeight="1">
      <c r="A183" s="1106"/>
    </row>
    <row r="184" spans="1:1" ht="15" hidden="1" customHeight="1">
      <c r="A184" s="1106"/>
    </row>
    <row r="185" spans="1:1" ht="15" hidden="1" customHeight="1">
      <c r="A185" s="1106"/>
    </row>
    <row r="186" spans="1:1" ht="15" hidden="1" customHeight="1">
      <c r="A186" s="1106"/>
    </row>
    <row r="187" spans="1:1" ht="15" hidden="1" customHeight="1">
      <c r="A187" s="1106"/>
    </row>
    <row r="188" spans="1:1" ht="15" hidden="1" customHeight="1">
      <c r="A188" s="1106"/>
    </row>
    <row r="189" spans="1:1" ht="15" hidden="1" customHeight="1">
      <c r="A189" s="1106"/>
    </row>
    <row r="190" spans="1:1" ht="15" hidden="1" customHeight="1">
      <c r="A190" s="1106"/>
    </row>
    <row r="191" spans="1:1" ht="15" hidden="1" customHeight="1">
      <c r="A191" s="1106"/>
    </row>
    <row r="192" spans="1:1" ht="15" hidden="1" customHeight="1">
      <c r="A192" s="1106"/>
    </row>
    <row r="193" spans="1:1" ht="15" hidden="1" customHeight="1">
      <c r="A193" s="1106"/>
    </row>
    <row r="194" spans="1:1" ht="15" hidden="1" customHeight="1">
      <c r="A194" s="1106"/>
    </row>
    <row r="195" spans="1:1" ht="15" hidden="1" customHeight="1">
      <c r="A195" s="1106"/>
    </row>
    <row r="196" spans="1:1" ht="15" hidden="1" customHeight="1">
      <c r="A196" s="1106"/>
    </row>
    <row r="197" spans="1:1" ht="15" hidden="1" customHeight="1">
      <c r="A197" s="1106"/>
    </row>
    <row r="198" spans="1:1" ht="15" hidden="1" customHeight="1">
      <c r="A198" s="1106"/>
    </row>
    <row r="199" spans="1:1" ht="15" hidden="1" customHeight="1">
      <c r="A199" s="1106"/>
    </row>
    <row r="200" spans="1:1" ht="15" hidden="1" customHeight="1">
      <c r="A200" s="1106"/>
    </row>
    <row r="201" spans="1:1" ht="15" hidden="1" customHeight="1">
      <c r="A201" s="1106"/>
    </row>
    <row r="202" spans="1:1" ht="15" hidden="1" customHeight="1">
      <c r="A202" s="1106"/>
    </row>
    <row r="203" spans="1:1" ht="15" hidden="1" customHeight="1">
      <c r="A203" s="1106"/>
    </row>
    <row r="204" spans="1:1" ht="15" hidden="1" customHeight="1">
      <c r="A204" s="1106"/>
    </row>
    <row r="205" spans="1:1" ht="15" hidden="1" customHeight="1">
      <c r="A205" s="1106"/>
    </row>
    <row r="206" spans="1:1" ht="15" hidden="1" customHeight="1">
      <c r="A206" s="1106"/>
    </row>
    <row r="207" spans="1:1" ht="15" hidden="1" customHeight="1">
      <c r="A207" s="1106"/>
    </row>
    <row r="208" spans="1:1" ht="15" hidden="1" customHeight="1">
      <c r="A208" s="1106"/>
    </row>
    <row r="209" spans="1:1" ht="15" hidden="1" customHeight="1">
      <c r="A209" s="1106"/>
    </row>
    <row r="210" spans="1:1" ht="15" hidden="1" customHeight="1">
      <c r="A210" s="1106"/>
    </row>
    <row r="211" spans="1:1" ht="15" hidden="1" customHeight="1">
      <c r="A211" s="1106"/>
    </row>
    <row r="212" spans="1:1" ht="15" hidden="1" customHeight="1">
      <c r="A212" s="1106"/>
    </row>
    <row r="213" spans="1:1" ht="15" hidden="1" customHeight="1">
      <c r="A213" s="1106"/>
    </row>
    <row r="214" spans="1:1" ht="15" hidden="1" customHeight="1">
      <c r="A214" s="1106"/>
    </row>
    <row r="215" spans="1:1" ht="15" hidden="1" customHeight="1">
      <c r="A215" s="1106"/>
    </row>
    <row r="216" spans="1:1" ht="15" hidden="1" customHeight="1">
      <c r="A216" s="1106"/>
    </row>
    <row r="217" spans="1:1" ht="15" hidden="1" customHeight="1">
      <c r="A217" s="1106"/>
    </row>
    <row r="218" spans="1:1" ht="15" hidden="1" customHeight="1">
      <c r="A218" s="1106"/>
    </row>
    <row r="219" spans="1:1" ht="15" hidden="1" customHeight="1">
      <c r="A219" s="1106"/>
    </row>
    <row r="220" spans="1:1" ht="15" hidden="1" customHeight="1">
      <c r="A220" s="1106"/>
    </row>
    <row r="221" spans="1:1" ht="15" hidden="1" customHeight="1">
      <c r="A221" s="1106"/>
    </row>
    <row r="222" spans="1:1" ht="15" hidden="1" customHeight="1">
      <c r="A222" s="1106"/>
    </row>
    <row r="223" spans="1:1" ht="15" hidden="1" customHeight="1">
      <c r="A223" s="1106"/>
    </row>
    <row r="224" spans="1:1" ht="15" hidden="1" customHeight="1">
      <c r="A224" s="1106"/>
    </row>
    <row r="225" spans="1:1" ht="15" hidden="1" customHeight="1">
      <c r="A225" s="1106"/>
    </row>
    <row r="226" spans="1:1" ht="15" hidden="1" customHeight="1">
      <c r="A226" s="1106"/>
    </row>
    <row r="227" spans="1:1" ht="15" hidden="1" customHeight="1">
      <c r="A227" s="1106"/>
    </row>
    <row r="228" spans="1:1" ht="15" hidden="1" customHeight="1">
      <c r="A228" s="1106"/>
    </row>
    <row r="229" spans="1:1" ht="15" hidden="1" customHeight="1">
      <c r="A229" s="1106"/>
    </row>
    <row r="230" spans="1:1" ht="15" hidden="1" customHeight="1">
      <c r="A230" s="1106"/>
    </row>
    <row r="231" spans="1:1" ht="15" hidden="1" customHeight="1">
      <c r="A231" s="1106"/>
    </row>
    <row r="232" spans="1:1" ht="15" hidden="1" customHeight="1">
      <c r="A232" s="1106"/>
    </row>
    <row r="233" spans="1:1" ht="15" hidden="1" customHeight="1">
      <c r="A233" s="1106"/>
    </row>
    <row r="234" spans="1:1" ht="15" hidden="1" customHeight="1">
      <c r="A234" s="1106"/>
    </row>
    <row r="235" spans="1:1" ht="15" hidden="1" customHeight="1">
      <c r="A235" s="1106"/>
    </row>
    <row r="236" spans="1:1" ht="15" hidden="1" customHeight="1">
      <c r="A236" s="1106"/>
    </row>
    <row r="237" spans="1:1" ht="15" hidden="1" customHeight="1">
      <c r="A237" s="1106"/>
    </row>
    <row r="238" spans="1:1" ht="15" hidden="1" customHeight="1">
      <c r="A238" s="1106"/>
    </row>
    <row r="239" spans="1:1" ht="15" hidden="1" customHeight="1">
      <c r="A239" s="1106"/>
    </row>
    <row r="240" spans="1:1" ht="15" hidden="1" customHeight="1">
      <c r="A240" s="1106"/>
    </row>
    <row r="241" spans="1:1" ht="15" hidden="1" customHeight="1">
      <c r="A241" s="1106"/>
    </row>
    <row r="242" spans="1:1" ht="15" hidden="1" customHeight="1">
      <c r="A242" s="1106"/>
    </row>
    <row r="243" spans="1:1" ht="15" hidden="1" customHeight="1">
      <c r="A243" s="1106"/>
    </row>
    <row r="244" spans="1:1" ht="15" hidden="1" customHeight="1">
      <c r="A244" s="1106"/>
    </row>
    <row r="245" spans="1:1" ht="15" hidden="1" customHeight="1">
      <c r="A245" s="1106"/>
    </row>
    <row r="246" spans="1:1" ht="15" hidden="1" customHeight="1">
      <c r="A246" s="1106"/>
    </row>
    <row r="247" spans="1:1" ht="15" hidden="1" customHeight="1">
      <c r="A247" s="1106"/>
    </row>
    <row r="248" spans="1:1" ht="15" hidden="1" customHeight="1">
      <c r="A248" s="1106"/>
    </row>
    <row r="249" spans="1:1" ht="15" hidden="1" customHeight="1">
      <c r="A249" s="1106"/>
    </row>
    <row r="250" spans="1:1" ht="15" hidden="1" customHeight="1">
      <c r="A250" s="1106"/>
    </row>
    <row r="251" spans="1:1" ht="15" hidden="1" customHeight="1">
      <c r="A251" s="1106"/>
    </row>
    <row r="252" spans="1:1" ht="15" hidden="1" customHeight="1">
      <c r="A252" s="1106"/>
    </row>
    <row r="253" spans="1:1" ht="15" hidden="1" customHeight="1">
      <c r="A253" s="1106"/>
    </row>
    <row r="254" spans="1:1" ht="15" hidden="1" customHeight="1">
      <c r="A254" s="1106"/>
    </row>
    <row r="255" spans="1:1" ht="15" hidden="1" customHeight="1">
      <c r="A255" s="1106"/>
    </row>
    <row r="256" spans="1:1" ht="15" hidden="1" customHeight="1">
      <c r="A256" s="1106"/>
    </row>
    <row r="257" spans="1:1" ht="15" hidden="1" customHeight="1">
      <c r="A257" s="1106"/>
    </row>
    <row r="258" spans="1:1" ht="15" hidden="1" customHeight="1">
      <c r="A258" s="1106"/>
    </row>
    <row r="259" spans="1:1" ht="15" hidden="1" customHeight="1">
      <c r="A259" s="1106"/>
    </row>
    <row r="260" spans="1:1" ht="15" hidden="1" customHeight="1">
      <c r="A260" s="1106"/>
    </row>
    <row r="261" spans="1:1" ht="15" hidden="1" customHeight="1">
      <c r="A261" s="1106"/>
    </row>
    <row r="262" spans="1:1" ht="15" hidden="1" customHeight="1">
      <c r="A262" s="1106"/>
    </row>
    <row r="263" spans="1:1" ht="15" hidden="1" customHeight="1">
      <c r="A263" s="1106"/>
    </row>
    <row r="264" spans="1:1" ht="15" hidden="1" customHeight="1">
      <c r="A264" s="1106"/>
    </row>
    <row r="265" spans="1:1" ht="15" hidden="1" customHeight="1">
      <c r="A265" s="1106"/>
    </row>
    <row r="266" spans="1:1" ht="15" hidden="1" customHeight="1">
      <c r="A266" s="1106"/>
    </row>
    <row r="267" spans="1:1" ht="15" hidden="1" customHeight="1">
      <c r="A267" s="1106"/>
    </row>
    <row r="268" spans="1:1" ht="15" hidden="1" customHeight="1">
      <c r="A268" s="1106"/>
    </row>
    <row r="269" spans="1:1" ht="15" hidden="1" customHeight="1">
      <c r="A269" s="1106"/>
    </row>
    <row r="270" spans="1:1" ht="15" hidden="1" customHeight="1">
      <c r="A270" s="1106"/>
    </row>
    <row r="271" spans="1:1" ht="15" hidden="1" customHeight="1">
      <c r="A271" s="1106"/>
    </row>
    <row r="272" spans="1:1" ht="15" hidden="1" customHeight="1">
      <c r="A272" s="1106"/>
    </row>
    <row r="273" spans="1:1" ht="15" hidden="1" customHeight="1">
      <c r="A273" s="1106"/>
    </row>
    <row r="274" spans="1:1" ht="15" hidden="1" customHeight="1">
      <c r="A274" s="1106"/>
    </row>
    <row r="275" spans="1:1" ht="15" hidden="1" customHeight="1">
      <c r="A275" s="1106"/>
    </row>
    <row r="276" spans="1:1" ht="15" hidden="1" customHeight="1">
      <c r="A276" s="1106"/>
    </row>
    <row r="277" spans="1:1" ht="15" hidden="1" customHeight="1">
      <c r="A277" s="1106"/>
    </row>
    <row r="278" spans="1:1" ht="15" hidden="1" customHeight="1">
      <c r="A278" s="1106"/>
    </row>
    <row r="279" spans="1:1" ht="15" hidden="1" customHeight="1">
      <c r="A279" s="1106"/>
    </row>
    <row r="280" spans="1:1" ht="15" hidden="1" customHeight="1">
      <c r="A280" s="1106"/>
    </row>
    <row r="281" spans="1:1" ht="15" hidden="1" customHeight="1">
      <c r="A281" s="1106"/>
    </row>
    <row r="282" spans="1:1" ht="15" hidden="1" customHeight="1">
      <c r="A282" s="1106"/>
    </row>
    <row r="283" spans="1:1" ht="15" hidden="1" customHeight="1">
      <c r="A283" s="1106"/>
    </row>
    <row r="284" spans="1:1" ht="15" hidden="1" customHeight="1">
      <c r="A284" s="1106"/>
    </row>
    <row r="285" spans="1:1" ht="15" hidden="1" customHeight="1">
      <c r="A285" s="1106"/>
    </row>
    <row r="286" spans="1:1" ht="15" hidden="1" customHeight="1">
      <c r="A286" s="1106"/>
    </row>
    <row r="287" spans="1:1" ht="15" hidden="1" customHeight="1">
      <c r="A287" s="1106"/>
    </row>
    <row r="288" spans="1:1" ht="15" hidden="1" customHeight="1">
      <c r="A288" s="1106"/>
    </row>
    <row r="289" spans="1:1" ht="15" hidden="1" customHeight="1">
      <c r="A289" s="1106"/>
    </row>
    <row r="290" spans="1:1" ht="15" hidden="1" customHeight="1">
      <c r="A290" s="1106"/>
    </row>
    <row r="291" spans="1:1" ht="15" hidden="1" customHeight="1">
      <c r="A291" s="1106"/>
    </row>
    <row r="292" spans="1:1" ht="15" hidden="1" customHeight="1">
      <c r="A292" s="1106"/>
    </row>
    <row r="293" spans="1:1" ht="15" hidden="1" customHeight="1">
      <c r="A293" s="1106"/>
    </row>
    <row r="294" spans="1:1" ht="15" hidden="1" customHeight="1">
      <c r="A294" s="1106"/>
    </row>
    <row r="295" spans="1:1" ht="15" hidden="1" customHeight="1">
      <c r="A295" s="1106"/>
    </row>
    <row r="296" spans="1:1" ht="15" hidden="1" customHeight="1">
      <c r="A296" s="1106"/>
    </row>
    <row r="297" spans="1:1" ht="15" hidden="1" customHeight="1">
      <c r="A297" s="1106"/>
    </row>
    <row r="298" spans="1:1" ht="15" hidden="1" customHeight="1">
      <c r="A298" s="1106"/>
    </row>
    <row r="299" spans="1:1" ht="15" hidden="1" customHeight="1">
      <c r="A299" s="1106"/>
    </row>
    <row r="300" spans="1:1" ht="15" hidden="1" customHeight="1">
      <c r="A300" s="1106"/>
    </row>
    <row r="301" spans="1:1" ht="15" hidden="1" customHeight="1">
      <c r="A301" s="1106"/>
    </row>
    <row r="302" spans="1:1" ht="15" hidden="1" customHeight="1">
      <c r="A302" s="1106"/>
    </row>
    <row r="303" spans="1:1" ht="15" hidden="1" customHeight="1">
      <c r="A303" s="1106"/>
    </row>
    <row r="304" spans="1:1" ht="15" hidden="1" customHeight="1">
      <c r="A304" s="1106"/>
    </row>
    <row r="305" spans="1:1" ht="15" hidden="1" customHeight="1">
      <c r="A305" s="1106"/>
    </row>
    <row r="306" spans="1:1" ht="15" hidden="1" customHeight="1">
      <c r="A306" s="1106"/>
    </row>
    <row r="307" spans="1:1" ht="15" hidden="1" customHeight="1">
      <c r="A307" s="1106"/>
    </row>
    <row r="308" spans="1:1" ht="15" hidden="1" customHeight="1">
      <c r="A308" s="1106"/>
    </row>
    <row r="309" spans="1:1" ht="15" hidden="1" customHeight="1">
      <c r="A309" s="1106"/>
    </row>
    <row r="310" spans="1:1" ht="15" hidden="1" customHeight="1">
      <c r="A310" s="1106"/>
    </row>
    <row r="311" spans="1:1" ht="15" hidden="1" customHeight="1">
      <c r="A311" s="1106"/>
    </row>
    <row r="312" spans="1:1" ht="15" hidden="1" customHeight="1">
      <c r="A312" s="1106"/>
    </row>
    <row r="313" spans="1:1" ht="15" hidden="1" customHeight="1">
      <c r="A313" s="1106"/>
    </row>
    <row r="314" spans="1:1" ht="15" hidden="1" customHeight="1">
      <c r="A314" s="1106"/>
    </row>
    <row r="315" spans="1:1" ht="15" hidden="1" customHeight="1">
      <c r="A315" s="1106"/>
    </row>
    <row r="316" spans="1:1" ht="15" hidden="1" customHeight="1">
      <c r="A316" s="1106"/>
    </row>
    <row r="317" spans="1:1" ht="15" hidden="1" customHeight="1">
      <c r="A317" s="1106"/>
    </row>
    <row r="318" spans="1:1" ht="15" hidden="1" customHeight="1">
      <c r="A318" s="1106"/>
    </row>
    <row r="319" spans="1:1" ht="15" hidden="1" customHeight="1">
      <c r="A319" s="1106"/>
    </row>
    <row r="320" spans="1:1" ht="15" hidden="1" customHeight="1">
      <c r="A320" s="1106"/>
    </row>
    <row r="321" spans="1:1" ht="15" hidden="1" customHeight="1">
      <c r="A321" s="1106"/>
    </row>
    <row r="322" spans="1:1" ht="15" hidden="1" customHeight="1">
      <c r="A322" s="1106"/>
    </row>
    <row r="323" spans="1:1" ht="15" hidden="1" customHeight="1">
      <c r="A323" s="1106"/>
    </row>
    <row r="324" spans="1:1" ht="15" hidden="1" customHeight="1">
      <c r="A324" s="1106"/>
    </row>
    <row r="325" spans="1:1" ht="15" hidden="1" customHeight="1">
      <c r="A325" s="1106"/>
    </row>
    <row r="326" spans="1:1" ht="15" hidden="1" customHeight="1">
      <c r="A326" s="1106"/>
    </row>
    <row r="327" spans="1:1" ht="15" hidden="1" customHeight="1">
      <c r="A327" s="1106"/>
    </row>
    <row r="328" spans="1:1" ht="15" hidden="1" customHeight="1">
      <c r="A328" s="1106"/>
    </row>
    <row r="329" spans="1:1" ht="15" hidden="1" customHeight="1">
      <c r="A329" s="1106"/>
    </row>
    <row r="330" spans="1:1" ht="15" hidden="1" customHeight="1">
      <c r="A330" s="1106"/>
    </row>
    <row r="331" spans="1:1" ht="15" hidden="1" customHeight="1">
      <c r="A331" s="1106"/>
    </row>
    <row r="332" spans="1:1" ht="15" hidden="1" customHeight="1">
      <c r="A332" s="1106"/>
    </row>
    <row r="333" spans="1:1" ht="15" hidden="1" customHeight="1">
      <c r="A333" s="1106"/>
    </row>
    <row r="334" spans="1:1" ht="15" hidden="1" customHeight="1">
      <c r="A334" s="1106"/>
    </row>
    <row r="335" spans="1:1" ht="15" hidden="1" customHeight="1">
      <c r="A335" s="1106"/>
    </row>
    <row r="336" spans="1:1" ht="15" hidden="1" customHeight="1">
      <c r="A336" s="1106"/>
    </row>
    <row r="337" spans="1:1" ht="15" hidden="1" customHeight="1">
      <c r="A337" s="1106"/>
    </row>
    <row r="338" spans="1:1" ht="15" hidden="1" customHeight="1">
      <c r="A338" s="1106"/>
    </row>
    <row r="339" spans="1:1" ht="15" hidden="1" customHeight="1">
      <c r="A339" s="1106"/>
    </row>
    <row r="340" spans="1:1" ht="15" hidden="1" customHeight="1">
      <c r="A340" s="1106"/>
    </row>
    <row r="341" spans="1:1" ht="15" hidden="1" customHeight="1">
      <c r="A341" s="1106"/>
    </row>
    <row r="342" spans="1:1" ht="15" hidden="1" customHeight="1">
      <c r="A342" s="1106"/>
    </row>
    <row r="343" spans="1:1" ht="15" hidden="1" customHeight="1">
      <c r="A343" s="1106"/>
    </row>
    <row r="344" spans="1:1" ht="15" hidden="1" customHeight="1">
      <c r="A344" s="1106"/>
    </row>
    <row r="345" spans="1:1" ht="15" hidden="1" customHeight="1">
      <c r="A345" s="1106"/>
    </row>
    <row r="346" spans="1:1" ht="15" hidden="1" customHeight="1">
      <c r="A346" s="1106"/>
    </row>
    <row r="347" spans="1:1" ht="15" hidden="1" customHeight="1">
      <c r="A347" s="1106"/>
    </row>
    <row r="348" spans="1:1" ht="15" hidden="1" customHeight="1">
      <c r="A348" s="1106"/>
    </row>
    <row r="349" spans="1:1" ht="15" hidden="1" customHeight="1">
      <c r="A349" s="1106"/>
    </row>
    <row r="350" spans="1:1" ht="15" hidden="1" customHeight="1">
      <c r="A350" s="1106"/>
    </row>
    <row r="351" spans="1:1" ht="15" hidden="1" customHeight="1">
      <c r="A351" s="1106"/>
    </row>
    <row r="352" spans="1:1" ht="15" hidden="1" customHeight="1">
      <c r="A352" s="1106"/>
    </row>
    <row r="353" spans="1:1" ht="15" hidden="1" customHeight="1">
      <c r="A353" s="1106"/>
    </row>
    <row r="354" spans="1:1" ht="15" hidden="1" customHeight="1">
      <c r="A354" s="1106"/>
    </row>
    <row r="355" spans="1:1" ht="15" hidden="1" customHeight="1">
      <c r="A355" s="1106"/>
    </row>
    <row r="356" spans="1:1" ht="15" hidden="1" customHeight="1">
      <c r="A356" s="1106"/>
    </row>
    <row r="357" spans="1:1" ht="15" hidden="1" customHeight="1"/>
    <row r="358" spans="1:1" ht="15" hidden="1" customHeight="1"/>
    <row r="359" spans="1:1" ht="15" hidden="1" customHeight="1"/>
    <row r="360" spans="1:1" ht="15" hidden="1" customHeight="1"/>
    <row r="361" spans="1:1" ht="15" hidden="1" customHeight="1"/>
    <row r="362" spans="1:1" ht="15" hidden="1" customHeight="1"/>
    <row r="363" spans="1:1" ht="15" hidden="1" customHeight="1"/>
    <row r="364" spans="1:1" ht="15" hidden="1" customHeight="1"/>
    <row r="365" spans="1:1" ht="15" hidden="1" customHeight="1"/>
    <row r="366" spans="1:1" ht="15" hidden="1" customHeight="1"/>
    <row r="367" spans="1:1" ht="15" hidden="1" customHeight="1"/>
    <row r="368" spans="1:1" ht="15" hidden="1" customHeight="1"/>
    <row r="369" ht="15" hidden="1" customHeight="1"/>
    <row r="370" ht="15" hidden="1" customHeight="1"/>
    <row r="371" ht="15" hidden="1" customHeight="1"/>
    <row r="372" ht="15" hidden="1" customHeight="1"/>
    <row r="373" ht="15" hidden="1" customHeight="1"/>
    <row r="374" ht="15" hidden="1" customHeight="1"/>
    <row r="375" ht="15" hidden="1" customHeight="1"/>
    <row r="376" ht="15" hidden="1" customHeight="1"/>
    <row r="377" ht="15" hidden="1" customHeight="1"/>
    <row r="378" ht="15" hidden="1" customHeight="1"/>
    <row r="379" ht="15" hidden="1" customHeight="1"/>
    <row r="380" ht="15" hidden="1" customHeight="1"/>
    <row r="381" ht="15" hidden="1" customHeight="1"/>
    <row r="382" ht="15" hidden="1" customHeight="1"/>
    <row r="383" ht="15" hidden="1" customHeight="1"/>
    <row r="384" ht="15" hidden="1" customHeight="1"/>
    <row r="385" ht="15" hidden="1" customHeight="1"/>
    <row r="386" ht="15" hidden="1" customHeight="1"/>
    <row r="387" ht="15" hidden="1" customHeight="1"/>
    <row r="388" ht="15" hidden="1" customHeight="1"/>
    <row r="389" ht="15" hidden="1" customHeight="1"/>
    <row r="390" ht="15" hidden="1" customHeight="1"/>
    <row r="391" ht="15" hidden="1" customHeight="1"/>
    <row r="392" ht="15" hidden="1" customHeight="1"/>
    <row r="393" ht="15" hidden="1" customHeight="1"/>
    <row r="394" ht="15" hidden="1" customHeight="1"/>
    <row r="395" ht="15" hidden="1" customHeight="1"/>
    <row r="396" ht="15" hidden="1" customHeight="1"/>
    <row r="397" ht="15" hidden="1" customHeight="1"/>
    <row r="398" ht="15" hidden="1" customHeight="1"/>
    <row r="399" ht="15" hidden="1" customHeight="1"/>
    <row r="400" ht="15" hidden="1" customHeight="1"/>
    <row r="401" ht="15" hidden="1" customHeight="1"/>
    <row r="402" ht="15" hidden="1" customHeight="1"/>
    <row r="403" ht="15" hidden="1" customHeight="1"/>
    <row r="404" ht="15" hidden="1" customHeight="1"/>
    <row r="405" ht="15" hidden="1" customHeight="1"/>
  </sheetData>
  <dataValidations count="4">
    <dataValidation type="list" allowBlank="1" showInputMessage="1" showErrorMessage="1" sqref="C5:CX5 C9:CX9">
      <formula1>YesNo</formula1>
    </dataValidation>
    <dataValidation type="list" allowBlank="1" showInputMessage="1" showErrorMessage="1" sqref="C6:CX6">
      <formula1>ConnectedCounterparties</formula1>
    </dataValidation>
    <dataValidation type="list" allowBlank="1" showInputMessage="1" showErrorMessage="1" sqref="C4:CX4">
      <formula1>LECounterparty</formula1>
    </dataValidation>
    <dataValidation type="list" allowBlank="1" showInputMessage="1" showErrorMessage="1" sqref="C21:CX21">
      <formula1>MethodTradeExposures</formula1>
    </dataValidation>
  </dataValidations>
  <pageMargins left="0.70866141732283472" right="0.70866141732283472" top="0.74803149606299213" bottom="0.74803149606299213" header="0.31496062992125984" footer="0.31496062992125984"/>
  <pageSetup paperSize="9" scale="50" fitToHeight="0" pageOrder="overThenDown" orientation="landscape" r:id="rId1"/>
  <headerFooter>
    <oddHeader>&amp;L&amp;"Segoe UI,Bold"&amp;14Basel Committee on Banking Supervision
Basel III monitoring template&amp;C&amp;14&amp;F
&amp;A&amp;R&amp;"Segoe UI,Bold"&amp;14Confidential when completed</oddHeader>
    <oddFooter>&amp;L&amp;14&amp;D  &amp;T&amp;R&amp;14Page &amp;P of &amp;N</oddFooter>
  </headerFooter>
  <colBreaks count="9" manualBreakCount="9">
    <brk id="12" max="76" man="1"/>
    <brk id="22" max="76" man="1"/>
    <brk id="32" max="76" man="1"/>
    <brk id="42" max="76" man="1"/>
    <brk id="52" max="76" man="1"/>
    <brk id="63" max="76" man="1"/>
    <brk id="72" max="76" man="1"/>
    <brk id="83" max="76" man="1"/>
    <brk id="92" max="76"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CC99"/>
  </sheetPr>
  <dimension ref="A1:CZ692"/>
  <sheetViews>
    <sheetView zoomScale="75" zoomScaleNormal="75" workbookViewId="0">
      <pane xSplit="2" ySplit="12" topLeftCell="CL13" activePane="bottomRight" state="frozen"/>
      <selection activeCell="E31" sqref="E31"/>
      <selection pane="topRight" activeCell="E31" sqref="E31"/>
      <selection pane="bottomLeft" activeCell="E31" sqref="E31"/>
      <selection pane="bottomRight"/>
    </sheetView>
  </sheetViews>
  <sheetFormatPr defaultColWidth="0" defaultRowHeight="0" customHeight="1" zeroHeight="1"/>
  <cols>
    <col min="1" max="1" width="1.7109375" style="1397" customWidth="1"/>
    <col min="2" max="2" width="84.28515625" style="1169" customWidth="1"/>
    <col min="3" max="3" width="16.7109375" style="1205" customWidth="1"/>
    <col min="4" max="102" width="16.7109375" style="1106" customWidth="1"/>
    <col min="103" max="103" width="1.7109375" style="1106" customWidth="1"/>
    <col min="104" max="104" width="0" style="1106" hidden="1" customWidth="1"/>
    <col min="105" max="16384" width="16.7109375" style="1106" hidden="1"/>
  </cols>
  <sheetData>
    <row r="1" spans="1:103" s="1421" customFormat="1" ht="30.75">
      <c r="A1" s="2281" t="s">
        <v>1781</v>
      </c>
      <c r="B1" s="693"/>
      <c r="C1" s="1057" t="str">
        <f>CONCATENATE("Reporting unit: ", 'General Info'!$C$47, " ", 'General Info'!$C$46)</f>
        <v xml:space="preserve">Reporting unit: 1 </v>
      </c>
      <c r="D1" s="1107"/>
      <c r="E1" s="1107"/>
      <c r="F1" s="1107"/>
      <c r="G1" s="1107"/>
      <c r="H1" s="1107"/>
      <c r="I1" s="1107"/>
      <c r="J1" s="1107"/>
      <c r="K1" s="1107"/>
      <c r="L1" s="1107"/>
      <c r="N1" s="1107"/>
      <c r="O1" s="1107"/>
      <c r="P1" s="1107"/>
      <c r="Q1" s="1107"/>
      <c r="R1" s="1107"/>
      <c r="S1" s="1107"/>
      <c r="T1" s="1107"/>
      <c r="U1" s="1107"/>
      <c r="V1" s="1107"/>
      <c r="CY1" s="1422"/>
    </row>
    <row r="2" spans="1:103" s="965" customFormat="1" ht="30" customHeight="1">
      <c r="A2" s="1424"/>
      <c r="B2" s="1169"/>
      <c r="C2" s="1419"/>
      <c r="CY2" s="1145"/>
    </row>
    <row r="3" spans="1:103" ht="15" customHeight="1">
      <c r="A3" s="1410"/>
      <c r="B3" s="1057" t="s">
        <v>1005</v>
      </c>
      <c r="C3" s="1412">
        <v>1</v>
      </c>
      <c r="D3" s="1412">
        <v>2</v>
      </c>
      <c r="E3" s="1412">
        <v>3</v>
      </c>
      <c r="F3" s="1412">
        <v>4</v>
      </c>
      <c r="G3" s="1412">
        <v>5</v>
      </c>
      <c r="H3" s="1412">
        <v>6</v>
      </c>
      <c r="I3" s="1412">
        <v>7</v>
      </c>
      <c r="J3" s="1412">
        <v>8</v>
      </c>
      <c r="K3" s="1412">
        <v>9</v>
      </c>
      <c r="L3" s="1412">
        <v>10</v>
      </c>
      <c r="M3" s="1412">
        <v>11</v>
      </c>
      <c r="N3" s="1412">
        <v>12</v>
      </c>
      <c r="O3" s="1412">
        <v>13</v>
      </c>
      <c r="P3" s="1412">
        <v>14</v>
      </c>
      <c r="Q3" s="1412">
        <v>15</v>
      </c>
      <c r="R3" s="1412">
        <v>16</v>
      </c>
      <c r="S3" s="1412">
        <v>17</v>
      </c>
      <c r="T3" s="1412">
        <v>18</v>
      </c>
      <c r="U3" s="1412">
        <v>19</v>
      </c>
      <c r="V3" s="1412">
        <v>20</v>
      </c>
      <c r="W3" s="1412">
        <v>21</v>
      </c>
      <c r="X3" s="1412">
        <v>22</v>
      </c>
      <c r="Y3" s="1412">
        <v>23</v>
      </c>
      <c r="Z3" s="1412">
        <v>24</v>
      </c>
      <c r="AA3" s="1412">
        <v>25</v>
      </c>
      <c r="AB3" s="1412">
        <v>26</v>
      </c>
      <c r="AC3" s="1412">
        <v>27</v>
      </c>
      <c r="AD3" s="1412">
        <v>28</v>
      </c>
      <c r="AE3" s="1412">
        <v>29</v>
      </c>
      <c r="AF3" s="1412">
        <v>30</v>
      </c>
      <c r="AG3" s="1412">
        <v>31</v>
      </c>
      <c r="AH3" s="1412">
        <v>32</v>
      </c>
      <c r="AI3" s="1412">
        <v>33</v>
      </c>
      <c r="AJ3" s="1412">
        <v>34</v>
      </c>
      <c r="AK3" s="1412">
        <v>35</v>
      </c>
      <c r="AL3" s="1412">
        <v>36</v>
      </c>
      <c r="AM3" s="1412">
        <v>37</v>
      </c>
      <c r="AN3" s="1412">
        <v>38</v>
      </c>
      <c r="AO3" s="1412">
        <v>39</v>
      </c>
      <c r="AP3" s="1412">
        <v>40</v>
      </c>
      <c r="AQ3" s="1412">
        <v>41</v>
      </c>
      <c r="AR3" s="1412">
        <v>42</v>
      </c>
      <c r="AS3" s="1412">
        <v>43</v>
      </c>
      <c r="AT3" s="1412">
        <v>44</v>
      </c>
      <c r="AU3" s="1412">
        <v>45</v>
      </c>
      <c r="AV3" s="1412">
        <v>46</v>
      </c>
      <c r="AW3" s="1412">
        <v>47</v>
      </c>
      <c r="AX3" s="1412">
        <v>48</v>
      </c>
      <c r="AY3" s="1412">
        <v>49</v>
      </c>
      <c r="AZ3" s="1412">
        <v>50</v>
      </c>
      <c r="BA3" s="1412">
        <v>51</v>
      </c>
      <c r="BB3" s="1412">
        <v>52</v>
      </c>
      <c r="BC3" s="1412">
        <v>53</v>
      </c>
      <c r="BD3" s="1412">
        <v>54</v>
      </c>
      <c r="BE3" s="1412">
        <v>55</v>
      </c>
      <c r="BF3" s="1412">
        <v>56</v>
      </c>
      <c r="BG3" s="1412">
        <v>57</v>
      </c>
      <c r="BH3" s="1412">
        <v>58</v>
      </c>
      <c r="BI3" s="1412">
        <v>59</v>
      </c>
      <c r="BJ3" s="1412">
        <v>60</v>
      </c>
      <c r="BK3" s="1412">
        <v>61</v>
      </c>
      <c r="BL3" s="1412">
        <v>62</v>
      </c>
      <c r="BM3" s="1412">
        <v>63</v>
      </c>
      <c r="BN3" s="1412">
        <v>64</v>
      </c>
      <c r="BO3" s="1412">
        <v>65</v>
      </c>
      <c r="BP3" s="1412">
        <v>66</v>
      </c>
      <c r="BQ3" s="1412">
        <v>67</v>
      </c>
      <c r="BR3" s="1412">
        <v>68</v>
      </c>
      <c r="BS3" s="1412">
        <v>69</v>
      </c>
      <c r="BT3" s="1412">
        <v>70</v>
      </c>
      <c r="BU3" s="1412">
        <v>71</v>
      </c>
      <c r="BV3" s="1412">
        <v>72</v>
      </c>
      <c r="BW3" s="1412">
        <v>73</v>
      </c>
      <c r="BX3" s="1412">
        <v>74</v>
      </c>
      <c r="BY3" s="1412">
        <v>75</v>
      </c>
      <c r="BZ3" s="1412">
        <v>76</v>
      </c>
      <c r="CA3" s="1412">
        <v>77</v>
      </c>
      <c r="CB3" s="1412">
        <v>78</v>
      </c>
      <c r="CC3" s="1412">
        <v>79</v>
      </c>
      <c r="CD3" s="1412">
        <v>80</v>
      </c>
      <c r="CE3" s="1412">
        <v>81</v>
      </c>
      <c r="CF3" s="1412">
        <v>82</v>
      </c>
      <c r="CG3" s="1412">
        <v>83</v>
      </c>
      <c r="CH3" s="1412">
        <v>84</v>
      </c>
      <c r="CI3" s="1412">
        <v>85</v>
      </c>
      <c r="CJ3" s="1412">
        <v>86</v>
      </c>
      <c r="CK3" s="1412">
        <v>87</v>
      </c>
      <c r="CL3" s="1412">
        <v>88</v>
      </c>
      <c r="CM3" s="1412">
        <v>89</v>
      </c>
      <c r="CN3" s="1412">
        <v>90</v>
      </c>
      <c r="CO3" s="1412">
        <v>91</v>
      </c>
      <c r="CP3" s="1412">
        <v>92</v>
      </c>
      <c r="CQ3" s="1412">
        <v>93</v>
      </c>
      <c r="CR3" s="1412">
        <v>94</v>
      </c>
      <c r="CS3" s="1412">
        <v>95</v>
      </c>
      <c r="CT3" s="1412">
        <v>96</v>
      </c>
      <c r="CU3" s="1412">
        <v>97</v>
      </c>
      <c r="CV3" s="1412">
        <v>98</v>
      </c>
      <c r="CW3" s="1412">
        <v>99</v>
      </c>
      <c r="CX3" s="2282">
        <v>100</v>
      </c>
      <c r="CY3" s="1117"/>
    </row>
    <row r="4" spans="1:103" ht="15" customHeight="1">
      <c r="B4" s="1394" t="s">
        <v>1006</v>
      </c>
      <c r="C4" s="1127"/>
      <c r="D4" s="1127"/>
      <c r="E4" s="1127"/>
      <c r="F4" s="1127"/>
      <c r="G4" s="1127"/>
      <c r="H4" s="1127"/>
      <c r="I4" s="1127"/>
      <c r="J4" s="1127"/>
      <c r="K4" s="1127"/>
      <c r="L4" s="1127"/>
      <c r="M4" s="1127"/>
      <c r="N4" s="1127"/>
      <c r="O4" s="1127"/>
      <c r="P4" s="1127"/>
      <c r="Q4" s="1127"/>
      <c r="R4" s="1127"/>
      <c r="S4" s="1127"/>
      <c r="T4" s="1127"/>
      <c r="U4" s="1127"/>
      <c r="V4" s="1127"/>
      <c r="W4" s="1127"/>
      <c r="X4" s="1127"/>
      <c r="Y4" s="1127"/>
      <c r="Z4" s="1127"/>
      <c r="AA4" s="1127"/>
      <c r="AB4" s="1127"/>
      <c r="AC4" s="1127"/>
      <c r="AD4" s="1127"/>
      <c r="AE4" s="1127"/>
      <c r="AF4" s="1127"/>
      <c r="AG4" s="1127"/>
      <c r="AH4" s="1127"/>
      <c r="AI4" s="1127"/>
      <c r="AJ4" s="1127"/>
      <c r="AK4" s="1127"/>
      <c r="AL4" s="1127"/>
      <c r="AM4" s="1127"/>
      <c r="AN4" s="1127"/>
      <c r="AO4" s="1127"/>
      <c r="AP4" s="1127"/>
      <c r="AQ4" s="1127"/>
      <c r="AR4" s="1127"/>
      <c r="AS4" s="1127"/>
      <c r="AT4" s="1127"/>
      <c r="AU4" s="1127"/>
      <c r="AV4" s="1127"/>
      <c r="AW4" s="1127"/>
      <c r="AX4" s="1127"/>
      <c r="AY4" s="1127"/>
      <c r="AZ4" s="1127"/>
      <c r="BA4" s="1127"/>
      <c r="BB4" s="1127"/>
      <c r="BC4" s="1127"/>
      <c r="BD4" s="1127"/>
      <c r="BE4" s="1127"/>
      <c r="BF4" s="1127"/>
      <c r="BG4" s="1127"/>
      <c r="BH4" s="1127"/>
      <c r="BI4" s="1127"/>
      <c r="BJ4" s="1127"/>
      <c r="BK4" s="1127"/>
      <c r="BL4" s="1127"/>
      <c r="BM4" s="1127"/>
      <c r="BN4" s="1127"/>
      <c r="BO4" s="1127"/>
      <c r="BP4" s="1127"/>
      <c r="BQ4" s="1127"/>
      <c r="BR4" s="1127"/>
      <c r="BS4" s="1127"/>
      <c r="BT4" s="1127"/>
      <c r="BU4" s="1127"/>
      <c r="BV4" s="1127"/>
      <c r="BW4" s="1127"/>
      <c r="BX4" s="1127"/>
      <c r="BY4" s="1127"/>
      <c r="BZ4" s="1127"/>
      <c r="CA4" s="1127"/>
      <c r="CB4" s="1127"/>
      <c r="CC4" s="1127"/>
      <c r="CD4" s="1127"/>
      <c r="CE4" s="1127"/>
      <c r="CF4" s="1127"/>
      <c r="CG4" s="1127"/>
      <c r="CH4" s="1127"/>
      <c r="CI4" s="1127"/>
      <c r="CJ4" s="1127"/>
      <c r="CK4" s="1127"/>
      <c r="CL4" s="1127"/>
      <c r="CM4" s="1127"/>
      <c r="CN4" s="1127"/>
      <c r="CO4" s="1127"/>
      <c r="CP4" s="1127"/>
      <c r="CQ4" s="1127"/>
      <c r="CR4" s="1127"/>
      <c r="CS4" s="1127"/>
      <c r="CT4" s="1127"/>
      <c r="CU4" s="1127"/>
      <c r="CV4" s="1127"/>
      <c r="CW4" s="1127"/>
      <c r="CX4" s="1121"/>
      <c r="CY4" s="1117"/>
    </row>
    <row r="5" spans="1:103" ht="15" customHeight="1">
      <c r="B5" s="1395" t="s">
        <v>1007</v>
      </c>
      <c r="C5" s="1109"/>
      <c r="D5" s="1109"/>
      <c r="E5" s="1109"/>
      <c r="F5" s="1109"/>
      <c r="G5" s="1109"/>
      <c r="H5" s="1109"/>
      <c r="I5" s="1109"/>
      <c r="J5" s="1109"/>
      <c r="K5" s="1109"/>
      <c r="L5" s="1109"/>
      <c r="M5" s="1109"/>
      <c r="N5" s="1109"/>
      <c r="O5" s="1109"/>
      <c r="P5" s="1109"/>
      <c r="Q5" s="1109"/>
      <c r="R5" s="1109"/>
      <c r="S5" s="1109"/>
      <c r="T5" s="1109"/>
      <c r="U5" s="1109"/>
      <c r="V5" s="1109"/>
      <c r="W5" s="1109"/>
      <c r="X5" s="1109"/>
      <c r="Y5" s="1109"/>
      <c r="Z5" s="1109"/>
      <c r="AA5" s="1109"/>
      <c r="AB5" s="1109"/>
      <c r="AC5" s="1109"/>
      <c r="AD5" s="1109"/>
      <c r="AE5" s="1109"/>
      <c r="AF5" s="1109"/>
      <c r="AG5" s="1109"/>
      <c r="AH5" s="1109"/>
      <c r="AI5" s="1109"/>
      <c r="AJ5" s="1109"/>
      <c r="AK5" s="1109"/>
      <c r="AL5" s="1109"/>
      <c r="AM5" s="1109"/>
      <c r="AN5" s="1109"/>
      <c r="AO5" s="1109"/>
      <c r="AP5" s="1109"/>
      <c r="AQ5" s="1109"/>
      <c r="AR5" s="1109"/>
      <c r="AS5" s="1109"/>
      <c r="AT5" s="1109"/>
      <c r="AU5" s="1109"/>
      <c r="AV5" s="1109"/>
      <c r="AW5" s="1109"/>
      <c r="AX5" s="1109"/>
      <c r="AY5" s="1109"/>
      <c r="AZ5" s="1109"/>
      <c r="BA5" s="1109"/>
      <c r="BB5" s="1109"/>
      <c r="BC5" s="1109"/>
      <c r="BD5" s="1109"/>
      <c r="BE5" s="1109"/>
      <c r="BF5" s="1109"/>
      <c r="BG5" s="1109"/>
      <c r="BH5" s="1109"/>
      <c r="BI5" s="1109"/>
      <c r="BJ5" s="1109"/>
      <c r="BK5" s="1109"/>
      <c r="BL5" s="1109"/>
      <c r="BM5" s="1109"/>
      <c r="BN5" s="1109"/>
      <c r="BO5" s="1109"/>
      <c r="BP5" s="1109"/>
      <c r="BQ5" s="1109"/>
      <c r="BR5" s="1109"/>
      <c r="BS5" s="1109"/>
      <c r="BT5" s="1109"/>
      <c r="BU5" s="1109"/>
      <c r="BV5" s="1109"/>
      <c r="BW5" s="1109"/>
      <c r="BX5" s="1109"/>
      <c r="BY5" s="1109"/>
      <c r="BZ5" s="1109"/>
      <c r="CA5" s="1109"/>
      <c r="CB5" s="1109"/>
      <c r="CC5" s="1109"/>
      <c r="CD5" s="1109"/>
      <c r="CE5" s="1109"/>
      <c r="CF5" s="1109"/>
      <c r="CG5" s="1109"/>
      <c r="CH5" s="1109"/>
      <c r="CI5" s="1109"/>
      <c r="CJ5" s="1109"/>
      <c r="CK5" s="1109"/>
      <c r="CL5" s="1109"/>
      <c r="CM5" s="1109"/>
      <c r="CN5" s="1109"/>
      <c r="CO5" s="1109"/>
      <c r="CP5" s="1109"/>
      <c r="CQ5" s="1109"/>
      <c r="CR5" s="1109"/>
      <c r="CS5" s="1109"/>
      <c r="CT5" s="1109"/>
      <c r="CU5" s="1109"/>
      <c r="CV5" s="1109"/>
      <c r="CW5" s="1109"/>
      <c r="CX5" s="1122"/>
      <c r="CY5" s="1117"/>
    </row>
    <row r="6" spans="1:103" ht="15" customHeight="1">
      <c r="B6" s="1395" t="s">
        <v>1008</v>
      </c>
      <c r="C6" s="1109"/>
      <c r="D6" s="1109"/>
      <c r="E6" s="1109"/>
      <c r="F6" s="1109"/>
      <c r="G6" s="1109"/>
      <c r="H6" s="1109"/>
      <c r="I6" s="1109"/>
      <c r="J6" s="1109"/>
      <c r="K6" s="1109"/>
      <c r="L6" s="1109"/>
      <c r="M6" s="1109"/>
      <c r="N6" s="1109"/>
      <c r="O6" s="1109"/>
      <c r="P6" s="1109"/>
      <c r="Q6" s="1109"/>
      <c r="R6" s="1109"/>
      <c r="S6" s="1109"/>
      <c r="T6" s="1109"/>
      <c r="U6" s="1109"/>
      <c r="V6" s="1109"/>
      <c r="W6" s="1109"/>
      <c r="X6" s="1109"/>
      <c r="Y6" s="1109"/>
      <c r="Z6" s="1109"/>
      <c r="AA6" s="1109"/>
      <c r="AB6" s="1109"/>
      <c r="AC6" s="1109"/>
      <c r="AD6" s="1109"/>
      <c r="AE6" s="1109"/>
      <c r="AF6" s="1109"/>
      <c r="AG6" s="1109"/>
      <c r="AH6" s="1109"/>
      <c r="AI6" s="1109"/>
      <c r="AJ6" s="1109"/>
      <c r="AK6" s="1109"/>
      <c r="AL6" s="1109"/>
      <c r="AM6" s="1109"/>
      <c r="AN6" s="1109"/>
      <c r="AO6" s="1109"/>
      <c r="AP6" s="1109"/>
      <c r="AQ6" s="1109"/>
      <c r="AR6" s="1109"/>
      <c r="AS6" s="1109"/>
      <c r="AT6" s="1109"/>
      <c r="AU6" s="1109"/>
      <c r="AV6" s="1109"/>
      <c r="AW6" s="1109"/>
      <c r="AX6" s="1109"/>
      <c r="AY6" s="1109"/>
      <c r="AZ6" s="1109"/>
      <c r="BA6" s="1109"/>
      <c r="BB6" s="1109"/>
      <c r="BC6" s="1109"/>
      <c r="BD6" s="1109"/>
      <c r="BE6" s="1109"/>
      <c r="BF6" s="1109"/>
      <c r="BG6" s="1109"/>
      <c r="BH6" s="1109"/>
      <c r="BI6" s="1109"/>
      <c r="BJ6" s="1109"/>
      <c r="BK6" s="1109"/>
      <c r="BL6" s="1109"/>
      <c r="BM6" s="1109"/>
      <c r="BN6" s="1109"/>
      <c r="BO6" s="1109"/>
      <c r="BP6" s="1109"/>
      <c r="BQ6" s="1109"/>
      <c r="BR6" s="1109"/>
      <c r="BS6" s="1109"/>
      <c r="BT6" s="1109"/>
      <c r="BU6" s="1109"/>
      <c r="BV6" s="1109"/>
      <c r="BW6" s="1109"/>
      <c r="BX6" s="1109"/>
      <c r="BY6" s="1109"/>
      <c r="BZ6" s="1109"/>
      <c r="CA6" s="1109"/>
      <c r="CB6" s="1109"/>
      <c r="CC6" s="1109"/>
      <c r="CD6" s="1109"/>
      <c r="CE6" s="1109"/>
      <c r="CF6" s="1109"/>
      <c r="CG6" s="1109"/>
      <c r="CH6" s="1109"/>
      <c r="CI6" s="1109"/>
      <c r="CJ6" s="1109"/>
      <c r="CK6" s="1109"/>
      <c r="CL6" s="1109"/>
      <c r="CM6" s="1109"/>
      <c r="CN6" s="1109"/>
      <c r="CO6" s="1109"/>
      <c r="CP6" s="1109"/>
      <c r="CQ6" s="1109"/>
      <c r="CR6" s="1109"/>
      <c r="CS6" s="1109"/>
      <c r="CT6" s="1109"/>
      <c r="CU6" s="1109"/>
      <c r="CV6" s="1109"/>
      <c r="CW6" s="1109"/>
      <c r="CX6" s="1122"/>
      <c r="CY6" s="1117"/>
    </row>
    <row r="7" spans="1:103" ht="15" customHeight="1">
      <c r="B7" s="1395" t="s">
        <v>1244</v>
      </c>
      <c r="C7" s="629" t="str">
        <f t="shared" ref="C7:AH7" si="0">IF(OR(ISNUMBER(C8),ISNUMBER(C16),ISNUMBER(C30),ISNUMBER(C42),ISNUMBER(C51),ISNUMBER(C68)), C8 - SUM(C16,C30,C42,C51) + C68,"")</f>
        <v/>
      </c>
      <c r="D7" s="629" t="str">
        <f t="shared" si="0"/>
        <v/>
      </c>
      <c r="E7" s="629" t="str">
        <f t="shared" si="0"/>
        <v/>
      </c>
      <c r="F7" s="629" t="str">
        <f t="shared" si="0"/>
        <v/>
      </c>
      <c r="G7" s="629" t="str">
        <f t="shared" si="0"/>
        <v/>
      </c>
      <c r="H7" s="629" t="str">
        <f t="shared" si="0"/>
        <v/>
      </c>
      <c r="I7" s="629" t="str">
        <f t="shared" si="0"/>
        <v/>
      </c>
      <c r="J7" s="629" t="str">
        <f t="shared" si="0"/>
        <v/>
      </c>
      <c r="K7" s="629" t="str">
        <f t="shared" si="0"/>
        <v/>
      </c>
      <c r="L7" s="629" t="str">
        <f t="shared" si="0"/>
        <v/>
      </c>
      <c r="M7" s="629" t="str">
        <f t="shared" si="0"/>
        <v/>
      </c>
      <c r="N7" s="629" t="str">
        <f t="shared" si="0"/>
        <v/>
      </c>
      <c r="O7" s="629" t="str">
        <f t="shared" si="0"/>
        <v/>
      </c>
      <c r="P7" s="629" t="str">
        <f t="shared" si="0"/>
        <v/>
      </c>
      <c r="Q7" s="629" t="str">
        <f t="shared" si="0"/>
        <v/>
      </c>
      <c r="R7" s="629" t="str">
        <f t="shared" si="0"/>
        <v/>
      </c>
      <c r="S7" s="629" t="str">
        <f t="shared" si="0"/>
        <v/>
      </c>
      <c r="T7" s="629" t="str">
        <f t="shared" si="0"/>
        <v/>
      </c>
      <c r="U7" s="629" t="str">
        <f t="shared" si="0"/>
        <v/>
      </c>
      <c r="V7" s="629" t="str">
        <f t="shared" si="0"/>
        <v/>
      </c>
      <c r="W7" s="629" t="str">
        <f t="shared" si="0"/>
        <v/>
      </c>
      <c r="X7" s="629" t="str">
        <f t="shared" si="0"/>
        <v/>
      </c>
      <c r="Y7" s="629" t="str">
        <f t="shared" si="0"/>
        <v/>
      </c>
      <c r="Z7" s="629" t="str">
        <f t="shared" si="0"/>
        <v/>
      </c>
      <c r="AA7" s="629" t="str">
        <f t="shared" si="0"/>
        <v/>
      </c>
      <c r="AB7" s="629" t="str">
        <f t="shared" si="0"/>
        <v/>
      </c>
      <c r="AC7" s="629" t="str">
        <f t="shared" si="0"/>
        <v/>
      </c>
      <c r="AD7" s="629" t="str">
        <f t="shared" si="0"/>
        <v/>
      </c>
      <c r="AE7" s="629" t="str">
        <f t="shared" si="0"/>
        <v/>
      </c>
      <c r="AF7" s="629" t="str">
        <f t="shared" si="0"/>
        <v/>
      </c>
      <c r="AG7" s="629" t="str">
        <f t="shared" si="0"/>
        <v/>
      </c>
      <c r="AH7" s="629" t="str">
        <f t="shared" si="0"/>
        <v/>
      </c>
      <c r="AI7" s="629" t="str">
        <f t="shared" ref="AI7:BN7" si="1">IF(OR(ISNUMBER(AI8),ISNUMBER(AI16),ISNUMBER(AI30),ISNUMBER(AI42),ISNUMBER(AI51),ISNUMBER(AI68)), AI8 - SUM(AI16,AI30,AI42,AI51) + AI68,"")</f>
        <v/>
      </c>
      <c r="AJ7" s="629" t="str">
        <f t="shared" si="1"/>
        <v/>
      </c>
      <c r="AK7" s="629" t="str">
        <f t="shared" si="1"/>
        <v/>
      </c>
      <c r="AL7" s="629" t="str">
        <f t="shared" si="1"/>
        <v/>
      </c>
      <c r="AM7" s="629" t="str">
        <f t="shared" si="1"/>
        <v/>
      </c>
      <c r="AN7" s="629" t="str">
        <f t="shared" si="1"/>
        <v/>
      </c>
      <c r="AO7" s="629" t="str">
        <f t="shared" si="1"/>
        <v/>
      </c>
      <c r="AP7" s="629" t="str">
        <f t="shared" si="1"/>
        <v/>
      </c>
      <c r="AQ7" s="629" t="str">
        <f t="shared" si="1"/>
        <v/>
      </c>
      <c r="AR7" s="629" t="str">
        <f t="shared" si="1"/>
        <v/>
      </c>
      <c r="AS7" s="629" t="str">
        <f t="shared" si="1"/>
        <v/>
      </c>
      <c r="AT7" s="629" t="str">
        <f t="shared" si="1"/>
        <v/>
      </c>
      <c r="AU7" s="629" t="str">
        <f t="shared" si="1"/>
        <v/>
      </c>
      <c r="AV7" s="629" t="str">
        <f t="shared" si="1"/>
        <v/>
      </c>
      <c r="AW7" s="629" t="str">
        <f t="shared" si="1"/>
        <v/>
      </c>
      <c r="AX7" s="629" t="str">
        <f t="shared" si="1"/>
        <v/>
      </c>
      <c r="AY7" s="629" t="str">
        <f t="shared" si="1"/>
        <v/>
      </c>
      <c r="AZ7" s="629" t="str">
        <f t="shared" si="1"/>
        <v/>
      </c>
      <c r="BA7" s="629" t="str">
        <f t="shared" si="1"/>
        <v/>
      </c>
      <c r="BB7" s="629" t="str">
        <f t="shared" si="1"/>
        <v/>
      </c>
      <c r="BC7" s="629" t="str">
        <f t="shared" si="1"/>
        <v/>
      </c>
      <c r="BD7" s="629" t="str">
        <f t="shared" si="1"/>
        <v/>
      </c>
      <c r="BE7" s="629" t="str">
        <f t="shared" si="1"/>
        <v/>
      </c>
      <c r="BF7" s="629" t="str">
        <f t="shared" si="1"/>
        <v/>
      </c>
      <c r="BG7" s="629" t="str">
        <f t="shared" si="1"/>
        <v/>
      </c>
      <c r="BH7" s="629" t="str">
        <f t="shared" si="1"/>
        <v/>
      </c>
      <c r="BI7" s="629" t="str">
        <f t="shared" si="1"/>
        <v/>
      </c>
      <c r="BJ7" s="629" t="str">
        <f t="shared" si="1"/>
        <v/>
      </c>
      <c r="BK7" s="629" t="str">
        <f t="shared" si="1"/>
        <v/>
      </c>
      <c r="BL7" s="629" t="str">
        <f t="shared" si="1"/>
        <v/>
      </c>
      <c r="BM7" s="629" t="str">
        <f t="shared" si="1"/>
        <v/>
      </c>
      <c r="BN7" s="629" t="str">
        <f t="shared" si="1"/>
        <v/>
      </c>
      <c r="BO7" s="629" t="str">
        <f t="shared" ref="BO7:CT7" si="2">IF(OR(ISNUMBER(BO8),ISNUMBER(BO16),ISNUMBER(BO30),ISNUMBER(BO42),ISNUMBER(BO51),ISNUMBER(BO68)), BO8 - SUM(BO16,BO30,BO42,BO51) + BO68,"")</f>
        <v/>
      </c>
      <c r="BP7" s="629" t="str">
        <f t="shared" si="2"/>
        <v/>
      </c>
      <c r="BQ7" s="629" t="str">
        <f t="shared" si="2"/>
        <v/>
      </c>
      <c r="BR7" s="629" t="str">
        <f t="shared" si="2"/>
        <v/>
      </c>
      <c r="BS7" s="629" t="str">
        <f t="shared" si="2"/>
        <v/>
      </c>
      <c r="BT7" s="629" t="str">
        <f t="shared" si="2"/>
        <v/>
      </c>
      <c r="BU7" s="629" t="str">
        <f t="shared" si="2"/>
        <v/>
      </c>
      <c r="BV7" s="629" t="str">
        <f t="shared" si="2"/>
        <v/>
      </c>
      <c r="BW7" s="629" t="str">
        <f t="shared" si="2"/>
        <v/>
      </c>
      <c r="BX7" s="629" t="str">
        <f t="shared" si="2"/>
        <v/>
      </c>
      <c r="BY7" s="629" t="str">
        <f t="shared" si="2"/>
        <v/>
      </c>
      <c r="BZ7" s="629" t="str">
        <f t="shared" si="2"/>
        <v/>
      </c>
      <c r="CA7" s="629" t="str">
        <f t="shared" si="2"/>
        <v/>
      </c>
      <c r="CB7" s="629" t="str">
        <f t="shared" si="2"/>
        <v/>
      </c>
      <c r="CC7" s="629" t="str">
        <f t="shared" si="2"/>
        <v/>
      </c>
      <c r="CD7" s="629" t="str">
        <f t="shared" si="2"/>
        <v/>
      </c>
      <c r="CE7" s="629" t="str">
        <f t="shared" si="2"/>
        <v/>
      </c>
      <c r="CF7" s="629" t="str">
        <f t="shared" si="2"/>
        <v/>
      </c>
      <c r="CG7" s="629" t="str">
        <f t="shared" si="2"/>
        <v/>
      </c>
      <c r="CH7" s="629" t="str">
        <f t="shared" si="2"/>
        <v/>
      </c>
      <c r="CI7" s="629" t="str">
        <f t="shared" si="2"/>
        <v/>
      </c>
      <c r="CJ7" s="629" t="str">
        <f t="shared" si="2"/>
        <v/>
      </c>
      <c r="CK7" s="629" t="str">
        <f t="shared" si="2"/>
        <v/>
      </c>
      <c r="CL7" s="629" t="str">
        <f t="shared" si="2"/>
        <v/>
      </c>
      <c r="CM7" s="629" t="str">
        <f t="shared" si="2"/>
        <v/>
      </c>
      <c r="CN7" s="629" t="str">
        <f t="shared" si="2"/>
        <v/>
      </c>
      <c r="CO7" s="629" t="str">
        <f t="shared" si="2"/>
        <v/>
      </c>
      <c r="CP7" s="629" t="str">
        <f t="shared" si="2"/>
        <v/>
      </c>
      <c r="CQ7" s="629" t="str">
        <f t="shared" si="2"/>
        <v/>
      </c>
      <c r="CR7" s="629" t="str">
        <f t="shared" si="2"/>
        <v/>
      </c>
      <c r="CS7" s="629" t="str">
        <f t="shared" si="2"/>
        <v/>
      </c>
      <c r="CT7" s="629" t="str">
        <f t="shared" si="2"/>
        <v/>
      </c>
      <c r="CU7" s="629" t="str">
        <f t="shared" ref="CU7:CX7" si="3">IF(OR(ISNUMBER(CU8),ISNUMBER(CU16),ISNUMBER(CU30),ISNUMBER(CU42),ISNUMBER(CU51),ISNUMBER(CU68)), CU8 - SUM(CU16,CU30,CU42,CU51) + CU68,"")</f>
        <v/>
      </c>
      <c r="CV7" s="629" t="str">
        <f t="shared" si="3"/>
        <v/>
      </c>
      <c r="CW7" s="629" t="str">
        <f t="shared" si="3"/>
        <v/>
      </c>
      <c r="CX7" s="630" t="str">
        <f t="shared" si="3"/>
        <v/>
      </c>
      <c r="CY7" s="1117"/>
    </row>
    <row r="8" spans="1:103" ht="15" customHeight="1">
      <c r="B8" s="1395" t="s">
        <v>1245</v>
      </c>
      <c r="C8" s="629" t="str">
        <f t="shared" ref="C8:AH8" si="4">IF(OR(ISNUMBER(C14),ISNUMBER(C36),ISNUMBER(C38),ISNUMBER(C41),ISNUMBER(C65),ISNUMBER(C67),ISNUMBER(C71),ISNUMBER(C73),ISNUMBER(C75)), SUM(C14,C36,C38,C41,C65,C71,C73,C75)-SUM(C67),"")</f>
        <v/>
      </c>
      <c r="D8" s="629" t="str">
        <f t="shared" si="4"/>
        <v/>
      </c>
      <c r="E8" s="629" t="str">
        <f t="shared" si="4"/>
        <v/>
      </c>
      <c r="F8" s="629" t="str">
        <f t="shared" si="4"/>
        <v/>
      </c>
      <c r="G8" s="629" t="str">
        <f t="shared" si="4"/>
        <v/>
      </c>
      <c r="H8" s="629" t="str">
        <f t="shared" si="4"/>
        <v/>
      </c>
      <c r="I8" s="629" t="str">
        <f t="shared" si="4"/>
        <v/>
      </c>
      <c r="J8" s="629" t="str">
        <f t="shared" si="4"/>
        <v/>
      </c>
      <c r="K8" s="629" t="str">
        <f t="shared" si="4"/>
        <v/>
      </c>
      <c r="L8" s="629" t="str">
        <f t="shared" si="4"/>
        <v/>
      </c>
      <c r="M8" s="629" t="str">
        <f t="shared" si="4"/>
        <v/>
      </c>
      <c r="N8" s="629" t="str">
        <f t="shared" si="4"/>
        <v/>
      </c>
      <c r="O8" s="629" t="str">
        <f t="shared" si="4"/>
        <v/>
      </c>
      <c r="P8" s="629" t="str">
        <f t="shared" si="4"/>
        <v/>
      </c>
      <c r="Q8" s="629" t="str">
        <f t="shared" si="4"/>
        <v/>
      </c>
      <c r="R8" s="629" t="str">
        <f t="shared" si="4"/>
        <v/>
      </c>
      <c r="S8" s="629" t="str">
        <f t="shared" si="4"/>
        <v/>
      </c>
      <c r="T8" s="629" t="str">
        <f t="shared" si="4"/>
        <v/>
      </c>
      <c r="U8" s="629" t="str">
        <f t="shared" si="4"/>
        <v/>
      </c>
      <c r="V8" s="629" t="str">
        <f t="shared" si="4"/>
        <v/>
      </c>
      <c r="W8" s="629" t="str">
        <f t="shared" si="4"/>
        <v/>
      </c>
      <c r="X8" s="629" t="str">
        <f t="shared" si="4"/>
        <v/>
      </c>
      <c r="Y8" s="629" t="str">
        <f t="shared" si="4"/>
        <v/>
      </c>
      <c r="Z8" s="629" t="str">
        <f t="shared" si="4"/>
        <v/>
      </c>
      <c r="AA8" s="629" t="str">
        <f t="shared" si="4"/>
        <v/>
      </c>
      <c r="AB8" s="629" t="str">
        <f t="shared" si="4"/>
        <v/>
      </c>
      <c r="AC8" s="629" t="str">
        <f t="shared" si="4"/>
        <v/>
      </c>
      <c r="AD8" s="629" t="str">
        <f t="shared" si="4"/>
        <v/>
      </c>
      <c r="AE8" s="629" t="str">
        <f t="shared" si="4"/>
        <v/>
      </c>
      <c r="AF8" s="629" t="str">
        <f t="shared" si="4"/>
        <v/>
      </c>
      <c r="AG8" s="629" t="str">
        <f t="shared" si="4"/>
        <v/>
      </c>
      <c r="AH8" s="629" t="str">
        <f t="shared" si="4"/>
        <v/>
      </c>
      <c r="AI8" s="629" t="str">
        <f t="shared" ref="AI8:BN8" si="5">IF(OR(ISNUMBER(AI14),ISNUMBER(AI36),ISNUMBER(AI38),ISNUMBER(AI41),ISNUMBER(AI65),ISNUMBER(AI67),ISNUMBER(AI71),ISNUMBER(AI73),ISNUMBER(AI75)), SUM(AI14,AI36,AI38,AI41,AI65,AI71,AI73,AI75)-SUM(AI67),"")</f>
        <v/>
      </c>
      <c r="AJ8" s="629" t="str">
        <f t="shared" si="5"/>
        <v/>
      </c>
      <c r="AK8" s="629" t="str">
        <f t="shared" si="5"/>
        <v/>
      </c>
      <c r="AL8" s="629" t="str">
        <f t="shared" si="5"/>
        <v/>
      </c>
      <c r="AM8" s="629" t="str">
        <f t="shared" si="5"/>
        <v/>
      </c>
      <c r="AN8" s="629" t="str">
        <f t="shared" si="5"/>
        <v/>
      </c>
      <c r="AO8" s="629" t="str">
        <f t="shared" si="5"/>
        <v/>
      </c>
      <c r="AP8" s="629" t="str">
        <f t="shared" si="5"/>
        <v/>
      </c>
      <c r="AQ8" s="629" t="str">
        <f t="shared" si="5"/>
        <v/>
      </c>
      <c r="AR8" s="629" t="str">
        <f t="shared" si="5"/>
        <v/>
      </c>
      <c r="AS8" s="629" t="str">
        <f t="shared" si="5"/>
        <v/>
      </c>
      <c r="AT8" s="629" t="str">
        <f t="shared" si="5"/>
        <v/>
      </c>
      <c r="AU8" s="629" t="str">
        <f t="shared" si="5"/>
        <v/>
      </c>
      <c r="AV8" s="629" t="str">
        <f t="shared" si="5"/>
        <v/>
      </c>
      <c r="AW8" s="629" t="str">
        <f t="shared" si="5"/>
        <v/>
      </c>
      <c r="AX8" s="629" t="str">
        <f t="shared" si="5"/>
        <v/>
      </c>
      <c r="AY8" s="629" t="str">
        <f t="shared" si="5"/>
        <v/>
      </c>
      <c r="AZ8" s="629" t="str">
        <f t="shared" si="5"/>
        <v/>
      </c>
      <c r="BA8" s="629" t="str">
        <f t="shared" si="5"/>
        <v/>
      </c>
      <c r="BB8" s="629" t="str">
        <f t="shared" si="5"/>
        <v/>
      </c>
      <c r="BC8" s="629" t="str">
        <f t="shared" si="5"/>
        <v/>
      </c>
      <c r="BD8" s="629" t="str">
        <f t="shared" si="5"/>
        <v/>
      </c>
      <c r="BE8" s="629" t="str">
        <f t="shared" si="5"/>
        <v/>
      </c>
      <c r="BF8" s="629" t="str">
        <f t="shared" si="5"/>
        <v/>
      </c>
      <c r="BG8" s="629" t="str">
        <f t="shared" si="5"/>
        <v/>
      </c>
      <c r="BH8" s="629" t="str">
        <f t="shared" si="5"/>
        <v/>
      </c>
      <c r="BI8" s="629" t="str">
        <f t="shared" si="5"/>
        <v/>
      </c>
      <c r="BJ8" s="629" t="str">
        <f t="shared" si="5"/>
        <v/>
      </c>
      <c r="BK8" s="629" t="str">
        <f t="shared" si="5"/>
        <v/>
      </c>
      <c r="BL8" s="629" t="str">
        <f t="shared" si="5"/>
        <v/>
      </c>
      <c r="BM8" s="629" t="str">
        <f t="shared" si="5"/>
        <v/>
      </c>
      <c r="BN8" s="629" t="str">
        <f t="shared" si="5"/>
        <v/>
      </c>
      <c r="BO8" s="629" t="str">
        <f t="shared" ref="BO8:CX8" si="6">IF(OR(ISNUMBER(BO14),ISNUMBER(BO36),ISNUMBER(BO38),ISNUMBER(BO41),ISNUMBER(BO65),ISNUMBER(BO67),ISNUMBER(BO71),ISNUMBER(BO73),ISNUMBER(BO75)), SUM(BO14,BO36,BO38,BO41,BO65,BO71,BO73,BO75)-SUM(BO67),"")</f>
        <v/>
      </c>
      <c r="BP8" s="629" t="str">
        <f t="shared" si="6"/>
        <v/>
      </c>
      <c r="BQ8" s="629" t="str">
        <f t="shared" si="6"/>
        <v/>
      </c>
      <c r="BR8" s="629" t="str">
        <f t="shared" si="6"/>
        <v/>
      </c>
      <c r="BS8" s="629" t="str">
        <f t="shared" si="6"/>
        <v/>
      </c>
      <c r="BT8" s="629" t="str">
        <f t="shared" si="6"/>
        <v/>
      </c>
      <c r="BU8" s="629" t="str">
        <f t="shared" si="6"/>
        <v/>
      </c>
      <c r="BV8" s="629" t="str">
        <f t="shared" si="6"/>
        <v/>
      </c>
      <c r="BW8" s="629" t="str">
        <f t="shared" si="6"/>
        <v/>
      </c>
      <c r="BX8" s="629" t="str">
        <f t="shared" si="6"/>
        <v/>
      </c>
      <c r="BY8" s="629" t="str">
        <f t="shared" si="6"/>
        <v/>
      </c>
      <c r="BZ8" s="629" t="str">
        <f t="shared" si="6"/>
        <v/>
      </c>
      <c r="CA8" s="629" t="str">
        <f t="shared" si="6"/>
        <v/>
      </c>
      <c r="CB8" s="629" t="str">
        <f t="shared" si="6"/>
        <v/>
      </c>
      <c r="CC8" s="629" t="str">
        <f t="shared" si="6"/>
        <v/>
      </c>
      <c r="CD8" s="629" t="str">
        <f t="shared" si="6"/>
        <v/>
      </c>
      <c r="CE8" s="629" t="str">
        <f t="shared" si="6"/>
        <v/>
      </c>
      <c r="CF8" s="629" t="str">
        <f t="shared" si="6"/>
        <v/>
      </c>
      <c r="CG8" s="629" t="str">
        <f t="shared" si="6"/>
        <v/>
      </c>
      <c r="CH8" s="629" t="str">
        <f t="shared" si="6"/>
        <v/>
      </c>
      <c r="CI8" s="629" t="str">
        <f t="shared" si="6"/>
        <v/>
      </c>
      <c r="CJ8" s="629" t="str">
        <f t="shared" si="6"/>
        <v/>
      </c>
      <c r="CK8" s="629" t="str">
        <f t="shared" si="6"/>
        <v/>
      </c>
      <c r="CL8" s="629" t="str">
        <f t="shared" si="6"/>
        <v/>
      </c>
      <c r="CM8" s="629" t="str">
        <f t="shared" si="6"/>
        <v/>
      </c>
      <c r="CN8" s="629" t="str">
        <f t="shared" si="6"/>
        <v/>
      </c>
      <c r="CO8" s="629" t="str">
        <f t="shared" si="6"/>
        <v/>
      </c>
      <c r="CP8" s="629" t="str">
        <f t="shared" si="6"/>
        <v/>
      </c>
      <c r="CQ8" s="629" t="str">
        <f t="shared" si="6"/>
        <v/>
      </c>
      <c r="CR8" s="629" t="str">
        <f t="shared" si="6"/>
        <v/>
      </c>
      <c r="CS8" s="629" t="str">
        <f t="shared" si="6"/>
        <v/>
      </c>
      <c r="CT8" s="629" t="str">
        <f t="shared" si="6"/>
        <v/>
      </c>
      <c r="CU8" s="629" t="str">
        <f t="shared" si="6"/>
        <v/>
      </c>
      <c r="CV8" s="629" t="str">
        <f t="shared" si="6"/>
        <v/>
      </c>
      <c r="CW8" s="629" t="str">
        <f t="shared" si="6"/>
        <v/>
      </c>
      <c r="CX8" s="630" t="str">
        <f t="shared" si="6"/>
        <v/>
      </c>
      <c r="CY8" s="1117"/>
    </row>
    <row r="9" spans="1:103" ht="30" customHeight="1">
      <c r="B9" s="2382" t="s">
        <v>1659</v>
      </c>
      <c r="C9" s="2385" t="str">
        <f>IF(AND(ISNUMBER(C7),ISNUMBER('General Info'!$E$70)), C7/'General Info'!$E$70, "")</f>
        <v/>
      </c>
      <c r="D9" s="2385" t="str">
        <f>IF(AND(ISNUMBER(D7),ISNUMBER('General Info'!$E$70)), D7/'General Info'!$E$70, "")</f>
        <v/>
      </c>
      <c r="E9" s="2385" t="str">
        <f>IF(AND(ISNUMBER(E7),ISNUMBER('General Info'!$E$70)), E7/'General Info'!$E$70, "")</f>
        <v/>
      </c>
      <c r="F9" s="2385" t="str">
        <f>IF(AND(ISNUMBER(F7),ISNUMBER('General Info'!$E$70)), F7/'General Info'!$E$70, "")</f>
        <v/>
      </c>
      <c r="G9" s="2385" t="str">
        <f>IF(AND(ISNUMBER(G7),ISNUMBER('General Info'!$E$70)), G7/'General Info'!$E$70, "")</f>
        <v/>
      </c>
      <c r="H9" s="2385" t="str">
        <f>IF(AND(ISNUMBER(H7),ISNUMBER('General Info'!$E$70)), H7/'General Info'!$E$70, "")</f>
        <v/>
      </c>
      <c r="I9" s="2385" t="str">
        <f>IF(AND(ISNUMBER(I7),ISNUMBER('General Info'!$E$70)), I7/'General Info'!$E$70, "")</f>
        <v/>
      </c>
      <c r="J9" s="2385" t="str">
        <f>IF(AND(ISNUMBER(J7),ISNUMBER('General Info'!$E$70)), J7/'General Info'!$E$70, "")</f>
        <v/>
      </c>
      <c r="K9" s="2385" t="str">
        <f>IF(AND(ISNUMBER(K7),ISNUMBER('General Info'!$E$70)), K7/'General Info'!$E$70, "")</f>
        <v/>
      </c>
      <c r="L9" s="2385" t="str">
        <f>IF(AND(ISNUMBER(L7),ISNUMBER('General Info'!$E$70)), L7/'General Info'!$E$70, "")</f>
        <v/>
      </c>
      <c r="M9" s="2385" t="str">
        <f>IF(AND(ISNUMBER(M7),ISNUMBER('General Info'!$E$70)), M7/'General Info'!$E$70, "")</f>
        <v/>
      </c>
      <c r="N9" s="2385" t="str">
        <f>IF(AND(ISNUMBER(N7),ISNUMBER('General Info'!$E$70)), N7/'General Info'!$E$70, "")</f>
        <v/>
      </c>
      <c r="O9" s="2385" t="str">
        <f>IF(AND(ISNUMBER(O7),ISNUMBER('General Info'!$E$70)), O7/'General Info'!$E$70, "")</f>
        <v/>
      </c>
      <c r="P9" s="2385" t="str">
        <f>IF(AND(ISNUMBER(P7),ISNUMBER('General Info'!$E$70)), P7/'General Info'!$E$70, "")</f>
        <v/>
      </c>
      <c r="Q9" s="2385" t="str">
        <f>IF(AND(ISNUMBER(Q7),ISNUMBER('General Info'!$E$70)), Q7/'General Info'!$E$70, "")</f>
        <v/>
      </c>
      <c r="R9" s="2385" t="str">
        <f>IF(AND(ISNUMBER(R7),ISNUMBER('General Info'!$E$70)), R7/'General Info'!$E$70, "")</f>
        <v/>
      </c>
      <c r="S9" s="2385" t="str">
        <f>IF(AND(ISNUMBER(S7),ISNUMBER('General Info'!$E$70)), S7/'General Info'!$E$70, "")</f>
        <v/>
      </c>
      <c r="T9" s="2385" t="str">
        <f>IF(AND(ISNUMBER(T7),ISNUMBER('General Info'!$E$70)), T7/'General Info'!$E$70, "")</f>
        <v/>
      </c>
      <c r="U9" s="2385" t="str">
        <f>IF(AND(ISNUMBER(U7),ISNUMBER('General Info'!$E$70)), U7/'General Info'!$E$70, "")</f>
        <v/>
      </c>
      <c r="V9" s="2385" t="str">
        <f>IF(AND(ISNUMBER(V7),ISNUMBER('General Info'!$E$70)), V7/'General Info'!$E$70, "")</f>
        <v/>
      </c>
      <c r="W9" s="2385" t="str">
        <f>IF(AND(ISNUMBER(W7),ISNUMBER('General Info'!$E$70)), W7/'General Info'!$E$70, "")</f>
        <v/>
      </c>
      <c r="X9" s="2385" t="str">
        <f>IF(AND(ISNUMBER(X7),ISNUMBER('General Info'!$E$70)), X7/'General Info'!$E$70, "")</f>
        <v/>
      </c>
      <c r="Y9" s="2385" t="str">
        <f>IF(AND(ISNUMBER(Y7),ISNUMBER('General Info'!$E$70)), Y7/'General Info'!$E$70, "")</f>
        <v/>
      </c>
      <c r="Z9" s="2385" t="str">
        <f>IF(AND(ISNUMBER(Z7),ISNUMBER('General Info'!$E$70)), Z7/'General Info'!$E$70, "")</f>
        <v/>
      </c>
      <c r="AA9" s="2385" t="str">
        <f>IF(AND(ISNUMBER(AA7),ISNUMBER('General Info'!$E$70)), AA7/'General Info'!$E$70, "")</f>
        <v/>
      </c>
      <c r="AB9" s="2385" t="str">
        <f>IF(AND(ISNUMBER(AB7),ISNUMBER('General Info'!$E$70)), AB7/'General Info'!$E$70, "")</f>
        <v/>
      </c>
      <c r="AC9" s="2385" t="str">
        <f>IF(AND(ISNUMBER(AC7),ISNUMBER('General Info'!$E$70)), AC7/'General Info'!$E$70, "")</f>
        <v/>
      </c>
      <c r="AD9" s="2385" t="str">
        <f>IF(AND(ISNUMBER(AD7),ISNUMBER('General Info'!$E$70)), AD7/'General Info'!$E$70, "")</f>
        <v/>
      </c>
      <c r="AE9" s="2385" t="str">
        <f>IF(AND(ISNUMBER(AE7),ISNUMBER('General Info'!$E$70)), AE7/'General Info'!$E$70, "")</f>
        <v/>
      </c>
      <c r="AF9" s="2385" t="str">
        <f>IF(AND(ISNUMBER(AF7),ISNUMBER('General Info'!$E$70)), AF7/'General Info'!$E$70, "")</f>
        <v/>
      </c>
      <c r="AG9" s="2385" t="str">
        <f>IF(AND(ISNUMBER(AG7),ISNUMBER('General Info'!$E$70)), AG7/'General Info'!$E$70, "")</f>
        <v/>
      </c>
      <c r="AH9" s="2385" t="str">
        <f>IF(AND(ISNUMBER(AH7),ISNUMBER('General Info'!$E$70)), AH7/'General Info'!$E$70, "")</f>
        <v/>
      </c>
      <c r="AI9" s="2385" t="str">
        <f>IF(AND(ISNUMBER(AI7),ISNUMBER('General Info'!$E$70)), AI7/'General Info'!$E$70, "")</f>
        <v/>
      </c>
      <c r="AJ9" s="2385" t="str">
        <f>IF(AND(ISNUMBER(AJ7),ISNUMBER('General Info'!$E$70)), AJ7/'General Info'!$E$70, "")</f>
        <v/>
      </c>
      <c r="AK9" s="2385" t="str">
        <f>IF(AND(ISNUMBER(AK7),ISNUMBER('General Info'!$E$70)), AK7/'General Info'!$E$70, "")</f>
        <v/>
      </c>
      <c r="AL9" s="2385" t="str">
        <f>IF(AND(ISNUMBER(AL7),ISNUMBER('General Info'!$E$70)), AL7/'General Info'!$E$70, "")</f>
        <v/>
      </c>
      <c r="AM9" s="2385" t="str">
        <f>IF(AND(ISNUMBER(AM7),ISNUMBER('General Info'!$E$70)), AM7/'General Info'!$E$70, "")</f>
        <v/>
      </c>
      <c r="AN9" s="2385" t="str">
        <f>IF(AND(ISNUMBER(AN7),ISNUMBER('General Info'!$E$70)), AN7/'General Info'!$E$70, "")</f>
        <v/>
      </c>
      <c r="AO9" s="2385" t="str">
        <f>IF(AND(ISNUMBER(AO7),ISNUMBER('General Info'!$E$70)), AO7/'General Info'!$E$70, "")</f>
        <v/>
      </c>
      <c r="AP9" s="2385" t="str">
        <f>IF(AND(ISNUMBER(AP7),ISNUMBER('General Info'!$E$70)), AP7/'General Info'!$E$70, "")</f>
        <v/>
      </c>
      <c r="AQ9" s="2385" t="str">
        <f>IF(AND(ISNUMBER(AQ7),ISNUMBER('General Info'!$E$70)), AQ7/'General Info'!$E$70, "")</f>
        <v/>
      </c>
      <c r="AR9" s="2385" t="str">
        <f>IF(AND(ISNUMBER(AR7),ISNUMBER('General Info'!$E$70)), AR7/'General Info'!$E$70, "")</f>
        <v/>
      </c>
      <c r="AS9" s="2385" t="str">
        <f>IF(AND(ISNUMBER(AS7),ISNUMBER('General Info'!$E$70)), AS7/'General Info'!$E$70, "")</f>
        <v/>
      </c>
      <c r="AT9" s="2385" t="str">
        <f>IF(AND(ISNUMBER(AT7),ISNUMBER('General Info'!$E$70)), AT7/'General Info'!$E$70, "")</f>
        <v/>
      </c>
      <c r="AU9" s="2385" t="str">
        <f>IF(AND(ISNUMBER(AU7),ISNUMBER('General Info'!$E$70)), AU7/'General Info'!$E$70, "")</f>
        <v/>
      </c>
      <c r="AV9" s="2385" t="str">
        <f>IF(AND(ISNUMBER(AV7),ISNUMBER('General Info'!$E$70)), AV7/'General Info'!$E$70, "")</f>
        <v/>
      </c>
      <c r="AW9" s="2385" t="str">
        <f>IF(AND(ISNUMBER(AW7),ISNUMBER('General Info'!$E$70)), AW7/'General Info'!$E$70, "")</f>
        <v/>
      </c>
      <c r="AX9" s="2385" t="str">
        <f>IF(AND(ISNUMBER(AX7),ISNUMBER('General Info'!$E$70)), AX7/'General Info'!$E$70, "")</f>
        <v/>
      </c>
      <c r="AY9" s="2385" t="str">
        <f>IF(AND(ISNUMBER(AY7),ISNUMBER('General Info'!$E$70)), AY7/'General Info'!$E$70, "")</f>
        <v/>
      </c>
      <c r="AZ9" s="2385" t="str">
        <f>IF(AND(ISNUMBER(AZ7),ISNUMBER('General Info'!$E$70)), AZ7/'General Info'!$E$70, "")</f>
        <v/>
      </c>
      <c r="BA9" s="2385" t="str">
        <f>IF(AND(ISNUMBER(BA7),ISNUMBER('General Info'!$E$70)), BA7/'General Info'!$E$70, "")</f>
        <v/>
      </c>
      <c r="BB9" s="2385" t="str">
        <f>IF(AND(ISNUMBER(BB7),ISNUMBER('General Info'!$E$70)), BB7/'General Info'!$E$70, "")</f>
        <v/>
      </c>
      <c r="BC9" s="2385" t="str">
        <f>IF(AND(ISNUMBER(BC7),ISNUMBER('General Info'!$E$70)), BC7/'General Info'!$E$70, "")</f>
        <v/>
      </c>
      <c r="BD9" s="2385" t="str">
        <f>IF(AND(ISNUMBER(BD7),ISNUMBER('General Info'!$E$70)), BD7/'General Info'!$E$70, "")</f>
        <v/>
      </c>
      <c r="BE9" s="2385" t="str">
        <f>IF(AND(ISNUMBER(BE7),ISNUMBER('General Info'!$E$70)), BE7/'General Info'!$E$70, "")</f>
        <v/>
      </c>
      <c r="BF9" s="2385" t="str">
        <f>IF(AND(ISNUMBER(BF7),ISNUMBER('General Info'!$E$70)), BF7/'General Info'!$E$70, "")</f>
        <v/>
      </c>
      <c r="BG9" s="2385" t="str">
        <f>IF(AND(ISNUMBER(BG7),ISNUMBER('General Info'!$E$70)), BG7/'General Info'!$E$70, "")</f>
        <v/>
      </c>
      <c r="BH9" s="2385" t="str">
        <f>IF(AND(ISNUMBER(BH7),ISNUMBER('General Info'!$E$70)), BH7/'General Info'!$E$70, "")</f>
        <v/>
      </c>
      <c r="BI9" s="2385" t="str">
        <f>IF(AND(ISNUMBER(BI7),ISNUMBER('General Info'!$E$70)), BI7/'General Info'!$E$70, "")</f>
        <v/>
      </c>
      <c r="BJ9" s="2385" t="str">
        <f>IF(AND(ISNUMBER(BJ7),ISNUMBER('General Info'!$E$70)), BJ7/'General Info'!$E$70, "")</f>
        <v/>
      </c>
      <c r="BK9" s="2385" t="str">
        <f>IF(AND(ISNUMBER(BK7),ISNUMBER('General Info'!$E$70)), BK7/'General Info'!$E$70, "")</f>
        <v/>
      </c>
      <c r="BL9" s="2385" t="str">
        <f>IF(AND(ISNUMBER(BL7),ISNUMBER('General Info'!$E$70)), BL7/'General Info'!$E$70, "")</f>
        <v/>
      </c>
      <c r="BM9" s="2385" t="str">
        <f>IF(AND(ISNUMBER(BM7),ISNUMBER('General Info'!$E$70)), BM7/'General Info'!$E$70, "")</f>
        <v/>
      </c>
      <c r="BN9" s="2385" t="str">
        <f>IF(AND(ISNUMBER(BN7),ISNUMBER('General Info'!$E$70)), BN7/'General Info'!$E$70, "")</f>
        <v/>
      </c>
      <c r="BO9" s="2385" t="str">
        <f>IF(AND(ISNUMBER(BO7),ISNUMBER('General Info'!$E$70)), BO7/'General Info'!$E$70, "")</f>
        <v/>
      </c>
      <c r="BP9" s="2385" t="str">
        <f>IF(AND(ISNUMBER(BP7),ISNUMBER('General Info'!$E$70)), BP7/'General Info'!$E$70, "")</f>
        <v/>
      </c>
      <c r="BQ9" s="2385" t="str">
        <f>IF(AND(ISNUMBER(BQ7),ISNUMBER('General Info'!$E$70)), BQ7/'General Info'!$E$70, "")</f>
        <v/>
      </c>
      <c r="BR9" s="2385" t="str">
        <f>IF(AND(ISNUMBER(BR7),ISNUMBER('General Info'!$E$70)), BR7/'General Info'!$E$70, "")</f>
        <v/>
      </c>
      <c r="BS9" s="2385" t="str">
        <f>IF(AND(ISNUMBER(BS7),ISNUMBER('General Info'!$E$70)), BS7/'General Info'!$E$70, "")</f>
        <v/>
      </c>
      <c r="BT9" s="2385" t="str">
        <f>IF(AND(ISNUMBER(BT7),ISNUMBER('General Info'!$E$70)), BT7/'General Info'!$E$70, "")</f>
        <v/>
      </c>
      <c r="BU9" s="2385" t="str">
        <f>IF(AND(ISNUMBER(BU7),ISNUMBER('General Info'!$E$70)), BU7/'General Info'!$E$70, "")</f>
        <v/>
      </c>
      <c r="BV9" s="2385" t="str">
        <f>IF(AND(ISNUMBER(BV7),ISNUMBER('General Info'!$E$70)), BV7/'General Info'!$E$70, "")</f>
        <v/>
      </c>
      <c r="BW9" s="2385" t="str">
        <f>IF(AND(ISNUMBER(BW7),ISNUMBER('General Info'!$E$70)), BW7/'General Info'!$E$70, "")</f>
        <v/>
      </c>
      <c r="BX9" s="2385" t="str">
        <f>IF(AND(ISNUMBER(BX7),ISNUMBER('General Info'!$E$70)), BX7/'General Info'!$E$70, "")</f>
        <v/>
      </c>
      <c r="BY9" s="2385" t="str">
        <f>IF(AND(ISNUMBER(BY7),ISNUMBER('General Info'!$E$70)), BY7/'General Info'!$E$70, "")</f>
        <v/>
      </c>
      <c r="BZ9" s="2385" t="str">
        <f>IF(AND(ISNUMBER(BZ7),ISNUMBER('General Info'!$E$70)), BZ7/'General Info'!$E$70, "")</f>
        <v/>
      </c>
      <c r="CA9" s="2385" t="str">
        <f>IF(AND(ISNUMBER(CA7),ISNUMBER('General Info'!$E$70)), CA7/'General Info'!$E$70, "")</f>
        <v/>
      </c>
      <c r="CB9" s="2385" t="str">
        <f>IF(AND(ISNUMBER(CB7),ISNUMBER('General Info'!$E$70)), CB7/'General Info'!$E$70, "")</f>
        <v/>
      </c>
      <c r="CC9" s="2385" t="str">
        <f>IF(AND(ISNUMBER(CC7),ISNUMBER('General Info'!$E$70)), CC7/'General Info'!$E$70, "")</f>
        <v/>
      </c>
      <c r="CD9" s="2385" t="str">
        <f>IF(AND(ISNUMBER(CD7),ISNUMBER('General Info'!$E$70)), CD7/'General Info'!$E$70, "")</f>
        <v/>
      </c>
      <c r="CE9" s="2385" t="str">
        <f>IF(AND(ISNUMBER(CE7),ISNUMBER('General Info'!$E$70)), CE7/'General Info'!$E$70, "")</f>
        <v/>
      </c>
      <c r="CF9" s="2385" t="str">
        <f>IF(AND(ISNUMBER(CF7),ISNUMBER('General Info'!$E$70)), CF7/'General Info'!$E$70, "")</f>
        <v/>
      </c>
      <c r="CG9" s="2385" t="str">
        <f>IF(AND(ISNUMBER(CG7),ISNUMBER('General Info'!$E$70)), CG7/'General Info'!$E$70, "")</f>
        <v/>
      </c>
      <c r="CH9" s="2385" t="str">
        <f>IF(AND(ISNUMBER(CH7),ISNUMBER('General Info'!$E$70)), CH7/'General Info'!$E$70, "")</f>
        <v/>
      </c>
      <c r="CI9" s="2385" t="str">
        <f>IF(AND(ISNUMBER(CI7),ISNUMBER('General Info'!$E$70)), CI7/'General Info'!$E$70, "")</f>
        <v/>
      </c>
      <c r="CJ9" s="2385" t="str">
        <f>IF(AND(ISNUMBER(CJ7),ISNUMBER('General Info'!$E$70)), CJ7/'General Info'!$E$70, "")</f>
        <v/>
      </c>
      <c r="CK9" s="2385" t="str">
        <f>IF(AND(ISNUMBER(CK7),ISNUMBER('General Info'!$E$70)), CK7/'General Info'!$E$70, "")</f>
        <v/>
      </c>
      <c r="CL9" s="2385" t="str">
        <f>IF(AND(ISNUMBER(CL7),ISNUMBER('General Info'!$E$70)), CL7/'General Info'!$E$70, "")</f>
        <v/>
      </c>
      <c r="CM9" s="2385" t="str">
        <f>IF(AND(ISNUMBER(CM7),ISNUMBER('General Info'!$E$70)), CM7/'General Info'!$E$70, "")</f>
        <v/>
      </c>
      <c r="CN9" s="2385" t="str">
        <f>IF(AND(ISNUMBER(CN7),ISNUMBER('General Info'!$E$70)), CN7/'General Info'!$E$70, "")</f>
        <v/>
      </c>
      <c r="CO9" s="2385" t="str">
        <f>IF(AND(ISNUMBER(CO7),ISNUMBER('General Info'!$E$70)), CO7/'General Info'!$E$70, "")</f>
        <v/>
      </c>
      <c r="CP9" s="2385" t="str">
        <f>IF(AND(ISNUMBER(CP7),ISNUMBER('General Info'!$E$70)), CP7/'General Info'!$E$70, "")</f>
        <v/>
      </c>
      <c r="CQ9" s="2385" t="str">
        <f>IF(AND(ISNUMBER(CQ7),ISNUMBER('General Info'!$E$70)), CQ7/'General Info'!$E$70, "")</f>
        <v/>
      </c>
      <c r="CR9" s="2385" t="str">
        <f>IF(AND(ISNUMBER(CR7),ISNUMBER('General Info'!$E$70)), CR7/'General Info'!$E$70, "")</f>
        <v/>
      </c>
      <c r="CS9" s="2385" t="str">
        <f>IF(AND(ISNUMBER(CS7),ISNUMBER('General Info'!$E$70)), CS7/'General Info'!$E$70, "")</f>
        <v/>
      </c>
      <c r="CT9" s="2385" t="str">
        <f>IF(AND(ISNUMBER(CT7),ISNUMBER('General Info'!$E$70)), CT7/'General Info'!$E$70, "")</f>
        <v/>
      </c>
      <c r="CU9" s="2385" t="str">
        <f>IF(AND(ISNUMBER(CU7),ISNUMBER('General Info'!$E$70)), CU7/'General Info'!$E$70, "")</f>
        <v/>
      </c>
      <c r="CV9" s="2385" t="str">
        <f>IF(AND(ISNUMBER(CV7),ISNUMBER('General Info'!$E$70)), CV7/'General Info'!$E$70, "")</f>
        <v/>
      </c>
      <c r="CW9" s="2385" t="str">
        <f>IF(AND(ISNUMBER(CW7),ISNUMBER('General Info'!$E$70)), CW7/'General Info'!$E$70, "")</f>
        <v/>
      </c>
      <c r="CX9" s="2386" t="str">
        <f>IF(AND(ISNUMBER(CX7),ISNUMBER('General Info'!$E$70)), CX7/'General Info'!$E$70, "")</f>
        <v/>
      </c>
      <c r="CY9" s="1117"/>
    </row>
    <row r="10" spans="1:103" ht="30" customHeight="1">
      <c r="B10" s="2382" t="s">
        <v>1660</v>
      </c>
      <c r="C10" s="2385" t="str">
        <f>IF(AND(ISNUMBER(C8),ISNUMBER('General Info'!$E$70)), C8/'General Info'!$E$70, "")</f>
        <v/>
      </c>
      <c r="D10" s="2385" t="str">
        <f>IF(AND(ISNUMBER(D8),ISNUMBER('General Info'!$E$70)), D8/'General Info'!$E$70, "")</f>
        <v/>
      </c>
      <c r="E10" s="2385" t="str">
        <f>IF(AND(ISNUMBER(E8),ISNUMBER('General Info'!$E$70)), E8/'General Info'!$E$70, "")</f>
        <v/>
      </c>
      <c r="F10" s="2385" t="str">
        <f>IF(AND(ISNUMBER(F8),ISNUMBER('General Info'!$E$70)), F8/'General Info'!$E$70, "")</f>
        <v/>
      </c>
      <c r="G10" s="2385" t="str">
        <f>IF(AND(ISNUMBER(G8),ISNUMBER('General Info'!$E$70)), G8/'General Info'!$E$70, "")</f>
        <v/>
      </c>
      <c r="H10" s="2385" t="str">
        <f>IF(AND(ISNUMBER(H8),ISNUMBER('General Info'!$E$70)), H8/'General Info'!$E$70, "")</f>
        <v/>
      </c>
      <c r="I10" s="2385" t="str">
        <f>IF(AND(ISNUMBER(I8),ISNUMBER('General Info'!$E$70)), I8/'General Info'!$E$70, "")</f>
        <v/>
      </c>
      <c r="J10" s="2385" t="str">
        <f>IF(AND(ISNUMBER(J8),ISNUMBER('General Info'!$E$70)), J8/'General Info'!$E$70, "")</f>
        <v/>
      </c>
      <c r="K10" s="2385" t="str">
        <f>IF(AND(ISNUMBER(K8),ISNUMBER('General Info'!$E$70)), K8/'General Info'!$E$70, "")</f>
        <v/>
      </c>
      <c r="L10" s="2385" t="str">
        <f>IF(AND(ISNUMBER(L8),ISNUMBER('General Info'!$E$70)), L8/'General Info'!$E$70, "")</f>
        <v/>
      </c>
      <c r="M10" s="2385" t="str">
        <f>IF(AND(ISNUMBER(M8),ISNUMBER('General Info'!$E$70)), M8/'General Info'!$E$70, "")</f>
        <v/>
      </c>
      <c r="N10" s="2385" t="str">
        <f>IF(AND(ISNUMBER(N8),ISNUMBER('General Info'!$E$70)), N8/'General Info'!$E$70, "")</f>
        <v/>
      </c>
      <c r="O10" s="2385" t="str">
        <f>IF(AND(ISNUMBER(O8),ISNUMBER('General Info'!$E$70)), O8/'General Info'!$E$70, "")</f>
        <v/>
      </c>
      <c r="P10" s="2385" t="str">
        <f>IF(AND(ISNUMBER(P8),ISNUMBER('General Info'!$E$70)), P8/'General Info'!$E$70, "")</f>
        <v/>
      </c>
      <c r="Q10" s="2385" t="str">
        <f>IF(AND(ISNUMBER(Q8),ISNUMBER('General Info'!$E$70)), Q8/'General Info'!$E$70, "")</f>
        <v/>
      </c>
      <c r="R10" s="2385" t="str">
        <f>IF(AND(ISNUMBER(R8),ISNUMBER('General Info'!$E$70)), R8/'General Info'!$E$70, "")</f>
        <v/>
      </c>
      <c r="S10" s="2385" t="str">
        <f>IF(AND(ISNUMBER(S8),ISNUMBER('General Info'!$E$70)), S8/'General Info'!$E$70, "")</f>
        <v/>
      </c>
      <c r="T10" s="2385" t="str">
        <f>IF(AND(ISNUMBER(T8),ISNUMBER('General Info'!$E$70)), T8/'General Info'!$E$70, "")</f>
        <v/>
      </c>
      <c r="U10" s="2385" t="str">
        <f>IF(AND(ISNUMBER(U8),ISNUMBER('General Info'!$E$70)), U8/'General Info'!$E$70, "")</f>
        <v/>
      </c>
      <c r="V10" s="2385" t="str">
        <f>IF(AND(ISNUMBER(V8),ISNUMBER('General Info'!$E$70)), V8/'General Info'!$E$70, "")</f>
        <v/>
      </c>
      <c r="W10" s="2385" t="str">
        <f>IF(AND(ISNUMBER(W8),ISNUMBER('General Info'!$E$70)), W8/'General Info'!$E$70, "")</f>
        <v/>
      </c>
      <c r="X10" s="2385" t="str">
        <f>IF(AND(ISNUMBER(X8),ISNUMBER('General Info'!$E$70)), X8/'General Info'!$E$70, "")</f>
        <v/>
      </c>
      <c r="Y10" s="2385" t="str">
        <f>IF(AND(ISNUMBER(Y8),ISNUMBER('General Info'!$E$70)), Y8/'General Info'!$E$70, "")</f>
        <v/>
      </c>
      <c r="Z10" s="2385" t="str">
        <f>IF(AND(ISNUMBER(Z8),ISNUMBER('General Info'!$E$70)), Z8/'General Info'!$E$70, "")</f>
        <v/>
      </c>
      <c r="AA10" s="2385" t="str">
        <f>IF(AND(ISNUMBER(AA8),ISNUMBER('General Info'!$E$70)), AA8/'General Info'!$E$70, "")</f>
        <v/>
      </c>
      <c r="AB10" s="2385" t="str">
        <f>IF(AND(ISNUMBER(AB8),ISNUMBER('General Info'!$E$70)), AB8/'General Info'!$E$70, "")</f>
        <v/>
      </c>
      <c r="AC10" s="2385" t="str">
        <f>IF(AND(ISNUMBER(AC8),ISNUMBER('General Info'!$E$70)), AC8/'General Info'!$E$70, "")</f>
        <v/>
      </c>
      <c r="AD10" s="2385" t="str">
        <f>IF(AND(ISNUMBER(AD8),ISNUMBER('General Info'!$E$70)), AD8/'General Info'!$E$70, "")</f>
        <v/>
      </c>
      <c r="AE10" s="2385" t="str">
        <f>IF(AND(ISNUMBER(AE8),ISNUMBER('General Info'!$E$70)), AE8/'General Info'!$E$70, "")</f>
        <v/>
      </c>
      <c r="AF10" s="2385" t="str">
        <f>IF(AND(ISNUMBER(AF8),ISNUMBER('General Info'!$E$70)), AF8/'General Info'!$E$70, "")</f>
        <v/>
      </c>
      <c r="AG10" s="2385" t="str">
        <f>IF(AND(ISNUMBER(AG8),ISNUMBER('General Info'!$E$70)), AG8/'General Info'!$E$70, "")</f>
        <v/>
      </c>
      <c r="AH10" s="2385" t="str">
        <f>IF(AND(ISNUMBER(AH8),ISNUMBER('General Info'!$E$70)), AH8/'General Info'!$E$70, "")</f>
        <v/>
      </c>
      <c r="AI10" s="2385" t="str">
        <f>IF(AND(ISNUMBER(AI8),ISNUMBER('General Info'!$E$70)), AI8/'General Info'!$E$70, "")</f>
        <v/>
      </c>
      <c r="AJ10" s="2385" t="str">
        <f>IF(AND(ISNUMBER(AJ8),ISNUMBER('General Info'!$E$70)), AJ8/'General Info'!$E$70, "")</f>
        <v/>
      </c>
      <c r="AK10" s="2385" t="str">
        <f>IF(AND(ISNUMBER(AK8),ISNUMBER('General Info'!$E$70)), AK8/'General Info'!$E$70, "")</f>
        <v/>
      </c>
      <c r="AL10" s="2385" t="str">
        <f>IF(AND(ISNUMBER(AL8),ISNUMBER('General Info'!$E$70)), AL8/'General Info'!$E$70, "")</f>
        <v/>
      </c>
      <c r="AM10" s="2385" t="str">
        <f>IF(AND(ISNUMBER(AM8),ISNUMBER('General Info'!$E$70)), AM8/'General Info'!$E$70, "")</f>
        <v/>
      </c>
      <c r="AN10" s="2385" t="str">
        <f>IF(AND(ISNUMBER(AN8),ISNUMBER('General Info'!$E$70)), AN8/'General Info'!$E$70, "")</f>
        <v/>
      </c>
      <c r="AO10" s="2385" t="str">
        <f>IF(AND(ISNUMBER(AO8),ISNUMBER('General Info'!$E$70)), AO8/'General Info'!$E$70, "")</f>
        <v/>
      </c>
      <c r="AP10" s="2385" t="str">
        <f>IF(AND(ISNUMBER(AP8),ISNUMBER('General Info'!$E$70)), AP8/'General Info'!$E$70, "")</f>
        <v/>
      </c>
      <c r="AQ10" s="2385" t="str">
        <f>IF(AND(ISNUMBER(AQ8),ISNUMBER('General Info'!$E$70)), AQ8/'General Info'!$E$70, "")</f>
        <v/>
      </c>
      <c r="AR10" s="2385" t="str">
        <f>IF(AND(ISNUMBER(AR8),ISNUMBER('General Info'!$E$70)), AR8/'General Info'!$E$70, "")</f>
        <v/>
      </c>
      <c r="AS10" s="2385" t="str">
        <f>IF(AND(ISNUMBER(AS8),ISNUMBER('General Info'!$E$70)), AS8/'General Info'!$E$70, "")</f>
        <v/>
      </c>
      <c r="AT10" s="2385" t="str">
        <f>IF(AND(ISNUMBER(AT8),ISNUMBER('General Info'!$E$70)), AT8/'General Info'!$E$70, "")</f>
        <v/>
      </c>
      <c r="AU10" s="2385" t="str">
        <f>IF(AND(ISNUMBER(AU8),ISNUMBER('General Info'!$E$70)), AU8/'General Info'!$E$70, "")</f>
        <v/>
      </c>
      <c r="AV10" s="2385" t="str">
        <f>IF(AND(ISNUMBER(AV8),ISNUMBER('General Info'!$E$70)), AV8/'General Info'!$E$70, "")</f>
        <v/>
      </c>
      <c r="AW10" s="2385" t="str">
        <f>IF(AND(ISNUMBER(AW8),ISNUMBER('General Info'!$E$70)), AW8/'General Info'!$E$70, "")</f>
        <v/>
      </c>
      <c r="AX10" s="2385" t="str">
        <f>IF(AND(ISNUMBER(AX8),ISNUMBER('General Info'!$E$70)), AX8/'General Info'!$E$70, "")</f>
        <v/>
      </c>
      <c r="AY10" s="2385" t="str">
        <f>IF(AND(ISNUMBER(AY8),ISNUMBER('General Info'!$E$70)), AY8/'General Info'!$E$70, "")</f>
        <v/>
      </c>
      <c r="AZ10" s="2385" t="str">
        <f>IF(AND(ISNUMBER(AZ8),ISNUMBER('General Info'!$E$70)), AZ8/'General Info'!$E$70, "")</f>
        <v/>
      </c>
      <c r="BA10" s="2385" t="str">
        <f>IF(AND(ISNUMBER(BA8),ISNUMBER('General Info'!$E$70)), BA8/'General Info'!$E$70, "")</f>
        <v/>
      </c>
      <c r="BB10" s="2385" t="str">
        <f>IF(AND(ISNUMBER(BB8),ISNUMBER('General Info'!$E$70)), BB8/'General Info'!$E$70, "")</f>
        <v/>
      </c>
      <c r="BC10" s="2385" t="str">
        <f>IF(AND(ISNUMBER(BC8),ISNUMBER('General Info'!$E$70)), BC8/'General Info'!$E$70, "")</f>
        <v/>
      </c>
      <c r="BD10" s="2385" t="str">
        <f>IF(AND(ISNUMBER(BD8),ISNUMBER('General Info'!$E$70)), BD8/'General Info'!$E$70, "")</f>
        <v/>
      </c>
      <c r="BE10" s="2385" t="str">
        <f>IF(AND(ISNUMBER(BE8),ISNUMBER('General Info'!$E$70)), BE8/'General Info'!$E$70, "")</f>
        <v/>
      </c>
      <c r="BF10" s="2385" t="str">
        <f>IF(AND(ISNUMBER(BF8),ISNUMBER('General Info'!$E$70)), BF8/'General Info'!$E$70, "")</f>
        <v/>
      </c>
      <c r="BG10" s="2385" t="str">
        <f>IF(AND(ISNUMBER(BG8),ISNUMBER('General Info'!$E$70)), BG8/'General Info'!$E$70, "")</f>
        <v/>
      </c>
      <c r="BH10" s="2385" t="str">
        <f>IF(AND(ISNUMBER(BH8),ISNUMBER('General Info'!$E$70)), BH8/'General Info'!$E$70, "")</f>
        <v/>
      </c>
      <c r="BI10" s="2385" t="str">
        <f>IF(AND(ISNUMBER(BI8),ISNUMBER('General Info'!$E$70)), BI8/'General Info'!$E$70, "")</f>
        <v/>
      </c>
      <c r="BJ10" s="2385" t="str">
        <f>IF(AND(ISNUMBER(BJ8),ISNUMBER('General Info'!$E$70)), BJ8/'General Info'!$E$70, "")</f>
        <v/>
      </c>
      <c r="BK10" s="2385" t="str">
        <f>IF(AND(ISNUMBER(BK8),ISNUMBER('General Info'!$E$70)), BK8/'General Info'!$E$70, "")</f>
        <v/>
      </c>
      <c r="BL10" s="2385" t="str">
        <f>IF(AND(ISNUMBER(BL8),ISNUMBER('General Info'!$E$70)), BL8/'General Info'!$E$70, "")</f>
        <v/>
      </c>
      <c r="BM10" s="2385" t="str">
        <f>IF(AND(ISNUMBER(BM8),ISNUMBER('General Info'!$E$70)), BM8/'General Info'!$E$70, "")</f>
        <v/>
      </c>
      <c r="BN10" s="2385" t="str">
        <f>IF(AND(ISNUMBER(BN8),ISNUMBER('General Info'!$E$70)), BN8/'General Info'!$E$70, "")</f>
        <v/>
      </c>
      <c r="BO10" s="2385" t="str">
        <f>IF(AND(ISNUMBER(BO8),ISNUMBER('General Info'!$E$70)), BO8/'General Info'!$E$70, "")</f>
        <v/>
      </c>
      <c r="BP10" s="2385" t="str">
        <f>IF(AND(ISNUMBER(BP8),ISNUMBER('General Info'!$E$70)), BP8/'General Info'!$E$70, "")</f>
        <v/>
      </c>
      <c r="BQ10" s="2385" t="str">
        <f>IF(AND(ISNUMBER(BQ8),ISNUMBER('General Info'!$E$70)), BQ8/'General Info'!$E$70, "")</f>
        <v/>
      </c>
      <c r="BR10" s="2385" t="str">
        <f>IF(AND(ISNUMBER(BR8),ISNUMBER('General Info'!$E$70)), BR8/'General Info'!$E$70, "")</f>
        <v/>
      </c>
      <c r="BS10" s="2385" t="str">
        <f>IF(AND(ISNUMBER(BS8),ISNUMBER('General Info'!$E$70)), BS8/'General Info'!$E$70, "")</f>
        <v/>
      </c>
      <c r="BT10" s="2385" t="str">
        <f>IF(AND(ISNUMBER(BT8),ISNUMBER('General Info'!$E$70)), BT8/'General Info'!$E$70, "")</f>
        <v/>
      </c>
      <c r="BU10" s="2385" t="str">
        <f>IF(AND(ISNUMBER(BU8),ISNUMBER('General Info'!$E$70)), BU8/'General Info'!$E$70, "")</f>
        <v/>
      </c>
      <c r="BV10" s="2385" t="str">
        <f>IF(AND(ISNUMBER(BV8),ISNUMBER('General Info'!$E$70)), BV8/'General Info'!$E$70, "")</f>
        <v/>
      </c>
      <c r="BW10" s="2385" t="str">
        <f>IF(AND(ISNUMBER(BW8),ISNUMBER('General Info'!$E$70)), BW8/'General Info'!$E$70, "")</f>
        <v/>
      </c>
      <c r="BX10" s="2385" t="str">
        <f>IF(AND(ISNUMBER(BX8),ISNUMBER('General Info'!$E$70)), BX8/'General Info'!$E$70, "")</f>
        <v/>
      </c>
      <c r="BY10" s="2385" t="str">
        <f>IF(AND(ISNUMBER(BY8),ISNUMBER('General Info'!$E$70)), BY8/'General Info'!$E$70, "")</f>
        <v/>
      </c>
      <c r="BZ10" s="2385" t="str">
        <f>IF(AND(ISNUMBER(BZ8),ISNUMBER('General Info'!$E$70)), BZ8/'General Info'!$E$70, "")</f>
        <v/>
      </c>
      <c r="CA10" s="2385" t="str">
        <f>IF(AND(ISNUMBER(CA8),ISNUMBER('General Info'!$E$70)), CA8/'General Info'!$E$70, "")</f>
        <v/>
      </c>
      <c r="CB10" s="2385" t="str">
        <f>IF(AND(ISNUMBER(CB8),ISNUMBER('General Info'!$E$70)), CB8/'General Info'!$E$70, "")</f>
        <v/>
      </c>
      <c r="CC10" s="2385" t="str">
        <f>IF(AND(ISNUMBER(CC8),ISNUMBER('General Info'!$E$70)), CC8/'General Info'!$E$70, "")</f>
        <v/>
      </c>
      <c r="CD10" s="2385" t="str">
        <f>IF(AND(ISNUMBER(CD8),ISNUMBER('General Info'!$E$70)), CD8/'General Info'!$E$70, "")</f>
        <v/>
      </c>
      <c r="CE10" s="2385" t="str">
        <f>IF(AND(ISNUMBER(CE8),ISNUMBER('General Info'!$E$70)), CE8/'General Info'!$E$70, "")</f>
        <v/>
      </c>
      <c r="CF10" s="2385" t="str">
        <f>IF(AND(ISNUMBER(CF8),ISNUMBER('General Info'!$E$70)), CF8/'General Info'!$E$70, "")</f>
        <v/>
      </c>
      <c r="CG10" s="2385" t="str">
        <f>IF(AND(ISNUMBER(CG8),ISNUMBER('General Info'!$E$70)), CG8/'General Info'!$E$70, "")</f>
        <v/>
      </c>
      <c r="CH10" s="2385" t="str">
        <f>IF(AND(ISNUMBER(CH8),ISNUMBER('General Info'!$E$70)), CH8/'General Info'!$E$70, "")</f>
        <v/>
      </c>
      <c r="CI10" s="2385" t="str">
        <f>IF(AND(ISNUMBER(CI8),ISNUMBER('General Info'!$E$70)), CI8/'General Info'!$E$70, "")</f>
        <v/>
      </c>
      <c r="CJ10" s="2385" t="str">
        <f>IF(AND(ISNUMBER(CJ8),ISNUMBER('General Info'!$E$70)), CJ8/'General Info'!$E$70, "")</f>
        <v/>
      </c>
      <c r="CK10" s="2385" t="str">
        <f>IF(AND(ISNUMBER(CK8),ISNUMBER('General Info'!$E$70)), CK8/'General Info'!$E$70, "")</f>
        <v/>
      </c>
      <c r="CL10" s="2385" t="str">
        <f>IF(AND(ISNUMBER(CL8),ISNUMBER('General Info'!$E$70)), CL8/'General Info'!$E$70, "")</f>
        <v/>
      </c>
      <c r="CM10" s="2385" t="str">
        <f>IF(AND(ISNUMBER(CM8),ISNUMBER('General Info'!$E$70)), CM8/'General Info'!$E$70, "")</f>
        <v/>
      </c>
      <c r="CN10" s="2385" t="str">
        <f>IF(AND(ISNUMBER(CN8),ISNUMBER('General Info'!$E$70)), CN8/'General Info'!$E$70, "")</f>
        <v/>
      </c>
      <c r="CO10" s="2385" t="str">
        <f>IF(AND(ISNUMBER(CO8),ISNUMBER('General Info'!$E$70)), CO8/'General Info'!$E$70, "")</f>
        <v/>
      </c>
      <c r="CP10" s="2385" t="str">
        <f>IF(AND(ISNUMBER(CP8),ISNUMBER('General Info'!$E$70)), CP8/'General Info'!$E$70, "")</f>
        <v/>
      </c>
      <c r="CQ10" s="2385" t="str">
        <f>IF(AND(ISNUMBER(CQ8),ISNUMBER('General Info'!$E$70)), CQ8/'General Info'!$E$70, "")</f>
        <v/>
      </c>
      <c r="CR10" s="2385" t="str">
        <f>IF(AND(ISNUMBER(CR8),ISNUMBER('General Info'!$E$70)), CR8/'General Info'!$E$70, "")</f>
        <v/>
      </c>
      <c r="CS10" s="2385" t="str">
        <f>IF(AND(ISNUMBER(CS8),ISNUMBER('General Info'!$E$70)), CS8/'General Info'!$E$70, "")</f>
        <v/>
      </c>
      <c r="CT10" s="2385" t="str">
        <f>IF(AND(ISNUMBER(CT8),ISNUMBER('General Info'!$E$70)), CT8/'General Info'!$E$70, "")</f>
        <v/>
      </c>
      <c r="CU10" s="2385" t="str">
        <f>IF(AND(ISNUMBER(CU8),ISNUMBER('General Info'!$E$70)), CU8/'General Info'!$E$70, "")</f>
        <v/>
      </c>
      <c r="CV10" s="2385" t="str">
        <f>IF(AND(ISNUMBER(CV8),ISNUMBER('General Info'!$E$70)), CV8/'General Info'!$E$70, "")</f>
        <v/>
      </c>
      <c r="CW10" s="2385" t="str">
        <f>IF(AND(ISNUMBER(CW8),ISNUMBER('General Info'!$E$70)), CW8/'General Info'!$E$70, "")</f>
        <v/>
      </c>
      <c r="CX10" s="2386" t="str">
        <f>IF(AND(ISNUMBER(CX8),ISNUMBER('General Info'!$E$70)), CX8/'General Info'!$E$70, "")</f>
        <v/>
      </c>
      <c r="CY10" s="1117"/>
    </row>
    <row r="11" spans="1:103" ht="15" customHeight="1">
      <c r="B11" s="1396" t="s">
        <v>1246</v>
      </c>
      <c r="C11" s="2383"/>
      <c r="D11" s="2383"/>
      <c r="E11" s="2383"/>
      <c r="F11" s="2383"/>
      <c r="G11" s="2383"/>
      <c r="H11" s="2383"/>
      <c r="I11" s="2383"/>
      <c r="J11" s="2383"/>
      <c r="K11" s="2383"/>
      <c r="L11" s="2383"/>
      <c r="M11" s="2383"/>
      <c r="N11" s="2383"/>
      <c r="O11" s="2383"/>
      <c r="P11" s="2383"/>
      <c r="Q11" s="2383"/>
      <c r="R11" s="2383"/>
      <c r="S11" s="2383"/>
      <c r="T11" s="2383"/>
      <c r="U11" s="2383"/>
      <c r="V11" s="2383"/>
      <c r="W11" s="2383"/>
      <c r="X11" s="2383"/>
      <c r="Y11" s="2383"/>
      <c r="Z11" s="2383"/>
      <c r="AA11" s="2383"/>
      <c r="AB11" s="2383"/>
      <c r="AC11" s="2383"/>
      <c r="AD11" s="2383"/>
      <c r="AE11" s="2383"/>
      <c r="AF11" s="2383"/>
      <c r="AG11" s="2383"/>
      <c r="AH11" s="2383"/>
      <c r="AI11" s="2383"/>
      <c r="AJ11" s="2383"/>
      <c r="AK11" s="2383"/>
      <c r="AL11" s="2383"/>
      <c r="AM11" s="2383"/>
      <c r="AN11" s="2383"/>
      <c r="AO11" s="2383"/>
      <c r="AP11" s="2383"/>
      <c r="AQ11" s="2383"/>
      <c r="AR11" s="2383"/>
      <c r="AS11" s="2383"/>
      <c r="AT11" s="2383"/>
      <c r="AU11" s="2383"/>
      <c r="AV11" s="2383"/>
      <c r="AW11" s="2383"/>
      <c r="AX11" s="2383"/>
      <c r="AY11" s="2383"/>
      <c r="AZ11" s="2383"/>
      <c r="BA11" s="2383"/>
      <c r="BB11" s="2383"/>
      <c r="BC11" s="2383"/>
      <c r="BD11" s="2383"/>
      <c r="BE11" s="2383"/>
      <c r="BF11" s="2383"/>
      <c r="BG11" s="2383"/>
      <c r="BH11" s="2383"/>
      <c r="BI11" s="2383"/>
      <c r="BJ11" s="2383"/>
      <c r="BK11" s="2383"/>
      <c r="BL11" s="2383"/>
      <c r="BM11" s="2383"/>
      <c r="BN11" s="2383"/>
      <c r="BO11" s="2383"/>
      <c r="BP11" s="2383"/>
      <c r="BQ11" s="2383"/>
      <c r="BR11" s="2383"/>
      <c r="BS11" s="2383"/>
      <c r="BT11" s="2383"/>
      <c r="BU11" s="2383"/>
      <c r="BV11" s="2383"/>
      <c r="BW11" s="2383"/>
      <c r="BX11" s="2383"/>
      <c r="BY11" s="2383"/>
      <c r="BZ11" s="2383"/>
      <c r="CA11" s="2383"/>
      <c r="CB11" s="2383"/>
      <c r="CC11" s="2383"/>
      <c r="CD11" s="2383"/>
      <c r="CE11" s="2383"/>
      <c r="CF11" s="2383"/>
      <c r="CG11" s="2383"/>
      <c r="CH11" s="2383"/>
      <c r="CI11" s="2383"/>
      <c r="CJ11" s="2383"/>
      <c r="CK11" s="2383"/>
      <c r="CL11" s="2383"/>
      <c r="CM11" s="2383"/>
      <c r="CN11" s="2383"/>
      <c r="CO11" s="2383"/>
      <c r="CP11" s="2383"/>
      <c r="CQ11" s="2383"/>
      <c r="CR11" s="2383"/>
      <c r="CS11" s="2383"/>
      <c r="CT11" s="2383"/>
      <c r="CU11" s="2383"/>
      <c r="CV11" s="2383"/>
      <c r="CW11" s="2383"/>
      <c r="CX11" s="2384"/>
      <c r="CY11" s="1117"/>
    </row>
    <row r="12" spans="1:103" s="965" customFormat="1" ht="45" customHeight="1">
      <c r="A12" s="1397"/>
      <c r="C12" s="1419"/>
      <c r="CY12" s="1145"/>
    </row>
    <row r="13" spans="1:103" ht="15" customHeight="1">
      <c r="B13" s="2377" t="s">
        <v>1010</v>
      </c>
      <c r="C13" s="2378"/>
      <c r="D13" s="2378"/>
      <c r="E13" s="2378"/>
      <c r="F13" s="2378"/>
      <c r="G13" s="2378"/>
      <c r="H13" s="2378"/>
      <c r="I13" s="2378"/>
      <c r="J13" s="2378"/>
      <c r="K13" s="2378"/>
      <c r="L13" s="2378"/>
      <c r="M13" s="2378"/>
      <c r="N13" s="2378"/>
      <c r="O13" s="2378"/>
      <c r="P13" s="2378"/>
      <c r="Q13" s="2378"/>
      <c r="R13" s="2378"/>
      <c r="S13" s="2378"/>
      <c r="T13" s="2378"/>
      <c r="U13" s="2378"/>
      <c r="V13" s="2378"/>
      <c r="W13" s="2378"/>
      <c r="X13" s="2378"/>
      <c r="Y13" s="2378"/>
      <c r="Z13" s="2378"/>
      <c r="AA13" s="2378"/>
      <c r="AB13" s="2378"/>
      <c r="AC13" s="2378"/>
      <c r="AD13" s="2378"/>
      <c r="AE13" s="2378"/>
      <c r="AF13" s="2378"/>
      <c r="AG13" s="2378"/>
      <c r="AH13" s="2378"/>
      <c r="AI13" s="2378"/>
      <c r="AJ13" s="2378"/>
      <c r="AK13" s="2378"/>
      <c r="AL13" s="2378"/>
      <c r="AM13" s="2378"/>
      <c r="AN13" s="2378"/>
      <c r="AO13" s="2378"/>
      <c r="AP13" s="2378"/>
      <c r="AQ13" s="2378"/>
      <c r="AR13" s="2378"/>
      <c r="AS13" s="2378"/>
      <c r="AT13" s="2378"/>
      <c r="AU13" s="2378"/>
      <c r="AV13" s="2378"/>
      <c r="AW13" s="2378"/>
      <c r="AX13" s="2378"/>
      <c r="AY13" s="2378"/>
      <c r="AZ13" s="2378"/>
      <c r="BA13" s="2378"/>
      <c r="BB13" s="2378"/>
      <c r="BC13" s="2378"/>
      <c r="BD13" s="2378"/>
      <c r="BE13" s="2378"/>
      <c r="BF13" s="2378"/>
      <c r="BG13" s="2378"/>
      <c r="BH13" s="2378"/>
      <c r="BI13" s="2378"/>
      <c r="BJ13" s="2378"/>
      <c r="BK13" s="2378"/>
      <c r="BL13" s="2378"/>
      <c r="BM13" s="2378"/>
      <c r="BN13" s="2378"/>
      <c r="BO13" s="2378"/>
      <c r="BP13" s="2378"/>
      <c r="BQ13" s="2378"/>
      <c r="BR13" s="2378"/>
      <c r="BS13" s="2378"/>
      <c r="BT13" s="2378"/>
      <c r="BU13" s="2378"/>
      <c r="BV13" s="2378"/>
      <c r="BW13" s="2378"/>
      <c r="BX13" s="2378"/>
      <c r="BY13" s="2378"/>
      <c r="BZ13" s="2378"/>
      <c r="CA13" s="2378"/>
      <c r="CB13" s="2378"/>
      <c r="CC13" s="2378"/>
      <c r="CD13" s="2378"/>
      <c r="CE13" s="2378"/>
      <c r="CF13" s="2378"/>
      <c r="CG13" s="2378"/>
      <c r="CH13" s="2378"/>
      <c r="CI13" s="2378"/>
      <c r="CJ13" s="2378"/>
      <c r="CK13" s="2378"/>
      <c r="CL13" s="2378"/>
      <c r="CM13" s="2378"/>
      <c r="CN13" s="2378"/>
      <c r="CO13" s="2378"/>
      <c r="CP13" s="2378"/>
      <c r="CQ13" s="2378"/>
      <c r="CR13" s="2378"/>
      <c r="CS13" s="2378"/>
      <c r="CT13" s="2378"/>
      <c r="CU13" s="2378"/>
      <c r="CV13" s="2378"/>
      <c r="CW13" s="2378"/>
      <c r="CX13" s="2379"/>
      <c r="CY13" s="1145"/>
    </row>
    <row r="14" spans="1:103" ht="15" customHeight="1">
      <c r="B14" s="2350" t="s">
        <v>1023</v>
      </c>
      <c r="C14" s="1413" t="str">
        <f>IF(OR(ISNUMBER(C15),ISNUMBER(C29),ISNUMBER(C33),ISNUMBER(C34)),SUM(C15,C29,C34,C33),"")</f>
        <v/>
      </c>
      <c r="D14" s="1413" t="str">
        <f t="shared" ref="D14:BO14" si="7">IF(OR(ISNUMBER(D15),ISNUMBER(D29),ISNUMBER(D33),ISNUMBER(D34)),SUM(D15,D29,D34,D33),"")</f>
        <v/>
      </c>
      <c r="E14" s="1413" t="str">
        <f t="shared" si="7"/>
        <v/>
      </c>
      <c r="F14" s="1413" t="str">
        <f t="shared" si="7"/>
        <v/>
      </c>
      <c r="G14" s="1413" t="str">
        <f t="shared" si="7"/>
        <v/>
      </c>
      <c r="H14" s="1413" t="str">
        <f t="shared" si="7"/>
        <v/>
      </c>
      <c r="I14" s="1413" t="str">
        <f t="shared" si="7"/>
        <v/>
      </c>
      <c r="J14" s="1413" t="str">
        <f t="shared" si="7"/>
        <v/>
      </c>
      <c r="K14" s="1413" t="str">
        <f t="shared" si="7"/>
        <v/>
      </c>
      <c r="L14" s="1413" t="str">
        <f t="shared" si="7"/>
        <v/>
      </c>
      <c r="M14" s="1413" t="str">
        <f t="shared" si="7"/>
        <v/>
      </c>
      <c r="N14" s="1413" t="str">
        <f t="shared" si="7"/>
        <v/>
      </c>
      <c r="O14" s="1413" t="str">
        <f t="shared" si="7"/>
        <v/>
      </c>
      <c r="P14" s="1413" t="str">
        <f t="shared" si="7"/>
        <v/>
      </c>
      <c r="Q14" s="1413" t="str">
        <f t="shared" si="7"/>
        <v/>
      </c>
      <c r="R14" s="1413" t="str">
        <f t="shared" si="7"/>
        <v/>
      </c>
      <c r="S14" s="1413" t="str">
        <f t="shared" si="7"/>
        <v/>
      </c>
      <c r="T14" s="1413" t="str">
        <f t="shared" si="7"/>
        <v/>
      </c>
      <c r="U14" s="1413" t="str">
        <f t="shared" si="7"/>
        <v/>
      </c>
      <c r="V14" s="1413" t="str">
        <f t="shared" si="7"/>
        <v/>
      </c>
      <c r="W14" s="1413" t="str">
        <f t="shared" si="7"/>
        <v/>
      </c>
      <c r="X14" s="1413" t="str">
        <f t="shared" si="7"/>
        <v/>
      </c>
      <c r="Y14" s="1413" t="str">
        <f t="shared" si="7"/>
        <v/>
      </c>
      <c r="Z14" s="1413" t="str">
        <f t="shared" si="7"/>
        <v/>
      </c>
      <c r="AA14" s="1413" t="str">
        <f t="shared" si="7"/>
        <v/>
      </c>
      <c r="AB14" s="1413" t="str">
        <f t="shared" si="7"/>
        <v/>
      </c>
      <c r="AC14" s="1413" t="str">
        <f t="shared" si="7"/>
        <v/>
      </c>
      <c r="AD14" s="1413" t="str">
        <f t="shared" si="7"/>
        <v/>
      </c>
      <c r="AE14" s="1413" t="str">
        <f t="shared" si="7"/>
        <v/>
      </c>
      <c r="AF14" s="1413" t="str">
        <f t="shared" si="7"/>
        <v/>
      </c>
      <c r="AG14" s="1413" t="str">
        <f t="shared" si="7"/>
        <v/>
      </c>
      <c r="AH14" s="1413" t="str">
        <f t="shared" si="7"/>
        <v/>
      </c>
      <c r="AI14" s="1413" t="str">
        <f t="shared" si="7"/>
        <v/>
      </c>
      <c r="AJ14" s="1413" t="str">
        <f t="shared" si="7"/>
        <v/>
      </c>
      <c r="AK14" s="1413" t="str">
        <f t="shared" si="7"/>
        <v/>
      </c>
      <c r="AL14" s="1413" t="str">
        <f t="shared" si="7"/>
        <v/>
      </c>
      <c r="AM14" s="1413" t="str">
        <f t="shared" si="7"/>
        <v/>
      </c>
      <c r="AN14" s="1413" t="str">
        <f t="shared" si="7"/>
        <v/>
      </c>
      <c r="AO14" s="1413" t="str">
        <f t="shared" si="7"/>
        <v/>
      </c>
      <c r="AP14" s="1413" t="str">
        <f t="shared" si="7"/>
        <v/>
      </c>
      <c r="AQ14" s="1413" t="str">
        <f t="shared" si="7"/>
        <v/>
      </c>
      <c r="AR14" s="1413" t="str">
        <f t="shared" si="7"/>
        <v/>
      </c>
      <c r="AS14" s="1413" t="str">
        <f t="shared" si="7"/>
        <v/>
      </c>
      <c r="AT14" s="1413" t="str">
        <f t="shared" si="7"/>
        <v/>
      </c>
      <c r="AU14" s="1413" t="str">
        <f t="shared" si="7"/>
        <v/>
      </c>
      <c r="AV14" s="1413" t="str">
        <f t="shared" si="7"/>
        <v/>
      </c>
      <c r="AW14" s="1413" t="str">
        <f t="shared" si="7"/>
        <v/>
      </c>
      <c r="AX14" s="1413" t="str">
        <f t="shared" si="7"/>
        <v/>
      </c>
      <c r="AY14" s="1413" t="str">
        <f t="shared" si="7"/>
        <v/>
      </c>
      <c r="AZ14" s="1413" t="str">
        <f t="shared" si="7"/>
        <v/>
      </c>
      <c r="BA14" s="1413" t="str">
        <f t="shared" si="7"/>
        <v/>
      </c>
      <c r="BB14" s="1413" t="str">
        <f t="shared" si="7"/>
        <v/>
      </c>
      <c r="BC14" s="1413" t="str">
        <f t="shared" si="7"/>
        <v/>
      </c>
      <c r="BD14" s="1413" t="str">
        <f t="shared" si="7"/>
        <v/>
      </c>
      <c r="BE14" s="1413" t="str">
        <f t="shared" si="7"/>
        <v/>
      </c>
      <c r="BF14" s="1413" t="str">
        <f t="shared" si="7"/>
        <v/>
      </c>
      <c r="BG14" s="1413" t="str">
        <f t="shared" si="7"/>
        <v/>
      </c>
      <c r="BH14" s="1413" t="str">
        <f t="shared" si="7"/>
        <v/>
      </c>
      <c r="BI14" s="1413" t="str">
        <f t="shared" si="7"/>
        <v/>
      </c>
      <c r="BJ14" s="1413" t="str">
        <f t="shared" si="7"/>
        <v/>
      </c>
      <c r="BK14" s="1413" t="str">
        <f t="shared" si="7"/>
        <v/>
      </c>
      <c r="BL14" s="1413" t="str">
        <f t="shared" si="7"/>
        <v/>
      </c>
      <c r="BM14" s="1413" t="str">
        <f t="shared" si="7"/>
        <v/>
      </c>
      <c r="BN14" s="1413" t="str">
        <f t="shared" si="7"/>
        <v/>
      </c>
      <c r="BO14" s="1413" t="str">
        <f t="shared" si="7"/>
        <v/>
      </c>
      <c r="BP14" s="1413" t="str">
        <f t="shared" ref="BP14:CW14" si="8">IF(OR(ISNUMBER(BP15),ISNUMBER(BP29),ISNUMBER(BP33),ISNUMBER(BP34)),SUM(BP15,BP29,BP34,BP33),"")</f>
        <v/>
      </c>
      <c r="BQ14" s="1413" t="str">
        <f t="shared" si="8"/>
        <v/>
      </c>
      <c r="BR14" s="1413" t="str">
        <f t="shared" si="8"/>
        <v/>
      </c>
      <c r="BS14" s="1413" t="str">
        <f t="shared" si="8"/>
        <v/>
      </c>
      <c r="BT14" s="1413" t="str">
        <f t="shared" si="8"/>
        <v/>
      </c>
      <c r="BU14" s="1413" t="str">
        <f t="shared" si="8"/>
        <v/>
      </c>
      <c r="BV14" s="1413" t="str">
        <f t="shared" si="8"/>
        <v/>
      </c>
      <c r="BW14" s="1413" t="str">
        <f t="shared" si="8"/>
        <v/>
      </c>
      <c r="BX14" s="1413" t="str">
        <f t="shared" si="8"/>
        <v/>
      </c>
      <c r="BY14" s="1413" t="str">
        <f t="shared" si="8"/>
        <v/>
      </c>
      <c r="BZ14" s="1413" t="str">
        <f t="shared" si="8"/>
        <v/>
      </c>
      <c r="CA14" s="1413" t="str">
        <f t="shared" si="8"/>
        <v/>
      </c>
      <c r="CB14" s="1413" t="str">
        <f t="shared" si="8"/>
        <v/>
      </c>
      <c r="CC14" s="1413" t="str">
        <f t="shared" si="8"/>
        <v/>
      </c>
      <c r="CD14" s="1413" t="str">
        <f t="shared" si="8"/>
        <v/>
      </c>
      <c r="CE14" s="1413" t="str">
        <f t="shared" si="8"/>
        <v/>
      </c>
      <c r="CF14" s="1413" t="str">
        <f t="shared" si="8"/>
        <v/>
      </c>
      <c r="CG14" s="1413" t="str">
        <f t="shared" si="8"/>
        <v/>
      </c>
      <c r="CH14" s="1413" t="str">
        <f t="shared" si="8"/>
        <v/>
      </c>
      <c r="CI14" s="1413" t="str">
        <f t="shared" si="8"/>
        <v/>
      </c>
      <c r="CJ14" s="1413" t="str">
        <f t="shared" si="8"/>
        <v/>
      </c>
      <c r="CK14" s="1413" t="str">
        <f t="shared" si="8"/>
        <v/>
      </c>
      <c r="CL14" s="1413" t="str">
        <f t="shared" si="8"/>
        <v/>
      </c>
      <c r="CM14" s="1413" t="str">
        <f t="shared" si="8"/>
        <v/>
      </c>
      <c r="CN14" s="1413" t="str">
        <f t="shared" si="8"/>
        <v/>
      </c>
      <c r="CO14" s="1413" t="str">
        <f t="shared" si="8"/>
        <v/>
      </c>
      <c r="CP14" s="1413" t="str">
        <f t="shared" si="8"/>
        <v/>
      </c>
      <c r="CQ14" s="1413" t="str">
        <f t="shared" si="8"/>
        <v/>
      </c>
      <c r="CR14" s="1413" t="str">
        <f t="shared" si="8"/>
        <v/>
      </c>
      <c r="CS14" s="1413" t="str">
        <f t="shared" si="8"/>
        <v/>
      </c>
      <c r="CT14" s="1413" t="str">
        <f t="shared" si="8"/>
        <v/>
      </c>
      <c r="CU14" s="1413" t="str">
        <f t="shared" si="8"/>
        <v/>
      </c>
      <c r="CV14" s="1413" t="str">
        <f t="shared" si="8"/>
        <v/>
      </c>
      <c r="CW14" s="1413" t="str">
        <f t="shared" si="8"/>
        <v/>
      </c>
      <c r="CX14" s="1414" t="str">
        <f>IF(OR(ISNUMBER(CX15),ISNUMBER(CX29),ISNUMBER(CX33),ISNUMBER(CX34)),SUM(CX15,CX29,CX34,CX33),"")</f>
        <v/>
      </c>
      <c r="CY14" s="1117"/>
    </row>
    <row r="15" spans="1:103" ht="15" customHeight="1">
      <c r="B15" s="2351" t="s">
        <v>1247</v>
      </c>
      <c r="C15" s="1977" t="str">
        <f>IF(OR(ISNUMBER(C16),ISNUMBER(C28)),SUM(C16,C28),"")</f>
        <v/>
      </c>
      <c r="D15" s="1977" t="str">
        <f t="shared" ref="D15:BO15" si="9">IF(OR(ISNUMBER(D16),ISNUMBER(D28)),SUM(D16,D28),"")</f>
        <v/>
      </c>
      <c r="E15" s="1977" t="str">
        <f t="shared" si="9"/>
        <v/>
      </c>
      <c r="F15" s="1977" t="str">
        <f t="shared" si="9"/>
        <v/>
      </c>
      <c r="G15" s="1977" t="str">
        <f t="shared" si="9"/>
        <v/>
      </c>
      <c r="H15" s="1977" t="str">
        <f t="shared" si="9"/>
        <v/>
      </c>
      <c r="I15" s="1977" t="str">
        <f t="shared" si="9"/>
        <v/>
      </c>
      <c r="J15" s="1977" t="str">
        <f t="shared" si="9"/>
        <v/>
      </c>
      <c r="K15" s="1977" t="str">
        <f t="shared" si="9"/>
        <v/>
      </c>
      <c r="L15" s="1977" t="str">
        <f t="shared" si="9"/>
        <v/>
      </c>
      <c r="M15" s="1977" t="str">
        <f t="shared" si="9"/>
        <v/>
      </c>
      <c r="N15" s="1977" t="str">
        <f t="shared" si="9"/>
        <v/>
      </c>
      <c r="O15" s="1977" t="str">
        <f t="shared" si="9"/>
        <v/>
      </c>
      <c r="P15" s="1977" t="str">
        <f t="shared" si="9"/>
        <v/>
      </c>
      <c r="Q15" s="1977" t="str">
        <f t="shared" si="9"/>
        <v/>
      </c>
      <c r="R15" s="1977" t="str">
        <f t="shared" si="9"/>
        <v/>
      </c>
      <c r="S15" s="1977" t="str">
        <f t="shared" si="9"/>
        <v/>
      </c>
      <c r="T15" s="1977" t="str">
        <f t="shared" si="9"/>
        <v/>
      </c>
      <c r="U15" s="1977" t="str">
        <f t="shared" si="9"/>
        <v/>
      </c>
      <c r="V15" s="1977" t="str">
        <f t="shared" si="9"/>
        <v/>
      </c>
      <c r="W15" s="1977" t="str">
        <f t="shared" si="9"/>
        <v/>
      </c>
      <c r="X15" s="1977" t="str">
        <f t="shared" si="9"/>
        <v/>
      </c>
      <c r="Y15" s="1977" t="str">
        <f t="shared" si="9"/>
        <v/>
      </c>
      <c r="Z15" s="1977" t="str">
        <f t="shared" si="9"/>
        <v/>
      </c>
      <c r="AA15" s="1977" t="str">
        <f t="shared" si="9"/>
        <v/>
      </c>
      <c r="AB15" s="1977" t="str">
        <f t="shared" si="9"/>
        <v/>
      </c>
      <c r="AC15" s="1977" t="str">
        <f t="shared" si="9"/>
        <v/>
      </c>
      <c r="AD15" s="1977" t="str">
        <f t="shared" si="9"/>
        <v/>
      </c>
      <c r="AE15" s="1977" t="str">
        <f t="shared" si="9"/>
        <v/>
      </c>
      <c r="AF15" s="1977" t="str">
        <f t="shared" si="9"/>
        <v/>
      </c>
      <c r="AG15" s="1977" t="str">
        <f t="shared" si="9"/>
        <v/>
      </c>
      <c r="AH15" s="1977" t="str">
        <f t="shared" si="9"/>
        <v/>
      </c>
      <c r="AI15" s="1977" t="str">
        <f t="shared" si="9"/>
        <v/>
      </c>
      <c r="AJ15" s="1977" t="str">
        <f t="shared" si="9"/>
        <v/>
      </c>
      <c r="AK15" s="1977" t="str">
        <f t="shared" si="9"/>
        <v/>
      </c>
      <c r="AL15" s="1977" t="str">
        <f t="shared" si="9"/>
        <v/>
      </c>
      <c r="AM15" s="1977" t="str">
        <f t="shared" si="9"/>
        <v/>
      </c>
      <c r="AN15" s="1977" t="str">
        <f t="shared" si="9"/>
        <v/>
      </c>
      <c r="AO15" s="1977" t="str">
        <f t="shared" si="9"/>
        <v/>
      </c>
      <c r="AP15" s="1977" t="str">
        <f t="shared" si="9"/>
        <v/>
      </c>
      <c r="AQ15" s="1977" t="str">
        <f t="shared" si="9"/>
        <v/>
      </c>
      <c r="AR15" s="1977" t="str">
        <f t="shared" si="9"/>
        <v/>
      </c>
      <c r="AS15" s="1977" t="str">
        <f t="shared" si="9"/>
        <v/>
      </c>
      <c r="AT15" s="1977" t="str">
        <f t="shared" si="9"/>
        <v/>
      </c>
      <c r="AU15" s="1977" t="str">
        <f t="shared" si="9"/>
        <v/>
      </c>
      <c r="AV15" s="1977" t="str">
        <f t="shared" si="9"/>
        <v/>
      </c>
      <c r="AW15" s="1977" t="str">
        <f t="shared" si="9"/>
        <v/>
      </c>
      <c r="AX15" s="1977" t="str">
        <f t="shared" si="9"/>
        <v/>
      </c>
      <c r="AY15" s="1977" t="str">
        <f t="shared" si="9"/>
        <v/>
      </c>
      <c r="AZ15" s="1977" t="str">
        <f t="shared" si="9"/>
        <v/>
      </c>
      <c r="BA15" s="1977" t="str">
        <f t="shared" si="9"/>
        <v/>
      </c>
      <c r="BB15" s="1977" t="str">
        <f t="shared" si="9"/>
        <v/>
      </c>
      <c r="BC15" s="1977" t="str">
        <f t="shared" si="9"/>
        <v/>
      </c>
      <c r="BD15" s="1977" t="str">
        <f t="shared" si="9"/>
        <v/>
      </c>
      <c r="BE15" s="1977" t="str">
        <f t="shared" si="9"/>
        <v/>
      </c>
      <c r="BF15" s="1977" t="str">
        <f t="shared" si="9"/>
        <v/>
      </c>
      <c r="BG15" s="1977" t="str">
        <f t="shared" si="9"/>
        <v/>
      </c>
      <c r="BH15" s="1977" t="str">
        <f t="shared" si="9"/>
        <v/>
      </c>
      <c r="BI15" s="1977" t="str">
        <f t="shared" si="9"/>
        <v/>
      </c>
      <c r="BJ15" s="1977" t="str">
        <f t="shared" si="9"/>
        <v/>
      </c>
      <c r="BK15" s="1977" t="str">
        <f t="shared" si="9"/>
        <v/>
      </c>
      <c r="BL15" s="1977" t="str">
        <f t="shared" si="9"/>
        <v/>
      </c>
      <c r="BM15" s="1977" t="str">
        <f t="shared" si="9"/>
        <v/>
      </c>
      <c r="BN15" s="1977" t="str">
        <f t="shared" si="9"/>
        <v/>
      </c>
      <c r="BO15" s="1977" t="str">
        <f t="shared" si="9"/>
        <v/>
      </c>
      <c r="BP15" s="1977" t="str">
        <f t="shared" ref="BP15:CW15" si="10">IF(OR(ISNUMBER(BP16),ISNUMBER(BP28)),SUM(BP16,BP28),"")</f>
        <v/>
      </c>
      <c r="BQ15" s="1977" t="str">
        <f t="shared" si="10"/>
        <v/>
      </c>
      <c r="BR15" s="1977" t="str">
        <f t="shared" si="10"/>
        <v/>
      </c>
      <c r="BS15" s="1977" t="str">
        <f t="shared" si="10"/>
        <v/>
      </c>
      <c r="BT15" s="1977" t="str">
        <f t="shared" si="10"/>
        <v/>
      </c>
      <c r="BU15" s="1977" t="str">
        <f t="shared" si="10"/>
        <v/>
      </c>
      <c r="BV15" s="1977" t="str">
        <f t="shared" si="10"/>
        <v/>
      </c>
      <c r="BW15" s="1977" t="str">
        <f t="shared" si="10"/>
        <v/>
      </c>
      <c r="BX15" s="1977" t="str">
        <f t="shared" si="10"/>
        <v/>
      </c>
      <c r="BY15" s="1977" t="str">
        <f t="shared" si="10"/>
        <v/>
      </c>
      <c r="BZ15" s="1977" t="str">
        <f t="shared" si="10"/>
        <v/>
      </c>
      <c r="CA15" s="1977" t="str">
        <f t="shared" si="10"/>
        <v/>
      </c>
      <c r="CB15" s="1977" t="str">
        <f t="shared" si="10"/>
        <v/>
      </c>
      <c r="CC15" s="1977" t="str">
        <f t="shared" si="10"/>
        <v/>
      </c>
      <c r="CD15" s="1977" t="str">
        <f t="shared" si="10"/>
        <v/>
      </c>
      <c r="CE15" s="1977" t="str">
        <f t="shared" si="10"/>
        <v/>
      </c>
      <c r="CF15" s="1977" t="str">
        <f t="shared" si="10"/>
        <v/>
      </c>
      <c r="CG15" s="1977" t="str">
        <f t="shared" si="10"/>
        <v/>
      </c>
      <c r="CH15" s="1977" t="str">
        <f t="shared" si="10"/>
        <v/>
      </c>
      <c r="CI15" s="1977" t="str">
        <f t="shared" si="10"/>
        <v/>
      </c>
      <c r="CJ15" s="1977" t="str">
        <f t="shared" si="10"/>
        <v/>
      </c>
      <c r="CK15" s="1977" t="str">
        <f t="shared" si="10"/>
        <v/>
      </c>
      <c r="CL15" s="1977" t="str">
        <f t="shared" si="10"/>
        <v/>
      </c>
      <c r="CM15" s="1977" t="str">
        <f t="shared" si="10"/>
        <v/>
      </c>
      <c r="CN15" s="1977" t="str">
        <f t="shared" si="10"/>
        <v/>
      </c>
      <c r="CO15" s="1977" t="str">
        <f t="shared" si="10"/>
        <v/>
      </c>
      <c r="CP15" s="1977" t="str">
        <f t="shared" si="10"/>
        <v/>
      </c>
      <c r="CQ15" s="1977" t="str">
        <f t="shared" si="10"/>
        <v/>
      </c>
      <c r="CR15" s="1977" t="str">
        <f t="shared" si="10"/>
        <v/>
      </c>
      <c r="CS15" s="1977" t="str">
        <f t="shared" si="10"/>
        <v/>
      </c>
      <c r="CT15" s="1977" t="str">
        <f t="shared" si="10"/>
        <v/>
      </c>
      <c r="CU15" s="1977" t="str">
        <f t="shared" si="10"/>
        <v/>
      </c>
      <c r="CV15" s="1977" t="str">
        <f t="shared" si="10"/>
        <v/>
      </c>
      <c r="CW15" s="1977" t="str">
        <f t="shared" si="10"/>
        <v/>
      </c>
      <c r="CX15" s="1978" t="str">
        <f>IF(OR(ISNUMBER(CX16),ISNUMBER(CX28)),SUM(CX16,CX28),"")</f>
        <v/>
      </c>
      <c r="CY15" s="1117"/>
    </row>
    <row r="16" spans="1:103" ht="15" customHeight="1">
      <c r="B16" s="2352" t="s">
        <v>1248</v>
      </c>
      <c r="C16" s="1415" t="str">
        <f>IF(OR(ISNUMBER(C17),ISNUMBER(C25),ISNUMBER(C26),ISNUMBER(C27)), SUM(C17, C25:C27), "")</f>
        <v/>
      </c>
      <c r="D16" s="1415" t="str">
        <f t="shared" ref="D16:BO16" si="11">IF(OR(ISNUMBER(D17),ISNUMBER(D25),ISNUMBER(D26),ISNUMBER(D27)), SUM(D17, D25:D27), "")</f>
        <v/>
      </c>
      <c r="E16" s="1415" t="str">
        <f t="shared" si="11"/>
        <v/>
      </c>
      <c r="F16" s="1415" t="str">
        <f t="shared" si="11"/>
        <v/>
      </c>
      <c r="G16" s="1415" t="str">
        <f t="shared" si="11"/>
        <v/>
      </c>
      <c r="H16" s="1415" t="str">
        <f t="shared" si="11"/>
        <v/>
      </c>
      <c r="I16" s="1415" t="str">
        <f t="shared" si="11"/>
        <v/>
      </c>
      <c r="J16" s="1415" t="str">
        <f t="shared" si="11"/>
        <v/>
      </c>
      <c r="K16" s="1415" t="str">
        <f t="shared" si="11"/>
        <v/>
      </c>
      <c r="L16" s="1415" t="str">
        <f t="shared" si="11"/>
        <v/>
      </c>
      <c r="M16" s="1415" t="str">
        <f t="shared" si="11"/>
        <v/>
      </c>
      <c r="N16" s="1415" t="str">
        <f t="shared" si="11"/>
        <v/>
      </c>
      <c r="O16" s="1415" t="str">
        <f t="shared" si="11"/>
        <v/>
      </c>
      <c r="P16" s="1415" t="str">
        <f t="shared" si="11"/>
        <v/>
      </c>
      <c r="Q16" s="1415" t="str">
        <f t="shared" si="11"/>
        <v/>
      </c>
      <c r="R16" s="1415" t="str">
        <f t="shared" si="11"/>
        <v/>
      </c>
      <c r="S16" s="1415" t="str">
        <f t="shared" si="11"/>
        <v/>
      </c>
      <c r="T16" s="1415" t="str">
        <f t="shared" si="11"/>
        <v/>
      </c>
      <c r="U16" s="1415" t="str">
        <f t="shared" si="11"/>
        <v/>
      </c>
      <c r="V16" s="1415" t="str">
        <f t="shared" si="11"/>
        <v/>
      </c>
      <c r="W16" s="1415" t="str">
        <f t="shared" si="11"/>
        <v/>
      </c>
      <c r="X16" s="1415" t="str">
        <f t="shared" si="11"/>
        <v/>
      </c>
      <c r="Y16" s="1415" t="str">
        <f t="shared" si="11"/>
        <v/>
      </c>
      <c r="Z16" s="1415" t="str">
        <f t="shared" si="11"/>
        <v/>
      </c>
      <c r="AA16" s="1415" t="str">
        <f t="shared" si="11"/>
        <v/>
      </c>
      <c r="AB16" s="1415" t="str">
        <f t="shared" si="11"/>
        <v/>
      </c>
      <c r="AC16" s="1415" t="str">
        <f t="shared" si="11"/>
        <v/>
      </c>
      <c r="AD16" s="1415" t="str">
        <f t="shared" si="11"/>
        <v/>
      </c>
      <c r="AE16" s="1415" t="str">
        <f t="shared" si="11"/>
        <v/>
      </c>
      <c r="AF16" s="1415" t="str">
        <f t="shared" si="11"/>
        <v/>
      </c>
      <c r="AG16" s="1415" t="str">
        <f t="shared" si="11"/>
        <v/>
      </c>
      <c r="AH16" s="1415" t="str">
        <f t="shared" si="11"/>
        <v/>
      </c>
      <c r="AI16" s="1415" t="str">
        <f t="shared" si="11"/>
        <v/>
      </c>
      <c r="AJ16" s="1415" t="str">
        <f t="shared" si="11"/>
        <v/>
      </c>
      <c r="AK16" s="1415" t="str">
        <f t="shared" si="11"/>
        <v/>
      </c>
      <c r="AL16" s="1415" t="str">
        <f t="shared" si="11"/>
        <v/>
      </c>
      <c r="AM16" s="1415" t="str">
        <f t="shared" si="11"/>
        <v/>
      </c>
      <c r="AN16" s="1415" t="str">
        <f t="shared" si="11"/>
        <v/>
      </c>
      <c r="AO16" s="1415" t="str">
        <f t="shared" si="11"/>
        <v/>
      </c>
      <c r="AP16" s="1415" t="str">
        <f t="shared" si="11"/>
        <v/>
      </c>
      <c r="AQ16" s="1415" t="str">
        <f t="shared" si="11"/>
        <v/>
      </c>
      <c r="AR16" s="1415" t="str">
        <f t="shared" si="11"/>
        <v/>
      </c>
      <c r="AS16" s="1415" t="str">
        <f t="shared" si="11"/>
        <v/>
      </c>
      <c r="AT16" s="1415" t="str">
        <f t="shared" si="11"/>
        <v/>
      </c>
      <c r="AU16" s="1415" t="str">
        <f t="shared" si="11"/>
        <v/>
      </c>
      <c r="AV16" s="1415" t="str">
        <f t="shared" si="11"/>
        <v/>
      </c>
      <c r="AW16" s="1415" t="str">
        <f t="shared" si="11"/>
        <v/>
      </c>
      <c r="AX16" s="1415" t="str">
        <f t="shared" si="11"/>
        <v/>
      </c>
      <c r="AY16" s="1415" t="str">
        <f t="shared" si="11"/>
        <v/>
      </c>
      <c r="AZ16" s="1415" t="str">
        <f t="shared" si="11"/>
        <v/>
      </c>
      <c r="BA16" s="1415" t="str">
        <f t="shared" si="11"/>
        <v/>
      </c>
      <c r="BB16" s="1415" t="str">
        <f t="shared" si="11"/>
        <v/>
      </c>
      <c r="BC16" s="1415" t="str">
        <f t="shared" si="11"/>
        <v/>
      </c>
      <c r="BD16" s="1415" t="str">
        <f t="shared" si="11"/>
        <v/>
      </c>
      <c r="BE16" s="1415" t="str">
        <f t="shared" si="11"/>
        <v/>
      </c>
      <c r="BF16" s="1415" t="str">
        <f t="shared" si="11"/>
        <v/>
      </c>
      <c r="BG16" s="1415" t="str">
        <f t="shared" si="11"/>
        <v/>
      </c>
      <c r="BH16" s="1415" t="str">
        <f t="shared" si="11"/>
        <v/>
      </c>
      <c r="BI16" s="1415" t="str">
        <f t="shared" si="11"/>
        <v/>
      </c>
      <c r="BJ16" s="1415" t="str">
        <f t="shared" si="11"/>
        <v/>
      </c>
      <c r="BK16" s="1415" t="str">
        <f t="shared" si="11"/>
        <v/>
      </c>
      <c r="BL16" s="1415" t="str">
        <f t="shared" si="11"/>
        <v/>
      </c>
      <c r="BM16" s="1415" t="str">
        <f t="shared" si="11"/>
        <v/>
      </c>
      <c r="BN16" s="1415" t="str">
        <f t="shared" si="11"/>
        <v/>
      </c>
      <c r="BO16" s="1415" t="str">
        <f t="shared" si="11"/>
        <v/>
      </c>
      <c r="BP16" s="1415" t="str">
        <f t="shared" ref="BP16:CX16" si="12">IF(OR(ISNUMBER(BP17),ISNUMBER(BP25),ISNUMBER(BP26),ISNUMBER(BP27)), SUM(BP17, BP25:BP27), "")</f>
        <v/>
      </c>
      <c r="BQ16" s="1415" t="str">
        <f t="shared" si="12"/>
        <v/>
      </c>
      <c r="BR16" s="1415" t="str">
        <f t="shared" si="12"/>
        <v/>
      </c>
      <c r="BS16" s="1415" t="str">
        <f t="shared" si="12"/>
        <v/>
      </c>
      <c r="BT16" s="1415" t="str">
        <f t="shared" si="12"/>
        <v/>
      </c>
      <c r="BU16" s="1415" t="str">
        <f t="shared" si="12"/>
        <v/>
      </c>
      <c r="BV16" s="1415" t="str">
        <f t="shared" si="12"/>
        <v/>
      </c>
      <c r="BW16" s="1415" t="str">
        <f t="shared" si="12"/>
        <v/>
      </c>
      <c r="BX16" s="1415" t="str">
        <f t="shared" si="12"/>
        <v/>
      </c>
      <c r="BY16" s="1415" t="str">
        <f t="shared" si="12"/>
        <v/>
      </c>
      <c r="BZ16" s="1415" t="str">
        <f t="shared" si="12"/>
        <v/>
      </c>
      <c r="CA16" s="1415" t="str">
        <f t="shared" si="12"/>
        <v/>
      </c>
      <c r="CB16" s="1415" t="str">
        <f t="shared" si="12"/>
        <v/>
      </c>
      <c r="CC16" s="1415" t="str">
        <f t="shared" si="12"/>
        <v/>
      </c>
      <c r="CD16" s="1415" t="str">
        <f t="shared" si="12"/>
        <v/>
      </c>
      <c r="CE16" s="1415" t="str">
        <f t="shared" si="12"/>
        <v/>
      </c>
      <c r="CF16" s="1415" t="str">
        <f t="shared" si="12"/>
        <v/>
      </c>
      <c r="CG16" s="1415" t="str">
        <f t="shared" si="12"/>
        <v/>
      </c>
      <c r="CH16" s="1415" t="str">
        <f t="shared" si="12"/>
        <v/>
      </c>
      <c r="CI16" s="1415" t="str">
        <f t="shared" si="12"/>
        <v/>
      </c>
      <c r="CJ16" s="1415" t="str">
        <f t="shared" si="12"/>
        <v/>
      </c>
      <c r="CK16" s="1415" t="str">
        <f t="shared" si="12"/>
        <v/>
      </c>
      <c r="CL16" s="1415" t="str">
        <f t="shared" si="12"/>
        <v/>
      </c>
      <c r="CM16" s="1415" t="str">
        <f t="shared" si="12"/>
        <v/>
      </c>
      <c r="CN16" s="1415" t="str">
        <f t="shared" si="12"/>
        <v/>
      </c>
      <c r="CO16" s="1415" t="str">
        <f t="shared" si="12"/>
        <v/>
      </c>
      <c r="CP16" s="1415" t="str">
        <f t="shared" si="12"/>
        <v/>
      </c>
      <c r="CQ16" s="1415" t="str">
        <f t="shared" si="12"/>
        <v/>
      </c>
      <c r="CR16" s="1415" t="str">
        <f t="shared" si="12"/>
        <v/>
      </c>
      <c r="CS16" s="1415" t="str">
        <f t="shared" si="12"/>
        <v/>
      </c>
      <c r="CT16" s="1415" t="str">
        <f t="shared" si="12"/>
        <v/>
      </c>
      <c r="CU16" s="1415" t="str">
        <f t="shared" si="12"/>
        <v/>
      </c>
      <c r="CV16" s="1415" t="str">
        <f t="shared" si="12"/>
        <v/>
      </c>
      <c r="CW16" s="1415" t="str">
        <f t="shared" si="12"/>
        <v/>
      </c>
      <c r="CX16" s="1416" t="str">
        <f t="shared" si="12"/>
        <v/>
      </c>
      <c r="CY16" s="1117"/>
    </row>
    <row r="17" spans="2:103" ht="15" customHeight="1">
      <c r="B17" s="1417" t="s">
        <v>1268</v>
      </c>
      <c r="C17" s="1979" t="str">
        <f>IF(OR(ISNUMBER(C18),ISNUMBER(C19),ISNUMBER(C20),ISNUMBER(C21),ISNUMBER(C22),ISNUMBER(C23),ISNUMBER(C24)),SUM(C18:C24),"")</f>
        <v/>
      </c>
      <c r="D17" s="1979" t="str">
        <f t="shared" ref="D17:BO17" si="13">IF(OR(ISNUMBER(D18),ISNUMBER(D19),ISNUMBER(D20),ISNUMBER(D21),ISNUMBER(D22),ISNUMBER(D23),ISNUMBER(D24)),SUM(D18:D24),"")</f>
        <v/>
      </c>
      <c r="E17" s="1979" t="str">
        <f t="shared" si="13"/>
        <v/>
      </c>
      <c r="F17" s="1979" t="str">
        <f t="shared" si="13"/>
        <v/>
      </c>
      <c r="G17" s="1979" t="str">
        <f t="shared" si="13"/>
        <v/>
      </c>
      <c r="H17" s="1979" t="str">
        <f t="shared" si="13"/>
        <v/>
      </c>
      <c r="I17" s="1979" t="str">
        <f t="shared" si="13"/>
        <v/>
      </c>
      <c r="J17" s="1979" t="str">
        <f t="shared" si="13"/>
        <v/>
      </c>
      <c r="K17" s="1979" t="str">
        <f t="shared" si="13"/>
        <v/>
      </c>
      <c r="L17" s="1979" t="str">
        <f t="shared" si="13"/>
        <v/>
      </c>
      <c r="M17" s="1979" t="str">
        <f t="shared" si="13"/>
        <v/>
      </c>
      <c r="N17" s="1979" t="str">
        <f t="shared" si="13"/>
        <v/>
      </c>
      <c r="O17" s="1979" t="str">
        <f t="shared" si="13"/>
        <v/>
      </c>
      <c r="P17" s="1979" t="str">
        <f t="shared" si="13"/>
        <v/>
      </c>
      <c r="Q17" s="1979" t="str">
        <f t="shared" si="13"/>
        <v/>
      </c>
      <c r="R17" s="1979" t="str">
        <f t="shared" si="13"/>
        <v/>
      </c>
      <c r="S17" s="1979" t="str">
        <f t="shared" si="13"/>
        <v/>
      </c>
      <c r="T17" s="1979" t="str">
        <f t="shared" si="13"/>
        <v/>
      </c>
      <c r="U17" s="1979" t="str">
        <f t="shared" si="13"/>
        <v/>
      </c>
      <c r="V17" s="1979" t="str">
        <f t="shared" si="13"/>
        <v/>
      </c>
      <c r="W17" s="1979" t="str">
        <f t="shared" si="13"/>
        <v/>
      </c>
      <c r="X17" s="1979" t="str">
        <f t="shared" si="13"/>
        <v/>
      </c>
      <c r="Y17" s="1979" t="str">
        <f t="shared" si="13"/>
        <v/>
      </c>
      <c r="Z17" s="1979" t="str">
        <f t="shared" si="13"/>
        <v/>
      </c>
      <c r="AA17" s="1979" t="str">
        <f t="shared" si="13"/>
        <v/>
      </c>
      <c r="AB17" s="1979" t="str">
        <f t="shared" si="13"/>
        <v/>
      </c>
      <c r="AC17" s="1979" t="str">
        <f t="shared" si="13"/>
        <v/>
      </c>
      <c r="AD17" s="1979" t="str">
        <f t="shared" si="13"/>
        <v/>
      </c>
      <c r="AE17" s="1979" t="str">
        <f t="shared" si="13"/>
        <v/>
      </c>
      <c r="AF17" s="1979" t="str">
        <f t="shared" si="13"/>
        <v/>
      </c>
      <c r="AG17" s="1979" t="str">
        <f t="shared" si="13"/>
        <v/>
      </c>
      <c r="AH17" s="1979" t="str">
        <f t="shared" si="13"/>
        <v/>
      </c>
      <c r="AI17" s="1979" t="str">
        <f t="shared" si="13"/>
        <v/>
      </c>
      <c r="AJ17" s="1979" t="str">
        <f t="shared" si="13"/>
        <v/>
      </c>
      <c r="AK17" s="1979" t="str">
        <f t="shared" si="13"/>
        <v/>
      </c>
      <c r="AL17" s="1979" t="str">
        <f t="shared" si="13"/>
        <v/>
      </c>
      <c r="AM17" s="1979" t="str">
        <f t="shared" si="13"/>
        <v/>
      </c>
      <c r="AN17" s="1979" t="str">
        <f t="shared" si="13"/>
        <v/>
      </c>
      <c r="AO17" s="1979" t="str">
        <f t="shared" si="13"/>
        <v/>
      </c>
      <c r="AP17" s="1979" t="str">
        <f t="shared" si="13"/>
        <v/>
      </c>
      <c r="AQ17" s="1979" t="str">
        <f t="shared" si="13"/>
        <v/>
      </c>
      <c r="AR17" s="1979" t="str">
        <f t="shared" si="13"/>
        <v/>
      </c>
      <c r="AS17" s="1979" t="str">
        <f t="shared" si="13"/>
        <v/>
      </c>
      <c r="AT17" s="1979" t="str">
        <f t="shared" si="13"/>
        <v/>
      </c>
      <c r="AU17" s="1979" t="str">
        <f t="shared" si="13"/>
        <v/>
      </c>
      <c r="AV17" s="1979" t="str">
        <f t="shared" si="13"/>
        <v/>
      </c>
      <c r="AW17" s="1979" t="str">
        <f t="shared" si="13"/>
        <v/>
      </c>
      <c r="AX17" s="1979" t="str">
        <f t="shared" si="13"/>
        <v/>
      </c>
      <c r="AY17" s="1979" t="str">
        <f t="shared" si="13"/>
        <v/>
      </c>
      <c r="AZ17" s="1979" t="str">
        <f t="shared" si="13"/>
        <v/>
      </c>
      <c r="BA17" s="1979" t="str">
        <f t="shared" si="13"/>
        <v/>
      </c>
      <c r="BB17" s="1979" t="str">
        <f t="shared" si="13"/>
        <v/>
      </c>
      <c r="BC17" s="1979" t="str">
        <f t="shared" si="13"/>
        <v/>
      </c>
      <c r="BD17" s="1979" t="str">
        <f t="shared" si="13"/>
        <v/>
      </c>
      <c r="BE17" s="1979" t="str">
        <f t="shared" si="13"/>
        <v/>
      </c>
      <c r="BF17" s="1979" t="str">
        <f t="shared" si="13"/>
        <v/>
      </c>
      <c r="BG17" s="1979" t="str">
        <f t="shared" si="13"/>
        <v/>
      </c>
      <c r="BH17" s="1979" t="str">
        <f t="shared" si="13"/>
        <v/>
      </c>
      <c r="BI17" s="1979" t="str">
        <f t="shared" si="13"/>
        <v/>
      </c>
      <c r="BJ17" s="1979" t="str">
        <f t="shared" si="13"/>
        <v/>
      </c>
      <c r="BK17" s="1979" t="str">
        <f t="shared" si="13"/>
        <v/>
      </c>
      <c r="BL17" s="1979" t="str">
        <f t="shared" si="13"/>
        <v/>
      </c>
      <c r="BM17" s="1979" t="str">
        <f t="shared" si="13"/>
        <v/>
      </c>
      <c r="BN17" s="1979" t="str">
        <f t="shared" si="13"/>
        <v/>
      </c>
      <c r="BO17" s="1979" t="str">
        <f t="shared" si="13"/>
        <v/>
      </c>
      <c r="BP17" s="1979" t="str">
        <f t="shared" ref="BP17:CW17" si="14">IF(OR(ISNUMBER(BP18),ISNUMBER(BP19),ISNUMBER(BP20),ISNUMBER(BP21),ISNUMBER(BP22),ISNUMBER(BP23),ISNUMBER(BP24)),SUM(BP18:BP24),"")</f>
        <v/>
      </c>
      <c r="BQ17" s="1979" t="str">
        <f t="shared" si="14"/>
        <v/>
      </c>
      <c r="BR17" s="1979" t="str">
        <f t="shared" si="14"/>
        <v/>
      </c>
      <c r="BS17" s="1979" t="str">
        <f t="shared" si="14"/>
        <v/>
      </c>
      <c r="BT17" s="1979" t="str">
        <f t="shared" si="14"/>
        <v/>
      </c>
      <c r="BU17" s="1979" t="str">
        <f t="shared" si="14"/>
        <v/>
      </c>
      <c r="BV17" s="1979" t="str">
        <f t="shared" si="14"/>
        <v/>
      </c>
      <c r="BW17" s="1979" t="str">
        <f t="shared" si="14"/>
        <v/>
      </c>
      <c r="BX17" s="1979" t="str">
        <f t="shared" si="14"/>
        <v/>
      </c>
      <c r="BY17" s="1979" t="str">
        <f t="shared" si="14"/>
        <v/>
      </c>
      <c r="BZ17" s="1979" t="str">
        <f t="shared" si="14"/>
        <v/>
      </c>
      <c r="CA17" s="1979" t="str">
        <f t="shared" si="14"/>
        <v/>
      </c>
      <c r="CB17" s="1979" t="str">
        <f t="shared" si="14"/>
        <v/>
      </c>
      <c r="CC17" s="1979" t="str">
        <f t="shared" si="14"/>
        <v/>
      </c>
      <c r="CD17" s="1979" t="str">
        <f t="shared" si="14"/>
        <v/>
      </c>
      <c r="CE17" s="1979" t="str">
        <f t="shared" si="14"/>
        <v/>
      </c>
      <c r="CF17" s="1979" t="str">
        <f t="shared" si="14"/>
        <v/>
      </c>
      <c r="CG17" s="1979" t="str">
        <f t="shared" si="14"/>
        <v/>
      </c>
      <c r="CH17" s="1979" t="str">
        <f t="shared" si="14"/>
        <v/>
      </c>
      <c r="CI17" s="1979" t="str">
        <f t="shared" si="14"/>
        <v/>
      </c>
      <c r="CJ17" s="1979" t="str">
        <f t="shared" si="14"/>
        <v/>
      </c>
      <c r="CK17" s="1979" t="str">
        <f t="shared" si="14"/>
        <v/>
      </c>
      <c r="CL17" s="1979" t="str">
        <f t="shared" si="14"/>
        <v/>
      </c>
      <c r="CM17" s="1979" t="str">
        <f t="shared" si="14"/>
        <v/>
      </c>
      <c r="CN17" s="1979" t="str">
        <f t="shared" si="14"/>
        <v/>
      </c>
      <c r="CO17" s="1979" t="str">
        <f t="shared" si="14"/>
        <v/>
      </c>
      <c r="CP17" s="1979" t="str">
        <f t="shared" si="14"/>
        <v/>
      </c>
      <c r="CQ17" s="1979" t="str">
        <f t="shared" si="14"/>
        <v/>
      </c>
      <c r="CR17" s="1979" t="str">
        <f t="shared" si="14"/>
        <v/>
      </c>
      <c r="CS17" s="1979" t="str">
        <f t="shared" si="14"/>
        <v/>
      </c>
      <c r="CT17" s="1979" t="str">
        <f t="shared" si="14"/>
        <v/>
      </c>
      <c r="CU17" s="1979" t="str">
        <f t="shared" si="14"/>
        <v/>
      </c>
      <c r="CV17" s="1979" t="str">
        <f t="shared" si="14"/>
        <v/>
      </c>
      <c r="CW17" s="1979" t="str">
        <f t="shared" si="14"/>
        <v/>
      </c>
      <c r="CX17" s="1980" t="str">
        <f>IF(OR(ISNUMBER(CX18),ISNUMBER(CX19),ISNUMBER(CX20),ISNUMBER(CX21),ISNUMBER(CX22),ISNUMBER(CX23),ISNUMBER(CX24)),SUM(CX18:CX24),"")</f>
        <v/>
      </c>
      <c r="CY17" s="1117"/>
    </row>
    <row r="18" spans="2:103" ht="15" customHeight="1">
      <c r="B18" s="2366" t="s">
        <v>1269</v>
      </c>
      <c r="C18" s="1111"/>
      <c r="D18" s="1111"/>
      <c r="E18" s="1111"/>
      <c r="F18" s="1111"/>
      <c r="G18" s="1111"/>
      <c r="H18" s="1111"/>
      <c r="I18" s="1111"/>
      <c r="J18" s="1111"/>
      <c r="K18" s="1111"/>
      <c r="L18" s="1111"/>
      <c r="M18" s="1111"/>
      <c r="N18" s="1111"/>
      <c r="O18" s="1111"/>
      <c r="P18" s="1111"/>
      <c r="Q18" s="1111"/>
      <c r="R18" s="1111"/>
      <c r="S18" s="1111"/>
      <c r="T18" s="1111"/>
      <c r="U18" s="1111"/>
      <c r="V18" s="1111"/>
      <c r="W18" s="1111"/>
      <c r="X18" s="1111"/>
      <c r="Y18" s="1111"/>
      <c r="Z18" s="1111"/>
      <c r="AA18" s="1111"/>
      <c r="AB18" s="1111"/>
      <c r="AC18" s="1111"/>
      <c r="AD18" s="1111"/>
      <c r="AE18" s="1111"/>
      <c r="AF18" s="1111"/>
      <c r="AG18" s="1111"/>
      <c r="AH18" s="1111"/>
      <c r="AI18" s="1111"/>
      <c r="AJ18" s="1111"/>
      <c r="AK18" s="1111"/>
      <c r="AL18" s="1111"/>
      <c r="AM18" s="1111"/>
      <c r="AN18" s="1111"/>
      <c r="AO18" s="1111"/>
      <c r="AP18" s="1111"/>
      <c r="AQ18" s="1111"/>
      <c r="AR18" s="1111"/>
      <c r="AS18" s="1111"/>
      <c r="AT18" s="1111"/>
      <c r="AU18" s="1111"/>
      <c r="AV18" s="1111"/>
      <c r="AW18" s="1111"/>
      <c r="AX18" s="1111"/>
      <c r="AY18" s="1111"/>
      <c r="AZ18" s="1111"/>
      <c r="BA18" s="1111"/>
      <c r="BB18" s="1111"/>
      <c r="BC18" s="1111"/>
      <c r="BD18" s="1111"/>
      <c r="BE18" s="1111"/>
      <c r="BF18" s="1111"/>
      <c r="BG18" s="1111"/>
      <c r="BH18" s="1111"/>
      <c r="BI18" s="1111"/>
      <c r="BJ18" s="1111"/>
      <c r="BK18" s="1111"/>
      <c r="BL18" s="1111"/>
      <c r="BM18" s="1111"/>
      <c r="BN18" s="1111"/>
      <c r="BO18" s="1111"/>
      <c r="BP18" s="1111"/>
      <c r="BQ18" s="1111"/>
      <c r="BR18" s="1111"/>
      <c r="BS18" s="1111"/>
      <c r="BT18" s="1111"/>
      <c r="BU18" s="1111"/>
      <c r="BV18" s="1111"/>
      <c r="BW18" s="1111"/>
      <c r="BX18" s="1111"/>
      <c r="BY18" s="1111"/>
      <c r="BZ18" s="1111"/>
      <c r="CA18" s="1111"/>
      <c r="CB18" s="1111"/>
      <c r="CC18" s="1111"/>
      <c r="CD18" s="1111"/>
      <c r="CE18" s="1111"/>
      <c r="CF18" s="1111"/>
      <c r="CG18" s="1111"/>
      <c r="CH18" s="1111"/>
      <c r="CI18" s="1111"/>
      <c r="CJ18" s="1111"/>
      <c r="CK18" s="1111"/>
      <c r="CL18" s="1111"/>
      <c r="CM18" s="1111"/>
      <c r="CN18" s="1111"/>
      <c r="CO18" s="1111"/>
      <c r="CP18" s="1111"/>
      <c r="CQ18" s="1111"/>
      <c r="CR18" s="1111"/>
      <c r="CS18" s="1111"/>
      <c r="CT18" s="1111"/>
      <c r="CU18" s="1111"/>
      <c r="CV18" s="1111"/>
      <c r="CW18" s="1111"/>
      <c r="CX18" s="1124"/>
      <c r="CY18" s="1117"/>
    </row>
    <row r="19" spans="2:103" ht="15" customHeight="1">
      <c r="B19" s="2366" t="s">
        <v>1270</v>
      </c>
      <c r="C19" s="1111"/>
      <c r="D19" s="1111"/>
      <c r="E19" s="1111"/>
      <c r="F19" s="1111"/>
      <c r="G19" s="1111"/>
      <c r="H19" s="1111"/>
      <c r="I19" s="1111"/>
      <c r="J19" s="1111"/>
      <c r="K19" s="1111"/>
      <c r="L19" s="1111"/>
      <c r="M19" s="1111"/>
      <c r="N19" s="1111"/>
      <c r="O19" s="1111"/>
      <c r="P19" s="1111"/>
      <c r="Q19" s="1111"/>
      <c r="R19" s="1111"/>
      <c r="S19" s="1111"/>
      <c r="T19" s="1111"/>
      <c r="U19" s="1111"/>
      <c r="V19" s="1111"/>
      <c r="W19" s="1111"/>
      <c r="X19" s="1111"/>
      <c r="Y19" s="1111"/>
      <c r="Z19" s="1111"/>
      <c r="AA19" s="1111"/>
      <c r="AB19" s="1111"/>
      <c r="AC19" s="1111"/>
      <c r="AD19" s="1111"/>
      <c r="AE19" s="1111"/>
      <c r="AF19" s="1111"/>
      <c r="AG19" s="1111"/>
      <c r="AH19" s="1111"/>
      <c r="AI19" s="1111"/>
      <c r="AJ19" s="1111"/>
      <c r="AK19" s="1111"/>
      <c r="AL19" s="1111"/>
      <c r="AM19" s="1111"/>
      <c r="AN19" s="1111"/>
      <c r="AO19" s="1111"/>
      <c r="AP19" s="1111"/>
      <c r="AQ19" s="1111"/>
      <c r="AR19" s="1111"/>
      <c r="AS19" s="1111"/>
      <c r="AT19" s="1111"/>
      <c r="AU19" s="1111"/>
      <c r="AV19" s="1111"/>
      <c r="AW19" s="1111"/>
      <c r="AX19" s="1111"/>
      <c r="AY19" s="1111"/>
      <c r="AZ19" s="1111"/>
      <c r="BA19" s="1111"/>
      <c r="BB19" s="1111"/>
      <c r="BC19" s="1111"/>
      <c r="BD19" s="1111"/>
      <c r="BE19" s="1111"/>
      <c r="BF19" s="1111"/>
      <c r="BG19" s="1111"/>
      <c r="BH19" s="1111"/>
      <c r="BI19" s="1111"/>
      <c r="BJ19" s="1111"/>
      <c r="BK19" s="1111"/>
      <c r="BL19" s="1111"/>
      <c r="BM19" s="1111"/>
      <c r="BN19" s="1111"/>
      <c r="BO19" s="1111"/>
      <c r="BP19" s="1111"/>
      <c r="BQ19" s="1111"/>
      <c r="BR19" s="1111"/>
      <c r="BS19" s="1111"/>
      <c r="BT19" s="1111"/>
      <c r="BU19" s="1111"/>
      <c r="BV19" s="1111"/>
      <c r="BW19" s="1111"/>
      <c r="BX19" s="1111"/>
      <c r="BY19" s="1111"/>
      <c r="BZ19" s="1111"/>
      <c r="CA19" s="1111"/>
      <c r="CB19" s="1111"/>
      <c r="CC19" s="1111"/>
      <c r="CD19" s="1111"/>
      <c r="CE19" s="1111"/>
      <c r="CF19" s="1111"/>
      <c r="CG19" s="1111"/>
      <c r="CH19" s="1111"/>
      <c r="CI19" s="1111"/>
      <c r="CJ19" s="1111"/>
      <c r="CK19" s="1111"/>
      <c r="CL19" s="1111"/>
      <c r="CM19" s="1111"/>
      <c r="CN19" s="1111"/>
      <c r="CO19" s="1111"/>
      <c r="CP19" s="1111"/>
      <c r="CQ19" s="1111"/>
      <c r="CR19" s="1111"/>
      <c r="CS19" s="1111"/>
      <c r="CT19" s="1111"/>
      <c r="CU19" s="1111"/>
      <c r="CV19" s="1111"/>
      <c r="CW19" s="1111"/>
      <c r="CX19" s="1124"/>
      <c r="CY19" s="1117"/>
    </row>
    <row r="20" spans="2:103" ht="15" customHeight="1">
      <c r="B20" s="2366" t="s">
        <v>1271</v>
      </c>
      <c r="C20" s="1111"/>
      <c r="D20" s="1111"/>
      <c r="E20" s="1111"/>
      <c r="F20" s="1111"/>
      <c r="G20" s="1111"/>
      <c r="H20" s="1111"/>
      <c r="I20" s="1111"/>
      <c r="J20" s="1111"/>
      <c r="K20" s="1111"/>
      <c r="L20" s="1111"/>
      <c r="M20" s="1111"/>
      <c r="N20" s="1111"/>
      <c r="O20" s="1111"/>
      <c r="P20" s="1111"/>
      <c r="Q20" s="1111"/>
      <c r="R20" s="1111"/>
      <c r="S20" s="1111"/>
      <c r="T20" s="1111"/>
      <c r="U20" s="1111"/>
      <c r="V20" s="1111"/>
      <c r="W20" s="1111"/>
      <c r="X20" s="1111"/>
      <c r="Y20" s="1111"/>
      <c r="Z20" s="1111"/>
      <c r="AA20" s="1111"/>
      <c r="AB20" s="1111"/>
      <c r="AC20" s="1111"/>
      <c r="AD20" s="1111"/>
      <c r="AE20" s="1111"/>
      <c r="AF20" s="1111"/>
      <c r="AG20" s="1111"/>
      <c r="AH20" s="1111"/>
      <c r="AI20" s="1111"/>
      <c r="AJ20" s="1111"/>
      <c r="AK20" s="1111"/>
      <c r="AL20" s="1111"/>
      <c r="AM20" s="1111"/>
      <c r="AN20" s="1111"/>
      <c r="AO20" s="1111"/>
      <c r="AP20" s="1111"/>
      <c r="AQ20" s="1111"/>
      <c r="AR20" s="1111"/>
      <c r="AS20" s="1111"/>
      <c r="AT20" s="1111"/>
      <c r="AU20" s="1111"/>
      <c r="AV20" s="1111"/>
      <c r="AW20" s="1111"/>
      <c r="AX20" s="1111"/>
      <c r="AY20" s="1111"/>
      <c r="AZ20" s="1111"/>
      <c r="BA20" s="1111"/>
      <c r="BB20" s="1111"/>
      <c r="BC20" s="1111"/>
      <c r="BD20" s="1111"/>
      <c r="BE20" s="1111"/>
      <c r="BF20" s="1111"/>
      <c r="BG20" s="1111"/>
      <c r="BH20" s="1111"/>
      <c r="BI20" s="1111"/>
      <c r="BJ20" s="1111"/>
      <c r="BK20" s="1111"/>
      <c r="BL20" s="1111"/>
      <c r="BM20" s="1111"/>
      <c r="BN20" s="1111"/>
      <c r="BO20" s="1111"/>
      <c r="BP20" s="1111"/>
      <c r="BQ20" s="1111"/>
      <c r="BR20" s="1111"/>
      <c r="BS20" s="1111"/>
      <c r="BT20" s="1111"/>
      <c r="BU20" s="1111"/>
      <c r="BV20" s="1111"/>
      <c r="BW20" s="1111"/>
      <c r="BX20" s="1111"/>
      <c r="BY20" s="1111"/>
      <c r="BZ20" s="1111"/>
      <c r="CA20" s="1111"/>
      <c r="CB20" s="1111"/>
      <c r="CC20" s="1111"/>
      <c r="CD20" s="1111"/>
      <c r="CE20" s="1111"/>
      <c r="CF20" s="1111"/>
      <c r="CG20" s="1111"/>
      <c r="CH20" s="1111"/>
      <c r="CI20" s="1111"/>
      <c r="CJ20" s="1111"/>
      <c r="CK20" s="1111"/>
      <c r="CL20" s="1111"/>
      <c r="CM20" s="1111"/>
      <c r="CN20" s="1111"/>
      <c r="CO20" s="1111"/>
      <c r="CP20" s="1111"/>
      <c r="CQ20" s="1111"/>
      <c r="CR20" s="1111"/>
      <c r="CS20" s="1111"/>
      <c r="CT20" s="1111"/>
      <c r="CU20" s="1111"/>
      <c r="CV20" s="1111"/>
      <c r="CW20" s="1111"/>
      <c r="CX20" s="1124"/>
      <c r="CY20" s="1117"/>
    </row>
    <row r="21" spans="2:103" ht="15" customHeight="1">
      <c r="B21" s="2366" t="s">
        <v>1312</v>
      </c>
      <c r="C21" s="1111"/>
      <c r="D21" s="1111"/>
      <c r="E21" s="1111"/>
      <c r="F21" s="1111"/>
      <c r="G21" s="1111"/>
      <c r="H21" s="1111"/>
      <c r="I21" s="1111"/>
      <c r="J21" s="1111"/>
      <c r="K21" s="1111"/>
      <c r="L21" s="1111"/>
      <c r="M21" s="1111"/>
      <c r="N21" s="1111"/>
      <c r="O21" s="1111"/>
      <c r="P21" s="1111"/>
      <c r="Q21" s="1111"/>
      <c r="R21" s="1111"/>
      <c r="S21" s="1111"/>
      <c r="T21" s="1111"/>
      <c r="U21" s="1111"/>
      <c r="V21" s="1111"/>
      <c r="W21" s="1111"/>
      <c r="X21" s="1111"/>
      <c r="Y21" s="1111"/>
      <c r="Z21" s="1111"/>
      <c r="AA21" s="1111"/>
      <c r="AB21" s="1111"/>
      <c r="AC21" s="1111"/>
      <c r="AD21" s="1111"/>
      <c r="AE21" s="1111"/>
      <c r="AF21" s="1111"/>
      <c r="AG21" s="1111"/>
      <c r="AH21" s="1111"/>
      <c r="AI21" s="1111"/>
      <c r="AJ21" s="1111"/>
      <c r="AK21" s="1111"/>
      <c r="AL21" s="1111"/>
      <c r="AM21" s="1111"/>
      <c r="AN21" s="1111"/>
      <c r="AO21" s="1111"/>
      <c r="AP21" s="1111"/>
      <c r="AQ21" s="1111"/>
      <c r="AR21" s="1111"/>
      <c r="AS21" s="1111"/>
      <c r="AT21" s="1111"/>
      <c r="AU21" s="1111"/>
      <c r="AV21" s="1111"/>
      <c r="AW21" s="1111"/>
      <c r="AX21" s="1111"/>
      <c r="AY21" s="1111"/>
      <c r="AZ21" s="1111"/>
      <c r="BA21" s="1111"/>
      <c r="BB21" s="1111"/>
      <c r="BC21" s="1111"/>
      <c r="BD21" s="1111"/>
      <c r="BE21" s="1111"/>
      <c r="BF21" s="1111"/>
      <c r="BG21" s="1111"/>
      <c r="BH21" s="1111"/>
      <c r="BI21" s="1111"/>
      <c r="BJ21" s="1111"/>
      <c r="BK21" s="1111"/>
      <c r="BL21" s="1111"/>
      <c r="BM21" s="1111"/>
      <c r="BN21" s="1111"/>
      <c r="BO21" s="1111"/>
      <c r="BP21" s="1111"/>
      <c r="BQ21" s="1111"/>
      <c r="BR21" s="1111"/>
      <c r="BS21" s="1111"/>
      <c r="BT21" s="1111"/>
      <c r="BU21" s="1111"/>
      <c r="BV21" s="1111"/>
      <c r="BW21" s="1111"/>
      <c r="BX21" s="1111"/>
      <c r="BY21" s="1111"/>
      <c r="BZ21" s="1111"/>
      <c r="CA21" s="1111"/>
      <c r="CB21" s="1111"/>
      <c r="CC21" s="1111"/>
      <c r="CD21" s="1111"/>
      <c r="CE21" s="1111"/>
      <c r="CF21" s="1111"/>
      <c r="CG21" s="1111"/>
      <c r="CH21" s="1111"/>
      <c r="CI21" s="1111"/>
      <c r="CJ21" s="1111"/>
      <c r="CK21" s="1111"/>
      <c r="CL21" s="1111"/>
      <c r="CM21" s="1111"/>
      <c r="CN21" s="1111"/>
      <c r="CO21" s="1111"/>
      <c r="CP21" s="1111"/>
      <c r="CQ21" s="1111"/>
      <c r="CR21" s="1111"/>
      <c r="CS21" s="1111"/>
      <c r="CT21" s="1111"/>
      <c r="CU21" s="1111"/>
      <c r="CV21" s="1111"/>
      <c r="CW21" s="1111"/>
      <c r="CX21" s="1124"/>
      <c r="CY21" s="1117"/>
    </row>
    <row r="22" spans="2:103" ht="15" customHeight="1">
      <c r="B22" s="2366" t="s">
        <v>1272</v>
      </c>
      <c r="C22" s="1111"/>
      <c r="D22" s="1111"/>
      <c r="E22" s="1111"/>
      <c r="F22" s="1111"/>
      <c r="G22" s="1111"/>
      <c r="H22" s="1111"/>
      <c r="I22" s="1111"/>
      <c r="J22" s="1111"/>
      <c r="K22" s="1111"/>
      <c r="L22" s="1111"/>
      <c r="M22" s="1111"/>
      <c r="N22" s="1111"/>
      <c r="O22" s="1111"/>
      <c r="P22" s="1111"/>
      <c r="Q22" s="1111"/>
      <c r="R22" s="1111"/>
      <c r="S22" s="1111"/>
      <c r="T22" s="1111"/>
      <c r="U22" s="1111"/>
      <c r="V22" s="1111"/>
      <c r="W22" s="1111"/>
      <c r="X22" s="1111"/>
      <c r="Y22" s="1111"/>
      <c r="Z22" s="1111"/>
      <c r="AA22" s="1111"/>
      <c r="AB22" s="1111"/>
      <c r="AC22" s="1111"/>
      <c r="AD22" s="1111"/>
      <c r="AE22" s="1111"/>
      <c r="AF22" s="1111"/>
      <c r="AG22" s="1111"/>
      <c r="AH22" s="1111"/>
      <c r="AI22" s="1111"/>
      <c r="AJ22" s="1111"/>
      <c r="AK22" s="1111"/>
      <c r="AL22" s="1111"/>
      <c r="AM22" s="1111"/>
      <c r="AN22" s="1111"/>
      <c r="AO22" s="1111"/>
      <c r="AP22" s="1111"/>
      <c r="AQ22" s="1111"/>
      <c r="AR22" s="1111"/>
      <c r="AS22" s="1111"/>
      <c r="AT22" s="1111"/>
      <c r="AU22" s="1111"/>
      <c r="AV22" s="1111"/>
      <c r="AW22" s="1111"/>
      <c r="AX22" s="1111"/>
      <c r="AY22" s="1111"/>
      <c r="AZ22" s="1111"/>
      <c r="BA22" s="1111"/>
      <c r="BB22" s="1111"/>
      <c r="BC22" s="1111"/>
      <c r="BD22" s="1111"/>
      <c r="BE22" s="1111"/>
      <c r="BF22" s="1111"/>
      <c r="BG22" s="1111"/>
      <c r="BH22" s="1111"/>
      <c r="BI22" s="1111"/>
      <c r="BJ22" s="1111"/>
      <c r="BK22" s="1111"/>
      <c r="BL22" s="1111"/>
      <c r="BM22" s="1111"/>
      <c r="BN22" s="1111"/>
      <c r="BO22" s="1111"/>
      <c r="BP22" s="1111"/>
      <c r="BQ22" s="1111"/>
      <c r="BR22" s="1111"/>
      <c r="BS22" s="1111"/>
      <c r="BT22" s="1111"/>
      <c r="BU22" s="1111"/>
      <c r="BV22" s="1111"/>
      <c r="BW22" s="1111"/>
      <c r="BX22" s="1111"/>
      <c r="BY22" s="1111"/>
      <c r="BZ22" s="1111"/>
      <c r="CA22" s="1111"/>
      <c r="CB22" s="1111"/>
      <c r="CC22" s="1111"/>
      <c r="CD22" s="1111"/>
      <c r="CE22" s="1111"/>
      <c r="CF22" s="1111"/>
      <c r="CG22" s="1111"/>
      <c r="CH22" s="1111"/>
      <c r="CI22" s="1111"/>
      <c r="CJ22" s="1111"/>
      <c r="CK22" s="1111"/>
      <c r="CL22" s="1111"/>
      <c r="CM22" s="1111"/>
      <c r="CN22" s="1111"/>
      <c r="CO22" s="1111"/>
      <c r="CP22" s="1111"/>
      <c r="CQ22" s="1111"/>
      <c r="CR22" s="1111"/>
      <c r="CS22" s="1111"/>
      <c r="CT22" s="1111"/>
      <c r="CU22" s="1111"/>
      <c r="CV22" s="1111"/>
      <c r="CW22" s="1111"/>
      <c r="CX22" s="1124"/>
      <c r="CY22" s="1117"/>
    </row>
    <row r="23" spans="2:103" ht="15" customHeight="1">
      <c r="B23" s="2366" t="s">
        <v>1273</v>
      </c>
      <c r="C23" s="1111"/>
      <c r="D23" s="1111"/>
      <c r="E23" s="1111"/>
      <c r="F23" s="1111"/>
      <c r="G23" s="1111"/>
      <c r="H23" s="1111"/>
      <c r="I23" s="1111"/>
      <c r="J23" s="1111"/>
      <c r="K23" s="1111"/>
      <c r="L23" s="1111"/>
      <c r="M23" s="1111"/>
      <c r="N23" s="1111"/>
      <c r="O23" s="1111"/>
      <c r="P23" s="1111"/>
      <c r="Q23" s="1111"/>
      <c r="R23" s="1111"/>
      <c r="S23" s="1111"/>
      <c r="T23" s="1111"/>
      <c r="U23" s="1111"/>
      <c r="V23" s="1111"/>
      <c r="W23" s="1111"/>
      <c r="X23" s="1111"/>
      <c r="Y23" s="1111"/>
      <c r="Z23" s="1111"/>
      <c r="AA23" s="1111"/>
      <c r="AB23" s="1111"/>
      <c r="AC23" s="1111"/>
      <c r="AD23" s="1111"/>
      <c r="AE23" s="1111"/>
      <c r="AF23" s="1111"/>
      <c r="AG23" s="1111"/>
      <c r="AH23" s="1111"/>
      <c r="AI23" s="1111"/>
      <c r="AJ23" s="1111"/>
      <c r="AK23" s="1111"/>
      <c r="AL23" s="1111"/>
      <c r="AM23" s="1111"/>
      <c r="AN23" s="1111"/>
      <c r="AO23" s="1111"/>
      <c r="AP23" s="1111"/>
      <c r="AQ23" s="1111"/>
      <c r="AR23" s="1111"/>
      <c r="AS23" s="1111"/>
      <c r="AT23" s="1111"/>
      <c r="AU23" s="1111"/>
      <c r="AV23" s="1111"/>
      <c r="AW23" s="1111"/>
      <c r="AX23" s="1111"/>
      <c r="AY23" s="1111"/>
      <c r="AZ23" s="1111"/>
      <c r="BA23" s="1111"/>
      <c r="BB23" s="1111"/>
      <c r="BC23" s="1111"/>
      <c r="BD23" s="1111"/>
      <c r="BE23" s="1111"/>
      <c r="BF23" s="1111"/>
      <c r="BG23" s="1111"/>
      <c r="BH23" s="1111"/>
      <c r="BI23" s="1111"/>
      <c r="BJ23" s="1111"/>
      <c r="BK23" s="1111"/>
      <c r="BL23" s="1111"/>
      <c r="BM23" s="1111"/>
      <c r="BN23" s="1111"/>
      <c r="BO23" s="1111"/>
      <c r="BP23" s="1111"/>
      <c r="BQ23" s="1111"/>
      <c r="BR23" s="1111"/>
      <c r="BS23" s="1111"/>
      <c r="BT23" s="1111"/>
      <c r="BU23" s="1111"/>
      <c r="BV23" s="1111"/>
      <c r="BW23" s="1111"/>
      <c r="BX23" s="1111"/>
      <c r="BY23" s="1111"/>
      <c r="BZ23" s="1111"/>
      <c r="CA23" s="1111"/>
      <c r="CB23" s="1111"/>
      <c r="CC23" s="1111"/>
      <c r="CD23" s="1111"/>
      <c r="CE23" s="1111"/>
      <c r="CF23" s="1111"/>
      <c r="CG23" s="1111"/>
      <c r="CH23" s="1111"/>
      <c r="CI23" s="1111"/>
      <c r="CJ23" s="1111"/>
      <c r="CK23" s="1111"/>
      <c r="CL23" s="1111"/>
      <c r="CM23" s="1111"/>
      <c r="CN23" s="1111"/>
      <c r="CO23" s="1111"/>
      <c r="CP23" s="1111"/>
      <c r="CQ23" s="1111"/>
      <c r="CR23" s="1111"/>
      <c r="CS23" s="1111"/>
      <c r="CT23" s="1111"/>
      <c r="CU23" s="1111"/>
      <c r="CV23" s="1111"/>
      <c r="CW23" s="1111"/>
      <c r="CX23" s="1124"/>
      <c r="CY23" s="1117"/>
    </row>
    <row r="24" spans="2:103" ht="15" customHeight="1">
      <c r="B24" s="2366" t="s">
        <v>1274</v>
      </c>
      <c r="C24" s="1111"/>
      <c r="D24" s="1111"/>
      <c r="E24" s="1111"/>
      <c r="F24" s="1111"/>
      <c r="G24" s="1111"/>
      <c r="H24" s="1111"/>
      <c r="I24" s="1111"/>
      <c r="J24" s="1111"/>
      <c r="K24" s="1111"/>
      <c r="L24" s="1111"/>
      <c r="M24" s="1111"/>
      <c r="N24" s="1111"/>
      <c r="O24" s="1111"/>
      <c r="P24" s="1111"/>
      <c r="Q24" s="1111"/>
      <c r="R24" s="1111"/>
      <c r="S24" s="1111"/>
      <c r="T24" s="1111"/>
      <c r="U24" s="1111"/>
      <c r="V24" s="1111"/>
      <c r="W24" s="1111"/>
      <c r="X24" s="1111"/>
      <c r="Y24" s="1111"/>
      <c r="Z24" s="1111"/>
      <c r="AA24" s="1111"/>
      <c r="AB24" s="1111"/>
      <c r="AC24" s="1111"/>
      <c r="AD24" s="1111"/>
      <c r="AE24" s="1111"/>
      <c r="AF24" s="1111"/>
      <c r="AG24" s="1111"/>
      <c r="AH24" s="1111"/>
      <c r="AI24" s="1111"/>
      <c r="AJ24" s="1111"/>
      <c r="AK24" s="1111"/>
      <c r="AL24" s="1111"/>
      <c r="AM24" s="1111"/>
      <c r="AN24" s="1111"/>
      <c r="AO24" s="1111"/>
      <c r="AP24" s="1111"/>
      <c r="AQ24" s="1111"/>
      <c r="AR24" s="1111"/>
      <c r="AS24" s="1111"/>
      <c r="AT24" s="1111"/>
      <c r="AU24" s="1111"/>
      <c r="AV24" s="1111"/>
      <c r="AW24" s="1111"/>
      <c r="AX24" s="1111"/>
      <c r="AY24" s="1111"/>
      <c r="AZ24" s="1111"/>
      <c r="BA24" s="1111"/>
      <c r="BB24" s="1111"/>
      <c r="BC24" s="1111"/>
      <c r="BD24" s="1111"/>
      <c r="BE24" s="1111"/>
      <c r="BF24" s="1111"/>
      <c r="BG24" s="1111"/>
      <c r="BH24" s="1111"/>
      <c r="BI24" s="1111"/>
      <c r="BJ24" s="1111"/>
      <c r="BK24" s="1111"/>
      <c r="BL24" s="1111"/>
      <c r="BM24" s="1111"/>
      <c r="BN24" s="1111"/>
      <c r="BO24" s="1111"/>
      <c r="BP24" s="1111"/>
      <c r="BQ24" s="1111"/>
      <c r="BR24" s="1111"/>
      <c r="BS24" s="1111"/>
      <c r="BT24" s="1111"/>
      <c r="BU24" s="1111"/>
      <c r="BV24" s="1111"/>
      <c r="BW24" s="1111"/>
      <c r="BX24" s="1111"/>
      <c r="BY24" s="1111"/>
      <c r="BZ24" s="1111"/>
      <c r="CA24" s="1111"/>
      <c r="CB24" s="1111"/>
      <c r="CC24" s="1111"/>
      <c r="CD24" s="1111"/>
      <c r="CE24" s="1111"/>
      <c r="CF24" s="1111"/>
      <c r="CG24" s="1111"/>
      <c r="CH24" s="1111"/>
      <c r="CI24" s="1111"/>
      <c r="CJ24" s="1111"/>
      <c r="CK24" s="1111"/>
      <c r="CL24" s="1111"/>
      <c r="CM24" s="1111"/>
      <c r="CN24" s="1111"/>
      <c r="CO24" s="1111"/>
      <c r="CP24" s="1111"/>
      <c r="CQ24" s="1111"/>
      <c r="CR24" s="1111"/>
      <c r="CS24" s="1111"/>
      <c r="CT24" s="1111"/>
      <c r="CU24" s="1111"/>
      <c r="CV24" s="1111"/>
      <c r="CW24" s="1111"/>
      <c r="CX24" s="1124"/>
      <c r="CY24" s="1117"/>
    </row>
    <row r="25" spans="2:103" ht="15" customHeight="1">
      <c r="B25" s="1417" t="s">
        <v>1275</v>
      </c>
      <c r="C25" s="1111"/>
      <c r="D25" s="1111"/>
      <c r="E25" s="1111"/>
      <c r="F25" s="1111"/>
      <c r="G25" s="1111"/>
      <c r="H25" s="1111"/>
      <c r="I25" s="1111"/>
      <c r="J25" s="1111"/>
      <c r="K25" s="1111"/>
      <c r="L25" s="1111"/>
      <c r="M25" s="1111"/>
      <c r="N25" s="1111"/>
      <c r="O25" s="1111"/>
      <c r="P25" s="1111"/>
      <c r="Q25" s="1111"/>
      <c r="R25" s="1111"/>
      <c r="S25" s="1111"/>
      <c r="T25" s="1111"/>
      <c r="U25" s="1111"/>
      <c r="V25" s="1111"/>
      <c r="W25" s="1111"/>
      <c r="X25" s="1111"/>
      <c r="Y25" s="1111"/>
      <c r="Z25" s="1111"/>
      <c r="AA25" s="1111"/>
      <c r="AB25" s="1111"/>
      <c r="AC25" s="1111"/>
      <c r="AD25" s="1111"/>
      <c r="AE25" s="1111"/>
      <c r="AF25" s="1111"/>
      <c r="AG25" s="1111"/>
      <c r="AH25" s="1111"/>
      <c r="AI25" s="1111"/>
      <c r="AJ25" s="1111"/>
      <c r="AK25" s="1111"/>
      <c r="AL25" s="1111"/>
      <c r="AM25" s="1111"/>
      <c r="AN25" s="1111"/>
      <c r="AO25" s="1111"/>
      <c r="AP25" s="1111"/>
      <c r="AQ25" s="1111"/>
      <c r="AR25" s="1111"/>
      <c r="AS25" s="1111"/>
      <c r="AT25" s="1111"/>
      <c r="AU25" s="1111"/>
      <c r="AV25" s="1111"/>
      <c r="AW25" s="1111"/>
      <c r="AX25" s="1111"/>
      <c r="AY25" s="1111"/>
      <c r="AZ25" s="1111"/>
      <c r="BA25" s="1111"/>
      <c r="BB25" s="1111"/>
      <c r="BC25" s="1111"/>
      <c r="BD25" s="1111"/>
      <c r="BE25" s="1111"/>
      <c r="BF25" s="1111"/>
      <c r="BG25" s="1111"/>
      <c r="BH25" s="1111"/>
      <c r="BI25" s="1111"/>
      <c r="BJ25" s="1111"/>
      <c r="BK25" s="1111"/>
      <c r="BL25" s="1111"/>
      <c r="BM25" s="1111"/>
      <c r="BN25" s="1111"/>
      <c r="BO25" s="1111"/>
      <c r="BP25" s="1111"/>
      <c r="BQ25" s="1111"/>
      <c r="BR25" s="1111"/>
      <c r="BS25" s="1111"/>
      <c r="BT25" s="1111"/>
      <c r="BU25" s="1111"/>
      <c r="BV25" s="1111"/>
      <c r="BW25" s="1111"/>
      <c r="BX25" s="1111"/>
      <c r="BY25" s="1111"/>
      <c r="BZ25" s="1111"/>
      <c r="CA25" s="1111"/>
      <c r="CB25" s="1111"/>
      <c r="CC25" s="1111"/>
      <c r="CD25" s="1111"/>
      <c r="CE25" s="1111"/>
      <c r="CF25" s="1111"/>
      <c r="CG25" s="1111"/>
      <c r="CH25" s="1111"/>
      <c r="CI25" s="1111"/>
      <c r="CJ25" s="1111"/>
      <c r="CK25" s="1111"/>
      <c r="CL25" s="1111"/>
      <c r="CM25" s="1111"/>
      <c r="CN25" s="1111"/>
      <c r="CO25" s="1111"/>
      <c r="CP25" s="1111"/>
      <c r="CQ25" s="1111"/>
      <c r="CR25" s="1111"/>
      <c r="CS25" s="1111"/>
      <c r="CT25" s="1111"/>
      <c r="CU25" s="1111"/>
      <c r="CV25" s="1111"/>
      <c r="CW25" s="1111"/>
      <c r="CX25" s="1124"/>
      <c r="CY25" s="1117"/>
    </row>
    <row r="26" spans="2:103" ht="15" customHeight="1">
      <c r="B26" s="1417" t="s">
        <v>1276</v>
      </c>
      <c r="C26" s="1111"/>
      <c r="D26" s="1111"/>
      <c r="E26" s="1111"/>
      <c r="F26" s="1111"/>
      <c r="G26" s="1111"/>
      <c r="H26" s="1111"/>
      <c r="I26" s="1111"/>
      <c r="J26" s="1111"/>
      <c r="K26" s="1111"/>
      <c r="L26" s="1111"/>
      <c r="M26" s="1111"/>
      <c r="N26" s="1111"/>
      <c r="O26" s="1111"/>
      <c r="P26" s="1111"/>
      <c r="Q26" s="1111"/>
      <c r="R26" s="1111"/>
      <c r="S26" s="1111"/>
      <c r="T26" s="1111"/>
      <c r="U26" s="1111"/>
      <c r="V26" s="1111"/>
      <c r="W26" s="1111"/>
      <c r="X26" s="1111"/>
      <c r="Y26" s="1111"/>
      <c r="Z26" s="1111"/>
      <c r="AA26" s="1111"/>
      <c r="AB26" s="1111"/>
      <c r="AC26" s="1111"/>
      <c r="AD26" s="1111"/>
      <c r="AE26" s="1111"/>
      <c r="AF26" s="1111"/>
      <c r="AG26" s="1111"/>
      <c r="AH26" s="1111"/>
      <c r="AI26" s="1111"/>
      <c r="AJ26" s="1111"/>
      <c r="AK26" s="1111"/>
      <c r="AL26" s="1111"/>
      <c r="AM26" s="1111"/>
      <c r="AN26" s="1111"/>
      <c r="AO26" s="1111"/>
      <c r="AP26" s="1111"/>
      <c r="AQ26" s="1111"/>
      <c r="AR26" s="1111"/>
      <c r="AS26" s="1111"/>
      <c r="AT26" s="1111"/>
      <c r="AU26" s="1111"/>
      <c r="AV26" s="1111"/>
      <c r="AW26" s="1111"/>
      <c r="AX26" s="1111"/>
      <c r="AY26" s="1111"/>
      <c r="AZ26" s="1111"/>
      <c r="BA26" s="1111"/>
      <c r="BB26" s="1111"/>
      <c r="BC26" s="1111"/>
      <c r="BD26" s="1111"/>
      <c r="BE26" s="1111"/>
      <c r="BF26" s="1111"/>
      <c r="BG26" s="1111"/>
      <c r="BH26" s="1111"/>
      <c r="BI26" s="1111"/>
      <c r="BJ26" s="1111"/>
      <c r="BK26" s="1111"/>
      <c r="BL26" s="1111"/>
      <c r="BM26" s="1111"/>
      <c r="BN26" s="1111"/>
      <c r="BO26" s="1111"/>
      <c r="BP26" s="1111"/>
      <c r="BQ26" s="1111"/>
      <c r="BR26" s="1111"/>
      <c r="BS26" s="1111"/>
      <c r="BT26" s="1111"/>
      <c r="BU26" s="1111"/>
      <c r="BV26" s="1111"/>
      <c r="BW26" s="1111"/>
      <c r="BX26" s="1111"/>
      <c r="BY26" s="1111"/>
      <c r="BZ26" s="1111"/>
      <c r="CA26" s="1111"/>
      <c r="CB26" s="1111"/>
      <c r="CC26" s="1111"/>
      <c r="CD26" s="1111"/>
      <c r="CE26" s="1111"/>
      <c r="CF26" s="1111"/>
      <c r="CG26" s="1111"/>
      <c r="CH26" s="1111"/>
      <c r="CI26" s="1111"/>
      <c r="CJ26" s="1111"/>
      <c r="CK26" s="1111"/>
      <c r="CL26" s="1111"/>
      <c r="CM26" s="1111"/>
      <c r="CN26" s="1111"/>
      <c r="CO26" s="1111"/>
      <c r="CP26" s="1111"/>
      <c r="CQ26" s="1111"/>
      <c r="CR26" s="1111"/>
      <c r="CS26" s="1111"/>
      <c r="CT26" s="1111"/>
      <c r="CU26" s="1111"/>
      <c r="CV26" s="1111"/>
      <c r="CW26" s="1111"/>
      <c r="CX26" s="1124"/>
      <c r="CY26" s="1117"/>
    </row>
    <row r="27" spans="2:103" ht="15" customHeight="1">
      <c r="B27" s="1417" t="s">
        <v>1277</v>
      </c>
      <c r="C27" s="1111"/>
      <c r="D27" s="1111"/>
      <c r="E27" s="1111"/>
      <c r="F27" s="1111"/>
      <c r="G27" s="1111"/>
      <c r="H27" s="1111"/>
      <c r="I27" s="1111"/>
      <c r="J27" s="1111"/>
      <c r="K27" s="1111"/>
      <c r="L27" s="1111"/>
      <c r="M27" s="1111"/>
      <c r="N27" s="1111"/>
      <c r="O27" s="1111"/>
      <c r="P27" s="1111"/>
      <c r="Q27" s="1111"/>
      <c r="R27" s="1111"/>
      <c r="S27" s="1111"/>
      <c r="T27" s="1111"/>
      <c r="U27" s="1111"/>
      <c r="V27" s="1111"/>
      <c r="W27" s="1111"/>
      <c r="X27" s="1111"/>
      <c r="Y27" s="1111"/>
      <c r="Z27" s="1111"/>
      <c r="AA27" s="1111"/>
      <c r="AB27" s="1111"/>
      <c r="AC27" s="1111"/>
      <c r="AD27" s="1111"/>
      <c r="AE27" s="1111"/>
      <c r="AF27" s="1111"/>
      <c r="AG27" s="1111"/>
      <c r="AH27" s="1111"/>
      <c r="AI27" s="1111"/>
      <c r="AJ27" s="1111"/>
      <c r="AK27" s="1111"/>
      <c r="AL27" s="1111"/>
      <c r="AM27" s="1111"/>
      <c r="AN27" s="1111"/>
      <c r="AO27" s="1111"/>
      <c r="AP27" s="1111"/>
      <c r="AQ27" s="1111"/>
      <c r="AR27" s="1111"/>
      <c r="AS27" s="1111"/>
      <c r="AT27" s="1111"/>
      <c r="AU27" s="1111"/>
      <c r="AV27" s="1111"/>
      <c r="AW27" s="1111"/>
      <c r="AX27" s="1111"/>
      <c r="AY27" s="1111"/>
      <c r="AZ27" s="1111"/>
      <c r="BA27" s="1111"/>
      <c r="BB27" s="1111"/>
      <c r="BC27" s="1111"/>
      <c r="BD27" s="1111"/>
      <c r="BE27" s="1111"/>
      <c r="BF27" s="1111"/>
      <c r="BG27" s="1111"/>
      <c r="BH27" s="1111"/>
      <c r="BI27" s="1111"/>
      <c r="BJ27" s="1111"/>
      <c r="BK27" s="1111"/>
      <c r="BL27" s="1111"/>
      <c r="BM27" s="1111"/>
      <c r="BN27" s="1111"/>
      <c r="BO27" s="1111"/>
      <c r="BP27" s="1111"/>
      <c r="BQ27" s="1111"/>
      <c r="BR27" s="1111"/>
      <c r="BS27" s="1111"/>
      <c r="BT27" s="1111"/>
      <c r="BU27" s="1111"/>
      <c r="BV27" s="1111"/>
      <c r="BW27" s="1111"/>
      <c r="BX27" s="1111"/>
      <c r="BY27" s="1111"/>
      <c r="BZ27" s="1111"/>
      <c r="CA27" s="1111"/>
      <c r="CB27" s="1111"/>
      <c r="CC27" s="1111"/>
      <c r="CD27" s="1111"/>
      <c r="CE27" s="1111"/>
      <c r="CF27" s="1111"/>
      <c r="CG27" s="1111"/>
      <c r="CH27" s="1111"/>
      <c r="CI27" s="1111"/>
      <c r="CJ27" s="1111"/>
      <c r="CK27" s="1111"/>
      <c r="CL27" s="1111"/>
      <c r="CM27" s="1111"/>
      <c r="CN27" s="1111"/>
      <c r="CO27" s="1111"/>
      <c r="CP27" s="1111"/>
      <c r="CQ27" s="1111"/>
      <c r="CR27" s="1111"/>
      <c r="CS27" s="1111"/>
      <c r="CT27" s="1111"/>
      <c r="CU27" s="1111"/>
      <c r="CV27" s="1111"/>
      <c r="CW27" s="1111"/>
      <c r="CX27" s="1124"/>
      <c r="CY27" s="1117"/>
    </row>
    <row r="28" spans="2:103" ht="15" customHeight="1">
      <c r="B28" s="2367" t="s">
        <v>1249</v>
      </c>
      <c r="C28" s="1111"/>
      <c r="D28" s="1111"/>
      <c r="E28" s="1111"/>
      <c r="F28" s="1111"/>
      <c r="G28" s="1111"/>
      <c r="H28" s="1111"/>
      <c r="I28" s="1111"/>
      <c r="J28" s="1111"/>
      <c r="K28" s="1111"/>
      <c r="L28" s="1111"/>
      <c r="M28" s="1111"/>
      <c r="N28" s="1111"/>
      <c r="O28" s="1111"/>
      <c r="P28" s="1111"/>
      <c r="Q28" s="1111"/>
      <c r="R28" s="1111"/>
      <c r="S28" s="1111"/>
      <c r="T28" s="1111"/>
      <c r="U28" s="1111"/>
      <c r="V28" s="1111"/>
      <c r="W28" s="1111"/>
      <c r="X28" s="1111"/>
      <c r="Y28" s="1111"/>
      <c r="Z28" s="1111"/>
      <c r="AA28" s="1111"/>
      <c r="AB28" s="1111"/>
      <c r="AC28" s="1111"/>
      <c r="AD28" s="1111"/>
      <c r="AE28" s="1111"/>
      <c r="AF28" s="1111"/>
      <c r="AG28" s="1111"/>
      <c r="AH28" s="1111"/>
      <c r="AI28" s="1111"/>
      <c r="AJ28" s="1111"/>
      <c r="AK28" s="1111"/>
      <c r="AL28" s="1111"/>
      <c r="AM28" s="1111"/>
      <c r="AN28" s="1111"/>
      <c r="AO28" s="1111"/>
      <c r="AP28" s="1111"/>
      <c r="AQ28" s="1111"/>
      <c r="AR28" s="1111"/>
      <c r="AS28" s="1111"/>
      <c r="AT28" s="1111"/>
      <c r="AU28" s="1111"/>
      <c r="AV28" s="1111"/>
      <c r="AW28" s="1111"/>
      <c r="AX28" s="1111"/>
      <c r="AY28" s="1111"/>
      <c r="AZ28" s="1111"/>
      <c r="BA28" s="1111"/>
      <c r="BB28" s="1111"/>
      <c r="BC28" s="1111"/>
      <c r="BD28" s="1111"/>
      <c r="BE28" s="1111"/>
      <c r="BF28" s="1111"/>
      <c r="BG28" s="1111"/>
      <c r="BH28" s="1111"/>
      <c r="BI28" s="1111"/>
      <c r="BJ28" s="1111"/>
      <c r="BK28" s="1111"/>
      <c r="BL28" s="1111"/>
      <c r="BM28" s="1111"/>
      <c r="BN28" s="1111"/>
      <c r="BO28" s="1111"/>
      <c r="BP28" s="1111"/>
      <c r="BQ28" s="1111"/>
      <c r="BR28" s="1111"/>
      <c r="BS28" s="1111"/>
      <c r="BT28" s="1111"/>
      <c r="BU28" s="1111"/>
      <c r="BV28" s="1111"/>
      <c r="BW28" s="1111"/>
      <c r="BX28" s="1111"/>
      <c r="BY28" s="1111"/>
      <c r="BZ28" s="1111"/>
      <c r="CA28" s="1111"/>
      <c r="CB28" s="1111"/>
      <c r="CC28" s="1111"/>
      <c r="CD28" s="1111"/>
      <c r="CE28" s="1111"/>
      <c r="CF28" s="1111"/>
      <c r="CG28" s="1111"/>
      <c r="CH28" s="1111"/>
      <c r="CI28" s="1111"/>
      <c r="CJ28" s="1111"/>
      <c r="CK28" s="1111"/>
      <c r="CL28" s="1111"/>
      <c r="CM28" s="1111"/>
      <c r="CN28" s="1111"/>
      <c r="CO28" s="1111"/>
      <c r="CP28" s="1111"/>
      <c r="CQ28" s="1111"/>
      <c r="CR28" s="1111"/>
      <c r="CS28" s="1111"/>
      <c r="CT28" s="1111"/>
      <c r="CU28" s="1111"/>
      <c r="CV28" s="1111"/>
      <c r="CW28" s="1111"/>
      <c r="CX28" s="1124"/>
      <c r="CY28" s="1117"/>
    </row>
    <row r="29" spans="2:103" ht="15" customHeight="1">
      <c r="B29" s="2327" t="s">
        <v>1250</v>
      </c>
      <c r="C29" s="629" t="str">
        <f>IF(OR(ISNUMBER(C30),ISNUMBER(C32)),SUM(C30,C32),"")</f>
        <v/>
      </c>
      <c r="D29" s="629" t="str">
        <f t="shared" ref="D29:BO29" si="15">IF(OR(ISNUMBER(D30),ISNUMBER(D32)),SUM(D30,D32),"")</f>
        <v/>
      </c>
      <c r="E29" s="629" t="str">
        <f t="shared" si="15"/>
        <v/>
      </c>
      <c r="F29" s="629" t="str">
        <f t="shared" si="15"/>
        <v/>
      </c>
      <c r="G29" s="629" t="str">
        <f t="shared" si="15"/>
        <v/>
      </c>
      <c r="H29" s="629" t="str">
        <f t="shared" si="15"/>
        <v/>
      </c>
      <c r="I29" s="629" t="str">
        <f t="shared" si="15"/>
        <v/>
      </c>
      <c r="J29" s="629" t="str">
        <f t="shared" si="15"/>
        <v/>
      </c>
      <c r="K29" s="629" t="str">
        <f t="shared" si="15"/>
        <v/>
      </c>
      <c r="L29" s="629" t="str">
        <f t="shared" si="15"/>
        <v/>
      </c>
      <c r="M29" s="629" t="str">
        <f t="shared" si="15"/>
        <v/>
      </c>
      <c r="N29" s="629" t="str">
        <f t="shared" si="15"/>
        <v/>
      </c>
      <c r="O29" s="629" t="str">
        <f t="shared" si="15"/>
        <v/>
      </c>
      <c r="P29" s="629" t="str">
        <f t="shared" si="15"/>
        <v/>
      </c>
      <c r="Q29" s="629" t="str">
        <f t="shared" si="15"/>
        <v/>
      </c>
      <c r="R29" s="629" t="str">
        <f t="shared" si="15"/>
        <v/>
      </c>
      <c r="S29" s="629" t="str">
        <f t="shared" si="15"/>
        <v/>
      </c>
      <c r="T29" s="629" t="str">
        <f t="shared" si="15"/>
        <v/>
      </c>
      <c r="U29" s="629" t="str">
        <f t="shared" si="15"/>
        <v/>
      </c>
      <c r="V29" s="629" t="str">
        <f t="shared" si="15"/>
        <v/>
      </c>
      <c r="W29" s="629" t="str">
        <f t="shared" si="15"/>
        <v/>
      </c>
      <c r="X29" s="629" t="str">
        <f t="shared" si="15"/>
        <v/>
      </c>
      <c r="Y29" s="629" t="str">
        <f t="shared" si="15"/>
        <v/>
      </c>
      <c r="Z29" s="629" t="str">
        <f t="shared" si="15"/>
        <v/>
      </c>
      <c r="AA29" s="629" t="str">
        <f t="shared" si="15"/>
        <v/>
      </c>
      <c r="AB29" s="629" t="str">
        <f t="shared" si="15"/>
        <v/>
      </c>
      <c r="AC29" s="629" t="str">
        <f t="shared" si="15"/>
        <v/>
      </c>
      <c r="AD29" s="629" t="str">
        <f t="shared" si="15"/>
        <v/>
      </c>
      <c r="AE29" s="629" t="str">
        <f t="shared" si="15"/>
        <v/>
      </c>
      <c r="AF29" s="629" t="str">
        <f t="shared" si="15"/>
        <v/>
      </c>
      <c r="AG29" s="629" t="str">
        <f t="shared" si="15"/>
        <v/>
      </c>
      <c r="AH29" s="629" t="str">
        <f t="shared" si="15"/>
        <v/>
      </c>
      <c r="AI29" s="629" t="str">
        <f t="shared" si="15"/>
        <v/>
      </c>
      <c r="AJ29" s="629" t="str">
        <f t="shared" si="15"/>
        <v/>
      </c>
      <c r="AK29" s="629" t="str">
        <f t="shared" si="15"/>
        <v/>
      </c>
      <c r="AL29" s="629" t="str">
        <f t="shared" si="15"/>
        <v/>
      </c>
      <c r="AM29" s="629" t="str">
        <f t="shared" si="15"/>
        <v/>
      </c>
      <c r="AN29" s="629" t="str">
        <f t="shared" si="15"/>
        <v/>
      </c>
      <c r="AO29" s="629" t="str">
        <f t="shared" si="15"/>
        <v/>
      </c>
      <c r="AP29" s="629" t="str">
        <f t="shared" si="15"/>
        <v/>
      </c>
      <c r="AQ29" s="629" t="str">
        <f t="shared" si="15"/>
        <v/>
      </c>
      <c r="AR29" s="629" t="str">
        <f t="shared" si="15"/>
        <v/>
      </c>
      <c r="AS29" s="629" t="str">
        <f t="shared" si="15"/>
        <v/>
      </c>
      <c r="AT29" s="629" t="str">
        <f t="shared" si="15"/>
        <v/>
      </c>
      <c r="AU29" s="629" t="str">
        <f t="shared" si="15"/>
        <v/>
      </c>
      <c r="AV29" s="629" t="str">
        <f t="shared" si="15"/>
        <v/>
      </c>
      <c r="AW29" s="629" t="str">
        <f t="shared" si="15"/>
        <v/>
      </c>
      <c r="AX29" s="629" t="str">
        <f t="shared" si="15"/>
        <v/>
      </c>
      <c r="AY29" s="629" t="str">
        <f t="shared" si="15"/>
        <v/>
      </c>
      <c r="AZ29" s="629" t="str">
        <f t="shared" si="15"/>
        <v/>
      </c>
      <c r="BA29" s="629" t="str">
        <f t="shared" si="15"/>
        <v/>
      </c>
      <c r="BB29" s="629" t="str">
        <f t="shared" si="15"/>
        <v/>
      </c>
      <c r="BC29" s="629" t="str">
        <f t="shared" si="15"/>
        <v/>
      </c>
      <c r="BD29" s="629" t="str">
        <f t="shared" si="15"/>
        <v/>
      </c>
      <c r="BE29" s="629" t="str">
        <f t="shared" si="15"/>
        <v/>
      </c>
      <c r="BF29" s="629" t="str">
        <f t="shared" si="15"/>
        <v/>
      </c>
      <c r="BG29" s="629" t="str">
        <f t="shared" si="15"/>
        <v/>
      </c>
      <c r="BH29" s="629" t="str">
        <f t="shared" si="15"/>
        <v/>
      </c>
      <c r="BI29" s="629" t="str">
        <f t="shared" si="15"/>
        <v/>
      </c>
      <c r="BJ29" s="629" t="str">
        <f t="shared" si="15"/>
        <v/>
      </c>
      <c r="BK29" s="629" t="str">
        <f t="shared" si="15"/>
        <v/>
      </c>
      <c r="BL29" s="629" t="str">
        <f t="shared" si="15"/>
        <v/>
      </c>
      <c r="BM29" s="629" t="str">
        <f t="shared" si="15"/>
        <v/>
      </c>
      <c r="BN29" s="629" t="str">
        <f t="shared" si="15"/>
        <v/>
      </c>
      <c r="BO29" s="629" t="str">
        <f t="shared" si="15"/>
        <v/>
      </c>
      <c r="BP29" s="629" t="str">
        <f t="shared" ref="BP29:CW29" si="16">IF(OR(ISNUMBER(BP30),ISNUMBER(BP32)),SUM(BP30,BP32),"")</f>
        <v/>
      </c>
      <c r="BQ29" s="629" t="str">
        <f t="shared" si="16"/>
        <v/>
      </c>
      <c r="BR29" s="629" t="str">
        <f t="shared" si="16"/>
        <v/>
      </c>
      <c r="BS29" s="629" t="str">
        <f t="shared" si="16"/>
        <v/>
      </c>
      <c r="BT29" s="629" t="str">
        <f t="shared" si="16"/>
        <v/>
      </c>
      <c r="BU29" s="629" t="str">
        <f t="shared" si="16"/>
        <v/>
      </c>
      <c r="BV29" s="629" t="str">
        <f t="shared" si="16"/>
        <v/>
      </c>
      <c r="BW29" s="629" t="str">
        <f t="shared" si="16"/>
        <v/>
      </c>
      <c r="BX29" s="629" t="str">
        <f t="shared" si="16"/>
        <v/>
      </c>
      <c r="BY29" s="629" t="str">
        <f t="shared" si="16"/>
        <v/>
      </c>
      <c r="BZ29" s="629" t="str">
        <f t="shared" si="16"/>
        <v/>
      </c>
      <c r="CA29" s="629" t="str">
        <f t="shared" si="16"/>
        <v/>
      </c>
      <c r="CB29" s="629" t="str">
        <f t="shared" si="16"/>
        <v/>
      </c>
      <c r="CC29" s="629" t="str">
        <f t="shared" si="16"/>
        <v/>
      </c>
      <c r="CD29" s="629" t="str">
        <f t="shared" si="16"/>
        <v/>
      </c>
      <c r="CE29" s="629" t="str">
        <f t="shared" si="16"/>
        <v/>
      </c>
      <c r="CF29" s="629" t="str">
        <f t="shared" si="16"/>
        <v/>
      </c>
      <c r="CG29" s="629" t="str">
        <f t="shared" si="16"/>
        <v/>
      </c>
      <c r="CH29" s="629" t="str">
        <f t="shared" si="16"/>
        <v/>
      </c>
      <c r="CI29" s="629" t="str">
        <f t="shared" si="16"/>
        <v/>
      </c>
      <c r="CJ29" s="629" t="str">
        <f t="shared" si="16"/>
        <v/>
      </c>
      <c r="CK29" s="629" t="str">
        <f t="shared" si="16"/>
        <v/>
      </c>
      <c r="CL29" s="629" t="str">
        <f t="shared" si="16"/>
        <v/>
      </c>
      <c r="CM29" s="629" t="str">
        <f t="shared" si="16"/>
        <v/>
      </c>
      <c r="CN29" s="629" t="str">
        <f t="shared" si="16"/>
        <v/>
      </c>
      <c r="CO29" s="629" t="str">
        <f t="shared" si="16"/>
        <v/>
      </c>
      <c r="CP29" s="629" t="str">
        <f t="shared" si="16"/>
        <v/>
      </c>
      <c r="CQ29" s="629" t="str">
        <f t="shared" si="16"/>
        <v/>
      </c>
      <c r="CR29" s="629" t="str">
        <f t="shared" si="16"/>
        <v/>
      </c>
      <c r="CS29" s="629" t="str">
        <f t="shared" si="16"/>
        <v/>
      </c>
      <c r="CT29" s="629" t="str">
        <f t="shared" si="16"/>
        <v/>
      </c>
      <c r="CU29" s="629" t="str">
        <f t="shared" si="16"/>
        <v/>
      </c>
      <c r="CV29" s="629" t="str">
        <f t="shared" si="16"/>
        <v/>
      </c>
      <c r="CW29" s="629" t="str">
        <f t="shared" si="16"/>
        <v/>
      </c>
      <c r="CX29" s="630" t="str">
        <f>IF(OR(ISNUMBER(CX30),ISNUMBER(CX32)),SUM(CX30,CX32),"")</f>
        <v/>
      </c>
      <c r="CY29" s="783"/>
    </row>
    <row r="30" spans="2:103" ht="15" customHeight="1">
      <c r="B30" s="2328" t="s">
        <v>1248</v>
      </c>
      <c r="C30" s="629" t="str">
        <f>IF(ISNUMBER(C31),C31,"")</f>
        <v/>
      </c>
      <c r="D30" s="629" t="str">
        <f t="shared" ref="D30:BO30" si="17">IF(ISNUMBER(D31),D31,"")</f>
        <v/>
      </c>
      <c r="E30" s="629" t="str">
        <f t="shared" si="17"/>
        <v/>
      </c>
      <c r="F30" s="629" t="str">
        <f t="shared" si="17"/>
        <v/>
      </c>
      <c r="G30" s="629" t="str">
        <f t="shared" si="17"/>
        <v/>
      </c>
      <c r="H30" s="629" t="str">
        <f t="shared" si="17"/>
        <v/>
      </c>
      <c r="I30" s="629" t="str">
        <f t="shared" si="17"/>
        <v/>
      </c>
      <c r="J30" s="629" t="str">
        <f t="shared" si="17"/>
        <v/>
      </c>
      <c r="K30" s="629" t="str">
        <f t="shared" si="17"/>
        <v/>
      </c>
      <c r="L30" s="629" t="str">
        <f t="shared" si="17"/>
        <v/>
      </c>
      <c r="M30" s="629" t="str">
        <f t="shared" si="17"/>
        <v/>
      </c>
      <c r="N30" s="629" t="str">
        <f t="shared" si="17"/>
        <v/>
      </c>
      <c r="O30" s="629" t="str">
        <f t="shared" si="17"/>
        <v/>
      </c>
      <c r="P30" s="629" t="str">
        <f t="shared" si="17"/>
        <v/>
      </c>
      <c r="Q30" s="629" t="str">
        <f t="shared" si="17"/>
        <v/>
      </c>
      <c r="R30" s="629" t="str">
        <f t="shared" si="17"/>
        <v/>
      </c>
      <c r="S30" s="629" t="str">
        <f t="shared" si="17"/>
        <v/>
      </c>
      <c r="T30" s="629" t="str">
        <f t="shared" si="17"/>
        <v/>
      </c>
      <c r="U30" s="629" t="str">
        <f t="shared" si="17"/>
        <v/>
      </c>
      <c r="V30" s="629" t="str">
        <f t="shared" si="17"/>
        <v/>
      </c>
      <c r="W30" s="629" t="str">
        <f t="shared" si="17"/>
        <v/>
      </c>
      <c r="X30" s="629" t="str">
        <f t="shared" si="17"/>
        <v/>
      </c>
      <c r="Y30" s="629" t="str">
        <f t="shared" si="17"/>
        <v/>
      </c>
      <c r="Z30" s="629" t="str">
        <f t="shared" si="17"/>
        <v/>
      </c>
      <c r="AA30" s="629" t="str">
        <f t="shared" si="17"/>
        <v/>
      </c>
      <c r="AB30" s="629" t="str">
        <f t="shared" si="17"/>
        <v/>
      </c>
      <c r="AC30" s="629" t="str">
        <f t="shared" si="17"/>
        <v/>
      </c>
      <c r="AD30" s="629" t="str">
        <f t="shared" si="17"/>
        <v/>
      </c>
      <c r="AE30" s="629" t="str">
        <f t="shared" si="17"/>
        <v/>
      </c>
      <c r="AF30" s="629" t="str">
        <f t="shared" si="17"/>
        <v/>
      </c>
      <c r="AG30" s="629" t="str">
        <f t="shared" si="17"/>
        <v/>
      </c>
      <c r="AH30" s="629" t="str">
        <f t="shared" si="17"/>
        <v/>
      </c>
      <c r="AI30" s="629" t="str">
        <f t="shared" si="17"/>
        <v/>
      </c>
      <c r="AJ30" s="629" t="str">
        <f t="shared" si="17"/>
        <v/>
      </c>
      <c r="AK30" s="629" t="str">
        <f t="shared" si="17"/>
        <v/>
      </c>
      <c r="AL30" s="629" t="str">
        <f t="shared" si="17"/>
        <v/>
      </c>
      <c r="AM30" s="629" t="str">
        <f t="shared" si="17"/>
        <v/>
      </c>
      <c r="AN30" s="629" t="str">
        <f t="shared" si="17"/>
        <v/>
      </c>
      <c r="AO30" s="629" t="str">
        <f t="shared" si="17"/>
        <v/>
      </c>
      <c r="AP30" s="629" t="str">
        <f t="shared" si="17"/>
        <v/>
      </c>
      <c r="AQ30" s="629" t="str">
        <f t="shared" si="17"/>
        <v/>
      </c>
      <c r="AR30" s="629" t="str">
        <f t="shared" si="17"/>
        <v/>
      </c>
      <c r="AS30" s="629" t="str">
        <f t="shared" si="17"/>
        <v/>
      </c>
      <c r="AT30" s="629" t="str">
        <f t="shared" si="17"/>
        <v/>
      </c>
      <c r="AU30" s="629" t="str">
        <f t="shared" si="17"/>
        <v/>
      </c>
      <c r="AV30" s="629" t="str">
        <f t="shared" si="17"/>
        <v/>
      </c>
      <c r="AW30" s="629" t="str">
        <f t="shared" si="17"/>
        <v/>
      </c>
      <c r="AX30" s="629" t="str">
        <f t="shared" si="17"/>
        <v/>
      </c>
      <c r="AY30" s="629" t="str">
        <f t="shared" si="17"/>
        <v/>
      </c>
      <c r="AZ30" s="629" t="str">
        <f t="shared" si="17"/>
        <v/>
      </c>
      <c r="BA30" s="629" t="str">
        <f t="shared" si="17"/>
        <v/>
      </c>
      <c r="BB30" s="629" t="str">
        <f t="shared" si="17"/>
        <v/>
      </c>
      <c r="BC30" s="629" t="str">
        <f t="shared" si="17"/>
        <v/>
      </c>
      <c r="BD30" s="629" t="str">
        <f t="shared" si="17"/>
        <v/>
      </c>
      <c r="BE30" s="629" t="str">
        <f t="shared" si="17"/>
        <v/>
      </c>
      <c r="BF30" s="629" t="str">
        <f t="shared" si="17"/>
        <v/>
      </c>
      <c r="BG30" s="629" t="str">
        <f t="shared" si="17"/>
        <v/>
      </c>
      <c r="BH30" s="629" t="str">
        <f t="shared" si="17"/>
        <v/>
      </c>
      <c r="BI30" s="629" t="str">
        <f t="shared" si="17"/>
        <v/>
      </c>
      <c r="BJ30" s="629" t="str">
        <f t="shared" si="17"/>
        <v/>
      </c>
      <c r="BK30" s="629" t="str">
        <f t="shared" si="17"/>
        <v/>
      </c>
      <c r="BL30" s="629" t="str">
        <f t="shared" si="17"/>
        <v/>
      </c>
      <c r="BM30" s="629" t="str">
        <f t="shared" si="17"/>
        <v/>
      </c>
      <c r="BN30" s="629" t="str">
        <f t="shared" si="17"/>
        <v/>
      </c>
      <c r="BO30" s="629" t="str">
        <f t="shared" si="17"/>
        <v/>
      </c>
      <c r="BP30" s="629" t="str">
        <f t="shared" ref="BP30:CX30" si="18">IF(ISNUMBER(BP31),BP31,"")</f>
        <v/>
      </c>
      <c r="BQ30" s="629" t="str">
        <f t="shared" si="18"/>
        <v/>
      </c>
      <c r="BR30" s="629" t="str">
        <f t="shared" si="18"/>
        <v/>
      </c>
      <c r="BS30" s="629" t="str">
        <f t="shared" si="18"/>
        <v/>
      </c>
      <c r="BT30" s="629" t="str">
        <f t="shared" si="18"/>
        <v/>
      </c>
      <c r="BU30" s="629" t="str">
        <f t="shared" si="18"/>
        <v/>
      </c>
      <c r="BV30" s="629" t="str">
        <f t="shared" si="18"/>
        <v/>
      </c>
      <c r="BW30" s="629" t="str">
        <f t="shared" si="18"/>
        <v/>
      </c>
      <c r="BX30" s="629" t="str">
        <f t="shared" si="18"/>
        <v/>
      </c>
      <c r="BY30" s="629" t="str">
        <f t="shared" si="18"/>
        <v/>
      </c>
      <c r="BZ30" s="629" t="str">
        <f t="shared" si="18"/>
        <v/>
      </c>
      <c r="CA30" s="629" t="str">
        <f t="shared" si="18"/>
        <v/>
      </c>
      <c r="CB30" s="629" t="str">
        <f t="shared" si="18"/>
        <v/>
      </c>
      <c r="CC30" s="629" t="str">
        <f t="shared" si="18"/>
        <v/>
      </c>
      <c r="CD30" s="629" t="str">
        <f t="shared" si="18"/>
        <v/>
      </c>
      <c r="CE30" s="629" t="str">
        <f t="shared" si="18"/>
        <v/>
      </c>
      <c r="CF30" s="629" t="str">
        <f t="shared" si="18"/>
        <v/>
      </c>
      <c r="CG30" s="629" t="str">
        <f t="shared" si="18"/>
        <v/>
      </c>
      <c r="CH30" s="629" t="str">
        <f t="shared" si="18"/>
        <v/>
      </c>
      <c r="CI30" s="629" t="str">
        <f t="shared" si="18"/>
        <v/>
      </c>
      <c r="CJ30" s="629" t="str">
        <f t="shared" si="18"/>
        <v/>
      </c>
      <c r="CK30" s="629" t="str">
        <f t="shared" si="18"/>
        <v/>
      </c>
      <c r="CL30" s="629" t="str">
        <f t="shared" si="18"/>
        <v/>
      </c>
      <c r="CM30" s="629" t="str">
        <f t="shared" si="18"/>
        <v/>
      </c>
      <c r="CN30" s="629" t="str">
        <f t="shared" si="18"/>
        <v/>
      </c>
      <c r="CO30" s="629" t="str">
        <f t="shared" si="18"/>
        <v/>
      </c>
      <c r="CP30" s="629" t="str">
        <f t="shared" si="18"/>
        <v/>
      </c>
      <c r="CQ30" s="629" t="str">
        <f t="shared" si="18"/>
        <v/>
      </c>
      <c r="CR30" s="629" t="str">
        <f t="shared" si="18"/>
        <v/>
      </c>
      <c r="CS30" s="629" t="str">
        <f t="shared" si="18"/>
        <v/>
      </c>
      <c r="CT30" s="629" t="str">
        <f t="shared" si="18"/>
        <v/>
      </c>
      <c r="CU30" s="629" t="str">
        <f t="shared" si="18"/>
        <v/>
      </c>
      <c r="CV30" s="629" t="str">
        <f t="shared" si="18"/>
        <v/>
      </c>
      <c r="CW30" s="629" t="str">
        <f t="shared" si="18"/>
        <v/>
      </c>
      <c r="CX30" s="630" t="str">
        <f t="shared" si="18"/>
        <v/>
      </c>
      <c r="CY30" s="1117"/>
    </row>
    <row r="31" spans="2:103" ht="15" customHeight="1">
      <c r="B31" s="1417" t="s">
        <v>1278</v>
      </c>
      <c r="C31" s="1111"/>
      <c r="D31" s="1111"/>
      <c r="E31" s="1111"/>
      <c r="F31" s="1111"/>
      <c r="G31" s="1111"/>
      <c r="H31" s="1111"/>
      <c r="I31" s="1111"/>
      <c r="J31" s="1111"/>
      <c r="K31" s="1111"/>
      <c r="L31" s="1111"/>
      <c r="M31" s="1111"/>
      <c r="N31" s="1111"/>
      <c r="O31" s="1111"/>
      <c r="P31" s="1111"/>
      <c r="Q31" s="1111"/>
      <c r="R31" s="1111"/>
      <c r="S31" s="1111"/>
      <c r="T31" s="1111"/>
      <c r="U31" s="1111"/>
      <c r="V31" s="1111"/>
      <c r="W31" s="1111"/>
      <c r="X31" s="1111"/>
      <c r="Y31" s="1111"/>
      <c r="Z31" s="1111"/>
      <c r="AA31" s="1111"/>
      <c r="AB31" s="1111"/>
      <c r="AC31" s="1111"/>
      <c r="AD31" s="1111"/>
      <c r="AE31" s="1111"/>
      <c r="AF31" s="1111"/>
      <c r="AG31" s="1111"/>
      <c r="AH31" s="1111"/>
      <c r="AI31" s="1111"/>
      <c r="AJ31" s="1111"/>
      <c r="AK31" s="1111"/>
      <c r="AL31" s="1111"/>
      <c r="AM31" s="1111"/>
      <c r="AN31" s="1111"/>
      <c r="AO31" s="1111"/>
      <c r="AP31" s="1111"/>
      <c r="AQ31" s="1111"/>
      <c r="AR31" s="1111"/>
      <c r="AS31" s="1111"/>
      <c r="AT31" s="1111"/>
      <c r="AU31" s="1111"/>
      <c r="AV31" s="1111"/>
      <c r="AW31" s="1111"/>
      <c r="AX31" s="1111"/>
      <c r="AY31" s="1111"/>
      <c r="AZ31" s="1111"/>
      <c r="BA31" s="1111"/>
      <c r="BB31" s="1111"/>
      <c r="BC31" s="1111"/>
      <c r="BD31" s="1111"/>
      <c r="BE31" s="1111"/>
      <c r="BF31" s="1111"/>
      <c r="BG31" s="1111"/>
      <c r="BH31" s="1111"/>
      <c r="BI31" s="1111"/>
      <c r="BJ31" s="1111"/>
      <c r="BK31" s="1111"/>
      <c r="BL31" s="1111"/>
      <c r="BM31" s="1111"/>
      <c r="BN31" s="1111"/>
      <c r="BO31" s="1111"/>
      <c r="BP31" s="1111"/>
      <c r="BQ31" s="1111"/>
      <c r="BR31" s="1111"/>
      <c r="BS31" s="1111"/>
      <c r="BT31" s="1111"/>
      <c r="BU31" s="1111"/>
      <c r="BV31" s="1111"/>
      <c r="BW31" s="1111"/>
      <c r="BX31" s="1111"/>
      <c r="BY31" s="1111"/>
      <c r="BZ31" s="1111"/>
      <c r="CA31" s="1111"/>
      <c r="CB31" s="1111"/>
      <c r="CC31" s="1111"/>
      <c r="CD31" s="1111"/>
      <c r="CE31" s="1111"/>
      <c r="CF31" s="1111"/>
      <c r="CG31" s="1111"/>
      <c r="CH31" s="1111"/>
      <c r="CI31" s="1111"/>
      <c r="CJ31" s="1111"/>
      <c r="CK31" s="1111"/>
      <c r="CL31" s="1111"/>
      <c r="CM31" s="1111"/>
      <c r="CN31" s="1111"/>
      <c r="CO31" s="1111"/>
      <c r="CP31" s="1111"/>
      <c r="CQ31" s="1111"/>
      <c r="CR31" s="1111"/>
      <c r="CS31" s="1111"/>
      <c r="CT31" s="1111"/>
      <c r="CU31" s="1111"/>
      <c r="CV31" s="1111"/>
      <c r="CW31" s="1111"/>
      <c r="CX31" s="1124"/>
      <c r="CY31" s="1117"/>
    </row>
    <row r="32" spans="2:103" ht="15" customHeight="1">
      <c r="B32" s="2328" t="s">
        <v>1279</v>
      </c>
      <c r="C32" s="1111"/>
      <c r="D32" s="1111"/>
      <c r="E32" s="1111"/>
      <c r="F32" s="1111"/>
      <c r="G32" s="1111"/>
      <c r="H32" s="1111"/>
      <c r="I32" s="1111"/>
      <c r="J32" s="1111"/>
      <c r="K32" s="1111"/>
      <c r="L32" s="1111"/>
      <c r="M32" s="1111"/>
      <c r="N32" s="1111"/>
      <c r="O32" s="1111"/>
      <c r="P32" s="1111"/>
      <c r="Q32" s="1111"/>
      <c r="R32" s="1111"/>
      <c r="S32" s="1111"/>
      <c r="T32" s="1111"/>
      <c r="U32" s="1111"/>
      <c r="V32" s="1111"/>
      <c r="W32" s="1111"/>
      <c r="X32" s="1111"/>
      <c r="Y32" s="1111"/>
      <c r="Z32" s="1111"/>
      <c r="AA32" s="1111"/>
      <c r="AB32" s="1111"/>
      <c r="AC32" s="1111"/>
      <c r="AD32" s="1111"/>
      <c r="AE32" s="1111"/>
      <c r="AF32" s="1111"/>
      <c r="AG32" s="1111"/>
      <c r="AH32" s="1111"/>
      <c r="AI32" s="1111"/>
      <c r="AJ32" s="1111"/>
      <c r="AK32" s="1111"/>
      <c r="AL32" s="1111"/>
      <c r="AM32" s="1111"/>
      <c r="AN32" s="1111"/>
      <c r="AO32" s="1111"/>
      <c r="AP32" s="1111"/>
      <c r="AQ32" s="1111"/>
      <c r="AR32" s="1111"/>
      <c r="AS32" s="1111"/>
      <c r="AT32" s="1111"/>
      <c r="AU32" s="1111"/>
      <c r="AV32" s="1111"/>
      <c r="AW32" s="1111"/>
      <c r="AX32" s="1111"/>
      <c r="AY32" s="1111"/>
      <c r="AZ32" s="1111"/>
      <c r="BA32" s="1111"/>
      <c r="BB32" s="1111"/>
      <c r="BC32" s="1111"/>
      <c r="BD32" s="1111"/>
      <c r="BE32" s="1111"/>
      <c r="BF32" s="1111"/>
      <c r="BG32" s="1111"/>
      <c r="BH32" s="1111"/>
      <c r="BI32" s="1111"/>
      <c r="BJ32" s="1111"/>
      <c r="BK32" s="1111"/>
      <c r="BL32" s="1111"/>
      <c r="BM32" s="1111"/>
      <c r="BN32" s="1111"/>
      <c r="BO32" s="1111"/>
      <c r="BP32" s="1111"/>
      <c r="BQ32" s="1111"/>
      <c r="BR32" s="1111"/>
      <c r="BS32" s="1111"/>
      <c r="BT32" s="1111"/>
      <c r="BU32" s="1111"/>
      <c r="BV32" s="1111"/>
      <c r="BW32" s="1111"/>
      <c r="BX32" s="1111"/>
      <c r="BY32" s="1111"/>
      <c r="BZ32" s="1111"/>
      <c r="CA32" s="1111"/>
      <c r="CB32" s="1111"/>
      <c r="CC32" s="1111"/>
      <c r="CD32" s="1111"/>
      <c r="CE32" s="1111"/>
      <c r="CF32" s="1111"/>
      <c r="CG32" s="1111"/>
      <c r="CH32" s="1111"/>
      <c r="CI32" s="1111"/>
      <c r="CJ32" s="1111"/>
      <c r="CK32" s="1111"/>
      <c r="CL32" s="1111"/>
      <c r="CM32" s="1111"/>
      <c r="CN32" s="1111"/>
      <c r="CO32" s="1111"/>
      <c r="CP32" s="1111"/>
      <c r="CQ32" s="1111"/>
      <c r="CR32" s="1111"/>
      <c r="CS32" s="1111"/>
      <c r="CT32" s="1111"/>
      <c r="CU32" s="1111"/>
      <c r="CV32" s="1111"/>
      <c r="CW32" s="1111"/>
      <c r="CX32" s="1124"/>
      <c r="CY32" s="1117"/>
    </row>
    <row r="33" spans="2:103" ht="15" customHeight="1">
      <c r="B33" s="2327" t="s">
        <v>1251</v>
      </c>
      <c r="C33" s="1111"/>
      <c r="D33" s="1111"/>
      <c r="E33" s="1111"/>
      <c r="F33" s="1111"/>
      <c r="G33" s="1111"/>
      <c r="H33" s="1111"/>
      <c r="I33" s="1111"/>
      <c r="J33" s="1111"/>
      <c r="K33" s="1111"/>
      <c r="L33" s="1111"/>
      <c r="M33" s="1111"/>
      <c r="N33" s="1111"/>
      <c r="O33" s="1111"/>
      <c r="P33" s="1111"/>
      <c r="Q33" s="1111"/>
      <c r="R33" s="1111"/>
      <c r="S33" s="1111"/>
      <c r="T33" s="1111"/>
      <c r="U33" s="1111"/>
      <c r="V33" s="1111"/>
      <c r="W33" s="1111"/>
      <c r="X33" s="1111"/>
      <c r="Y33" s="1111"/>
      <c r="Z33" s="1111"/>
      <c r="AA33" s="1111"/>
      <c r="AB33" s="1111"/>
      <c r="AC33" s="1111"/>
      <c r="AD33" s="1111"/>
      <c r="AE33" s="1111"/>
      <c r="AF33" s="1111"/>
      <c r="AG33" s="1111"/>
      <c r="AH33" s="1111"/>
      <c r="AI33" s="1111"/>
      <c r="AJ33" s="1111"/>
      <c r="AK33" s="1111"/>
      <c r="AL33" s="1111"/>
      <c r="AM33" s="1111"/>
      <c r="AN33" s="1111"/>
      <c r="AO33" s="1111"/>
      <c r="AP33" s="1111"/>
      <c r="AQ33" s="1111"/>
      <c r="AR33" s="1111"/>
      <c r="AS33" s="1111"/>
      <c r="AT33" s="1111"/>
      <c r="AU33" s="1111"/>
      <c r="AV33" s="1111"/>
      <c r="AW33" s="1111"/>
      <c r="AX33" s="1111"/>
      <c r="AY33" s="1111"/>
      <c r="AZ33" s="1111"/>
      <c r="BA33" s="1111"/>
      <c r="BB33" s="1111"/>
      <c r="BC33" s="1111"/>
      <c r="BD33" s="1111"/>
      <c r="BE33" s="1111"/>
      <c r="BF33" s="1111"/>
      <c r="BG33" s="1111"/>
      <c r="BH33" s="1111"/>
      <c r="BI33" s="1111"/>
      <c r="BJ33" s="1111"/>
      <c r="BK33" s="1111"/>
      <c r="BL33" s="1111"/>
      <c r="BM33" s="1111"/>
      <c r="BN33" s="1111"/>
      <c r="BO33" s="1111"/>
      <c r="BP33" s="1111"/>
      <c r="BQ33" s="1111"/>
      <c r="BR33" s="1111"/>
      <c r="BS33" s="1111"/>
      <c r="BT33" s="1111"/>
      <c r="BU33" s="1111"/>
      <c r="BV33" s="1111"/>
      <c r="BW33" s="1111"/>
      <c r="BX33" s="1111"/>
      <c r="BY33" s="1111"/>
      <c r="BZ33" s="1111"/>
      <c r="CA33" s="1111"/>
      <c r="CB33" s="1111"/>
      <c r="CC33" s="1111"/>
      <c r="CD33" s="1111"/>
      <c r="CE33" s="1111"/>
      <c r="CF33" s="1111"/>
      <c r="CG33" s="1111"/>
      <c r="CH33" s="1111"/>
      <c r="CI33" s="1111"/>
      <c r="CJ33" s="1111"/>
      <c r="CK33" s="1111"/>
      <c r="CL33" s="1111"/>
      <c r="CM33" s="1111"/>
      <c r="CN33" s="1111"/>
      <c r="CO33" s="1111"/>
      <c r="CP33" s="1111"/>
      <c r="CQ33" s="1111"/>
      <c r="CR33" s="1111"/>
      <c r="CS33" s="1111"/>
      <c r="CT33" s="1111"/>
      <c r="CU33" s="1111"/>
      <c r="CV33" s="1111"/>
      <c r="CW33" s="1111"/>
      <c r="CX33" s="1124"/>
      <c r="CY33" s="1117"/>
    </row>
    <row r="34" spans="2:103" ht="15" customHeight="1">
      <c r="B34" s="2327" t="s">
        <v>1252</v>
      </c>
      <c r="C34" s="1111"/>
      <c r="D34" s="1111"/>
      <c r="E34" s="1111"/>
      <c r="F34" s="1111"/>
      <c r="G34" s="1111"/>
      <c r="H34" s="1111"/>
      <c r="I34" s="1111"/>
      <c r="J34" s="1111"/>
      <c r="K34" s="1111"/>
      <c r="L34" s="1111"/>
      <c r="M34" s="1111"/>
      <c r="N34" s="1111"/>
      <c r="O34" s="1111"/>
      <c r="P34" s="1111"/>
      <c r="Q34" s="1111"/>
      <c r="R34" s="1111"/>
      <c r="S34" s="1111"/>
      <c r="T34" s="1111"/>
      <c r="U34" s="1111"/>
      <c r="V34" s="1111"/>
      <c r="W34" s="1111"/>
      <c r="X34" s="1111"/>
      <c r="Y34" s="1111"/>
      <c r="Z34" s="1111"/>
      <c r="AA34" s="1111"/>
      <c r="AB34" s="1111"/>
      <c r="AC34" s="1111"/>
      <c r="AD34" s="1111"/>
      <c r="AE34" s="1111"/>
      <c r="AF34" s="1111"/>
      <c r="AG34" s="1111"/>
      <c r="AH34" s="1111"/>
      <c r="AI34" s="1111"/>
      <c r="AJ34" s="1111"/>
      <c r="AK34" s="1111"/>
      <c r="AL34" s="1111"/>
      <c r="AM34" s="1111"/>
      <c r="AN34" s="1111"/>
      <c r="AO34" s="1111"/>
      <c r="AP34" s="1111"/>
      <c r="AQ34" s="1111"/>
      <c r="AR34" s="1111"/>
      <c r="AS34" s="1111"/>
      <c r="AT34" s="1111"/>
      <c r="AU34" s="1111"/>
      <c r="AV34" s="1111"/>
      <c r="AW34" s="1111"/>
      <c r="AX34" s="1111"/>
      <c r="AY34" s="1111"/>
      <c r="AZ34" s="1111"/>
      <c r="BA34" s="1111"/>
      <c r="BB34" s="1111"/>
      <c r="BC34" s="1111"/>
      <c r="BD34" s="1111"/>
      <c r="BE34" s="1111"/>
      <c r="BF34" s="1111"/>
      <c r="BG34" s="1111"/>
      <c r="BH34" s="1111"/>
      <c r="BI34" s="1111"/>
      <c r="BJ34" s="1111"/>
      <c r="BK34" s="1111"/>
      <c r="BL34" s="1111"/>
      <c r="BM34" s="1111"/>
      <c r="BN34" s="1111"/>
      <c r="BO34" s="1111"/>
      <c r="BP34" s="1111"/>
      <c r="BQ34" s="1111"/>
      <c r="BR34" s="1111"/>
      <c r="BS34" s="1111"/>
      <c r="BT34" s="1111"/>
      <c r="BU34" s="1111"/>
      <c r="BV34" s="1111"/>
      <c r="BW34" s="1111"/>
      <c r="BX34" s="1111"/>
      <c r="BY34" s="1111"/>
      <c r="BZ34" s="1111"/>
      <c r="CA34" s="1111"/>
      <c r="CB34" s="1111"/>
      <c r="CC34" s="1111"/>
      <c r="CD34" s="1111"/>
      <c r="CE34" s="1111"/>
      <c r="CF34" s="1111"/>
      <c r="CG34" s="1111"/>
      <c r="CH34" s="1111"/>
      <c r="CI34" s="1111"/>
      <c r="CJ34" s="1111"/>
      <c r="CK34" s="1111"/>
      <c r="CL34" s="1111"/>
      <c r="CM34" s="1111"/>
      <c r="CN34" s="1111"/>
      <c r="CO34" s="1111"/>
      <c r="CP34" s="1111"/>
      <c r="CQ34" s="1111"/>
      <c r="CR34" s="1111"/>
      <c r="CS34" s="1111"/>
      <c r="CT34" s="1111"/>
      <c r="CU34" s="1111"/>
      <c r="CV34" s="1111"/>
      <c r="CW34" s="1111"/>
      <c r="CX34" s="1124"/>
      <c r="CY34" s="1117"/>
    </row>
    <row r="35" spans="2:103" ht="15" customHeight="1">
      <c r="B35" s="2368" t="s">
        <v>1253</v>
      </c>
      <c r="C35" s="1399"/>
      <c r="D35" s="1399"/>
      <c r="E35" s="1399"/>
      <c r="F35" s="1399"/>
      <c r="G35" s="1399"/>
      <c r="H35" s="1399"/>
      <c r="I35" s="1399"/>
      <c r="J35" s="1399"/>
      <c r="K35" s="1399"/>
      <c r="L35" s="1399"/>
      <c r="M35" s="1399"/>
      <c r="N35" s="1399"/>
      <c r="O35" s="1399"/>
      <c r="P35" s="1399"/>
      <c r="Q35" s="1399"/>
      <c r="R35" s="1399"/>
      <c r="S35" s="1399"/>
      <c r="T35" s="1399"/>
      <c r="U35" s="1399"/>
      <c r="V35" s="1399"/>
      <c r="W35" s="1399"/>
      <c r="X35" s="1399"/>
      <c r="Y35" s="1399"/>
      <c r="Z35" s="1399"/>
      <c r="AA35" s="1399"/>
      <c r="AB35" s="1399"/>
      <c r="AC35" s="1399"/>
      <c r="AD35" s="1399"/>
      <c r="AE35" s="1399"/>
      <c r="AF35" s="1399"/>
      <c r="AG35" s="1399"/>
      <c r="AH35" s="1399"/>
      <c r="AI35" s="1399"/>
      <c r="AJ35" s="1399"/>
      <c r="AK35" s="1399"/>
      <c r="AL35" s="1399"/>
      <c r="AM35" s="1399"/>
      <c r="AN35" s="1399"/>
      <c r="AO35" s="1399"/>
      <c r="AP35" s="1399"/>
      <c r="AQ35" s="1399"/>
      <c r="AR35" s="1399"/>
      <c r="AS35" s="1399"/>
      <c r="AT35" s="1399"/>
      <c r="AU35" s="1399"/>
      <c r="AV35" s="1399"/>
      <c r="AW35" s="1399"/>
      <c r="AX35" s="1399"/>
      <c r="AY35" s="1399"/>
      <c r="AZ35" s="1399"/>
      <c r="BA35" s="1399"/>
      <c r="BB35" s="1399"/>
      <c r="BC35" s="1399"/>
      <c r="BD35" s="1399"/>
      <c r="BE35" s="1399"/>
      <c r="BF35" s="1399"/>
      <c r="BG35" s="1399"/>
      <c r="BH35" s="1399"/>
      <c r="BI35" s="1399"/>
      <c r="BJ35" s="1399"/>
      <c r="BK35" s="1399"/>
      <c r="BL35" s="1399"/>
      <c r="BM35" s="1399"/>
      <c r="BN35" s="1399"/>
      <c r="BO35" s="1399"/>
      <c r="BP35" s="1399"/>
      <c r="BQ35" s="1399"/>
      <c r="BR35" s="1399"/>
      <c r="BS35" s="1399"/>
      <c r="BT35" s="1399"/>
      <c r="BU35" s="1399"/>
      <c r="BV35" s="1399"/>
      <c r="BW35" s="1399"/>
      <c r="BX35" s="1399"/>
      <c r="BY35" s="1399"/>
      <c r="BZ35" s="1399"/>
      <c r="CA35" s="1399"/>
      <c r="CB35" s="1399"/>
      <c r="CC35" s="1399"/>
      <c r="CD35" s="1399"/>
      <c r="CE35" s="1399"/>
      <c r="CF35" s="1399"/>
      <c r="CG35" s="1399"/>
      <c r="CH35" s="1399"/>
      <c r="CI35" s="1399"/>
      <c r="CJ35" s="1399"/>
      <c r="CK35" s="1399"/>
      <c r="CL35" s="1399"/>
      <c r="CM35" s="1399"/>
      <c r="CN35" s="1399"/>
      <c r="CO35" s="1399"/>
      <c r="CP35" s="1399"/>
      <c r="CQ35" s="1399"/>
      <c r="CR35" s="1399"/>
      <c r="CS35" s="1399"/>
      <c r="CT35" s="1399"/>
      <c r="CU35" s="1399"/>
      <c r="CV35" s="1399"/>
      <c r="CW35" s="1399"/>
      <c r="CX35" s="1400"/>
      <c r="CY35" s="1145"/>
    </row>
    <row r="36" spans="2:103" ht="15" customHeight="1">
      <c r="B36" s="2329" t="s">
        <v>1027</v>
      </c>
      <c r="C36" s="1111"/>
      <c r="D36" s="1111"/>
      <c r="E36" s="1111"/>
      <c r="F36" s="1111"/>
      <c r="G36" s="1111"/>
      <c r="H36" s="1111"/>
      <c r="I36" s="1111"/>
      <c r="J36" s="1111"/>
      <c r="K36" s="1111"/>
      <c r="L36" s="1111"/>
      <c r="M36" s="1111"/>
      <c r="N36" s="1111"/>
      <c r="O36" s="1111"/>
      <c r="P36" s="1111"/>
      <c r="Q36" s="1111"/>
      <c r="R36" s="1111"/>
      <c r="S36" s="1111"/>
      <c r="T36" s="1111"/>
      <c r="U36" s="1111"/>
      <c r="V36" s="1111"/>
      <c r="W36" s="1111"/>
      <c r="X36" s="1111"/>
      <c r="Y36" s="1111"/>
      <c r="Z36" s="1111"/>
      <c r="AA36" s="1111"/>
      <c r="AB36" s="1111"/>
      <c r="AC36" s="1111"/>
      <c r="AD36" s="1111"/>
      <c r="AE36" s="1111"/>
      <c r="AF36" s="1111"/>
      <c r="AG36" s="1111"/>
      <c r="AH36" s="1111"/>
      <c r="AI36" s="1111"/>
      <c r="AJ36" s="1111"/>
      <c r="AK36" s="1111"/>
      <c r="AL36" s="1111"/>
      <c r="AM36" s="1111"/>
      <c r="AN36" s="1111"/>
      <c r="AO36" s="1111"/>
      <c r="AP36" s="1111"/>
      <c r="AQ36" s="1111"/>
      <c r="AR36" s="1111"/>
      <c r="AS36" s="1111"/>
      <c r="AT36" s="1111"/>
      <c r="AU36" s="1111"/>
      <c r="AV36" s="1111"/>
      <c r="AW36" s="1111"/>
      <c r="AX36" s="1111"/>
      <c r="AY36" s="1111"/>
      <c r="AZ36" s="1111"/>
      <c r="BA36" s="1111"/>
      <c r="BB36" s="1111"/>
      <c r="BC36" s="1111"/>
      <c r="BD36" s="1111"/>
      <c r="BE36" s="1111"/>
      <c r="BF36" s="1111"/>
      <c r="BG36" s="1111"/>
      <c r="BH36" s="1111"/>
      <c r="BI36" s="1111"/>
      <c r="BJ36" s="1111"/>
      <c r="BK36" s="1111"/>
      <c r="BL36" s="1111"/>
      <c r="BM36" s="1111"/>
      <c r="BN36" s="1111"/>
      <c r="BO36" s="1111"/>
      <c r="BP36" s="1111"/>
      <c r="BQ36" s="1111"/>
      <c r="BR36" s="1111"/>
      <c r="BS36" s="1111"/>
      <c r="BT36" s="1111"/>
      <c r="BU36" s="1111"/>
      <c r="BV36" s="1111"/>
      <c r="BW36" s="1111"/>
      <c r="BX36" s="1111"/>
      <c r="BY36" s="1111"/>
      <c r="BZ36" s="1111"/>
      <c r="CA36" s="1111"/>
      <c r="CB36" s="1111"/>
      <c r="CC36" s="1111"/>
      <c r="CD36" s="1111"/>
      <c r="CE36" s="1111"/>
      <c r="CF36" s="1111"/>
      <c r="CG36" s="1111"/>
      <c r="CH36" s="1111"/>
      <c r="CI36" s="1111"/>
      <c r="CJ36" s="1111"/>
      <c r="CK36" s="1111"/>
      <c r="CL36" s="1111"/>
      <c r="CM36" s="1111"/>
      <c r="CN36" s="1111"/>
      <c r="CO36" s="1111"/>
      <c r="CP36" s="1111"/>
      <c r="CQ36" s="1111"/>
      <c r="CR36" s="1111"/>
      <c r="CS36" s="1111"/>
      <c r="CT36" s="1111"/>
      <c r="CU36" s="1111"/>
      <c r="CV36" s="1111"/>
      <c r="CW36" s="1111"/>
      <c r="CX36" s="1124"/>
      <c r="CY36" s="1117"/>
    </row>
    <row r="37" spans="2:103" ht="15" customHeight="1">
      <c r="B37" s="2368" t="s">
        <v>1254</v>
      </c>
      <c r="C37" s="1399"/>
      <c r="D37" s="1399"/>
      <c r="E37" s="1399"/>
      <c r="F37" s="1399"/>
      <c r="G37" s="1399"/>
      <c r="H37" s="1399"/>
      <c r="I37" s="1399"/>
      <c r="J37" s="1399"/>
      <c r="K37" s="1399"/>
      <c r="L37" s="1399"/>
      <c r="M37" s="1399"/>
      <c r="N37" s="1399"/>
      <c r="O37" s="1399"/>
      <c r="P37" s="1399"/>
      <c r="Q37" s="1399"/>
      <c r="R37" s="1399"/>
      <c r="S37" s="1399"/>
      <c r="T37" s="1399"/>
      <c r="U37" s="1399"/>
      <c r="V37" s="1399"/>
      <c r="W37" s="1399"/>
      <c r="X37" s="1399"/>
      <c r="Y37" s="1399"/>
      <c r="Z37" s="1399"/>
      <c r="AA37" s="1399"/>
      <c r="AB37" s="1399"/>
      <c r="AC37" s="1399"/>
      <c r="AD37" s="1399"/>
      <c r="AE37" s="1399"/>
      <c r="AF37" s="1399"/>
      <c r="AG37" s="1399"/>
      <c r="AH37" s="1399"/>
      <c r="AI37" s="1399"/>
      <c r="AJ37" s="1399"/>
      <c r="AK37" s="1399"/>
      <c r="AL37" s="1399"/>
      <c r="AM37" s="1399"/>
      <c r="AN37" s="1399"/>
      <c r="AO37" s="1399"/>
      <c r="AP37" s="1399"/>
      <c r="AQ37" s="1399"/>
      <c r="AR37" s="1399"/>
      <c r="AS37" s="1399"/>
      <c r="AT37" s="1399"/>
      <c r="AU37" s="1399"/>
      <c r="AV37" s="1399"/>
      <c r="AW37" s="1399"/>
      <c r="AX37" s="1399"/>
      <c r="AY37" s="1399"/>
      <c r="AZ37" s="1399"/>
      <c r="BA37" s="1399"/>
      <c r="BB37" s="1399"/>
      <c r="BC37" s="1399"/>
      <c r="BD37" s="1399"/>
      <c r="BE37" s="1399"/>
      <c r="BF37" s="1399"/>
      <c r="BG37" s="1399"/>
      <c r="BH37" s="1399"/>
      <c r="BI37" s="1399"/>
      <c r="BJ37" s="1399"/>
      <c r="BK37" s="1399"/>
      <c r="BL37" s="1399"/>
      <c r="BM37" s="1399"/>
      <c r="BN37" s="1399"/>
      <c r="BO37" s="1399"/>
      <c r="BP37" s="1399"/>
      <c r="BQ37" s="1399"/>
      <c r="BR37" s="1399"/>
      <c r="BS37" s="1399"/>
      <c r="BT37" s="1399"/>
      <c r="BU37" s="1399"/>
      <c r="BV37" s="1399"/>
      <c r="BW37" s="1399"/>
      <c r="BX37" s="1399"/>
      <c r="BY37" s="1399"/>
      <c r="BZ37" s="1399"/>
      <c r="CA37" s="1399"/>
      <c r="CB37" s="1399"/>
      <c r="CC37" s="1399"/>
      <c r="CD37" s="1399"/>
      <c r="CE37" s="1399"/>
      <c r="CF37" s="1399"/>
      <c r="CG37" s="1399"/>
      <c r="CH37" s="1399"/>
      <c r="CI37" s="1399"/>
      <c r="CJ37" s="1399"/>
      <c r="CK37" s="1399"/>
      <c r="CL37" s="1399"/>
      <c r="CM37" s="1399"/>
      <c r="CN37" s="1399"/>
      <c r="CO37" s="1399"/>
      <c r="CP37" s="1399"/>
      <c r="CQ37" s="1399"/>
      <c r="CR37" s="1399"/>
      <c r="CS37" s="1399"/>
      <c r="CT37" s="1399"/>
      <c r="CU37" s="1399"/>
      <c r="CV37" s="1399"/>
      <c r="CW37" s="1399"/>
      <c r="CX37" s="1400"/>
      <c r="CY37" s="1145"/>
    </row>
    <row r="38" spans="2:103" ht="15" customHeight="1">
      <c r="B38" s="2329" t="s">
        <v>1028</v>
      </c>
      <c r="C38" s="1111"/>
      <c r="D38" s="1111"/>
      <c r="E38" s="1111"/>
      <c r="F38" s="1111"/>
      <c r="G38" s="1111"/>
      <c r="H38" s="1111"/>
      <c r="I38" s="1111"/>
      <c r="J38" s="1111"/>
      <c r="K38" s="1111"/>
      <c r="L38" s="1111"/>
      <c r="M38" s="1111"/>
      <c r="N38" s="1111"/>
      <c r="O38" s="1111"/>
      <c r="P38" s="1111"/>
      <c r="Q38" s="1111"/>
      <c r="R38" s="1111"/>
      <c r="S38" s="1111"/>
      <c r="T38" s="1111"/>
      <c r="U38" s="1111"/>
      <c r="V38" s="1111"/>
      <c r="W38" s="1111"/>
      <c r="X38" s="1111"/>
      <c r="Y38" s="1111"/>
      <c r="Z38" s="1111"/>
      <c r="AA38" s="1111"/>
      <c r="AB38" s="1111"/>
      <c r="AC38" s="1111"/>
      <c r="AD38" s="1111"/>
      <c r="AE38" s="1111"/>
      <c r="AF38" s="1111"/>
      <c r="AG38" s="1111"/>
      <c r="AH38" s="1111"/>
      <c r="AI38" s="1111"/>
      <c r="AJ38" s="1111"/>
      <c r="AK38" s="1111"/>
      <c r="AL38" s="1111"/>
      <c r="AM38" s="1111"/>
      <c r="AN38" s="1111"/>
      <c r="AO38" s="1111"/>
      <c r="AP38" s="1111"/>
      <c r="AQ38" s="1111"/>
      <c r="AR38" s="1111"/>
      <c r="AS38" s="1111"/>
      <c r="AT38" s="1111"/>
      <c r="AU38" s="1111"/>
      <c r="AV38" s="1111"/>
      <c r="AW38" s="1111"/>
      <c r="AX38" s="1111"/>
      <c r="AY38" s="1111"/>
      <c r="AZ38" s="1111"/>
      <c r="BA38" s="1111"/>
      <c r="BB38" s="1111"/>
      <c r="BC38" s="1111"/>
      <c r="BD38" s="1111"/>
      <c r="BE38" s="1111"/>
      <c r="BF38" s="1111"/>
      <c r="BG38" s="1111"/>
      <c r="BH38" s="1111"/>
      <c r="BI38" s="1111"/>
      <c r="BJ38" s="1111"/>
      <c r="BK38" s="1111"/>
      <c r="BL38" s="1111"/>
      <c r="BM38" s="1111"/>
      <c r="BN38" s="1111"/>
      <c r="BO38" s="1111"/>
      <c r="BP38" s="1111"/>
      <c r="BQ38" s="1111"/>
      <c r="BR38" s="1111"/>
      <c r="BS38" s="1111"/>
      <c r="BT38" s="1111"/>
      <c r="BU38" s="1111"/>
      <c r="BV38" s="1111"/>
      <c r="BW38" s="1111"/>
      <c r="BX38" s="1111"/>
      <c r="BY38" s="1111"/>
      <c r="BZ38" s="1111"/>
      <c r="CA38" s="1111"/>
      <c r="CB38" s="1111"/>
      <c r="CC38" s="1111"/>
      <c r="CD38" s="1111"/>
      <c r="CE38" s="1111"/>
      <c r="CF38" s="1111"/>
      <c r="CG38" s="1111"/>
      <c r="CH38" s="1111"/>
      <c r="CI38" s="1111"/>
      <c r="CJ38" s="1111"/>
      <c r="CK38" s="1111"/>
      <c r="CL38" s="1111"/>
      <c r="CM38" s="1111"/>
      <c r="CN38" s="1111"/>
      <c r="CO38" s="1111"/>
      <c r="CP38" s="1111"/>
      <c r="CQ38" s="1111"/>
      <c r="CR38" s="1111"/>
      <c r="CS38" s="1111"/>
      <c r="CT38" s="1111"/>
      <c r="CU38" s="1111"/>
      <c r="CV38" s="1111"/>
      <c r="CW38" s="1111"/>
      <c r="CX38" s="1124"/>
      <c r="CY38" s="1117"/>
    </row>
    <row r="39" spans="2:103" ht="15" customHeight="1">
      <c r="B39" s="2329" t="s">
        <v>1029</v>
      </c>
      <c r="C39" s="1111"/>
      <c r="D39" s="1111"/>
      <c r="E39" s="1111"/>
      <c r="F39" s="1111"/>
      <c r="G39" s="1111"/>
      <c r="H39" s="1111"/>
      <c r="I39" s="1111"/>
      <c r="J39" s="1111"/>
      <c r="K39" s="1111"/>
      <c r="L39" s="1111"/>
      <c r="M39" s="1111"/>
      <c r="N39" s="1111"/>
      <c r="O39" s="1111"/>
      <c r="P39" s="1111"/>
      <c r="Q39" s="1111"/>
      <c r="R39" s="1111"/>
      <c r="S39" s="1111"/>
      <c r="T39" s="1111"/>
      <c r="U39" s="1111"/>
      <c r="V39" s="1111"/>
      <c r="W39" s="1111"/>
      <c r="X39" s="1111"/>
      <c r="Y39" s="1111"/>
      <c r="Z39" s="1111"/>
      <c r="AA39" s="1111"/>
      <c r="AB39" s="1111"/>
      <c r="AC39" s="1111"/>
      <c r="AD39" s="1111"/>
      <c r="AE39" s="1111"/>
      <c r="AF39" s="1111"/>
      <c r="AG39" s="1111"/>
      <c r="AH39" s="1111"/>
      <c r="AI39" s="1111"/>
      <c r="AJ39" s="1111"/>
      <c r="AK39" s="1111"/>
      <c r="AL39" s="1111"/>
      <c r="AM39" s="1111"/>
      <c r="AN39" s="1111"/>
      <c r="AO39" s="1111"/>
      <c r="AP39" s="1111"/>
      <c r="AQ39" s="1111"/>
      <c r="AR39" s="1111"/>
      <c r="AS39" s="1111"/>
      <c r="AT39" s="1111"/>
      <c r="AU39" s="1111"/>
      <c r="AV39" s="1111"/>
      <c r="AW39" s="1111"/>
      <c r="AX39" s="1111"/>
      <c r="AY39" s="1111"/>
      <c r="AZ39" s="1111"/>
      <c r="BA39" s="1111"/>
      <c r="BB39" s="1111"/>
      <c r="BC39" s="1111"/>
      <c r="BD39" s="1111"/>
      <c r="BE39" s="1111"/>
      <c r="BF39" s="1111"/>
      <c r="BG39" s="1111"/>
      <c r="BH39" s="1111"/>
      <c r="BI39" s="1111"/>
      <c r="BJ39" s="1111"/>
      <c r="BK39" s="1111"/>
      <c r="BL39" s="1111"/>
      <c r="BM39" s="1111"/>
      <c r="BN39" s="1111"/>
      <c r="BO39" s="1111"/>
      <c r="BP39" s="1111"/>
      <c r="BQ39" s="1111"/>
      <c r="BR39" s="1111"/>
      <c r="BS39" s="1111"/>
      <c r="BT39" s="1111"/>
      <c r="BU39" s="1111"/>
      <c r="BV39" s="1111"/>
      <c r="BW39" s="1111"/>
      <c r="BX39" s="1111"/>
      <c r="BY39" s="1111"/>
      <c r="BZ39" s="1111"/>
      <c r="CA39" s="1111"/>
      <c r="CB39" s="1111"/>
      <c r="CC39" s="1111"/>
      <c r="CD39" s="1111"/>
      <c r="CE39" s="1111"/>
      <c r="CF39" s="1111"/>
      <c r="CG39" s="1111"/>
      <c r="CH39" s="1111"/>
      <c r="CI39" s="1111"/>
      <c r="CJ39" s="1111"/>
      <c r="CK39" s="1111"/>
      <c r="CL39" s="1111"/>
      <c r="CM39" s="1111"/>
      <c r="CN39" s="1111"/>
      <c r="CO39" s="1111"/>
      <c r="CP39" s="1111"/>
      <c r="CQ39" s="1111"/>
      <c r="CR39" s="1111"/>
      <c r="CS39" s="1111"/>
      <c r="CT39" s="1111"/>
      <c r="CU39" s="1111"/>
      <c r="CV39" s="1111"/>
      <c r="CW39" s="1111"/>
      <c r="CX39" s="1124"/>
      <c r="CY39" s="783"/>
    </row>
    <row r="40" spans="2:103" ht="15" customHeight="1">
      <c r="B40" s="2368" t="s">
        <v>1038</v>
      </c>
      <c r="C40" s="1399"/>
      <c r="D40" s="1399"/>
      <c r="E40" s="1399"/>
      <c r="F40" s="1399"/>
      <c r="G40" s="1399"/>
      <c r="H40" s="1399"/>
      <c r="I40" s="1399"/>
      <c r="J40" s="1399"/>
      <c r="K40" s="1399"/>
      <c r="L40" s="1399"/>
      <c r="M40" s="1399"/>
      <c r="N40" s="1399"/>
      <c r="O40" s="1399"/>
      <c r="P40" s="1399"/>
      <c r="Q40" s="1399"/>
      <c r="R40" s="1399"/>
      <c r="S40" s="1399"/>
      <c r="T40" s="1399"/>
      <c r="U40" s="1399"/>
      <c r="V40" s="1399"/>
      <c r="W40" s="1399"/>
      <c r="X40" s="1399"/>
      <c r="Y40" s="1399"/>
      <c r="Z40" s="1399"/>
      <c r="AA40" s="1399"/>
      <c r="AB40" s="1399"/>
      <c r="AC40" s="1399"/>
      <c r="AD40" s="1399"/>
      <c r="AE40" s="1399"/>
      <c r="AF40" s="1399"/>
      <c r="AG40" s="1399"/>
      <c r="AH40" s="1399"/>
      <c r="AI40" s="1399"/>
      <c r="AJ40" s="1399"/>
      <c r="AK40" s="1399"/>
      <c r="AL40" s="1399"/>
      <c r="AM40" s="1399"/>
      <c r="AN40" s="1399"/>
      <c r="AO40" s="1399"/>
      <c r="AP40" s="1399"/>
      <c r="AQ40" s="1399"/>
      <c r="AR40" s="1399"/>
      <c r="AS40" s="1399"/>
      <c r="AT40" s="1399"/>
      <c r="AU40" s="1399"/>
      <c r="AV40" s="1399"/>
      <c r="AW40" s="1399"/>
      <c r="AX40" s="1399"/>
      <c r="AY40" s="1399"/>
      <c r="AZ40" s="1399"/>
      <c r="BA40" s="1399"/>
      <c r="BB40" s="1399"/>
      <c r="BC40" s="1399"/>
      <c r="BD40" s="1399"/>
      <c r="BE40" s="1399"/>
      <c r="BF40" s="1399"/>
      <c r="BG40" s="1399"/>
      <c r="BH40" s="1399"/>
      <c r="BI40" s="1399"/>
      <c r="BJ40" s="1399"/>
      <c r="BK40" s="1399"/>
      <c r="BL40" s="1399"/>
      <c r="BM40" s="1399"/>
      <c r="BN40" s="1399"/>
      <c r="BO40" s="1399"/>
      <c r="BP40" s="1399"/>
      <c r="BQ40" s="1399"/>
      <c r="BR40" s="1399"/>
      <c r="BS40" s="1399"/>
      <c r="BT40" s="1399"/>
      <c r="BU40" s="1399"/>
      <c r="BV40" s="1399"/>
      <c r="BW40" s="1399"/>
      <c r="BX40" s="1399"/>
      <c r="BY40" s="1399"/>
      <c r="BZ40" s="1399"/>
      <c r="CA40" s="1399"/>
      <c r="CB40" s="1399"/>
      <c r="CC40" s="1399"/>
      <c r="CD40" s="1399"/>
      <c r="CE40" s="1399"/>
      <c r="CF40" s="1399"/>
      <c r="CG40" s="1399"/>
      <c r="CH40" s="1399"/>
      <c r="CI40" s="1399"/>
      <c r="CJ40" s="1399"/>
      <c r="CK40" s="1399"/>
      <c r="CL40" s="1399"/>
      <c r="CM40" s="1399"/>
      <c r="CN40" s="1399"/>
      <c r="CO40" s="1399"/>
      <c r="CP40" s="1399"/>
      <c r="CQ40" s="1399"/>
      <c r="CR40" s="1399"/>
      <c r="CS40" s="1399"/>
      <c r="CT40" s="1399"/>
      <c r="CU40" s="1399"/>
      <c r="CV40" s="1399"/>
      <c r="CW40" s="1399"/>
      <c r="CX40" s="1400"/>
      <c r="CY40" s="1145"/>
    </row>
    <row r="41" spans="2:103" ht="15" customHeight="1">
      <c r="B41" s="2369" t="s">
        <v>1255</v>
      </c>
      <c r="C41" s="1415" t="str">
        <f t="shared" ref="C41:AH41" si="19">IF(OR(ISNUMBER(C42),ISNUMBER(C49), ISNUMBER(C50)),SUM(C42,C49,C50),"")</f>
        <v/>
      </c>
      <c r="D41" s="1415" t="str">
        <f t="shared" si="19"/>
        <v/>
      </c>
      <c r="E41" s="1415" t="str">
        <f t="shared" si="19"/>
        <v/>
      </c>
      <c r="F41" s="1415" t="str">
        <f t="shared" si="19"/>
        <v/>
      </c>
      <c r="G41" s="1415" t="str">
        <f t="shared" si="19"/>
        <v/>
      </c>
      <c r="H41" s="1415" t="str">
        <f t="shared" si="19"/>
        <v/>
      </c>
      <c r="I41" s="1415" t="str">
        <f t="shared" si="19"/>
        <v/>
      </c>
      <c r="J41" s="1415" t="str">
        <f t="shared" si="19"/>
        <v/>
      </c>
      <c r="K41" s="1415" t="str">
        <f t="shared" si="19"/>
        <v/>
      </c>
      <c r="L41" s="1415" t="str">
        <f t="shared" si="19"/>
        <v/>
      </c>
      <c r="M41" s="1415" t="str">
        <f t="shared" si="19"/>
        <v/>
      </c>
      <c r="N41" s="1415" t="str">
        <f t="shared" si="19"/>
        <v/>
      </c>
      <c r="O41" s="1415" t="str">
        <f t="shared" si="19"/>
        <v/>
      </c>
      <c r="P41" s="1415" t="str">
        <f t="shared" si="19"/>
        <v/>
      </c>
      <c r="Q41" s="1415" t="str">
        <f t="shared" si="19"/>
        <v/>
      </c>
      <c r="R41" s="1415" t="str">
        <f t="shared" si="19"/>
        <v/>
      </c>
      <c r="S41" s="1415" t="str">
        <f t="shared" si="19"/>
        <v/>
      </c>
      <c r="T41" s="1415" t="str">
        <f t="shared" si="19"/>
        <v/>
      </c>
      <c r="U41" s="1415" t="str">
        <f t="shared" si="19"/>
        <v/>
      </c>
      <c r="V41" s="1415" t="str">
        <f t="shared" si="19"/>
        <v/>
      </c>
      <c r="W41" s="1415" t="str">
        <f t="shared" si="19"/>
        <v/>
      </c>
      <c r="X41" s="1415" t="str">
        <f t="shared" si="19"/>
        <v/>
      </c>
      <c r="Y41" s="1415" t="str">
        <f t="shared" si="19"/>
        <v/>
      </c>
      <c r="Z41" s="1415" t="str">
        <f t="shared" si="19"/>
        <v/>
      </c>
      <c r="AA41" s="1415" t="str">
        <f t="shared" si="19"/>
        <v/>
      </c>
      <c r="AB41" s="1415" t="str">
        <f t="shared" si="19"/>
        <v/>
      </c>
      <c r="AC41" s="1415" t="str">
        <f t="shared" si="19"/>
        <v/>
      </c>
      <c r="AD41" s="1415" t="str">
        <f t="shared" si="19"/>
        <v/>
      </c>
      <c r="AE41" s="1415" t="str">
        <f t="shared" si="19"/>
        <v/>
      </c>
      <c r="AF41" s="1415" t="str">
        <f t="shared" si="19"/>
        <v/>
      </c>
      <c r="AG41" s="1415" t="str">
        <f t="shared" si="19"/>
        <v/>
      </c>
      <c r="AH41" s="1415" t="str">
        <f t="shared" si="19"/>
        <v/>
      </c>
      <c r="AI41" s="1415" t="str">
        <f t="shared" ref="AI41:BN41" si="20">IF(OR(ISNUMBER(AI42),ISNUMBER(AI49), ISNUMBER(AI50)),SUM(AI42,AI49,AI50),"")</f>
        <v/>
      </c>
      <c r="AJ41" s="1415" t="str">
        <f t="shared" si="20"/>
        <v/>
      </c>
      <c r="AK41" s="1415" t="str">
        <f t="shared" si="20"/>
        <v/>
      </c>
      <c r="AL41" s="1415" t="str">
        <f t="shared" si="20"/>
        <v/>
      </c>
      <c r="AM41" s="1415" t="str">
        <f t="shared" si="20"/>
        <v/>
      </c>
      <c r="AN41" s="1415" t="str">
        <f t="shared" si="20"/>
        <v/>
      </c>
      <c r="AO41" s="1415" t="str">
        <f t="shared" si="20"/>
        <v/>
      </c>
      <c r="AP41" s="1415" t="str">
        <f t="shared" si="20"/>
        <v/>
      </c>
      <c r="AQ41" s="1415" t="str">
        <f t="shared" si="20"/>
        <v/>
      </c>
      <c r="AR41" s="1415" t="str">
        <f t="shared" si="20"/>
        <v/>
      </c>
      <c r="AS41" s="1415" t="str">
        <f t="shared" si="20"/>
        <v/>
      </c>
      <c r="AT41" s="1415" t="str">
        <f t="shared" si="20"/>
        <v/>
      </c>
      <c r="AU41" s="1415" t="str">
        <f t="shared" si="20"/>
        <v/>
      </c>
      <c r="AV41" s="1415" t="str">
        <f t="shared" si="20"/>
        <v/>
      </c>
      <c r="AW41" s="1415" t="str">
        <f t="shared" si="20"/>
        <v/>
      </c>
      <c r="AX41" s="1415" t="str">
        <f t="shared" si="20"/>
        <v/>
      </c>
      <c r="AY41" s="1415" t="str">
        <f t="shared" si="20"/>
        <v/>
      </c>
      <c r="AZ41" s="1415" t="str">
        <f t="shared" si="20"/>
        <v/>
      </c>
      <c r="BA41" s="1415" t="str">
        <f t="shared" si="20"/>
        <v/>
      </c>
      <c r="BB41" s="1415" t="str">
        <f t="shared" si="20"/>
        <v/>
      </c>
      <c r="BC41" s="1415" t="str">
        <f t="shared" si="20"/>
        <v/>
      </c>
      <c r="BD41" s="1415" t="str">
        <f t="shared" si="20"/>
        <v/>
      </c>
      <c r="BE41" s="1415" t="str">
        <f t="shared" si="20"/>
        <v/>
      </c>
      <c r="BF41" s="1415" t="str">
        <f t="shared" si="20"/>
        <v/>
      </c>
      <c r="BG41" s="1415" t="str">
        <f t="shared" si="20"/>
        <v/>
      </c>
      <c r="BH41" s="1415" t="str">
        <f t="shared" si="20"/>
        <v/>
      </c>
      <c r="BI41" s="1415" t="str">
        <f t="shared" si="20"/>
        <v/>
      </c>
      <c r="BJ41" s="1415" t="str">
        <f t="shared" si="20"/>
        <v/>
      </c>
      <c r="BK41" s="1415" t="str">
        <f t="shared" si="20"/>
        <v/>
      </c>
      <c r="BL41" s="1415" t="str">
        <f t="shared" si="20"/>
        <v/>
      </c>
      <c r="BM41" s="1415" t="str">
        <f t="shared" si="20"/>
        <v/>
      </c>
      <c r="BN41" s="1415" t="str">
        <f t="shared" si="20"/>
        <v/>
      </c>
      <c r="BO41" s="1415" t="str">
        <f t="shared" ref="BO41:CT41" si="21">IF(OR(ISNUMBER(BO42),ISNUMBER(BO49), ISNUMBER(BO50)),SUM(BO42,BO49,BO50),"")</f>
        <v/>
      </c>
      <c r="BP41" s="1415" t="str">
        <f t="shared" si="21"/>
        <v/>
      </c>
      <c r="BQ41" s="1415" t="str">
        <f t="shared" si="21"/>
        <v/>
      </c>
      <c r="BR41" s="1415" t="str">
        <f t="shared" si="21"/>
        <v/>
      </c>
      <c r="BS41" s="1415" t="str">
        <f t="shared" si="21"/>
        <v/>
      </c>
      <c r="BT41" s="1415" t="str">
        <f t="shared" si="21"/>
        <v/>
      </c>
      <c r="BU41" s="1415" t="str">
        <f t="shared" si="21"/>
        <v/>
      </c>
      <c r="BV41" s="1415" t="str">
        <f t="shared" si="21"/>
        <v/>
      </c>
      <c r="BW41" s="1415" t="str">
        <f t="shared" si="21"/>
        <v/>
      </c>
      <c r="BX41" s="1415" t="str">
        <f t="shared" si="21"/>
        <v/>
      </c>
      <c r="BY41" s="1415" t="str">
        <f t="shared" si="21"/>
        <v/>
      </c>
      <c r="BZ41" s="1415" t="str">
        <f t="shared" si="21"/>
        <v/>
      </c>
      <c r="CA41" s="1415" t="str">
        <f t="shared" si="21"/>
        <v/>
      </c>
      <c r="CB41" s="1415" t="str">
        <f t="shared" si="21"/>
        <v/>
      </c>
      <c r="CC41" s="1415" t="str">
        <f t="shared" si="21"/>
        <v/>
      </c>
      <c r="CD41" s="1415" t="str">
        <f t="shared" si="21"/>
        <v/>
      </c>
      <c r="CE41" s="1415" t="str">
        <f t="shared" si="21"/>
        <v/>
      </c>
      <c r="CF41" s="1415" t="str">
        <f t="shared" si="21"/>
        <v/>
      </c>
      <c r="CG41" s="1415" t="str">
        <f t="shared" si="21"/>
        <v/>
      </c>
      <c r="CH41" s="1415" t="str">
        <f t="shared" si="21"/>
        <v/>
      </c>
      <c r="CI41" s="1415" t="str">
        <f t="shared" si="21"/>
        <v/>
      </c>
      <c r="CJ41" s="1415" t="str">
        <f t="shared" si="21"/>
        <v/>
      </c>
      <c r="CK41" s="1415" t="str">
        <f t="shared" si="21"/>
        <v/>
      </c>
      <c r="CL41" s="1415" t="str">
        <f t="shared" si="21"/>
        <v/>
      </c>
      <c r="CM41" s="1415" t="str">
        <f t="shared" si="21"/>
        <v/>
      </c>
      <c r="CN41" s="1415" t="str">
        <f t="shared" si="21"/>
        <v/>
      </c>
      <c r="CO41" s="1415" t="str">
        <f t="shared" si="21"/>
        <v/>
      </c>
      <c r="CP41" s="1415" t="str">
        <f t="shared" si="21"/>
        <v/>
      </c>
      <c r="CQ41" s="1415" t="str">
        <f t="shared" si="21"/>
        <v/>
      </c>
      <c r="CR41" s="1415" t="str">
        <f t="shared" si="21"/>
        <v/>
      </c>
      <c r="CS41" s="1415" t="str">
        <f t="shared" si="21"/>
        <v/>
      </c>
      <c r="CT41" s="1415" t="str">
        <f t="shared" si="21"/>
        <v/>
      </c>
      <c r="CU41" s="1415" t="str">
        <f t="shared" ref="CU41:CX41" si="22">IF(OR(ISNUMBER(CU42),ISNUMBER(CU49), ISNUMBER(CU50)),SUM(CU42,CU49,CU50),"")</f>
        <v/>
      </c>
      <c r="CV41" s="1415" t="str">
        <f t="shared" si="22"/>
        <v/>
      </c>
      <c r="CW41" s="1415" t="str">
        <f t="shared" si="22"/>
        <v/>
      </c>
      <c r="CX41" s="1416" t="str">
        <f t="shared" si="22"/>
        <v/>
      </c>
      <c r="CY41" s="1117"/>
    </row>
    <row r="42" spans="2:103" ht="30" customHeight="1">
      <c r="B42" s="1490" t="s">
        <v>1897</v>
      </c>
      <c r="C42" s="1415" t="str">
        <f>IF(OR(ISNUMBER(C43),ISNUMBER(C44),ISNUMBER(C45),ISNUMBER(C46),ISNUMBER(C47),ISNUMBER(C48)),SUM(C43:C48),"")</f>
        <v/>
      </c>
      <c r="D42" s="1415" t="str">
        <f t="shared" ref="D42:BO42" si="23">IF(OR(ISNUMBER(D43),ISNUMBER(D44),ISNUMBER(D45),ISNUMBER(D46),ISNUMBER(D47),ISNUMBER(D48)),SUM(D43:D48),"")</f>
        <v/>
      </c>
      <c r="E42" s="1415" t="str">
        <f t="shared" si="23"/>
        <v/>
      </c>
      <c r="F42" s="1415" t="str">
        <f t="shared" si="23"/>
        <v/>
      </c>
      <c r="G42" s="1415" t="str">
        <f t="shared" si="23"/>
        <v/>
      </c>
      <c r="H42" s="1415" t="str">
        <f t="shared" si="23"/>
        <v/>
      </c>
      <c r="I42" s="1415" t="str">
        <f t="shared" si="23"/>
        <v/>
      </c>
      <c r="J42" s="1415" t="str">
        <f t="shared" si="23"/>
        <v/>
      </c>
      <c r="K42" s="1415" t="str">
        <f t="shared" si="23"/>
        <v/>
      </c>
      <c r="L42" s="1415" t="str">
        <f t="shared" si="23"/>
        <v/>
      </c>
      <c r="M42" s="1415" t="str">
        <f t="shared" si="23"/>
        <v/>
      </c>
      <c r="N42" s="1415" t="str">
        <f t="shared" si="23"/>
        <v/>
      </c>
      <c r="O42" s="1415" t="str">
        <f t="shared" si="23"/>
        <v/>
      </c>
      <c r="P42" s="1415" t="str">
        <f t="shared" si="23"/>
        <v/>
      </c>
      <c r="Q42" s="1415" t="str">
        <f t="shared" si="23"/>
        <v/>
      </c>
      <c r="R42" s="1415" t="str">
        <f t="shared" si="23"/>
        <v/>
      </c>
      <c r="S42" s="1415" t="str">
        <f t="shared" si="23"/>
        <v/>
      </c>
      <c r="T42" s="1415" t="str">
        <f t="shared" si="23"/>
        <v/>
      </c>
      <c r="U42" s="1415" t="str">
        <f t="shared" si="23"/>
        <v/>
      </c>
      <c r="V42" s="1415" t="str">
        <f t="shared" si="23"/>
        <v/>
      </c>
      <c r="W42" s="1415" t="str">
        <f t="shared" si="23"/>
        <v/>
      </c>
      <c r="X42" s="1415" t="str">
        <f t="shared" si="23"/>
        <v/>
      </c>
      <c r="Y42" s="1415" t="str">
        <f t="shared" si="23"/>
        <v/>
      </c>
      <c r="Z42" s="1415" t="str">
        <f t="shared" si="23"/>
        <v/>
      </c>
      <c r="AA42" s="1415" t="str">
        <f t="shared" si="23"/>
        <v/>
      </c>
      <c r="AB42" s="1415" t="str">
        <f t="shared" si="23"/>
        <v/>
      </c>
      <c r="AC42" s="1415" t="str">
        <f t="shared" si="23"/>
        <v/>
      </c>
      <c r="AD42" s="1415" t="str">
        <f t="shared" si="23"/>
        <v/>
      </c>
      <c r="AE42" s="1415" t="str">
        <f t="shared" si="23"/>
        <v/>
      </c>
      <c r="AF42" s="1415" t="str">
        <f t="shared" si="23"/>
        <v/>
      </c>
      <c r="AG42" s="1415" t="str">
        <f t="shared" si="23"/>
        <v/>
      </c>
      <c r="AH42" s="1415" t="str">
        <f t="shared" si="23"/>
        <v/>
      </c>
      <c r="AI42" s="1415" t="str">
        <f t="shared" si="23"/>
        <v/>
      </c>
      <c r="AJ42" s="1415" t="str">
        <f t="shared" si="23"/>
        <v/>
      </c>
      <c r="AK42" s="1415" t="str">
        <f t="shared" si="23"/>
        <v/>
      </c>
      <c r="AL42" s="1415" t="str">
        <f t="shared" si="23"/>
        <v/>
      </c>
      <c r="AM42" s="1415" t="str">
        <f t="shared" si="23"/>
        <v/>
      </c>
      <c r="AN42" s="1415" t="str">
        <f t="shared" si="23"/>
        <v/>
      </c>
      <c r="AO42" s="1415" t="str">
        <f t="shared" si="23"/>
        <v/>
      </c>
      <c r="AP42" s="1415" t="str">
        <f t="shared" si="23"/>
        <v/>
      </c>
      <c r="AQ42" s="1415" t="str">
        <f t="shared" si="23"/>
        <v/>
      </c>
      <c r="AR42" s="1415" t="str">
        <f t="shared" si="23"/>
        <v/>
      </c>
      <c r="AS42" s="1415" t="str">
        <f t="shared" si="23"/>
        <v/>
      </c>
      <c r="AT42" s="1415" t="str">
        <f t="shared" si="23"/>
        <v/>
      </c>
      <c r="AU42" s="1415" t="str">
        <f t="shared" si="23"/>
        <v/>
      </c>
      <c r="AV42" s="1415" t="str">
        <f t="shared" si="23"/>
        <v/>
      </c>
      <c r="AW42" s="1415" t="str">
        <f t="shared" si="23"/>
        <v/>
      </c>
      <c r="AX42" s="1415" t="str">
        <f t="shared" si="23"/>
        <v/>
      </c>
      <c r="AY42" s="1415" t="str">
        <f t="shared" si="23"/>
        <v/>
      </c>
      <c r="AZ42" s="1415" t="str">
        <f t="shared" si="23"/>
        <v/>
      </c>
      <c r="BA42" s="1415" t="str">
        <f t="shared" si="23"/>
        <v/>
      </c>
      <c r="BB42" s="1415" t="str">
        <f t="shared" si="23"/>
        <v/>
      </c>
      <c r="BC42" s="1415" t="str">
        <f t="shared" si="23"/>
        <v/>
      </c>
      <c r="BD42" s="1415" t="str">
        <f t="shared" si="23"/>
        <v/>
      </c>
      <c r="BE42" s="1415" t="str">
        <f t="shared" si="23"/>
        <v/>
      </c>
      <c r="BF42" s="1415" t="str">
        <f t="shared" si="23"/>
        <v/>
      </c>
      <c r="BG42" s="1415" t="str">
        <f t="shared" si="23"/>
        <v/>
      </c>
      <c r="BH42" s="1415" t="str">
        <f t="shared" si="23"/>
        <v/>
      </c>
      <c r="BI42" s="1415" t="str">
        <f t="shared" si="23"/>
        <v/>
      </c>
      <c r="BJ42" s="1415" t="str">
        <f t="shared" si="23"/>
        <v/>
      </c>
      <c r="BK42" s="1415" t="str">
        <f t="shared" si="23"/>
        <v/>
      </c>
      <c r="BL42" s="1415" t="str">
        <f t="shared" si="23"/>
        <v/>
      </c>
      <c r="BM42" s="1415" t="str">
        <f t="shared" si="23"/>
        <v/>
      </c>
      <c r="BN42" s="1415" t="str">
        <f t="shared" si="23"/>
        <v/>
      </c>
      <c r="BO42" s="1415" t="str">
        <f t="shared" si="23"/>
        <v/>
      </c>
      <c r="BP42" s="1415" t="str">
        <f t="shared" ref="BP42:CX42" si="24">IF(OR(ISNUMBER(BP43),ISNUMBER(BP44),ISNUMBER(BP45),ISNUMBER(BP46),ISNUMBER(BP47),ISNUMBER(BP48)),SUM(BP43:BP48),"")</f>
        <v/>
      </c>
      <c r="BQ42" s="1415" t="str">
        <f t="shared" si="24"/>
        <v/>
      </c>
      <c r="BR42" s="1415" t="str">
        <f t="shared" si="24"/>
        <v/>
      </c>
      <c r="BS42" s="1415" t="str">
        <f t="shared" si="24"/>
        <v/>
      </c>
      <c r="BT42" s="1415" t="str">
        <f t="shared" si="24"/>
        <v/>
      </c>
      <c r="BU42" s="1415" t="str">
        <f t="shared" si="24"/>
        <v/>
      </c>
      <c r="BV42" s="1415" t="str">
        <f t="shared" si="24"/>
        <v/>
      </c>
      <c r="BW42" s="1415" t="str">
        <f t="shared" si="24"/>
        <v/>
      </c>
      <c r="BX42" s="1415" t="str">
        <f t="shared" si="24"/>
        <v/>
      </c>
      <c r="BY42" s="1415" t="str">
        <f t="shared" si="24"/>
        <v/>
      </c>
      <c r="BZ42" s="1415" t="str">
        <f t="shared" si="24"/>
        <v/>
      </c>
      <c r="CA42" s="1415" t="str">
        <f t="shared" si="24"/>
        <v/>
      </c>
      <c r="CB42" s="1415" t="str">
        <f t="shared" si="24"/>
        <v/>
      </c>
      <c r="CC42" s="1415" t="str">
        <f t="shared" si="24"/>
        <v/>
      </c>
      <c r="CD42" s="1415" t="str">
        <f t="shared" si="24"/>
        <v/>
      </c>
      <c r="CE42" s="1415" t="str">
        <f t="shared" si="24"/>
        <v/>
      </c>
      <c r="CF42" s="1415" t="str">
        <f t="shared" si="24"/>
        <v/>
      </c>
      <c r="CG42" s="1415" t="str">
        <f t="shared" si="24"/>
        <v/>
      </c>
      <c r="CH42" s="1415" t="str">
        <f t="shared" si="24"/>
        <v/>
      </c>
      <c r="CI42" s="1415" t="str">
        <f t="shared" si="24"/>
        <v/>
      </c>
      <c r="CJ42" s="1415" t="str">
        <f t="shared" si="24"/>
        <v/>
      </c>
      <c r="CK42" s="1415" t="str">
        <f t="shared" si="24"/>
        <v/>
      </c>
      <c r="CL42" s="1415" t="str">
        <f t="shared" si="24"/>
        <v/>
      </c>
      <c r="CM42" s="1415" t="str">
        <f t="shared" si="24"/>
        <v/>
      </c>
      <c r="CN42" s="1415" t="str">
        <f t="shared" si="24"/>
        <v/>
      </c>
      <c r="CO42" s="1415" t="str">
        <f t="shared" si="24"/>
        <v/>
      </c>
      <c r="CP42" s="1415" t="str">
        <f t="shared" si="24"/>
        <v/>
      </c>
      <c r="CQ42" s="1415" t="str">
        <f t="shared" si="24"/>
        <v/>
      </c>
      <c r="CR42" s="1415" t="str">
        <f t="shared" si="24"/>
        <v/>
      </c>
      <c r="CS42" s="1415" t="str">
        <f t="shared" si="24"/>
        <v/>
      </c>
      <c r="CT42" s="1415" t="str">
        <f t="shared" si="24"/>
        <v/>
      </c>
      <c r="CU42" s="1415" t="str">
        <f t="shared" si="24"/>
        <v/>
      </c>
      <c r="CV42" s="1415" t="str">
        <f t="shared" si="24"/>
        <v/>
      </c>
      <c r="CW42" s="1415" t="str">
        <f t="shared" si="24"/>
        <v/>
      </c>
      <c r="CX42" s="1416" t="str">
        <f t="shared" si="24"/>
        <v/>
      </c>
      <c r="CY42" s="1117"/>
    </row>
    <row r="43" spans="2:103" ht="15" customHeight="1">
      <c r="B43" s="1417" t="s">
        <v>1280</v>
      </c>
      <c r="C43" s="1111"/>
      <c r="D43" s="1111"/>
      <c r="E43" s="1111"/>
      <c r="F43" s="1111"/>
      <c r="G43" s="1111"/>
      <c r="H43" s="1111"/>
      <c r="I43" s="1111"/>
      <c r="J43" s="1111"/>
      <c r="K43" s="1111"/>
      <c r="L43" s="1111"/>
      <c r="M43" s="1111"/>
      <c r="N43" s="1111"/>
      <c r="O43" s="1111"/>
      <c r="P43" s="1111"/>
      <c r="Q43" s="1111"/>
      <c r="R43" s="1111"/>
      <c r="S43" s="1111"/>
      <c r="T43" s="1111"/>
      <c r="U43" s="1111"/>
      <c r="V43" s="1111"/>
      <c r="W43" s="1111"/>
      <c r="X43" s="1111"/>
      <c r="Y43" s="1111"/>
      <c r="Z43" s="1111"/>
      <c r="AA43" s="1111"/>
      <c r="AB43" s="1111"/>
      <c r="AC43" s="1111"/>
      <c r="AD43" s="1111"/>
      <c r="AE43" s="1111"/>
      <c r="AF43" s="1111"/>
      <c r="AG43" s="1111"/>
      <c r="AH43" s="1111"/>
      <c r="AI43" s="1111"/>
      <c r="AJ43" s="1111"/>
      <c r="AK43" s="1111"/>
      <c r="AL43" s="1111"/>
      <c r="AM43" s="1111"/>
      <c r="AN43" s="1111"/>
      <c r="AO43" s="1111"/>
      <c r="AP43" s="1111"/>
      <c r="AQ43" s="1111"/>
      <c r="AR43" s="1111"/>
      <c r="AS43" s="1111"/>
      <c r="AT43" s="1111"/>
      <c r="AU43" s="1111"/>
      <c r="AV43" s="1111"/>
      <c r="AW43" s="1111"/>
      <c r="AX43" s="1111"/>
      <c r="AY43" s="1111"/>
      <c r="AZ43" s="1111"/>
      <c r="BA43" s="1111"/>
      <c r="BB43" s="1111"/>
      <c r="BC43" s="1111"/>
      <c r="BD43" s="1111"/>
      <c r="BE43" s="1111"/>
      <c r="BF43" s="1111"/>
      <c r="BG43" s="1111"/>
      <c r="BH43" s="1111"/>
      <c r="BI43" s="1111"/>
      <c r="BJ43" s="1111"/>
      <c r="BK43" s="1111"/>
      <c r="BL43" s="1111"/>
      <c r="BM43" s="1111"/>
      <c r="BN43" s="1111"/>
      <c r="BO43" s="1111"/>
      <c r="BP43" s="1111"/>
      <c r="BQ43" s="1111"/>
      <c r="BR43" s="1111"/>
      <c r="BS43" s="1111"/>
      <c r="BT43" s="1111"/>
      <c r="BU43" s="1111"/>
      <c r="BV43" s="1111"/>
      <c r="BW43" s="1111"/>
      <c r="BX43" s="1111"/>
      <c r="BY43" s="1111"/>
      <c r="BZ43" s="1111"/>
      <c r="CA43" s="1111"/>
      <c r="CB43" s="1111"/>
      <c r="CC43" s="1111"/>
      <c r="CD43" s="1111"/>
      <c r="CE43" s="1111"/>
      <c r="CF43" s="1111"/>
      <c r="CG43" s="1111"/>
      <c r="CH43" s="1111"/>
      <c r="CI43" s="1111"/>
      <c r="CJ43" s="1111"/>
      <c r="CK43" s="1111"/>
      <c r="CL43" s="1111"/>
      <c r="CM43" s="1111"/>
      <c r="CN43" s="1111"/>
      <c r="CO43" s="1111"/>
      <c r="CP43" s="1111"/>
      <c r="CQ43" s="1111"/>
      <c r="CR43" s="1111"/>
      <c r="CS43" s="1111"/>
      <c r="CT43" s="1111"/>
      <c r="CU43" s="1111"/>
      <c r="CV43" s="1111"/>
      <c r="CW43" s="1111"/>
      <c r="CX43" s="1124"/>
      <c r="CY43" s="1117"/>
    </row>
    <row r="44" spans="2:103" ht="15" customHeight="1">
      <c r="B44" s="1417" t="s">
        <v>1281</v>
      </c>
      <c r="C44" s="1111"/>
      <c r="D44" s="1111"/>
      <c r="E44" s="1111"/>
      <c r="F44" s="1111"/>
      <c r="G44" s="1111"/>
      <c r="H44" s="1111"/>
      <c r="I44" s="1111"/>
      <c r="J44" s="1111"/>
      <c r="K44" s="1111"/>
      <c r="L44" s="1111"/>
      <c r="M44" s="1111"/>
      <c r="N44" s="1111"/>
      <c r="O44" s="1111"/>
      <c r="P44" s="1111"/>
      <c r="Q44" s="1111"/>
      <c r="R44" s="1111"/>
      <c r="S44" s="1111"/>
      <c r="T44" s="1111"/>
      <c r="U44" s="1111"/>
      <c r="V44" s="1111"/>
      <c r="W44" s="1111"/>
      <c r="X44" s="1111"/>
      <c r="Y44" s="1111"/>
      <c r="Z44" s="1111"/>
      <c r="AA44" s="1111"/>
      <c r="AB44" s="1111"/>
      <c r="AC44" s="1111"/>
      <c r="AD44" s="1111"/>
      <c r="AE44" s="1111"/>
      <c r="AF44" s="1111"/>
      <c r="AG44" s="1111"/>
      <c r="AH44" s="1111"/>
      <c r="AI44" s="1111"/>
      <c r="AJ44" s="1111"/>
      <c r="AK44" s="1111"/>
      <c r="AL44" s="1111"/>
      <c r="AM44" s="1111"/>
      <c r="AN44" s="1111"/>
      <c r="AO44" s="1111"/>
      <c r="AP44" s="1111"/>
      <c r="AQ44" s="1111"/>
      <c r="AR44" s="1111"/>
      <c r="AS44" s="1111"/>
      <c r="AT44" s="1111"/>
      <c r="AU44" s="1111"/>
      <c r="AV44" s="1111"/>
      <c r="AW44" s="1111"/>
      <c r="AX44" s="1111"/>
      <c r="AY44" s="1111"/>
      <c r="AZ44" s="1111"/>
      <c r="BA44" s="1111"/>
      <c r="BB44" s="1111"/>
      <c r="BC44" s="1111"/>
      <c r="BD44" s="1111"/>
      <c r="BE44" s="1111"/>
      <c r="BF44" s="1111"/>
      <c r="BG44" s="1111"/>
      <c r="BH44" s="1111"/>
      <c r="BI44" s="1111"/>
      <c r="BJ44" s="1111"/>
      <c r="BK44" s="1111"/>
      <c r="BL44" s="1111"/>
      <c r="BM44" s="1111"/>
      <c r="BN44" s="1111"/>
      <c r="BO44" s="1111"/>
      <c r="BP44" s="1111"/>
      <c r="BQ44" s="1111"/>
      <c r="BR44" s="1111"/>
      <c r="BS44" s="1111"/>
      <c r="BT44" s="1111"/>
      <c r="BU44" s="1111"/>
      <c r="BV44" s="1111"/>
      <c r="BW44" s="1111"/>
      <c r="BX44" s="1111"/>
      <c r="BY44" s="1111"/>
      <c r="BZ44" s="1111"/>
      <c r="CA44" s="1111"/>
      <c r="CB44" s="1111"/>
      <c r="CC44" s="1111"/>
      <c r="CD44" s="1111"/>
      <c r="CE44" s="1111"/>
      <c r="CF44" s="1111"/>
      <c r="CG44" s="1111"/>
      <c r="CH44" s="1111"/>
      <c r="CI44" s="1111"/>
      <c r="CJ44" s="1111"/>
      <c r="CK44" s="1111"/>
      <c r="CL44" s="1111"/>
      <c r="CM44" s="1111"/>
      <c r="CN44" s="1111"/>
      <c r="CO44" s="1111"/>
      <c r="CP44" s="1111"/>
      <c r="CQ44" s="1111"/>
      <c r="CR44" s="1111"/>
      <c r="CS44" s="1111"/>
      <c r="CT44" s="1111"/>
      <c r="CU44" s="1111"/>
      <c r="CV44" s="1111"/>
      <c r="CW44" s="1111"/>
      <c r="CX44" s="1124"/>
      <c r="CY44" s="1117"/>
    </row>
    <row r="45" spans="2:103" ht="15" customHeight="1">
      <c r="B45" s="1417" t="s">
        <v>1282</v>
      </c>
      <c r="C45" s="1111"/>
      <c r="D45" s="1111"/>
      <c r="E45" s="1111"/>
      <c r="F45" s="1111"/>
      <c r="G45" s="1111"/>
      <c r="H45" s="1111"/>
      <c r="I45" s="1111"/>
      <c r="J45" s="1111"/>
      <c r="K45" s="1111"/>
      <c r="L45" s="1111"/>
      <c r="M45" s="1111"/>
      <c r="N45" s="1111"/>
      <c r="O45" s="1111"/>
      <c r="P45" s="1111"/>
      <c r="Q45" s="1111"/>
      <c r="R45" s="1111"/>
      <c r="S45" s="1111"/>
      <c r="T45" s="1111"/>
      <c r="U45" s="1111"/>
      <c r="V45" s="1111"/>
      <c r="W45" s="1111"/>
      <c r="X45" s="1111"/>
      <c r="Y45" s="1111"/>
      <c r="Z45" s="1111"/>
      <c r="AA45" s="1111"/>
      <c r="AB45" s="1111"/>
      <c r="AC45" s="1111"/>
      <c r="AD45" s="1111"/>
      <c r="AE45" s="1111"/>
      <c r="AF45" s="1111"/>
      <c r="AG45" s="1111"/>
      <c r="AH45" s="1111"/>
      <c r="AI45" s="1111"/>
      <c r="AJ45" s="1111"/>
      <c r="AK45" s="1111"/>
      <c r="AL45" s="1111"/>
      <c r="AM45" s="1111"/>
      <c r="AN45" s="1111"/>
      <c r="AO45" s="1111"/>
      <c r="AP45" s="1111"/>
      <c r="AQ45" s="1111"/>
      <c r="AR45" s="1111"/>
      <c r="AS45" s="1111"/>
      <c r="AT45" s="1111"/>
      <c r="AU45" s="1111"/>
      <c r="AV45" s="1111"/>
      <c r="AW45" s="1111"/>
      <c r="AX45" s="1111"/>
      <c r="AY45" s="1111"/>
      <c r="AZ45" s="1111"/>
      <c r="BA45" s="1111"/>
      <c r="BB45" s="1111"/>
      <c r="BC45" s="1111"/>
      <c r="BD45" s="1111"/>
      <c r="BE45" s="1111"/>
      <c r="BF45" s="1111"/>
      <c r="BG45" s="1111"/>
      <c r="BH45" s="1111"/>
      <c r="BI45" s="1111"/>
      <c r="BJ45" s="1111"/>
      <c r="BK45" s="1111"/>
      <c r="BL45" s="1111"/>
      <c r="BM45" s="1111"/>
      <c r="BN45" s="1111"/>
      <c r="BO45" s="1111"/>
      <c r="BP45" s="1111"/>
      <c r="BQ45" s="1111"/>
      <c r="BR45" s="1111"/>
      <c r="BS45" s="1111"/>
      <c r="BT45" s="1111"/>
      <c r="BU45" s="1111"/>
      <c r="BV45" s="1111"/>
      <c r="BW45" s="1111"/>
      <c r="BX45" s="1111"/>
      <c r="BY45" s="1111"/>
      <c r="BZ45" s="1111"/>
      <c r="CA45" s="1111"/>
      <c r="CB45" s="1111"/>
      <c r="CC45" s="1111"/>
      <c r="CD45" s="1111"/>
      <c r="CE45" s="1111"/>
      <c r="CF45" s="1111"/>
      <c r="CG45" s="1111"/>
      <c r="CH45" s="1111"/>
      <c r="CI45" s="1111"/>
      <c r="CJ45" s="1111"/>
      <c r="CK45" s="1111"/>
      <c r="CL45" s="1111"/>
      <c r="CM45" s="1111"/>
      <c r="CN45" s="1111"/>
      <c r="CO45" s="1111"/>
      <c r="CP45" s="1111"/>
      <c r="CQ45" s="1111"/>
      <c r="CR45" s="1111"/>
      <c r="CS45" s="1111"/>
      <c r="CT45" s="1111"/>
      <c r="CU45" s="1111"/>
      <c r="CV45" s="1111"/>
      <c r="CW45" s="1111"/>
      <c r="CX45" s="1124"/>
      <c r="CY45" s="1117"/>
    </row>
    <row r="46" spans="2:103" ht="15" customHeight="1">
      <c r="B46" s="1417" t="s">
        <v>1283</v>
      </c>
      <c r="C46" s="1111"/>
      <c r="D46" s="1111"/>
      <c r="E46" s="1111"/>
      <c r="F46" s="1111"/>
      <c r="G46" s="1111"/>
      <c r="H46" s="1111"/>
      <c r="I46" s="1111"/>
      <c r="J46" s="1111"/>
      <c r="K46" s="1111"/>
      <c r="L46" s="1111"/>
      <c r="M46" s="1111"/>
      <c r="N46" s="1111"/>
      <c r="O46" s="1111"/>
      <c r="P46" s="1111"/>
      <c r="Q46" s="1111"/>
      <c r="R46" s="1111"/>
      <c r="S46" s="1111"/>
      <c r="T46" s="1111"/>
      <c r="U46" s="1111"/>
      <c r="V46" s="1111"/>
      <c r="W46" s="1111"/>
      <c r="X46" s="1111"/>
      <c r="Y46" s="1111"/>
      <c r="Z46" s="1111"/>
      <c r="AA46" s="1111"/>
      <c r="AB46" s="1111"/>
      <c r="AC46" s="1111"/>
      <c r="AD46" s="1111"/>
      <c r="AE46" s="1111"/>
      <c r="AF46" s="1111"/>
      <c r="AG46" s="1111"/>
      <c r="AH46" s="1111"/>
      <c r="AI46" s="1111"/>
      <c r="AJ46" s="1111"/>
      <c r="AK46" s="1111"/>
      <c r="AL46" s="1111"/>
      <c r="AM46" s="1111"/>
      <c r="AN46" s="1111"/>
      <c r="AO46" s="1111"/>
      <c r="AP46" s="1111"/>
      <c r="AQ46" s="1111"/>
      <c r="AR46" s="1111"/>
      <c r="AS46" s="1111"/>
      <c r="AT46" s="1111"/>
      <c r="AU46" s="1111"/>
      <c r="AV46" s="1111"/>
      <c r="AW46" s="1111"/>
      <c r="AX46" s="1111"/>
      <c r="AY46" s="1111"/>
      <c r="AZ46" s="1111"/>
      <c r="BA46" s="1111"/>
      <c r="BB46" s="1111"/>
      <c r="BC46" s="1111"/>
      <c r="BD46" s="1111"/>
      <c r="BE46" s="1111"/>
      <c r="BF46" s="1111"/>
      <c r="BG46" s="1111"/>
      <c r="BH46" s="1111"/>
      <c r="BI46" s="1111"/>
      <c r="BJ46" s="1111"/>
      <c r="BK46" s="1111"/>
      <c r="BL46" s="1111"/>
      <c r="BM46" s="1111"/>
      <c r="BN46" s="1111"/>
      <c r="BO46" s="1111"/>
      <c r="BP46" s="1111"/>
      <c r="BQ46" s="1111"/>
      <c r="BR46" s="1111"/>
      <c r="BS46" s="1111"/>
      <c r="BT46" s="1111"/>
      <c r="BU46" s="1111"/>
      <c r="BV46" s="1111"/>
      <c r="BW46" s="1111"/>
      <c r="BX46" s="1111"/>
      <c r="BY46" s="1111"/>
      <c r="BZ46" s="1111"/>
      <c r="CA46" s="1111"/>
      <c r="CB46" s="1111"/>
      <c r="CC46" s="1111"/>
      <c r="CD46" s="1111"/>
      <c r="CE46" s="1111"/>
      <c r="CF46" s="1111"/>
      <c r="CG46" s="1111"/>
      <c r="CH46" s="1111"/>
      <c r="CI46" s="1111"/>
      <c r="CJ46" s="1111"/>
      <c r="CK46" s="1111"/>
      <c r="CL46" s="1111"/>
      <c r="CM46" s="1111"/>
      <c r="CN46" s="1111"/>
      <c r="CO46" s="1111"/>
      <c r="CP46" s="1111"/>
      <c r="CQ46" s="1111"/>
      <c r="CR46" s="1111"/>
      <c r="CS46" s="1111"/>
      <c r="CT46" s="1111"/>
      <c r="CU46" s="1111"/>
      <c r="CV46" s="1111"/>
      <c r="CW46" s="1111"/>
      <c r="CX46" s="1124"/>
      <c r="CY46" s="1117"/>
    </row>
    <row r="47" spans="2:103" ht="15" customHeight="1">
      <c r="B47" s="1417" t="s">
        <v>1284</v>
      </c>
      <c r="C47" s="1111"/>
      <c r="D47" s="1111"/>
      <c r="E47" s="1111"/>
      <c r="F47" s="1111"/>
      <c r="G47" s="1111"/>
      <c r="H47" s="1111"/>
      <c r="I47" s="1111"/>
      <c r="J47" s="1111"/>
      <c r="K47" s="1111"/>
      <c r="L47" s="1111"/>
      <c r="M47" s="1111"/>
      <c r="N47" s="1111"/>
      <c r="O47" s="1111"/>
      <c r="P47" s="1111"/>
      <c r="Q47" s="1111"/>
      <c r="R47" s="1111"/>
      <c r="S47" s="1111"/>
      <c r="T47" s="1111"/>
      <c r="U47" s="1111"/>
      <c r="V47" s="1111"/>
      <c r="W47" s="1111"/>
      <c r="X47" s="1111"/>
      <c r="Y47" s="1111"/>
      <c r="Z47" s="1111"/>
      <c r="AA47" s="1111"/>
      <c r="AB47" s="1111"/>
      <c r="AC47" s="1111"/>
      <c r="AD47" s="1111"/>
      <c r="AE47" s="1111"/>
      <c r="AF47" s="1111"/>
      <c r="AG47" s="1111"/>
      <c r="AH47" s="1111"/>
      <c r="AI47" s="1111"/>
      <c r="AJ47" s="1111"/>
      <c r="AK47" s="1111"/>
      <c r="AL47" s="1111"/>
      <c r="AM47" s="1111"/>
      <c r="AN47" s="1111"/>
      <c r="AO47" s="1111"/>
      <c r="AP47" s="1111"/>
      <c r="AQ47" s="1111"/>
      <c r="AR47" s="1111"/>
      <c r="AS47" s="1111"/>
      <c r="AT47" s="1111"/>
      <c r="AU47" s="1111"/>
      <c r="AV47" s="1111"/>
      <c r="AW47" s="1111"/>
      <c r="AX47" s="1111"/>
      <c r="AY47" s="1111"/>
      <c r="AZ47" s="1111"/>
      <c r="BA47" s="1111"/>
      <c r="BB47" s="1111"/>
      <c r="BC47" s="1111"/>
      <c r="BD47" s="1111"/>
      <c r="BE47" s="1111"/>
      <c r="BF47" s="1111"/>
      <c r="BG47" s="1111"/>
      <c r="BH47" s="1111"/>
      <c r="BI47" s="1111"/>
      <c r="BJ47" s="1111"/>
      <c r="BK47" s="1111"/>
      <c r="BL47" s="1111"/>
      <c r="BM47" s="1111"/>
      <c r="BN47" s="1111"/>
      <c r="BO47" s="1111"/>
      <c r="BP47" s="1111"/>
      <c r="BQ47" s="1111"/>
      <c r="BR47" s="1111"/>
      <c r="BS47" s="1111"/>
      <c r="BT47" s="1111"/>
      <c r="BU47" s="1111"/>
      <c r="BV47" s="1111"/>
      <c r="BW47" s="1111"/>
      <c r="BX47" s="1111"/>
      <c r="BY47" s="1111"/>
      <c r="BZ47" s="1111"/>
      <c r="CA47" s="1111"/>
      <c r="CB47" s="1111"/>
      <c r="CC47" s="1111"/>
      <c r="CD47" s="1111"/>
      <c r="CE47" s="1111"/>
      <c r="CF47" s="1111"/>
      <c r="CG47" s="1111"/>
      <c r="CH47" s="1111"/>
      <c r="CI47" s="1111"/>
      <c r="CJ47" s="1111"/>
      <c r="CK47" s="1111"/>
      <c r="CL47" s="1111"/>
      <c r="CM47" s="1111"/>
      <c r="CN47" s="1111"/>
      <c r="CO47" s="1111"/>
      <c r="CP47" s="1111"/>
      <c r="CQ47" s="1111"/>
      <c r="CR47" s="1111"/>
      <c r="CS47" s="1111"/>
      <c r="CT47" s="1111"/>
      <c r="CU47" s="1111"/>
      <c r="CV47" s="1111"/>
      <c r="CW47" s="1111"/>
      <c r="CX47" s="1124"/>
      <c r="CY47" s="1117"/>
    </row>
    <row r="48" spans="2:103" ht="15" customHeight="1">
      <c r="B48" s="1417" t="s">
        <v>1285</v>
      </c>
      <c r="C48" s="1111"/>
      <c r="D48" s="1111"/>
      <c r="E48" s="1111"/>
      <c r="F48" s="1111"/>
      <c r="G48" s="1111"/>
      <c r="H48" s="1111"/>
      <c r="I48" s="1111"/>
      <c r="J48" s="1111"/>
      <c r="K48" s="1111"/>
      <c r="L48" s="1111"/>
      <c r="M48" s="1111"/>
      <c r="N48" s="1111"/>
      <c r="O48" s="1111"/>
      <c r="P48" s="1111"/>
      <c r="Q48" s="1111"/>
      <c r="R48" s="1111"/>
      <c r="S48" s="1111"/>
      <c r="T48" s="1111"/>
      <c r="U48" s="1111"/>
      <c r="V48" s="1111"/>
      <c r="W48" s="1111"/>
      <c r="X48" s="1111"/>
      <c r="Y48" s="1111"/>
      <c r="Z48" s="1111"/>
      <c r="AA48" s="1111"/>
      <c r="AB48" s="1111"/>
      <c r="AC48" s="1111"/>
      <c r="AD48" s="1111"/>
      <c r="AE48" s="1111"/>
      <c r="AF48" s="1111"/>
      <c r="AG48" s="1111"/>
      <c r="AH48" s="1111"/>
      <c r="AI48" s="1111"/>
      <c r="AJ48" s="1111"/>
      <c r="AK48" s="1111"/>
      <c r="AL48" s="1111"/>
      <c r="AM48" s="1111"/>
      <c r="AN48" s="1111"/>
      <c r="AO48" s="1111"/>
      <c r="AP48" s="1111"/>
      <c r="AQ48" s="1111"/>
      <c r="AR48" s="1111"/>
      <c r="AS48" s="1111"/>
      <c r="AT48" s="1111"/>
      <c r="AU48" s="1111"/>
      <c r="AV48" s="1111"/>
      <c r="AW48" s="1111"/>
      <c r="AX48" s="1111"/>
      <c r="AY48" s="1111"/>
      <c r="AZ48" s="1111"/>
      <c r="BA48" s="1111"/>
      <c r="BB48" s="1111"/>
      <c r="BC48" s="1111"/>
      <c r="BD48" s="1111"/>
      <c r="BE48" s="1111"/>
      <c r="BF48" s="1111"/>
      <c r="BG48" s="1111"/>
      <c r="BH48" s="1111"/>
      <c r="BI48" s="1111"/>
      <c r="BJ48" s="1111"/>
      <c r="BK48" s="1111"/>
      <c r="BL48" s="1111"/>
      <c r="BM48" s="1111"/>
      <c r="BN48" s="1111"/>
      <c r="BO48" s="1111"/>
      <c r="BP48" s="1111"/>
      <c r="BQ48" s="1111"/>
      <c r="BR48" s="1111"/>
      <c r="BS48" s="1111"/>
      <c r="BT48" s="1111"/>
      <c r="BU48" s="1111"/>
      <c r="BV48" s="1111"/>
      <c r="BW48" s="1111"/>
      <c r="BX48" s="1111"/>
      <c r="BY48" s="1111"/>
      <c r="BZ48" s="1111"/>
      <c r="CA48" s="1111"/>
      <c r="CB48" s="1111"/>
      <c r="CC48" s="1111"/>
      <c r="CD48" s="1111"/>
      <c r="CE48" s="1111"/>
      <c r="CF48" s="1111"/>
      <c r="CG48" s="1111"/>
      <c r="CH48" s="1111"/>
      <c r="CI48" s="1111"/>
      <c r="CJ48" s="1111"/>
      <c r="CK48" s="1111"/>
      <c r="CL48" s="1111"/>
      <c r="CM48" s="1111"/>
      <c r="CN48" s="1111"/>
      <c r="CO48" s="1111"/>
      <c r="CP48" s="1111"/>
      <c r="CQ48" s="1111"/>
      <c r="CR48" s="1111"/>
      <c r="CS48" s="1111"/>
      <c r="CT48" s="1111"/>
      <c r="CU48" s="1111"/>
      <c r="CV48" s="1111"/>
      <c r="CW48" s="1111"/>
      <c r="CX48" s="1124"/>
      <c r="CY48" s="1117"/>
    </row>
    <row r="49" spans="2:103" ht="15" customHeight="1">
      <c r="B49" s="2409" t="s">
        <v>1894</v>
      </c>
      <c r="C49" s="1111"/>
      <c r="D49" s="1111"/>
      <c r="E49" s="1111"/>
      <c r="F49" s="1111"/>
      <c r="G49" s="1111"/>
      <c r="H49" s="1111"/>
      <c r="I49" s="1111"/>
      <c r="J49" s="1111"/>
      <c r="K49" s="1111"/>
      <c r="L49" s="1111"/>
      <c r="M49" s="1111"/>
      <c r="N49" s="1111"/>
      <c r="O49" s="1111"/>
      <c r="P49" s="1111"/>
      <c r="Q49" s="1111"/>
      <c r="R49" s="1111"/>
      <c r="S49" s="1111"/>
      <c r="T49" s="1111"/>
      <c r="U49" s="1111"/>
      <c r="V49" s="1111"/>
      <c r="W49" s="1111"/>
      <c r="X49" s="1111"/>
      <c r="Y49" s="1111"/>
      <c r="Z49" s="1111"/>
      <c r="AA49" s="1111"/>
      <c r="AB49" s="1111"/>
      <c r="AC49" s="1111"/>
      <c r="AD49" s="1111"/>
      <c r="AE49" s="1111"/>
      <c r="AF49" s="1111"/>
      <c r="AG49" s="1111"/>
      <c r="AH49" s="1111"/>
      <c r="AI49" s="1111"/>
      <c r="AJ49" s="1111"/>
      <c r="AK49" s="1111"/>
      <c r="AL49" s="1111"/>
      <c r="AM49" s="1111"/>
      <c r="AN49" s="1111"/>
      <c r="AO49" s="1111"/>
      <c r="AP49" s="1111"/>
      <c r="AQ49" s="1111"/>
      <c r="AR49" s="1111"/>
      <c r="AS49" s="1111"/>
      <c r="AT49" s="1111"/>
      <c r="AU49" s="1111"/>
      <c r="AV49" s="1111"/>
      <c r="AW49" s="1111"/>
      <c r="AX49" s="1111"/>
      <c r="AY49" s="1111"/>
      <c r="AZ49" s="1111"/>
      <c r="BA49" s="1111"/>
      <c r="BB49" s="1111"/>
      <c r="BC49" s="1111"/>
      <c r="BD49" s="1111"/>
      <c r="BE49" s="1111"/>
      <c r="BF49" s="1111"/>
      <c r="BG49" s="1111"/>
      <c r="BH49" s="1111"/>
      <c r="BI49" s="1111"/>
      <c r="BJ49" s="1111"/>
      <c r="BK49" s="1111"/>
      <c r="BL49" s="1111"/>
      <c r="BM49" s="1111"/>
      <c r="BN49" s="1111"/>
      <c r="BO49" s="1111"/>
      <c r="BP49" s="1111"/>
      <c r="BQ49" s="1111"/>
      <c r="BR49" s="1111"/>
      <c r="BS49" s="1111"/>
      <c r="BT49" s="1111"/>
      <c r="BU49" s="1111"/>
      <c r="BV49" s="1111"/>
      <c r="BW49" s="1111"/>
      <c r="BX49" s="1111"/>
      <c r="BY49" s="1111"/>
      <c r="BZ49" s="1111"/>
      <c r="CA49" s="1111"/>
      <c r="CB49" s="1111"/>
      <c r="CC49" s="1111"/>
      <c r="CD49" s="1111"/>
      <c r="CE49" s="1111"/>
      <c r="CF49" s="1111"/>
      <c r="CG49" s="1111"/>
      <c r="CH49" s="1111"/>
      <c r="CI49" s="1111"/>
      <c r="CJ49" s="1111"/>
      <c r="CK49" s="1111"/>
      <c r="CL49" s="1111"/>
      <c r="CM49" s="1111"/>
      <c r="CN49" s="1111"/>
      <c r="CO49" s="1111"/>
      <c r="CP49" s="1111"/>
      <c r="CQ49" s="1111"/>
      <c r="CR49" s="1111"/>
      <c r="CS49" s="1111"/>
      <c r="CT49" s="1111"/>
      <c r="CU49" s="1111"/>
      <c r="CV49" s="1111"/>
      <c r="CW49" s="1111"/>
      <c r="CX49" s="1124"/>
      <c r="CY49" s="1117"/>
    </row>
    <row r="50" spans="2:103" ht="15" customHeight="1">
      <c r="B50" s="1418" t="s">
        <v>1898</v>
      </c>
      <c r="C50" s="1415" t="str">
        <f>IF(OR(ISNUMBER(C51),ISNUMBER(C63)),SUM(C51,C63),"")</f>
        <v/>
      </c>
      <c r="D50" s="1415" t="str">
        <f t="shared" ref="D50:BO50" si="25">IF(OR(ISNUMBER(D51),ISNUMBER(D63)),SUM(D51,D63),"")</f>
        <v/>
      </c>
      <c r="E50" s="1415" t="str">
        <f t="shared" si="25"/>
        <v/>
      </c>
      <c r="F50" s="1415" t="str">
        <f t="shared" si="25"/>
        <v/>
      </c>
      <c r="G50" s="1415" t="str">
        <f t="shared" si="25"/>
        <v/>
      </c>
      <c r="H50" s="1415" t="str">
        <f t="shared" si="25"/>
        <v/>
      </c>
      <c r="I50" s="1415" t="str">
        <f t="shared" si="25"/>
        <v/>
      </c>
      <c r="J50" s="1415" t="str">
        <f t="shared" si="25"/>
        <v/>
      </c>
      <c r="K50" s="1415" t="str">
        <f t="shared" si="25"/>
        <v/>
      </c>
      <c r="L50" s="1415" t="str">
        <f t="shared" si="25"/>
        <v/>
      </c>
      <c r="M50" s="1415" t="str">
        <f t="shared" si="25"/>
        <v/>
      </c>
      <c r="N50" s="1415" t="str">
        <f t="shared" si="25"/>
        <v/>
      </c>
      <c r="O50" s="1415" t="str">
        <f t="shared" si="25"/>
        <v/>
      </c>
      <c r="P50" s="1415" t="str">
        <f t="shared" si="25"/>
        <v/>
      </c>
      <c r="Q50" s="1415" t="str">
        <f t="shared" si="25"/>
        <v/>
      </c>
      <c r="R50" s="1415" t="str">
        <f t="shared" si="25"/>
        <v/>
      </c>
      <c r="S50" s="1415" t="str">
        <f t="shared" si="25"/>
        <v/>
      </c>
      <c r="T50" s="1415" t="str">
        <f t="shared" si="25"/>
        <v/>
      </c>
      <c r="U50" s="1415" t="str">
        <f t="shared" si="25"/>
        <v/>
      </c>
      <c r="V50" s="1415" t="str">
        <f t="shared" si="25"/>
        <v/>
      </c>
      <c r="W50" s="1415" t="str">
        <f t="shared" si="25"/>
        <v/>
      </c>
      <c r="X50" s="1415" t="str">
        <f t="shared" si="25"/>
        <v/>
      </c>
      <c r="Y50" s="1415" t="str">
        <f t="shared" si="25"/>
        <v/>
      </c>
      <c r="Z50" s="1415" t="str">
        <f t="shared" si="25"/>
        <v/>
      </c>
      <c r="AA50" s="1415" t="str">
        <f t="shared" si="25"/>
        <v/>
      </c>
      <c r="AB50" s="1415" t="str">
        <f t="shared" si="25"/>
        <v/>
      </c>
      <c r="AC50" s="1415" t="str">
        <f t="shared" si="25"/>
        <v/>
      </c>
      <c r="AD50" s="1415" t="str">
        <f t="shared" si="25"/>
        <v/>
      </c>
      <c r="AE50" s="1415" t="str">
        <f t="shared" si="25"/>
        <v/>
      </c>
      <c r="AF50" s="1415" t="str">
        <f t="shared" si="25"/>
        <v/>
      </c>
      <c r="AG50" s="1415" t="str">
        <f t="shared" si="25"/>
        <v/>
      </c>
      <c r="AH50" s="1415" t="str">
        <f t="shared" si="25"/>
        <v/>
      </c>
      <c r="AI50" s="1415" t="str">
        <f t="shared" si="25"/>
        <v/>
      </c>
      <c r="AJ50" s="1415" t="str">
        <f t="shared" si="25"/>
        <v/>
      </c>
      <c r="AK50" s="1415" t="str">
        <f t="shared" si="25"/>
        <v/>
      </c>
      <c r="AL50" s="1415" t="str">
        <f t="shared" si="25"/>
        <v/>
      </c>
      <c r="AM50" s="1415" t="str">
        <f t="shared" si="25"/>
        <v/>
      </c>
      <c r="AN50" s="1415" t="str">
        <f t="shared" si="25"/>
        <v/>
      </c>
      <c r="AO50" s="1415" t="str">
        <f t="shared" si="25"/>
        <v/>
      </c>
      <c r="AP50" s="1415" t="str">
        <f t="shared" si="25"/>
        <v/>
      </c>
      <c r="AQ50" s="1415" t="str">
        <f t="shared" si="25"/>
        <v/>
      </c>
      <c r="AR50" s="1415" t="str">
        <f t="shared" si="25"/>
        <v/>
      </c>
      <c r="AS50" s="1415" t="str">
        <f t="shared" si="25"/>
        <v/>
      </c>
      <c r="AT50" s="1415" t="str">
        <f t="shared" si="25"/>
        <v/>
      </c>
      <c r="AU50" s="1415" t="str">
        <f t="shared" si="25"/>
        <v/>
      </c>
      <c r="AV50" s="1415" t="str">
        <f t="shared" si="25"/>
        <v/>
      </c>
      <c r="AW50" s="1415" t="str">
        <f t="shared" si="25"/>
        <v/>
      </c>
      <c r="AX50" s="1415" t="str">
        <f t="shared" si="25"/>
        <v/>
      </c>
      <c r="AY50" s="1415" t="str">
        <f t="shared" si="25"/>
        <v/>
      </c>
      <c r="AZ50" s="1415" t="str">
        <f t="shared" si="25"/>
        <v/>
      </c>
      <c r="BA50" s="1415" t="str">
        <f t="shared" si="25"/>
        <v/>
      </c>
      <c r="BB50" s="1415" t="str">
        <f t="shared" si="25"/>
        <v/>
      </c>
      <c r="BC50" s="1415" t="str">
        <f t="shared" si="25"/>
        <v/>
      </c>
      <c r="BD50" s="1415" t="str">
        <f t="shared" si="25"/>
        <v/>
      </c>
      <c r="BE50" s="1415" t="str">
        <f t="shared" si="25"/>
        <v/>
      </c>
      <c r="BF50" s="1415" t="str">
        <f t="shared" si="25"/>
        <v/>
      </c>
      <c r="BG50" s="1415" t="str">
        <f t="shared" si="25"/>
        <v/>
      </c>
      <c r="BH50" s="1415" t="str">
        <f t="shared" si="25"/>
        <v/>
      </c>
      <c r="BI50" s="1415" t="str">
        <f t="shared" si="25"/>
        <v/>
      </c>
      <c r="BJ50" s="1415" t="str">
        <f t="shared" si="25"/>
        <v/>
      </c>
      <c r="BK50" s="1415" t="str">
        <f t="shared" si="25"/>
        <v/>
      </c>
      <c r="BL50" s="1415" t="str">
        <f t="shared" si="25"/>
        <v/>
      </c>
      <c r="BM50" s="1415" t="str">
        <f t="shared" si="25"/>
        <v/>
      </c>
      <c r="BN50" s="1415" t="str">
        <f t="shared" si="25"/>
        <v/>
      </c>
      <c r="BO50" s="1415" t="str">
        <f t="shared" si="25"/>
        <v/>
      </c>
      <c r="BP50" s="1415" t="str">
        <f t="shared" ref="BP50:CX50" si="26">IF(OR(ISNUMBER(BP51),ISNUMBER(BP63)),SUM(BP51,BP63),"")</f>
        <v/>
      </c>
      <c r="BQ50" s="1415" t="str">
        <f t="shared" si="26"/>
        <v/>
      </c>
      <c r="BR50" s="1415" t="str">
        <f t="shared" si="26"/>
        <v/>
      </c>
      <c r="BS50" s="1415" t="str">
        <f t="shared" si="26"/>
        <v/>
      </c>
      <c r="BT50" s="1415" t="str">
        <f t="shared" si="26"/>
        <v/>
      </c>
      <c r="BU50" s="1415" t="str">
        <f t="shared" si="26"/>
        <v/>
      </c>
      <c r="BV50" s="1415" t="str">
        <f t="shared" si="26"/>
        <v/>
      </c>
      <c r="BW50" s="1415" t="str">
        <f t="shared" si="26"/>
        <v/>
      </c>
      <c r="BX50" s="1415" t="str">
        <f t="shared" si="26"/>
        <v/>
      </c>
      <c r="BY50" s="1415" t="str">
        <f t="shared" si="26"/>
        <v/>
      </c>
      <c r="BZ50" s="1415" t="str">
        <f t="shared" si="26"/>
        <v/>
      </c>
      <c r="CA50" s="1415" t="str">
        <f t="shared" si="26"/>
        <v/>
      </c>
      <c r="CB50" s="1415" t="str">
        <f t="shared" si="26"/>
        <v/>
      </c>
      <c r="CC50" s="1415" t="str">
        <f t="shared" si="26"/>
        <v/>
      </c>
      <c r="CD50" s="1415" t="str">
        <f t="shared" si="26"/>
        <v/>
      </c>
      <c r="CE50" s="1415" t="str">
        <f t="shared" si="26"/>
        <v/>
      </c>
      <c r="CF50" s="1415" t="str">
        <f t="shared" si="26"/>
        <v/>
      </c>
      <c r="CG50" s="1415" t="str">
        <f t="shared" si="26"/>
        <v/>
      </c>
      <c r="CH50" s="1415" t="str">
        <f t="shared" si="26"/>
        <v/>
      </c>
      <c r="CI50" s="1415" t="str">
        <f t="shared" si="26"/>
        <v/>
      </c>
      <c r="CJ50" s="1415" t="str">
        <f t="shared" si="26"/>
        <v/>
      </c>
      <c r="CK50" s="1415" t="str">
        <f t="shared" si="26"/>
        <v/>
      </c>
      <c r="CL50" s="1415" t="str">
        <f t="shared" si="26"/>
        <v/>
      </c>
      <c r="CM50" s="1415" t="str">
        <f t="shared" si="26"/>
        <v/>
      </c>
      <c r="CN50" s="1415" t="str">
        <f t="shared" si="26"/>
        <v/>
      </c>
      <c r="CO50" s="1415" t="str">
        <f t="shared" si="26"/>
        <v/>
      </c>
      <c r="CP50" s="1415" t="str">
        <f t="shared" si="26"/>
        <v/>
      </c>
      <c r="CQ50" s="1415" t="str">
        <f t="shared" si="26"/>
        <v/>
      </c>
      <c r="CR50" s="1415" t="str">
        <f t="shared" si="26"/>
        <v/>
      </c>
      <c r="CS50" s="1415" t="str">
        <f t="shared" si="26"/>
        <v/>
      </c>
      <c r="CT50" s="1415" t="str">
        <f t="shared" si="26"/>
        <v/>
      </c>
      <c r="CU50" s="1415" t="str">
        <f t="shared" si="26"/>
        <v/>
      </c>
      <c r="CV50" s="1415" t="str">
        <f t="shared" si="26"/>
        <v/>
      </c>
      <c r="CW50" s="1415" t="str">
        <f t="shared" si="26"/>
        <v/>
      </c>
      <c r="CX50" s="1416" t="str">
        <f t="shared" si="26"/>
        <v/>
      </c>
      <c r="CY50" s="1117"/>
    </row>
    <row r="51" spans="2:103" ht="15" customHeight="1">
      <c r="B51" s="2225" t="s">
        <v>1248</v>
      </c>
      <c r="C51" s="1415" t="str">
        <f>IF(OR(ISNUMBER(C52),ISNUMBER(C53),ISNUMBER(C54),ISNUMBER(C55),ISNUMBER(C56),ISNUMBER(C57),ISNUMBER(C58)),SUM(C52:C58),"")</f>
        <v/>
      </c>
      <c r="D51" s="1415" t="str">
        <f t="shared" ref="D51:BO51" si="27">IF(OR(ISNUMBER(D52),ISNUMBER(D53),ISNUMBER(D54),ISNUMBER(D55),ISNUMBER(D56),ISNUMBER(D57),ISNUMBER(D58)),SUM(D52:D58),"")</f>
        <v/>
      </c>
      <c r="E51" s="1415" t="str">
        <f t="shared" si="27"/>
        <v/>
      </c>
      <c r="F51" s="1415" t="str">
        <f t="shared" si="27"/>
        <v/>
      </c>
      <c r="G51" s="1415" t="str">
        <f t="shared" si="27"/>
        <v/>
      </c>
      <c r="H51" s="1415" t="str">
        <f t="shared" si="27"/>
        <v/>
      </c>
      <c r="I51" s="1415" t="str">
        <f t="shared" si="27"/>
        <v/>
      </c>
      <c r="J51" s="1415" t="str">
        <f t="shared" si="27"/>
        <v/>
      </c>
      <c r="K51" s="1415" t="str">
        <f t="shared" si="27"/>
        <v/>
      </c>
      <c r="L51" s="1415" t="str">
        <f t="shared" si="27"/>
        <v/>
      </c>
      <c r="M51" s="1415" t="str">
        <f t="shared" si="27"/>
        <v/>
      </c>
      <c r="N51" s="1415" t="str">
        <f t="shared" si="27"/>
        <v/>
      </c>
      <c r="O51" s="1415" t="str">
        <f t="shared" si="27"/>
        <v/>
      </c>
      <c r="P51" s="1415" t="str">
        <f t="shared" si="27"/>
        <v/>
      </c>
      <c r="Q51" s="1415" t="str">
        <f t="shared" si="27"/>
        <v/>
      </c>
      <c r="R51" s="1415" t="str">
        <f t="shared" si="27"/>
        <v/>
      </c>
      <c r="S51" s="1415" t="str">
        <f t="shared" si="27"/>
        <v/>
      </c>
      <c r="T51" s="1415" t="str">
        <f t="shared" si="27"/>
        <v/>
      </c>
      <c r="U51" s="1415" t="str">
        <f t="shared" si="27"/>
        <v/>
      </c>
      <c r="V51" s="1415" t="str">
        <f t="shared" si="27"/>
        <v/>
      </c>
      <c r="W51" s="1415" t="str">
        <f t="shared" si="27"/>
        <v/>
      </c>
      <c r="X51" s="1415" t="str">
        <f t="shared" si="27"/>
        <v/>
      </c>
      <c r="Y51" s="1415" t="str">
        <f t="shared" si="27"/>
        <v/>
      </c>
      <c r="Z51" s="1415" t="str">
        <f t="shared" si="27"/>
        <v/>
      </c>
      <c r="AA51" s="1415" t="str">
        <f t="shared" si="27"/>
        <v/>
      </c>
      <c r="AB51" s="1415" t="str">
        <f t="shared" si="27"/>
        <v/>
      </c>
      <c r="AC51" s="1415" t="str">
        <f t="shared" si="27"/>
        <v/>
      </c>
      <c r="AD51" s="1415" t="str">
        <f t="shared" si="27"/>
        <v/>
      </c>
      <c r="AE51" s="1415" t="str">
        <f t="shared" si="27"/>
        <v/>
      </c>
      <c r="AF51" s="1415" t="str">
        <f t="shared" si="27"/>
        <v/>
      </c>
      <c r="AG51" s="1415" t="str">
        <f t="shared" si="27"/>
        <v/>
      </c>
      <c r="AH51" s="1415" t="str">
        <f t="shared" si="27"/>
        <v/>
      </c>
      <c r="AI51" s="1415" t="str">
        <f t="shared" si="27"/>
        <v/>
      </c>
      <c r="AJ51" s="1415" t="str">
        <f t="shared" si="27"/>
        <v/>
      </c>
      <c r="AK51" s="1415" t="str">
        <f t="shared" si="27"/>
        <v/>
      </c>
      <c r="AL51" s="1415" t="str">
        <f t="shared" si="27"/>
        <v/>
      </c>
      <c r="AM51" s="1415" t="str">
        <f t="shared" si="27"/>
        <v/>
      </c>
      <c r="AN51" s="1415" t="str">
        <f t="shared" si="27"/>
        <v/>
      </c>
      <c r="AO51" s="1415" t="str">
        <f t="shared" si="27"/>
        <v/>
      </c>
      <c r="AP51" s="1415" t="str">
        <f t="shared" si="27"/>
        <v/>
      </c>
      <c r="AQ51" s="1415" t="str">
        <f t="shared" si="27"/>
        <v/>
      </c>
      <c r="AR51" s="1415" t="str">
        <f t="shared" si="27"/>
        <v/>
      </c>
      <c r="AS51" s="1415" t="str">
        <f t="shared" si="27"/>
        <v/>
      </c>
      <c r="AT51" s="1415" t="str">
        <f t="shared" si="27"/>
        <v/>
      </c>
      <c r="AU51" s="1415" t="str">
        <f t="shared" si="27"/>
        <v/>
      </c>
      <c r="AV51" s="1415" t="str">
        <f t="shared" si="27"/>
        <v/>
      </c>
      <c r="AW51" s="1415" t="str">
        <f t="shared" si="27"/>
        <v/>
      </c>
      <c r="AX51" s="1415" t="str">
        <f t="shared" si="27"/>
        <v/>
      </c>
      <c r="AY51" s="1415" t="str">
        <f t="shared" si="27"/>
        <v/>
      </c>
      <c r="AZ51" s="1415" t="str">
        <f t="shared" si="27"/>
        <v/>
      </c>
      <c r="BA51" s="1415" t="str">
        <f t="shared" si="27"/>
        <v/>
      </c>
      <c r="BB51" s="1415" t="str">
        <f t="shared" si="27"/>
        <v/>
      </c>
      <c r="BC51" s="1415" t="str">
        <f t="shared" si="27"/>
        <v/>
      </c>
      <c r="BD51" s="1415" t="str">
        <f t="shared" si="27"/>
        <v/>
      </c>
      <c r="BE51" s="1415" t="str">
        <f t="shared" si="27"/>
        <v/>
      </c>
      <c r="BF51" s="1415" t="str">
        <f t="shared" si="27"/>
        <v/>
      </c>
      <c r="BG51" s="1415" t="str">
        <f t="shared" si="27"/>
        <v/>
      </c>
      <c r="BH51" s="1415" t="str">
        <f t="shared" si="27"/>
        <v/>
      </c>
      <c r="BI51" s="1415" t="str">
        <f t="shared" si="27"/>
        <v/>
      </c>
      <c r="BJ51" s="1415" t="str">
        <f t="shared" si="27"/>
        <v/>
      </c>
      <c r="BK51" s="1415" t="str">
        <f t="shared" si="27"/>
        <v/>
      </c>
      <c r="BL51" s="1415" t="str">
        <f t="shared" si="27"/>
        <v/>
      </c>
      <c r="BM51" s="1415" t="str">
        <f t="shared" si="27"/>
        <v/>
      </c>
      <c r="BN51" s="1415" t="str">
        <f t="shared" si="27"/>
        <v/>
      </c>
      <c r="BO51" s="1415" t="str">
        <f t="shared" si="27"/>
        <v/>
      </c>
      <c r="BP51" s="1415" t="str">
        <f t="shared" ref="BP51:CW51" si="28">IF(OR(ISNUMBER(BP52),ISNUMBER(BP53),ISNUMBER(BP54),ISNUMBER(BP55),ISNUMBER(BP56),ISNUMBER(BP57),ISNUMBER(BP58)),SUM(BP52:BP58),"")</f>
        <v/>
      </c>
      <c r="BQ51" s="1415" t="str">
        <f t="shared" si="28"/>
        <v/>
      </c>
      <c r="BR51" s="1415" t="str">
        <f t="shared" si="28"/>
        <v/>
      </c>
      <c r="BS51" s="1415" t="str">
        <f t="shared" si="28"/>
        <v/>
      </c>
      <c r="BT51" s="1415" t="str">
        <f t="shared" si="28"/>
        <v/>
      </c>
      <c r="BU51" s="1415" t="str">
        <f t="shared" si="28"/>
        <v/>
      </c>
      <c r="BV51" s="1415" t="str">
        <f t="shared" si="28"/>
        <v/>
      </c>
      <c r="BW51" s="1415" t="str">
        <f t="shared" si="28"/>
        <v/>
      </c>
      <c r="BX51" s="1415" t="str">
        <f t="shared" si="28"/>
        <v/>
      </c>
      <c r="BY51" s="1415" t="str">
        <f t="shared" si="28"/>
        <v/>
      </c>
      <c r="BZ51" s="1415" t="str">
        <f t="shared" si="28"/>
        <v/>
      </c>
      <c r="CA51" s="1415" t="str">
        <f t="shared" si="28"/>
        <v/>
      </c>
      <c r="CB51" s="1415" t="str">
        <f t="shared" si="28"/>
        <v/>
      </c>
      <c r="CC51" s="1415" t="str">
        <f t="shared" si="28"/>
        <v/>
      </c>
      <c r="CD51" s="1415" t="str">
        <f t="shared" si="28"/>
        <v/>
      </c>
      <c r="CE51" s="1415" t="str">
        <f t="shared" si="28"/>
        <v/>
      </c>
      <c r="CF51" s="1415" t="str">
        <f t="shared" si="28"/>
        <v/>
      </c>
      <c r="CG51" s="1415" t="str">
        <f t="shared" si="28"/>
        <v/>
      </c>
      <c r="CH51" s="1415" t="str">
        <f t="shared" si="28"/>
        <v/>
      </c>
      <c r="CI51" s="1415" t="str">
        <f t="shared" si="28"/>
        <v/>
      </c>
      <c r="CJ51" s="1415" t="str">
        <f t="shared" si="28"/>
        <v/>
      </c>
      <c r="CK51" s="1415" t="str">
        <f t="shared" si="28"/>
        <v/>
      </c>
      <c r="CL51" s="1415" t="str">
        <f t="shared" si="28"/>
        <v/>
      </c>
      <c r="CM51" s="1415" t="str">
        <f t="shared" si="28"/>
        <v/>
      </c>
      <c r="CN51" s="1415" t="str">
        <f t="shared" si="28"/>
        <v/>
      </c>
      <c r="CO51" s="1415" t="str">
        <f t="shared" si="28"/>
        <v/>
      </c>
      <c r="CP51" s="1415" t="str">
        <f t="shared" si="28"/>
        <v/>
      </c>
      <c r="CQ51" s="1415" t="str">
        <f t="shared" si="28"/>
        <v/>
      </c>
      <c r="CR51" s="1415" t="str">
        <f t="shared" si="28"/>
        <v/>
      </c>
      <c r="CS51" s="1415" t="str">
        <f t="shared" si="28"/>
        <v/>
      </c>
      <c r="CT51" s="1415" t="str">
        <f t="shared" si="28"/>
        <v/>
      </c>
      <c r="CU51" s="1415" t="str">
        <f t="shared" si="28"/>
        <v/>
      </c>
      <c r="CV51" s="1415" t="str">
        <f t="shared" si="28"/>
        <v/>
      </c>
      <c r="CW51" s="1415" t="str">
        <f t="shared" si="28"/>
        <v/>
      </c>
      <c r="CX51" s="1416" t="str">
        <f>IF(OR(ISNUMBER(CX52),ISNUMBER(CX53),ISNUMBER(CX54),ISNUMBER(CX55),ISNUMBER(CX56),ISNUMBER(CX57),ISNUMBER(CX58)),SUM(CX52:CX58),"")</f>
        <v/>
      </c>
      <c r="CY51" s="1117"/>
    </row>
    <row r="52" spans="2:103" ht="15" customHeight="1">
      <c r="B52" s="1417" t="s">
        <v>1885</v>
      </c>
      <c r="C52" s="1111"/>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103"/>
      <c r="CY52" s="1145"/>
    </row>
    <row r="53" spans="2:103" ht="15" customHeight="1">
      <c r="B53" s="1417" t="s">
        <v>1270</v>
      </c>
      <c r="C53" s="1111"/>
      <c r="D53" s="1111"/>
      <c r="E53" s="1111"/>
      <c r="F53" s="1111"/>
      <c r="G53" s="1111"/>
      <c r="H53" s="1111"/>
      <c r="I53" s="1111"/>
      <c r="J53" s="1111"/>
      <c r="K53" s="1111"/>
      <c r="L53" s="1111"/>
      <c r="M53" s="1111"/>
      <c r="N53" s="1111"/>
      <c r="O53" s="1111"/>
      <c r="P53" s="1111"/>
      <c r="Q53" s="1111"/>
      <c r="R53" s="1111"/>
      <c r="S53" s="1111"/>
      <c r="T53" s="1111"/>
      <c r="U53" s="1111"/>
      <c r="V53" s="1111"/>
      <c r="W53" s="1111"/>
      <c r="X53" s="1111"/>
      <c r="Y53" s="1111"/>
      <c r="Z53" s="1111"/>
      <c r="AA53" s="1111"/>
      <c r="AB53" s="1111"/>
      <c r="AC53" s="1111"/>
      <c r="AD53" s="1111"/>
      <c r="AE53" s="1111"/>
      <c r="AF53" s="1111"/>
      <c r="AG53" s="1111"/>
      <c r="AH53" s="1111"/>
      <c r="AI53" s="1111"/>
      <c r="AJ53" s="1111"/>
      <c r="AK53" s="1111"/>
      <c r="AL53" s="1111"/>
      <c r="AM53" s="1111"/>
      <c r="AN53" s="1111"/>
      <c r="AO53" s="1111"/>
      <c r="AP53" s="1111"/>
      <c r="AQ53" s="1111"/>
      <c r="AR53" s="1111"/>
      <c r="AS53" s="1111"/>
      <c r="AT53" s="1111"/>
      <c r="AU53" s="1111"/>
      <c r="AV53" s="1111"/>
      <c r="AW53" s="1111"/>
      <c r="AX53" s="1111"/>
      <c r="AY53" s="1111"/>
      <c r="AZ53" s="1111"/>
      <c r="BA53" s="1111"/>
      <c r="BB53" s="1111"/>
      <c r="BC53" s="1111"/>
      <c r="BD53" s="1111"/>
      <c r="BE53" s="1111"/>
      <c r="BF53" s="1111"/>
      <c r="BG53" s="1111"/>
      <c r="BH53" s="1111"/>
      <c r="BI53" s="1111"/>
      <c r="BJ53" s="1111"/>
      <c r="BK53" s="1111"/>
      <c r="BL53" s="1111"/>
      <c r="BM53" s="1111"/>
      <c r="BN53" s="1111"/>
      <c r="BO53" s="1111"/>
      <c r="BP53" s="1111"/>
      <c r="BQ53" s="1111"/>
      <c r="BR53" s="1111"/>
      <c r="BS53" s="1111"/>
      <c r="BT53" s="1111"/>
      <c r="BU53" s="1111"/>
      <c r="BV53" s="1111"/>
      <c r="BW53" s="1111"/>
      <c r="BX53" s="1111"/>
      <c r="BY53" s="1111"/>
      <c r="BZ53" s="1111"/>
      <c r="CA53" s="1111"/>
      <c r="CB53" s="1111"/>
      <c r="CC53" s="1111"/>
      <c r="CD53" s="1111"/>
      <c r="CE53" s="1111"/>
      <c r="CF53" s="1111"/>
      <c r="CG53" s="1111"/>
      <c r="CH53" s="1111"/>
      <c r="CI53" s="1111"/>
      <c r="CJ53" s="1111"/>
      <c r="CK53" s="1111"/>
      <c r="CL53" s="1111"/>
      <c r="CM53" s="1111"/>
      <c r="CN53" s="1111"/>
      <c r="CO53" s="1111"/>
      <c r="CP53" s="1111"/>
      <c r="CQ53" s="1111"/>
      <c r="CR53" s="1111"/>
      <c r="CS53" s="1111"/>
      <c r="CT53" s="1111"/>
      <c r="CU53" s="1111"/>
      <c r="CV53" s="1111"/>
      <c r="CW53" s="1111"/>
      <c r="CX53" s="1124"/>
      <c r="CY53" s="1117"/>
    </row>
    <row r="54" spans="2:103" ht="15" customHeight="1">
      <c r="B54" s="1417" t="s">
        <v>1271</v>
      </c>
      <c r="C54" s="1111"/>
      <c r="D54" s="1111"/>
      <c r="E54" s="1111"/>
      <c r="F54" s="1111"/>
      <c r="G54" s="1111"/>
      <c r="H54" s="1111"/>
      <c r="I54" s="1111"/>
      <c r="J54" s="1111"/>
      <c r="K54" s="1111"/>
      <c r="L54" s="1111"/>
      <c r="M54" s="1111"/>
      <c r="N54" s="1111"/>
      <c r="O54" s="1111"/>
      <c r="P54" s="1111"/>
      <c r="Q54" s="1111"/>
      <c r="R54" s="1111"/>
      <c r="S54" s="1111"/>
      <c r="T54" s="1111"/>
      <c r="U54" s="1111"/>
      <c r="V54" s="1111"/>
      <c r="W54" s="1111"/>
      <c r="X54" s="1111"/>
      <c r="Y54" s="1111"/>
      <c r="Z54" s="1111"/>
      <c r="AA54" s="1111"/>
      <c r="AB54" s="1111"/>
      <c r="AC54" s="1111"/>
      <c r="AD54" s="1111"/>
      <c r="AE54" s="1111"/>
      <c r="AF54" s="1111"/>
      <c r="AG54" s="1111"/>
      <c r="AH54" s="1111"/>
      <c r="AI54" s="1111"/>
      <c r="AJ54" s="1111"/>
      <c r="AK54" s="1111"/>
      <c r="AL54" s="1111"/>
      <c r="AM54" s="1111"/>
      <c r="AN54" s="1111"/>
      <c r="AO54" s="1111"/>
      <c r="AP54" s="1111"/>
      <c r="AQ54" s="1111"/>
      <c r="AR54" s="1111"/>
      <c r="AS54" s="1111"/>
      <c r="AT54" s="1111"/>
      <c r="AU54" s="1111"/>
      <c r="AV54" s="1111"/>
      <c r="AW54" s="1111"/>
      <c r="AX54" s="1111"/>
      <c r="AY54" s="1111"/>
      <c r="AZ54" s="1111"/>
      <c r="BA54" s="1111"/>
      <c r="BB54" s="1111"/>
      <c r="BC54" s="1111"/>
      <c r="BD54" s="1111"/>
      <c r="BE54" s="1111"/>
      <c r="BF54" s="1111"/>
      <c r="BG54" s="1111"/>
      <c r="BH54" s="1111"/>
      <c r="BI54" s="1111"/>
      <c r="BJ54" s="1111"/>
      <c r="BK54" s="1111"/>
      <c r="BL54" s="1111"/>
      <c r="BM54" s="1111"/>
      <c r="BN54" s="1111"/>
      <c r="BO54" s="1111"/>
      <c r="BP54" s="1111"/>
      <c r="BQ54" s="1111"/>
      <c r="BR54" s="1111"/>
      <c r="BS54" s="1111"/>
      <c r="BT54" s="1111"/>
      <c r="BU54" s="1111"/>
      <c r="BV54" s="1111"/>
      <c r="BW54" s="1111"/>
      <c r="BX54" s="1111"/>
      <c r="BY54" s="1111"/>
      <c r="BZ54" s="1111"/>
      <c r="CA54" s="1111"/>
      <c r="CB54" s="1111"/>
      <c r="CC54" s="1111"/>
      <c r="CD54" s="1111"/>
      <c r="CE54" s="1111"/>
      <c r="CF54" s="1111"/>
      <c r="CG54" s="1111"/>
      <c r="CH54" s="1111"/>
      <c r="CI54" s="1111"/>
      <c r="CJ54" s="1111"/>
      <c r="CK54" s="1111"/>
      <c r="CL54" s="1111"/>
      <c r="CM54" s="1111"/>
      <c r="CN54" s="1111"/>
      <c r="CO54" s="1111"/>
      <c r="CP54" s="1111"/>
      <c r="CQ54" s="1111"/>
      <c r="CR54" s="1111"/>
      <c r="CS54" s="1111"/>
      <c r="CT54" s="1111"/>
      <c r="CU54" s="1111"/>
      <c r="CV54" s="1111"/>
      <c r="CW54" s="1111"/>
      <c r="CX54" s="1124"/>
      <c r="CY54" s="1117"/>
    </row>
    <row r="55" spans="2:103" ht="15" customHeight="1">
      <c r="B55" s="1417" t="s">
        <v>1312</v>
      </c>
      <c r="C55" s="1111"/>
      <c r="D55" s="1111"/>
      <c r="E55" s="1111"/>
      <c r="F55" s="1111"/>
      <c r="G55" s="1111"/>
      <c r="H55" s="1111"/>
      <c r="I55" s="1111"/>
      <c r="J55" s="1111"/>
      <c r="K55" s="1111"/>
      <c r="L55" s="1111"/>
      <c r="M55" s="1111"/>
      <c r="N55" s="1111"/>
      <c r="O55" s="1111"/>
      <c r="P55" s="1111"/>
      <c r="Q55" s="1111"/>
      <c r="R55" s="1111"/>
      <c r="S55" s="1111"/>
      <c r="T55" s="1111"/>
      <c r="U55" s="1111"/>
      <c r="V55" s="1111"/>
      <c r="W55" s="1111"/>
      <c r="X55" s="1111"/>
      <c r="Y55" s="1111"/>
      <c r="Z55" s="1111"/>
      <c r="AA55" s="1111"/>
      <c r="AB55" s="1111"/>
      <c r="AC55" s="1111"/>
      <c r="AD55" s="1111"/>
      <c r="AE55" s="1111"/>
      <c r="AF55" s="1111"/>
      <c r="AG55" s="1111"/>
      <c r="AH55" s="1111"/>
      <c r="AI55" s="1111"/>
      <c r="AJ55" s="1111"/>
      <c r="AK55" s="1111"/>
      <c r="AL55" s="1111"/>
      <c r="AM55" s="1111"/>
      <c r="AN55" s="1111"/>
      <c r="AO55" s="1111"/>
      <c r="AP55" s="1111"/>
      <c r="AQ55" s="1111"/>
      <c r="AR55" s="1111"/>
      <c r="AS55" s="1111"/>
      <c r="AT55" s="1111"/>
      <c r="AU55" s="1111"/>
      <c r="AV55" s="1111"/>
      <c r="AW55" s="1111"/>
      <c r="AX55" s="1111"/>
      <c r="AY55" s="1111"/>
      <c r="AZ55" s="1111"/>
      <c r="BA55" s="1111"/>
      <c r="BB55" s="1111"/>
      <c r="BC55" s="1111"/>
      <c r="BD55" s="1111"/>
      <c r="BE55" s="1111"/>
      <c r="BF55" s="1111"/>
      <c r="BG55" s="1111"/>
      <c r="BH55" s="1111"/>
      <c r="BI55" s="1111"/>
      <c r="BJ55" s="1111"/>
      <c r="BK55" s="1111"/>
      <c r="BL55" s="1111"/>
      <c r="BM55" s="1111"/>
      <c r="BN55" s="1111"/>
      <c r="BO55" s="1111"/>
      <c r="BP55" s="1111"/>
      <c r="BQ55" s="1111"/>
      <c r="BR55" s="1111"/>
      <c r="BS55" s="1111"/>
      <c r="BT55" s="1111"/>
      <c r="BU55" s="1111"/>
      <c r="BV55" s="1111"/>
      <c r="BW55" s="1111"/>
      <c r="BX55" s="1111"/>
      <c r="BY55" s="1111"/>
      <c r="BZ55" s="1111"/>
      <c r="CA55" s="1111"/>
      <c r="CB55" s="1111"/>
      <c r="CC55" s="1111"/>
      <c r="CD55" s="1111"/>
      <c r="CE55" s="1111"/>
      <c r="CF55" s="1111"/>
      <c r="CG55" s="1111"/>
      <c r="CH55" s="1111"/>
      <c r="CI55" s="1111"/>
      <c r="CJ55" s="1111"/>
      <c r="CK55" s="1111"/>
      <c r="CL55" s="1111"/>
      <c r="CM55" s="1111"/>
      <c r="CN55" s="1111"/>
      <c r="CO55" s="1111"/>
      <c r="CP55" s="1111"/>
      <c r="CQ55" s="1111"/>
      <c r="CR55" s="1111"/>
      <c r="CS55" s="1111"/>
      <c r="CT55" s="1111"/>
      <c r="CU55" s="1111"/>
      <c r="CV55" s="1111"/>
      <c r="CW55" s="1111"/>
      <c r="CX55" s="1124"/>
      <c r="CY55" s="1117"/>
    </row>
    <row r="56" spans="2:103" ht="15" customHeight="1">
      <c r="B56" s="1417" t="s">
        <v>1272</v>
      </c>
      <c r="C56" s="1111"/>
      <c r="D56" s="1111"/>
      <c r="E56" s="1111"/>
      <c r="F56" s="1111"/>
      <c r="G56" s="1111"/>
      <c r="H56" s="1111"/>
      <c r="I56" s="1111"/>
      <c r="J56" s="1111"/>
      <c r="K56" s="1111"/>
      <c r="L56" s="1111"/>
      <c r="M56" s="1111"/>
      <c r="N56" s="1111"/>
      <c r="O56" s="1111"/>
      <c r="P56" s="1111"/>
      <c r="Q56" s="1111"/>
      <c r="R56" s="1111"/>
      <c r="S56" s="1111"/>
      <c r="T56" s="1111"/>
      <c r="U56" s="1111"/>
      <c r="V56" s="1111"/>
      <c r="W56" s="1111"/>
      <c r="X56" s="1111"/>
      <c r="Y56" s="1111"/>
      <c r="Z56" s="1111"/>
      <c r="AA56" s="1111"/>
      <c r="AB56" s="1111"/>
      <c r="AC56" s="1111"/>
      <c r="AD56" s="1111"/>
      <c r="AE56" s="1111"/>
      <c r="AF56" s="1111"/>
      <c r="AG56" s="1111"/>
      <c r="AH56" s="1111"/>
      <c r="AI56" s="1111"/>
      <c r="AJ56" s="1111"/>
      <c r="AK56" s="1111"/>
      <c r="AL56" s="1111"/>
      <c r="AM56" s="1111"/>
      <c r="AN56" s="1111"/>
      <c r="AO56" s="1111"/>
      <c r="AP56" s="1111"/>
      <c r="AQ56" s="1111"/>
      <c r="AR56" s="1111"/>
      <c r="AS56" s="1111"/>
      <c r="AT56" s="1111"/>
      <c r="AU56" s="1111"/>
      <c r="AV56" s="1111"/>
      <c r="AW56" s="1111"/>
      <c r="AX56" s="1111"/>
      <c r="AY56" s="1111"/>
      <c r="AZ56" s="1111"/>
      <c r="BA56" s="1111"/>
      <c r="BB56" s="1111"/>
      <c r="BC56" s="1111"/>
      <c r="BD56" s="1111"/>
      <c r="BE56" s="1111"/>
      <c r="BF56" s="1111"/>
      <c r="BG56" s="1111"/>
      <c r="BH56" s="1111"/>
      <c r="BI56" s="1111"/>
      <c r="BJ56" s="1111"/>
      <c r="BK56" s="1111"/>
      <c r="BL56" s="1111"/>
      <c r="BM56" s="1111"/>
      <c r="BN56" s="1111"/>
      <c r="BO56" s="1111"/>
      <c r="BP56" s="1111"/>
      <c r="BQ56" s="1111"/>
      <c r="BR56" s="1111"/>
      <c r="BS56" s="1111"/>
      <c r="BT56" s="1111"/>
      <c r="BU56" s="1111"/>
      <c r="BV56" s="1111"/>
      <c r="BW56" s="1111"/>
      <c r="BX56" s="1111"/>
      <c r="BY56" s="1111"/>
      <c r="BZ56" s="1111"/>
      <c r="CA56" s="1111"/>
      <c r="CB56" s="1111"/>
      <c r="CC56" s="1111"/>
      <c r="CD56" s="1111"/>
      <c r="CE56" s="1111"/>
      <c r="CF56" s="1111"/>
      <c r="CG56" s="1111"/>
      <c r="CH56" s="1111"/>
      <c r="CI56" s="1111"/>
      <c r="CJ56" s="1111"/>
      <c r="CK56" s="1111"/>
      <c r="CL56" s="1111"/>
      <c r="CM56" s="1111"/>
      <c r="CN56" s="1111"/>
      <c r="CO56" s="1111"/>
      <c r="CP56" s="1111"/>
      <c r="CQ56" s="1111"/>
      <c r="CR56" s="1111"/>
      <c r="CS56" s="1111"/>
      <c r="CT56" s="1111"/>
      <c r="CU56" s="1111"/>
      <c r="CV56" s="1111"/>
      <c r="CW56" s="1111"/>
      <c r="CX56" s="1124"/>
      <c r="CY56" s="1117"/>
    </row>
    <row r="57" spans="2:103" ht="15" customHeight="1">
      <c r="B57" s="1417" t="s">
        <v>1273</v>
      </c>
      <c r="C57" s="1111"/>
      <c r="D57" s="1111"/>
      <c r="E57" s="1111"/>
      <c r="F57" s="1111"/>
      <c r="G57" s="1111"/>
      <c r="H57" s="1111"/>
      <c r="I57" s="1111"/>
      <c r="J57" s="1111"/>
      <c r="K57" s="1111"/>
      <c r="L57" s="1111"/>
      <c r="M57" s="1111"/>
      <c r="N57" s="1111"/>
      <c r="O57" s="1111"/>
      <c r="P57" s="1111"/>
      <c r="Q57" s="1111"/>
      <c r="R57" s="1111"/>
      <c r="S57" s="1111"/>
      <c r="T57" s="1111"/>
      <c r="U57" s="1111"/>
      <c r="V57" s="1111"/>
      <c r="W57" s="1111"/>
      <c r="X57" s="1111"/>
      <c r="Y57" s="1111"/>
      <c r="Z57" s="1111"/>
      <c r="AA57" s="1111"/>
      <c r="AB57" s="1111"/>
      <c r="AC57" s="1111"/>
      <c r="AD57" s="1111"/>
      <c r="AE57" s="1111"/>
      <c r="AF57" s="1111"/>
      <c r="AG57" s="1111"/>
      <c r="AH57" s="1111"/>
      <c r="AI57" s="1111"/>
      <c r="AJ57" s="1111"/>
      <c r="AK57" s="1111"/>
      <c r="AL57" s="1111"/>
      <c r="AM57" s="1111"/>
      <c r="AN57" s="1111"/>
      <c r="AO57" s="1111"/>
      <c r="AP57" s="1111"/>
      <c r="AQ57" s="1111"/>
      <c r="AR57" s="1111"/>
      <c r="AS57" s="1111"/>
      <c r="AT57" s="1111"/>
      <c r="AU57" s="1111"/>
      <c r="AV57" s="1111"/>
      <c r="AW57" s="1111"/>
      <c r="AX57" s="1111"/>
      <c r="AY57" s="1111"/>
      <c r="AZ57" s="1111"/>
      <c r="BA57" s="1111"/>
      <c r="BB57" s="1111"/>
      <c r="BC57" s="1111"/>
      <c r="BD57" s="1111"/>
      <c r="BE57" s="1111"/>
      <c r="BF57" s="1111"/>
      <c r="BG57" s="1111"/>
      <c r="BH57" s="1111"/>
      <c r="BI57" s="1111"/>
      <c r="BJ57" s="1111"/>
      <c r="BK57" s="1111"/>
      <c r="BL57" s="1111"/>
      <c r="BM57" s="1111"/>
      <c r="BN57" s="1111"/>
      <c r="BO57" s="1111"/>
      <c r="BP57" s="1111"/>
      <c r="BQ57" s="1111"/>
      <c r="BR57" s="1111"/>
      <c r="BS57" s="1111"/>
      <c r="BT57" s="1111"/>
      <c r="BU57" s="1111"/>
      <c r="BV57" s="1111"/>
      <c r="BW57" s="1111"/>
      <c r="BX57" s="1111"/>
      <c r="BY57" s="1111"/>
      <c r="BZ57" s="1111"/>
      <c r="CA57" s="1111"/>
      <c r="CB57" s="1111"/>
      <c r="CC57" s="1111"/>
      <c r="CD57" s="1111"/>
      <c r="CE57" s="1111"/>
      <c r="CF57" s="1111"/>
      <c r="CG57" s="1111"/>
      <c r="CH57" s="1111"/>
      <c r="CI57" s="1111"/>
      <c r="CJ57" s="1111"/>
      <c r="CK57" s="1111"/>
      <c r="CL57" s="1111"/>
      <c r="CM57" s="1111"/>
      <c r="CN57" s="1111"/>
      <c r="CO57" s="1111"/>
      <c r="CP57" s="1111"/>
      <c r="CQ57" s="1111"/>
      <c r="CR57" s="1111"/>
      <c r="CS57" s="1111"/>
      <c r="CT57" s="1111"/>
      <c r="CU57" s="1111"/>
      <c r="CV57" s="1111"/>
      <c r="CW57" s="1111"/>
      <c r="CX57" s="1124"/>
      <c r="CY57" s="1117"/>
    </row>
    <row r="58" spans="2:103" ht="15" customHeight="1">
      <c r="B58" s="1417" t="s">
        <v>1274</v>
      </c>
      <c r="C58" s="1111"/>
      <c r="D58" s="1111"/>
      <c r="E58" s="1111"/>
      <c r="F58" s="1111"/>
      <c r="G58" s="1111"/>
      <c r="H58" s="1111"/>
      <c r="I58" s="1111"/>
      <c r="J58" s="1111"/>
      <c r="K58" s="1111"/>
      <c r="L58" s="1111"/>
      <c r="M58" s="1111"/>
      <c r="N58" s="1111"/>
      <c r="O58" s="1111"/>
      <c r="P58" s="1111"/>
      <c r="Q58" s="1111"/>
      <c r="R58" s="1111"/>
      <c r="S58" s="1111"/>
      <c r="T58" s="1111"/>
      <c r="U58" s="1111"/>
      <c r="V58" s="1111"/>
      <c r="W58" s="1111"/>
      <c r="X58" s="1111"/>
      <c r="Y58" s="1111"/>
      <c r="Z58" s="1111"/>
      <c r="AA58" s="1111"/>
      <c r="AB58" s="1111"/>
      <c r="AC58" s="1111"/>
      <c r="AD58" s="1111"/>
      <c r="AE58" s="1111"/>
      <c r="AF58" s="1111"/>
      <c r="AG58" s="1111"/>
      <c r="AH58" s="1111"/>
      <c r="AI58" s="1111"/>
      <c r="AJ58" s="1111"/>
      <c r="AK58" s="1111"/>
      <c r="AL58" s="1111"/>
      <c r="AM58" s="1111"/>
      <c r="AN58" s="1111"/>
      <c r="AO58" s="1111"/>
      <c r="AP58" s="1111"/>
      <c r="AQ58" s="1111"/>
      <c r="AR58" s="1111"/>
      <c r="AS58" s="1111"/>
      <c r="AT58" s="1111"/>
      <c r="AU58" s="1111"/>
      <c r="AV58" s="1111"/>
      <c r="AW58" s="1111"/>
      <c r="AX58" s="1111"/>
      <c r="AY58" s="1111"/>
      <c r="AZ58" s="1111"/>
      <c r="BA58" s="1111"/>
      <c r="BB58" s="1111"/>
      <c r="BC58" s="1111"/>
      <c r="BD58" s="1111"/>
      <c r="BE58" s="1111"/>
      <c r="BF58" s="1111"/>
      <c r="BG58" s="1111"/>
      <c r="BH58" s="1111"/>
      <c r="BI58" s="1111"/>
      <c r="BJ58" s="1111"/>
      <c r="BK58" s="1111"/>
      <c r="BL58" s="1111"/>
      <c r="BM58" s="1111"/>
      <c r="BN58" s="1111"/>
      <c r="BO58" s="1111"/>
      <c r="BP58" s="1111"/>
      <c r="BQ58" s="1111"/>
      <c r="BR58" s="1111"/>
      <c r="BS58" s="1111"/>
      <c r="BT58" s="1111"/>
      <c r="BU58" s="1111"/>
      <c r="BV58" s="1111"/>
      <c r="BW58" s="1111"/>
      <c r="BX58" s="1111"/>
      <c r="BY58" s="1111"/>
      <c r="BZ58" s="1111"/>
      <c r="CA58" s="1111"/>
      <c r="CB58" s="1111"/>
      <c r="CC58" s="1111"/>
      <c r="CD58" s="1111"/>
      <c r="CE58" s="1111"/>
      <c r="CF58" s="1111"/>
      <c r="CG58" s="1111"/>
      <c r="CH58" s="1111"/>
      <c r="CI58" s="1111"/>
      <c r="CJ58" s="1111"/>
      <c r="CK58" s="1111"/>
      <c r="CL58" s="1111"/>
      <c r="CM58" s="1111"/>
      <c r="CN58" s="1111"/>
      <c r="CO58" s="1111"/>
      <c r="CP58" s="1111"/>
      <c r="CQ58" s="1111"/>
      <c r="CR58" s="1111"/>
      <c r="CS58" s="1111"/>
      <c r="CT58" s="1111"/>
      <c r="CU58" s="1111"/>
      <c r="CV58" s="1111"/>
      <c r="CW58" s="1111"/>
      <c r="CX58" s="1124"/>
      <c r="CY58" s="1117"/>
    </row>
    <row r="59" spans="2:103" ht="15" customHeight="1">
      <c r="B59" s="1417" t="s">
        <v>1286</v>
      </c>
      <c r="C59" s="1111"/>
      <c r="D59" s="1111"/>
      <c r="E59" s="1111"/>
      <c r="F59" s="1111"/>
      <c r="G59" s="1111"/>
      <c r="H59" s="1111"/>
      <c r="I59" s="1111"/>
      <c r="J59" s="1111"/>
      <c r="K59" s="1111"/>
      <c r="L59" s="1111"/>
      <c r="M59" s="1111"/>
      <c r="N59" s="1111"/>
      <c r="O59" s="1111"/>
      <c r="P59" s="1111"/>
      <c r="Q59" s="1111"/>
      <c r="R59" s="1111"/>
      <c r="S59" s="1111"/>
      <c r="T59" s="1111"/>
      <c r="U59" s="1111"/>
      <c r="V59" s="1111"/>
      <c r="W59" s="1111"/>
      <c r="X59" s="1111"/>
      <c r="Y59" s="1111"/>
      <c r="Z59" s="1111"/>
      <c r="AA59" s="1111"/>
      <c r="AB59" s="1111"/>
      <c r="AC59" s="1111"/>
      <c r="AD59" s="1111"/>
      <c r="AE59" s="1111"/>
      <c r="AF59" s="1111"/>
      <c r="AG59" s="1111"/>
      <c r="AH59" s="1111"/>
      <c r="AI59" s="1111"/>
      <c r="AJ59" s="1111"/>
      <c r="AK59" s="1111"/>
      <c r="AL59" s="1111"/>
      <c r="AM59" s="1111"/>
      <c r="AN59" s="1111"/>
      <c r="AO59" s="1111"/>
      <c r="AP59" s="1111"/>
      <c r="AQ59" s="1111"/>
      <c r="AR59" s="1111"/>
      <c r="AS59" s="1111"/>
      <c r="AT59" s="1111"/>
      <c r="AU59" s="1111"/>
      <c r="AV59" s="1111"/>
      <c r="AW59" s="1111"/>
      <c r="AX59" s="1111"/>
      <c r="AY59" s="1111"/>
      <c r="AZ59" s="1111"/>
      <c r="BA59" s="1111"/>
      <c r="BB59" s="1111"/>
      <c r="BC59" s="1111"/>
      <c r="BD59" s="1111"/>
      <c r="BE59" s="1111"/>
      <c r="BF59" s="1111"/>
      <c r="BG59" s="1111"/>
      <c r="BH59" s="1111"/>
      <c r="BI59" s="1111"/>
      <c r="BJ59" s="1111"/>
      <c r="BK59" s="1111"/>
      <c r="BL59" s="1111"/>
      <c r="BM59" s="1111"/>
      <c r="BN59" s="1111"/>
      <c r="BO59" s="1111"/>
      <c r="BP59" s="1111"/>
      <c r="BQ59" s="1111"/>
      <c r="BR59" s="1111"/>
      <c r="BS59" s="1111"/>
      <c r="BT59" s="1111"/>
      <c r="BU59" s="1111"/>
      <c r="BV59" s="1111"/>
      <c r="BW59" s="1111"/>
      <c r="BX59" s="1111"/>
      <c r="BY59" s="1111"/>
      <c r="BZ59" s="1111"/>
      <c r="CA59" s="1111"/>
      <c r="CB59" s="1111"/>
      <c r="CC59" s="1111"/>
      <c r="CD59" s="1111"/>
      <c r="CE59" s="1111"/>
      <c r="CF59" s="1111"/>
      <c r="CG59" s="1111"/>
      <c r="CH59" s="1111"/>
      <c r="CI59" s="1111"/>
      <c r="CJ59" s="1111"/>
      <c r="CK59" s="1111"/>
      <c r="CL59" s="1111"/>
      <c r="CM59" s="1111"/>
      <c r="CN59" s="1111"/>
      <c r="CO59" s="1111"/>
      <c r="CP59" s="1111"/>
      <c r="CQ59" s="1111"/>
      <c r="CR59" s="1111"/>
      <c r="CS59" s="1111"/>
      <c r="CT59" s="1111"/>
      <c r="CU59" s="1111"/>
      <c r="CV59" s="1111"/>
      <c r="CW59" s="1111"/>
      <c r="CX59" s="1124"/>
      <c r="CY59" s="1117"/>
    </row>
    <row r="60" spans="2:103" ht="15" customHeight="1">
      <c r="B60" s="1417" t="s">
        <v>1287</v>
      </c>
      <c r="C60" s="1111"/>
      <c r="D60" s="1111"/>
      <c r="E60" s="1111"/>
      <c r="F60" s="1111"/>
      <c r="G60" s="1111"/>
      <c r="H60" s="1111"/>
      <c r="I60" s="1111"/>
      <c r="J60" s="1111"/>
      <c r="K60" s="1111"/>
      <c r="L60" s="1111"/>
      <c r="M60" s="1111"/>
      <c r="N60" s="1111"/>
      <c r="O60" s="1111"/>
      <c r="P60" s="1111"/>
      <c r="Q60" s="1111"/>
      <c r="R60" s="1111"/>
      <c r="S60" s="1111"/>
      <c r="T60" s="1111"/>
      <c r="U60" s="1111"/>
      <c r="V60" s="1111"/>
      <c r="W60" s="1111"/>
      <c r="X60" s="1111"/>
      <c r="Y60" s="1111"/>
      <c r="Z60" s="1111"/>
      <c r="AA60" s="1111"/>
      <c r="AB60" s="1111"/>
      <c r="AC60" s="1111"/>
      <c r="AD60" s="1111"/>
      <c r="AE60" s="1111"/>
      <c r="AF60" s="1111"/>
      <c r="AG60" s="1111"/>
      <c r="AH60" s="1111"/>
      <c r="AI60" s="1111"/>
      <c r="AJ60" s="1111"/>
      <c r="AK60" s="1111"/>
      <c r="AL60" s="1111"/>
      <c r="AM60" s="1111"/>
      <c r="AN60" s="1111"/>
      <c r="AO60" s="1111"/>
      <c r="AP60" s="1111"/>
      <c r="AQ60" s="1111"/>
      <c r="AR60" s="1111"/>
      <c r="AS60" s="1111"/>
      <c r="AT60" s="1111"/>
      <c r="AU60" s="1111"/>
      <c r="AV60" s="1111"/>
      <c r="AW60" s="1111"/>
      <c r="AX60" s="1111"/>
      <c r="AY60" s="1111"/>
      <c r="AZ60" s="1111"/>
      <c r="BA60" s="1111"/>
      <c r="BB60" s="1111"/>
      <c r="BC60" s="1111"/>
      <c r="BD60" s="1111"/>
      <c r="BE60" s="1111"/>
      <c r="BF60" s="1111"/>
      <c r="BG60" s="1111"/>
      <c r="BH60" s="1111"/>
      <c r="BI60" s="1111"/>
      <c r="BJ60" s="1111"/>
      <c r="BK60" s="1111"/>
      <c r="BL60" s="1111"/>
      <c r="BM60" s="1111"/>
      <c r="BN60" s="1111"/>
      <c r="BO60" s="1111"/>
      <c r="BP60" s="1111"/>
      <c r="BQ60" s="1111"/>
      <c r="BR60" s="1111"/>
      <c r="BS60" s="1111"/>
      <c r="BT60" s="1111"/>
      <c r="BU60" s="1111"/>
      <c r="BV60" s="1111"/>
      <c r="BW60" s="1111"/>
      <c r="BX60" s="1111"/>
      <c r="BY60" s="1111"/>
      <c r="BZ60" s="1111"/>
      <c r="CA60" s="1111"/>
      <c r="CB60" s="1111"/>
      <c r="CC60" s="1111"/>
      <c r="CD60" s="1111"/>
      <c r="CE60" s="1111"/>
      <c r="CF60" s="1111"/>
      <c r="CG60" s="1111"/>
      <c r="CH60" s="1111"/>
      <c r="CI60" s="1111"/>
      <c r="CJ60" s="1111"/>
      <c r="CK60" s="1111"/>
      <c r="CL60" s="1111"/>
      <c r="CM60" s="1111"/>
      <c r="CN60" s="1111"/>
      <c r="CO60" s="1111"/>
      <c r="CP60" s="1111"/>
      <c r="CQ60" s="1111"/>
      <c r="CR60" s="1111"/>
      <c r="CS60" s="1111"/>
      <c r="CT60" s="1111"/>
      <c r="CU60" s="1111"/>
      <c r="CV60" s="1111"/>
      <c r="CW60" s="1111"/>
      <c r="CX60" s="1124"/>
      <c r="CY60" s="1117"/>
    </row>
    <row r="61" spans="2:103" ht="15" customHeight="1">
      <c r="B61" s="1417" t="s">
        <v>1288</v>
      </c>
      <c r="C61" s="1111"/>
      <c r="D61" s="1111"/>
      <c r="E61" s="1111"/>
      <c r="F61" s="1111"/>
      <c r="G61" s="1111"/>
      <c r="H61" s="1111"/>
      <c r="I61" s="1111"/>
      <c r="J61" s="1111"/>
      <c r="K61" s="1111"/>
      <c r="L61" s="1111"/>
      <c r="M61" s="1111"/>
      <c r="N61" s="1111"/>
      <c r="O61" s="1111"/>
      <c r="P61" s="1111"/>
      <c r="Q61" s="1111"/>
      <c r="R61" s="1111"/>
      <c r="S61" s="1111"/>
      <c r="T61" s="1111"/>
      <c r="U61" s="1111"/>
      <c r="V61" s="1111"/>
      <c r="W61" s="1111"/>
      <c r="X61" s="1111"/>
      <c r="Y61" s="1111"/>
      <c r="Z61" s="1111"/>
      <c r="AA61" s="1111"/>
      <c r="AB61" s="1111"/>
      <c r="AC61" s="1111"/>
      <c r="AD61" s="1111"/>
      <c r="AE61" s="1111"/>
      <c r="AF61" s="1111"/>
      <c r="AG61" s="1111"/>
      <c r="AH61" s="1111"/>
      <c r="AI61" s="1111"/>
      <c r="AJ61" s="1111"/>
      <c r="AK61" s="1111"/>
      <c r="AL61" s="1111"/>
      <c r="AM61" s="1111"/>
      <c r="AN61" s="1111"/>
      <c r="AO61" s="1111"/>
      <c r="AP61" s="1111"/>
      <c r="AQ61" s="1111"/>
      <c r="AR61" s="1111"/>
      <c r="AS61" s="1111"/>
      <c r="AT61" s="1111"/>
      <c r="AU61" s="1111"/>
      <c r="AV61" s="1111"/>
      <c r="AW61" s="1111"/>
      <c r="AX61" s="1111"/>
      <c r="AY61" s="1111"/>
      <c r="AZ61" s="1111"/>
      <c r="BA61" s="1111"/>
      <c r="BB61" s="1111"/>
      <c r="BC61" s="1111"/>
      <c r="BD61" s="1111"/>
      <c r="BE61" s="1111"/>
      <c r="BF61" s="1111"/>
      <c r="BG61" s="1111"/>
      <c r="BH61" s="1111"/>
      <c r="BI61" s="1111"/>
      <c r="BJ61" s="1111"/>
      <c r="BK61" s="1111"/>
      <c r="BL61" s="1111"/>
      <c r="BM61" s="1111"/>
      <c r="BN61" s="1111"/>
      <c r="BO61" s="1111"/>
      <c r="BP61" s="1111"/>
      <c r="BQ61" s="1111"/>
      <c r="BR61" s="1111"/>
      <c r="BS61" s="1111"/>
      <c r="BT61" s="1111"/>
      <c r="BU61" s="1111"/>
      <c r="BV61" s="1111"/>
      <c r="BW61" s="1111"/>
      <c r="BX61" s="1111"/>
      <c r="BY61" s="1111"/>
      <c r="BZ61" s="1111"/>
      <c r="CA61" s="1111"/>
      <c r="CB61" s="1111"/>
      <c r="CC61" s="1111"/>
      <c r="CD61" s="1111"/>
      <c r="CE61" s="1111"/>
      <c r="CF61" s="1111"/>
      <c r="CG61" s="1111"/>
      <c r="CH61" s="1111"/>
      <c r="CI61" s="1111"/>
      <c r="CJ61" s="1111"/>
      <c r="CK61" s="1111"/>
      <c r="CL61" s="1111"/>
      <c r="CM61" s="1111"/>
      <c r="CN61" s="1111"/>
      <c r="CO61" s="1111"/>
      <c r="CP61" s="1111"/>
      <c r="CQ61" s="1111"/>
      <c r="CR61" s="1111"/>
      <c r="CS61" s="1111"/>
      <c r="CT61" s="1111"/>
      <c r="CU61" s="1111"/>
      <c r="CV61" s="1111"/>
      <c r="CW61" s="1111"/>
      <c r="CX61" s="1124"/>
      <c r="CY61" s="1117"/>
    </row>
    <row r="62" spans="2:103" ht="15" customHeight="1">
      <c r="B62" s="1417" t="s">
        <v>1289</v>
      </c>
      <c r="C62" s="1111"/>
      <c r="D62" s="1111"/>
      <c r="E62" s="1111"/>
      <c r="F62" s="1111"/>
      <c r="G62" s="1111"/>
      <c r="H62" s="1111"/>
      <c r="I62" s="1111"/>
      <c r="J62" s="1111"/>
      <c r="K62" s="1111"/>
      <c r="L62" s="1111"/>
      <c r="M62" s="1111"/>
      <c r="N62" s="1111"/>
      <c r="O62" s="1111"/>
      <c r="P62" s="1111"/>
      <c r="Q62" s="1111"/>
      <c r="R62" s="1111"/>
      <c r="S62" s="1111"/>
      <c r="T62" s="1111"/>
      <c r="U62" s="1111"/>
      <c r="V62" s="1111"/>
      <c r="W62" s="1111"/>
      <c r="X62" s="1111"/>
      <c r="Y62" s="1111"/>
      <c r="Z62" s="1111"/>
      <c r="AA62" s="1111"/>
      <c r="AB62" s="1111"/>
      <c r="AC62" s="1111"/>
      <c r="AD62" s="1111"/>
      <c r="AE62" s="1111"/>
      <c r="AF62" s="1111"/>
      <c r="AG62" s="1111"/>
      <c r="AH62" s="1111"/>
      <c r="AI62" s="1111"/>
      <c r="AJ62" s="1111"/>
      <c r="AK62" s="1111"/>
      <c r="AL62" s="1111"/>
      <c r="AM62" s="1111"/>
      <c r="AN62" s="1111"/>
      <c r="AO62" s="1111"/>
      <c r="AP62" s="1111"/>
      <c r="AQ62" s="1111"/>
      <c r="AR62" s="1111"/>
      <c r="AS62" s="1111"/>
      <c r="AT62" s="1111"/>
      <c r="AU62" s="1111"/>
      <c r="AV62" s="1111"/>
      <c r="AW62" s="1111"/>
      <c r="AX62" s="1111"/>
      <c r="AY62" s="1111"/>
      <c r="AZ62" s="1111"/>
      <c r="BA62" s="1111"/>
      <c r="BB62" s="1111"/>
      <c r="BC62" s="1111"/>
      <c r="BD62" s="1111"/>
      <c r="BE62" s="1111"/>
      <c r="BF62" s="1111"/>
      <c r="BG62" s="1111"/>
      <c r="BH62" s="1111"/>
      <c r="BI62" s="1111"/>
      <c r="BJ62" s="1111"/>
      <c r="BK62" s="1111"/>
      <c r="BL62" s="1111"/>
      <c r="BM62" s="1111"/>
      <c r="BN62" s="1111"/>
      <c r="BO62" s="1111"/>
      <c r="BP62" s="1111"/>
      <c r="BQ62" s="1111"/>
      <c r="BR62" s="1111"/>
      <c r="BS62" s="1111"/>
      <c r="BT62" s="1111"/>
      <c r="BU62" s="1111"/>
      <c r="BV62" s="1111"/>
      <c r="BW62" s="1111"/>
      <c r="BX62" s="1111"/>
      <c r="BY62" s="1111"/>
      <c r="BZ62" s="1111"/>
      <c r="CA62" s="1111"/>
      <c r="CB62" s="1111"/>
      <c r="CC62" s="1111"/>
      <c r="CD62" s="1111"/>
      <c r="CE62" s="1111"/>
      <c r="CF62" s="1111"/>
      <c r="CG62" s="1111"/>
      <c r="CH62" s="1111"/>
      <c r="CI62" s="1111"/>
      <c r="CJ62" s="1111"/>
      <c r="CK62" s="1111"/>
      <c r="CL62" s="1111"/>
      <c r="CM62" s="1111"/>
      <c r="CN62" s="1111"/>
      <c r="CO62" s="1111"/>
      <c r="CP62" s="1111"/>
      <c r="CQ62" s="1111"/>
      <c r="CR62" s="1111"/>
      <c r="CS62" s="1111"/>
      <c r="CT62" s="1111"/>
      <c r="CU62" s="1111"/>
      <c r="CV62" s="1111"/>
      <c r="CW62" s="1111"/>
      <c r="CX62" s="1124"/>
      <c r="CY62" s="1117"/>
    </row>
    <row r="63" spans="2:103" ht="15" customHeight="1">
      <c r="B63" s="2367" t="s">
        <v>1290</v>
      </c>
      <c r="C63" s="1111"/>
      <c r="D63" s="1111"/>
      <c r="E63" s="1111"/>
      <c r="F63" s="1111"/>
      <c r="G63" s="1111"/>
      <c r="H63" s="1111"/>
      <c r="I63" s="1111"/>
      <c r="J63" s="1111"/>
      <c r="K63" s="1111"/>
      <c r="L63" s="1111"/>
      <c r="M63" s="1111"/>
      <c r="N63" s="1111"/>
      <c r="O63" s="1111"/>
      <c r="P63" s="1111"/>
      <c r="Q63" s="1111"/>
      <c r="R63" s="1111"/>
      <c r="S63" s="1111"/>
      <c r="T63" s="1111"/>
      <c r="U63" s="1111"/>
      <c r="V63" s="1111"/>
      <c r="W63" s="1111"/>
      <c r="X63" s="1111"/>
      <c r="Y63" s="1111"/>
      <c r="Z63" s="1111"/>
      <c r="AA63" s="1111"/>
      <c r="AB63" s="1111"/>
      <c r="AC63" s="1111"/>
      <c r="AD63" s="1111"/>
      <c r="AE63" s="1111"/>
      <c r="AF63" s="1111"/>
      <c r="AG63" s="1111"/>
      <c r="AH63" s="1111"/>
      <c r="AI63" s="1111"/>
      <c r="AJ63" s="1111"/>
      <c r="AK63" s="1111"/>
      <c r="AL63" s="1111"/>
      <c r="AM63" s="1111"/>
      <c r="AN63" s="1111"/>
      <c r="AO63" s="1111"/>
      <c r="AP63" s="1111"/>
      <c r="AQ63" s="1111"/>
      <c r="AR63" s="1111"/>
      <c r="AS63" s="1111"/>
      <c r="AT63" s="1111"/>
      <c r="AU63" s="1111"/>
      <c r="AV63" s="1111"/>
      <c r="AW63" s="1111"/>
      <c r="AX63" s="1111"/>
      <c r="AY63" s="1111"/>
      <c r="AZ63" s="1111"/>
      <c r="BA63" s="1111"/>
      <c r="BB63" s="1111"/>
      <c r="BC63" s="1111"/>
      <c r="BD63" s="1111"/>
      <c r="BE63" s="1111"/>
      <c r="BF63" s="1111"/>
      <c r="BG63" s="1111"/>
      <c r="BH63" s="1111"/>
      <c r="BI63" s="1111"/>
      <c r="BJ63" s="1111"/>
      <c r="BK63" s="1111"/>
      <c r="BL63" s="1111"/>
      <c r="BM63" s="1111"/>
      <c r="BN63" s="1111"/>
      <c r="BO63" s="1111"/>
      <c r="BP63" s="1111"/>
      <c r="BQ63" s="1111"/>
      <c r="BR63" s="1111"/>
      <c r="BS63" s="1111"/>
      <c r="BT63" s="1111"/>
      <c r="BU63" s="1111"/>
      <c r="BV63" s="1111"/>
      <c r="BW63" s="1111"/>
      <c r="BX63" s="1111"/>
      <c r="BY63" s="1111"/>
      <c r="BZ63" s="1111"/>
      <c r="CA63" s="1111"/>
      <c r="CB63" s="1111"/>
      <c r="CC63" s="1111"/>
      <c r="CD63" s="1111"/>
      <c r="CE63" s="1111"/>
      <c r="CF63" s="1111"/>
      <c r="CG63" s="1111"/>
      <c r="CH63" s="1111"/>
      <c r="CI63" s="1111"/>
      <c r="CJ63" s="1111"/>
      <c r="CK63" s="1111"/>
      <c r="CL63" s="1111"/>
      <c r="CM63" s="1111"/>
      <c r="CN63" s="1111"/>
      <c r="CO63" s="1111"/>
      <c r="CP63" s="1111"/>
      <c r="CQ63" s="1111"/>
      <c r="CR63" s="1111"/>
      <c r="CS63" s="1111"/>
      <c r="CT63" s="1111"/>
      <c r="CU63" s="1111"/>
      <c r="CV63" s="1111"/>
      <c r="CW63" s="1111"/>
      <c r="CX63" s="1124"/>
      <c r="CY63" s="1117"/>
    </row>
    <row r="64" spans="2:103" ht="30" customHeight="1">
      <c r="B64" s="2368" t="s">
        <v>1257</v>
      </c>
      <c r="C64" s="1399"/>
      <c r="D64" s="1399"/>
      <c r="E64" s="1399"/>
      <c r="F64" s="1399"/>
      <c r="G64" s="1399"/>
      <c r="H64" s="1399"/>
      <c r="I64" s="1399"/>
      <c r="J64" s="1399"/>
      <c r="K64" s="1399"/>
      <c r="L64" s="1399"/>
      <c r="M64" s="1399"/>
      <c r="N64" s="1399"/>
      <c r="O64" s="1399"/>
      <c r="P64" s="1399"/>
      <c r="Q64" s="1399"/>
      <c r="R64" s="1399"/>
      <c r="S64" s="1399"/>
      <c r="T64" s="1399"/>
      <c r="U64" s="1399"/>
      <c r="V64" s="1399"/>
      <c r="W64" s="1399"/>
      <c r="X64" s="1399"/>
      <c r="Y64" s="1399"/>
      <c r="Z64" s="1399"/>
      <c r="AA64" s="1399"/>
      <c r="AB64" s="1399"/>
      <c r="AC64" s="1399"/>
      <c r="AD64" s="1399"/>
      <c r="AE64" s="1399"/>
      <c r="AF64" s="1399"/>
      <c r="AG64" s="1399"/>
      <c r="AH64" s="1399"/>
      <c r="AI64" s="1399"/>
      <c r="AJ64" s="1399"/>
      <c r="AK64" s="1399"/>
      <c r="AL64" s="1399"/>
      <c r="AM64" s="1399"/>
      <c r="AN64" s="1399"/>
      <c r="AO64" s="1399"/>
      <c r="AP64" s="1399"/>
      <c r="AQ64" s="1399"/>
      <c r="AR64" s="1399"/>
      <c r="AS64" s="1399"/>
      <c r="AT64" s="1399"/>
      <c r="AU64" s="1399"/>
      <c r="AV64" s="1399"/>
      <c r="AW64" s="1399"/>
      <c r="AX64" s="1399"/>
      <c r="AY64" s="1399"/>
      <c r="AZ64" s="1399"/>
      <c r="BA64" s="1399"/>
      <c r="BB64" s="1399"/>
      <c r="BC64" s="1399"/>
      <c r="BD64" s="1399"/>
      <c r="BE64" s="1399"/>
      <c r="BF64" s="1399"/>
      <c r="BG64" s="1399"/>
      <c r="BH64" s="1399"/>
      <c r="BI64" s="1399"/>
      <c r="BJ64" s="1399"/>
      <c r="BK64" s="1399"/>
      <c r="BL64" s="1399"/>
      <c r="BM64" s="1399"/>
      <c r="BN64" s="1399"/>
      <c r="BO64" s="1399"/>
      <c r="BP64" s="1399"/>
      <c r="BQ64" s="1399"/>
      <c r="BR64" s="1399"/>
      <c r="BS64" s="1399"/>
      <c r="BT64" s="1399"/>
      <c r="BU64" s="1399"/>
      <c r="BV64" s="1399"/>
      <c r="BW64" s="1399"/>
      <c r="BX64" s="1399"/>
      <c r="BY64" s="1399"/>
      <c r="BZ64" s="1399"/>
      <c r="CA64" s="1399"/>
      <c r="CB64" s="1399"/>
      <c r="CC64" s="1399"/>
      <c r="CD64" s="1399"/>
      <c r="CE64" s="1399"/>
      <c r="CF64" s="1399"/>
      <c r="CG64" s="1399"/>
      <c r="CH64" s="1399"/>
      <c r="CI64" s="1399"/>
      <c r="CJ64" s="1399"/>
      <c r="CK64" s="1399"/>
      <c r="CL64" s="1399"/>
      <c r="CM64" s="1399"/>
      <c r="CN64" s="1399"/>
      <c r="CO64" s="1399"/>
      <c r="CP64" s="1399"/>
      <c r="CQ64" s="1399"/>
      <c r="CR64" s="1399"/>
      <c r="CS64" s="1399"/>
      <c r="CT64" s="1399"/>
      <c r="CU64" s="1399"/>
      <c r="CV64" s="1399"/>
      <c r="CW64" s="1399"/>
      <c r="CX64" s="1400"/>
      <c r="CY64" s="1145"/>
    </row>
    <row r="65" spans="1:104" ht="15" customHeight="1">
      <c r="B65" s="2369" t="s">
        <v>1023</v>
      </c>
      <c r="C65" s="1111" t="s">
        <v>360</v>
      </c>
      <c r="D65" s="1111"/>
      <c r="E65" s="1111"/>
      <c r="F65" s="1111"/>
      <c r="G65" s="1111"/>
      <c r="H65" s="1111"/>
      <c r="I65" s="1111"/>
      <c r="J65" s="1111"/>
      <c r="K65" s="1111"/>
      <c r="L65" s="1111"/>
      <c r="M65" s="1111"/>
      <c r="N65" s="1111"/>
      <c r="O65" s="1111"/>
      <c r="P65" s="1111"/>
      <c r="Q65" s="1111"/>
      <c r="R65" s="1111"/>
      <c r="S65" s="1111"/>
      <c r="T65" s="1111"/>
      <c r="U65" s="1111"/>
      <c r="V65" s="1111"/>
      <c r="W65" s="1111"/>
      <c r="X65" s="1111"/>
      <c r="Y65" s="1111"/>
      <c r="Z65" s="1111"/>
      <c r="AA65" s="1111"/>
      <c r="AB65" s="1111"/>
      <c r="AC65" s="1111"/>
      <c r="AD65" s="1111"/>
      <c r="AE65" s="1111"/>
      <c r="AF65" s="1111"/>
      <c r="AG65" s="1111"/>
      <c r="AH65" s="1111"/>
      <c r="AI65" s="1111"/>
      <c r="AJ65" s="1111"/>
      <c r="AK65" s="1111"/>
      <c r="AL65" s="1111"/>
      <c r="AM65" s="1111"/>
      <c r="AN65" s="1111"/>
      <c r="AO65" s="1111"/>
      <c r="AP65" s="1111"/>
      <c r="AQ65" s="1111"/>
      <c r="AR65" s="1111"/>
      <c r="AS65" s="1111"/>
      <c r="AT65" s="1111"/>
      <c r="AU65" s="1111"/>
      <c r="AV65" s="1111"/>
      <c r="AW65" s="1111"/>
      <c r="AX65" s="1111"/>
      <c r="AY65" s="1111"/>
      <c r="AZ65" s="1111"/>
      <c r="BA65" s="1111"/>
      <c r="BB65" s="1111"/>
      <c r="BC65" s="1111"/>
      <c r="BD65" s="1111"/>
      <c r="BE65" s="1111"/>
      <c r="BF65" s="1111"/>
      <c r="BG65" s="1111"/>
      <c r="BH65" s="1111"/>
      <c r="BI65" s="1111"/>
      <c r="BJ65" s="1111"/>
      <c r="BK65" s="1111"/>
      <c r="BL65" s="1111"/>
      <c r="BM65" s="1111"/>
      <c r="BN65" s="1111"/>
      <c r="BO65" s="1111"/>
      <c r="BP65" s="1111"/>
      <c r="BQ65" s="1111"/>
      <c r="BR65" s="1111"/>
      <c r="BS65" s="1111"/>
      <c r="BT65" s="1111"/>
      <c r="BU65" s="1111"/>
      <c r="BV65" s="1111"/>
      <c r="BW65" s="1111"/>
      <c r="BX65" s="1111"/>
      <c r="BY65" s="1111"/>
      <c r="BZ65" s="1111"/>
      <c r="CA65" s="1111"/>
      <c r="CB65" s="1111"/>
      <c r="CC65" s="1111"/>
      <c r="CD65" s="1111"/>
      <c r="CE65" s="1111"/>
      <c r="CF65" s="1111"/>
      <c r="CG65" s="1111"/>
      <c r="CH65" s="1111"/>
      <c r="CI65" s="1111"/>
      <c r="CJ65" s="1111"/>
      <c r="CK65" s="1111"/>
      <c r="CL65" s="1111"/>
      <c r="CM65" s="1111"/>
      <c r="CN65" s="1111"/>
      <c r="CO65" s="1111"/>
      <c r="CP65" s="1111"/>
      <c r="CQ65" s="1111"/>
      <c r="CR65" s="1111"/>
      <c r="CS65" s="1111"/>
      <c r="CT65" s="1111"/>
      <c r="CU65" s="1111"/>
      <c r="CV65" s="1111"/>
      <c r="CW65" s="1111"/>
      <c r="CX65" s="1124"/>
      <c r="CY65" s="1398"/>
      <c r="CZ65" s="1401" t="str">
        <f>IF(OR(ISNUMBER(#REF!),ISNUMBER(#REF!),ISNUMBER(#REF!)),SUM(#REF!),"")</f>
        <v/>
      </c>
    </row>
    <row r="66" spans="1:104" ht="15" customHeight="1">
      <c r="B66" s="2368" t="s">
        <v>1258</v>
      </c>
      <c r="C66" s="1399"/>
      <c r="D66" s="1399"/>
      <c r="E66" s="1399"/>
      <c r="F66" s="1399"/>
      <c r="G66" s="1399"/>
      <c r="H66" s="1399"/>
      <c r="I66" s="1399"/>
      <c r="J66" s="1399"/>
      <c r="K66" s="1399"/>
      <c r="L66" s="1399"/>
      <c r="M66" s="1399"/>
      <c r="N66" s="1399"/>
      <c r="O66" s="1399"/>
      <c r="P66" s="1399"/>
      <c r="Q66" s="1399"/>
      <c r="R66" s="1399"/>
      <c r="S66" s="1399"/>
      <c r="T66" s="1399"/>
      <c r="U66" s="1399"/>
      <c r="V66" s="1399"/>
      <c r="W66" s="1399"/>
      <c r="X66" s="1399"/>
      <c r="Y66" s="1399"/>
      <c r="Z66" s="1399"/>
      <c r="AA66" s="1399"/>
      <c r="AB66" s="1399"/>
      <c r="AC66" s="1399"/>
      <c r="AD66" s="1399"/>
      <c r="AE66" s="1399"/>
      <c r="AF66" s="1399"/>
      <c r="AG66" s="1399"/>
      <c r="AH66" s="1399"/>
      <c r="AI66" s="1399"/>
      <c r="AJ66" s="1399"/>
      <c r="AK66" s="1399"/>
      <c r="AL66" s="1399"/>
      <c r="AM66" s="1399"/>
      <c r="AN66" s="1399"/>
      <c r="AO66" s="1399"/>
      <c r="AP66" s="1399"/>
      <c r="AQ66" s="1399"/>
      <c r="AR66" s="1399"/>
      <c r="AS66" s="1399"/>
      <c r="AT66" s="1399"/>
      <c r="AU66" s="1399"/>
      <c r="AV66" s="1399"/>
      <c r="AW66" s="1399"/>
      <c r="AX66" s="1399"/>
      <c r="AY66" s="1399"/>
      <c r="AZ66" s="1399"/>
      <c r="BA66" s="1399"/>
      <c r="BB66" s="1399"/>
      <c r="BC66" s="1399"/>
      <c r="BD66" s="1399"/>
      <c r="BE66" s="1399"/>
      <c r="BF66" s="1399"/>
      <c r="BG66" s="1399"/>
      <c r="BH66" s="1399"/>
      <c r="BI66" s="1399"/>
      <c r="BJ66" s="1399"/>
      <c r="BK66" s="1399"/>
      <c r="BL66" s="1399"/>
      <c r="BM66" s="1399"/>
      <c r="BN66" s="1399"/>
      <c r="BO66" s="1399"/>
      <c r="BP66" s="1399"/>
      <c r="BQ66" s="1399"/>
      <c r="BR66" s="1399"/>
      <c r="BS66" s="1399"/>
      <c r="BT66" s="1399"/>
      <c r="BU66" s="1399"/>
      <c r="BV66" s="1399"/>
      <c r="BW66" s="1399"/>
      <c r="BX66" s="1399"/>
      <c r="BY66" s="1399"/>
      <c r="BZ66" s="1399"/>
      <c r="CA66" s="1399"/>
      <c r="CB66" s="1399"/>
      <c r="CC66" s="1399"/>
      <c r="CD66" s="1399"/>
      <c r="CE66" s="1399"/>
      <c r="CF66" s="1399"/>
      <c r="CG66" s="1399"/>
      <c r="CH66" s="1399"/>
      <c r="CI66" s="1399"/>
      <c r="CJ66" s="1399"/>
      <c r="CK66" s="1399"/>
      <c r="CL66" s="1399"/>
      <c r="CM66" s="1399"/>
      <c r="CN66" s="1399"/>
      <c r="CO66" s="1399"/>
      <c r="CP66" s="1399"/>
      <c r="CQ66" s="1399"/>
      <c r="CR66" s="1399"/>
      <c r="CS66" s="1399"/>
      <c r="CT66" s="1399"/>
      <c r="CU66" s="1399"/>
      <c r="CV66" s="1399"/>
      <c r="CW66" s="1399"/>
      <c r="CX66" s="1400"/>
      <c r="CY66" s="1145"/>
    </row>
    <row r="67" spans="1:104" ht="15" customHeight="1">
      <c r="B67" s="2329" t="s">
        <v>1259</v>
      </c>
      <c r="C67" s="629" t="str">
        <f>IF(OR(ISNUMBER(C68),ISNUMBER(C69)),SUM(C68,C69),"")</f>
        <v/>
      </c>
      <c r="D67" s="629" t="str">
        <f t="shared" ref="D67:BO67" si="29">IF(OR(ISNUMBER(D68),ISNUMBER(D69)),SUM(D68,D69),"")</f>
        <v/>
      </c>
      <c r="E67" s="629" t="str">
        <f t="shared" si="29"/>
        <v/>
      </c>
      <c r="F67" s="629" t="str">
        <f t="shared" si="29"/>
        <v/>
      </c>
      <c r="G67" s="629" t="str">
        <f t="shared" si="29"/>
        <v/>
      </c>
      <c r="H67" s="629" t="str">
        <f t="shared" si="29"/>
        <v/>
      </c>
      <c r="I67" s="629" t="str">
        <f t="shared" si="29"/>
        <v/>
      </c>
      <c r="J67" s="629" t="str">
        <f t="shared" si="29"/>
        <v/>
      </c>
      <c r="K67" s="629" t="str">
        <f t="shared" si="29"/>
        <v/>
      </c>
      <c r="L67" s="629" t="str">
        <f t="shared" si="29"/>
        <v/>
      </c>
      <c r="M67" s="629" t="str">
        <f t="shared" si="29"/>
        <v/>
      </c>
      <c r="N67" s="629" t="str">
        <f t="shared" si="29"/>
        <v/>
      </c>
      <c r="O67" s="629" t="str">
        <f t="shared" si="29"/>
        <v/>
      </c>
      <c r="P67" s="629" t="str">
        <f t="shared" si="29"/>
        <v/>
      </c>
      <c r="Q67" s="629" t="str">
        <f t="shared" si="29"/>
        <v/>
      </c>
      <c r="R67" s="629" t="str">
        <f t="shared" si="29"/>
        <v/>
      </c>
      <c r="S67" s="629" t="str">
        <f t="shared" si="29"/>
        <v/>
      </c>
      <c r="T67" s="629" t="str">
        <f t="shared" si="29"/>
        <v/>
      </c>
      <c r="U67" s="629" t="str">
        <f t="shared" si="29"/>
        <v/>
      </c>
      <c r="V67" s="629" t="str">
        <f t="shared" si="29"/>
        <v/>
      </c>
      <c r="W67" s="629" t="str">
        <f t="shared" si="29"/>
        <v/>
      </c>
      <c r="X67" s="629" t="str">
        <f t="shared" si="29"/>
        <v/>
      </c>
      <c r="Y67" s="629" t="str">
        <f t="shared" si="29"/>
        <v/>
      </c>
      <c r="Z67" s="629" t="str">
        <f t="shared" si="29"/>
        <v/>
      </c>
      <c r="AA67" s="629" t="str">
        <f t="shared" si="29"/>
        <v/>
      </c>
      <c r="AB67" s="629" t="str">
        <f t="shared" si="29"/>
        <v/>
      </c>
      <c r="AC67" s="629" t="str">
        <f t="shared" si="29"/>
        <v/>
      </c>
      <c r="AD67" s="629" t="str">
        <f t="shared" si="29"/>
        <v/>
      </c>
      <c r="AE67" s="629" t="str">
        <f t="shared" si="29"/>
        <v/>
      </c>
      <c r="AF67" s="629" t="str">
        <f t="shared" si="29"/>
        <v/>
      </c>
      <c r="AG67" s="629" t="str">
        <f t="shared" si="29"/>
        <v/>
      </c>
      <c r="AH67" s="629" t="str">
        <f t="shared" si="29"/>
        <v/>
      </c>
      <c r="AI67" s="629" t="str">
        <f t="shared" si="29"/>
        <v/>
      </c>
      <c r="AJ67" s="629" t="str">
        <f t="shared" si="29"/>
        <v/>
      </c>
      <c r="AK67" s="629" t="str">
        <f t="shared" si="29"/>
        <v/>
      </c>
      <c r="AL67" s="629" t="str">
        <f t="shared" si="29"/>
        <v/>
      </c>
      <c r="AM67" s="629" t="str">
        <f t="shared" si="29"/>
        <v/>
      </c>
      <c r="AN67" s="629" t="str">
        <f t="shared" si="29"/>
        <v/>
      </c>
      <c r="AO67" s="629" t="str">
        <f t="shared" si="29"/>
        <v/>
      </c>
      <c r="AP67" s="629" t="str">
        <f t="shared" si="29"/>
        <v/>
      </c>
      <c r="AQ67" s="629" t="str">
        <f t="shared" si="29"/>
        <v/>
      </c>
      <c r="AR67" s="629" t="str">
        <f t="shared" si="29"/>
        <v/>
      </c>
      <c r="AS67" s="629" t="str">
        <f t="shared" si="29"/>
        <v/>
      </c>
      <c r="AT67" s="629" t="str">
        <f t="shared" si="29"/>
        <v/>
      </c>
      <c r="AU67" s="629" t="str">
        <f t="shared" si="29"/>
        <v/>
      </c>
      <c r="AV67" s="629" t="str">
        <f t="shared" si="29"/>
        <v/>
      </c>
      <c r="AW67" s="629" t="str">
        <f t="shared" si="29"/>
        <v/>
      </c>
      <c r="AX67" s="629" t="str">
        <f t="shared" si="29"/>
        <v/>
      </c>
      <c r="AY67" s="629" t="str">
        <f t="shared" si="29"/>
        <v/>
      </c>
      <c r="AZ67" s="629" t="str">
        <f t="shared" si="29"/>
        <v/>
      </c>
      <c r="BA67" s="629" t="str">
        <f t="shared" si="29"/>
        <v/>
      </c>
      <c r="BB67" s="629" t="str">
        <f t="shared" si="29"/>
        <v/>
      </c>
      <c r="BC67" s="629" t="str">
        <f t="shared" si="29"/>
        <v/>
      </c>
      <c r="BD67" s="629" t="str">
        <f t="shared" si="29"/>
        <v/>
      </c>
      <c r="BE67" s="629" t="str">
        <f t="shared" si="29"/>
        <v/>
      </c>
      <c r="BF67" s="629" t="str">
        <f t="shared" si="29"/>
        <v/>
      </c>
      <c r="BG67" s="629" t="str">
        <f t="shared" si="29"/>
        <v/>
      </c>
      <c r="BH67" s="629" t="str">
        <f t="shared" si="29"/>
        <v/>
      </c>
      <c r="BI67" s="629" t="str">
        <f t="shared" si="29"/>
        <v/>
      </c>
      <c r="BJ67" s="629" t="str">
        <f t="shared" si="29"/>
        <v/>
      </c>
      <c r="BK67" s="629" t="str">
        <f t="shared" si="29"/>
        <v/>
      </c>
      <c r="BL67" s="629" t="str">
        <f t="shared" si="29"/>
        <v/>
      </c>
      <c r="BM67" s="629" t="str">
        <f t="shared" si="29"/>
        <v/>
      </c>
      <c r="BN67" s="629" t="str">
        <f t="shared" si="29"/>
        <v/>
      </c>
      <c r="BO67" s="629" t="str">
        <f t="shared" si="29"/>
        <v/>
      </c>
      <c r="BP67" s="629" t="str">
        <f t="shared" ref="BP67:CX67" si="30">IF(OR(ISNUMBER(BP68),ISNUMBER(BP69)),SUM(BP68,BP69),"")</f>
        <v/>
      </c>
      <c r="BQ67" s="629" t="str">
        <f t="shared" si="30"/>
        <v/>
      </c>
      <c r="BR67" s="629" t="str">
        <f t="shared" si="30"/>
        <v/>
      </c>
      <c r="BS67" s="629" t="str">
        <f t="shared" si="30"/>
        <v/>
      </c>
      <c r="BT67" s="629" t="str">
        <f t="shared" si="30"/>
        <v/>
      </c>
      <c r="BU67" s="629" t="str">
        <f t="shared" si="30"/>
        <v/>
      </c>
      <c r="BV67" s="629" t="str">
        <f t="shared" si="30"/>
        <v/>
      </c>
      <c r="BW67" s="629" t="str">
        <f t="shared" si="30"/>
        <v/>
      </c>
      <c r="BX67" s="629" t="str">
        <f t="shared" si="30"/>
        <v/>
      </c>
      <c r="BY67" s="629" t="str">
        <f t="shared" si="30"/>
        <v/>
      </c>
      <c r="BZ67" s="629" t="str">
        <f t="shared" si="30"/>
        <v/>
      </c>
      <c r="CA67" s="629" t="str">
        <f t="shared" si="30"/>
        <v/>
      </c>
      <c r="CB67" s="629" t="str">
        <f t="shared" si="30"/>
        <v/>
      </c>
      <c r="CC67" s="629" t="str">
        <f t="shared" si="30"/>
        <v/>
      </c>
      <c r="CD67" s="629" t="str">
        <f t="shared" si="30"/>
        <v/>
      </c>
      <c r="CE67" s="629" t="str">
        <f t="shared" si="30"/>
        <v/>
      </c>
      <c r="CF67" s="629" t="str">
        <f t="shared" si="30"/>
        <v/>
      </c>
      <c r="CG67" s="629" t="str">
        <f t="shared" si="30"/>
        <v/>
      </c>
      <c r="CH67" s="629" t="str">
        <f t="shared" si="30"/>
        <v/>
      </c>
      <c r="CI67" s="629" t="str">
        <f t="shared" si="30"/>
        <v/>
      </c>
      <c r="CJ67" s="629" t="str">
        <f t="shared" si="30"/>
        <v/>
      </c>
      <c r="CK67" s="629" t="str">
        <f t="shared" si="30"/>
        <v/>
      </c>
      <c r="CL67" s="629" t="str">
        <f t="shared" si="30"/>
        <v/>
      </c>
      <c r="CM67" s="629" t="str">
        <f t="shared" si="30"/>
        <v/>
      </c>
      <c r="CN67" s="629" t="str">
        <f t="shared" si="30"/>
        <v/>
      </c>
      <c r="CO67" s="629" t="str">
        <f t="shared" si="30"/>
        <v/>
      </c>
      <c r="CP67" s="629" t="str">
        <f t="shared" si="30"/>
        <v/>
      </c>
      <c r="CQ67" s="629" t="str">
        <f t="shared" si="30"/>
        <v/>
      </c>
      <c r="CR67" s="629" t="str">
        <f t="shared" si="30"/>
        <v/>
      </c>
      <c r="CS67" s="629" t="str">
        <f t="shared" si="30"/>
        <v/>
      </c>
      <c r="CT67" s="629" t="str">
        <f t="shared" si="30"/>
        <v/>
      </c>
      <c r="CU67" s="629" t="str">
        <f t="shared" si="30"/>
        <v/>
      </c>
      <c r="CV67" s="629" t="str">
        <f t="shared" si="30"/>
        <v/>
      </c>
      <c r="CW67" s="629" t="str">
        <f t="shared" si="30"/>
        <v/>
      </c>
      <c r="CX67" s="630" t="str">
        <f t="shared" si="30"/>
        <v/>
      </c>
      <c r="CY67" s="1117"/>
    </row>
    <row r="68" spans="1:104" ht="15" customHeight="1">
      <c r="B68" s="2327" t="s">
        <v>1728</v>
      </c>
      <c r="C68" s="1111"/>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103"/>
      <c r="CY68" s="1117"/>
    </row>
    <row r="69" spans="1:104" ht="15" customHeight="1">
      <c r="B69" s="2327" t="s">
        <v>1729</v>
      </c>
      <c r="C69" s="1111"/>
      <c r="D69" s="1111"/>
      <c r="E69" s="1111"/>
      <c r="F69" s="1111"/>
      <c r="G69" s="1111"/>
      <c r="H69" s="1111"/>
      <c r="I69" s="1111"/>
      <c r="J69" s="1111"/>
      <c r="K69" s="1111"/>
      <c r="L69" s="1111"/>
      <c r="M69" s="1111"/>
      <c r="N69" s="1111"/>
      <c r="O69" s="1111"/>
      <c r="P69" s="1111"/>
      <c r="Q69" s="1111"/>
      <c r="R69" s="1111"/>
      <c r="S69" s="1111"/>
      <c r="T69" s="1111"/>
      <c r="U69" s="1111"/>
      <c r="V69" s="1111"/>
      <c r="W69" s="1111"/>
      <c r="X69" s="1111"/>
      <c r="Y69" s="1111"/>
      <c r="Z69" s="1111"/>
      <c r="AA69" s="1111"/>
      <c r="AB69" s="1111"/>
      <c r="AC69" s="1111"/>
      <c r="AD69" s="1111"/>
      <c r="AE69" s="1111"/>
      <c r="AF69" s="1111"/>
      <c r="AG69" s="1111"/>
      <c r="AH69" s="1111"/>
      <c r="AI69" s="1111"/>
      <c r="AJ69" s="1111"/>
      <c r="AK69" s="1111"/>
      <c r="AL69" s="1111"/>
      <c r="AM69" s="1111"/>
      <c r="AN69" s="1111"/>
      <c r="AO69" s="1111"/>
      <c r="AP69" s="1111"/>
      <c r="AQ69" s="1111"/>
      <c r="AR69" s="1111"/>
      <c r="AS69" s="1111"/>
      <c r="AT69" s="1111"/>
      <c r="AU69" s="1111"/>
      <c r="AV69" s="1111"/>
      <c r="AW69" s="1111"/>
      <c r="AX69" s="1111"/>
      <c r="AY69" s="1111"/>
      <c r="AZ69" s="1111"/>
      <c r="BA69" s="1111"/>
      <c r="BB69" s="1111"/>
      <c r="BC69" s="1111"/>
      <c r="BD69" s="1111"/>
      <c r="BE69" s="1111"/>
      <c r="BF69" s="1111"/>
      <c r="BG69" s="1111"/>
      <c r="BH69" s="1111"/>
      <c r="BI69" s="1111"/>
      <c r="BJ69" s="1111"/>
      <c r="BK69" s="1111"/>
      <c r="BL69" s="1111"/>
      <c r="BM69" s="1111"/>
      <c r="BN69" s="1111"/>
      <c r="BO69" s="1111"/>
      <c r="BP69" s="1111"/>
      <c r="BQ69" s="1111"/>
      <c r="BR69" s="1111"/>
      <c r="BS69" s="1111"/>
      <c r="BT69" s="1111"/>
      <c r="BU69" s="1111"/>
      <c r="BV69" s="1111"/>
      <c r="BW69" s="1111"/>
      <c r="BX69" s="1111"/>
      <c r="BY69" s="1111"/>
      <c r="BZ69" s="1111"/>
      <c r="CA69" s="1111"/>
      <c r="CB69" s="1111"/>
      <c r="CC69" s="1111"/>
      <c r="CD69" s="1111"/>
      <c r="CE69" s="1111"/>
      <c r="CF69" s="1111"/>
      <c r="CG69" s="1111"/>
      <c r="CH69" s="1111"/>
      <c r="CI69" s="1111"/>
      <c r="CJ69" s="1111"/>
      <c r="CK69" s="1111"/>
      <c r="CL69" s="1111"/>
      <c r="CM69" s="1111"/>
      <c r="CN69" s="1111"/>
      <c r="CO69" s="1111"/>
      <c r="CP69" s="1111"/>
      <c r="CQ69" s="1111"/>
      <c r="CR69" s="1111"/>
      <c r="CS69" s="1111"/>
      <c r="CT69" s="1111"/>
      <c r="CU69" s="1111"/>
      <c r="CV69" s="1111"/>
      <c r="CW69" s="1111"/>
      <c r="CX69" s="1124"/>
      <c r="CY69" s="1145"/>
    </row>
    <row r="70" spans="1:104" ht="30" customHeight="1">
      <c r="B70" s="2368" t="s">
        <v>1260</v>
      </c>
      <c r="C70" s="1399"/>
      <c r="D70" s="1399"/>
      <c r="E70" s="1399"/>
      <c r="F70" s="1399"/>
      <c r="G70" s="1399"/>
      <c r="H70" s="1399"/>
      <c r="I70" s="1399"/>
      <c r="J70" s="1399"/>
      <c r="K70" s="1399"/>
      <c r="L70" s="1399"/>
      <c r="M70" s="1399"/>
      <c r="N70" s="1399"/>
      <c r="O70" s="1399"/>
      <c r="P70" s="1399"/>
      <c r="Q70" s="1399"/>
      <c r="R70" s="1399"/>
      <c r="S70" s="1399"/>
      <c r="T70" s="1399"/>
      <c r="U70" s="1399"/>
      <c r="V70" s="1399"/>
      <c r="W70" s="1399"/>
      <c r="X70" s="1399"/>
      <c r="Y70" s="1399"/>
      <c r="Z70" s="1399"/>
      <c r="AA70" s="1399"/>
      <c r="AB70" s="1399"/>
      <c r="AC70" s="1399"/>
      <c r="AD70" s="1399"/>
      <c r="AE70" s="1399"/>
      <c r="AF70" s="1399"/>
      <c r="AG70" s="1399"/>
      <c r="AH70" s="1399"/>
      <c r="AI70" s="1399"/>
      <c r="AJ70" s="1399"/>
      <c r="AK70" s="1399"/>
      <c r="AL70" s="1399"/>
      <c r="AM70" s="1399"/>
      <c r="AN70" s="1399"/>
      <c r="AO70" s="1399"/>
      <c r="AP70" s="1399"/>
      <c r="AQ70" s="1399"/>
      <c r="AR70" s="1399"/>
      <c r="AS70" s="1399"/>
      <c r="AT70" s="1399"/>
      <c r="AU70" s="1399"/>
      <c r="AV70" s="1399"/>
      <c r="AW70" s="1399"/>
      <c r="AX70" s="1399"/>
      <c r="AY70" s="1399"/>
      <c r="AZ70" s="1399"/>
      <c r="BA70" s="1399"/>
      <c r="BB70" s="1399"/>
      <c r="BC70" s="1399"/>
      <c r="BD70" s="1399"/>
      <c r="BE70" s="1399"/>
      <c r="BF70" s="1399"/>
      <c r="BG70" s="1399"/>
      <c r="BH70" s="1399"/>
      <c r="BI70" s="1399"/>
      <c r="BJ70" s="1399"/>
      <c r="BK70" s="1399"/>
      <c r="BL70" s="1399"/>
      <c r="BM70" s="1399"/>
      <c r="BN70" s="1399"/>
      <c r="BO70" s="1399"/>
      <c r="BP70" s="1399"/>
      <c r="BQ70" s="1399"/>
      <c r="BR70" s="1399"/>
      <c r="BS70" s="1399"/>
      <c r="BT70" s="1399"/>
      <c r="BU70" s="1399"/>
      <c r="BV70" s="1399"/>
      <c r="BW70" s="1399"/>
      <c r="BX70" s="1399"/>
      <c r="BY70" s="1399"/>
      <c r="BZ70" s="1399"/>
      <c r="CA70" s="1399"/>
      <c r="CB70" s="1399"/>
      <c r="CC70" s="1399"/>
      <c r="CD70" s="1399"/>
      <c r="CE70" s="1399"/>
      <c r="CF70" s="1399"/>
      <c r="CG70" s="1399"/>
      <c r="CH70" s="1399"/>
      <c r="CI70" s="1399"/>
      <c r="CJ70" s="1399"/>
      <c r="CK70" s="1399"/>
      <c r="CL70" s="1399"/>
      <c r="CM70" s="1399"/>
      <c r="CN70" s="1399"/>
      <c r="CO70" s="1399"/>
      <c r="CP70" s="1399"/>
      <c r="CQ70" s="1399"/>
      <c r="CR70" s="1399"/>
      <c r="CS70" s="1399"/>
      <c r="CT70" s="1399"/>
      <c r="CU70" s="1399"/>
      <c r="CV70" s="1399"/>
      <c r="CW70" s="1399"/>
      <c r="CX70" s="1400"/>
      <c r="CY70" s="1117"/>
    </row>
    <row r="71" spans="1:104" ht="15" customHeight="1">
      <c r="B71" s="2329" t="s">
        <v>1259</v>
      </c>
      <c r="C71" s="1721"/>
      <c r="D71" s="2399"/>
      <c r="E71" s="2399"/>
      <c r="F71" s="2399"/>
      <c r="G71" s="2399"/>
      <c r="H71" s="2399"/>
      <c r="I71" s="2399"/>
      <c r="J71" s="2399"/>
      <c r="K71" s="2399"/>
      <c r="L71" s="2399"/>
      <c r="M71" s="2399"/>
      <c r="N71" s="2399"/>
      <c r="O71" s="2399"/>
      <c r="P71" s="2399"/>
      <c r="Q71" s="2399"/>
      <c r="R71" s="2399"/>
      <c r="S71" s="2399"/>
      <c r="T71" s="2399"/>
      <c r="U71" s="2399"/>
      <c r="V71" s="2399"/>
      <c r="W71" s="2399"/>
      <c r="X71" s="2399"/>
      <c r="Y71" s="2399"/>
      <c r="Z71" s="2399"/>
      <c r="AA71" s="2399"/>
      <c r="AB71" s="2399"/>
      <c r="AC71" s="2399"/>
      <c r="AD71" s="2399"/>
      <c r="AE71" s="2399"/>
      <c r="AF71" s="2399"/>
      <c r="AG71" s="2399"/>
      <c r="AH71" s="2399"/>
      <c r="AI71" s="2399"/>
      <c r="AJ71" s="2399"/>
      <c r="AK71" s="2399"/>
      <c r="AL71" s="2399"/>
      <c r="AM71" s="2399"/>
      <c r="AN71" s="2399"/>
      <c r="AO71" s="2399"/>
      <c r="AP71" s="2399"/>
      <c r="AQ71" s="2399"/>
      <c r="AR71" s="2399"/>
      <c r="AS71" s="2399"/>
      <c r="AT71" s="2399"/>
      <c r="AU71" s="2399"/>
      <c r="AV71" s="2399"/>
      <c r="AW71" s="2399"/>
      <c r="AX71" s="2399"/>
      <c r="AY71" s="2399"/>
      <c r="AZ71" s="2399"/>
      <c r="BA71" s="2399"/>
      <c r="BB71" s="2399"/>
      <c r="BC71" s="2399"/>
      <c r="BD71" s="2399"/>
      <c r="BE71" s="2399"/>
      <c r="BF71" s="2399"/>
      <c r="BG71" s="2399"/>
      <c r="BH71" s="2399"/>
      <c r="BI71" s="2399"/>
      <c r="BJ71" s="2399"/>
      <c r="BK71" s="2399"/>
      <c r="BL71" s="2399"/>
      <c r="BM71" s="2399"/>
      <c r="BN71" s="2399"/>
      <c r="BO71" s="2399"/>
      <c r="BP71" s="2399"/>
      <c r="BQ71" s="2399"/>
      <c r="BR71" s="2399"/>
      <c r="BS71" s="2399"/>
      <c r="BT71" s="2399"/>
      <c r="BU71" s="2399"/>
      <c r="BV71" s="2399"/>
      <c r="BW71" s="2399"/>
      <c r="BX71" s="2399"/>
      <c r="BY71" s="2399"/>
      <c r="BZ71" s="2399"/>
      <c r="CA71" s="2399"/>
      <c r="CB71" s="2399"/>
      <c r="CC71" s="2399"/>
      <c r="CD71" s="2399"/>
      <c r="CE71" s="2399"/>
      <c r="CF71" s="2399"/>
      <c r="CG71" s="2399"/>
      <c r="CH71" s="2399"/>
      <c r="CI71" s="2399"/>
      <c r="CJ71" s="2399"/>
      <c r="CK71" s="2399"/>
      <c r="CL71" s="2399"/>
      <c r="CM71" s="2399"/>
      <c r="CN71" s="2399"/>
      <c r="CO71" s="2399"/>
      <c r="CP71" s="2399"/>
      <c r="CQ71" s="2399"/>
      <c r="CR71" s="2399"/>
      <c r="CS71" s="2399"/>
      <c r="CT71" s="2399"/>
      <c r="CU71" s="2399"/>
      <c r="CV71" s="2399"/>
      <c r="CW71" s="2399"/>
      <c r="CX71" s="103"/>
      <c r="CY71" s="1145"/>
    </row>
    <row r="72" spans="1:104" ht="15" customHeight="1">
      <c r="B72" s="2368" t="s">
        <v>1037</v>
      </c>
      <c r="C72" s="1399"/>
      <c r="D72" s="1399"/>
      <c r="E72" s="1399"/>
      <c r="F72" s="1399"/>
      <c r="G72" s="1399"/>
      <c r="H72" s="1399"/>
      <c r="I72" s="1399"/>
      <c r="J72" s="1399"/>
      <c r="K72" s="1399"/>
      <c r="L72" s="1399"/>
      <c r="M72" s="1399"/>
      <c r="N72" s="1399"/>
      <c r="O72" s="1399"/>
      <c r="P72" s="1399"/>
      <c r="Q72" s="1399"/>
      <c r="R72" s="1399"/>
      <c r="S72" s="1399"/>
      <c r="T72" s="1399"/>
      <c r="U72" s="1399"/>
      <c r="V72" s="1399"/>
      <c r="W72" s="1399"/>
      <c r="X72" s="1399"/>
      <c r="Y72" s="1399"/>
      <c r="Z72" s="1399"/>
      <c r="AA72" s="1399"/>
      <c r="AB72" s="1399"/>
      <c r="AC72" s="1399"/>
      <c r="AD72" s="1399"/>
      <c r="AE72" s="1399"/>
      <c r="AF72" s="1399"/>
      <c r="AG72" s="1399"/>
      <c r="AH72" s="1399"/>
      <c r="AI72" s="1399"/>
      <c r="AJ72" s="1399"/>
      <c r="AK72" s="1399"/>
      <c r="AL72" s="1399"/>
      <c r="AM72" s="1399"/>
      <c r="AN72" s="1399"/>
      <c r="AO72" s="1399"/>
      <c r="AP72" s="1399"/>
      <c r="AQ72" s="1399"/>
      <c r="AR72" s="1399"/>
      <c r="AS72" s="1399"/>
      <c r="AT72" s="1399"/>
      <c r="AU72" s="1399"/>
      <c r="AV72" s="1399"/>
      <c r="AW72" s="1399"/>
      <c r="AX72" s="1399"/>
      <c r="AY72" s="1399"/>
      <c r="AZ72" s="1399"/>
      <c r="BA72" s="1399"/>
      <c r="BB72" s="1399"/>
      <c r="BC72" s="1399"/>
      <c r="BD72" s="1399"/>
      <c r="BE72" s="1399"/>
      <c r="BF72" s="1399"/>
      <c r="BG72" s="1399"/>
      <c r="BH72" s="1399"/>
      <c r="BI72" s="1399"/>
      <c r="BJ72" s="1399"/>
      <c r="BK72" s="1399"/>
      <c r="BL72" s="1399"/>
      <c r="BM72" s="1399"/>
      <c r="BN72" s="1399"/>
      <c r="BO72" s="1399"/>
      <c r="BP72" s="1399"/>
      <c r="BQ72" s="1399"/>
      <c r="BR72" s="1399"/>
      <c r="BS72" s="1399"/>
      <c r="BT72" s="1399"/>
      <c r="BU72" s="1399"/>
      <c r="BV72" s="1399"/>
      <c r="BW72" s="1399"/>
      <c r="BX72" s="1399"/>
      <c r="BY72" s="1399"/>
      <c r="BZ72" s="1399"/>
      <c r="CA72" s="1399"/>
      <c r="CB72" s="1399"/>
      <c r="CC72" s="1399"/>
      <c r="CD72" s="1399"/>
      <c r="CE72" s="1399"/>
      <c r="CF72" s="1399"/>
      <c r="CG72" s="1399"/>
      <c r="CH72" s="1399"/>
      <c r="CI72" s="1399"/>
      <c r="CJ72" s="1399"/>
      <c r="CK72" s="1399"/>
      <c r="CL72" s="1399"/>
      <c r="CM72" s="1399"/>
      <c r="CN72" s="1399"/>
      <c r="CO72" s="1399"/>
      <c r="CP72" s="1399"/>
      <c r="CQ72" s="1399"/>
      <c r="CR72" s="1399"/>
      <c r="CS72" s="1399"/>
      <c r="CT72" s="1399"/>
      <c r="CU72" s="1399"/>
      <c r="CV72" s="1399"/>
      <c r="CW72" s="1399"/>
      <c r="CX72" s="1400"/>
      <c r="CY72" s="1117"/>
    </row>
    <row r="73" spans="1:104" ht="15" customHeight="1">
      <c r="B73" s="2329" t="s">
        <v>1261</v>
      </c>
      <c r="C73" s="1111"/>
      <c r="D73" s="1111"/>
      <c r="E73" s="1111"/>
      <c r="F73" s="1111"/>
      <c r="G73" s="1111"/>
      <c r="H73" s="1111"/>
      <c r="I73" s="1111"/>
      <c r="J73" s="1111"/>
      <c r="K73" s="1111"/>
      <c r="L73" s="1111"/>
      <c r="M73" s="1111"/>
      <c r="N73" s="1111"/>
      <c r="O73" s="1111"/>
      <c r="P73" s="1111"/>
      <c r="Q73" s="1111"/>
      <c r="R73" s="1111"/>
      <c r="S73" s="1111"/>
      <c r="T73" s="1111"/>
      <c r="U73" s="1111"/>
      <c r="V73" s="1111"/>
      <c r="W73" s="1111"/>
      <c r="X73" s="1111"/>
      <c r="Y73" s="1111"/>
      <c r="Z73" s="1111"/>
      <c r="AA73" s="1111"/>
      <c r="AB73" s="1111"/>
      <c r="AC73" s="1111"/>
      <c r="AD73" s="1111"/>
      <c r="AE73" s="1111"/>
      <c r="AF73" s="1111"/>
      <c r="AG73" s="1111"/>
      <c r="AH73" s="1111"/>
      <c r="AI73" s="1111"/>
      <c r="AJ73" s="1111"/>
      <c r="AK73" s="1111"/>
      <c r="AL73" s="1111"/>
      <c r="AM73" s="1111"/>
      <c r="AN73" s="1111"/>
      <c r="AO73" s="1111"/>
      <c r="AP73" s="1111"/>
      <c r="AQ73" s="1111"/>
      <c r="AR73" s="1111"/>
      <c r="AS73" s="1111"/>
      <c r="AT73" s="1111"/>
      <c r="AU73" s="1111"/>
      <c r="AV73" s="1111"/>
      <c r="AW73" s="1111"/>
      <c r="AX73" s="1111"/>
      <c r="AY73" s="1111"/>
      <c r="AZ73" s="1111"/>
      <c r="BA73" s="1111"/>
      <c r="BB73" s="1111"/>
      <c r="BC73" s="1111"/>
      <c r="BD73" s="1111"/>
      <c r="BE73" s="1111"/>
      <c r="BF73" s="1111"/>
      <c r="BG73" s="1111"/>
      <c r="BH73" s="1111"/>
      <c r="BI73" s="1111"/>
      <c r="BJ73" s="1111"/>
      <c r="BK73" s="1111"/>
      <c r="BL73" s="1111"/>
      <c r="BM73" s="1111"/>
      <c r="BN73" s="1111"/>
      <c r="BO73" s="1111"/>
      <c r="BP73" s="1111"/>
      <c r="BQ73" s="1111"/>
      <c r="BR73" s="1111"/>
      <c r="BS73" s="1111"/>
      <c r="BT73" s="1111"/>
      <c r="BU73" s="1111"/>
      <c r="BV73" s="1111"/>
      <c r="BW73" s="1111"/>
      <c r="BX73" s="1111"/>
      <c r="BY73" s="1111"/>
      <c r="BZ73" s="1111"/>
      <c r="CA73" s="1111"/>
      <c r="CB73" s="1111"/>
      <c r="CC73" s="1111"/>
      <c r="CD73" s="1111"/>
      <c r="CE73" s="1111"/>
      <c r="CF73" s="1111"/>
      <c r="CG73" s="1111"/>
      <c r="CH73" s="1111"/>
      <c r="CI73" s="1111"/>
      <c r="CJ73" s="1111"/>
      <c r="CK73" s="1111"/>
      <c r="CL73" s="1111"/>
      <c r="CM73" s="1111"/>
      <c r="CN73" s="1111"/>
      <c r="CO73" s="1111"/>
      <c r="CP73" s="1111"/>
      <c r="CQ73" s="1111"/>
      <c r="CR73" s="1111"/>
      <c r="CS73" s="1111"/>
      <c r="CT73" s="1111"/>
      <c r="CU73" s="1111"/>
      <c r="CV73" s="1111"/>
      <c r="CW73" s="1111"/>
      <c r="CX73" s="1124"/>
      <c r="CY73" s="1145"/>
    </row>
    <row r="74" spans="1:104" ht="15" customHeight="1">
      <c r="B74" s="2368" t="s">
        <v>1262</v>
      </c>
      <c r="C74" s="1399"/>
      <c r="D74" s="1399"/>
      <c r="E74" s="1399"/>
      <c r="F74" s="1399"/>
      <c r="G74" s="1399"/>
      <c r="H74" s="1399"/>
      <c r="I74" s="1399"/>
      <c r="J74" s="1399"/>
      <c r="K74" s="1399"/>
      <c r="L74" s="1399"/>
      <c r="M74" s="1399"/>
      <c r="N74" s="1399"/>
      <c r="O74" s="1399"/>
      <c r="P74" s="1399"/>
      <c r="Q74" s="1399"/>
      <c r="R74" s="1399"/>
      <c r="S74" s="1399"/>
      <c r="T74" s="1399"/>
      <c r="U74" s="1399"/>
      <c r="V74" s="1399"/>
      <c r="W74" s="1399"/>
      <c r="X74" s="1399"/>
      <c r="Y74" s="1399"/>
      <c r="Z74" s="1399"/>
      <c r="AA74" s="1399"/>
      <c r="AB74" s="1399"/>
      <c r="AC74" s="1399"/>
      <c r="AD74" s="1399"/>
      <c r="AE74" s="1399"/>
      <c r="AF74" s="1399"/>
      <c r="AG74" s="1399"/>
      <c r="AH74" s="1399"/>
      <c r="AI74" s="1399"/>
      <c r="AJ74" s="1399"/>
      <c r="AK74" s="1399"/>
      <c r="AL74" s="1399"/>
      <c r="AM74" s="1399"/>
      <c r="AN74" s="1399"/>
      <c r="AO74" s="1399"/>
      <c r="AP74" s="1399"/>
      <c r="AQ74" s="1399"/>
      <c r="AR74" s="1399"/>
      <c r="AS74" s="1399"/>
      <c r="AT74" s="1399"/>
      <c r="AU74" s="1399"/>
      <c r="AV74" s="1399"/>
      <c r="AW74" s="1399"/>
      <c r="AX74" s="1399"/>
      <c r="AY74" s="1399"/>
      <c r="AZ74" s="1399"/>
      <c r="BA74" s="1399"/>
      <c r="BB74" s="1399"/>
      <c r="BC74" s="1399"/>
      <c r="BD74" s="1399"/>
      <c r="BE74" s="1399"/>
      <c r="BF74" s="1399"/>
      <c r="BG74" s="1399"/>
      <c r="BH74" s="1399"/>
      <c r="BI74" s="1399"/>
      <c r="BJ74" s="1399"/>
      <c r="BK74" s="1399"/>
      <c r="BL74" s="1399"/>
      <c r="BM74" s="1399"/>
      <c r="BN74" s="1399"/>
      <c r="BO74" s="1399"/>
      <c r="BP74" s="1399"/>
      <c r="BQ74" s="1399"/>
      <c r="BR74" s="1399"/>
      <c r="BS74" s="1399"/>
      <c r="BT74" s="1399"/>
      <c r="BU74" s="1399"/>
      <c r="BV74" s="1399"/>
      <c r="BW74" s="1399"/>
      <c r="BX74" s="1399"/>
      <c r="BY74" s="1399"/>
      <c r="BZ74" s="1399"/>
      <c r="CA74" s="1399"/>
      <c r="CB74" s="1399"/>
      <c r="CC74" s="1399"/>
      <c r="CD74" s="1399"/>
      <c r="CE74" s="1399"/>
      <c r="CF74" s="1399"/>
      <c r="CG74" s="1399"/>
      <c r="CH74" s="1399"/>
      <c r="CI74" s="1399"/>
      <c r="CJ74" s="1399"/>
      <c r="CK74" s="1399"/>
      <c r="CL74" s="1399"/>
      <c r="CM74" s="1399"/>
      <c r="CN74" s="1399"/>
      <c r="CO74" s="1399"/>
      <c r="CP74" s="1399"/>
      <c r="CQ74" s="1399"/>
      <c r="CR74" s="1399"/>
      <c r="CS74" s="1399"/>
      <c r="CT74" s="1399"/>
      <c r="CU74" s="1399"/>
      <c r="CV74" s="1399"/>
      <c r="CW74" s="1399"/>
      <c r="CX74" s="1400"/>
      <c r="CY74" s="1117"/>
    </row>
    <row r="75" spans="1:104" ht="15" customHeight="1">
      <c r="B75" s="2329" t="s">
        <v>1023</v>
      </c>
      <c r="C75" s="629" t="str">
        <f>IF(OR(ISNUMBER(C76),ISNUMBER(C78)),SUM(C76,C78),"")</f>
        <v/>
      </c>
      <c r="D75" s="629" t="str">
        <f t="shared" ref="D75" si="31">IF(OR(ISNUMBER(D76),ISNUMBER(D78)),SUM(D76,D78),"")</f>
        <v/>
      </c>
      <c r="E75" s="629" t="str">
        <f t="shared" ref="E75" si="32">IF(OR(ISNUMBER(E76),ISNUMBER(E78)),SUM(E76,E78),"")</f>
        <v/>
      </c>
      <c r="F75" s="629" t="str">
        <f t="shared" ref="F75" si="33">IF(OR(ISNUMBER(F76),ISNUMBER(F78)),SUM(F76,F78),"")</f>
        <v/>
      </c>
      <c r="G75" s="629" t="str">
        <f t="shared" ref="G75" si="34">IF(OR(ISNUMBER(G76),ISNUMBER(G78)),SUM(G76,G78),"")</f>
        <v/>
      </c>
      <c r="H75" s="629" t="str">
        <f t="shared" ref="H75" si="35">IF(OR(ISNUMBER(H76),ISNUMBER(H78)),SUM(H76,H78),"")</f>
        <v/>
      </c>
      <c r="I75" s="629" t="str">
        <f t="shared" ref="I75" si="36">IF(OR(ISNUMBER(I76),ISNUMBER(I78)),SUM(I76,I78),"")</f>
        <v/>
      </c>
      <c r="J75" s="629" t="str">
        <f t="shared" ref="J75" si="37">IF(OR(ISNUMBER(J76),ISNUMBER(J78)),SUM(J76,J78),"")</f>
        <v/>
      </c>
      <c r="K75" s="629" t="str">
        <f t="shared" ref="K75" si="38">IF(OR(ISNUMBER(K76),ISNUMBER(K78)),SUM(K76,K78),"")</f>
        <v/>
      </c>
      <c r="L75" s="629" t="str">
        <f t="shared" ref="L75" si="39">IF(OR(ISNUMBER(L76),ISNUMBER(L78)),SUM(L76,L78),"")</f>
        <v/>
      </c>
      <c r="M75" s="629" t="str">
        <f t="shared" ref="M75" si="40">IF(OR(ISNUMBER(M76),ISNUMBER(M78)),SUM(M76,M78),"")</f>
        <v/>
      </c>
      <c r="N75" s="629" t="str">
        <f t="shared" ref="N75" si="41">IF(OR(ISNUMBER(N76),ISNUMBER(N78)),SUM(N76,N78),"")</f>
        <v/>
      </c>
      <c r="O75" s="629" t="str">
        <f t="shared" ref="O75" si="42">IF(OR(ISNUMBER(O76),ISNUMBER(O78)),SUM(O76,O78),"")</f>
        <v/>
      </c>
      <c r="P75" s="629" t="str">
        <f t="shared" ref="P75" si="43">IF(OR(ISNUMBER(P76),ISNUMBER(P78)),SUM(P76,P78),"")</f>
        <v/>
      </c>
      <c r="Q75" s="629" t="str">
        <f t="shared" ref="Q75" si="44">IF(OR(ISNUMBER(Q76),ISNUMBER(Q78)),SUM(Q76,Q78),"")</f>
        <v/>
      </c>
      <c r="R75" s="629" t="str">
        <f t="shared" ref="R75" si="45">IF(OR(ISNUMBER(R76),ISNUMBER(R78)),SUM(R76,R78),"")</f>
        <v/>
      </c>
      <c r="S75" s="629" t="str">
        <f t="shared" ref="S75" si="46">IF(OR(ISNUMBER(S76),ISNUMBER(S78)),SUM(S76,S78),"")</f>
        <v/>
      </c>
      <c r="T75" s="629" t="str">
        <f t="shared" ref="T75" si="47">IF(OR(ISNUMBER(T76),ISNUMBER(T78)),SUM(T76,T78),"")</f>
        <v/>
      </c>
      <c r="U75" s="629" t="str">
        <f t="shared" ref="U75" si="48">IF(OR(ISNUMBER(U76),ISNUMBER(U78)),SUM(U76,U78),"")</f>
        <v/>
      </c>
      <c r="V75" s="629" t="str">
        <f t="shared" ref="V75" si="49">IF(OR(ISNUMBER(V76),ISNUMBER(V78)),SUM(V76,V78),"")</f>
        <v/>
      </c>
      <c r="W75" s="629" t="str">
        <f t="shared" ref="W75" si="50">IF(OR(ISNUMBER(W76),ISNUMBER(W78)),SUM(W76,W78),"")</f>
        <v/>
      </c>
      <c r="X75" s="629" t="str">
        <f t="shared" ref="X75" si="51">IF(OR(ISNUMBER(X76),ISNUMBER(X78)),SUM(X76,X78),"")</f>
        <v/>
      </c>
      <c r="Y75" s="629" t="str">
        <f t="shared" ref="Y75" si="52">IF(OR(ISNUMBER(Y76),ISNUMBER(Y78)),SUM(Y76,Y78),"")</f>
        <v/>
      </c>
      <c r="Z75" s="629" t="str">
        <f t="shared" ref="Z75" si="53">IF(OR(ISNUMBER(Z76),ISNUMBER(Z78)),SUM(Z76,Z78),"")</f>
        <v/>
      </c>
      <c r="AA75" s="629" t="str">
        <f t="shared" ref="AA75" si="54">IF(OR(ISNUMBER(AA76),ISNUMBER(AA78)),SUM(AA76,AA78),"")</f>
        <v/>
      </c>
      <c r="AB75" s="629" t="str">
        <f t="shared" ref="AB75" si="55">IF(OR(ISNUMBER(AB76),ISNUMBER(AB78)),SUM(AB76,AB78),"")</f>
        <v/>
      </c>
      <c r="AC75" s="629" t="str">
        <f t="shared" ref="AC75" si="56">IF(OR(ISNUMBER(AC76),ISNUMBER(AC78)),SUM(AC76,AC78),"")</f>
        <v/>
      </c>
      <c r="AD75" s="629" t="str">
        <f t="shared" ref="AD75" si="57">IF(OR(ISNUMBER(AD76),ISNUMBER(AD78)),SUM(AD76,AD78),"")</f>
        <v/>
      </c>
      <c r="AE75" s="629" t="str">
        <f t="shared" ref="AE75" si="58">IF(OR(ISNUMBER(AE76),ISNUMBER(AE78)),SUM(AE76,AE78),"")</f>
        <v/>
      </c>
      <c r="AF75" s="629" t="str">
        <f t="shared" ref="AF75" si="59">IF(OR(ISNUMBER(AF76),ISNUMBER(AF78)),SUM(AF76,AF78),"")</f>
        <v/>
      </c>
      <c r="AG75" s="629" t="str">
        <f t="shared" ref="AG75" si="60">IF(OR(ISNUMBER(AG76),ISNUMBER(AG78)),SUM(AG76,AG78),"")</f>
        <v/>
      </c>
      <c r="AH75" s="629" t="str">
        <f t="shared" ref="AH75" si="61">IF(OR(ISNUMBER(AH76),ISNUMBER(AH78)),SUM(AH76,AH78),"")</f>
        <v/>
      </c>
      <c r="AI75" s="629" t="str">
        <f t="shared" ref="AI75" si="62">IF(OR(ISNUMBER(AI76),ISNUMBER(AI78)),SUM(AI76,AI78),"")</f>
        <v/>
      </c>
      <c r="AJ75" s="629" t="str">
        <f t="shared" ref="AJ75" si="63">IF(OR(ISNUMBER(AJ76),ISNUMBER(AJ78)),SUM(AJ76,AJ78),"")</f>
        <v/>
      </c>
      <c r="AK75" s="629" t="str">
        <f t="shared" ref="AK75" si="64">IF(OR(ISNUMBER(AK76),ISNUMBER(AK78)),SUM(AK76,AK78),"")</f>
        <v/>
      </c>
      <c r="AL75" s="629" t="str">
        <f t="shared" ref="AL75" si="65">IF(OR(ISNUMBER(AL76),ISNUMBER(AL78)),SUM(AL76,AL78),"")</f>
        <v/>
      </c>
      <c r="AM75" s="629" t="str">
        <f t="shared" ref="AM75:CW75" si="66">IF(OR(ISNUMBER(AM76),ISNUMBER(AM78)),SUM(AM76,AM78),"")</f>
        <v/>
      </c>
      <c r="AN75" s="629" t="str">
        <f t="shared" si="66"/>
        <v/>
      </c>
      <c r="AO75" s="629" t="str">
        <f t="shared" si="66"/>
        <v/>
      </c>
      <c r="AP75" s="629" t="str">
        <f t="shared" si="66"/>
        <v/>
      </c>
      <c r="AQ75" s="629" t="str">
        <f t="shared" si="66"/>
        <v/>
      </c>
      <c r="AR75" s="629" t="str">
        <f t="shared" si="66"/>
        <v/>
      </c>
      <c r="AS75" s="629" t="str">
        <f t="shared" si="66"/>
        <v/>
      </c>
      <c r="AT75" s="629" t="str">
        <f t="shared" si="66"/>
        <v/>
      </c>
      <c r="AU75" s="629" t="str">
        <f t="shared" si="66"/>
        <v/>
      </c>
      <c r="AV75" s="629" t="str">
        <f t="shared" si="66"/>
        <v/>
      </c>
      <c r="AW75" s="629" t="str">
        <f t="shared" si="66"/>
        <v/>
      </c>
      <c r="AX75" s="629" t="str">
        <f t="shared" si="66"/>
        <v/>
      </c>
      <c r="AY75" s="629" t="str">
        <f t="shared" si="66"/>
        <v/>
      </c>
      <c r="AZ75" s="629" t="str">
        <f t="shared" si="66"/>
        <v/>
      </c>
      <c r="BA75" s="629" t="str">
        <f t="shared" si="66"/>
        <v/>
      </c>
      <c r="BB75" s="629" t="str">
        <f t="shared" si="66"/>
        <v/>
      </c>
      <c r="BC75" s="629" t="str">
        <f t="shared" si="66"/>
        <v/>
      </c>
      <c r="BD75" s="629" t="str">
        <f t="shared" si="66"/>
        <v/>
      </c>
      <c r="BE75" s="629" t="str">
        <f t="shared" si="66"/>
        <v/>
      </c>
      <c r="BF75" s="629" t="str">
        <f t="shared" si="66"/>
        <v/>
      </c>
      <c r="BG75" s="629" t="str">
        <f t="shared" si="66"/>
        <v/>
      </c>
      <c r="BH75" s="629" t="str">
        <f t="shared" si="66"/>
        <v/>
      </c>
      <c r="BI75" s="629" t="str">
        <f t="shared" si="66"/>
        <v/>
      </c>
      <c r="BJ75" s="629" t="str">
        <f t="shared" si="66"/>
        <v/>
      </c>
      <c r="BK75" s="629" t="str">
        <f t="shared" si="66"/>
        <v/>
      </c>
      <c r="BL75" s="629" t="str">
        <f t="shared" si="66"/>
        <v/>
      </c>
      <c r="BM75" s="629" t="str">
        <f t="shared" si="66"/>
        <v/>
      </c>
      <c r="BN75" s="629" t="str">
        <f t="shared" si="66"/>
        <v/>
      </c>
      <c r="BO75" s="629" t="str">
        <f t="shared" si="66"/>
        <v/>
      </c>
      <c r="BP75" s="629" t="str">
        <f t="shared" si="66"/>
        <v/>
      </c>
      <c r="BQ75" s="629" t="str">
        <f t="shared" si="66"/>
        <v/>
      </c>
      <c r="BR75" s="629" t="str">
        <f t="shared" si="66"/>
        <v/>
      </c>
      <c r="BS75" s="629" t="str">
        <f t="shared" si="66"/>
        <v/>
      </c>
      <c r="BT75" s="629" t="str">
        <f t="shared" si="66"/>
        <v/>
      </c>
      <c r="BU75" s="629" t="str">
        <f t="shared" si="66"/>
        <v/>
      </c>
      <c r="BV75" s="629" t="str">
        <f t="shared" si="66"/>
        <v/>
      </c>
      <c r="BW75" s="629" t="str">
        <f t="shared" si="66"/>
        <v/>
      </c>
      <c r="BX75" s="629" t="str">
        <f t="shared" si="66"/>
        <v/>
      </c>
      <c r="BY75" s="629" t="str">
        <f t="shared" si="66"/>
        <v/>
      </c>
      <c r="BZ75" s="629" t="str">
        <f t="shared" si="66"/>
        <v/>
      </c>
      <c r="CA75" s="629" t="str">
        <f t="shared" si="66"/>
        <v/>
      </c>
      <c r="CB75" s="629" t="str">
        <f t="shared" si="66"/>
        <v/>
      </c>
      <c r="CC75" s="629" t="str">
        <f t="shared" si="66"/>
        <v/>
      </c>
      <c r="CD75" s="629" t="str">
        <f t="shared" si="66"/>
        <v/>
      </c>
      <c r="CE75" s="629" t="str">
        <f t="shared" si="66"/>
        <v/>
      </c>
      <c r="CF75" s="629" t="str">
        <f t="shared" si="66"/>
        <v/>
      </c>
      <c r="CG75" s="629" t="str">
        <f t="shared" si="66"/>
        <v/>
      </c>
      <c r="CH75" s="629" t="str">
        <f t="shared" si="66"/>
        <v/>
      </c>
      <c r="CI75" s="629" t="str">
        <f t="shared" si="66"/>
        <v/>
      </c>
      <c r="CJ75" s="629" t="str">
        <f t="shared" si="66"/>
        <v/>
      </c>
      <c r="CK75" s="629" t="str">
        <f t="shared" si="66"/>
        <v/>
      </c>
      <c r="CL75" s="629" t="str">
        <f t="shared" si="66"/>
        <v/>
      </c>
      <c r="CM75" s="629" t="str">
        <f t="shared" si="66"/>
        <v/>
      </c>
      <c r="CN75" s="629" t="str">
        <f t="shared" si="66"/>
        <v/>
      </c>
      <c r="CO75" s="629" t="str">
        <f t="shared" si="66"/>
        <v/>
      </c>
      <c r="CP75" s="629" t="str">
        <f t="shared" si="66"/>
        <v/>
      </c>
      <c r="CQ75" s="629" t="str">
        <f t="shared" si="66"/>
        <v/>
      </c>
      <c r="CR75" s="629" t="str">
        <f t="shared" si="66"/>
        <v/>
      </c>
      <c r="CS75" s="629" t="str">
        <f t="shared" si="66"/>
        <v/>
      </c>
      <c r="CT75" s="629" t="str">
        <f t="shared" si="66"/>
        <v/>
      </c>
      <c r="CU75" s="629" t="str">
        <f t="shared" si="66"/>
        <v/>
      </c>
      <c r="CV75" s="629" t="str">
        <f t="shared" si="66"/>
        <v/>
      </c>
      <c r="CW75" s="629" t="str">
        <f t="shared" si="66"/>
        <v/>
      </c>
      <c r="CX75" s="630" t="str">
        <f>IF(OR(ISNUMBER(CX76),ISNUMBER(CX78)),SUM(CX76,CX78),"")</f>
        <v/>
      </c>
      <c r="CY75" s="1117"/>
    </row>
    <row r="76" spans="1:104" ht="15" customHeight="1">
      <c r="B76" s="2327" t="s">
        <v>1263</v>
      </c>
      <c r="C76" s="1111"/>
      <c r="D76" s="1111"/>
      <c r="E76" s="1111"/>
      <c r="F76" s="1111"/>
      <c r="G76" s="1111"/>
      <c r="H76" s="1111"/>
      <c r="I76" s="1111"/>
      <c r="J76" s="1111"/>
      <c r="K76" s="1111"/>
      <c r="L76" s="1111"/>
      <c r="M76" s="1111"/>
      <c r="N76" s="1111"/>
      <c r="O76" s="1111"/>
      <c r="P76" s="1111"/>
      <c r="Q76" s="1111"/>
      <c r="R76" s="1111"/>
      <c r="S76" s="1111"/>
      <c r="T76" s="1111"/>
      <c r="U76" s="1111"/>
      <c r="V76" s="1111"/>
      <c r="W76" s="1111"/>
      <c r="X76" s="1111"/>
      <c r="Y76" s="1111"/>
      <c r="Z76" s="1111"/>
      <c r="AA76" s="1111"/>
      <c r="AB76" s="1111"/>
      <c r="AC76" s="1111"/>
      <c r="AD76" s="1111"/>
      <c r="AE76" s="1111"/>
      <c r="AF76" s="1111"/>
      <c r="AG76" s="1111"/>
      <c r="AH76" s="1111"/>
      <c r="AI76" s="1111"/>
      <c r="AJ76" s="1111"/>
      <c r="AK76" s="1111"/>
      <c r="AL76" s="1111"/>
      <c r="AM76" s="1111"/>
      <c r="AN76" s="1111"/>
      <c r="AO76" s="1111"/>
      <c r="AP76" s="1111"/>
      <c r="AQ76" s="1111"/>
      <c r="AR76" s="1111"/>
      <c r="AS76" s="1111"/>
      <c r="AT76" s="1111"/>
      <c r="AU76" s="1111"/>
      <c r="AV76" s="1111"/>
      <c r="AW76" s="1111"/>
      <c r="AX76" s="1111"/>
      <c r="AY76" s="1111"/>
      <c r="AZ76" s="1111"/>
      <c r="BA76" s="1111"/>
      <c r="BB76" s="1111"/>
      <c r="BC76" s="1111"/>
      <c r="BD76" s="1111"/>
      <c r="BE76" s="1111"/>
      <c r="BF76" s="1111"/>
      <c r="BG76" s="1111"/>
      <c r="BH76" s="1111"/>
      <c r="BI76" s="1111"/>
      <c r="BJ76" s="1111"/>
      <c r="BK76" s="1111"/>
      <c r="BL76" s="1111"/>
      <c r="BM76" s="1111"/>
      <c r="BN76" s="1111"/>
      <c r="BO76" s="1111"/>
      <c r="BP76" s="1111"/>
      <c r="BQ76" s="1111"/>
      <c r="BR76" s="1111"/>
      <c r="BS76" s="1111"/>
      <c r="BT76" s="1111"/>
      <c r="BU76" s="1111"/>
      <c r="BV76" s="1111"/>
      <c r="BW76" s="1111"/>
      <c r="BX76" s="1111"/>
      <c r="BY76" s="1111"/>
      <c r="BZ76" s="1111"/>
      <c r="CA76" s="1111"/>
      <c r="CB76" s="1111"/>
      <c r="CC76" s="1111"/>
      <c r="CD76" s="1111"/>
      <c r="CE76" s="1111"/>
      <c r="CF76" s="1111"/>
      <c r="CG76" s="1111"/>
      <c r="CH76" s="1111"/>
      <c r="CI76" s="1111"/>
      <c r="CJ76" s="1111"/>
      <c r="CK76" s="1111"/>
      <c r="CL76" s="1111"/>
      <c r="CM76" s="1111"/>
      <c r="CN76" s="1111"/>
      <c r="CO76" s="1111"/>
      <c r="CP76" s="1111"/>
      <c r="CQ76" s="1111"/>
      <c r="CR76" s="1111"/>
      <c r="CS76" s="1111"/>
      <c r="CT76" s="1111"/>
      <c r="CU76" s="1111"/>
      <c r="CV76" s="1111"/>
      <c r="CW76" s="1111"/>
      <c r="CX76" s="1124"/>
      <c r="CY76" s="1117"/>
    </row>
    <row r="77" spans="1:104" ht="15" customHeight="1">
      <c r="B77" s="2328" t="str">
        <f>CONCATENATE("Nominal value of covered bonds reported in row ", ROW(B76))</f>
        <v>Nominal value of covered bonds reported in row 76</v>
      </c>
      <c r="C77" s="1111"/>
      <c r="D77" s="1111"/>
      <c r="E77" s="1111"/>
      <c r="F77" s="1111"/>
      <c r="G77" s="1111"/>
      <c r="H77" s="1111"/>
      <c r="I77" s="1111"/>
      <c r="J77" s="1111"/>
      <c r="K77" s="1111"/>
      <c r="L77" s="1111"/>
      <c r="M77" s="1111"/>
      <c r="N77" s="1111"/>
      <c r="O77" s="1111"/>
      <c r="P77" s="1111"/>
      <c r="Q77" s="1111"/>
      <c r="R77" s="1111"/>
      <c r="S77" s="1111"/>
      <c r="T77" s="1111"/>
      <c r="U77" s="1111"/>
      <c r="V77" s="1111"/>
      <c r="W77" s="1111"/>
      <c r="X77" s="1111"/>
      <c r="Y77" s="1111"/>
      <c r="Z77" s="1111"/>
      <c r="AA77" s="1111"/>
      <c r="AB77" s="1111"/>
      <c r="AC77" s="1111"/>
      <c r="AD77" s="1111"/>
      <c r="AE77" s="1111"/>
      <c r="AF77" s="1111"/>
      <c r="AG77" s="1111"/>
      <c r="AH77" s="1111"/>
      <c r="AI77" s="1111"/>
      <c r="AJ77" s="1111"/>
      <c r="AK77" s="1111"/>
      <c r="AL77" s="1111"/>
      <c r="AM77" s="1111"/>
      <c r="AN77" s="1111"/>
      <c r="AO77" s="1111"/>
      <c r="AP77" s="1111"/>
      <c r="AQ77" s="1111"/>
      <c r="AR77" s="1111"/>
      <c r="AS77" s="1111"/>
      <c r="AT77" s="1111"/>
      <c r="AU77" s="1111"/>
      <c r="AV77" s="1111"/>
      <c r="AW77" s="1111"/>
      <c r="AX77" s="1111"/>
      <c r="AY77" s="1111"/>
      <c r="AZ77" s="1111"/>
      <c r="BA77" s="1111"/>
      <c r="BB77" s="1111"/>
      <c r="BC77" s="1111"/>
      <c r="BD77" s="1111"/>
      <c r="BE77" s="1111"/>
      <c r="BF77" s="1111"/>
      <c r="BG77" s="1111"/>
      <c r="BH77" s="1111"/>
      <c r="BI77" s="1111"/>
      <c r="BJ77" s="1111"/>
      <c r="BK77" s="1111"/>
      <c r="BL77" s="1111"/>
      <c r="BM77" s="1111"/>
      <c r="BN77" s="1111"/>
      <c r="BO77" s="1111"/>
      <c r="BP77" s="1111"/>
      <c r="BQ77" s="1111"/>
      <c r="BR77" s="1111"/>
      <c r="BS77" s="1111"/>
      <c r="BT77" s="1111"/>
      <c r="BU77" s="1111"/>
      <c r="BV77" s="1111"/>
      <c r="BW77" s="1111"/>
      <c r="BX77" s="1111"/>
      <c r="BY77" s="1111"/>
      <c r="BZ77" s="1111"/>
      <c r="CA77" s="1111"/>
      <c r="CB77" s="1111"/>
      <c r="CC77" s="1111"/>
      <c r="CD77" s="1111"/>
      <c r="CE77" s="1111"/>
      <c r="CF77" s="1111"/>
      <c r="CG77" s="1111"/>
      <c r="CH77" s="1111"/>
      <c r="CI77" s="1111"/>
      <c r="CJ77" s="1111"/>
      <c r="CK77" s="1111"/>
      <c r="CL77" s="1111"/>
      <c r="CM77" s="1111"/>
      <c r="CN77" s="1111"/>
      <c r="CO77" s="1111"/>
      <c r="CP77" s="1111"/>
      <c r="CQ77" s="1111"/>
      <c r="CR77" s="1111"/>
      <c r="CS77" s="1111"/>
      <c r="CT77" s="1111"/>
      <c r="CU77" s="1111"/>
      <c r="CV77" s="1111"/>
      <c r="CW77" s="1111"/>
      <c r="CX77" s="1124"/>
      <c r="CY77" s="1117"/>
    </row>
    <row r="78" spans="1:104" s="1812" customFormat="1" ht="15" customHeight="1">
      <c r="A78" s="1397"/>
      <c r="B78" s="2370" t="s">
        <v>1313</v>
      </c>
      <c r="C78" s="1110"/>
      <c r="D78" s="1110"/>
      <c r="E78" s="1110"/>
      <c r="F78" s="1110"/>
      <c r="G78" s="1110"/>
      <c r="H78" s="1110"/>
      <c r="I78" s="1110"/>
      <c r="J78" s="1110"/>
      <c r="K78" s="1110"/>
      <c r="L78" s="1110"/>
      <c r="M78" s="1110"/>
      <c r="N78" s="1110"/>
      <c r="O78" s="1110"/>
      <c r="P78" s="1110"/>
      <c r="Q78" s="1110"/>
      <c r="R78" s="1110"/>
      <c r="S78" s="1110"/>
      <c r="T78" s="1110"/>
      <c r="U78" s="1110"/>
      <c r="V78" s="1110"/>
      <c r="W78" s="1110"/>
      <c r="X78" s="1110"/>
      <c r="Y78" s="1110"/>
      <c r="Z78" s="1110"/>
      <c r="AA78" s="1110"/>
      <c r="AB78" s="1110"/>
      <c r="AC78" s="1110"/>
      <c r="AD78" s="1110"/>
      <c r="AE78" s="1110"/>
      <c r="AF78" s="1110"/>
      <c r="AG78" s="1110"/>
      <c r="AH78" s="1110"/>
      <c r="AI78" s="1110"/>
      <c r="AJ78" s="1110"/>
      <c r="AK78" s="1110"/>
      <c r="AL78" s="1110"/>
      <c r="AM78" s="1110"/>
      <c r="AN78" s="1110"/>
      <c r="AO78" s="1110"/>
      <c r="AP78" s="1110"/>
      <c r="AQ78" s="1110"/>
      <c r="AR78" s="1110"/>
      <c r="AS78" s="1110"/>
      <c r="AT78" s="1110"/>
      <c r="AU78" s="1110"/>
      <c r="AV78" s="1110"/>
      <c r="AW78" s="1110"/>
      <c r="AX78" s="1110"/>
      <c r="AY78" s="1110"/>
      <c r="AZ78" s="1110"/>
      <c r="BA78" s="1110"/>
      <c r="BB78" s="1110"/>
      <c r="BC78" s="1110"/>
      <c r="BD78" s="1110"/>
      <c r="BE78" s="1110"/>
      <c r="BF78" s="1110"/>
      <c r="BG78" s="1110"/>
      <c r="BH78" s="1110"/>
      <c r="BI78" s="1110"/>
      <c r="BJ78" s="1110"/>
      <c r="BK78" s="1110"/>
      <c r="BL78" s="1110"/>
      <c r="BM78" s="1110"/>
      <c r="BN78" s="1110"/>
      <c r="BO78" s="1110"/>
      <c r="BP78" s="1110"/>
      <c r="BQ78" s="1110"/>
      <c r="BR78" s="1110"/>
      <c r="BS78" s="1110"/>
      <c r="BT78" s="1110"/>
      <c r="BU78" s="1110"/>
      <c r="BV78" s="1110"/>
      <c r="BW78" s="1110"/>
      <c r="BX78" s="1110"/>
      <c r="BY78" s="1110"/>
      <c r="BZ78" s="1110"/>
      <c r="CA78" s="1110"/>
      <c r="CB78" s="1110"/>
      <c r="CC78" s="1110"/>
      <c r="CD78" s="1110"/>
      <c r="CE78" s="1110"/>
      <c r="CF78" s="1110"/>
      <c r="CG78" s="1110"/>
      <c r="CH78" s="1110"/>
      <c r="CI78" s="1110"/>
      <c r="CJ78" s="1110"/>
      <c r="CK78" s="1110"/>
      <c r="CL78" s="1110"/>
      <c r="CM78" s="1110"/>
      <c r="CN78" s="1110"/>
      <c r="CO78" s="1110"/>
      <c r="CP78" s="1110"/>
      <c r="CQ78" s="1110"/>
      <c r="CR78" s="1110"/>
      <c r="CS78" s="1110"/>
      <c r="CT78" s="1110"/>
      <c r="CU78" s="1110"/>
      <c r="CV78" s="1110"/>
      <c r="CW78" s="1110"/>
      <c r="CX78" s="1123"/>
      <c r="CY78" s="1145"/>
    </row>
    <row r="79" spans="1:104" ht="30" customHeight="1">
      <c r="B79" s="2371" t="s">
        <v>1826</v>
      </c>
      <c r="C79" s="1109"/>
      <c r="D79" s="1109"/>
      <c r="E79" s="1109"/>
      <c r="F79" s="1109"/>
      <c r="G79" s="1109"/>
      <c r="H79" s="1109"/>
      <c r="I79" s="1109"/>
      <c r="J79" s="1109"/>
      <c r="K79" s="1109"/>
      <c r="L79" s="1109"/>
      <c r="M79" s="1109"/>
      <c r="N79" s="1109"/>
      <c r="O79" s="1109"/>
      <c r="P79" s="1109"/>
      <c r="Q79" s="1109"/>
      <c r="R79" s="1109"/>
      <c r="S79" s="1109"/>
      <c r="T79" s="1109"/>
      <c r="U79" s="1109"/>
      <c r="V79" s="1109"/>
      <c r="W79" s="1109"/>
      <c r="X79" s="1109"/>
      <c r="Y79" s="1109"/>
      <c r="Z79" s="1109"/>
      <c r="AA79" s="1109"/>
      <c r="AB79" s="1109"/>
      <c r="AC79" s="1109"/>
      <c r="AD79" s="1109"/>
      <c r="AE79" s="1109"/>
      <c r="AF79" s="1109"/>
      <c r="AG79" s="1109"/>
      <c r="AH79" s="1109"/>
      <c r="AI79" s="1109"/>
      <c r="AJ79" s="1109"/>
      <c r="AK79" s="1109"/>
      <c r="AL79" s="1109"/>
      <c r="AM79" s="1109"/>
      <c r="AN79" s="1109"/>
      <c r="AO79" s="1109"/>
      <c r="AP79" s="1109"/>
      <c r="AQ79" s="1109"/>
      <c r="AR79" s="1109"/>
      <c r="AS79" s="1109"/>
      <c r="AT79" s="1109"/>
      <c r="AU79" s="1109"/>
      <c r="AV79" s="1109"/>
      <c r="AW79" s="1109"/>
      <c r="AX79" s="1109"/>
      <c r="AY79" s="1109"/>
      <c r="AZ79" s="1109"/>
      <c r="BA79" s="1109"/>
      <c r="BB79" s="1109"/>
      <c r="BC79" s="1109"/>
      <c r="BD79" s="1109"/>
      <c r="BE79" s="1109"/>
      <c r="BF79" s="1109"/>
      <c r="BG79" s="1109"/>
      <c r="BH79" s="1109"/>
      <c r="BI79" s="1109"/>
      <c r="BJ79" s="1109"/>
      <c r="BK79" s="1109"/>
      <c r="BL79" s="1109"/>
      <c r="BM79" s="1109"/>
      <c r="BN79" s="1109"/>
      <c r="BO79" s="1109"/>
      <c r="BP79" s="1109"/>
      <c r="BQ79" s="1109"/>
      <c r="BR79" s="1109"/>
      <c r="BS79" s="1109"/>
      <c r="BT79" s="1109"/>
      <c r="BU79" s="1109"/>
      <c r="BV79" s="1109"/>
      <c r="BW79" s="1109"/>
      <c r="BX79" s="1109"/>
      <c r="BY79" s="1109"/>
      <c r="BZ79" s="1109"/>
      <c r="CA79" s="1109"/>
      <c r="CB79" s="1109"/>
      <c r="CC79" s="1109"/>
      <c r="CD79" s="1109"/>
      <c r="CE79" s="1109"/>
      <c r="CF79" s="1109"/>
      <c r="CG79" s="1109"/>
      <c r="CH79" s="1109"/>
      <c r="CI79" s="1109"/>
      <c r="CJ79" s="1109"/>
      <c r="CK79" s="1109"/>
      <c r="CL79" s="1109"/>
      <c r="CM79" s="1109"/>
      <c r="CN79" s="1109"/>
      <c r="CO79" s="1109"/>
      <c r="CP79" s="1109"/>
      <c r="CQ79" s="1109"/>
      <c r="CR79" s="1109"/>
      <c r="CS79" s="1109"/>
      <c r="CT79" s="1109"/>
      <c r="CU79" s="1109"/>
      <c r="CV79" s="1109"/>
      <c r="CW79" s="1109"/>
      <c r="CX79" s="1122"/>
      <c r="CY79" s="1117"/>
    </row>
    <row r="80" spans="1:104" ht="15" customHeight="1">
      <c r="B80" s="2372" t="s">
        <v>1264</v>
      </c>
      <c r="C80" s="1111"/>
      <c r="D80" s="1111"/>
      <c r="E80" s="1111"/>
      <c r="F80" s="1111"/>
      <c r="G80" s="1111"/>
      <c r="H80" s="1111"/>
      <c r="I80" s="1111"/>
      <c r="J80" s="1111"/>
      <c r="K80" s="1111"/>
      <c r="L80" s="1111"/>
      <c r="M80" s="1111"/>
      <c r="N80" s="1111"/>
      <c r="O80" s="1111"/>
      <c r="P80" s="1111"/>
      <c r="Q80" s="1111"/>
      <c r="R80" s="1111"/>
      <c r="S80" s="1111"/>
      <c r="T80" s="1111"/>
      <c r="U80" s="1111"/>
      <c r="V80" s="1111"/>
      <c r="W80" s="1111"/>
      <c r="X80" s="1111"/>
      <c r="Y80" s="1111"/>
      <c r="Z80" s="1111"/>
      <c r="AA80" s="1111"/>
      <c r="AB80" s="1111"/>
      <c r="AC80" s="1111"/>
      <c r="AD80" s="1111"/>
      <c r="AE80" s="1111"/>
      <c r="AF80" s="1111"/>
      <c r="AG80" s="1111"/>
      <c r="AH80" s="1111"/>
      <c r="AI80" s="1111"/>
      <c r="AJ80" s="1111"/>
      <c r="AK80" s="1111"/>
      <c r="AL80" s="1111"/>
      <c r="AM80" s="1111"/>
      <c r="AN80" s="1111"/>
      <c r="AO80" s="1111"/>
      <c r="AP80" s="1111"/>
      <c r="AQ80" s="1111"/>
      <c r="AR80" s="1111"/>
      <c r="AS80" s="1111"/>
      <c r="AT80" s="1111"/>
      <c r="AU80" s="1111"/>
      <c r="AV80" s="1111"/>
      <c r="AW80" s="1111"/>
      <c r="AX80" s="1111"/>
      <c r="AY80" s="1111"/>
      <c r="AZ80" s="1111"/>
      <c r="BA80" s="1111"/>
      <c r="BB80" s="1111"/>
      <c r="BC80" s="1111"/>
      <c r="BD80" s="1111"/>
      <c r="BE80" s="1111"/>
      <c r="BF80" s="1111"/>
      <c r="BG80" s="1111"/>
      <c r="BH80" s="1111"/>
      <c r="BI80" s="1111"/>
      <c r="BJ80" s="1111"/>
      <c r="BK80" s="1111"/>
      <c r="BL80" s="1111"/>
      <c r="BM80" s="1111"/>
      <c r="BN80" s="1111"/>
      <c r="BO80" s="1111"/>
      <c r="BP80" s="1111"/>
      <c r="BQ80" s="1111"/>
      <c r="BR80" s="1111"/>
      <c r="BS80" s="1111"/>
      <c r="BT80" s="1111"/>
      <c r="BU80" s="1111"/>
      <c r="BV80" s="1111"/>
      <c r="BW80" s="1111"/>
      <c r="BX80" s="1111"/>
      <c r="BY80" s="1111"/>
      <c r="BZ80" s="1111"/>
      <c r="CA80" s="1111"/>
      <c r="CB80" s="1111"/>
      <c r="CC80" s="1111"/>
      <c r="CD80" s="1111"/>
      <c r="CE80" s="1111"/>
      <c r="CF80" s="1111"/>
      <c r="CG80" s="1111"/>
      <c r="CH80" s="1111"/>
      <c r="CI80" s="1111"/>
      <c r="CJ80" s="1111"/>
      <c r="CK80" s="1111"/>
      <c r="CL80" s="1111"/>
      <c r="CM80" s="1111"/>
      <c r="CN80" s="1111"/>
      <c r="CO80" s="1111"/>
      <c r="CP80" s="1111"/>
      <c r="CQ80" s="1111"/>
      <c r="CR80" s="1111"/>
      <c r="CS80" s="1111"/>
      <c r="CT80" s="1111"/>
      <c r="CU80" s="1111"/>
      <c r="CV80" s="1111"/>
      <c r="CW80" s="1111"/>
      <c r="CX80" s="1124"/>
      <c r="CY80" s="1117"/>
    </row>
    <row r="81" spans="2:103" ht="15" customHeight="1">
      <c r="B81" s="2328" t="s">
        <v>1248</v>
      </c>
      <c r="C81" s="1111"/>
      <c r="D81" s="1111"/>
      <c r="E81" s="1111"/>
      <c r="F81" s="1111"/>
      <c r="G81" s="1111"/>
      <c r="H81" s="1111"/>
      <c r="I81" s="1111"/>
      <c r="J81" s="1111"/>
      <c r="K81" s="1111"/>
      <c r="L81" s="1111"/>
      <c r="M81" s="1111"/>
      <c r="N81" s="1111"/>
      <c r="O81" s="1111"/>
      <c r="P81" s="1111"/>
      <c r="Q81" s="1111"/>
      <c r="R81" s="1111"/>
      <c r="S81" s="1111"/>
      <c r="T81" s="1111"/>
      <c r="U81" s="1111"/>
      <c r="V81" s="1111"/>
      <c r="W81" s="1111"/>
      <c r="X81" s="1111"/>
      <c r="Y81" s="1111"/>
      <c r="Z81" s="1111"/>
      <c r="AA81" s="1111"/>
      <c r="AB81" s="1111"/>
      <c r="AC81" s="1111"/>
      <c r="AD81" s="1111"/>
      <c r="AE81" s="1111"/>
      <c r="AF81" s="1111"/>
      <c r="AG81" s="1111"/>
      <c r="AH81" s="1111"/>
      <c r="AI81" s="1111"/>
      <c r="AJ81" s="1111"/>
      <c r="AK81" s="1111"/>
      <c r="AL81" s="1111"/>
      <c r="AM81" s="1111"/>
      <c r="AN81" s="1111"/>
      <c r="AO81" s="1111"/>
      <c r="AP81" s="1111"/>
      <c r="AQ81" s="1111"/>
      <c r="AR81" s="1111"/>
      <c r="AS81" s="1111"/>
      <c r="AT81" s="1111"/>
      <c r="AU81" s="1111"/>
      <c r="AV81" s="1111"/>
      <c r="AW81" s="1111"/>
      <c r="AX81" s="1111"/>
      <c r="AY81" s="1111"/>
      <c r="AZ81" s="1111"/>
      <c r="BA81" s="1111"/>
      <c r="BB81" s="1111"/>
      <c r="BC81" s="1111"/>
      <c r="BD81" s="1111"/>
      <c r="BE81" s="1111"/>
      <c r="BF81" s="1111"/>
      <c r="BG81" s="1111"/>
      <c r="BH81" s="1111"/>
      <c r="BI81" s="1111"/>
      <c r="BJ81" s="1111"/>
      <c r="BK81" s="1111"/>
      <c r="BL81" s="1111"/>
      <c r="BM81" s="1111"/>
      <c r="BN81" s="1111"/>
      <c r="BO81" s="1111"/>
      <c r="BP81" s="1111"/>
      <c r="BQ81" s="1111"/>
      <c r="BR81" s="1111"/>
      <c r="BS81" s="1111"/>
      <c r="BT81" s="1111"/>
      <c r="BU81" s="1111"/>
      <c r="BV81" s="1111"/>
      <c r="BW81" s="1111"/>
      <c r="BX81" s="1111"/>
      <c r="BY81" s="1111"/>
      <c r="BZ81" s="1111"/>
      <c r="CA81" s="1111"/>
      <c r="CB81" s="1111"/>
      <c r="CC81" s="1111"/>
      <c r="CD81" s="1111"/>
      <c r="CE81" s="1111"/>
      <c r="CF81" s="1111"/>
      <c r="CG81" s="1111"/>
      <c r="CH81" s="1111"/>
      <c r="CI81" s="1111"/>
      <c r="CJ81" s="1111"/>
      <c r="CK81" s="1111"/>
      <c r="CL81" s="1111"/>
      <c r="CM81" s="1111"/>
      <c r="CN81" s="1111"/>
      <c r="CO81" s="1111"/>
      <c r="CP81" s="1111"/>
      <c r="CQ81" s="1111"/>
      <c r="CR81" s="1111"/>
      <c r="CS81" s="1111"/>
      <c r="CT81" s="1111"/>
      <c r="CU81" s="1111"/>
      <c r="CV81" s="1111"/>
      <c r="CW81" s="1111"/>
      <c r="CX81" s="1124"/>
      <c r="CY81" s="1117"/>
    </row>
    <row r="82" spans="2:103" ht="15" customHeight="1">
      <c r="B82" s="1417" t="s">
        <v>1268</v>
      </c>
      <c r="C82" s="1111"/>
      <c r="D82" s="1111"/>
      <c r="E82" s="1111"/>
      <c r="F82" s="1111"/>
      <c r="G82" s="1111"/>
      <c r="H82" s="1111"/>
      <c r="I82" s="1111"/>
      <c r="J82" s="1111"/>
      <c r="K82" s="1111"/>
      <c r="L82" s="1111"/>
      <c r="M82" s="1111"/>
      <c r="N82" s="1111"/>
      <c r="O82" s="1111"/>
      <c r="P82" s="1111"/>
      <c r="Q82" s="1111"/>
      <c r="R82" s="1111"/>
      <c r="S82" s="1111"/>
      <c r="T82" s="1111"/>
      <c r="U82" s="1111"/>
      <c r="V82" s="1111"/>
      <c r="W82" s="1111"/>
      <c r="X82" s="1111"/>
      <c r="Y82" s="1111"/>
      <c r="Z82" s="1111"/>
      <c r="AA82" s="1111"/>
      <c r="AB82" s="1111"/>
      <c r="AC82" s="1111"/>
      <c r="AD82" s="1111"/>
      <c r="AE82" s="1111"/>
      <c r="AF82" s="1111"/>
      <c r="AG82" s="1111"/>
      <c r="AH82" s="1111"/>
      <c r="AI82" s="1111"/>
      <c r="AJ82" s="1111"/>
      <c r="AK82" s="1111"/>
      <c r="AL82" s="1111"/>
      <c r="AM82" s="1111"/>
      <c r="AN82" s="1111"/>
      <c r="AO82" s="1111"/>
      <c r="AP82" s="1111"/>
      <c r="AQ82" s="1111"/>
      <c r="AR82" s="1111"/>
      <c r="AS82" s="1111"/>
      <c r="AT82" s="1111"/>
      <c r="AU82" s="1111"/>
      <c r="AV82" s="1111"/>
      <c r="AW82" s="1111"/>
      <c r="AX82" s="1111"/>
      <c r="AY82" s="1111"/>
      <c r="AZ82" s="1111"/>
      <c r="BA82" s="1111"/>
      <c r="BB82" s="1111"/>
      <c r="BC82" s="1111"/>
      <c r="BD82" s="1111"/>
      <c r="BE82" s="1111"/>
      <c r="BF82" s="1111"/>
      <c r="BG82" s="1111"/>
      <c r="BH82" s="1111"/>
      <c r="BI82" s="1111"/>
      <c r="BJ82" s="1111"/>
      <c r="BK82" s="1111"/>
      <c r="BL82" s="1111"/>
      <c r="BM82" s="1111"/>
      <c r="BN82" s="1111"/>
      <c r="BO82" s="1111"/>
      <c r="BP82" s="1111"/>
      <c r="BQ82" s="1111"/>
      <c r="BR82" s="1111"/>
      <c r="BS82" s="1111"/>
      <c r="BT82" s="1111"/>
      <c r="BU82" s="1111"/>
      <c r="BV82" s="1111"/>
      <c r="BW82" s="1111"/>
      <c r="BX82" s="1111"/>
      <c r="BY82" s="1111"/>
      <c r="BZ82" s="1111"/>
      <c r="CA82" s="1111"/>
      <c r="CB82" s="1111"/>
      <c r="CC82" s="1111"/>
      <c r="CD82" s="1111"/>
      <c r="CE82" s="1111"/>
      <c r="CF82" s="1111"/>
      <c r="CG82" s="1111"/>
      <c r="CH82" s="1111"/>
      <c r="CI82" s="1111"/>
      <c r="CJ82" s="1111"/>
      <c r="CK82" s="1111"/>
      <c r="CL82" s="1111"/>
      <c r="CM82" s="1111"/>
      <c r="CN82" s="1111"/>
      <c r="CO82" s="1111"/>
      <c r="CP82" s="1111"/>
      <c r="CQ82" s="1111"/>
      <c r="CR82" s="1111"/>
      <c r="CS82" s="1111"/>
      <c r="CT82" s="1111"/>
      <c r="CU82" s="1111"/>
      <c r="CV82" s="1111"/>
      <c r="CW82" s="1111"/>
      <c r="CX82" s="1124"/>
      <c r="CY82" s="1117"/>
    </row>
    <row r="83" spans="2:103" ht="15" customHeight="1">
      <c r="B83" s="2366" t="s">
        <v>1269</v>
      </c>
      <c r="C83" s="1111"/>
      <c r="D83" s="1111"/>
      <c r="E83" s="1111"/>
      <c r="F83" s="1111"/>
      <c r="G83" s="1111"/>
      <c r="H83" s="1111"/>
      <c r="I83" s="1111"/>
      <c r="J83" s="1111"/>
      <c r="K83" s="1111"/>
      <c r="L83" s="1111"/>
      <c r="M83" s="1111"/>
      <c r="N83" s="1111"/>
      <c r="O83" s="1111"/>
      <c r="P83" s="1111"/>
      <c r="Q83" s="1111"/>
      <c r="R83" s="1111"/>
      <c r="S83" s="1111"/>
      <c r="T83" s="1111"/>
      <c r="U83" s="1111"/>
      <c r="V83" s="1111"/>
      <c r="W83" s="1111"/>
      <c r="X83" s="1111"/>
      <c r="Y83" s="1111"/>
      <c r="Z83" s="1111"/>
      <c r="AA83" s="1111"/>
      <c r="AB83" s="1111"/>
      <c r="AC83" s="1111"/>
      <c r="AD83" s="1111"/>
      <c r="AE83" s="1111"/>
      <c r="AF83" s="1111"/>
      <c r="AG83" s="1111"/>
      <c r="AH83" s="1111"/>
      <c r="AI83" s="1111"/>
      <c r="AJ83" s="1111"/>
      <c r="AK83" s="1111"/>
      <c r="AL83" s="1111"/>
      <c r="AM83" s="1111"/>
      <c r="AN83" s="1111"/>
      <c r="AO83" s="1111"/>
      <c r="AP83" s="1111"/>
      <c r="AQ83" s="1111"/>
      <c r="AR83" s="1111"/>
      <c r="AS83" s="1111"/>
      <c r="AT83" s="1111"/>
      <c r="AU83" s="1111"/>
      <c r="AV83" s="1111"/>
      <c r="AW83" s="1111"/>
      <c r="AX83" s="1111"/>
      <c r="AY83" s="1111"/>
      <c r="AZ83" s="1111"/>
      <c r="BA83" s="1111"/>
      <c r="BB83" s="1111"/>
      <c r="BC83" s="1111"/>
      <c r="BD83" s="1111"/>
      <c r="BE83" s="1111"/>
      <c r="BF83" s="1111"/>
      <c r="BG83" s="1111"/>
      <c r="BH83" s="1111"/>
      <c r="BI83" s="1111"/>
      <c r="BJ83" s="1111"/>
      <c r="BK83" s="1111"/>
      <c r="BL83" s="1111"/>
      <c r="BM83" s="1111"/>
      <c r="BN83" s="1111"/>
      <c r="BO83" s="1111"/>
      <c r="BP83" s="1111"/>
      <c r="BQ83" s="1111"/>
      <c r="BR83" s="1111"/>
      <c r="BS83" s="1111"/>
      <c r="BT83" s="1111"/>
      <c r="BU83" s="1111"/>
      <c r="BV83" s="1111"/>
      <c r="BW83" s="1111"/>
      <c r="BX83" s="1111"/>
      <c r="BY83" s="1111"/>
      <c r="BZ83" s="1111"/>
      <c r="CA83" s="1111"/>
      <c r="CB83" s="1111"/>
      <c r="CC83" s="1111"/>
      <c r="CD83" s="1111"/>
      <c r="CE83" s="1111"/>
      <c r="CF83" s="1111"/>
      <c r="CG83" s="1111"/>
      <c r="CH83" s="1111"/>
      <c r="CI83" s="1111"/>
      <c r="CJ83" s="1111"/>
      <c r="CK83" s="1111"/>
      <c r="CL83" s="1111"/>
      <c r="CM83" s="1111"/>
      <c r="CN83" s="1111"/>
      <c r="CO83" s="1111"/>
      <c r="CP83" s="1111"/>
      <c r="CQ83" s="1111"/>
      <c r="CR83" s="1111"/>
      <c r="CS83" s="1111"/>
      <c r="CT83" s="1111"/>
      <c r="CU83" s="1111"/>
      <c r="CV83" s="1111"/>
      <c r="CW83" s="1111"/>
      <c r="CX83" s="1124"/>
      <c r="CY83" s="1117"/>
    </row>
    <row r="84" spans="2:103" ht="15" customHeight="1">
      <c r="B84" s="2366" t="s">
        <v>1270</v>
      </c>
      <c r="C84" s="1111"/>
      <c r="D84" s="1111"/>
      <c r="E84" s="1111"/>
      <c r="F84" s="1111"/>
      <c r="G84" s="1111"/>
      <c r="H84" s="1111"/>
      <c r="I84" s="1111"/>
      <c r="J84" s="1111"/>
      <c r="K84" s="1111"/>
      <c r="L84" s="1111"/>
      <c r="M84" s="1111"/>
      <c r="N84" s="1111"/>
      <c r="O84" s="1111"/>
      <c r="P84" s="1111"/>
      <c r="Q84" s="1111"/>
      <c r="R84" s="1111"/>
      <c r="S84" s="1111"/>
      <c r="T84" s="1111"/>
      <c r="U84" s="1111"/>
      <c r="V84" s="1111"/>
      <c r="W84" s="1111"/>
      <c r="X84" s="1111"/>
      <c r="Y84" s="1111"/>
      <c r="Z84" s="1111"/>
      <c r="AA84" s="1111"/>
      <c r="AB84" s="1111"/>
      <c r="AC84" s="1111"/>
      <c r="AD84" s="1111"/>
      <c r="AE84" s="1111"/>
      <c r="AF84" s="1111"/>
      <c r="AG84" s="1111"/>
      <c r="AH84" s="1111"/>
      <c r="AI84" s="1111"/>
      <c r="AJ84" s="1111"/>
      <c r="AK84" s="1111"/>
      <c r="AL84" s="1111"/>
      <c r="AM84" s="1111"/>
      <c r="AN84" s="1111"/>
      <c r="AO84" s="1111"/>
      <c r="AP84" s="1111"/>
      <c r="AQ84" s="1111"/>
      <c r="AR84" s="1111"/>
      <c r="AS84" s="1111"/>
      <c r="AT84" s="1111"/>
      <c r="AU84" s="1111"/>
      <c r="AV84" s="1111"/>
      <c r="AW84" s="1111"/>
      <c r="AX84" s="1111"/>
      <c r="AY84" s="1111"/>
      <c r="AZ84" s="1111"/>
      <c r="BA84" s="1111"/>
      <c r="BB84" s="1111"/>
      <c r="BC84" s="1111"/>
      <c r="BD84" s="1111"/>
      <c r="BE84" s="1111"/>
      <c r="BF84" s="1111"/>
      <c r="BG84" s="1111"/>
      <c r="BH84" s="1111"/>
      <c r="BI84" s="1111"/>
      <c r="BJ84" s="1111"/>
      <c r="BK84" s="1111"/>
      <c r="BL84" s="1111"/>
      <c r="BM84" s="1111"/>
      <c r="BN84" s="1111"/>
      <c r="BO84" s="1111"/>
      <c r="BP84" s="1111"/>
      <c r="BQ84" s="1111"/>
      <c r="BR84" s="1111"/>
      <c r="BS84" s="1111"/>
      <c r="BT84" s="1111"/>
      <c r="BU84" s="1111"/>
      <c r="BV84" s="1111"/>
      <c r="BW84" s="1111"/>
      <c r="BX84" s="1111"/>
      <c r="BY84" s="1111"/>
      <c r="BZ84" s="1111"/>
      <c r="CA84" s="1111"/>
      <c r="CB84" s="1111"/>
      <c r="CC84" s="1111"/>
      <c r="CD84" s="1111"/>
      <c r="CE84" s="1111"/>
      <c r="CF84" s="1111"/>
      <c r="CG84" s="1111"/>
      <c r="CH84" s="1111"/>
      <c r="CI84" s="1111"/>
      <c r="CJ84" s="1111"/>
      <c r="CK84" s="1111"/>
      <c r="CL84" s="1111"/>
      <c r="CM84" s="1111"/>
      <c r="CN84" s="1111"/>
      <c r="CO84" s="1111"/>
      <c r="CP84" s="1111"/>
      <c r="CQ84" s="1111"/>
      <c r="CR84" s="1111"/>
      <c r="CS84" s="1111"/>
      <c r="CT84" s="1111"/>
      <c r="CU84" s="1111"/>
      <c r="CV84" s="1111"/>
      <c r="CW84" s="1111"/>
      <c r="CX84" s="1124"/>
      <c r="CY84" s="1117"/>
    </row>
    <row r="85" spans="2:103" ht="15" customHeight="1">
      <c r="B85" s="2366" t="s">
        <v>1271</v>
      </c>
      <c r="C85" s="1111"/>
      <c r="D85" s="1111"/>
      <c r="E85" s="1111"/>
      <c r="F85" s="1111"/>
      <c r="G85" s="1111"/>
      <c r="H85" s="1111"/>
      <c r="I85" s="1111"/>
      <c r="J85" s="1111"/>
      <c r="K85" s="1111"/>
      <c r="L85" s="1111"/>
      <c r="M85" s="1111"/>
      <c r="N85" s="1111"/>
      <c r="O85" s="1111"/>
      <c r="P85" s="1111"/>
      <c r="Q85" s="1111"/>
      <c r="R85" s="1111"/>
      <c r="S85" s="1111"/>
      <c r="T85" s="1111"/>
      <c r="U85" s="1111"/>
      <c r="V85" s="1111"/>
      <c r="W85" s="1111"/>
      <c r="X85" s="1111"/>
      <c r="Y85" s="1111"/>
      <c r="Z85" s="1111"/>
      <c r="AA85" s="1111"/>
      <c r="AB85" s="1111"/>
      <c r="AC85" s="1111"/>
      <c r="AD85" s="1111"/>
      <c r="AE85" s="1111"/>
      <c r="AF85" s="1111"/>
      <c r="AG85" s="1111"/>
      <c r="AH85" s="1111"/>
      <c r="AI85" s="1111"/>
      <c r="AJ85" s="1111"/>
      <c r="AK85" s="1111"/>
      <c r="AL85" s="1111"/>
      <c r="AM85" s="1111"/>
      <c r="AN85" s="1111"/>
      <c r="AO85" s="1111"/>
      <c r="AP85" s="1111"/>
      <c r="AQ85" s="1111"/>
      <c r="AR85" s="1111"/>
      <c r="AS85" s="1111"/>
      <c r="AT85" s="1111"/>
      <c r="AU85" s="1111"/>
      <c r="AV85" s="1111"/>
      <c r="AW85" s="1111"/>
      <c r="AX85" s="1111"/>
      <c r="AY85" s="1111"/>
      <c r="AZ85" s="1111"/>
      <c r="BA85" s="1111"/>
      <c r="BB85" s="1111"/>
      <c r="BC85" s="1111"/>
      <c r="BD85" s="1111"/>
      <c r="BE85" s="1111"/>
      <c r="BF85" s="1111"/>
      <c r="BG85" s="1111"/>
      <c r="BH85" s="1111"/>
      <c r="BI85" s="1111"/>
      <c r="BJ85" s="1111"/>
      <c r="BK85" s="1111"/>
      <c r="BL85" s="1111"/>
      <c r="BM85" s="1111"/>
      <c r="BN85" s="1111"/>
      <c r="BO85" s="1111"/>
      <c r="BP85" s="1111"/>
      <c r="BQ85" s="1111"/>
      <c r="BR85" s="1111"/>
      <c r="BS85" s="1111"/>
      <c r="BT85" s="1111"/>
      <c r="BU85" s="1111"/>
      <c r="BV85" s="1111"/>
      <c r="BW85" s="1111"/>
      <c r="BX85" s="1111"/>
      <c r="BY85" s="1111"/>
      <c r="BZ85" s="1111"/>
      <c r="CA85" s="1111"/>
      <c r="CB85" s="1111"/>
      <c r="CC85" s="1111"/>
      <c r="CD85" s="1111"/>
      <c r="CE85" s="1111"/>
      <c r="CF85" s="1111"/>
      <c r="CG85" s="1111"/>
      <c r="CH85" s="1111"/>
      <c r="CI85" s="1111"/>
      <c r="CJ85" s="1111"/>
      <c r="CK85" s="1111"/>
      <c r="CL85" s="1111"/>
      <c r="CM85" s="1111"/>
      <c r="CN85" s="1111"/>
      <c r="CO85" s="1111"/>
      <c r="CP85" s="1111"/>
      <c r="CQ85" s="1111"/>
      <c r="CR85" s="1111"/>
      <c r="CS85" s="1111"/>
      <c r="CT85" s="1111"/>
      <c r="CU85" s="1111"/>
      <c r="CV85" s="1111"/>
      <c r="CW85" s="1111"/>
      <c r="CX85" s="1124"/>
      <c r="CY85" s="1117"/>
    </row>
    <row r="86" spans="2:103" ht="15" customHeight="1">
      <c r="B86" s="2366" t="s">
        <v>1312</v>
      </c>
      <c r="C86" s="1111"/>
      <c r="D86" s="1111"/>
      <c r="E86" s="1111"/>
      <c r="F86" s="1111"/>
      <c r="G86" s="1111"/>
      <c r="H86" s="1111"/>
      <c r="I86" s="1111"/>
      <c r="J86" s="1111"/>
      <c r="K86" s="1111"/>
      <c r="L86" s="1111"/>
      <c r="M86" s="1111"/>
      <c r="N86" s="1111"/>
      <c r="O86" s="1111"/>
      <c r="P86" s="1111"/>
      <c r="Q86" s="1111"/>
      <c r="R86" s="1111"/>
      <c r="S86" s="1111"/>
      <c r="T86" s="1111"/>
      <c r="U86" s="1111"/>
      <c r="V86" s="1111"/>
      <c r="W86" s="1111"/>
      <c r="X86" s="1111"/>
      <c r="Y86" s="1111"/>
      <c r="Z86" s="1111"/>
      <c r="AA86" s="1111"/>
      <c r="AB86" s="1111"/>
      <c r="AC86" s="1111"/>
      <c r="AD86" s="1111"/>
      <c r="AE86" s="1111"/>
      <c r="AF86" s="1111"/>
      <c r="AG86" s="1111"/>
      <c r="AH86" s="1111"/>
      <c r="AI86" s="1111"/>
      <c r="AJ86" s="1111"/>
      <c r="AK86" s="1111"/>
      <c r="AL86" s="1111"/>
      <c r="AM86" s="1111"/>
      <c r="AN86" s="1111"/>
      <c r="AO86" s="1111"/>
      <c r="AP86" s="1111"/>
      <c r="AQ86" s="1111"/>
      <c r="AR86" s="1111"/>
      <c r="AS86" s="1111"/>
      <c r="AT86" s="1111"/>
      <c r="AU86" s="1111"/>
      <c r="AV86" s="1111"/>
      <c r="AW86" s="1111"/>
      <c r="AX86" s="1111"/>
      <c r="AY86" s="1111"/>
      <c r="AZ86" s="1111"/>
      <c r="BA86" s="1111"/>
      <c r="BB86" s="1111"/>
      <c r="BC86" s="1111"/>
      <c r="BD86" s="1111"/>
      <c r="BE86" s="1111"/>
      <c r="BF86" s="1111"/>
      <c r="BG86" s="1111"/>
      <c r="BH86" s="1111"/>
      <c r="BI86" s="1111"/>
      <c r="BJ86" s="1111"/>
      <c r="BK86" s="1111"/>
      <c r="BL86" s="1111"/>
      <c r="BM86" s="1111"/>
      <c r="BN86" s="1111"/>
      <c r="BO86" s="1111"/>
      <c r="BP86" s="1111"/>
      <c r="BQ86" s="1111"/>
      <c r="BR86" s="1111"/>
      <c r="BS86" s="1111"/>
      <c r="BT86" s="1111"/>
      <c r="BU86" s="1111"/>
      <c r="BV86" s="1111"/>
      <c r="BW86" s="1111"/>
      <c r="BX86" s="1111"/>
      <c r="BY86" s="1111"/>
      <c r="BZ86" s="1111"/>
      <c r="CA86" s="1111"/>
      <c r="CB86" s="1111"/>
      <c r="CC86" s="1111"/>
      <c r="CD86" s="1111"/>
      <c r="CE86" s="1111"/>
      <c r="CF86" s="1111"/>
      <c r="CG86" s="1111"/>
      <c r="CH86" s="1111"/>
      <c r="CI86" s="1111"/>
      <c r="CJ86" s="1111"/>
      <c r="CK86" s="1111"/>
      <c r="CL86" s="1111"/>
      <c r="CM86" s="1111"/>
      <c r="CN86" s="1111"/>
      <c r="CO86" s="1111"/>
      <c r="CP86" s="1111"/>
      <c r="CQ86" s="1111"/>
      <c r="CR86" s="1111"/>
      <c r="CS86" s="1111"/>
      <c r="CT86" s="1111"/>
      <c r="CU86" s="1111"/>
      <c r="CV86" s="1111"/>
      <c r="CW86" s="1111"/>
      <c r="CX86" s="1124"/>
      <c r="CY86" s="1117"/>
    </row>
    <row r="87" spans="2:103" ht="15" customHeight="1">
      <c r="B87" s="2366" t="s">
        <v>1272</v>
      </c>
      <c r="C87" s="1111"/>
      <c r="D87" s="1111"/>
      <c r="E87" s="1111"/>
      <c r="F87" s="1111"/>
      <c r="G87" s="1111"/>
      <c r="H87" s="1111"/>
      <c r="I87" s="1111"/>
      <c r="J87" s="1111"/>
      <c r="K87" s="1111"/>
      <c r="L87" s="1111"/>
      <c r="M87" s="1111"/>
      <c r="N87" s="1111"/>
      <c r="O87" s="1111"/>
      <c r="P87" s="1111"/>
      <c r="Q87" s="1111"/>
      <c r="R87" s="1111"/>
      <c r="S87" s="1111"/>
      <c r="T87" s="1111"/>
      <c r="U87" s="1111"/>
      <c r="V87" s="1111"/>
      <c r="W87" s="1111"/>
      <c r="X87" s="1111"/>
      <c r="Y87" s="1111"/>
      <c r="Z87" s="1111"/>
      <c r="AA87" s="1111"/>
      <c r="AB87" s="1111"/>
      <c r="AC87" s="1111"/>
      <c r="AD87" s="1111"/>
      <c r="AE87" s="1111"/>
      <c r="AF87" s="1111"/>
      <c r="AG87" s="1111"/>
      <c r="AH87" s="1111"/>
      <c r="AI87" s="1111"/>
      <c r="AJ87" s="1111"/>
      <c r="AK87" s="1111"/>
      <c r="AL87" s="1111"/>
      <c r="AM87" s="1111"/>
      <c r="AN87" s="1111"/>
      <c r="AO87" s="1111"/>
      <c r="AP87" s="1111"/>
      <c r="AQ87" s="1111"/>
      <c r="AR87" s="1111"/>
      <c r="AS87" s="1111"/>
      <c r="AT87" s="1111"/>
      <c r="AU87" s="1111"/>
      <c r="AV87" s="1111"/>
      <c r="AW87" s="1111"/>
      <c r="AX87" s="1111"/>
      <c r="AY87" s="1111"/>
      <c r="AZ87" s="1111"/>
      <c r="BA87" s="1111"/>
      <c r="BB87" s="1111"/>
      <c r="BC87" s="1111"/>
      <c r="BD87" s="1111"/>
      <c r="BE87" s="1111"/>
      <c r="BF87" s="1111"/>
      <c r="BG87" s="1111"/>
      <c r="BH87" s="1111"/>
      <c r="BI87" s="1111"/>
      <c r="BJ87" s="1111"/>
      <c r="BK87" s="1111"/>
      <c r="BL87" s="1111"/>
      <c r="BM87" s="1111"/>
      <c r="BN87" s="1111"/>
      <c r="BO87" s="1111"/>
      <c r="BP87" s="1111"/>
      <c r="BQ87" s="1111"/>
      <c r="BR87" s="1111"/>
      <c r="BS87" s="1111"/>
      <c r="BT87" s="1111"/>
      <c r="BU87" s="1111"/>
      <c r="BV87" s="1111"/>
      <c r="BW87" s="1111"/>
      <c r="BX87" s="1111"/>
      <c r="BY87" s="1111"/>
      <c r="BZ87" s="1111"/>
      <c r="CA87" s="1111"/>
      <c r="CB87" s="1111"/>
      <c r="CC87" s="1111"/>
      <c r="CD87" s="1111"/>
      <c r="CE87" s="1111"/>
      <c r="CF87" s="1111"/>
      <c r="CG87" s="1111"/>
      <c r="CH87" s="1111"/>
      <c r="CI87" s="1111"/>
      <c r="CJ87" s="1111"/>
      <c r="CK87" s="1111"/>
      <c r="CL87" s="1111"/>
      <c r="CM87" s="1111"/>
      <c r="CN87" s="1111"/>
      <c r="CO87" s="1111"/>
      <c r="CP87" s="1111"/>
      <c r="CQ87" s="1111"/>
      <c r="CR87" s="1111"/>
      <c r="CS87" s="1111"/>
      <c r="CT87" s="1111"/>
      <c r="CU87" s="1111"/>
      <c r="CV87" s="1111"/>
      <c r="CW87" s="1111"/>
      <c r="CX87" s="1124"/>
      <c r="CY87" s="1117"/>
    </row>
    <row r="88" spans="2:103" ht="15" customHeight="1">
      <c r="B88" s="2366" t="s">
        <v>1273</v>
      </c>
      <c r="C88" s="1111"/>
      <c r="D88" s="1111"/>
      <c r="E88" s="1111"/>
      <c r="F88" s="1111"/>
      <c r="G88" s="1111"/>
      <c r="H88" s="1111"/>
      <c r="I88" s="1111"/>
      <c r="J88" s="1111"/>
      <c r="K88" s="1111"/>
      <c r="L88" s="1111"/>
      <c r="M88" s="1111"/>
      <c r="N88" s="1111"/>
      <c r="O88" s="1111"/>
      <c r="P88" s="1111"/>
      <c r="Q88" s="1111"/>
      <c r="R88" s="1111"/>
      <c r="S88" s="1111"/>
      <c r="T88" s="1111"/>
      <c r="U88" s="1111"/>
      <c r="V88" s="1111"/>
      <c r="W88" s="1111"/>
      <c r="X88" s="1111"/>
      <c r="Y88" s="1111"/>
      <c r="Z88" s="1111"/>
      <c r="AA88" s="1111"/>
      <c r="AB88" s="1111"/>
      <c r="AC88" s="1111"/>
      <c r="AD88" s="1111"/>
      <c r="AE88" s="1111"/>
      <c r="AF88" s="1111"/>
      <c r="AG88" s="1111"/>
      <c r="AH88" s="1111"/>
      <c r="AI88" s="1111"/>
      <c r="AJ88" s="1111"/>
      <c r="AK88" s="1111"/>
      <c r="AL88" s="1111"/>
      <c r="AM88" s="1111"/>
      <c r="AN88" s="1111"/>
      <c r="AO88" s="1111"/>
      <c r="AP88" s="1111"/>
      <c r="AQ88" s="1111"/>
      <c r="AR88" s="1111"/>
      <c r="AS88" s="1111"/>
      <c r="AT88" s="1111"/>
      <c r="AU88" s="1111"/>
      <c r="AV88" s="1111"/>
      <c r="AW88" s="1111"/>
      <c r="AX88" s="1111"/>
      <c r="AY88" s="1111"/>
      <c r="AZ88" s="1111"/>
      <c r="BA88" s="1111"/>
      <c r="BB88" s="1111"/>
      <c r="BC88" s="1111"/>
      <c r="BD88" s="1111"/>
      <c r="BE88" s="1111"/>
      <c r="BF88" s="1111"/>
      <c r="BG88" s="1111"/>
      <c r="BH88" s="1111"/>
      <c r="BI88" s="1111"/>
      <c r="BJ88" s="1111"/>
      <c r="BK88" s="1111"/>
      <c r="BL88" s="1111"/>
      <c r="BM88" s="1111"/>
      <c r="BN88" s="1111"/>
      <c r="BO88" s="1111"/>
      <c r="BP88" s="1111"/>
      <c r="BQ88" s="1111"/>
      <c r="BR88" s="1111"/>
      <c r="BS88" s="1111"/>
      <c r="BT88" s="1111"/>
      <c r="BU88" s="1111"/>
      <c r="BV88" s="1111"/>
      <c r="BW88" s="1111"/>
      <c r="BX88" s="1111"/>
      <c r="BY88" s="1111"/>
      <c r="BZ88" s="1111"/>
      <c r="CA88" s="1111"/>
      <c r="CB88" s="1111"/>
      <c r="CC88" s="1111"/>
      <c r="CD88" s="1111"/>
      <c r="CE88" s="1111"/>
      <c r="CF88" s="1111"/>
      <c r="CG88" s="1111"/>
      <c r="CH88" s="1111"/>
      <c r="CI88" s="1111"/>
      <c r="CJ88" s="1111"/>
      <c r="CK88" s="1111"/>
      <c r="CL88" s="1111"/>
      <c r="CM88" s="1111"/>
      <c r="CN88" s="1111"/>
      <c r="CO88" s="1111"/>
      <c r="CP88" s="1111"/>
      <c r="CQ88" s="1111"/>
      <c r="CR88" s="1111"/>
      <c r="CS88" s="1111"/>
      <c r="CT88" s="1111"/>
      <c r="CU88" s="1111"/>
      <c r="CV88" s="1111"/>
      <c r="CW88" s="1111"/>
      <c r="CX88" s="1124"/>
      <c r="CY88" s="1117"/>
    </row>
    <row r="89" spans="2:103" ht="15" customHeight="1">
      <c r="B89" s="2366" t="s">
        <v>1274</v>
      </c>
      <c r="C89" s="1111"/>
      <c r="D89" s="1111"/>
      <c r="E89" s="1111"/>
      <c r="F89" s="1111"/>
      <c r="G89" s="1111"/>
      <c r="H89" s="1111"/>
      <c r="I89" s="1111"/>
      <c r="J89" s="1111"/>
      <c r="K89" s="1111"/>
      <c r="L89" s="1111"/>
      <c r="M89" s="1111"/>
      <c r="N89" s="1111"/>
      <c r="O89" s="1111"/>
      <c r="P89" s="1111"/>
      <c r="Q89" s="1111"/>
      <c r="R89" s="1111"/>
      <c r="S89" s="1111"/>
      <c r="T89" s="1111"/>
      <c r="U89" s="1111"/>
      <c r="V89" s="1111"/>
      <c r="W89" s="1111"/>
      <c r="X89" s="1111"/>
      <c r="Y89" s="1111"/>
      <c r="Z89" s="1111"/>
      <c r="AA89" s="1111"/>
      <c r="AB89" s="1111"/>
      <c r="AC89" s="1111"/>
      <c r="AD89" s="1111"/>
      <c r="AE89" s="1111"/>
      <c r="AF89" s="1111"/>
      <c r="AG89" s="1111"/>
      <c r="AH89" s="1111"/>
      <c r="AI89" s="1111"/>
      <c r="AJ89" s="1111"/>
      <c r="AK89" s="1111"/>
      <c r="AL89" s="1111"/>
      <c r="AM89" s="1111"/>
      <c r="AN89" s="1111"/>
      <c r="AO89" s="1111"/>
      <c r="AP89" s="1111"/>
      <c r="AQ89" s="1111"/>
      <c r="AR89" s="1111"/>
      <c r="AS89" s="1111"/>
      <c r="AT89" s="1111"/>
      <c r="AU89" s="1111"/>
      <c r="AV89" s="1111"/>
      <c r="AW89" s="1111"/>
      <c r="AX89" s="1111"/>
      <c r="AY89" s="1111"/>
      <c r="AZ89" s="1111"/>
      <c r="BA89" s="1111"/>
      <c r="BB89" s="1111"/>
      <c r="BC89" s="1111"/>
      <c r="BD89" s="1111"/>
      <c r="BE89" s="1111"/>
      <c r="BF89" s="1111"/>
      <c r="BG89" s="1111"/>
      <c r="BH89" s="1111"/>
      <c r="BI89" s="1111"/>
      <c r="BJ89" s="1111"/>
      <c r="BK89" s="1111"/>
      <c r="BL89" s="1111"/>
      <c r="BM89" s="1111"/>
      <c r="BN89" s="1111"/>
      <c r="BO89" s="1111"/>
      <c r="BP89" s="1111"/>
      <c r="BQ89" s="1111"/>
      <c r="BR89" s="1111"/>
      <c r="BS89" s="1111"/>
      <c r="BT89" s="1111"/>
      <c r="BU89" s="1111"/>
      <c r="BV89" s="1111"/>
      <c r="BW89" s="1111"/>
      <c r="BX89" s="1111"/>
      <c r="BY89" s="1111"/>
      <c r="BZ89" s="1111"/>
      <c r="CA89" s="1111"/>
      <c r="CB89" s="1111"/>
      <c r="CC89" s="1111"/>
      <c r="CD89" s="1111"/>
      <c r="CE89" s="1111"/>
      <c r="CF89" s="1111"/>
      <c r="CG89" s="1111"/>
      <c r="CH89" s="1111"/>
      <c r="CI89" s="1111"/>
      <c r="CJ89" s="1111"/>
      <c r="CK89" s="1111"/>
      <c r="CL89" s="1111"/>
      <c r="CM89" s="1111"/>
      <c r="CN89" s="1111"/>
      <c r="CO89" s="1111"/>
      <c r="CP89" s="1111"/>
      <c r="CQ89" s="1111"/>
      <c r="CR89" s="1111"/>
      <c r="CS89" s="1111"/>
      <c r="CT89" s="1111"/>
      <c r="CU89" s="1111"/>
      <c r="CV89" s="1111"/>
      <c r="CW89" s="1111"/>
      <c r="CX89" s="1124"/>
      <c r="CY89" s="1145"/>
    </row>
    <row r="90" spans="2:103" ht="15" customHeight="1">
      <c r="B90" s="1423" t="s">
        <v>1265</v>
      </c>
      <c r="C90" s="1402"/>
      <c r="D90" s="1402"/>
      <c r="E90" s="1402"/>
      <c r="F90" s="1402"/>
      <c r="G90" s="1402"/>
      <c r="H90" s="1402"/>
      <c r="I90" s="1402"/>
      <c r="J90" s="1402"/>
      <c r="K90" s="1402"/>
      <c r="L90" s="1402"/>
      <c r="M90" s="1402"/>
      <c r="N90" s="1402"/>
      <c r="O90" s="1402"/>
      <c r="P90" s="1402"/>
      <c r="Q90" s="1402"/>
      <c r="R90" s="1402"/>
      <c r="S90" s="1402"/>
      <c r="T90" s="1402"/>
      <c r="U90" s="1402"/>
      <c r="V90" s="1402"/>
      <c r="W90" s="1402"/>
      <c r="X90" s="1402"/>
      <c r="Y90" s="1402"/>
      <c r="Z90" s="1402"/>
      <c r="AA90" s="1402"/>
      <c r="AB90" s="1402"/>
      <c r="AC90" s="1402"/>
      <c r="AD90" s="1402"/>
      <c r="AE90" s="1402"/>
      <c r="AF90" s="1402"/>
      <c r="AG90" s="1402"/>
      <c r="AH90" s="1402"/>
      <c r="AI90" s="1402"/>
      <c r="AJ90" s="1402"/>
      <c r="AK90" s="1402"/>
      <c r="AL90" s="1402"/>
      <c r="AM90" s="1402"/>
      <c r="AN90" s="1402"/>
      <c r="AO90" s="1402"/>
      <c r="AP90" s="1402"/>
      <c r="AQ90" s="1402"/>
      <c r="AR90" s="1402"/>
      <c r="AS90" s="1402"/>
      <c r="AT90" s="1402"/>
      <c r="AU90" s="1402"/>
      <c r="AV90" s="1402"/>
      <c r="AW90" s="1402"/>
      <c r="AX90" s="1402"/>
      <c r="AY90" s="1402"/>
      <c r="AZ90" s="1402"/>
      <c r="BA90" s="1402"/>
      <c r="BB90" s="1402"/>
      <c r="BC90" s="1402"/>
      <c r="BD90" s="1402"/>
      <c r="BE90" s="1402"/>
      <c r="BF90" s="1402"/>
      <c r="BG90" s="1402"/>
      <c r="BH90" s="1402"/>
      <c r="BI90" s="1402"/>
      <c r="BJ90" s="1402"/>
      <c r="BK90" s="1402"/>
      <c r="BL90" s="1402"/>
      <c r="BM90" s="1402"/>
      <c r="BN90" s="1402"/>
      <c r="BO90" s="1402"/>
      <c r="BP90" s="1402"/>
      <c r="BQ90" s="1402"/>
      <c r="BR90" s="1402"/>
      <c r="BS90" s="1402"/>
      <c r="BT90" s="1402"/>
      <c r="BU90" s="1402"/>
      <c r="BV90" s="1402"/>
      <c r="BW90" s="1402"/>
      <c r="BX90" s="1402"/>
      <c r="BY90" s="1402"/>
      <c r="BZ90" s="1402"/>
      <c r="CA90" s="1402"/>
      <c r="CB90" s="1402"/>
      <c r="CC90" s="1402"/>
      <c r="CD90" s="1402"/>
      <c r="CE90" s="1402"/>
      <c r="CF90" s="1402"/>
      <c r="CG90" s="1402"/>
      <c r="CH90" s="1402"/>
      <c r="CI90" s="1402"/>
      <c r="CJ90" s="1402"/>
      <c r="CK90" s="1402"/>
      <c r="CL90" s="1402"/>
      <c r="CM90" s="1402"/>
      <c r="CN90" s="1402"/>
      <c r="CO90" s="1402"/>
      <c r="CP90" s="1402"/>
      <c r="CQ90" s="1402"/>
      <c r="CR90" s="1402"/>
      <c r="CS90" s="1402"/>
      <c r="CT90" s="1402"/>
      <c r="CU90" s="1402"/>
      <c r="CV90" s="1402"/>
      <c r="CW90" s="1402"/>
      <c r="CX90" s="1403"/>
      <c r="CY90" s="1145"/>
    </row>
    <row r="91" spans="2:103" ht="15" customHeight="1">
      <c r="B91" s="2373" t="s">
        <v>1248</v>
      </c>
      <c r="C91" s="1111"/>
      <c r="D91" s="1111"/>
      <c r="E91" s="1111"/>
      <c r="F91" s="1111"/>
      <c r="G91" s="1111"/>
      <c r="H91" s="1111"/>
      <c r="I91" s="1111"/>
      <c r="J91" s="1111"/>
      <c r="K91" s="1111"/>
      <c r="L91" s="1111"/>
      <c r="M91" s="1111"/>
      <c r="N91" s="1111"/>
      <c r="O91" s="1111"/>
      <c r="P91" s="1111"/>
      <c r="Q91" s="1111"/>
      <c r="R91" s="1111"/>
      <c r="S91" s="1111"/>
      <c r="T91" s="1111"/>
      <c r="U91" s="1111"/>
      <c r="V91" s="1111"/>
      <c r="W91" s="1111"/>
      <c r="X91" s="1111"/>
      <c r="Y91" s="1111"/>
      <c r="Z91" s="1111"/>
      <c r="AA91" s="1111"/>
      <c r="AB91" s="1111"/>
      <c r="AC91" s="1111"/>
      <c r="AD91" s="1111"/>
      <c r="AE91" s="1111"/>
      <c r="AF91" s="1111"/>
      <c r="AG91" s="1111"/>
      <c r="AH91" s="1111"/>
      <c r="AI91" s="1111"/>
      <c r="AJ91" s="1111"/>
      <c r="AK91" s="1111"/>
      <c r="AL91" s="1111"/>
      <c r="AM91" s="1111"/>
      <c r="AN91" s="1111"/>
      <c r="AO91" s="1111"/>
      <c r="AP91" s="1111"/>
      <c r="AQ91" s="1111"/>
      <c r="AR91" s="1111"/>
      <c r="AS91" s="1111"/>
      <c r="AT91" s="1111"/>
      <c r="AU91" s="1111"/>
      <c r="AV91" s="1111"/>
      <c r="AW91" s="1111"/>
      <c r="AX91" s="1111"/>
      <c r="AY91" s="1111"/>
      <c r="AZ91" s="1111"/>
      <c r="BA91" s="1111"/>
      <c r="BB91" s="1111"/>
      <c r="BC91" s="1111"/>
      <c r="BD91" s="1111"/>
      <c r="BE91" s="1111"/>
      <c r="BF91" s="1111"/>
      <c r="BG91" s="1111"/>
      <c r="BH91" s="1111"/>
      <c r="BI91" s="1111"/>
      <c r="BJ91" s="1111"/>
      <c r="BK91" s="1111"/>
      <c r="BL91" s="1111"/>
      <c r="BM91" s="1111"/>
      <c r="BN91" s="1111"/>
      <c r="BO91" s="1111"/>
      <c r="BP91" s="1111"/>
      <c r="BQ91" s="1111"/>
      <c r="BR91" s="1111"/>
      <c r="BS91" s="1111"/>
      <c r="BT91" s="1111"/>
      <c r="BU91" s="1111"/>
      <c r="BV91" s="1111"/>
      <c r="BW91" s="1111"/>
      <c r="BX91" s="1111"/>
      <c r="BY91" s="1111"/>
      <c r="BZ91" s="1111"/>
      <c r="CA91" s="1111"/>
      <c r="CB91" s="1111"/>
      <c r="CC91" s="1111"/>
      <c r="CD91" s="1111"/>
      <c r="CE91" s="1111"/>
      <c r="CF91" s="1111"/>
      <c r="CG91" s="1111"/>
      <c r="CH91" s="1111"/>
      <c r="CI91" s="1111"/>
      <c r="CJ91" s="1111"/>
      <c r="CK91" s="1111"/>
      <c r="CL91" s="1111"/>
      <c r="CM91" s="1111"/>
      <c r="CN91" s="1111"/>
      <c r="CO91" s="1111"/>
      <c r="CP91" s="1111"/>
      <c r="CQ91" s="1111"/>
      <c r="CR91" s="1111"/>
      <c r="CS91" s="1111"/>
      <c r="CT91" s="1111"/>
      <c r="CU91" s="1111"/>
      <c r="CV91" s="1111"/>
      <c r="CW91" s="1111"/>
      <c r="CX91" s="1124"/>
      <c r="CY91" s="1145"/>
    </row>
    <row r="92" spans="2:103" ht="15" customHeight="1">
      <c r="B92" s="1404" t="s">
        <v>1278</v>
      </c>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7"/>
      <c r="BR92" s="57"/>
      <c r="BS92" s="57"/>
      <c r="BT92" s="57"/>
      <c r="BU92" s="57"/>
      <c r="BV92" s="57"/>
      <c r="BW92" s="57"/>
      <c r="BX92" s="57"/>
      <c r="BY92" s="57"/>
      <c r="BZ92" s="57"/>
      <c r="CA92" s="57"/>
      <c r="CB92" s="57"/>
      <c r="CC92" s="57"/>
      <c r="CD92" s="57"/>
      <c r="CE92" s="57"/>
      <c r="CF92" s="57"/>
      <c r="CG92" s="57"/>
      <c r="CH92" s="57"/>
      <c r="CI92" s="57"/>
      <c r="CJ92" s="57"/>
      <c r="CK92" s="57"/>
      <c r="CL92" s="57"/>
      <c r="CM92" s="57"/>
      <c r="CN92" s="57"/>
      <c r="CO92" s="57"/>
      <c r="CP92" s="57"/>
      <c r="CQ92" s="57"/>
      <c r="CR92" s="57"/>
      <c r="CS92" s="57"/>
      <c r="CT92" s="57"/>
      <c r="CU92" s="57"/>
      <c r="CV92" s="57"/>
      <c r="CW92" s="57"/>
      <c r="CX92" s="103"/>
      <c r="CY92" s="1145"/>
    </row>
    <row r="93" spans="2:103" ht="15" customHeight="1">
      <c r="B93" s="2372" t="s">
        <v>1895</v>
      </c>
      <c r="C93" s="2400"/>
      <c r="D93" s="2400"/>
      <c r="E93" s="2400"/>
      <c r="F93" s="2400"/>
      <c r="G93" s="2400"/>
      <c r="H93" s="2400"/>
      <c r="I93" s="2400"/>
      <c r="J93" s="2400"/>
      <c r="K93" s="2400"/>
      <c r="L93" s="2400"/>
      <c r="M93" s="2400"/>
      <c r="N93" s="2400"/>
      <c r="O93" s="2400"/>
      <c r="P93" s="2400"/>
      <c r="Q93" s="2400"/>
      <c r="R93" s="2400"/>
      <c r="S93" s="2400"/>
      <c r="T93" s="2400"/>
      <c r="U93" s="2400"/>
      <c r="V93" s="2400"/>
      <c r="W93" s="2400"/>
      <c r="X93" s="2400"/>
      <c r="Y93" s="2400"/>
      <c r="Z93" s="2400"/>
      <c r="AA93" s="2400"/>
      <c r="AB93" s="2400"/>
      <c r="AC93" s="2400"/>
      <c r="AD93" s="2400"/>
      <c r="AE93" s="2400"/>
      <c r="AF93" s="2400"/>
      <c r="AG93" s="2400"/>
      <c r="AH93" s="2400"/>
      <c r="AI93" s="2400"/>
      <c r="AJ93" s="2400"/>
      <c r="AK93" s="2400"/>
      <c r="AL93" s="2400"/>
      <c r="AM93" s="2400"/>
      <c r="AN93" s="2400"/>
      <c r="AO93" s="2400"/>
      <c r="AP93" s="2400"/>
      <c r="AQ93" s="2400"/>
      <c r="AR93" s="2400"/>
      <c r="AS93" s="2400"/>
      <c r="AT93" s="2400"/>
      <c r="AU93" s="2400"/>
      <c r="AV93" s="2400"/>
      <c r="AW93" s="2400"/>
      <c r="AX93" s="2400"/>
      <c r="AY93" s="2400"/>
      <c r="AZ93" s="2400"/>
      <c r="BA93" s="2400"/>
      <c r="BB93" s="2400"/>
      <c r="BC93" s="2400"/>
      <c r="BD93" s="2400"/>
      <c r="BE93" s="2400"/>
      <c r="BF93" s="2400"/>
      <c r="BG93" s="2400"/>
      <c r="BH93" s="2400"/>
      <c r="BI93" s="2400"/>
      <c r="BJ93" s="2400"/>
      <c r="BK93" s="2400"/>
      <c r="BL93" s="2400"/>
      <c r="BM93" s="2400"/>
      <c r="BN93" s="2400"/>
      <c r="BO93" s="2400"/>
      <c r="BP93" s="2400"/>
      <c r="BQ93" s="2400"/>
      <c r="BR93" s="2400"/>
      <c r="BS93" s="2400"/>
      <c r="BT93" s="2400"/>
      <c r="BU93" s="2400"/>
      <c r="BV93" s="2400"/>
      <c r="BW93" s="2400"/>
      <c r="BX93" s="2400"/>
      <c r="BY93" s="2400"/>
      <c r="BZ93" s="2400"/>
      <c r="CA93" s="2400"/>
      <c r="CB93" s="2400"/>
      <c r="CC93" s="2400"/>
      <c r="CD93" s="2400"/>
      <c r="CE93" s="2400"/>
      <c r="CF93" s="2400"/>
      <c r="CG93" s="2400"/>
      <c r="CH93" s="2400"/>
      <c r="CI93" s="2400"/>
      <c r="CJ93" s="2400"/>
      <c r="CK93" s="2400"/>
      <c r="CL93" s="2400"/>
      <c r="CM93" s="2400"/>
      <c r="CN93" s="2400"/>
      <c r="CO93" s="2400"/>
      <c r="CP93" s="2400"/>
      <c r="CQ93" s="2400"/>
      <c r="CR93" s="2400"/>
      <c r="CS93" s="2400"/>
      <c r="CT93" s="2400"/>
      <c r="CU93" s="2400"/>
      <c r="CV93" s="2400"/>
      <c r="CW93" s="2400"/>
      <c r="CX93" s="2401"/>
      <c r="CY93" s="1117"/>
    </row>
    <row r="94" spans="2:103" ht="15" customHeight="1">
      <c r="B94" s="2328" t="s">
        <v>1248</v>
      </c>
      <c r="C94" s="1111"/>
      <c r="D94" s="1111"/>
      <c r="E94" s="1111"/>
      <c r="F94" s="1111"/>
      <c r="G94" s="1111"/>
      <c r="H94" s="1111"/>
      <c r="I94" s="1111"/>
      <c r="J94" s="1111"/>
      <c r="K94" s="1111"/>
      <c r="L94" s="1111"/>
      <c r="M94" s="1111"/>
      <c r="N94" s="1111"/>
      <c r="O94" s="1111"/>
      <c r="P94" s="1111"/>
      <c r="Q94" s="1111"/>
      <c r="R94" s="1111"/>
      <c r="S94" s="1111"/>
      <c r="T94" s="1111"/>
      <c r="U94" s="1111"/>
      <c r="V94" s="1111"/>
      <c r="W94" s="1111"/>
      <c r="X94" s="1111"/>
      <c r="Y94" s="1111"/>
      <c r="Z94" s="1111"/>
      <c r="AA94" s="1111"/>
      <c r="AB94" s="1111"/>
      <c r="AC94" s="1111"/>
      <c r="AD94" s="1111"/>
      <c r="AE94" s="1111"/>
      <c r="AF94" s="1111"/>
      <c r="AG94" s="1111"/>
      <c r="AH94" s="1111"/>
      <c r="AI94" s="1111"/>
      <c r="AJ94" s="1111"/>
      <c r="AK94" s="1111"/>
      <c r="AL94" s="1111"/>
      <c r="AM94" s="1111"/>
      <c r="AN94" s="1111"/>
      <c r="AO94" s="1111"/>
      <c r="AP94" s="1111"/>
      <c r="AQ94" s="1111"/>
      <c r="AR94" s="1111"/>
      <c r="AS94" s="1111"/>
      <c r="AT94" s="1111"/>
      <c r="AU94" s="1111"/>
      <c r="AV94" s="1111"/>
      <c r="AW94" s="1111"/>
      <c r="AX94" s="1111"/>
      <c r="AY94" s="1111"/>
      <c r="AZ94" s="1111"/>
      <c r="BA94" s="1111"/>
      <c r="BB94" s="1111"/>
      <c r="BC94" s="1111"/>
      <c r="BD94" s="1111"/>
      <c r="BE94" s="1111"/>
      <c r="BF94" s="1111"/>
      <c r="BG94" s="1111"/>
      <c r="BH94" s="1111"/>
      <c r="BI94" s="1111"/>
      <c r="BJ94" s="1111"/>
      <c r="BK94" s="1111"/>
      <c r="BL94" s="1111"/>
      <c r="BM94" s="1111"/>
      <c r="BN94" s="1111"/>
      <c r="BO94" s="1111"/>
      <c r="BP94" s="1111"/>
      <c r="BQ94" s="1111"/>
      <c r="BR94" s="1111"/>
      <c r="BS94" s="1111"/>
      <c r="BT94" s="1111"/>
      <c r="BU94" s="1111"/>
      <c r="BV94" s="1111"/>
      <c r="BW94" s="1111"/>
      <c r="BX94" s="1111"/>
      <c r="BY94" s="1111"/>
      <c r="BZ94" s="1111"/>
      <c r="CA94" s="1111"/>
      <c r="CB94" s="1111"/>
      <c r="CC94" s="1111"/>
      <c r="CD94" s="1111"/>
      <c r="CE94" s="1111"/>
      <c r="CF94" s="1111"/>
      <c r="CG94" s="1111"/>
      <c r="CH94" s="1111"/>
      <c r="CI94" s="1111"/>
      <c r="CJ94" s="1111"/>
      <c r="CK94" s="1111"/>
      <c r="CL94" s="1111"/>
      <c r="CM94" s="1111"/>
      <c r="CN94" s="1111"/>
      <c r="CO94" s="1111"/>
      <c r="CP94" s="1111"/>
      <c r="CQ94" s="1111"/>
      <c r="CR94" s="1111"/>
      <c r="CS94" s="1111"/>
      <c r="CT94" s="1111"/>
      <c r="CU94" s="1111"/>
      <c r="CV94" s="1111"/>
      <c r="CW94" s="1111"/>
      <c r="CX94" s="1124"/>
      <c r="CY94" s="1117"/>
    </row>
    <row r="95" spans="2:103" ht="15" customHeight="1">
      <c r="B95" s="1417" t="s">
        <v>1280</v>
      </c>
      <c r="C95" s="1111"/>
      <c r="D95" s="1111"/>
      <c r="E95" s="1111"/>
      <c r="F95" s="1111"/>
      <c r="G95" s="1111"/>
      <c r="H95" s="1111"/>
      <c r="I95" s="1111"/>
      <c r="J95" s="1111"/>
      <c r="K95" s="1111"/>
      <c r="L95" s="1111"/>
      <c r="M95" s="1111"/>
      <c r="N95" s="1111"/>
      <c r="O95" s="1111"/>
      <c r="P95" s="1111"/>
      <c r="Q95" s="1111"/>
      <c r="R95" s="1111"/>
      <c r="S95" s="1111"/>
      <c r="T95" s="1111"/>
      <c r="U95" s="1111"/>
      <c r="V95" s="1111"/>
      <c r="W95" s="1111"/>
      <c r="X95" s="1111"/>
      <c r="Y95" s="1111"/>
      <c r="Z95" s="1111"/>
      <c r="AA95" s="1111"/>
      <c r="AB95" s="1111"/>
      <c r="AC95" s="1111"/>
      <c r="AD95" s="1111"/>
      <c r="AE95" s="1111"/>
      <c r="AF95" s="1111"/>
      <c r="AG95" s="1111"/>
      <c r="AH95" s="1111"/>
      <c r="AI95" s="1111"/>
      <c r="AJ95" s="1111"/>
      <c r="AK95" s="1111"/>
      <c r="AL95" s="1111"/>
      <c r="AM95" s="1111"/>
      <c r="AN95" s="1111"/>
      <c r="AO95" s="1111"/>
      <c r="AP95" s="1111"/>
      <c r="AQ95" s="1111"/>
      <c r="AR95" s="1111"/>
      <c r="AS95" s="1111"/>
      <c r="AT95" s="1111"/>
      <c r="AU95" s="1111"/>
      <c r="AV95" s="1111"/>
      <c r="AW95" s="1111"/>
      <c r="AX95" s="1111"/>
      <c r="AY95" s="1111"/>
      <c r="AZ95" s="1111"/>
      <c r="BA95" s="1111"/>
      <c r="BB95" s="1111"/>
      <c r="BC95" s="1111"/>
      <c r="BD95" s="1111"/>
      <c r="BE95" s="1111"/>
      <c r="BF95" s="1111"/>
      <c r="BG95" s="1111"/>
      <c r="BH95" s="1111"/>
      <c r="BI95" s="1111"/>
      <c r="BJ95" s="1111"/>
      <c r="BK95" s="1111"/>
      <c r="BL95" s="1111"/>
      <c r="BM95" s="1111"/>
      <c r="BN95" s="1111"/>
      <c r="BO95" s="1111"/>
      <c r="BP95" s="1111"/>
      <c r="BQ95" s="1111"/>
      <c r="BR95" s="1111"/>
      <c r="BS95" s="1111"/>
      <c r="BT95" s="1111"/>
      <c r="BU95" s="1111"/>
      <c r="BV95" s="1111"/>
      <c r="BW95" s="1111"/>
      <c r="BX95" s="1111"/>
      <c r="BY95" s="1111"/>
      <c r="BZ95" s="1111"/>
      <c r="CA95" s="1111"/>
      <c r="CB95" s="1111"/>
      <c r="CC95" s="1111"/>
      <c r="CD95" s="1111"/>
      <c r="CE95" s="1111"/>
      <c r="CF95" s="1111"/>
      <c r="CG95" s="1111"/>
      <c r="CH95" s="1111"/>
      <c r="CI95" s="1111"/>
      <c r="CJ95" s="1111"/>
      <c r="CK95" s="1111"/>
      <c r="CL95" s="1111"/>
      <c r="CM95" s="1111"/>
      <c r="CN95" s="1111"/>
      <c r="CO95" s="1111"/>
      <c r="CP95" s="1111"/>
      <c r="CQ95" s="1111"/>
      <c r="CR95" s="1111"/>
      <c r="CS95" s="1111"/>
      <c r="CT95" s="1111"/>
      <c r="CU95" s="1111"/>
      <c r="CV95" s="1111"/>
      <c r="CW95" s="1111"/>
      <c r="CX95" s="1124"/>
      <c r="CY95" s="1117"/>
    </row>
    <row r="96" spans="2:103" ht="15" customHeight="1">
      <c r="B96" s="1417" t="s">
        <v>1281</v>
      </c>
      <c r="C96" s="1111"/>
      <c r="D96" s="1111"/>
      <c r="E96" s="1111"/>
      <c r="F96" s="1111"/>
      <c r="G96" s="1111"/>
      <c r="H96" s="1111"/>
      <c r="I96" s="1111"/>
      <c r="J96" s="1111"/>
      <c r="K96" s="1111"/>
      <c r="L96" s="1111"/>
      <c r="M96" s="1111"/>
      <c r="N96" s="1111"/>
      <c r="O96" s="1111"/>
      <c r="P96" s="1111"/>
      <c r="Q96" s="1111"/>
      <c r="R96" s="1111"/>
      <c r="S96" s="1111"/>
      <c r="T96" s="1111"/>
      <c r="U96" s="1111"/>
      <c r="V96" s="1111"/>
      <c r="W96" s="1111"/>
      <c r="X96" s="1111"/>
      <c r="Y96" s="1111"/>
      <c r="Z96" s="1111"/>
      <c r="AA96" s="1111"/>
      <c r="AB96" s="1111"/>
      <c r="AC96" s="1111"/>
      <c r="AD96" s="1111"/>
      <c r="AE96" s="1111"/>
      <c r="AF96" s="1111"/>
      <c r="AG96" s="1111"/>
      <c r="AH96" s="1111"/>
      <c r="AI96" s="1111"/>
      <c r="AJ96" s="1111"/>
      <c r="AK96" s="1111"/>
      <c r="AL96" s="1111"/>
      <c r="AM96" s="1111"/>
      <c r="AN96" s="1111"/>
      <c r="AO96" s="1111"/>
      <c r="AP96" s="1111"/>
      <c r="AQ96" s="1111"/>
      <c r="AR96" s="1111"/>
      <c r="AS96" s="1111"/>
      <c r="AT96" s="1111"/>
      <c r="AU96" s="1111"/>
      <c r="AV96" s="1111"/>
      <c r="AW96" s="1111"/>
      <c r="AX96" s="1111"/>
      <c r="AY96" s="1111"/>
      <c r="AZ96" s="1111"/>
      <c r="BA96" s="1111"/>
      <c r="BB96" s="1111"/>
      <c r="BC96" s="1111"/>
      <c r="BD96" s="1111"/>
      <c r="BE96" s="1111"/>
      <c r="BF96" s="1111"/>
      <c r="BG96" s="1111"/>
      <c r="BH96" s="1111"/>
      <c r="BI96" s="1111"/>
      <c r="BJ96" s="1111"/>
      <c r="BK96" s="1111"/>
      <c r="BL96" s="1111"/>
      <c r="BM96" s="1111"/>
      <c r="BN96" s="1111"/>
      <c r="BO96" s="1111"/>
      <c r="BP96" s="1111"/>
      <c r="BQ96" s="1111"/>
      <c r="BR96" s="1111"/>
      <c r="BS96" s="1111"/>
      <c r="BT96" s="1111"/>
      <c r="BU96" s="1111"/>
      <c r="BV96" s="1111"/>
      <c r="BW96" s="1111"/>
      <c r="BX96" s="1111"/>
      <c r="BY96" s="1111"/>
      <c r="BZ96" s="1111"/>
      <c r="CA96" s="1111"/>
      <c r="CB96" s="1111"/>
      <c r="CC96" s="1111"/>
      <c r="CD96" s="1111"/>
      <c r="CE96" s="1111"/>
      <c r="CF96" s="1111"/>
      <c r="CG96" s="1111"/>
      <c r="CH96" s="1111"/>
      <c r="CI96" s="1111"/>
      <c r="CJ96" s="1111"/>
      <c r="CK96" s="1111"/>
      <c r="CL96" s="1111"/>
      <c r="CM96" s="1111"/>
      <c r="CN96" s="1111"/>
      <c r="CO96" s="1111"/>
      <c r="CP96" s="1111"/>
      <c r="CQ96" s="1111"/>
      <c r="CR96" s="1111"/>
      <c r="CS96" s="1111"/>
      <c r="CT96" s="1111"/>
      <c r="CU96" s="1111"/>
      <c r="CV96" s="1111"/>
      <c r="CW96" s="1111"/>
      <c r="CX96" s="1124"/>
      <c r="CY96" s="1117"/>
    </row>
    <row r="97" spans="2:103" ht="15" customHeight="1">
      <c r="B97" s="1417" t="s">
        <v>1282</v>
      </c>
      <c r="C97" s="1111"/>
      <c r="D97" s="1111"/>
      <c r="E97" s="1111"/>
      <c r="F97" s="1111"/>
      <c r="G97" s="1111"/>
      <c r="H97" s="1111"/>
      <c r="I97" s="1111"/>
      <c r="J97" s="1111"/>
      <c r="K97" s="1111"/>
      <c r="L97" s="1111"/>
      <c r="M97" s="1111"/>
      <c r="N97" s="1111"/>
      <c r="O97" s="1111"/>
      <c r="P97" s="1111"/>
      <c r="Q97" s="1111"/>
      <c r="R97" s="1111"/>
      <c r="S97" s="1111"/>
      <c r="T97" s="1111"/>
      <c r="U97" s="1111"/>
      <c r="V97" s="1111"/>
      <c r="W97" s="1111"/>
      <c r="X97" s="1111"/>
      <c r="Y97" s="1111"/>
      <c r="Z97" s="1111"/>
      <c r="AA97" s="1111"/>
      <c r="AB97" s="1111"/>
      <c r="AC97" s="1111"/>
      <c r="AD97" s="1111"/>
      <c r="AE97" s="1111"/>
      <c r="AF97" s="1111"/>
      <c r="AG97" s="1111"/>
      <c r="AH97" s="1111"/>
      <c r="AI97" s="1111"/>
      <c r="AJ97" s="1111"/>
      <c r="AK97" s="1111"/>
      <c r="AL97" s="1111"/>
      <c r="AM97" s="1111"/>
      <c r="AN97" s="1111"/>
      <c r="AO97" s="1111"/>
      <c r="AP97" s="1111"/>
      <c r="AQ97" s="1111"/>
      <c r="AR97" s="1111"/>
      <c r="AS97" s="1111"/>
      <c r="AT97" s="1111"/>
      <c r="AU97" s="1111"/>
      <c r="AV97" s="1111"/>
      <c r="AW97" s="1111"/>
      <c r="AX97" s="1111"/>
      <c r="AY97" s="1111"/>
      <c r="AZ97" s="1111"/>
      <c r="BA97" s="1111"/>
      <c r="BB97" s="1111"/>
      <c r="BC97" s="1111"/>
      <c r="BD97" s="1111"/>
      <c r="BE97" s="1111"/>
      <c r="BF97" s="1111"/>
      <c r="BG97" s="1111"/>
      <c r="BH97" s="1111"/>
      <c r="BI97" s="1111"/>
      <c r="BJ97" s="1111"/>
      <c r="BK97" s="1111"/>
      <c r="BL97" s="1111"/>
      <c r="BM97" s="1111"/>
      <c r="BN97" s="1111"/>
      <c r="BO97" s="1111"/>
      <c r="BP97" s="1111"/>
      <c r="BQ97" s="1111"/>
      <c r="BR97" s="1111"/>
      <c r="BS97" s="1111"/>
      <c r="BT97" s="1111"/>
      <c r="BU97" s="1111"/>
      <c r="BV97" s="1111"/>
      <c r="BW97" s="1111"/>
      <c r="BX97" s="1111"/>
      <c r="BY97" s="1111"/>
      <c r="BZ97" s="1111"/>
      <c r="CA97" s="1111"/>
      <c r="CB97" s="1111"/>
      <c r="CC97" s="1111"/>
      <c r="CD97" s="1111"/>
      <c r="CE97" s="1111"/>
      <c r="CF97" s="1111"/>
      <c r="CG97" s="1111"/>
      <c r="CH97" s="1111"/>
      <c r="CI97" s="1111"/>
      <c r="CJ97" s="1111"/>
      <c r="CK97" s="1111"/>
      <c r="CL97" s="1111"/>
      <c r="CM97" s="1111"/>
      <c r="CN97" s="1111"/>
      <c r="CO97" s="1111"/>
      <c r="CP97" s="1111"/>
      <c r="CQ97" s="1111"/>
      <c r="CR97" s="1111"/>
      <c r="CS97" s="1111"/>
      <c r="CT97" s="1111"/>
      <c r="CU97" s="1111"/>
      <c r="CV97" s="1111"/>
      <c r="CW97" s="1111"/>
      <c r="CX97" s="1124"/>
      <c r="CY97" s="1117"/>
    </row>
    <row r="98" spans="2:103" ht="15" customHeight="1">
      <c r="B98" s="1417" t="s">
        <v>1283</v>
      </c>
      <c r="C98" s="1111"/>
      <c r="D98" s="1111"/>
      <c r="E98" s="1111"/>
      <c r="F98" s="1111"/>
      <c r="G98" s="1111"/>
      <c r="H98" s="1111"/>
      <c r="I98" s="1111"/>
      <c r="J98" s="1111"/>
      <c r="K98" s="1111"/>
      <c r="L98" s="1111"/>
      <c r="M98" s="1111"/>
      <c r="N98" s="1111"/>
      <c r="O98" s="1111"/>
      <c r="P98" s="1111"/>
      <c r="Q98" s="1111"/>
      <c r="R98" s="1111"/>
      <c r="S98" s="1111"/>
      <c r="T98" s="1111"/>
      <c r="U98" s="1111"/>
      <c r="V98" s="1111"/>
      <c r="W98" s="1111"/>
      <c r="X98" s="1111"/>
      <c r="Y98" s="1111"/>
      <c r="Z98" s="1111"/>
      <c r="AA98" s="1111"/>
      <c r="AB98" s="1111"/>
      <c r="AC98" s="1111"/>
      <c r="AD98" s="1111"/>
      <c r="AE98" s="1111"/>
      <c r="AF98" s="1111"/>
      <c r="AG98" s="1111"/>
      <c r="AH98" s="1111"/>
      <c r="AI98" s="1111"/>
      <c r="AJ98" s="1111"/>
      <c r="AK98" s="1111"/>
      <c r="AL98" s="1111"/>
      <c r="AM98" s="1111"/>
      <c r="AN98" s="1111"/>
      <c r="AO98" s="1111"/>
      <c r="AP98" s="1111"/>
      <c r="AQ98" s="1111"/>
      <c r="AR98" s="1111"/>
      <c r="AS98" s="1111"/>
      <c r="AT98" s="1111"/>
      <c r="AU98" s="1111"/>
      <c r="AV98" s="1111"/>
      <c r="AW98" s="1111"/>
      <c r="AX98" s="1111"/>
      <c r="AY98" s="1111"/>
      <c r="AZ98" s="1111"/>
      <c r="BA98" s="1111"/>
      <c r="BB98" s="1111"/>
      <c r="BC98" s="1111"/>
      <c r="BD98" s="1111"/>
      <c r="BE98" s="1111"/>
      <c r="BF98" s="1111"/>
      <c r="BG98" s="1111"/>
      <c r="BH98" s="1111"/>
      <c r="BI98" s="1111"/>
      <c r="BJ98" s="1111"/>
      <c r="BK98" s="1111"/>
      <c r="BL98" s="1111"/>
      <c r="BM98" s="1111"/>
      <c r="BN98" s="1111"/>
      <c r="BO98" s="1111"/>
      <c r="BP98" s="1111"/>
      <c r="BQ98" s="1111"/>
      <c r="BR98" s="1111"/>
      <c r="BS98" s="1111"/>
      <c r="BT98" s="1111"/>
      <c r="BU98" s="1111"/>
      <c r="BV98" s="1111"/>
      <c r="BW98" s="1111"/>
      <c r="BX98" s="1111"/>
      <c r="BY98" s="1111"/>
      <c r="BZ98" s="1111"/>
      <c r="CA98" s="1111"/>
      <c r="CB98" s="1111"/>
      <c r="CC98" s="1111"/>
      <c r="CD98" s="1111"/>
      <c r="CE98" s="1111"/>
      <c r="CF98" s="1111"/>
      <c r="CG98" s="1111"/>
      <c r="CH98" s="1111"/>
      <c r="CI98" s="1111"/>
      <c r="CJ98" s="1111"/>
      <c r="CK98" s="1111"/>
      <c r="CL98" s="1111"/>
      <c r="CM98" s="1111"/>
      <c r="CN98" s="1111"/>
      <c r="CO98" s="1111"/>
      <c r="CP98" s="1111"/>
      <c r="CQ98" s="1111"/>
      <c r="CR98" s="1111"/>
      <c r="CS98" s="1111"/>
      <c r="CT98" s="1111"/>
      <c r="CU98" s="1111"/>
      <c r="CV98" s="1111"/>
      <c r="CW98" s="1111"/>
      <c r="CX98" s="1124"/>
      <c r="CY98" s="1117"/>
    </row>
    <row r="99" spans="2:103" ht="15" customHeight="1">
      <c r="B99" s="1417" t="s">
        <v>1284</v>
      </c>
      <c r="C99" s="1111"/>
      <c r="D99" s="1111"/>
      <c r="E99" s="1111"/>
      <c r="F99" s="1111"/>
      <c r="G99" s="1111"/>
      <c r="H99" s="1111"/>
      <c r="I99" s="1111"/>
      <c r="J99" s="1111"/>
      <c r="K99" s="1111"/>
      <c r="L99" s="1111"/>
      <c r="M99" s="1111"/>
      <c r="N99" s="1111"/>
      <c r="O99" s="1111"/>
      <c r="P99" s="1111"/>
      <c r="Q99" s="1111"/>
      <c r="R99" s="1111"/>
      <c r="S99" s="1111"/>
      <c r="T99" s="1111"/>
      <c r="U99" s="1111"/>
      <c r="V99" s="1111"/>
      <c r="W99" s="1111"/>
      <c r="X99" s="1111"/>
      <c r="Y99" s="1111"/>
      <c r="Z99" s="1111"/>
      <c r="AA99" s="1111"/>
      <c r="AB99" s="1111"/>
      <c r="AC99" s="1111"/>
      <c r="AD99" s="1111"/>
      <c r="AE99" s="1111"/>
      <c r="AF99" s="1111"/>
      <c r="AG99" s="1111"/>
      <c r="AH99" s="1111"/>
      <c r="AI99" s="1111"/>
      <c r="AJ99" s="1111"/>
      <c r="AK99" s="1111"/>
      <c r="AL99" s="1111"/>
      <c r="AM99" s="1111"/>
      <c r="AN99" s="1111"/>
      <c r="AO99" s="1111"/>
      <c r="AP99" s="1111"/>
      <c r="AQ99" s="1111"/>
      <c r="AR99" s="1111"/>
      <c r="AS99" s="1111"/>
      <c r="AT99" s="1111"/>
      <c r="AU99" s="1111"/>
      <c r="AV99" s="1111"/>
      <c r="AW99" s="1111"/>
      <c r="AX99" s="1111"/>
      <c r="AY99" s="1111"/>
      <c r="AZ99" s="1111"/>
      <c r="BA99" s="1111"/>
      <c r="BB99" s="1111"/>
      <c r="BC99" s="1111"/>
      <c r="BD99" s="1111"/>
      <c r="BE99" s="1111"/>
      <c r="BF99" s="1111"/>
      <c r="BG99" s="1111"/>
      <c r="BH99" s="1111"/>
      <c r="BI99" s="1111"/>
      <c r="BJ99" s="1111"/>
      <c r="BK99" s="1111"/>
      <c r="BL99" s="1111"/>
      <c r="BM99" s="1111"/>
      <c r="BN99" s="1111"/>
      <c r="BO99" s="1111"/>
      <c r="BP99" s="1111"/>
      <c r="BQ99" s="1111"/>
      <c r="BR99" s="1111"/>
      <c r="BS99" s="1111"/>
      <c r="BT99" s="1111"/>
      <c r="BU99" s="1111"/>
      <c r="BV99" s="1111"/>
      <c r="BW99" s="1111"/>
      <c r="BX99" s="1111"/>
      <c r="BY99" s="1111"/>
      <c r="BZ99" s="1111"/>
      <c r="CA99" s="1111"/>
      <c r="CB99" s="1111"/>
      <c r="CC99" s="1111"/>
      <c r="CD99" s="1111"/>
      <c r="CE99" s="1111"/>
      <c r="CF99" s="1111"/>
      <c r="CG99" s="1111"/>
      <c r="CH99" s="1111"/>
      <c r="CI99" s="1111"/>
      <c r="CJ99" s="1111"/>
      <c r="CK99" s="1111"/>
      <c r="CL99" s="1111"/>
      <c r="CM99" s="1111"/>
      <c r="CN99" s="1111"/>
      <c r="CO99" s="1111"/>
      <c r="CP99" s="1111"/>
      <c r="CQ99" s="1111"/>
      <c r="CR99" s="1111"/>
      <c r="CS99" s="1111"/>
      <c r="CT99" s="1111"/>
      <c r="CU99" s="1111"/>
      <c r="CV99" s="1111"/>
      <c r="CW99" s="1111"/>
      <c r="CX99" s="1124"/>
      <c r="CY99" s="1117"/>
    </row>
    <row r="100" spans="2:103" ht="15" customHeight="1">
      <c r="B100" s="1417" t="s">
        <v>1285</v>
      </c>
      <c r="C100" s="1111"/>
      <c r="D100" s="1111"/>
      <c r="E100" s="1111"/>
      <c r="F100" s="1111"/>
      <c r="G100" s="1111"/>
      <c r="H100" s="1111"/>
      <c r="I100" s="1111"/>
      <c r="J100" s="1111"/>
      <c r="K100" s="1111"/>
      <c r="L100" s="1111"/>
      <c r="M100" s="1111"/>
      <c r="N100" s="1111"/>
      <c r="O100" s="1111"/>
      <c r="P100" s="1111"/>
      <c r="Q100" s="1111"/>
      <c r="R100" s="1111"/>
      <c r="S100" s="1111"/>
      <c r="T100" s="1111"/>
      <c r="U100" s="1111"/>
      <c r="V100" s="1111"/>
      <c r="W100" s="1111"/>
      <c r="X100" s="1111"/>
      <c r="Y100" s="1111"/>
      <c r="Z100" s="1111"/>
      <c r="AA100" s="1111"/>
      <c r="AB100" s="1111"/>
      <c r="AC100" s="1111"/>
      <c r="AD100" s="1111"/>
      <c r="AE100" s="1111"/>
      <c r="AF100" s="1111"/>
      <c r="AG100" s="1111"/>
      <c r="AH100" s="1111"/>
      <c r="AI100" s="1111"/>
      <c r="AJ100" s="1111"/>
      <c r="AK100" s="1111"/>
      <c r="AL100" s="1111"/>
      <c r="AM100" s="1111"/>
      <c r="AN100" s="1111"/>
      <c r="AO100" s="1111"/>
      <c r="AP100" s="1111"/>
      <c r="AQ100" s="1111"/>
      <c r="AR100" s="1111"/>
      <c r="AS100" s="1111"/>
      <c r="AT100" s="1111"/>
      <c r="AU100" s="1111"/>
      <c r="AV100" s="1111"/>
      <c r="AW100" s="1111"/>
      <c r="AX100" s="1111"/>
      <c r="AY100" s="1111"/>
      <c r="AZ100" s="1111"/>
      <c r="BA100" s="1111"/>
      <c r="BB100" s="1111"/>
      <c r="BC100" s="1111"/>
      <c r="BD100" s="1111"/>
      <c r="BE100" s="1111"/>
      <c r="BF100" s="1111"/>
      <c r="BG100" s="1111"/>
      <c r="BH100" s="1111"/>
      <c r="BI100" s="1111"/>
      <c r="BJ100" s="1111"/>
      <c r="BK100" s="1111"/>
      <c r="BL100" s="1111"/>
      <c r="BM100" s="1111"/>
      <c r="BN100" s="1111"/>
      <c r="BO100" s="1111"/>
      <c r="BP100" s="1111"/>
      <c r="BQ100" s="1111"/>
      <c r="BR100" s="1111"/>
      <c r="BS100" s="1111"/>
      <c r="BT100" s="1111"/>
      <c r="BU100" s="1111"/>
      <c r="BV100" s="1111"/>
      <c r="BW100" s="1111"/>
      <c r="BX100" s="1111"/>
      <c r="BY100" s="1111"/>
      <c r="BZ100" s="1111"/>
      <c r="CA100" s="1111"/>
      <c r="CB100" s="1111"/>
      <c r="CC100" s="1111"/>
      <c r="CD100" s="1111"/>
      <c r="CE100" s="1111"/>
      <c r="CF100" s="1111"/>
      <c r="CG100" s="1111"/>
      <c r="CH100" s="1111"/>
      <c r="CI100" s="1111"/>
      <c r="CJ100" s="1111"/>
      <c r="CK100" s="1111"/>
      <c r="CL100" s="1111"/>
      <c r="CM100" s="1111"/>
      <c r="CN100" s="1111"/>
      <c r="CO100" s="1111"/>
      <c r="CP100" s="1111"/>
      <c r="CQ100" s="1111"/>
      <c r="CR100" s="1111"/>
      <c r="CS100" s="1111"/>
      <c r="CT100" s="1111"/>
      <c r="CU100" s="1111"/>
      <c r="CV100" s="1111"/>
      <c r="CW100" s="1111"/>
      <c r="CX100" s="1124"/>
      <c r="CY100" s="1145"/>
    </row>
    <row r="101" spans="2:103" ht="15" customHeight="1">
      <c r="B101" s="2374" t="s">
        <v>1896</v>
      </c>
      <c r="C101" s="2400"/>
      <c r="D101" s="2400"/>
      <c r="E101" s="2400"/>
      <c r="F101" s="2400"/>
      <c r="G101" s="2400"/>
      <c r="H101" s="2400"/>
      <c r="I101" s="2400"/>
      <c r="J101" s="2400"/>
      <c r="K101" s="2400"/>
      <c r="L101" s="2400"/>
      <c r="M101" s="2400"/>
      <c r="N101" s="2400"/>
      <c r="O101" s="2400"/>
      <c r="P101" s="2400"/>
      <c r="Q101" s="2400"/>
      <c r="R101" s="2400"/>
      <c r="S101" s="2400"/>
      <c r="T101" s="2400"/>
      <c r="U101" s="2400"/>
      <c r="V101" s="2400"/>
      <c r="W101" s="2400"/>
      <c r="X101" s="2400"/>
      <c r="Y101" s="2400"/>
      <c r="Z101" s="2400"/>
      <c r="AA101" s="2400"/>
      <c r="AB101" s="2400"/>
      <c r="AC101" s="2400"/>
      <c r="AD101" s="2400"/>
      <c r="AE101" s="2400"/>
      <c r="AF101" s="2400"/>
      <c r="AG101" s="2400"/>
      <c r="AH101" s="2400"/>
      <c r="AI101" s="2400"/>
      <c r="AJ101" s="2400"/>
      <c r="AK101" s="2400"/>
      <c r="AL101" s="2400"/>
      <c r="AM101" s="2400"/>
      <c r="AN101" s="2400"/>
      <c r="AO101" s="2400"/>
      <c r="AP101" s="2400"/>
      <c r="AQ101" s="2400"/>
      <c r="AR101" s="2400"/>
      <c r="AS101" s="2400"/>
      <c r="AT101" s="2400"/>
      <c r="AU101" s="2400"/>
      <c r="AV101" s="2400"/>
      <c r="AW101" s="2400"/>
      <c r="AX101" s="2400"/>
      <c r="AY101" s="2400"/>
      <c r="AZ101" s="2400"/>
      <c r="BA101" s="2400"/>
      <c r="BB101" s="2400"/>
      <c r="BC101" s="2400"/>
      <c r="BD101" s="2400"/>
      <c r="BE101" s="2400"/>
      <c r="BF101" s="2400"/>
      <c r="BG101" s="2400"/>
      <c r="BH101" s="2400"/>
      <c r="BI101" s="2400"/>
      <c r="BJ101" s="2400"/>
      <c r="BK101" s="2400"/>
      <c r="BL101" s="2400"/>
      <c r="BM101" s="2400"/>
      <c r="BN101" s="2400"/>
      <c r="BO101" s="2400"/>
      <c r="BP101" s="2400"/>
      <c r="BQ101" s="2400"/>
      <c r="BR101" s="2400"/>
      <c r="BS101" s="2400"/>
      <c r="BT101" s="2400"/>
      <c r="BU101" s="2400"/>
      <c r="BV101" s="2400"/>
      <c r="BW101" s="2400"/>
      <c r="BX101" s="2400"/>
      <c r="BY101" s="2400"/>
      <c r="BZ101" s="2400"/>
      <c r="CA101" s="2400"/>
      <c r="CB101" s="2400"/>
      <c r="CC101" s="2400"/>
      <c r="CD101" s="2400"/>
      <c r="CE101" s="2400"/>
      <c r="CF101" s="2400"/>
      <c r="CG101" s="2400"/>
      <c r="CH101" s="2400"/>
      <c r="CI101" s="2400"/>
      <c r="CJ101" s="2400"/>
      <c r="CK101" s="2400"/>
      <c r="CL101" s="2400"/>
      <c r="CM101" s="2400"/>
      <c r="CN101" s="2400"/>
      <c r="CO101" s="2400"/>
      <c r="CP101" s="2400"/>
      <c r="CQ101" s="2400"/>
      <c r="CR101" s="2400"/>
      <c r="CS101" s="2400"/>
      <c r="CT101" s="2400"/>
      <c r="CU101" s="2400"/>
      <c r="CV101" s="2400"/>
      <c r="CW101" s="2400"/>
      <c r="CX101" s="2401"/>
      <c r="CY101" s="1117"/>
    </row>
    <row r="102" spans="2:103" ht="15" customHeight="1">
      <c r="B102" s="1418" t="s">
        <v>1256</v>
      </c>
      <c r="C102" s="1111"/>
      <c r="D102" s="1111"/>
      <c r="E102" s="1111"/>
      <c r="F102" s="1111"/>
      <c r="G102" s="1111"/>
      <c r="H102" s="1111"/>
      <c r="I102" s="1111"/>
      <c r="J102" s="1111"/>
      <c r="K102" s="1111"/>
      <c r="L102" s="1111"/>
      <c r="M102" s="1111"/>
      <c r="N102" s="1111"/>
      <c r="O102" s="1111"/>
      <c r="P102" s="1111"/>
      <c r="Q102" s="1111"/>
      <c r="R102" s="1111"/>
      <c r="S102" s="1111"/>
      <c r="T102" s="1111"/>
      <c r="U102" s="1111"/>
      <c r="V102" s="1111"/>
      <c r="W102" s="1111"/>
      <c r="X102" s="1111"/>
      <c r="Y102" s="1111"/>
      <c r="Z102" s="1111"/>
      <c r="AA102" s="1111"/>
      <c r="AB102" s="1111"/>
      <c r="AC102" s="1111"/>
      <c r="AD102" s="1111"/>
      <c r="AE102" s="1111"/>
      <c r="AF102" s="1111"/>
      <c r="AG102" s="1111"/>
      <c r="AH102" s="1111"/>
      <c r="AI102" s="1111"/>
      <c r="AJ102" s="1111"/>
      <c r="AK102" s="1111"/>
      <c r="AL102" s="1111"/>
      <c r="AM102" s="1111"/>
      <c r="AN102" s="1111"/>
      <c r="AO102" s="1111"/>
      <c r="AP102" s="1111"/>
      <c r="AQ102" s="1111"/>
      <c r="AR102" s="1111"/>
      <c r="AS102" s="1111"/>
      <c r="AT102" s="1111"/>
      <c r="AU102" s="1111"/>
      <c r="AV102" s="1111"/>
      <c r="AW102" s="1111"/>
      <c r="AX102" s="1111"/>
      <c r="AY102" s="1111"/>
      <c r="AZ102" s="1111"/>
      <c r="BA102" s="1111"/>
      <c r="BB102" s="1111"/>
      <c r="BC102" s="1111"/>
      <c r="BD102" s="1111"/>
      <c r="BE102" s="1111"/>
      <c r="BF102" s="1111"/>
      <c r="BG102" s="1111"/>
      <c r="BH102" s="1111"/>
      <c r="BI102" s="1111"/>
      <c r="BJ102" s="1111"/>
      <c r="BK102" s="1111"/>
      <c r="BL102" s="1111"/>
      <c r="BM102" s="1111"/>
      <c r="BN102" s="1111"/>
      <c r="BO102" s="1111"/>
      <c r="BP102" s="1111"/>
      <c r="BQ102" s="1111"/>
      <c r="BR102" s="1111"/>
      <c r="BS102" s="1111"/>
      <c r="BT102" s="1111"/>
      <c r="BU102" s="1111"/>
      <c r="BV102" s="1111"/>
      <c r="BW102" s="1111"/>
      <c r="BX102" s="1111"/>
      <c r="BY102" s="1111"/>
      <c r="BZ102" s="1111"/>
      <c r="CA102" s="1111"/>
      <c r="CB102" s="1111"/>
      <c r="CC102" s="1111"/>
      <c r="CD102" s="1111"/>
      <c r="CE102" s="1111"/>
      <c r="CF102" s="1111"/>
      <c r="CG102" s="1111"/>
      <c r="CH102" s="1111"/>
      <c r="CI102" s="1111"/>
      <c r="CJ102" s="1111"/>
      <c r="CK102" s="1111"/>
      <c r="CL102" s="1111"/>
      <c r="CM102" s="1111"/>
      <c r="CN102" s="1111"/>
      <c r="CO102" s="1111"/>
      <c r="CP102" s="1111"/>
      <c r="CQ102" s="1111"/>
      <c r="CR102" s="1111"/>
      <c r="CS102" s="1111"/>
      <c r="CT102" s="1111"/>
      <c r="CU102" s="1111"/>
      <c r="CV102" s="1111"/>
      <c r="CW102" s="1111"/>
      <c r="CX102" s="1124"/>
      <c r="CY102" s="1117"/>
    </row>
    <row r="103" spans="2:103" ht="15" customHeight="1">
      <c r="B103" s="2328" t="s">
        <v>1248</v>
      </c>
      <c r="C103" s="1111"/>
      <c r="D103" s="1111"/>
      <c r="E103" s="1111"/>
      <c r="F103" s="1111"/>
      <c r="G103" s="1111"/>
      <c r="H103" s="1111"/>
      <c r="I103" s="1111"/>
      <c r="J103" s="1111"/>
      <c r="K103" s="1111"/>
      <c r="L103" s="1111"/>
      <c r="M103" s="1111"/>
      <c r="N103" s="1111"/>
      <c r="O103" s="1111"/>
      <c r="P103" s="1111"/>
      <c r="Q103" s="1111"/>
      <c r="R103" s="1111"/>
      <c r="S103" s="1111"/>
      <c r="T103" s="1111"/>
      <c r="U103" s="1111"/>
      <c r="V103" s="1111"/>
      <c r="W103" s="1111"/>
      <c r="X103" s="1111"/>
      <c r="Y103" s="1111"/>
      <c r="Z103" s="1111"/>
      <c r="AA103" s="1111"/>
      <c r="AB103" s="1111"/>
      <c r="AC103" s="1111"/>
      <c r="AD103" s="1111"/>
      <c r="AE103" s="1111"/>
      <c r="AF103" s="1111"/>
      <c r="AG103" s="1111"/>
      <c r="AH103" s="1111"/>
      <c r="AI103" s="1111"/>
      <c r="AJ103" s="1111"/>
      <c r="AK103" s="1111"/>
      <c r="AL103" s="1111"/>
      <c r="AM103" s="1111"/>
      <c r="AN103" s="1111"/>
      <c r="AO103" s="1111"/>
      <c r="AP103" s="1111"/>
      <c r="AQ103" s="1111"/>
      <c r="AR103" s="1111"/>
      <c r="AS103" s="1111"/>
      <c r="AT103" s="1111"/>
      <c r="AU103" s="1111"/>
      <c r="AV103" s="1111"/>
      <c r="AW103" s="1111"/>
      <c r="AX103" s="1111"/>
      <c r="AY103" s="1111"/>
      <c r="AZ103" s="1111"/>
      <c r="BA103" s="1111"/>
      <c r="BB103" s="1111"/>
      <c r="BC103" s="1111"/>
      <c r="BD103" s="1111"/>
      <c r="BE103" s="1111"/>
      <c r="BF103" s="1111"/>
      <c r="BG103" s="1111"/>
      <c r="BH103" s="1111"/>
      <c r="BI103" s="1111"/>
      <c r="BJ103" s="1111"/>
      <c r="BK103" s="1111"/>
      <c r="BL103" s="1111"/>
      <c r="BM103" s="1111"/>
      <c r="BN103" s="1111"/>
      <c r="BO103" s="1111"/>
      <c r="BP103" s="1111"/>
      <c r="BQ103" s="1111"/>
      <c r="BR103" s="1111"/>
      <c r="BS103" s="1111"/>
      <c r="BT103" s="1111"/>
      <c r="BU103" s="1111"/>
      <c r="BV103" s="1111"/>
      <c r="BW103" s="1111"/>
      <c r="BX103" s="1111"/>
      <c r="BY103" s="1111"/>
      <c r="BZ103" s="1111"/>
      <c r="CA103" s="1111"/>
      <c r="CB103" s="1111"/>
      <c r="CC103" s="1111"/>
      <c r="CD103" s="1111"/>
      <c r="CE103" s="1111"/>
      <c r="CF103" s="1111"/>
      <c r="CG103" s="1111"/>
      <c r="CH103" s="1111"/>
      <c r="CI103" s="1111"/>
      <c r="CJ103" s="1111"/>
      <c r="CK103" s="1111"/>
      <c r="CL103" s="1111"/>
      <c r="CM103" s="1111"/>
      <c r="CN103" s="1111"/>
      <c r="CO103" s="1111"/>
      <c r="CP103" s="1111"/>
      <c r="CQ103" s="1111"/>
      <c r="CR103" s="1111"/>
      <c r="CS103" s="1111"/>
      <c r="CT103" s="1111"/>
      <c r="CU103" s="1111"/>
      <c r="CV103" s="1111"/>
      <c r="CW103" s="1111"/>
      <c r="CX103" s="1124"/>
      <c r="CY103" s="1117"/>
    </row>
    <row r="104" spans="2:103" ht="15" customHeight="1">
      <c r="B104" s="2366" t="s">
        <v>1269</v>
      </c>
      <c r="C104" s="1111"/>
      <c r="D104" s="1111"/>
      <c r="E104" s="1111"/>
      <c r="F104" s="1111"/>
      <c r="G104" s="1111"/>
      <c r="H104" s="1111"/>
      <c r="I104" s="1111"/>
      <c r="J104" s="1111"/>
      <c r="K104" s="1111"/>
      <c r="L104" s="1111"/>
      <c r="M104" s="1111"/>
      <c r="N104" s="1111"/>
      <c r="O104" s="1111"/>
      <c r="P104" s="1111"/>
      <c r="Q104" s="1111"/>
      <c r="R104" s="1111"/>
      <c r="S104" s="1111"/>
      <c r="T104" s="1111"/>
      <c r="U104" s="1111"/>
      <c r="V104" s="1111"/>
      <c r="W104" s="1111"/>
      <c r="X104" s="1111"/>
      <c r="Y104" s="1111"/>
      <c r="Z104" s="1111"/>
      <c r="AA104" s="1111"/>
      <c r="AB104" s="1111"/>
      <c r="AC104" s="1111"/>
      <c r="AD104" s="1111"/>
      <c r="AE104" s="1111"/>
      <c r="AF104" s="1111"/>
      <c r="AG104" s="1111"/>
      <c r="AH104" s="1111"/>
      <c r="AI104" s="1111"/>
      <c r="AJ104" s="1111"/>
      <c r="AK104" s="1111"/>
      <c r="AL104" s="1111"/>
      <c r="AM104" s="1111"/>
      <c r="AN104" s="1111"/>
      <c r="AO104" s="1111"/>
      <c r="AP104" s="1111"/>
      <c r="AQ104" s="1111"/>
      <c r="AR104" s="1111"/>
      <c r="AS104" s="1111"/>
      <c r="AT104" s="1111"/>
      <c r="AU104" s="1111"/>
      <c r="AV104" s="1111"/>
      <c r="AW104" s="1111"/>
      <c r="AX104" s="1111"/>
      <c r="AY104" s="1111"/>
      <c r="AZ104" s="1111"/>
      <c r="BA104" s="1111"/>
      <c r="BB104" s="1111"/>
      <c r="BC104" s="1111"/>
      <c r="BD104" s="1111"/>
      <c r="BE104" s="1111"/>
      <c r="BF104" s="1111"/>
      <c r="BG104" s="1111"/>
      <c r="BH104" s="1111"/>
      <c r="BI104" s="1111"/>
      <c r="BJ104" s="1111"/>
      <c r="BK104" s="1111"/>
      <c r="BL104" s="1111"/>
      <c r="BM104" s="1111"/>
      <c r="BN104" s="1111"/>
      <c r="BO104" s="1111"/>
      <c r="BP104" s="1111"/>
      <c r="BQ104" s="1111"/>
      <c r="BR104" s="1111"/>
      <c r="BS104" s="1111"/>
      <c r="BT104" s="1111"/>
      <c r="BU104" s="1111"/>
      <c r="BV104" s="1111"/>
      <c r="BW104" s="1111"/>
      <c r="BX104" s="1111"/>
      <c r="BY104" s="1111"/>
      <c r="BZ104" s="1111"/>
      <c r="CA104" s="1111"/>
      <c r="CB104" s="1111"/>
      <c r="CC104" s="1111"/>
      <c r="CD104" s="1111"/>
      <c r="CE104" s="1111"/>
      <c r="CF104" s="1111"/>
      <c r="CG104" s="1111"/>
      <c r="CH104" s="1111"/>
      <c r="CI104" s="1111"/>
      <c r="CJ104" s="1111"/>
      <c r="CK104" s="1111"/>
      <c r="CL104" s="1111"/>
      <c r="CM104" s="1111"/>
      <c r="CN104" s="1111"/>
      <c r="CO104" s="1111"/>
      <c r="CP104" s="1111"/>
      <c r="CQ104" s="1111"/>
      <c r="CR104" s="1111"/>
      <c r="CS104" s="1111"/>
      <c r="CT104" s="1111"/>
      <c r="CU104" s="1111"/>
      <c r="CV104" s="1111"/>
      <c r="CW104" s="1111"/>
      <c r="CX104" s="1124"/>
      <c r="CY104" s="1117"/>
    </row>
    <row r="105" spans="2:103" ht="15" customHeight="1">
      <c r="B105" s="2366" t="s">
        <v>1270</v>
      </c>
      <c r="C105" s="1111"/>
      <c r="D105" s="1111"/>
      <c r="E105" s="1111"/>
      <c r="F105" s="1111"/>
      <c r="G105" s="1111"/>
      <c r="H105" s="1111"/>
      <c r="I105" s="1111"/>
      <c r="J105" s="1111"/>
      <c r="K105" s="1111"/>
      <c r="L105" s="1111"/>
      <c r="M105" s="1111"/>
      <c r="N105" s="1111"/>
      <c r="O105" s="1111"/>
      <c r="P105" s="1111"/>
      <c r="Q105" s="1111"/>
      <c r="R105" s="1111"/>
      <c r="S105" s="1111"/>
      <c r="T105" s="1111"/>
      <c r="U105" s="1111"/>
      <c r="V105" s="1111"/>
      <c r="W105" s="1111"/>
      <c r="X105" s="1111"/>
      <c r="Y105" s="1111"/>
      <c r="Z105" s="1111"/>
      <c r="AA105" s="1111"/>
      <c r="AB105" s="1111"/>
      <c r="AC105" s="1111"/>
      <c r="AD105" s="1111"/>
      <c r="AE105" s="1111"/>
      <c r="AF105" s="1111"/>
      <c r="AG105" s="1111"/>
      <c r="AH105" s="1111"/>
      <c r="AI105" s="1111"/>
      <c r="AJ105" s="1111"/>
      <c r="AK105" s="1111"/>
      <c r="AL105" s="1111"/>
      <c r="AM105" s="1111"/>
      <c r="AN105" s="1111"/>
      <c r="AO105" s="1111"/>
      <c r="AP105" s="1111"/>
      <c r="AQ105" s="1111"/>
      <c r="AR105" s="1111"/>
      <c r="AS105" s="1111"/>
      <c r="AT105" s="1111"/>
      <c r="AU105" s="1111"/>
      <c r="AV105" s="1111"/>
      <c r="AW105" s="1111"/>
      <c r="AX105" s="1111"/>
      <c r="AY105" s="1111"/>
      <c r="AZ105" s="1111"/>
      <c r="BA105" s="1111"/>
      <c r="BB105" s="1111"/>
      <c r="BC105" s="1111"/>
      <c r="BD105" s="1111"/>
      <c r="BE105" s="1111"/>
      <c r="BF105" s="1111"/>
      <c r="BG105" s="1111"/>
      <c r="BH105" s="1111"/>
      <c r="BI105" s="1111"/>
      <c r="BJ105" s="1111"/>
      <c r="BK105" s="1111"/>
      <c r="BL105" s="1111"/>
      <c r="BM105" s="1111"/>
      <c r="BN105" s="1111"/>
      <c r="BO105" s="1111"/>
      <c r="BP105" s="1111"/>
      <c r="BQ105" s="1111"/>
      <c r="BR105" s="1111"/>
      <c r="BS105" s="1111"/>
      <c r="BT105" s="1111"/>
      <c r="BU105" s="1111"/>
      <c r="BV105" s="1111"/>
      <c r="BW105" s="1111"/>
      <c r="BX105" s="1111"/>
      <c r="BY105" s="1111"/>
      <c r="BZ105" s="1111"/>
      <c r="CA105" s="1111"/>
      <c r="CB105" s="1111"/>
      <c r="CC105" s="1111"/>
      <c r="CD105" s="1111"/>
      <c r="CE105" s="1111"/>
      <c r="CF105" s="1111"/>
      <c r="CG105" s="1111"/>
      <c r="CH105" s="1111"/>
      <c r="CI105" s="1111"/>
      <c r="CJ105" s="1111"/>
      <c r="CK105" s="1111"/>
      <c r="CL105" s="1111"/>
      <c r="CM105" s="1111"/>
      <c r="CN105" s="1111"/>
      <c r="CO105" s="1111"/>
      <c r="CP105" s="1111"/>
      <c r="CQ105" s="1111"/>
      <c r="CR105" s="1111"/>
      <c r="CS105" s="1111"/>
      <c r="CT105" s="1111"/>
      <c r="CU105" s="1111"/>
      <c r="CV105" s="1111"/>
      <c r="CW105" s="1111"/>
      <c r="CX105" s="1124"/>
      <c r="CY105" s="1117"/>
    </row>
    <row r="106" spans="2:103" ht="15" customHeight="1">
      <c r="B106" s="2366" t="s">
        <v>1271</v>
      </c>
      <c r="C106" s="1111"/>
      <c r="D106" s="1111"/>
      <c r="E106" s="1111"/>
      <c r="F106" s="1111"/>
      <c r="G106" s="1111"/>
      <c r="H106" s="1111"/>
      <c r="I106" s="1111"/>
      <c r="J106" s="1111"/>
      <c r="K106" s="1111"/>
      <c r="L106" s="1111"/>
      <c r="M106" s="1111"/>
      <c r="N106" s="1111"/>
      <c r="O106" s="1111"/>
      <c r="P106" s="1111"/>
      <c r="Q106" s="1111"/>
      <c r="R106" s="1111"/>
      <c r="S106" s="1111"/>
      <c r="T106" s="1111"/>
      <c r="U106" s="1111"/>
      <c r="V106" s="1111"/>
      <c r="W106" s="1111"/>
      <c r="X106" s="1111"/>
      <c r="Y106" s="1111"/>
      <c r="Z106" s="1111"/>
      <c r="AA106" s="1111"/>
      <c r="AB106" s="1111"/>
      <c r="AC106" s="1111"/>
      <c r="AD106" s="1111"/>
      <c r="AE106" s="1111"/>
      <c r="AF106" s="1111"/>
      <c r="AG106" s="1111"/>
      <c r="AH106" s="1111"/>
      <c r="AI106" s="1111"/>
      <c r="AJ106" s="1111"/>
      <c r="AK106" s="1111"/>
      <c r="AL106" s="1111"/>
      <c r="AM106" s="1111"/>
      <c r="AN106" s="1111"/>
      <c r="AO106" s="1111"/>
      <c r="AP106" s="1111"/>
      <c r="AQ106" s="1111"/>
      <c r="AR106" s="1111"/>
      <c r="AS106" s="1111"/>
      <c r="AT106" s="1111"/>
      <c r="AU106" s="1111"/>
      <c r="AV106" s="1111"/>
      <c r="AW106" s="1111"/>
      <c r="AX106" s="1111"/>
      <c r="AY106" s="1111"/>
      <c r="AZ106" s="1111"/>
      <c r="BA106" s="1111"/>
      <c r="BB106" s="1111"/>
      <c r="BC106" s="1111"/>
      <c r="BD106" s="1111"/>
      <c r="BE106" s="1111"/>
      <c r="BF106" s="1111"/>
      <c r="BG106" s="1111"/>
      <c r="BH106" s="1111"/>
      <c r="BI106" s="1111"/>
      <c r="BJ106" s="1111"/>
      <c r="BK106" s="1111"/>
      <c r="BL106" s="1111"/>
      <c r="BM106" s="1111"/>
      <c r="BN106" s="1111"/>
      <c r="BO106" s="1111"/>
      <c r="BP106" s="1111"/>
      <c r="BQ106" s="1111"/>
      <c r="BR106" s="1111"/>
      <c r="BS106" s="1111"/>
      <c r="BT106" s="1111"/>
      <c r="BU106" s="1111"/>
      <c r="BV106" s="1111"/>
      <c r="BW106" s="1111"/>
      <c r="BX106" s="1111"/>
      <c r="BY106" s="1111"/>
      <c r="BZ106" s="1111"/>
      <c r="CA106" s="1111"/>
      <c r="CB106" s="1111"/>
      <c r="CC106" s="1111"/>
      <c r="CD106" s="1111"/>
      <c r="CE106" s="1111"/>
      <c r="CF106" s="1111"/>
      <c r="CG106" s="1111"/>
      <c r="CH106" s="1111"/>
      <c r="CI106" s="1111"/>
      <c r="CJ106" s="1111"/>
      <c r="CK106" s="1111"/>
      <c r="CL106" s="1111"/>
      <c r="CM106" s="1111"/>
      <c r="CN106" s="1111"/>
      <c r="CO106" s="1111"/>
      <c r="CP106" s="1111"/>
      <c r="CQ106" s="1111"/>
      <c r="CR106" s="1111"/>
      <c r="CS106" s="1111"/>
      <c r="CT106" s="1111"/>
      <c r="CU106" s="1111"/>
      <c r="CV106" s="1111"/>
      <c r="CW106" s="1111"/>
      <c r="CX106" s="1124"/>
      <c r="CY106" s="1117"/>
    </row>
    <row r="107" spans="2:103" ht="15" customHeight="1">
      <c r="B107" s="2366" t="s">
        <v>1312</v>
      </c>
      <c r="C107" s="1111"/>
      <c r="D107" s="1111"/>
      <c r="E107" s="1111"/>
      <c r="F107" s="1111"/>
      <c r="G107" s="1111"/>
      <c r="H107" s="1111"/>
      <c r="I107" s="1111"/>
      <c r="J107" s="1111"/>
      <c r="K107" s="1111"/>
      <c r="L107" s="1111"/>
      <c r="M107" s="1111"/>
      <c r="N107" s="1111"/>
      <c r="O107" s="1111"/>
      <c r="P107" s="1111"/>
      <c r="Q107" s="1111"/>
      <c r="R107" s="1111"/>
      <c r="S107" s="1111"/>
      <c r="T107" s="1111"/>
      <c r="U107" s="1111"/>
      <c r="V107" s="1111"/>
      <c r="W107" s="1111"/>
      <c r="X107" s="1111"/>
      <c r="Y107" s="1111"/>
      <c r="Z107" s="1111"/>
      <c r="AA107" s="1111"/>
      <c r="AB107" s="1111"/>
      <c r="AC107" s="1111"/>
      <c r="AD107" s="1111"/>
      <c r="AE107" s="1111"/>
      <c r="AF107" s="1111"/>
      <c r="AG107" s="1111"/>
      <c r="AH107" s="1111"/>
      <c r="AI107" s="1111"/>
      <c r="AJ107" s="1111"/>
      <c r="AK107" s="1111"/>
      <c r="AL107" s="1111"/>
      <c r="AM107" s="1111"/>
      <c r="AN107" s="1111"/>
      <c r="AO107" s="1111"/>
      <c r="AP107" s="1111"/>
      <c r="AQ107" s="1111"/>
      <c r="AR107" s="1111"/>
      <c r="AS107" s="1111"/>
      <c r="AT107" s="1111"/>
      <c r="AU107" s="1111"/>
      <c r="AV107" s="1111"/>
      <c r="AW107" s="1111"/>
      <c r="AX107" s="1111"/>
      <c r="AY107" s="1111"/>
      <c r="AZ107" s="1111"/>
      <c r="BA107" s="1111"/>
      <c r="BB107" s="1111"/>
      <c r="BC107" s="1111"/>
      <c r="BD107" s="1111"/>
      <c r="BE107" s="1111"/>
      <c r="BF107" s="1111"/>
      <c r="BG107" s="1111"/>
      <c r="BH107" s="1111"/>
      <c r="BI107" s="1111"/>
      <c r="BJ107" s="1111"/>
      <c r="BK107" s="1111"/>
      <c r="BL107" s="1111"/>
      <c r="BM107" s="1111"/>
      <c r="BN107" s="1111"/>
      <c r="BO107" s="1111"/>
      <c r="BP107" s="1111"/>
      <c r="BQ107" s="1111"/>
      <c r="BR107" s="1111"/>
      <c r="BS107" s="1111"/>
      <c r="BT107" s="1111"/>
      <c r="BU107" s="1111"/>
      <c r="BV107" s="1111"/>
      <c r="BW107" s="1111"/>
      <c r="BX107" s="1111"/>
      <c r="BY107" s="1111"/>
      <c r="BZ107" s="1111"/>
      <c r="CA107" s="1111"/>
      <c r="CB107" s="1111"/>
      <c r="CC107" s="1111"/>
      <c r="CD107" s="1111"/>
      <c r="CE107" s="1111"/>
      <c r="CF107" s="1111"/>
      <c r="CG107" s="1111"/>
      <c r="CH107" s="1111"/>
      <c r="CI107" s="1111"/>
      <c r="CJ107" s="1111"/>
      <c r="CK107" s="1111"/>
      <c r="CL107" s="1111"/>
      <c r="CM107" s="1111"/>
      <c r="CN107" s="1111"/>
      <c r="CO107" s="1111"/>
      <c r="CP107" s="1111"/>
      <c r="CQ107" s="1111"/>
      <c r="CR107" s="1111"/>
      <c r="CS107" s="1111"/>
      <c r="CT107" s="1111"/>
      <c r="CU107" s="1111"/>
      <c r="CV107" s="1111"/>
      <c r="CW107" s="1111"/>
      <c r="CX107" s="1124"/>
      <c r="CY107" s="1117"/>
    </row>
    <row r="108" spans="2:103" ht="15" customHeight="1">
      <c r="B108" s="2366" t="s">
        <v>1272</v>
      </c>
      <c r="C108" s="1111"/>
      <c r="D108" s="1111"/>
      <c r="E108" s="1111"/>
      <c r="F108" s="1111"/>
      <c r="G108" s="1111"/>
      <c r="H108" s="1111"/>
      <c r="I108" s="1111"/>
      <c r="J108" s="1111"/>
      <c r="K108" s="1111"/>
      <c r="L108" s="1111"/>
      <c r="M108" s="1111"/>
      <c r="N108" s="1111"/>
      <c r="O108" s="1111"/>
      <c r="P108" s="1111"/>
      <c r="Q108" s="1111"/>
      <c r="R108" s="1111"/>
      <c r="S108" s="1111"/>
      <c r="T108" s="1111"/>
      <c r="U108" s="1111"/>
      <c r="V108" s="1111"/>
      <c r="W108" s="1111"/>
      <c r="X108" s="1111"/>
      <c r="Y108" s="1111"/>
      <c r="Z108" s="1111"/>
      <c r="AA108" s="1111"/>
      <c r="AB108" s="1111"/>
      <c r="AC108" s="1111"/>
      <c r="AD108" s="1111"/>
      <c r="AE108" s="1111"/>
      <c r="AF108" s="1111"/>
      <c r="AG108" s="1111"/>
      <c r="AH108" s="1111"/>
      <c r="AI108" s="1111"/>
      <c r="AJ108" s="1111"/>
      <c r="AK108" s="1111"/>
      <c r="AL108" s="1111"/>
      <c r="AM108" s="1111"/>
      <c r="AN108" s="1111"/>
      <c r="AO108" s="1111"/>
      <c r="AP108" s="1111"/>
      <c r="AQ108" s="1111"/>
      <c r="AR108" s="1111"/>
      <c r="AS108" s="1111"/>
      <c r="AT108" s="1111"/>
      <c r="AU108" s="1111"/>
      <c r="AV108" s="1111"/>
      <c r="AW108" s="1111"/>
      <c r="AX108" s="1111"/>
      <c r="AY108" s="1111"/>
      <c r="AZ108" s="1111"/>
      <c r="BA108" s="1111"/>
      <c r="BB108" s="1111"/>
      <c r="BC108" s="1111"/>
      <c r="BD108" s="1111"/>
      <c r="BE108" s="1111"/>
      <c r="BF108" s="1111"/>
      <c r="BG108" s="1111"/>
      <c r="BH108" s="1111"/>
      <c r="BI108" s="1111"/>
      <c r="BJ108" s="1111"/>
      <c r="BK108" s="1111"/>
      <c r="BL108" s="1111"/>
      <c r="BM108" s="1111"/>
      <c r="BN108" s="1111"/>
      <c r="BO108" s="1111"/>
      <c r="BP108" s="1111"/>
      <c r="BQ108" s="1111"/>
      <c r="BR108" s="1111"/>
      <c r="BS108" s="1111"/>
      <c r="BT108" s="1111"/>
      <c r="BU108" s="1111"/>
      <c r="BV108" s="1111"/>
      <c r="BW108" s="1111"/>
      <c r="BX108" s="1111"/>
      <c r="BY108" s="1111"/>
      <c r="BZ108" s="1111"/>
      <c r="CA108" s="1111"/>
      <c r="CB108" s="1111"/>
      <c r="CC108" s="1111"/>
      <c r="CD108" s="1111"/>
      <c r="CE108" s="1111"/>
      <c r="CF108" s="1111"/>
      <c r="CG108" s="1111"/>
      <c r="CH108" s="1111"/>
      <c r="CI108" s="1111"/>
      <c r="CJ108" s="1111"/>
      <c r="CK108" s="1111"/>
      <c r="CL108" s="1111"/>
      <c r="CM108" s="1111"/>
      <c r="CN108" s="1111"/>
      <c r="CO108" s="1111"/>
      <c r="CP108" s="1111"/>
      <c r="CQ108" s="1111"/>
      <c r="CR108" s="1111"/>
      <c r="CS108" s="1111"/>
      <c r="CT108" s="1111"/>
      <c r="CU108" s="1111"/>
      <c r="CV108" s="1111"/>
      <c r="CW108" s="1111"/>
      <c r="CX108" s="1124"/>
      <c r="CY108" s="1117"/>
    </row>
    <row r="109" spans="2:103" ht="15" customHeight="1">
      <c r="B109" s="2366" t="s">
        <v>1273</v>
      </c>
      <c r="C109" s="1111"/>
      <c r="D109" s="1111"/>
      <c r="E109" s="1111"/>
      <c r="F109" s="1111"/>
      <c r="G109" s="1111"/>
      <c r="H109" s="1111"/>
      <c r="I109" s="1111"/>
      <c r="J109" s="1111"/>
      <c r="K109" s="1111"/>
      <c r="L109" s="1111"/>
      <c r="M109" s="1111"/>
      <c r="N109" s="1111"/>
      <c r="O109" s="1111"/>
      <c r="P109" s="1111"/>
      <c r="Q109" s="1111"/>
      <c r="R109" s="1111"/>
      <c r="S109" s="1111"/>
      <c r="T109" s="1111"/>
      <c r="U109" s="1111"/>
      <c r="V109" s="1111"/>
      <c r="W109" s="1111"/>
      <c r="X109" s="1111"/>
      <c r="Y109" s="1111"/>
      <c r="Z109" s="1111"/>
      <c r="AA109" s="1111"/>
      <c r="AB109" s="1111"/>
      <c r="AC109" s="1111"/>
      <c r="AD109" s="1111"/>
      <c r="AE109" s="1111"/>
      <c r="AF109" s="1111"/>
      <c r="AG109" s="1111"/>
      <c r="AH109" s="1111"/>
      <c r="AI109" s="1111"/>
      <c r="AJ109" s="1111"/>
      <c r="AK109" s="1111"/>
      <c r="AL109" s="1111"/>
      <c r="AM109" s="1111"/>
      <c r="AN109" s="1111"/>
      <c r="AO109" s="1111"/>
      <c r="AP109" s="1111"/>
      <c r="AQ109" s="1111"/>
      <c r="AR109" s="1111"/>
      <c r="AS109" s="1111"/>
      <c r="AT109" s="1111"/>
      <c r="AU109" s="1111"/>
      <c r="AV109" s="1111"/>
      <c r="AW109" s="1111"/>
      <c r="AX109" s="1111"/>
      <c r="AY109" s="1111"/>
      <c r="AZ109" s="1111"/>
      <c r="BA109" s="1111"/>
      <c r="BB109" s="1111"/>
      <c r="BC109" s="1111"/>
      <c r="BD109" s="1111"/>
      <c r="BE109" s="1111"/>
      <c r="BF109" s="1111"/>
      <c r="BG109" s="1111"/>
      <c r="BH109" s="1111"/>
      <c r="BI109" s="1111"/>
      <c r="BJ109" s="1111"/>
      <c r="BK109" s="1111"/>
      <c r="BL109" s="1111"/>
      <c r="BM109" s="1111"/>
      <c r="BN109" s="1111"/>
      <c r="BO109" s="1111"/>
      <c r="BP109" s="1111"/>
      <c r="BQ109" s="1111"/>
      <c r="BR109" s="1111"/>
      <c r="BS109" s="1111"/>
      <c r="BT109" s="1111"/>
      <c r="BU109" s="1111"/>
      <c r="BV109" s="1111"/>
      <c r="BW109" s="1111"/>
      <c r="BX109" s="1111"/>
      <c r="BY109" s="1111"/>
      <c r="BZ109" s="1111"/>
      <c r="CA109" s="1111"/>
      <c r="CB109" s="1111"/>
      <c r="CC109" s="1111"/>
      <c r="CD109" s="1111"/>
      <c r="CE109" s="1111"/>
      <c r="CF109" s="1111"/>
      <c r="CG109" s="1111"/>
      <c r="CH109" s="1111"/>
      <c r="CI109" s="1111"/>
      <c r="CJ109" s="1111"/>
      <c r="CK109" s="1111"/>
      <c r="CL109" s="1111"/>
      <c r="CM109" s="1111"/>
      <c r="CN109" s="1111"/>
      <c r="CO109" s="1111"/>
      <c r="CP109" s="1111"/>
      <c r="CQ109" s="1111"/>
      <c r="CR109" s="1111"/>
      <c r="CS109" s="1111"/>
      <c r="CT109" s="1111"/>
      <c r="CU109" s="1111"/>
      <c r="CV109" s="1111"/>
      <c r="CW109" s="1111"/>
      <c r="CX109" s="1124"/>
      <c r="CY109" s="1117"/>
    </row>
    <row r="110" spans="2:103" ht="15" customHeight="1">
      <c r="B110" s="2366" t="s">
        <v>1274</v>
      </c>
      <c r="C110" s="1111"/>
      <c r="D110" s="1111"/>
      <c r="E110" s="1111"/>
      <c r="F110" s="1111"/>
      <c r="G110" s="1111"/>
      <c r="H110" s="1111"/>
      <c r="I110" s="1111"/>
      <c r="J110" s="1111"/>
      <c r="K110" s="1111"/>
      <c r="L110" s="1111"/>
      <c r="M110" s="1111"/>
      <c r="N110" s="1111"/>
      <c r="O110" s="1111"/>
      <c r="P110" s="1111"/>
      <c r="Q110" s="1111"/>
      <c r="R110" s="1111"/>
      <c r="S110" s="1111"/>
      <c r="T110" s="1111"/>
      <c r="U110" s="1111"/>
      <c r="V110" s="1111"/>
      <c r="W110" s="1111"/>
      <c r="X110" s="1111"/>
      <c r="Y110" s="1111"/>
      <c r="Z110" s="1111"/>
      <c r="AA110" s="1111"/>
      <c r="AB110" s="1111"/>
      <c r="AC110" s="1111"/>
      <c r="AD110" s="1111"/>
      <c r="AE110" s="1111"/>
      <c r="AF110" s="1111"/>
      <c r="AG110" s="1111"/>
      <c r="AH110" s="1111"/>
      <c r="AI110" s="1111"/>
      <c r="AJ110" s="1111"/>
      <c r="AK110" s="1111"/>
      <c r="AL110" s="1111"/>
      <c r="AM110" s="1111"/>
      <c r="AN110" s="1111"/>
      <c r="AO110" s="1111"/>
      <c r="AP110" s="1111"/>
      <c r="AQ110" s="1111"/>
      <c r="AR110" s="1111"/>
      <c r="AS110" s="1111"/>
      <c r="AT110" s="1111"/>
      <c r="AU110" s="1111"/>
      <c r="AV110" s="1111"/>
      <c r="AW110" s="1111"/>
      <c r="AX110" s="1111"/>
      <c r="AY110" s="1111"/>
      <c r="AZ110" s="1111"/>
      <c r="BA110" s="1111"/>
      <c r="BB110" s="1111"/>
      <c r="BC110" s="1111"/>
      <c r="BD110" s="1111"/>
      <c r="BE110" s="1111"/>
      <c r="BF110" s="1111"/>
      <c r="BG110" s="1111"/>
      <c r="BH110" s="1111"/>
      <c r="BI110" s="1111"/>
      <c r="BJ110" s="1111"/>
      <c r="BK110" s="1111"/>
      <c r="BL110" s="1111"/>
      <c r="BM110" s="1111"/>
      <c r="BN110" s="1111"/>
      <c r="BO110" s="1111"/>
      <c r="BP110" s="1111"/>
      <c r="BQ110" s="1111"/>
      <c r="BR110" s="1111"/>
      <c r="BS110" s="1111"/>
      <c r="BT110" s="1111"/>
      <c r="BU110" s="1111"/>
      <c r="BV110" s="1111"/>
      <c r="BW110" s="1111"/>
      <c r="BX110" s="1111"/>
      <c r="BY110" s="1111"/>
      <c r="BZ110" s="1111"/>
      <c r="CA110" s="1111"/>
      <c r="CB110" s="1111"/>
      <c r="CC110" s="1111"/>
      <c r="CD110" s="1111"/>
      <c r="CE110" s="1111"/>
      <c r="CF110" s="1111"/>
      <c r="CG110" s="1111"/>
      <c r="CH110" s="1111"/>
      <c r="CI110" s="1111"/>
      <c r="CJ110" s="1111"/>
      <c r="CK110" s="1111"/>
      <c r="CL110" s="1111"/>
      <c r="CM110" s="1111"/>
      <c r="CN110" s="1111"/>
      <c r="CO110" s="1111"/>
      <c r="CP110" s="1111"/>
      <c r="CQ110" s="1111"/>
      <c r="CR110" s="1111"/>
      <c r="CS110" s="1111"/>
      <c r="CT110" s="1111"/>
      <c r="CU110" s="1111"/>
      <c r="CV110" s="1111"/>
      <c r="CW110" s="1111"/>
      <c r="CX110" s="1124"/>
      <c r="CY110" s="1117"/>
    </row>
    <row r="111" spans="2:103" ht="15" customHeight="1">
      <c r="B111" s="2366" t="s">
        <v>1286</v>
      </c>
      <c r="C111" s="1111"/>
      <c r="D111" s="1111"/>
      <c r="E111" s="1111"/>
      <c r="F111" s="1111"/>
      <c r="G111" s="1111"/>
      <c r="H111" s="1111"/>
      <c r="I111" s="1111"/>
      <c r="J111" s="1111"/>
      <c r="K111" s="1111"/>
      <c r="L111" s="1111"/>
      <c r="M111" s="1111"/>
      <c r="N111" s="1111"/>
      <c r="O111" s="1111"/>
      <c r="P111" s="1111"/>
      <c r="Q111" s="1111"/>
      <c r="R111" s="1111"/>
      <c r="S111" s="1111"/>
      <c r="T111" s="1111"/>
      <c r="U111" s="1111"/>
      <c r="V111" s="1111"/>
      <c r="W111" s="1111"/>
      <c r="X111" s="1111"/>
      <c r="Y111" s="1111"/>
      <c r="Z111" s="1111"/>
      <c r="AA111" s="1111"/>
      <c r="AB111" s="1111"/>
      <c r="AC111" s="1111"/>
      <c r="AD111" s="1111"/>
      <c r="AE111" s="1111"/>
      <c r="AF111" s="1111"/>
      <c r="AG111" s="1111"/>
      <c r="AH111" s="1111"/>
      <c r="AI111" s="1111"/>
      <c r="AJ111" s="1111"/>
      <c r="AK111" s="1111"/>
      <c r="AL111" s="1111"/>
      <c r="AM111" s="1111"/>
      <c r="AN111" s="1111"/>
      <c r="AO111" s="1111"/>
      <c r="AP111" s="1111"/>
      <c r="AQ111" s="1111"/>
      <c r="AR111" s="1111"/>
      <c r="AS111" s="1111"/>
      <c r="AT111" s="1111"/>
      <c r="AU111" s="1111"/>
      <c r="AV111" s="1111"/>
      <c r="AW111" s="1111"/>
      <c r="AX111" s="1111"/>
      <c r="AY111" s="1111"/>
      <c r="AZ111" s="1111"/>
      <c r="BA111" s="1111"/>
      <c r="BB111" s="1111"/>
      <c r="BC111" s="1111"/>
      <c r="BD111" s="1111"/>
      <c r="BE111" s="1111"/>
      <c r="BF111" s="1111"/>
      <c r="BG111" s="1111"/>
      <c r="BH111" s="1111"/>
      <c r="BI111" s="1111"/>
      <c r="BJ111" s="1111"/>
      <c r="BK111" s="1111"/>
      <c r="BL111" s="1111"/>
      <c r="BM111" s="1111"/>
      <c r="BN111" s="1111"/>
      <c r="BO111" s="1111"/>
      <c r="BP111" s="1111"/>
      <c r="BQ111" s="1111"/>
      <c r="BR111" s="1111"/>
      <c r="BS111" s="1111"/>
      <c r="BT111" s="1111"/>
      <c r="BU111" s="1111"/>
      <c r="BV111" s="1111"/>
      <c r="BW111" s="1111"/>
      <c r="BX111" s="1111"/>
      <c r="BY111" s="1111"/>
      <c r="BZ111" s="1111"/>
      <c r="CA111" s="1111"/>
      <c r="CB111" s="1111"/>
      <c r="CC111" s="1111"/>
      <c r="CD111" s="1111"/>
      <c r="CE111" s="1111"/>
      <c r="CF111" s="1111"/>
      <c r="CG111" s="1111"/>
      <c r="CH111" s="1111"/>
      <c r="CI111" s="1111"/>
      <c r="CJ111" s="1111"/>
      <c r="CK111" s="1111"/>
      <c r="CL111" s="1111"/>
      <c r="CM111" s="1111"/>
      <c r="CN111" s="1111"/>
      <c r="CO111" s="1111"/>
      <c r="CP111" s="1111"/>
      <c r="CQ111" s="1111"/>
      <c r="CR111" s="1111"/>
      <c r="CS111" s="1111"/>
      <c r="CT111" s="1111"/>
      <c r="CU111" s="1111"/>
      <c r="CV111" s="1111"/>
      <c r="CW111" s="1111"/>
      <c r="CX111" s="1124"/>
      <c r="CY111" s="1117"/>
    </row>
    <row r="112" spans="2:103" ht="15" customHeight="1">
      <c r="B112" s="2366" t="s">
        <v>1287</v>
      </c>
      <c r="C112" s="1111"/>
      <c r="D112" s="1111"/>
      <c r="E112" s="1111"/>
      <c r="F112" s="1111"/>
      <c r="G112" s="1111"/>
      <c r="H112" s="1111"/>
      <c r="I112" s="1111"/>
      <c r="J112" s="1111"/>
      <c r="K112" s="1111"/>
      <c r="L112" s="1111"/>
      <c r="M112" s="1111"/>
      <c r="N112" s="1111"/>
      <c r="O112" s="1111"/>
      <c r="P112" s="1111"/>
      <c r="Q112" s="1111"/>
      <c r="R112" s="1111"/>
      <c r="S112" s="1111"/>
      <c r="T112" s="1111"/>
      <c r="U112" s="1111"/>
      <c r="V112" s="1111"/>
      <c r="W112" s="1111"/>
      <c r="X112" s="1111"/>
      <c r="Y112" s="1111"/>
      <c r="Z112" s="1111"/>
      <c r="AA112" s="1111"/>
      <c r="AB112" s="1111"/>
      <c r="AC112" s="1111"/>
      <c r="AD112" s="1111"/>
      <c r="AE112" s="1111"/>
      <c r="AF112" s="1111"/>
      <c r="AG112" s="1111"/>
      <c r="AH112" s="1111"/>
      <c r="AI112" s="1111"/>
      <c r="AJ112" s="1111"/>
      <c r="AK112" s="1111"/>
      <c r="AL112" s="1111"/>
      <c r="AM112" s="1111"/>
      <c r="AN112" s="1111"/>
      <c r="AO112" s="1111"/>
      <c r="AP112" s="1111"/>
      <c r="AQ112" s="1111"/>
      <c r="AR112" s="1111"/>
      <c r="AS112" s="1111"/>
      <c r="AT112" s="1111"/>
      <c r="AU112" s="1111"/>
      <c r="AV112" s="1111"/>
      <c r="AW112" s="1111"/>
      <c r="AX112" s="1111"/>
      <c r="AY112" s="1111"/>
      <c r="AZ112" s="1111"/>
      <c r="BA112" s="1111"/>
      <c r="BB112" s="1111"/>
      <c r="BC112" s="1111"/>
      <c r="BD112" s="1111"/>
      <c r="BE112" s="1111"/>
      <c r="BF112" s="1111"/>
      <c r="BG112" s="1111"/>
      <c r="BH112" s="1111"/>
      <c r="BI112" s="1111"/>
      <c r="BJ112" s="1111"/>
      <c r="BK112" s="1111"/>
      <c r="BL112" s="1111"/>
      <c r="BM112" s="1111"/>
      <c r="BN112" s="1111"/>
      <c r="BO112" s="1111"/>
      <c r="BP112" s="1111"/>
      <c r="BQ112" s="1111"/>
      <c r="BR112" s="1111"/>
      <c r="BS112" s="1111"/>
      <c r="BT112" s="1111"/>
      <c r="BU112" s="1111"/>
      <c r="BV112" s="1111"/>
      <c r="BW112" s="1111"/>
      <c r="BX112" s="1111"/>
      <c r="BY112" s="1111"/>
      <c r="BZ112" s="1111"/>
      <c r="CA112" s="1111"/>
      <c r="CB112" s="1111"/>
      <c r="CC112" s="1111"/>
      <c r="CD112" s="1111"/>
      <c r="CE112" s="1111"/>
      <c r="CF112" s="1111"/>
      <c r="CG112" s="1111"/>
      <c r="CH112" s="1111"/>
      <c r="CI112" s="1111"/>
      <c r="CJ112" s="1111"/>
      <c r="CK112" s="1111"/>
      <c r="CL112" s="1111"/>
      <c r="CM112" s="1111"/>
      <c r="CN112" s="1111"/>
      <c r="CO112" s="1111"/>
      <c r="CP112" s="1111"/>
      <c r="CQ112" s="1111"/>
      <c r="CR112" s="1111"/>
      <c r="CS112" s="1111"/>
      <c r="CT112" s="1111"/>
      <c r="CU112" s="1111"/>
      <c r="CV112" s="1111"/>
      <c r="CW112" s="1111"/>
      <c r="CX112" s="1124"/>
      <c r="CY112" s="1117"/>
    </row>
    <row r="113" spans="2:103" ht="15" customHeight="1">
      <c r="B113" s="2366" t="s">
        <v>1288</v>
      </c>
      <c r="C113" s="1111"/>
      <c r="D113" s="1111"/>
      <c r="E113" s="1111"/>
      <c r="F113" s="1111"/>
      <c r="G113" s="1111"/>
      <c r="H113" s="1111"/>
      <c r="I113" s="1111"/>
      <c r="J113" s="1111"/>
      <c r="K113" s="1111"/>
      <c r="L113" s="1111"/>
      <c r="M113" s="1111"/>
      <c r="N113" s="1111"/>
      <c r="O113" s="1111"/>
      <c r="P113" s="1111"/>
      <c r="Q113" s="1111"/>
      <c r="R113" s="1111"/>
      <c r="S113" s="1111"/>
      <c r="T113" s="1111"/>
      <c r="U113" s="1111"/>
      <c r="V113" s="1111"/>
      <c r="W113" s="1111"/>
      <c r="X113" s="1111"/>
      <c r="Y113" s="1111"/>
      <c r="Z113" s="1111"/>
      <c r="AA113" s="1111"/>
      <c r="AB113" s="1111"/>
      <c r="AC113" s="1111"/>
      <c r="AD113" s="1111"/>
      <c r="AE113" s="1111"/>
      <c r="AF113" s="1111"/>
      <c r="AG113" s="1111"/>
      <c r="AH113" s="1111"/>
      <c r="AI113" s="1111"/>
      <c r="AJ113" s="1111"/>
      <c r="AK113" s="1111"/>
      <c r="AL113" s="1111"/>
      <c r="AM113" s="1111"/>
      <c r="AN113" s="1111"/>
      <c r="AO113" s="1111"/>
      <c r="AP113" s="1111"/>
      <c r="AQ113" s="1111"/>
      <c r="AR113" s="1111"/>
      <c r="AS113" s="1111"/>
      <c r="AT113" s="1111"/>
      <c r="AU113" s="1111"/>
      <c r="AV113" s="1111"/>
      <c r="AW113" s="1111"/>
      <c r="AX113" s="1111"/>
      <c r="AY113" s="1111"/>
      <c r="AZ113" s="1111"/>
      <c r="BA113" s="1111"/>
      <c r="BB113" s="1111"/>
      <c r="BC113" s="1111"/>
      <c r="BD113" s="1111"/>
      <c r="BE113" s="1111"/>
      <c r="BF113" s="1111"/>
      <c r="BG113" s="1111"/>
      <c r="BH113" s="1111"/>
      <c r="BI113" s="1111"/>
      <c r="BJ113" s="1111"/>
      <c r="BK113" s="1111"/>
      <c r="BL113" s="1111"/>
      <c r="BM113" s="1111"/>
      <c r="BN113" s="1111"/>
      <c r="BO113" s="1111"/>
      <c r="BP113" s="1111"/>
      <c r="BQ113" s="1111"/>
      <c r="BR113" s="1111"/>
      <c r="BS113" s="1111"/>
      <c r="BT113" s="1111"/>
      <c r="BU113" s="1111"/>
      <c r="BV113" s="1111"/>
      <c r="BW113" s="1111"/>
      <c r="BX113" s="1111"/>
      <c r="BY113" s="1111"/>
      <c r="BZ113" s="1111"/>
      <c r="CA113" s="1111"/>
      <c r="CB113" s="1111"/>
      <c r="CC113" s="1111"/>
      <c r="CD113" s="1111"/>
      <c r="CE113" s="1111"/>
      <c r="CF113" s="1111"/>
      <c r="CG113" s="1111"/>
      <c r="CH113" s="1111"/>
      <c r="CI113" s="1111"/>
      <c r="CJ113" s="1111"/>
      <c r="CK113" s="1111"/>
      <c r="CL113" s="1111"/>
      <c r="CM113" s="1111"/>
      <c r="CN113" s="1111"/>
      <c r="CO113" s="1111"/>
      <c r="CP113" s="1111"/>
      <c r="CQ113" s="1111"/>
      <c r="CR113" s="1111"/>
      <c r="CS113" s="1111"/>
      <c r="CT113" s="1111"/>
      <c r="CU113" s="1111"/>
      <c r="CV113" s="1111"/>
      <c r="CW113" s="1111"/>
      <c r="CX113" s="1124"/>
      <c r="CY113" s="1117"/>
    </row>
    <row r="114" spans="2:103" ht="15" customHeight="1">
      <c r="B114" s="2375" t="s">
        <v>1289</v>
      </c>
      <c r="C114" s="1110"/>
      <c r="D114" s="1110"/>
      <c r="E114" s="1110"/>
      <c r="F114" s="1110"/>
      <c r="G114" s="1110"/>
      <c r="H114" s="1110"/>
      <c r="I114" s="1110"/>
      <c r="J114" s="1110"/>
      <c r="K114" s="1110"/>
      <c r="L114" s="1110"/>
      <c r="M114" s="1110"/>
      <c r="N114" s="1110"/>
      <c r="O114" s="1110"/>
      <c r="P114" s="1110"/>
      <c r="Q114" s="1110"/>
      <c r="R114" s="1110"/>
      <c r="S114" s="1110"/>
      <c r="T114" s="1110"/>
      <c r="U114" s="1110"/>
      <c r="V114" s="1110"/>
      <c r="W114" s="1110"/>
      <c r="X114" s="1110"/>
      <c r="Y114" s="1110"/>
      <c r="Z114" s="1110"/>
      <c r="AA114" s="1110"/>
      <c r="AB114" s="1110"/>
      <c r="AC114" s="1110"/>
      <c r="AD114" s="1110"/>
      <c r="AE114" s="1110"/>
      <c r="AF114" s="1110"/>
      <c r="AG114" s="1110"/>
      <c r="AH114" s="1110"/>
      <c r="AI114" s="1110"/>
      <c r="AJ114" s="1110"/>
      <c r="AK114" s="1110"/>
      <c r="AL114" s="1110"/>
      <c r="AM114" s="1110"/>
      <c r="AN114" s="1110"/>
      <c r="AO114" s="1110"/>
      <c r="AP114" s="1110"/>
      <c r="AQ114" s="1110"/>
      <c r="AR114" s="1110"/>
      <c r="AS114" s="1110"/>
      <c r="AT114" s="1110"/>
      <c r="AU114" s="1110"/>
      <c r="AV114" s="1110"/>
      <c r="AW114" s="1110"/>
      <c r="AX114" s="1110"/>
      <c r="AY114" s="1110"/>
      <c r="AZ114" s="1110"/>
      <c r="BA114" s="1110"/>
      <c r="BB114" s="1110"/>
      <c r="BC114" s="1110"/>
      <c r="BD114" s="1110"/>
      <c r="BE114" s="1110"/>
      <c r="BF114" s="1110"/>
      <c r="BG114" s="1110"/>
      <c r="BH114" s="1110"/>
      <c r="BI114" s="1110"/>
      <c r="BJ114" s="1110"/>
      <c r="BK114" s="1110"/>
      <c r="BL114" s="1110"/>
      <c r="BM114" s="1110"/>
      <c r="BN114" s="1110"/>
      <c r="BO114" s="1110"/>
      <c r="BP114" s="1110"/>
      <c r="BQ114" s="1110"/>
      <c r="BR114" s="1110"/>
      <c r="BS114" s="1110"/>
      <c r="BT114" s="1110"/>
      <c r="BU114" s="1110"/>
      <c r="BV114" s="1110"/>
      <c r="BW114" s="1110"/>
      <c r="BX114" s="1110"/>
      <c r="BY114" s="1110"/>
      <c r="BZ114" s="1110"/>
      <c r="CA114" s="1110"/>
      <c r="CB114" s="1110"/>
      <c r="CC114" s="1110"/>
      <c r="CD114" s="1110"/>
      <c r="CE114" s="1110"/>
      <c r="CF114" s="1110"/>
      <c r="CG114" s="1110"/>
      <c r="CH114" s="1110"/>
      <c r="CI114" s="1110"/>
      <c r="CJ114" s="1110"/>
      <c r="CK114" s="1110"/>
      <c r="CL114" s="1110"/>
      <c r="CM114" s="1110"/>
      <c r="CN114" s="1110"/>
      <c r="CO114" s="1110"/>
      <c r="CP114" s="1110"/>
      <c r="CQ114" s="1110"/>
      <c r="CR114" s="1110"/>
      <c r="CS114" s="1110"/>
      <c r="CT114" s="1110"/>
      <c r="CU114" s="1110"/>
      <c r="CV114" s="1110"/>
      <c r="CW114" s="1110"/>
      <c r="CX114" s="1123"/>
      <c r="CY114" s="1145"/>
    </row>
    <row r="115" spans="2:103" ht="30" customHeight="1">
      <c r="B115" s="2371" t="s">
        <v>1827</v>
      </c>
      <c r="C115" s="1109"/>
      <c r="D115" s="1109"/>
      <c r="E115" s="1109"/>
      <c r="F115" s="1109"/>
      <c r="G115" s="1109"/>
      <c r="H115" s="1109"/>
      <c r="I115" s="1109"/>
      <c r="J115" s="1109"/>
      <c r="K115" s="1109"/>
      <c r="L115" s="1109"/>
      <c r="M115" s="1109"/>
      <c r="N115" s="1109"/>
      <c r="O115" s="1109"/>
      <c r="P115" s="1109"/>
      <c r="Q115" s="1109"/>
      <c r="R115" s="1109"/>
      <c r="S115" s="1109"/>
      <c r="T115" s="1109"/>
      <c r="U115" s="1109"/>
      <c r="V115" s="1109"/>
      <c r="W115" s="1109"/>
      <c r="X115" s="1109"/>
      <c r="Y115" s="1109"/>
      <c r="Z115" s="1109"/>
      <c r="AA115" s="1109"/>
      <c r="AB115" s="1109"/>
      <c r="AC115" s="1109"/>
      <c r="AD115" s="1109"/>
      <c r="AE115" s="1109"/>
      <c r="AF115" s="1109"/>
      <c r="AG115" s="1109"/>
      <c r="AH115" s="1109"/>
      <c r="AI115" s="1109"/>
      <c r="AJ115" s="1109"/>
      <c r="AK115" s="1109"/>
      <c r="AL115" s="1109"/>
      <c r="AM115" s="1109"/>
      <c r="AN115" s="1109"/>
      <c r="AO115" s="1109"/>
      <c r="AP115" s="1109"/>
      <c r="AQ115" s="1109"/>
      <c r="AR115" s="1109"/>
      <c r="AS115" s="1109"/>
      <c r="AT115" s="1109"/>
      <c r="AU115" s="1109"/>
      <c r="AV115" s="1109"/>
      <c r="AW115" s="1109"/>
      <c r="AX115" s="1109"/>
      <c r="AY115" s="1109"/>
      <c r="AZ115" s="1109"/>
      <c r="BA115" s="1109"/>
      <c r="BB115" s="1109"/>
      <c r="BC115" s="1109"/>
      <c r="BD115" s="1109"/>
      <c r="BE115" s="1109"/>
      <c r="BF115" s="1109"/>
      <c r="BG115" s="1109"/>
      <c r="BH115" s="1109"/>
      <c r="BI115" s="1109"/>
      <c r="BJ115" s="1109"/>
      <c r="BK115" s="1109"/>
      <c r="BL115" s="1109"/>
      <c r="BM115" s="1109"/>
      <c r="BN115" s="1109"/>
      <c r="BO115" s="1109"/>
      <c r="BP115" s="1109"/>
      <c r="BQ115" s="1109"/>
      <c r="BR115" s="1109"/>
      <c r="BS115" s="1109"/>
      <c r="BT115" s="1109"/>
      <c r="BU115" s="1109"/>
      <c r="BV115" s="1109"/>
      <c r="BW115" s="1109"/>
      <c r="BX115" s="1109"/>
      <c r="BY115" s="1109"/>
      <c r="BZ115" s="1109"/>
      <c r="CA115" s="1109"/>
      <c r="CB115" s="1109"/>
      <c r="CC115" s="1109"/>
      <c r="CD115" s="1109"/>
      <c r="CE115" s="1109"/>
      <c r="CF115" s="1109"/>
      <c r="CG115" s="1109"/>
      <c r="CH115" s="1109"/>
      <c r="CI115" s="1109"/>
      <c r="CJ115" s="1109"/>
      <c r="CK115" s="1109"/>
      <c r="CL115" s="1109"/>
      <c r="CM115" s="1109"/>
      <c r="CN115" s="1109"/>
      <c r="CO115" s="1109"/>
      <c r="CP115" s="1109"/>
      <c r="CQ115" s="1109"/>
      <c r="CR115" s="1109"/>
      <c r="CS115" s="1109"/>
      <c r="CT115" s="1109"/>
      <c r="CU115" s="1109"/>
      <c r="CV115" s="1109"/>
      <c r="CW115" s="1109"/>
      <c r="CX115" s="1122"/>
      <c r="CY115" s="1145"/>
    </row>
    <row r="116" spans="2:103" ht="15" customHeight="1">
      <c r="B116" s="2372" t="s">
        <v>1264</v>
      </c>
      <c r="C116" s="1405"/>
      <c r="D116" s="1405"/>
      <c r="E116" s="1405"/>
      <c r="F116" s="1405"/>
      <c r="G116" s="1405"/>
      <c r="H116" s="1405"/>
      <c r="I116" s="1405"/>
      <c r="J116" s="1405"/>
      <c r="K116" s="1405"/>
      <c r="L116" s="1405"/>
      <c r="M116" s="1405"/>
      <c r="N116" s="1405"/>
      <c r="O116" s="1405"/>
      <c r="P116" s="1405"/>
      <c r="Q116" s="1405"/>
      <c r="R116" s="1405"/>
      <c r="S116" s="1405"/>
      <c r="T116" s="1405"/>
      <c r="U116" s="1405"/>
      <c r="V116" s="1405"/>
      <c r="W116" s="1405"/>
      <c r="X116" s="1405"/>
      <c r="Y116" s="1405"/>
      <c r="Z116" s="1405"/>
      <c r="AA116" s="1405"/>
      <c r="AB116" s="1405"/>
      <c r="AC116" s="1405"/>
      <c r="AD116" s="1405"/>
      <c r="AE116" s="1405"/>
      <c r="AF116" s="1405"/>
      <c r="AG116" s="1405"/>
      <c r="AH116" s="1405"/>
      <c r="AI116" s="1405"/>
      <c r="AJ116" s="1405"/>
      <c r="AK116" s="1405"/>
      <c r="AL116" s="1405"/>
      <c r="AM116" s="1405"/>
      <c r="AN116" s="1405"/>
      <c r="AO116" s="1405"/>
      <c r="AP116" s="1405"/>
      <c r="AQ116" s="1405"/>
      <c r="AR116" s="1405"/>
      <c r="AS116" s="1405"/>
      <c r="AT116" s="1405"/>
      <c r="AU116" s="1405"/>
      <c r="AV116" s="1405"/>
      <c r="AW116" s="1405"/>
      <c r="AX116" s="1405"/>
      <c r="AY116" s="1405"/>
      <c r="AZ116" s="1405"/>
      <c r="BA116" s="1405"/>
      <c r="BB116" s="1405"/>
      <c r="BC116" s="1405"/>
      <c r="BD116" s="1405"/>
      <c r="BE116" s="1405"/>
      <c r="BF116" s="1405"/>
      <c r="BG116" s="1405"/>
      <c r="BH116" s="1405"/>
      <c r="BI116" s="1405"/>
      <c r="BJ116" s="1405"/>
      <c r="BK116" s="1405"/>
      <c r="BL116" s="1405"/>
      <c r="BM116" s="1405"/>
      <c r="BN116" s="1405"/>
      <c r="BO116" s="1405"/>
      <c r="BP116" s="1405"/>
      <c r="BQ116" s="1405"/>
      <c r="BR116" s="1405"/>
      <c r="BS116" s="1405"/>
      <c r="BT116" s="1405"/>
      <c r="BU116" s="1405"/>
      <c r="BV116" s="1405"/>
      <c r="BW116" s="1405"/>
      <c r="BX116" s="1405"/>
      <c r="BY116" s="1405"/>
      <c r="BZ116" s="1405"/>
      <c r="CA116" s="1405"/>
      <c r="CB116" s="1405"/>
      <c r="CC116" s="1405"/>
      <c r="CD116" s="1405"/>
      <c r="CE116" s="1405"/>
      <c r="CF116" s="1405"/>
      <c r="CG116" s="1405"/>
      <c r="CH116" s="1405"/>
      <c r="CI116" s="1405"/>
      <c r="CJ116" s="1405"/>
      <c r="CK116" s="1405"/>
      <c r="CL116" s="1405"/>
      <c r="CM116" s="1405"/>
      <c r="CN116" s="1405"/>
      <c r="CO116" s="1405"/>
      <c r="CP116" s="1405"/>
      <c r="CQ116" s="1405"/>
      <c r="CR116" s="1405"/>
      <c r="CS116" s="1405"/>
      <c r="CT116" s="1405"/>
      <c r="CU116" s="1405"/>
      <c r="CV116" s="1405"/>
      <c r="CW116" s="1405"/>
      <c r="CX116" s="1406"/>
      <c r="CY116" s="1117"/>
    </row>
    <row r="117" spans="2:103" ht="15" customHeight="1">
      <c r="B117" s="2328" t="s">
        <v>1248</v>
      </c>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N117" s="57"/>
      <c r="AO117" s="57"/>
      <c r="AP117" s="57"/>
      <c r="AQ117" s="57"/>
      <c r="AR117" s="57"/>
      <c r="AS117" s="57"/>
      <c r="AT117" s="57"/>
      <c r="AU117" s="57"/>
      <c r="AV117" s="57"/>
      <c r="AW117" s="57"/>
      <c r="AX117" s="57"/>
      <c r="AY117" s="57"/>
      <c r="AZ117" s="57"/>
      <c r="BA117" s="57"/>
      <c r="BB117" s="57"/>
      <c r="BC117" s="57"/>
      <c r="BD117" s="57"/>
      <c r="BE117" s="57"/>
      <c r="BF117" s="57"/>
      <c r="BG117" s="57"/>
      <c r="BH117" s="57"/>
      <c r="BI117" s="57"/>
      <c r="BJ117" s="57"/>
      <c r="BK117" s="57"/>
      <c r="BL117" s="57"/>
      <c r="BM117" s="57"/>
      <c r="BN117" s="57"/>
      <c r="BO117" s="57"/>
      <c r="BP117" s="57"/>
      <c r="BQ117" s="57"/>
      <c r="BR117" s="57"/>
      <c r="BS117" s="57"/>
      <c r="BT117" s="57"/>
      <c r="BU117" s="57"/>
      <c r="BV117" s="57"/>
      <c r="BW117" s="57"/>
      <c r="BX117" s="57"/>
      <c r="BY117" s="57"/>
      <c r="BZ117" s="57"/>
      <c r="CA117" s="57"/>
      <c r="CB117" s="57"/>
      <c r="CC117" s="57"/>
      <c r="CD117" s="57"/>
      <c r="CE117" s="57"/>
      <c r="CF117" s="57"/>
      <c r="CG117" s="57"/>
      <c r="CH117" s="57"/>
      <c r="CI117" s="57"/>
      <c r="CJ117" s="57"/>
      <c r="CK117" s="57"/>
      <c r="CL117" s="57"/>
      <c r="CM117" s="57"/>
      <c r="CN117" s="57"/>
      <c r="CO117" s="57"/>
      <c r="CP117" s="57"/>
      <c r="CQ117" s="57"/>
      <c r="CR117" s="57"/>
      <c r="CS117" s="57"/>
      <c r="CT117" s="57"/>
      <c r="CU117" s="57"/>
      <c r="CV117" s="57"/>
      <c r="CW117" s="57"/>
      <c r="CX117" s="103"/>
      <c r="CY117" s="1117"/>
    </row>
    <row r="118" spans="2:103" ht="15" customHeight="1">
      <c r="B118" s="1417" t="s">
        <v>1268</v>
      </c>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N118" s="57"/>
      <c r="AO118" s="57"/>
      <c r="AP118" s="57"/>
      <c r="AQ118" s="57"/>
      <c r="AR118" s="57"/>
      <c r="AS118" s="57"/>
      <c r="AT118" s="57"/>
      <c r="AU118" s="57"/>
      <c r="AV118" s="57"/>
      <c r="AW118" s="57"/>
      <c r="AX118" s="57"/>
      <c r="AY118" s="57"/>
      <c r="AZ118" s="57"/>
      <c r="BA118" s="57"/>
      <c r="BB118" s="57"/>
      <c r="BC118" s="57"/>
      <c r="BD118" s="57"/>
      <c r="BE118" s="57"/>
      <c r="BF118" s="57"/>
      <c r="BG118" s="57"/>
      <c r="BH118" s="57"/>
      <c r="BI118" s="57"/>
      <c r="BJ118" s="57"/>
      <c r="BK118" s="57"/>
      <c r="BL118" s="57"/>
      <c r="BM118" s="57"/>
      <c r="BN118" s="57"/>
      <c r="BO118" s="57"/>
      <c r="BP118" s="57"/>
      <c r="BQ118" s="57"/>
      <c r="BR118" s="57"/>
      <c r="BS118" s="57"/>
      <c r="BT118" s="57"/>
      <c r="BU118" s="57"/>
      <c r="BV118" s="57"/>
      <c r="BW118" s="57"/>
      <c r="BX118" s="57"/>
      <c r="BY118" s="57"/>
      <c r="BZ118" s="57"/>
      <c r="CA118" s="57"/>
      <c r="CB118" s="57"/>
      <c r="CC118" s="57"/>
      <c r="CD118" s="57"/>
      <c r="CE118" s="57"/>
      <c r="CF118" s="57"/>
      <c r="CG118" s="57"/>
      <c r="CH118" s="57"/>
      <c r="CI118" s="57"/>
      <c r="CJ118" s="57"/>
      <c r="CK118" s="57"/>
      <c r="CL118" s="57"/>
      <c r="CM118" s="57"/>
      <c r="CN118" s="57"/>
      <c r="CO118" s="57"/>
      <c r="CP118" s="57"/>
      <c r="CQ118" s="57"/>
      <c r="CR118" s="57"/>
      <c r="CS118" s="57"/>
      <c r="CT118" s="57"/>
      <c r="CU118" s="57"/>
      <c r="CV118" s="57"/>
      <c r="CW118" s="57"/>
      <c r="CX118" s="103"/>
      <c r="CY118" s="1117"/>
    </row>
    <row r="119" spans="2:103" ht="15" customHeight="1">
      <c r="B119" s="2366" t="s">
        <v>1269</v>
      </c>
      <c r="C119" s="1111"/>
      <c r="D119" s="1111"/>
      <c r="E119" s="1111"/>
      <c r="F119" s="1111"/>
      <c r="G119" s="1111"/>
      <c r="H119" s="1111"/>
      <c r="I119" s="1111"/>
      <c r="J119" s="1111"/>
      <c r="K119" s="1111"/>
      <c r="L119" s="1111"/>
      <c r="M119" s="1111"/>
      <c r="N119" s="1111"/>
      <c r="O119" s="1111"/>
      <c r="P119" s="1111"/>
      <c r="Q119" s="1111"/>
      <c r="R119" s="1111"/>
      <c r="S119" s="1111"/>
      <c r="T119" s="1111"/>
      <c r="U119" s="1111"/>
      <c r="V119" s="1111"/>
      <c r="W119" s="1111"/>
      <c r="X119" s="1111"/>
      <c r="Y119" s="1111"/>
      <c r="Z119" s="1111"/>
      <c r="AA119" s="1111"/>
      <c r="AB119" s="1111"/>
      <c r="AC119" s="1111"/>
      <c r="AD119" s="1111"/>
      <c r="AE119" s="1111"/>
      <c r="AF119" s="1111"/>
      <c r="AG119" s="1111"/>
      <c r="AH119" s="1111"/>
      <c r="AI119" s="1111"/>
      <c r="AJ119" s="1111"/>
      <c r="AK119" s="1111"/>
      <c r="AL119" s="1111"/>
      <c r="AM119" s="1111"/>
      <c r="AN119" s="1111"/>
      <c r="AO119" s="1111"/>
      <c r="AP119" s="1111"/>
      <c r="AQ119" s="1111"/>
      <c r="AR119" s="1111"/>
      <c r="AS119" s="1111"/>
      <c r="AT119" s="1111"/>
      <c r="AU119" s="1111"/>
      <c r="AV119" s="1111"/>
      <c r="AW119" s="1111"/>
      <c r="AX119" s="1111"/>
      <c r="AY119" s="1111"/>
      <c r="AZ119" s="1111"/>
      <c r="BA119" s="1111"/>
      <c r="BB119" s="1111"/>
      <c r="BC119" s="1111"/>
      <c r="BD119" s="1111"/>
      <c r="BE119" s="1111"/>
      <c r="BF119" s="1111"/>
      <c r="BG119" s="1111"/>
      <c r="BH119" s="1111"/>
      <c r="BI119" s="1111"/>
      <c r="BJ119" s="1111"/>
      <c r="BK119" s="1111"/>
      <c r="BL119" s="1111"/>
      <c r="BM119" s="1111"/>
      <c r="BN119" s="1111"/>
      <c r="BO119" s="1111"/>
      <c r="BP119" s="1111"/>
      <c r="BQ119" s="1111"/>
      <c r="BR119" s="1111"/>
      <c r="BS119" s="1111"/>
      <c r="BT119" s="1111"/>
      <c r="BU119" s="1111"/>
      <c r="BV119" s="1111"/>
      <c r="BW119" s="1111"/>
      <c r="BX119" s="1111"/>
      <c r="BY119" s="1111"/>
      <c r="BZ119" s="1111"/>
      <c r="CA119" s="1111"/>
      <c r="CB119" s="1111"/>
      <c r="CC119" s="1111"/>
      <c r="CD119" s="1111"/>
      <c r="CE119" s="1111"/>
      <c r="CF119" s="1111"/>
      <c r="CG119" s="1111"/>
      <c r="CH119" s="1111"/>
      <c r="CI119" s="1111"/>
      <c r="CJ119" s="1111"/>
      <c r="CK119" s="1111"/>
      <c r="CL119" s="1111"/>
      <c r="CM119" s="1111"/>
      <c r="CN119" s="1111"/>
      <c r="CO119" s="1111"/>
      <c r="CP119" s="1111"/>
      <c r="CQ119" s="1111"/>
      <c r="CR119" s="1111"/>
      <c r="CS119" s="1111"/>
      <c r="CT119" s="1111"/>
      <c r="CU119" s="1111"/>
      <c r="CV119" s="1111"/>
      <c r="CW119" s="1111"/>
      <c r="CX119" s="1124"/>
      <c r="CY119" s="1117"/>
    </row>
    <row r="120" spans="2:103" ht="15" customHeight="1">
      <c r="B120" s="2366" t="s">
        <v>1270</v>
      </c>
      <c r="C120" s="1111"/>
      <c r="D120" s="1111"/>
      <c r="E120" s="1111"/>
      <c r="F120" s="1111"/>
      <c r="G120" s="1111"/>
      <c r="H120" s="1111"/>
      <c r="I120" s="1111"/>
      <c r="J120" s="1111"/>
      <c r="K120" s="1111"/>
      <c r="L120" s="1111"/>
      <c r="M120" s="1111"/>
      <c r="N120" s="1111"/>
      <c r="O120" s="1111"/>
      <c r="P120" s="1111"/>
      <c r="Q120" s="1111"/>
      <c r="R120" s="1111"/>
      <c r="S120" s="1111"/>
      <c r="T120" s="1111"/>
      <c r="U120" s="1111"/>
      <c r="V120" s="1111"/>
      <c r="W120" s="1111"/>
      <c r="X120" s="1111"/>
      <c r="Y120" s="1111"/>
      <c r="Z120" s="1111"/>
      <c r="AA120" s="1111"/>
      <c r="AB120" s="1111"/>
      <c r="AC120" s="1111"/>
      <c r="AD120" s="1111"/>
      <c r="AE120" s="1111"/>
      <c r="AF120" s="1111"/>
      <c r="AG120" s="1111"/>
      <c r="AH120" s="1111"/>
      <c r="AI120" s="1111"/>
      <c r="AJ120" s="1111"/>
      <c r="AK120" s="1111"/>
      <c r="AL120" s="1111"/>
      <c r="AM120" s="1111"/>
      <c r="AN120" s="1111"/>
      <c r="AO120" s="1111"/>
      <c r="AP120" s="1111"/>
      <c r="AQ120" s="1111"/>
      <c r="AR120" s="1111"/>
      <c r="AS120" s="1111"/>
      <c r="AT120" s="1111"/>
      <c r="AU120" s="1111"/>
      <c r="AV120" s="1111"/>
      <c r="AW120" s="1111"/>
      <c r="AX120" s="1111"/>
      <c r="AY120" s="1111"/>
      <c r="AZ120" s="1111"/>
      <c r="BA120" s="1111"/>
      <c r="BB120" s="1111"/>
      <c r="BC120" s="1111"/>
      <c r="BD120" s="1111"/>
      <c r="BE120" s="1111"/>
      <c r="BF120" s="1111"/>
      <c r="BG120" s="1111"/>
      <c r="BH120" s="1111"/>
      <c r="BI120" s="1111"/>
      <c r="BJ120" s="1111"/>
      <c r="BK120" s="1111"/>
      <c r="BL120" s="1111"/>
      <c r="BM120" s="1111"/>
      <c r="BN120" s="1111"/>
      <c r="BO120" s="1111"/>
      <c r="BP120" s="1111"/>
      <c r="BQ120" s="1111"/>
      <c r="BR120" s="1111"/>
      <c r="BS120" s="1111"/>
      <c r="BT120" s="1111"/>
      <c r="BU120" s="1111"/>
      <c r="BV120" s="1111"/>
      <c r="BW120" s="1111"/>
      <c r="BX120" s="1111"/>
      <c r="BY120" s="1111"/>
      <c r="BZ120" s="1111"/>
      <c r="CA120" s="1111"/>
      <c r="CB120" s="1111"/>
      <c r="CC120" s="1111"/>
      <c r="CD120" s="1111"/>
      <c r="CE120" s="1111"/>
      <c r="CF120" s="1111"/>
      <c r="CG120" s="1111"/>
      <c r="CH120" s="1111"/>
      <c r="CI120" s="1111"/>
      <c r="CJ120" s="1111"/>
      <c r="CK120" s="1111"/>
      <c r="CL120" s="1111"/>
      <c r="CM120" s="1111"/>
      <c r="CN120" s="1111"/>
      <c r="CO120" s="1111"/>
      <c r="CP120" s="1111"/>
      <c r="CQ120" s="1111"/>
      <c r="CR120" s="1111"/>
      <c r="CS120" s="1111"/>
      <c r="CT120" s="1111"/>
      <c r="CU120" s="1111"/>
      <c r="CV120" s="1111"/>
      <c r="CW120" s="1111"/>
      <c r="CX120" s="1124"/>
      <c r="CY120" s="1117"/>
    </row>
    <row r="121" spans="2:103" ht="15" customHeight="1">
      <c r="B121" s="2366" t="s">
        <v>1271</v>
      </c>
      <c r="C121" s="1111"/>
      <c r="D121" s="1111"/>
      <c r="E121" s="1111"/>
      <c r="F121" s="1111"/>
      <c r="G121" s="1111"/>
      <c r="H121" s="1111"/>
      <c r="I121" s="1111"/>
      <c r="J121" s="1111"/>
      <c r="K121" s="1111"/>
      <c r="L121" s="1111"/>
      <c r="M121" s="1111"/>
      <c r="N121" s="1111"/>
      <c r="O121" s="1111"/>
      <c r="P121" s="1111"/>
      <c r="Q121" s="1111"/>
      <c r="R121" s="1111"/>
      <c r="S121" s="1111"/>
      <c r="T121" s="1111"/>
      <c r="U121" s="1111"/>
      <c r="V121" s="1111"/>
      <c r="W121" s="1111"/>
      <c r="X121" s="1111"/>
      <c r="Y121" s="1111"/>
      <c r="Z121" s="1111"/>
      <c r="AA121" s="1111"/>
      <c r="AB121" s="1111"/>
      <c r="AC121" s="1111"/>
      <c r="AD121" s="1111"/>
      <c r="AE121" s="1111"/>
      <c r="AF121" s="1111"/>
      <c r="AG121" s="1111"/>
      <c r="AH121" s="1111"/>
      <c r="AI121" s="1111"/>
      <c r="AJ121" s="1111"/>
      <c r="AK121" s="1111"/>
      <c r="AL121" s="1111"/>
      <c r="AM121" s="1111"/>
      <c r="AN121" s="1111"/>
      <c r="AO121" s="1111"/>
      <c r="AP121" s="1111"/>
      <c r="AQ121" s="1111"/>
      <c r="AR121" s="1111"/>
      <c r="AS121" s="1111"/>
      <c r="AT121" s="1111"/>
      <c r="AU121" s="1111"/>
      <c r="AV121" s="1111"/>
      <c r="AW121" s="1111"/>
      <c r="AX121" s="1111"/>
      <c r="AY121" s="1111"/>
      <c r="AZ121" s="1111"/>
      <c r="BA121" s="1111"/>
      <c r="BB121" s="1111"/>
      <c r="BC121" s="1111"/>
      <c r="BD121" s="1111"/>
      <c r="BE121" s="1111"/>
      <c r="BF121" s="1111"/>
      <c r="BG121" s="1111"/>
      <c r="BH121" s="1111"/>
      <c r="BI121" s="1111"/>
      <c r="BJ121" s="1111"/>
      <c r="BK121" s="1111"/>
      <c r="BL121" s="1111"/>
      <c r="BM121" s="1111"/>
      <c r="BN121" s="1111"/>
      <c r="BO121" s="1111"/>
      <c r="BP121" s="1111"/>
      <c r="BQ121" s="1111"/>
      <c r="BR121" s="1111"/>
      <c r="BS121" s="1111"/>
      <c r="BT121" s="1111"/>
      <c r="BU121" s="1111"/>
      <c r="BV121" s="1111"/>
      <c r="BW121" s="1111"/>
      <c r="BX121" s="1111"/>
      <c r="BY121" s="1111"/>
      <c r="BZ121" s="1111"/>
      <c r="CA121" s="1111"/>
      <c r="CB121" s="1111"/>
      <c r="CC121" s="1111"/>
      <c r="CD121" s="1111"/>
      <c r="CE121" s="1111"/>
      <c r="CF121" s="1111"/>
      <c r="CG121" s="1111"/>
      <c r="CH121" s="1111"/>
      <c r="CI121" s="1111"/>
      <c r="CJ121" s="1111"/>
      <c r="CK121" s="1111"/>
      <c r="CL121" s="1111"/>
      <c r="CM121" s="1111"/>
      <c r="CN121" s="1111"/>
      <c r="CO121" s="1111"/>
      <c r="CP121" s="1111"/>
      <c r="CQ121" s="1111"/>
      <c r="CR121" s="1111"/>
      <c r="CS121" s="1111"/>
      <c r="CT121" s="1111"/>
      <c r="CU121" s="1111"/>
      <c r="CV121" s="1111"/>
      <c r="CW121" s="1111"/>
      <c r="CX121" s="1124"/>
      <c r="CY121" s="1117"/>
    </row>
    <row r="122" spans="2:103" ht="15" customHeight="1">
      <c r="B122" s="2366" t="s">
        <v>1312</v>
      </c>
      <c r="C122" s="1111"/>
      <c r="D122" s="1111"/>
      <c r="E122" s="1111"/>
      <c r="F122" s="1111"/>
      <c r="G122" s="1111"/>
      <c r="H122" s="1111"/>
      <c r="I122" s="1111"/>
      <c r="J122" s="1111"/>
      <c r="K122" s="1111"/>
      <c r="L122" s="1111"/>
      <c r="M122" s="1111"/>
      <c r="N122" s="1111"/>
      <c r="O122" s="1111"/>
      <c r="P122" s="1111"/>
      <c r="Q122" s="1111"/>
      <c r="R122" s="1111"/>
      <c r="S122" s="1111"/>
      <c r="T122" s="1111"/>
      <c r="U122" s="1111"/>
      <c r="V122" s="1111"/>
      <c r="W122" s="1111"/>
      <c r="X122" s="1111"/>
      <c r="Y122" s="1111"/>
      <c r="Z122" s="1111"/>
      <c r="AA122" s="1111"/>
      <c r="AB122" s="1111"/>
      <c r="AC122" s="1111"/>
      <c r="AD122" s="1111"/>
      <c r="AE122" s="1111"/>
      <c r="AF122" s="1111"/>
      <c r="AG122" s="1111"/>
      <c r="AH122" s="1111"/>
      <c r="AI122" s="1111"/>
      <c r="AJ122" s="1111"/>
      <c r="AK122" s="1111"/>
      <c r="AL122" s="1111"/>
      <c r="AM122" s="1111"/>
      <c r="AN122" s="1111"/>
      <c r="AO122" s="1111"/>
      <c r="AP122" s="1111"/>
      <c r="AQ122" s="1111"/>
      <c r="AR122" s="1111"/>
      <c r="AS122" s="1111"/>
      <c r="AT122" s="1111"/>
      <c r="AU122" s="1111"/>
      <c r="AV122" s="1111"/>
      <c r="AW122" s="1111"/>
      <c r="AX122" s="1111"/>
      <c r="AY122" s="1111"/>
      <c r="AZ122" s="1111"/>
      <c r="BA122" s="1111"/>
      <c r="BB122" s="1111"/>
      <c r="BC122" s="1111"/>
      <c r="BD122" s="1111"/>
      <c r="BE122" s="1111"/>
      <c r="BF122" s="1111"/>
      <c r="BG122" s="1111"/>
      <c r="BH122" s="1111"/>
      <c r="BI122" s="1111"/>
      <c r="BJ122" s="1111"/>
      <c r="BK122" s="1111"/>
      <c r="BL122" s="1111"/>
      <c r="BM122" s="1111"/>
      <c r="BN122" s="1111"/>
      <c r="BO122" s="1111"/>
      <c r="BP122" s="1111"/>
      <c r="BQ122" s="1111"/>
      <c r="BR122" s="1111"/>
      <c r="BS122" s="1111"/>
      <c r="BT122" s="1111"/>
      <c r="BU122" s="1111"/>
      <c r="BV122" s="1111"/>
      <c r="BW122" s="1111"/>
      <c r="BX122" s="1111"/>
      <c r="BY122" s="1111"/>
      <c r="BZ122" s="1111"/>
      <c r="CA122" s="1111"/>
      <c r="CB122" s="1111"/>
      <c r="CC122" s="1111"/>
      <c r="CD122" s="1111"/>
      <c r="CE122" s="1111"/>
      <c r="CF122" s="1111"/>
      <c r="CG122" s="1111"/>
      <c r="CH122" s="1111"/>
      <c r="CI122" s="1111"/>
      <c r="CJ122" s="1111"/>
      <c r="CK122" s="1111"/>
      <c r="CL122" s="1111"/>
      <c r="CM122" s="1111"/>
      <c r="CN122" s="1111"/>
      <c r="CO122" s="1111"/>
      <c r="CP122" s="1111"/>
      <c r="CQ122" s="1111"/>
      <c r="CR122" s="1111"/>
      <c r="CS122" s="1111"/>
      <c r="CT122" s="1111"/>
      <c r="CU122" s="1111"/>
      <c r="CV122" s="1111"/>
      <c r="CW122" s="1111"/>
      <c r="CX122" s="1124"/>
      <c r="CY122" s="1117"/>
    </row>
    <row r="123" spans="2:103" ht="15" customHeight="1">
      <c r="B123" s="2366" t="s">
        <v>1272</v>
      </c>
      <c r="C123" s="1111"/>
      <c r="D123" s="1111"/>
      <c r="E123" s="1111"/>
      <c r="F123" s="1111"/>
      <c r="G123" s="1111"/>
      <c r="H123" s="1111"/>
      <c r="I123" s="1111"/>
      <c r="J123" s="1111"/>
      <c r="K123" s="1111"/>
      <c r="L123" s="1111"/>
      <c r="M123" s="1111"/>
      <c r="N123" s="1111"/>
      <c r="O123" s="1111"/>
      <c r="P123" s="1111"/>
      <c r="Q123" s="1111"/>
      <c r="R123" s="1111"/>
      <c r="S123" s="1111"/>
      <c r="T123" s="1111"/>
      <c r="U123" s="1111"/>
      <c r="V123" s="1111"/>
      <c r="W123" s="1111"/>
      <c r="X123" s="1111"/>
      <c r="Y123" s="1111"/>
      <c r="Z123" s="1111"/>
      <c r="AA123" s="1111"/>
      <c r="AB123" s="1111"/>
      <c r="AC123" s="1111"/>
      <c r="AD123" s="1111"/>
      <c r="AE123" s="1111"/>
      <c r="AF123" s="1111"/>
      <c r="AG123" s="1111"/>
      <c r="AH123" s="1111"/>
      <c r="AI123" s="1111"/>
      <c r="AJ123" s="1111"/>
      <c r="AK123" s="1111"/>
      <c r="AL123" s="1111"/>
      <c r="AM123" s="1111"/>
      <c r="AN123" s="1111"/>
      <c r="AO123" s="1111"/>
      <c r="AP123" s="1111"/>
      <c r="AQ123" s="1111"/>
      <c r="AR123" s="1111"/>
      <c r="AS123" s="1111"/>
      <c r="AT123" s="1111"/>
      <c r="AU123" s="1111"/>
      <c r="AV123" s="1111"/>
      <c r="AW123" s="1111"/>
      <c r="AX123" s="1111"/>
      <c r="AY123" s="1111"/>
      <c r="AZ123" s="1111"/>
      <c r="BA123" s="1111"/>
      <c r="BB123" s="1111"/>
      <c r="BC123" s="1111"/>
      <c r="BD123" s="1111"/>
      <c r="BE123" s="1111"/>
      <c r="BF123" s="1111"/>
      <c r="BG123" s="1111"/>
      <c r="BH123" s="1111"/>
      <c r="BI123" s="1111"/>
      <c r="BJ123" s="1111"/>
      <c r="BK123" s="1111"/>
      <c r="BL123" s="1111"/>
      <c r="BM123" s="1111"/>
      <c r="BN123" s="1111"/>
      <c r="BO123" s="1111"/>
      <c r="BP123" s="1111"/>
      <c r="BQ123" s="1111"/>
      <c r="BR123" s="1111"/>
      <c r="BS123" s="1111"/>
      <c r="BT123" s="1111"/>
      <c r="BU123" s="1111"/>
      <c r="BV123" s="1111"/>
      <c r="BW123" s="1111"/>
      <c r="BX123" s="1111"/>
      <c r="BY123" s="1111"/>
      <c r="BZ123" s="1111"/>
      <c r="CA123" s="1111"/>
      <c r="CB123" s="1111"/>
      <c r="CC123" s="1111"/>
      <c r="CD123" s="1111"/>
      <c r="CE123" s="1111"/>
      <c r="CF123" s="1111"/>
      <c r="CG123" s="1111"/>
      <c r="CH123" s="1111"/>
      <c r="CI123" s="1111"/>
      <c r="CJ123" s="1111"/>
      <c r="CK123" s="1111"/>
      <c r="CL123" s="1111"/>
      <c r="CM123" s="1111"/>
      <c r="CN123" s="1111"/>
      <c r="CO123" s="1111"/>
      <c r="CP123" s="1111"/>
      <c r="CQ123" s="1111"/>
      <c r="CR123" s="1111"/>
      <c r="CS123" s="1111"/>
      <c r="CT123" s="1111"/>
      <c r="CU123" s="1111"/>
      <c r="CV123" s="1111"/>
      <c r="CW123" s="1111"/>
      <c r="CX123" s="1124"/>
      <c r="CY123" s="1117"/>
    </row>
    <row r="124" spans="2:103" ht="15" customHeight="1">
      <c r="B124" s="2366" t="s">
        <v>1273</v>
      </c>
      <c r="C124" s="1111"/>
      <c r="D124" s="1111"/>
      <c r="E124" s="1111"/>
      <c r="F124" s="1111"/>
      <c r="G124" s="1111"/>
      <c r="H124" s="1111"/>
      <c r="I124" s="1111"/>
      <c r="J124" s="1111"/>
      <c r="K124" s="1111"/>
      <c r="L124" s="1111"/>
      <c r="M124" s="1111"/>
      <c r="N124" s="1111"/>
      <c r="O124" s="1111"/>
      <c r="P124" s="1111"/>
      <c r="Q124" s="1111"/>
      <c r="R124" s="1111"/>
      <c r="S124" s="1111"/>
      <c r="T124" s="1111"/>
      <c r="U124" s="1111"/>
      <c r="V124" s="1111"/>
      <c r="W124" s="1111"/>
      <c r="X124" s="1111"/>
      <c r="Y124" s="1111"/>
      <c r="Z124" s="1111"/>
      <c r="AA124" s="1111"/>
      <c r="AB124" s="1111"/>
      <c r="AC124" s="1111"/>
      <c r="AD124" s="1111"/>
      <c r="AE124" s="1111"/>
      <c r="AF124" s="1111"/>
      <c r="AG124" s="1111"/>
      <c r="AH124" s="1111"/>
      <c r="AI124" s="1111"/>
      <c r="AJ124" s="1111"/>
      <c r="AK124" s="1111"/>
      <c r="AL124" s="1111"/>
      <c r="AM124" s="1111"/>
      <c r="AN124" s="1111"/>
      <c r="AO124" s="1111"/>
      <c r="AP124" s="1111"/>
      <c r="AQ124" s="1111"/>
      <c r="AR124" s="1111"/>
      <c r="AS124" s="1111"/>
      <c r="AT124" s="1111"/>
      <c r="AU124" s="1111"/>
      <c r="AV124" s="1111"/>
      <c r="AW124" s="1111"/>
      <c r="AX124" s="1111"/>
      <c r="AY124" s="1111"/>
      <c r="AZ124" s="1111"/>
      <c r="BA124" s="1111"/>
      <c r="BB124" s="1111"/>
      <c r="BC124" s="1111"/>
      <c r="BD124" s="1111"/>
      <c r="BE124" s="1111"/>
      <c r="BF124" s="1111"/>
      <c r="BG124" s="1111"/>
      <c r="BH124" s="1111"/>
      <c r="BI124" s="1111"/>
      <c r="BJ124" s="1111"/>
      <c r="BK124" s="1111"/>
      <c r="BL124" s="1111"/>
      <c r="BM124" s="1111"/>
      <c r="BN124" s="1111"/>
      <c r="BO124" s="1111"/>
      <c r="BP124" s="1111"/>
      <c r="BQ124" s="1111"/>
      <c r="BR124" s="1111"/>
      <c r="BS124" s="1111"/>
      <c r="BT124" s="1111"/>
      <c r="BU124" s="1111"/>
      <c r="BV124" s="1111"/>
      <c r="BW124" s="1111"/>
      <c r="BX124" s="1111"/>
      <c r="BY124" s="1111"/>
      <c r="BZ124" s="1111"/>
      <c r="CA124" s="1111"/>
      <c r="CB124" s="1111"/>
      <c r="CC124" s="1111"/>
      <c r="CD124" s="1111"/>
      <c r="CE124" s="1111"/>
      <c r="CF124" s="1111"/>
      <c r="CG124" s="1111"/>
      <c r="CH124" s="1111"/>
      <c r="CI124" s="1111"/>
      <c r="CJ124" s="1111"/>
      <c r="CK124" s="1111"/>
      <c r="CL124" s="1111"/>
      <c r="CM124" s="1111"/>
      <c r="CN124" s="1111"/>
      <c r="CO124" s="1111"/>
      <c r="CP124" s="1111"/>
      <c r="CQ124" s="1111"/>
      <c r="CR124" s="1111"/>
      <c r="CS124" s="1111"/>
      <c r="CT124" s="1111"/>
      <c r="CU124" s="1111"/>
      <c r="CV124" s="1111"/>
      <c r="CW124" s="1111"/>
      <c r="CX124" s="1124"/>
      <c r="CY124" s="1117"/>
    </row>
    <row r="125" spans="2:103" ht="15" customHeight="1">
      <c r="B125" s="2366" t="s">
        <v>1274</v>
      </c>
      <c r="C125" s="1111"/>
      <c r="D125" s="1111"/>
      <c r="E125" s="1111"/>
      <c r="F125" s="1111"/>
      <c r="G125" s="1111"/>
      <c r="H125" s="1111"/>
      <c r="I125" s="1111"/>
      <c r="J125" s="1111"/>
      <c r="K125" s="1111"/>
      <c r="L125" s="1111"/>
      <c r="M125" s="1111"/>
      <c r="N125" s="1111"/>
      <c r="O125" s="1111"/>
      <c r="P125" s="1111"/>
      <c r="Q125" s="1111"/>
      <c r="R125" s="1111"/>
      <c r="S125" s="1111"/>
      <c r="T125" s="1111"/>
      <c r="U125" s="1111"/>
      <c r="V125" s="1111"/>
      <c r="W125" s="1111"/>
      <c r="X125" s="1111"/>
      <c r="Y125" s="1111"/>
      <c r="Z125" s="1111"/>
      <c r="AA125" s="1111"/>
      <c r="AB125" s="1111"/>
      <c r="AC125" s="1111"/>
      <c r="AD125" s="1111"/>
      <c r="AE125" s="1111"/>
      <c r="AF125" s="1111"/>
      <c r="AG125" s="1111"/>
      <c r="AH125" s="1111"/>
      <c r="AI125" s="1111"/>
      <c r="AJ125" s="1111"/>
      <c r="AK125" s="1111"/>
      <c r="AL125" s="1111"/>
      <c r="AM125" s="1111"/>
      <c r="AN125" s="1111"/>
      <c r="AO125" s="1111"/>
      <c r="AP125" s="1111"/>
      <c r="AQ125" s="1111"/>
      <c r="AR125" s="1111"/>
      <c r="AS125" s="1111"/>
      <c r="AT125" s="1111"/>
      <c r="AU125" s="1111"/>
      <c r="AV125" s="1111"/>
      <c r="AW125" s="1111"/>
      <c r="AX125" s="1111"/>
      <c r="AY125" s="1111"/>
      <c r="AZ125" s="1111"/>
      <c r="BA125" s="1111"/>
      <c r="BB125" s="1111"/>
      <c r="BC125" s="1111"/>
      <c r="BD125" s="1111"/>
      <c r="BE125" s="1111"/>
      <c r="BF125" s="1111"/>
      <c r="BG125" s="1111"/>
      <c r="BH125" s="1111"/>
      <c r="BI125" s="1111"/>
      <c r="BJ125" s="1111"/>
      <c r="BK125" s="1111"/>
      <c r="BL125" s="1111"/>
      <c r="BM125" s="1111"/>
      <c r="BN125" s="1111"/>
      <c r="BO125" s="1111"/>
      <c r="BP125" s="1111"/>
      <c r="BQ125" s="1111"/>
      <c r="BR125" s="1111"/>
      <c r="BS125" s="1111"/>
      <c r="BT125" s="1111"/>
      <c r="BU125" s="1111"/>
      <c r="BV125" s="1111"/>
      <c r="BW125" s="1111"/>
      <c r="BX125" s="1111"/>
      <c r="BY125" s="1111"/>
      <c r="BZ125" s="1111"/>
      <c r="CA125" s="1111"/>
      <c r="CB125" s="1111"/>
      <c r="CC125" s="1111"/>
      <c r="CD125" s="1111"/>
      <c r="CE125" s="1111"/>
      <c r="CF125" s="1111"/>
      <c r="CG125" s="1111"/>
      <c r="CH125" s="1111"/>
      <c r="CI125" s="1111"/>
      <c r="CJ125" s="1111"/>
      <c r="CK125" s="1111"/>
      <c r="CL125" s="1111"/>
      <c r="CM125" s="1111"/>
      <c r="CN125" s="1111"/>
      <c r="CO125" s="1111"/>
      <c r="CP125" s="1111"/>
      <c r="CQ125" s="1111"/>
      <c r="CR125" s="1111"/>
      <c r="CS125" s="1111"/>
      <c r="CT125" s="1111"/>
      <c r="CU125" s="1111"/>
      <c r="CV125" s="1111"/>
      <c r="CW125" s="1111"/>
      <c r="CX125" s="1124"/>
      <c r="CY125" s="1145"/>
    </row>
    <row r="126" spans="2:103" ht="15" customHeight="1">
      <c r="B126" s="2376" t="s">
        <v>1265</v>
      </c>
      <c r="C126" s="2400"/>
      <c r="D126" s="2400"/>
      <c r="E126" s="2400"/>
      <c r="F126" s="2400"/>
      <c r="G126" s="2400"/>
      <c r="H126" s="2400"/>
      <c r="I126" s="2400"/>
      <c r="J126" s="2400"/>
      <c r="K126" s="2400"/>
      <c r="L126" s="2400"/>
      <c r="M126" s="2400"/>
      <c r="N126" s="2400"/>
      <c r="O126" s="2400"/>
      <c r="P126" s="2400"/>
      <c r="Q126" s="2400"/>
      <c r="R126" s="2400"/>
      <c r="S126" s="2400"/>
      <c r="T126" s="2400"/>
      <c r="U126" s="2400"/>
      <c r="V126" s="2400"/>
      <c r="W126" s="2400"/>
      <c r="X126" s="2400"/>
      <c r="Y126" s="2400"/>
      <c r="Z126" s="2400"/>
      <c r="AA126" s="2400"/>
      <c r="AB126" s="2400"/>
      <c r="AC126" s="2400"/>
      <c r="AD126" s="2400"/>
      <c r="AE126" s="2400"/>
      <c r="AF126" s="2400"/>
      <c r="AG126" s="2400"/>
      <c r="AH126" s="2400"/>
      <c r="AI126" s="2400"/>
      <c r="AJ126" s="2400"/>
      <c r="AK126" s="2400"/>
      <c r="AL126" s="2400"/>
      <c r="AM126" s="2400"/>
      <c r="AN126" s="2400"/>
      <c r="AO126" s="2400"/>
      <c r="AP126" s="2400"/>
      <c r="AQ126" s="2400"/>
      <c r="AR126" s="2400"/>
      <c r="AS126" s="2400"/>
      <c r="AT126" s="2400"/>
      <c r="AU126" s="2400"/>
      <c r="AV126" s="2400"/>
      <c r="AW126" s="2400"/>
      <c r="AX126" s="2400"/>
      <c r="AY126" s="2400"/>
      <c r="AZ126" s="2400"/>
      <c r="BA126" s="2400"/>
      <c r="BB126" s="2400"/>
      <c r="BC126" s="2400"/>
      <c r="BD126" s="2400"/>
      <c r="BE126" s="2400"/>
      <c r="BF126" s="2400"/>
      <c r="BG126" s="2400"/>
      <c r="BH126" s="2400"/>
      <c r="BI126" s="2400"/>
      <c r="BJ126" s="2400"/>
      <c r="BK126" s="2400"/>
      <c r="BL126" s="2400"/>
      <c r="BM126" s="2400"/>
      <c r="BN126" s="2400"/>
      <c r="BO126" s="2400"/>
      <c r="BP126" s="2400"/>
      <c r="BQ126" s="2400"/>
      <c r="BR126" s="2400"/>
      <c r="BS126" s="2400"/>
      <c r="BT126" s="2400"/>
      <c r="BU126" s="2400"/>
      <c r="BV126" s="2400"/>
      <c r="BW126" s="2400"/>
      <c r="BX126" s="2400"/>
      <c r="BY126" s="2400"/>
      <c r="BZ126" s="2400"/>
      <c r="CA126" s="2400"/>
      <c r="CB126" s="2400"/>
      <c r="CC126" s="2400"/>
      <c r="CD126" s="2400"/>
      <c r="CE126" s="2400"/>
      <c r="CF126" s="2400"/>
      <c r="CG126" s="2400"/>
      <c r="CH126" s="2400"/>
      <c r="CI126" s="2400"/>
      <c r="CJ126" s="2400"/>
      <c r="CK126" s="2400"/>
      <c r="CL126" s="2400"/>
      <c r="CM126" s="2400"/>
      <c r="CN126" s="2400"/>
      <c r="CO126" s="2400"/>
      <c r="CP126" s="2400"/>
      <c r="CQ126" s="2400"/>
      <c r="CR126" s="2400"/>
      <c r="CS126" s="2400"/>
      <c r="CT126" s="2400"/>
      <c r="CU126" s="2400"/>
      <c r="CV126" s="2400"/>
      <c r="CW126" s="2400"/>
      <c r="CX126" s="2401"/>
      <c r="CY126" s="1117"/>
    </row>
    <row r="127" spans="2:103" ht="15" customHeight="1">
      <c r="B127" s="2328" t="s">
        <v>1248</v>
      </c>
      <c r="C127" s="1111"/>
      <c r="D127" s="1111"/>
      <c r="E127" s="1111"/>
      <c r="F127" s="1111"/>
      <c r="G127" s="1111"/>
      <c r="H127" s="1111"/>
      <c r="I127" s="1111"/>
      <c r="J127" s="1111"/>
      <c r="K127" s="1111"/>
      <c r="L127" s="1111"/>
      <c r="M127" s="1111"/>
      <c r="N127" s="1111"/>
      <c r="O127" s="1111"/>
      <c r="P127" s="1111"/>
      <c r="Q127" s="1111"/>
      <c r="R127" s="1111"/>
      <c r="S127" s="1111"/>
      <c r="T127" s="1111"/>
      <c r="U127" s="1111"/>
      <c r="V127" s="1111"/>
      <c r="W127" s="1111"/>
      <c r="X127" s="1111"/>
      <c r="Y127" s="1111"/>
      <c r="Z127" s="1111"/>
      <c r="AA127" s="1111"/>
      <c r="AB127" s="1111"/>
      <c r="AC127" s="1111"/>
      <c r="AD127" s="1111"/>
      <c r="AE127" s="1111"/>
      <c r="AF127" s="1111"/>
      <c r="AG127" s="1111"/>
      <c r="AH127" s="1111"/>
      <c r="AI127" s="1111"/>
      <c r="AJ127" s="1111"/>
      <c r="AK127" s="1111"/>
      <c r="AL127" s="1111"/>
      <c r="AM127" s="1111"/>
      <c r="AN127" s="1111"/>
      <c r="AO127" s="1111"/>
      <c r="AP127" s="1111"/>
      <c r="AQ127" s="1111"/>
      <c r="AR127" s="1111"/>
      <c r="AS127" s="1111"/>
      <c r="AT127" s="1111"/>
      <c r="AU127" s="1111"/>
      <c r="AV127" s="1111"/>
      <c r="AW127" s="1111"/>
      <c r="AX127" s="1111"/>
      <c r="AY127" s="1111"/>
      <c r="AZ127" s="1111"/>
      <c r="BA127" s="1111"/>
      <c r="BB127" s="1111"/>
      <c r="BC127" s="1111"/>
      <c r="BD127" s="1111"/>
      <c r="BE127" s="1111"/>
      <c r="BF127" s="1111"/>
      <c r="BG127" s="1111"/>
      <c r="BH127" s="1111"/>
      <c r="BI127" s="1111"/>
      <c r="BJ127" s="1111"/>
      <c r="BK127" s="1111"/>
      <c r="BL127" s="1111"/>
      <c r="BM127" s="1111"/>
      <c r="BN127" s="1111"/>
      <c r="BO127" s="1111"/>
      <c r="BP127" s="1111"/>
      <c r="BQ127" s="1111"/>
      <c r="BR127" s="1111"/>
      <c r="BS127" s="1111"/>
      <c r="BT127" s="1111"/>
      <c r="BU127" s="1111"/>
      <c r="BV127" s="1111"/>
      <c r="BW127" s="1111"/>
      <c r="BX127" s="1111"/>
      <c r="BY127" s="1111"/>
      <c r="BZ127" s="1111"/>
      <c r="CA127" s="1111"/>
      <c r="CB127" s="1111"/>
      <c r="CC127" s="1111"/>
      <c r="CD127" s="1111"/>
      <c r="CE127" s="1111"/>
      <c r="CF127" s="1111"/>
      <c r="CG127" s="1111"/>
      <c r="CH127" s="1111"/>
      <c r="CI127" s="1111"/>
      <c r="CJ127" s="1111"/>
      <c r="CK127" s="1111"/>
      <c r="CL127" s="1111"/>
      <c r="CM127" s="1111"/>
      <c r="CN127" s="1111"/>
      <c r="CO127" s="1111"/>
      <c r="CP127" s="1111"/>
      <c r="CQ127" s="1111"/>
      <c r="CR127" s="1111"/>
      <c r="CS127" s="1111"/>
      <c r="CT127" s="1111"/>
      <c r="CU127" s="1111"/>
      <c r="CV127" s="1111"/>
      <c r="CW127" s="1111"/>
      <c r="CX127" s="1124"/>
      <c r="CY127" s="1117"/>
    </row>
    <row r="128" spans="2:103" ht="15" customHeight="1">
      <c r="B128" s="1417" t="s">
        <v>1278</v>
      </c>
      <c r="C128" s="1111"/>
      <c r="D128" s="1111"/>
      <c r="E128" s="1111"/>
      <c r="F128" s="1111"/>
      <c r="G128" s="1111"/>
      <c r="H128" s="1111"/>
      <c r="I128" s="1111"/>
      <c r="J128" s="1111"/>
      <c r="K128" s="1111"/>
      <c r="L128" s="1111"/>
      <c r="M128" s="1111"/>
      <c r="N128" s="1111"/>
      <c r="O128" s="1111"/>
      <c r="P128" s="1111"/>
      <c r="Q128" s="1111"/>
      <c r="R128" s="1111"/>
      <c r="S128" s="1111"/>
      <c r="T128" s="1111"/>
      <c r="U128" s="1111"/>
      <c r="V128" s="1111"/>
      <c r="W128" s="1111"/>
      <c r="X128" s="1111"/>
      <c r="Y128" s="1111"/>
      <c r="Z128" s="1111"/>
      <c r="AA128" s="1111"/>
      <c r="AB128" s="1111"/>
      <c r="AC128" s="1111"/>
      <c r="AD128" s="1111"/>
      <c r="AE128" s="1111"/>
      <c r="AF128" s="1111"/>
      <c r="AG128" s="1111"/>
      <c r="AH128" s="1111"/>
      <c r="AI128" s="1111"/>
      <c r="AJ128" s="1111"/>
      <c r="AK128" s="1111"/>
      <c r="AL128" s="1111"/>
      <c r="AM128" s="1111"/>
      <c r="AN128" s="1111"/>
      <c r="AO128" s="1111"/>
      <c r="AP128" s="1111"/>
      <c r="AQ128" s="1111"/>
      <c r="AR128" s="1111"/>
      <c r="AS128" s="1111"/>
      <c r="AT128" s="1111"/>
      <c r="AU128" s="1111"/>
      <c r="AV128" s="1111"/>
      <c r="AW128" s="1111"/>
      <c r="AX128" s="1111"/>
      <c r="AY128" s="1111"/>
      <c r="AZ128" s="1111"/>
      <c r="BA128" s="1111"/>
      <c r="BB128" s="1111"/>
      <c r="BC128" s="1111"/>
      <c r="BD128" s="1111"/>
      <c r="BE128" s="1111"/>
      <c r="BF128" s="1111"/>
      <c r="BG128" s="1111"/>
      <c r="BH128" s="1111"/>
      <c r="BI128" s="1111"/>
      <c r="BJ128" s="1111"/>
      <c r="BK128" s="1111"/>
      <c r="BL128" s="1111"/>
      <c r="BM128" s="1111"/>
      <c r="BN128" s="1111"/>
      <c r="BO128" s="1111"/>
      <c r="BP128" s="1111"/>
      <c r="BQ128" s="1111"/>
      <c r="BR128" s="1111"/>
      <c r="BS128" s="1111"/>
      <c r="BT128" s="1111"/>
      <c r="BU128" s="1111"/>
      <c r="BV128" s="1111"/>
      <c r="BW128" s="1111"/>
      <c r="BX128" s="1111"/>
      <c r="BY128" s="1111"/>
      <c r="BZ128" s="1111"/>
      <c r="CA128" s="1111"/>
      <c r="CB128" s="1111"/>
      <c r="CC128" s="1111"/>
      <c r="CD128" s="1111"/>
      <c r="CE128" s="1111"/>
      <c r="CF128" s="1111"/>
      <c r="CG128" s="1111"/>
      <c r="CH128" s="1111"/>
      <c r="CI128" s="1111"/>
      <c r="CJ128" s="1111"/>
      <c r="CK128" s="1111"/>
      <c r="CL128" s="1111"/>
      <c r="CM128" s="1111"/>
      <c r="CN128" s="1111"/>
      <c r="CO128" s="1111"/>
      <c r="CP128" s="1111"/>
      <c r="CQ128" s="1111"/>
      <c r="CR128" s="1111"/>
      <c r="CS128" s="1111"/>
      <c r="CT128" s="1111"/>
      <c r="CU128" s="1111"/>
      <c r="CV128" s="1111"/>
      <c r="CW128" s="1111"/>
      <c r="CX128" s="1124"/>
      <c r="CY128" s="1145"/>
    </row>
    <row r="129" spans="2:103" ht="15" customHeight="1">
      <c r="B129" s="2374" t="s">
        <v>1895</v>
      </c>
      <c r="C129" s="2400"/>
      <c r="D129" s="2400"/>
      <c r="E129" s="2400"/>
      <c r="F129" s="2400"/>
      <c r="G129" s="2400"/>
      <c r="H129" s="2400"/>
      <c r="I129" s="2400"/>
      <c r="J129" s="2400"/>
      <c r="K129" s="2400"/>
      <c r="L129" s="2400"/>
      <c r="M129" s="2400"/>
      <c r="N129" s="2400"/>
      <c r="O129" s="2400"/>
      <c r="P129" s="2400"/>
      <c r="Q129" s="2400"/>
      <c r="R129" s="2400"/>
      <c r="S129" s="2400"/>
      <c r="T129" s="2400"/>
      <c r="U129" s="2400"/>
      <c r="V129" s="2400"/>
      <c r="W129" s="2400"/>
      <c r="X129" s="2400"/>
      <c r="Y129" s="2400"/>
      <c r="Z129" s="2400"/>
      <c r="AA129" s="2400"/>
      <c r="AB129" s="2400"/>
      <c r="AC129" s="2400"/>
      <c r="AD129" s="2400"/>
      <c r="AE129" s="2400"/>
      <c r="AF129" s="2400"/>
      <c r="AG129" s="2400"/>
      <c r="AH129" s="2400"/>
      <c r="AI129" s="2400"/>
      <c r="AJ129" s="2400"/>
      <c r="AK129" s="2400"/>
      <c r="AL129" s="2400"/>
      <c r="AM129" s="2400"/>
      <c r="AN129" s="2400"/>
      <c r="AO129" s="2400"/>
      <c r="AP129" s="2400"/>
      <c r="AQ129" s="2400"/>
      <c r="AR129" s="2400"/>
      <c r="AS129" s="2400"/>
      <c r="AT129" s="2400"/>
      <c r="AU129" s="2400"/>
      <c r="AV129" s="2400"/>
      <c r="AW129" s="2400"/>
      <c r="AX129" s="2400"/>
      <c r="AY129" s="2400"/>
      <c r="AZ129" s="2400"/>
      <c r="BA129" s="2400"/>
      <c r="BB129" s="2400"/>
      <c r="BC129" s="2400"/>
      <c r="BD129" s="2400"/>
      <c r="BE129" s="2400"/>
      <c r="BF129" s="2400"/>
      <c r="BG129" s="2400"/>
      <c r="BH129" s="2400"/>
      <c r="BI129" s="2400"/>
      <c r="BJ129" s="2400"/>
      <c r="BK129" s="2400"/>
      <c r="BL129" s="2400"/>
      <c r="BM129" s="2400"/>
      <c r="BN129" s="2400"/>
      <c r="BO129" s="2400"/>
      <c r="BP129" s="2400"/>
      <c r="BQ129" s="2400"/>
      <c r="BR129" s="2400"/>
      <c r="BS129" s="2400"/>
      <c r="BT129" s="2400"/>
      <c r="BU129" s="2400"/>
      <c r="BV129" s="2400"/>
      <c r="BW129" s="2400"/>
      <c r="BX129" s="2400"/>
      <c r="BY129" s="2400"/>
      <c r="BZ129" s="2400"/>
      <c r="CA129" s="2400"/>
      <c r="CB129" s="2400"/>
      <c r="CC129" s="2400"/>
      <c r="CD129" s="2400"/>
      <c r="CE129" s="2400"/>
      <c r="CF129" s="2400"/>
      <c r="CG129" s="2400"/>
      <c r="CH129" s="2400"/>
      <c r="CI129" s="2400"/>
      <c r="CJ129" s="2400"/>
      <c r="CK129" s="2400"/>
      <c r="CL129" s="2400"/>
      <c r="CM129" s="2400"/>
      <c r="CN129" s="2400"/>
      <c r="CO129" s="2400"/>
      <c r="CP129" s="2400"/>
      <c r="CQ129" s="2400"/>
      <c r="CR129" s="2400"/>
      <c r="CS129" s="2400"/>
      <c r="CT129" s="2400"/>
      <c r="CU129" s="2400"/>
      <c r="CV129" s="2400"/>
      <c r="CW129" s="2400"/>
      <c r="CX129" s="2401"/>
      <c r="CY129" s="1117"/>
    </row>
    <row r="130" spans="2:103" ht="15" customHeight="1">
      <c r="B130" s="2328" t="s">
        <v>1248</v>
      </c>
      <c r="C130" s="1111"/>
      <c r="D130" s="1111"/>
      <c r="E130" s="1111"/>
      <c r="F130" s="1111"/>
      <c r="G130" s="1111"/>
      <c r="H130" s="1111"/>
      <c r="I130" s="1111"/>
      <c r="J130" s="1111"/>
      <c r="K130" s="1111"/>
      <c r="L130" s="1111"/>
      <c r="M130" s="1111"/>
      <c r="N130" s="1111"/>
      <c r="O130" s="1111"/>
      <c r="P130" s="1111"/>
      <c r="Q130" s="1111"/>
      <c r="R130" s="1111"/>
      <c r="S130" s="1111"/>
      <c r="T130" s="1111"/>
      <c r="U130" s="1111"/>
      <c r="V130" s="1111"/>
      <c r="W130" s="1111"/>
      <c r="X130" s="1111"/>
      <c r="Y130" s="1111"/>
      <c r="Z130" s="1111"/>
      <c r="AA130" s="1111"/>
      <c r="AB130" s="1111"/>
      <c r="AC130" s="1111"/>
      <c r="AD130" s="1111"/>
      <c r="AE130" s="1111"/>
      <c r="AF130" s="1111"/>
      <c r="AG130" s="1111"/>
      <c r="AH130" s="1111"/>
      <c r="AI130" s="1111"/>
      <c r="AJ130" s="1111"/>
      <c r="AK130" s="1111"/>
      <c r="AL130" s="1111"/>
      <c r="AM130" s="1111"/>
      <c r="AN130" s="1111"/>
      <c r="AO130" s="1111"/>
      <c r="AP130" s="1111"/>
      <c r="AQ130" s="1111"/>
      <c r="AR130" s="1111"/>
      <c r="AS130" s="1111"/>
      <c r="AT130" s="1111"/>
      <c r="AU130" s="1111"/>
      <c r="AV130" s="1111"/>
      <c r="AW130" s="1111"/>
      <c r="AX130" s="1111"/>
      <c r="AY130" s="1111"/>
      <c r="AZ130" s="1111"/>
      <c r="BA130" s="1111"/>
      <c r="BB130" s="1111"/>
      <c r="BC130" s="1111"/>
      <c r="BD130" s="1111"/>
      <c r="BE130" s="1111"/>
      <c r="BF130" s="1111"/>
      <c r="BG130" s="1111"/>
      <c r="BH130" s="1111"/>
      <c r="BI130" s="1111"/>
      <c r="BJ130" s="1111"/>
      <c r="BK130" s="1111"/>
      <c r="BL130" s="1111"/>
      <c r="BM130" s="1111"/>
      <c r="BN130" s="1111"/>
      <c r="BO130" s="1111"/>
      <c r="BP130" s="1111"/>
      <c r="BQ130" s="1111"/>
      <c r="BR130" s="1111"/>
      <c r="BS130" s="1111"/>
      <c r="BT130" s="1111"/>
      <c r="BU130" s="1111"/>
      <c r="BV130" s="1111"/>
      <c r="BW130" s="1111"/>
      <c r="BX130" s="1111"/>
      <c r="BY130" s="1111"/>
      <c r="BZ130" s="1111"/>
      <c r="CA130" s="1111"/>
      <c r="CB130" s="1111"/>
      <c r="CC130" s="1111"/>
      <c r="CD130" s="1111"/>
      <c r="CE130" s="1111"/>
      <c r="CF130" s="1111"/>
      <c r="CG130" s="1111"/>
      <c r="CH130" s="1111"/>
      <c r="CI130" s="1111"/>
      <c r="CJ130" s="1111"/>
      <c r="CK130" s="1111"/>
      <c r="CL130" s="1111"/>
      <c r="CM130" s="1111"/>
      <c r="CN130" s="1111"/>
      <c r="CO130" s="1111"/>
      <c r="CP130" s="1111"/>
      <c r="CQ130" s="1111"/>
      <c r="CR130" s="1111"/>
      <c r="CS130" s="1111"/>
      <c r="CT130" s="1111"/>
      <c r="CU130" s="1111"/>
      <c r="CV130" s="1111"/>
      <c r="CW130" s="1111"/>
      <c r="CX130" s="1124"/>
      <c r="CY130" s="1117"/>
    </row>
    <row r="131" spans="2:103" ht="15" customHeight="1">
      <c r="B131" s="1417" t="s">
        <v>1280</v>
      </c>
      <c r="C131" s="1111"/>
      <c r="D131" s="1111"/>
      <c r="E131" s="1111"/>
      <c r="F131" s="1111"/>
      <c r="G131" s="1111"/>
      <c r="H131" s="1111"/>
      <c r="I131" s="1111"/>
      <c r="J131" s="1111"/>
      <c r="K131" s="1111"/>
      <c r="L131" s="1111"/>
      <c r="M131" s="1111"/>
      <c r="N131" s="1111"/>
      <c r="O131" s="1111"/>
      <c r="P131" s="1111"/>
      <c r="Q131" s="1111"/>
      <c r="R131" s="1111"/>
      <c r="S131" s="1111"/>
      <c r="T131" s="1111"/>
      <c r="U131" s="1111"/>
      <c r="V131" s="1111"/>
      <c r="W131" s="1111"/>
      <c r="X131" s="1111"/>
      <c r="Y131" s="1111"/>
      <c r="Z131" s="1111"/>
      <c r="AA131" s="1111"/>
      <c r="AB131" s="1111"/>
      <c r="AC131" s="1111"/>
      <c r="AD131" s="1111"/>
      <c r="AE131" s="1111"/>
      <c r="AF131" s="1111"/>
      <c r="AG131" s="1111"/>
      <c r="AH131" s="1111"/>
      <c r="AI131" s="1111"/>
      <c r="AJ131" s="1111"/>
      <c r="AK131" s="1111"/>
      <c r="AL131" s="1111"/>
      <c r="AM131" s="1111"/>
      <c r="AN131" s="1111"/>
      <c r="AO131" s="1111"/>
      <c r="AP131" s="1111"/>
      <c r="AQ131" s="1111"/>
      <c r="AR131" s="1111"/>
      <c r="AS131" s="1111"/>
      <c r="AT131" s="1111"/>
      <c r="AU131" s="1111"/>
      <c r="AV131" s="1111"/>
      <c r="AW131" s="1111"/>
      <c r="AX131" s="1111"/>
      <c r="AY131" s="1111"/>
      <c r="AZ131" s="1111"/>
      <c r="BA131" s="1111"/>
      <c r="BB131" s="1111"/>
      <c r="BC131" s="1111"/>
      <c r="BD131" s="1111"/>
      <c r="BE131" s="1111"/>
      <c r="BF131" s="1111"/>
      <c r="BG131" s="1111"/>
      <c r="BH131" s="1111"/>
      <c r="BI131" s="1111"/>
      <c r="BJ131" s="1111"/>
      <c r="BK131" s="1111"/>
      <c r="BL131" s="1111"/>
      <c r="BM131" s="1111"/>
      <c r="BN131" s="1111"/>
      <c r="BO131" s="1111"/>
      <c r="BP131" s="1111"/>
      <c r="BQ131" s="1111"/>
      <c r="BR131" s="1111"/>
      <c r="BS131" s="1111"/>
      <c r="BT131" s="1111"/>
      <c r="BU131" s="1111"/>
      <c r="BV131" s="1111"/>
      <c r="BW131" s="1111"/>
      <c r="BX131" s="1111"/>
      <c r="BY131" s="1111"/>
      <c r="BZ131" s="1111"/>
      <c r="CA131" s="1111"/>
      <c r="CB131" s="1111"/>
      <c r="CC131" s="1111"/>
      <c r="CD131" s="1111"/>
      <c r="CE131" s="1111"/>
      <c r="CF131" s="1111"/>
      <c r="CG131" s="1111"/>
      <c r="CH131" s="1111"/>
      <c r="CI131" s="1111"/>
      <c r="CJ131" s="1111"/>
      <c r="CK131" s="1111"/>
      <c r="CL131" s="1111"/>
      <c r="CM131" s="1111"/>
      <c r="CN131" s="1111"/>
      <c r="CO131" s="1111"/>
      <c r="CP131" s="1111"/>
      <c r="CQ131" s="1111"/>
      <c r="CR131" s="1111"/>
      <c r="CS131" s="1111"/>
      <c r="CT131" s="1111"/>
      <c r="CU131" s="1111"/>
      <c r="CV131" s="1111"/>
      <c r="CW131" s="1111"/>
      <c r="CX131" s="1124"/>
      <c r="CY131" s="1117"/>
    </row>
    <row r="132" spans="2:103" ht="15" customHeight="1">
      <c r="B132" s="1417" t="s">
        <v>1281</v>
      </c>
      <c r="C132" s="1111"/>
      <c r="D132" s="1111"/>
      <c r="E132" s="1111"/>
      <c r="F132" s="1111"/>
      <c r="G132" s="1111"/>
      <c r="H132" s="1111"/>
      <c r="I132" s="1111"/>
      <c r="J132" s="1111"/>
      <c r="K132" s="1111"/>
      <c r="L132" s="1111"/>
      <c r="M132" s="1111"/>
      <c r="N132" s="1111"/>
      <c r="O132" s="1111"/>
      <c r="P132" s="1111"/>
      <c r="Q132" s="1111"/>
      <c r="R132" s="1111"/>
      <c r="S132" s="1111"/>
      <c r="T132" s="1111"/>
      <c r="U132" s="1111"/>
      <c r="V132" s="1111"/>
      <c r="W132" s="1111"/>
      <c r="X132" s="1111"/>
      <c r="Y132" s="1111"/>
      <c r="Z132" s="1111"/>
      <c r="AA132" s="1111"/>
      <c r="AB132" s="1111"/>
      <c r="AC132" s="1111"/>
      <c r="AD132" s="1111"/>
      <c r="AE132" s="1111"/>
      <c r="AF132" s="1111"/>
      <c r="AG132" s="1111"/>
      <c r="AH132" s="1111"/>
      <c r="AI132" s="1111"/>
      <c r="AJ132" s="1111"/>
      <c r="AK132" s="1111"/>
      <c r="AL132" s="1111"/>
      <c r="AM132" s="1111"/>
      <c r="AN132" s="1111"/>
      <c r="AO132" s="1111"/>
      <c r="AP132" s="1111"/>
      <c r="AQ132" s="1111"/>
      <c r="AR132" s="1111"/>
      <c r="AS132" s="1111"/>
      <c r="AT132" s="1111"/>
      <c r="AU132" s="1111"/>
      <c r="AV132" s="1111"/>
      <c r="AW132" s="1111"/>
      <c r="AX132" s="1111"/>
      <c r="AY132" s="1111"/>
      <c r="AZ132" s="1111"/>
      <c r="BA132" s="1111"/>
      <c r="BB132" s="1111"/>
      <c r="BC132" s="1111"/>
      <c r="BD132" s="1111"/>
      <c r="BE132" s="1111"/>
      <c r="BF132" s="1111"/>
      <c r="BG132" s="1111"/>
      <c r="BH132" s="1111"/>
      <c r="BI132" s="1111"/>
      <c r="BJ132" s="1111"/>
      <c r="BK132" s="1111"/>
      <c r="BL132" s="1111"/>
      <c r="BM132" s="1111"/>
      <c r="BN132" s="1111"/>
      <c r="BO132" s="1111"/>
      <c r="BP132" s="1111"/>
      <c r="BQ132" s="1111"/>
      <c r="BR132" s="1111"/>
      <c r="BS132" s="1111"/>
      <c r="BT132" s="1111"/>
      <c r="BU132" s="1111"/>
      <c r="BV132" s="1111"/>
      <c r="BW132" s="1111"/>
      <c r="BX132" s="1111"/>
      <c r="BY132" s="1111"/>
      <c r="BZ132" s="1111"/>
      <c r="CA132" s="1111"/>
      <c r="CB132" s="1111"/>
      <c r="CC132" s="1111"/>
      <c r="CD132" s="1111"/>
      <c r="CE132" s="1111"/>
      <c r="CF132" s="1111"/>
      <c r="CG132" s="1111"/>
      <c r="CH132" s="1111"/>
      <c r="CI132" s="1111"/>
      <c r="CJ132" s="1111"/>
      <c r="CK132" s="1111"/>
      <c r="CL132" s="1111"/>
      <c r="CM132" s="1111"/>
      <c r="CN132" s="1111"/>
      <c r="CO132" s="1111"/>
      <c r="CP132" s="1111"/>
      <c r="CQ132" s="1111"/>
      <c r="CR132" s="1111"/>
      <c r="CS132" s="1111"/>
      <c r="CT132" s="1111"/>
      <c r="CU132" s="1111"/>
      <c r="CV132" s="1111"/>
      <c r="CW132" s="1111"/>
      <c r="CX132" s="1124"/>
      <c r="CY132" s="1117"/>
    </row>
    <row r="133" spans="2:103" ht="15" customHeight="1">
      <c r="B133" s="1417" t="s">
        <v>1282</v>
      </c>
      <c r="C133" s="1111"/>
      <c r="D133" s="1111"/>
      <c r="E133" s="1111"/>
      <c r="F133" s="1111"/>
      <c r="G133" s="1111"/>
      <c r="H133" s="1111"/>
      <c r="I133" s="1111"/>
      <c r="J133" s="1111"/>
      <c r="K133" s="1111"/>
      <c r="L133" s="1111"/>
      <c r="M133" s="1111"/>
      <c r="N133" s="1111"/>
      <c r="O133" s="1111"/>
      <c r="P133" s="1111"/>
      <c r="Q133" s="1111"/>
      <c r="R133" s="1111"/>
      <c r="S133" s="1111"/>
      <c r="T133" s="1111"/>
      <c r="U133" s="1111"/>
      <c r="V133" s="1111"/>
      <c r="W133" s="1111"/>
      <c r="X133" s="1111"/>
      <c r="Y133" s="1111"/>
      <c r="Z133" s="1111"/>
      <c r="AA133" s="1111"/>
      <c r="AB133" s="1111"/>
      <c r="AC133" s="1111"/>
      <c r="AD133" s="1111"/>
      <c r="AE133" s="1111"/>
      <c r="AF133" s="1111"/>
      <c r="AG133" s="1111"/>
      <c r="AH133" s="1111"/>
      <c r="AI133" s="1111"/>
      <c r="AJ133" s="1111"/>
      <c r="AK133" s="1111"/>
      <c r="AL133" s="1111"/>
      <c r="AM133" s="1111"/>
      <c r="AN133" s="1111"/>
      <c r="AO133" s="1111"/>
      <c r="AP133" s="1111"/>
      <c r="AQ133" s="1111"/>
      <c r="AR133" s="1111"/>
      <c r="AS133" s="1111"/>
      <c r="AT133" s="1111"/>
      <c r="AU133" s="1111"/>
      <c r="AV133" s="1111"/>
      <c r="AW133" s="1111"/>
      <c r="AX133" s="1111"/>
      <c r="AY133" s="1111"/>
      <c r="AZ133" s="1111"/>
      <c r="BA133" s="1111"/>
      <c r="BB133" s="1111"/>
      <c r="BC133" s="1111"/>
      <c r="BD133" s="1111"/>
      <c r="BE133" s="1111"/>
      <c r="BF133" s="1111"/>
      <c r="BG133" s="1111"/>
      <c r="BH133" s="1111"/>
      <c r="BI133" s="1111"/>
      <c r="BJ133" s="1111"/>
      <c r="BK133" s="1111"/>
      <c r="BL133" s="1111"/>
      <c r="BM133" s="1111"/>
      <c r="BN133" s="1111"/>
      <c r="BO133" s="1111"/>
      <c r="BP133" s="1111"/>
      <c r="BQ133" s="1111"/>
      <c r="BR133" s="1111"/>
      <c r="BS133" s="1111"/>
      <c r="BT133" s="1111"/>
      <c r="BU133" s="1111"/>
      <c r="BV133" s="1111"/>
      <c r="BW133" s="1111"/>
      <c r="BX133" s="1111"/>
      <c r="BY133" s="1111"/>
      <c r="BZ133" s="1111"/>
      <c r="CA133" s="1111"/>
      <c r="CB133" s="1111"/>
      <c r="CC133" s="1111"/>
      <c r="CD133" s="1111"/>
      <c r="CE133" s="1111"/>
      <c r="CF133" s="1111"/>
      <c r="CG133" s="1111"/>
      <c r="CH133" s="1111"/>
      <c r="CI133" s="1111"/>
      <c r="CJ133" s="1111"/>
      <c r="CK133" s="1111"/>
      <c r="CL133" s="1111"/>
      <c r="CM133" s="1111"/>
      <c r="CN133" s="1111"/>
      <c r="CO133" s="1111"/>
      <c r="CP133" s="1111"/>
      <c r="CQ133" s="1111"/>
      <c r="CR133" s="1111"/>
      <c r="CS133" s="1111"/>
      <c r="CT133" s="1111"/>
      <c r="CU133" s="1111"/>
      <c r="CV133" s="1111"/>
      <c r="CW133" s="1111"/>
      <c r="CX133" s="1124"/>
      <c r="CY133" s="1117"/>
    </row>
    <row r="134" spans="2:103" ht="15" customHeight="1">
      <c r="B134" s="1417" t="s">
        <v>1283</v>
      </c>
      <c r="C134" s="1111"/>
      <c r="D134" s="1111"/>
      <c r="E134" s="1111"/>
      <c r="F134" s="1111"/>
      <c r="G134" s="1111"/>
      <c r="H134" s="1111"/>
      <c r="I134" s="1111"/>
      <c r="J134" s="1111"/>
      <c r="K134" s="1111"/>
      <c r="L134" s="1111"/>
      <c r="M134" s="1111"/>
      <c r="N134" s="1111"/>
      <c r="O134" s="1111"/>
      <c r="P134" s="1111"/>
      <c r="Q134" s="1111"/>
      <c r="R134" s="1111"/>
      <c r="S134" s="1111"/>
      <c r="T134" s="1111"/>
      <c r="U134" s="1111"/>
      <c r="V134" s="1111"/>
      <c r="W134" s="1111"/>
      <c r="X134" s="1111"/>
      <c r="Y134" s="1111"/>
      <c r="Z134" s="1111"/>
      <c r="AA134" s="1111"/>
      <c r="AB134" s="1111"/>
      <c r="AC134" s="1111"/>
      <c r="AD134" s="1111"/>
      <c r="AE134" s="1111"/>
      <c r="AF134" s="1111"/>
      <c r="AG134" s="1111"/>
      <c r="AH134" s="1111"/>
      <c r="AI134" s="1111"/>
      <c r="AJ134" s="1111"/>
      <c r="AK134" s="1111"/>
      <c r="AL134" s="1111"/>
      <c r="AM134" s="1111"/>
      <c r="AN134" s="1111"/>
      <c r="AO134" s="1111"/>
      <c r="AP134" s="1111"/>
      <c r="AQ134" s="1111"/>
      <c r="AR134" s="1111"/>
      <c r="AS134" s="1111"/>
      <c r="AT134" s="1111"/>
      <c r="AU134" s="1111"/>
      <c r="AV134" s="1111"/>
      <c r="AW134" s="1111"/>
      <c r="AX134" s="1111"/>
      <c r="AY134" s="1111"/>
      <c r="AZ134" s="1111"/>
      <c r="BA134" s="1111"/>
      <c r="BB134" s="1111"/>
      <c r="BC134" s="1111"/>
      <c r="BD134" s="1111"/>
      <c r="BE134" s="1111"/>
      <c r="BF134" s="1111"/>
      <c r="BG134" s="1111"/>
      <c r="BH134" s="1111"/>
      <c r="BI134" s="1111"/>
      <c r="BJ134" s="1111"/>
      <c r="BK134" s="1111"/>
      <c r="BL134" s="1111"/>
      <c r="BM134" s="1111"/>
      <c r="BN134" s="1111"/>
      <c r="BO134" s="1111"/>
      <c r="BP134" s="1111"/>
      <c r="BQ134" s="1111"/>
      <c r="BR134" s="1111"/>
      <c r="BS134" s="1111"/>
      <c r="BT134" s="1111"/>
      <c r="BU134" s="1111"/>
      <c r="BV134" s="1111"/>
      <c r="BW134" s="1111"/>
      <c r="BX134" s="1111"/>
      <c r="BY134" s="1111"/>
      <c r="BZ134" s="1111"/>
      <c r="CA134" s="1111"/>
      <c r="CB134" s="1111"/>
      <c r="CC134" s="1111"/>
      <c r="CD134" s="1111"/>
      <c r="CE134" s="1111"/>
      <c r="CF134" s="1111"/>
      <c r="CG134" s="1111"/>
      <c r="CH134" s="1111"/>
      <c r="CI134" s="1111"/>
      <c r="CJ134" s="1111"/>
      <c r="CK134" s="1111"/>
      <c r="CL134" s="1111"/>
      <c r="CM134" s="1111"/>
      <c r="CN134" s="1111"/>
      <c r="CO134" s="1111"/>
      <c r="CP134" s="1111"/>
      <c r="CQ134" s="1111"/>
      <c r="CR134" s="1111"/>
      <c r="CS134" s="1111"/>
      <c r="CT134" s="1111"/>
      <c r="CU134" s="1111"/>
      <c r="CV134" s="1111"/>
      <c r="CW134" s="1111"/>
      <c r="CX134" s="1124"/>
      <c r="CY134" s="1117"/>
    </row>
    <row r="135" spans="2:103" ht="15" customHeight="1">
      <c r="B135" s="1417" t="s">
        <v>1284</v>
      </c>
      <c r="C135" s="1111"/>
      <c r="D135" s="1111"/>
      <c r="E135" s="1111"/>
      <c r="F135" s="1111"/>
      <c r="G135" s="1111"/>
      <c r="H135" s="1111"/>
      <c r="I135" s="1111"/>
      <c r="J135" s="1111"/>
      <c r="K135" s="1111"/>
      <c r="L135" s="1111"/>
      <c r="M135" s="1111"/>
      <c r="N135" s="1111"/>
      <c r="O135" s="1111"/>
      <c r="P135" s="1111"/>
      <c r="Q135" s="1111"/>
      <c r="R135" s="1111"/>
      <c r="S135" s="1111"/>
      <c r="T135" s="1111"/>
      <c r="U135" s="1111"/>
      <c r="V135" s="1111"/>
      <c r="W135" s="1111"/>
      <c r="X135" s="1111"/>
      <c r="Y135" s="1111"/>
      <c r="Z135" s="1111"/>
      <c r="AA135" s="1111"/>
      <c r="AB135" s="1111"/>
      <c r="AC135" s="1111"/>
      <c r="AD135" s="1111"/>
      <c r="AE135" s="1111"/>
      <c r="AF135" s="1111"/>
      <c r="AG135" s="1111"/>
      <c r="AH135" s="1111"/>
      <c r="AI135" s="1111"/>
      <c r="AJ135" s="1111"/>
      <c r="AK135" s="1111"/>
      <c r="AL135" s="1111"/>
      <c r="AM135" s="1111"/>
      <c r="AN135" s="1111"/>
      <c r="AO135" s="1111"/>
      <c r="AP135" s="1111"/>
      <c r="AQ135" s="1111"/>
      <c r="AR135" s="1111"/>
      <c r="AS135" s="1111"/>
      <c r="AT135" s="1111"/>
      <c r="AU135" s="1111"/>
      <c r="AV135" s="1111"/>
      <c r="AW135" s="1111"/>
      <c r="AX135" s="1111"/>
      <c r="AY135" s="1111"/>
      <c r="AZ135" s="1111"/>
      <c r="BA135" s="1111"/>
      <c r="BB135" s="1111"/>
      <c r="BC135" s="1111"/>
      <c r="BD135" s="1111"/>
      <c r="BE135" s="1111"/>
      <c r="BF135" s="1111"/>
      <c r="BG135" s="1111"/>
      <c r="BH135" s="1111"/>
      <c r="BI135" s="1111"/>
      <c r="BJ135" s="1111"/>
      <c r="BK135" s="1111"/>
      <c r="BL135" s="1111"/>
      <c r="BM135" s="1111"/>
      <c r="BN135" s="1111"/>
      <c r="BO135" s="1111"/>
      <c r="BP135" s="1111"/>
      <c r="BQ135" s="1111"/>
      <c r="BR135" s="1111"/>
      <c r="BS135" s="1111"/>
      <c r="BT135" s="1111"/>
      <c r="BU135" s="1111"/>
      <c r="BV135" s="1111"/>
      <c r="BW135" s="1111"/>
      <c r="BX135" s="1111"/>
      <c r="BY135" s="1111"/>
      <c r="BZ135" s="1111"/>
      <c r="CA135" s="1111"/>
      <c r="CB135" s="1111"/>
      <c r="CC135" s="1111"/>
      <c r="CD135" s="1111"/>
      <c r="CE135" s="1111"/>
      <c r="CF135" s="1111"/>
      <c r="CG135" s="1111"/>
      <c r="CH135" s="1111"/>
      <c r="CI135" s="1111"/>
      <c r="CJ135" s="1111"/>
      <c r="CK135" s="1111"/>
      <c r="CL135" s="1111"/>
      <c r="CM135" s="1111"/>
      <c r="CN135" s="1111"/>
      <c r="CO135" s="1111"/>
      <c r="CP135" s="1111"/>
      <c r="CQ135" s="1111"/>
      <c r="CR135" s="1111"/>
      <c r="CS135" s="1111"/>
      <c r="CT135" s="1111"/>
      <c r="CU135" s="1111"/>
      <c r="CV135" s="1111"/>
      <c r="CW135" s="1111"/>
      <c r="CX135" s="1124"/>
      <c r="CY135" s="1145"/>
    </row>
    <row r="136" spans="2:103" ht="15" customHeight="1">
      <c r="B136" s="1417" t="s">
        <v>1285</v>
      </c>
      <c r="C136" s="1111"/>
      <c r="D136" s="1111"/>
      <c r="E136" s="1111"/>
      <c r="F136" s="1111"/>
      <c r="G136" s="1111"/>
      <c r="H136" s="1111"/>
      <c r="I136" s="1111"/>
      <c r="J136" s="1111"/>
      <c r="K136" s="1111"/>
      <c r="L136" s="1111"/>
      <c r="M136" s="1111"/>
      <c r="N136" s="1111"/>
      <c r="O136" s="1111"/>
      <c r="P136" s="1111"/>
      <c r="Q136" s="1111"/>
      <c r="R136" s="1111"/>
      <c r="S136" s="1111"/>
      <c r="T136" s="1111"/>
      <c r="U136" s="1111"/>
      <c r="V136" s="1111"/>
      <c r="W136" s="1111"/>
      <c r="X136" s="1111"/>
      <c r="Y136" s="1111"/>
      <c r="Z136" s="1111"/>
      <c r="AA136" s="1111"/>
      <c r="AB136" s="1111"/>
      <c r="AC136" s="1111"/>
      <c r="AD136" s="1111"/>
      <c r="AE136" s="1111"/>
      <c r="AF136" s="1111"/>
      <c r="AG136" s="1111"/>
      <c r="AH136" s="1111"/>
      <c r="AI136" s="1111"/>
      <c r="AJ136" s="1111"/>
      <c r="AK136" s="1111"/>
      <c r="AL136" s="1111"/>
      <c r="AM136" s="1111"/>
      <c r="AN136" s="1111"/>
      <c r="AO136" s="1111"/>
      <c r="AP136" s="1111"/>
      <c r="AQ136" s="1111"/>
      <c r="AR136" s="1111"/>
      <c r="AS136" s="1111"/>
      <c r="AT136" s="1111"/>
      <c r="AU136" s="1111"/>
      <c r="AV136" s="1111"/>
      <c r="AW136" s="1111"/>
      <c r="AX136" s="1111"/>
      <c r="AY136" s="1111"/>
      <c r="AZ136" s="1111"/>
      <c r="BA136" s="1111"/>
      <c r="BB136" s="1111"/>
      <c r="BC136" s="1111"/>
      <c r="BD136" s="1111"/>
      <c r="BE136" s="1111"/>
      <c r="BF136" s="1111"/>
      <c r="BG136" s="1111"/>
      <c r="BH136" s="1111"/>
      <c r="BI136" s="1111"/>
      <c r="BJ136" s="1111"/>
      <c r="BK136" s="1111"/>
      <c r="BL136" s="1111"/>
      <c r="BM136" s="1111"/>
      <c r="BN136" s="1111"/>
      <c r="BO136" s="1111"/>
      <c r="BP136" s="1111"/>
      <c r="BQ136" s="1111"/>
      <c r="BR136" s="1111"/>
      <c r="BS136" s="1111"/>
      <c r="BT136" s="1111"/>
      <c r="BU136" s="1111"/>
      <c r="BV136" s="1111"/>
      <c r="BW136" s="1111"/>
      <c r="BX136" s="1111"/>
      <c r="BY136" s="1111"/>
      <c r="BZ136" s="1111"/>
      <c r="CA136" s="1111"/>
      <c r="CB136" s="1111"/>
      <c r="CC136" s="1111"/>
      <c r="CD136" s="1111"/>
      <c r="CE136" s="1111"/>
      <c r="CF136" s="1111"/>
      <c r="CG136" s="1111"/>
      <c r="CH136" s="1111"/>
      <c r="CI136" s="1111"/>
      <c r="CJ136" s="1111"/>
      <c r="CK136" s="1111"/>
      <c r="CL136" s="1111"/>
      <c r="CM136" s="1111"/>
      <c r="CN136" s="1111"/>
      <c r="CO136" s="1111"/>
      <c r="CP136" s="1111"/>
      <c r="CQ136" s="1111"/>
      <c r="CR136" s="1111"/>
      <c r="CS136" s="1111"/>
      <c r="CT136" s="1111"/>
      <c r="CU136" s="1111"/>
      <c r="CV136" s="1111"/>
      <c r="CW136" s="1111"/>
      <c r="CX136" s="1124"/>
      <c r="CY136" s="1145"/>
    </row>
    <row r="137" spans="2:103" ht="15" customHeight="1">
      <c r="B137" s="2374" t="s">
        <v>1896</v>
      </c>
      <c r="C137" s="2400"/>
      <c r="D137" s="2400"/>
      <c r="E137" s="2400"/>
      <c r="F137" s="2400"/>
      <c r="G137" s="2400"/>
      <c r="H137" s="2400"/>
      <c r="I137" s="2400"/>
      <c r="J137" s="2400"/>
      <c r="K137" s="2400"/>
      <c r="L137" s="2400"/>
      <c r="M137" s="2400"/>
      <c r="N137" s="2400"/>
      <c r="O137" s="2400"/>
      <c r="P137" s="2400"/>
      <c r="Q137" s="2400"/>
      <c r="R137" s="2400"/>
      <c r="S137" s="2400"/>
      <c r="T137" s="2400"/>
      <c r="U137" s="2400"/>
      <c r="V137" s="2400"/>
      <c r="W137" s="2400"/>
      <c r="X137" s="2400"/>
      <c r="Y137" s="2400"/>
      <c r="Z137" s="2400"/>
      <c r="AA137" s="2400"/>
      <c r="AB137" s="2400"/>
      <c r="AC137" s="2400"/>
      <c r="AD137" s="2400"/>
      <c r="AE137" s="2400"/>
      <c r="AF137" s="2400"/>
      <c r="AG137" s="2400"/>
      <c r="AH137" s="2400"/>
      <c r="AI137" s="2400"/>
      <c r="AJ137" s="2400"/>
      <c r="AK137" s="2400"/>
      <c r="AL137" s="2400"/>
      <c r="AM137" s="2400"/>
      <c r="AN137" s="2400"/>
      <c r="AO137" s="2400"/>
      <c r="AP137" s="2400"/>
      <c r="AQ137" s="2400"/>
      <c r="AR137" s="2400"/>
      <c r="AS137" s="2400"/>
      <c r="AT137" s="2400"/>
      <c r="AU137" s="2400"/>
      <c r="AV137" s="2400"/>
      <c r="AW137" s="2400"/>
      <c r="AX137" s="2400"/>
      <c r="AY137" s="2400"/>
      <c r="AZ137" s="2400"/>
      <c r="BA137" s="2400"/>
      <c r="BB137" s="2400"/>
      <c r="BC137" s="2400"/>
      <c r="BD137" s="2400"/>
      <c r="BE137" s="2400"/>
      <c r="BF137" s="2400"/>
      <c r="BG137" s="2400"/>
      <c r="BH137" s="2400"/>
      <c r="BI137" s="2400"/>
      <c r="BJ137" s="2400"/>
      <c r="BK137" s="2400"/>
      <c r="BL137" s="2400"/>
      <c r="BM137" s="2400"/>
      <c r="BN137" s="2400"/>
      <c r="BO137" s="2400"/>
      <c r="BP137" s="2400"/>
      <c r="BQ137" s="2400"/>
      <c r="BR137" s="2400"/>
      <c r="BS137" s="2400"/>
      <c r="BT137" s="2400"/>
      <c r="BU137" s="2400"/>
      <c r="BV137" s="2400"/>
      <c r="BW137" s="2400"/>
      <c r="BX137" s="2400"/>
      <c r="BY137" s="2400"/>
      <c r="BZ137" s="2400"/>
      <c r="CA137" s="2400"/>
      <c r="CB137" s="2400"/>
      <c r="CC137" s="2400"/>
      <c r="CD137" s="2400"/>
      <c r="CE137" s="2400"/>
      <c r="CF137" s="2400"/>
      <c r="CG137" s="2400"/>
      <c r="CH137" s="2400"/>
      <c r="CI137" s="2400"/>
      <c r="CJ137" s="2400"/>
      <c r="CK137" s="2400"/>
      <c r="CL137" s="2400"/>
      <c r="CM137" s="2400"/>
      <c r="CN137" s="2400"/>
      <c r="CO137" s="2400"/>
      <c r="CP137" s="2400"/>
      <c r="CQ137" s="2400"/>
      <c r="CR137" s="2400"/>
      <c r="CS137" s="2400"/>
      <c r="CT137" s="2400"/>
      <c r="CU137" s="2400"/>
      <c r="CV137" s="2400"/>
      <c r="CW137" s="2400"/>
      <c r="CX137" s="2401"/>
      <c r="CY137" s="1117"/>
    </row>
    <row r="138" spans="2:103" ht="15" customHeight="1">
      <c r="B138" s="2367" t="s">
        <v>1256</v>
      </c>
      <c r="C138" s="1111"/>
      <c r="D138" s="1111"/>
      <c r="E138" s="1111"/>
      <c r="F138" s="1111"/>
      <c r="G138" s="1111"/>
      <c r="H138" s="1111"/>
      <c r="I138" s="1111"/>
      <c r="J138" s="1111"/>
      <c r="K138" s="1111"/>
      <c r="L138" s="1111"/>
      <c r="M138" s="1111"/>
      <c r="N138" s="1111"/>
      <c r="O138" s="1111"/>
      <c r="P138" s="1111"/>
      <c r="Q138" s="1111"/>
      <c r="R138" s="1111"/>
      <c r="S138" s="1111"/>
      <c r="T138" s="1111"/>
      <c r="U138" s="1111"/>
      <c r="V138" s="1111"/>
      <c r="W138" s="1111"/>
      <c r="X138" s="1111"/>
      <c r="Y138" s="1111"/>
      <c r="Z138" s="1111"/>
      <c r="AA138" s="1111"/>
      <c r="AB138" s="1111"/>
      <c r="AC138" s="1111"/>
      <c r="AD138" s="1111"/>
      <c r="AE138" s="1111"/>
      <c r="AF138" s="1111"/>
      <c r="AG138" s="1111"/>
      <c r="AH138" s="1111"/>
      <c r="AI138" s="1111"/>
      <c r="AJ138" s="1111"/>
      <c r="AK138" s="1111"/>
      <c r="AL138" s="1111"/>
      <c r="AM138" s="1111"/>
      <c r="AN138" s="1111"/>
      <c r="AO138" s="1111"/>
      <c r="AP138" s="1111"/>
      <c r="AQ138" s="1111"/>
      <c r="AR138" s="1111"/>
      <c r="AS138" s="1111"/>
      <c r="AT138" s="1111"/>
      <c r="AU138" s="1111"/>
      <c r="AV138" s="1111"/>
      <c r="AW138" s="1111"/>
      <c r="AX138" s="1111"/>
      <c r="AY138" s="1111"/>
      <c r="AZ138" s="1111"/>
      <c r="BA138" s="1111"/>
      <c r="BB138" s="1111"/>
      <c r="BC138" s="1111"/>
      <c r="BD138" s="1111"/>
      <c r="BE138" s="1111"/>
      <c r="BF138" s="1111"/>
      <c r="BG138" s="1111"/>
      <c r="BH138" s="1111"/>
      <c r="BI138" s="1111"/>
      <c r="BJ138" s="1111"/>
      <c r="BK138" s="1111"/>
      <c r="BL138" s="1111"/>
      <c r="BM138" s="1111"/>
      <c r="BN138" s="1111"/>
      <c r="BO138" s="1111"/>
      <c r="BP138" s="1111"/>
      <c r="BQ138" s="1111"/>
      <c r="BR138" s="1111"/>
      <c r="BS138" s="1111"/>
      <c r="BT138" s="1111"/>
      <c r="BU138" s="1111"/>
      <c r="BV138" s="1111"/>
      <c r="BW138" s="1111"/>
      <c r="BX138" s="1111"/>
      <c r="BY138" s="1111"/>
      <c r="BZ138" s="1111"/>
      <c r="CA138" s="1111"/>
      <c r="CB138" s="1111"/>
      <c r="CC138" s="1111"/>
      <c r="CD138" s="1111"/>
      <c r="CE138" s="1111"/>
      <c r="CF138" s="1111"/>
      <c r="CG138" s="1111"/>
      <c r="CH138" s="1111"/>
      <c r="CI138" s="1111"/>
      <c r="CJ138" s="1111"/>
      <c r="CK138" s="1111"/>
      <c r="CL138" s="1111"/>
      <c r="CM138" s="1111"/>
      <c r="CN138" s="1111"/>
      <c r="CO138" s="1111"/>
      <c r="CP138" s="1111"/>
      <c r="CQ138" s="1111"/>
      <c r="CR138" s="1111"/>
      <c r="CS138" s="1111"/>
      <c r="CT138" s="1111"/>
      <c r="CU138" s="1111"/>
      <c r="CV138" s="1111"/>
      <c r="CW138" s="1111"/>
      <c r="CX138" s="1124"/>
      <c r="CY138" s="1117"/>
    </row>
    <row r="139" spans="2:103" ht="15" customHeight="1">
      <c r="B139" s="1417" t="s">
        <v>1248</v>
      </c>
      <c r="C139" s="1111"/>
      <c r="D139" s="1111"/>
      <c r="E139" s="1111"/>
      <c r="F139" s="1111"/>
      <c r="G139" s="1111"/>
      <c r="H139" s="1111"/>
      <c r="I139" s="1111"/>
      <c r="J139" s="1111"/>
      <c r="K139" s="1111"/>
      <c r="L139" s="1111"/>
      <c r="M139" s="1111"/>
      <c r="N139" s="1111"/>
      <c r="O139" s="1111"/>
      <c r="P139" s="1111"/>
      <c r="Q139" s="1111"/>
      <c r="R139" s="1111"/>
      <c r="S139" s="1111"/>
      <c r="T139" s="1111"/>
      <c r="U139" s="1111"/>
      <c r="V139" s="1111"/>
      <c r="W139" s="1111"/>
      <c r="X139" s="1111"/>
      <c r="Y139" s="1111"/>
      <c r="Z139" s="1111"/>
      <c r="AA139" s="1111"/>
      <c r="AB139" s="1111"/>
      <c r="AC139" s="1111"/>
      <c r="AD139" s="1111"/>
      <c r="AE139" s="1111"/>
      <c r="AF139" s="1111"/>
      <c r="AG139" s="1111"/>
      <c r="AH139" s="1111"/>
      <c r="AI139" s="1111"/>
      <c r="AJ139" s="1111"/>
      <c r="AK139" s="1111"/>
      <c r="AL139" s="1111"/>
      <c r="AM139" s="1111"/>
      <c r="AN139" s="1111"/>
      <c r="AO139" s="1111"/>
      <c r="AP139" s="1111"/>
      <c r="AQ139" s="1111"/>
      <c r="AR139" s="1111"/>
      <c r="AS139" s="1111"/>
      <c r="AT139" s="1111"/>
      <c r="AU139" s="1111"/>
      <c r="AV139" s="1111"/>
      <c r="AW139" s="1111"/>
      <c r="AX139" s="1111"/>
      <c r="AY139" s="1111"/>
      <c r="AZ139" s="1111"/>
      <c r="BA139" s="1111"/>
      <c r="BB139" s="1111"/>
      <c r="BC139" s="1111"/>
      <c r="BD139" s="1111"/>
      <c r="BE139" s="1111"/>
      <c r="BF139" s="1111"/>
      <c r="BG139" s="1111"/>
      <c r="BH139" s="1111"/>
      <c r="BI139" s="1111"/>
      <c r="BJ139" s="1111"/>
      <c r="BK139" s="1111"/>
      <c r="BL139" s="1111"/>
      <c r="BM139" s="1111"/>
      <c r="BN139" s="1111"/>
      <c r="BO139" s="1111"/>
      <c r="BP139" s="1111"/>
      <c r="BQ139" s="1111"/>
      <c r="BR139" s="1111"/>
      <c r="BS139" s="1111"/>
      <c r="BT139" s="1111"/>
      <c r="BU139" s="1111"/>
      <c r="BV139" s="1111"/>
      <c r="BW139" s="1111"/>
      <c r="BX139" s="1111"/>
      <c r="BY139" s="1111"/>
      <c r="BZ139" s="1111"/>
      <c r="CA139" s="1111"/>
      <c r="CB139" s="1111"/>
      <c r="CC139" s="1111"/>
      <c r="CD139" s="1111"/>
      <c r="CE139" s="1111"/>
      <c r="CF139" s="1111"/>
      <c r="CG139" s="1111"/>
      <c r="CH139" s="1111"/>
      <c r="CI139" s="1111"/>
      <c r="CJ139" s="1111"/>
      <c r="CK139" s="1111"/>
      <c r="CL139" s="1111"/>
      <c r="CM139" s="1111"/>
      <c r="CN139" s="1111"/>
      <c r="CO139" s="1111"/>
      <c r="CP139" s="1111"/>
      <c r="CQ139" s="1111"/>
      <c r="CR139" s="1111"/>
      <c r="CS139" s="1111"/>
      <c r="CT139" s="1111"/>
      <c r="CU139" s="1111"/>
      <c r="CV139" s="1111"/>
      <c r="CW139" s="1111"/>
      <c r="CX139" s="1124"/>
      <c r="CY139" s="1117"/>
    </row>
    <row r="140" spans="2:103" ht="15" customHeight="1">
      <c r="B140" s="2366" t="s">
        <v>1269</v>
      </c>
      <c r="C140" s="1111"/>
      <c r="D140" s="1111"/>
      <c r="E140" s="1111"/>
      <c r="F140" s="1111"/>
      <c r="G140" s="1111"/>
      <c r="H140" s="1111"/>
      <c r="I140" s="1111"/>
      <c r="J140" s="1111"/>
      <c r="K140" s="1111"/>
      <c r="L140" s="1111"/>
      <c r="M140" s="1111"/>
      <c r="N140" s="1111"/>
      <c r="O140" s="1111"/>
      <c r="P140" s="1111"/>
      <c r="Q140" s="1111"/>
      <c r="R140" s="1111"/>
      <c r="S140" s="1111"/>
      <c r="T140" s="1111"/>
      <c r="U140" s="1111"/>
      <c r="V140" s="1111"/>
      <c r="W140" s="1111"/>
      <c r="X140" s="1111"/>
      <c r="Y140" s="1111"/>
      <c r="Z140" s="1111"/>
      <c r="AA140" s="1111"/>
      <c r="AB140" s="1111"/>
      <c r="AC140" s="1111"/>
      <c r="AD140" s="1111"/>
      <c r="AE140" s="1111"/>
      <c r="AF140" s="1111"/>
      <c r="AG140" s="1111"/>
      <c r="AH140" s="1111"/>
      <c r="AI140" s="1111"/>
      <c r="AJ140" s="1111"/>
      <c r="AK140" s="1111"/>
      <c r="AL140" s="1111"/>
      <c r="AM140" s="1111"/>
      <c r="AN140" s="1111"/>
      <c r="AO140" s="1111"/>
      <c r="AP140" s="1111"/>
      <c r="AQ140" s="1111"/>
      <c r="AR140" s="1111"/>
      <c r="AS140" s="1111"/>
      <c r="AT140" s="1111"/>
      <c r="AU140" s="1111"/>
      <c r="AV140" s="1111"/>
      <c r="AW140" s="1111"/>
      <c r="AX140" s="1111"/>
      <c r="AY140" s="1111"/>
      <c r="AZ140" s="1111"/>
      <c r="BA140" s="1111"/>
      <c r="BB140" s="1111"/>
      <c r="BC140" s="1111"/>
      <c r="BD140" s="1111"/>
      <c r="BE140" s="1111"/>
      <c r="BF140" s="1111"/>
      <c r="BG140" s="1111"/>
      <c r="BH140" s="1111"/>
      <c r="BI140" s="1111"/>
      <c r="BJ140" s="1111"/>
      <c r="BK140" s="1111"/>
      <c r="BL140" s="1111"/>
      <c r="BM140" s="1111"/>
      <c r="BN140" s="1111"/>
      <c r="BO140" s="1111"/>
      <c r="BP140" s="1111"/>
      <c r="BQ140" s="1111"/>
      <c r="BR140" s="1111"/>
      <c r="BS140" s="1111"/>
      <c r="BT140" s="1111"/>
      <c r="BU140" s="1111"/>
      <c r="BV140" s="1111"/>
      <c r="BW140" s="1111"/>
      <c r="BX140" s="1111"/>
      <c r="BY140" s="1111"/>
      <c r="BZ140" s="1111"/>
      <c r="CA140" s="1111"/>
      <c r="CB140" s="1111"/>
      <c r="CC140" s="1111"/>
      <c r="CD140" s="1111"/>
      <c r="CE140" s="1111"/>
      <c r="CF140" s="1111"/>
      <c r="CG140" s="1111"/>
      <c r="CH140" s="1111"/>
      <c r="CI140" s="1111"/>
      <c r="CJ140" s="1111"/>
      <c r="CK140" s="1111"/>
      <c r="CL140" s="1111"/>
      <c r="CM140" s="1111"/>
      <c r="CN140" s="1111"/>
      <c r="CO140" s="1111"/>
      <c r="CP140" s="1111"/>
      <c r="CQ140" s="1111"/>
      <c r="CR140" s="1111"/>
      <c r="CS140" s="1111"/>
      <c r="CT140" s="1111"/>
      <c r="CU140" s="1111"/>
      <c r="CV140" s="1111"/>
      <c r="CW140" s="1111"/>
      <c r="CX140" s="1124"/>
      <c r="CY140" s="1117"/>
    </row>
    <row r="141" spans="2:103" ht="15" customHeight="1">
      <c r="B141" s="2366" t="s">
        <v>1270</v>
      </c>
      <c r="C141" s="1111"/>
      <c r="D141" s="1111"/>
      <c r="E141" s="1111"/>
      <c r="F141" s="1111"/>
      <c r="G141" s="1111"/>
      <c r="H141" s="1111"/>
      <c r="I141" s="1111"/>
      <c r="J141" s="1111"/>
      <c r="K141" s="1111"/>
      <c r="L141" s="1111"/>
      <c r="M141" s="1111"/>
      <c r="N141" s="1111"/>
      <c r="O141" s="1111"/>
      <c r="P141" s="1111"/>
      <c r="Q141" s="1111"/>
      <c r="R141" s="1111"/>
      <c r="S141" s="1111"/>
      <c r="T141" s="1111"/>
      <c r="U141" s="1111"/>
      <c r="V141" s="1111"/>
      <c r="W141" s="1111"/>
      <c r="X141" s="1111"/>
      <c r="Y141" s="1111"/>
      <c r="Z141" s="1111"/>
      <c r="AA141" s="1111"/>
      <c r="AB141" s="1111"/>
      <c r="AC141" s="1111"/>
      <c r="AD141" s="1111"/>
      <c r="AE141" s="1111"/>
      <c r="AF141" s="1111"/>
      <c r="AG141" s="1111"/>
      <c r="AH141" s="1111"/>
      <c r="AI141" s="1111"/>
      <c r="AJ141" s="1111"/>
      <c r="AK141" s="1111"/>
      <c r="AL141" s="1111"/>
      <c r="AM141" s="1111"/>
      <c r="AN141" s="1111"/>
      <c r="AO141" s="1111"/>
      <c r="AP141" s="1111"/>
      <c r="AQ141" s="1111"/>
      <c r="AR141" s="1111"/>
      <c r="AS141" s="1111"/>
      <c r="AT141" s="1111"/>
      <c r="AU141" s="1111"/>
      <c r="AV141" s="1111"/>
      <c r="AW141" s="1111"/>
      <c r="AX141" s="1111"/>
      <c r="AY141" s="1111"/>
      <c r="AZ141" s="1111"/>
      <c r="BA141" s="1111"/>
      <c r="BB141" s="1111"/>
      <c r="BC141" s="1111"/>
      <c r="BD141" s="1111"/>
      <c r="BE141" s="1111"/>
      <c r="BF141" s="1111"/>
      <c r="BG141" s="1111"/>
      <c r="BH141" s="1111"/>
      <c r="BI141" s="1111"/>
      <c r="BJ141" s="1111"/>
      <c r="BK141" s="1111"/>
      <c r="BL141" s="1111"/>
      <c r="BM141" s="1111"/>
      <c r="BN141" s="1111"/>
      <c r="BO141" s="1111"/>
      <c r="BP141" s="1111"/>
      <c r="BQ141" s="1111"/>
      <c r="BR141" s="1111"/>
      <c r="BS141" s="1111"/>
      <c r="BT141" s="1111"/>
      <c r="BU141" s="1111"/>
      <c r="BV141" s="1111"/>
      <c r="BW141" s="1111"/>
      <c r="BX141" s="1111"/>
      <c r="BY141" s="1111"/>
      <c r="BZ141" s="1111"/>
      <c r="CA141" s="1111"/>
      <c r="CB141" s="1111"/>
      <c r="CC141" s="1111"/>
      <c r="CD141" s="1111"/>
      <c r="CE141" s="1111"/>
      <c r="CF141" s="1111"/>
      <c r="CG141" s="1111"/>
      <c r="CH141" s="1111"/>
      <c r="CI141" s="1111"/>
      <c r="CJ141" s="1111"/>
      <c r="CK141" s="1111"/>
      <c r="CL141" s="1111"/>
      <c r="CM141" s="1111"/>
      <c r="CN141" s="1111"/>
      <c r="CO141" s="1111"/>
      <c r="CP141" s="1111"/>
      <c r="CQ141" s="1111"/>
      <c r="CR141" s="1111"/>
      <c r="CS141" s="1111"/>
      <c r="CT141" s="1111"/>
      <c r="CU141" s="1111"/>
      <c r="CV141" s="1111"/>
      <c r="CW141" s="1111"/>
      <c r="CX141" s="1124"/>
      <c r="CY141" s="1117"/>
    </row>
    <row r="142" spans="2:103" ht="15" customHeight="1">
      <c r="B142" s="2366" t="s">
        <v>1271</v>
      </c>
      <c r="C142" s="1111"/>
      <c r="D142" s="1111"/>
      <c r="E142" s="1111"/>
      <c r="F142" s="1111"/>
      <c r="G142" s="1111"/>
      <c r="H142" s="1111"/>
      <c r="I142" s="1111"/>
      <c r="J142" s="1111"/>
      <c r="K142" s="1111"/>
      <c r="L142" s="1111"/>
      <c r="M142" s="1111"/>
      <c r="N142" s="1111"/>
      <c r="O142" s="1111"/>
      <c r="P142" s="1111"/>
      <c r="Q142" s="1111"/>
      <c r="R142" s="1111"/>
      <c r="S142" s="1111"/>
      <c r="T142" s="1111"/>
      <c r="U142" s="1111"/>
      <c r="V142" s="1111"/>
      <c r="W142" s="1111"/>
      <c r="X142" s="1111"/>
      <c r="Y142" s="1111"/>
      <c r="Z142" s="1111"/>
      <c r="AA142" s="1111"/>
      <c r="AB142" s="1111"/>
      <c r="AC142" s="1111"/>
      <c r="AD142" s="1111"/>
      <c r="AE142" s="1111"/>
      <c r="AF142" s="1111"/>
      <c r="AG142" s="1111"/>
      <c r="AH142" s="1111"/>
      <c r="AI142" s="1111"/>
      <c r="AJ142" s="1111"/>
      <c r="AK142" s="1111"/>
      <c r="AL142" s="1111"/>
      <c r="AM142" s="1111"/>
      <c r="AN142" s="1111"/>
      <c r="AO142" s="1111"/>
      <c r="AP142" s="1111"/>
      <c r="AQ142" s="1111"/>
      <c r="AR142" s="1111"/>
      <c r="AS142" s="1111"/>
      <c r="AT142" s="1111"/>
      <c r="AU142" s="1111"/>
      <c r="AV142" s="1111"/>
      <c r="AW142" s="1111"/>
      <c r="AX142" s="1111"/>
      <c r="AY142" s="1111"/>
      <c r="AZ142" s="1111"/>
      <c r="BA142" s="1111"/>
      <c r="BB142" s="1111"/>
      <c r="BC142" s="1111"/>
      <c r="BD142" s="1111"/>
      <c r="BE142" s="1111"/>
      <c r="BF142" s="1111"/>
      <c r="BG142" s="1111"/>
      <c r="BH142" s="1111"/>
      <c r="BI142" s="1111"/>
      <c r="BJ142" s="1111"/>
      <c r="BK142" s="1111"/>
      <c r="BL142" s="1111"/>
      <c r="BM142" s="1111"/>
      <c r="BN142" s="1111"/>
      <c r="BO142" s="1111"/>
      <c r="BP142" s="1111"/>
      <c r="BQ142" s="1111"/>
      <c r="BR142" s="1111"/>
      <c r="BS142" s="1111"/>
      <c r="BT142" s="1111"/>
      <c r="BU142" s="1111"/>
      <c r="BV142" s="1111"/>
      <c r="BW142" s="1111"/>
      <c r="BX142" s="1111"/>
      <c r="BY142" s="1111"/>
      <c r="BZ142" s="1111"/>
      <c r="CA142" s="1111"/>
      <c r="CB142" s="1111"/>
      <c r="CC142" s="1111"/>
      <c r="CD142" s="1111"/>
      <c r="CE142" s="1111"/>
      <c r="CF142" s="1111"/>
      <c r="CG142" s="1111"/>
      <c r="CH142" s="1111"/>
      <c r="CI142" s="1111"/>
      <c r="CJ142" s="1111"/>
      <c r="CK142" s="1111"/>
      <c r="CL142" s="1111"/>
      <c r="CM142" s="1111"/>
      <c r="CN142" s="1111"/>
      <c r="CO142" s="1111"/>
      <c r="CP142" s="1111"/>
      <c r="CQ142" s="1111"/>
      <c r="CR142" s="1111"/>
      <c r="CS142" s="1111"/>
      <c r="CT142" s="1111"/>
      <c r="CU142" s="1111"/>
      <c r="CV142" s="1111"/>
      <c r="CW142" s="1111"/>
      <c r="CX142" s="1124"/>
      <c r="CY142" s="1117"/>
    </row>
    <row r="143" spans="2:103" ht="15" customHeight="1">
      <c r="B143" s="2366" t="s">
        <v>1312</v>
      </c>
      <c r="C143" s="1111"/>
      <c r="D143" s="1111"/>
      <c r="E143" s="1111"/>
      <c r="F143" s="1111"/>
      <c r="G143" s="1111"/>
      <c r="H143" s="1111"/>
      <c r="I143" s="1111"/>
      <c r="J143" s="1111"/>
      <c r="K143" s="1111"/>
      <c r="L143" s="1111"/>
      <c r="M143" s="1111"/>
      <c r="N143" s="1111"/>
      <c r="O143" s="1111"/>
      <c r="P143" s="1111"/>
      <c r="Q143" s="1111"/>
      <c r="R143" s="1111"/>
      <c r="S143" s="1111"/>
      <c r="T143" s="1111"/>
      <c r="U143" s="1111"/>
      <c r="V143" s="1111"/>
      <c r="W143" s="1111"/>
      <c r="X143" s="1111"/>
      <c r="Y143" s="1111"/>
      <c r="Z143" s="1111"/>
      <c r="AA143" s="1111"/>
      <c r="AB143" s="1111"/>
      <c r="AC143" s="1111"/>
      <c r="AD143" s="1111"/>
      <c r="AE143" s="1111"/>
      <c r="AF143" s="1111"/>
      <c r="AG143" s="1111"/>
      <c r="AH143" s="1111"/>
      <c r="AI143" s="1111"/>
      <c r="AJ143" s="1111"/>
      <c r="AK143" s="1111"/>
      <c r="AL143" s="1111"/>
      <c r="AM143" s="1111"/>
      <c r="AN143" s="1111"/>
      <c r="AO143" s="1111"/>
      <c r="AP143" s="1111"/>
      <c r="AQ143" s="1111"/>
      <c r="AR143" s="1111"/>
      <c r="AS143" s="1111"/>
      <c r="AT143" s="1111"/>
      <c r="AU143" s="1111"/>
      <c r="AV143" s="1111"/>
      <c r="AW143" s="1111"/>
      <c r="AX143" s="1111"/>
      <c r="AY143" s="1111"/>
      <c r="AZ143" s="1111"/>
      <c r="BA143" s="1111"/>
      <c r="BB143" s="1111"/>
      <c r="BC143" s="1111"/>
      <c r="BD143" s="1111"/>
      <c r="BE143" s="1111"/>
      <c r="BF143" s="1111"/>
      <c r="BG143" s="1111"/>
      <c r="BH143" s="1111"/>
      <c r="BI143" s="1111"/>
      <c r="BJ143" s="1111"/>
      <c r="BK143" s="1111"/>
      <c r="BL143" s="1111"/>
      <c r="BM143" s="1111"/>
      <c r="BN143" s="1111"/>
      <c r="BO143" s="1111"/>
      <c r="BP143" s="1111"/>
      <c r="BQ143" s="1111"/>
      <c r="BR143" s="1111"/>
      <c r="BS143" s="1111"/>
      <c r="BT143" s="1111"/>
      <c r="BU143" s="1111"/>
      <c r="BV143" s="1111"/>
      <c r="BW143" s="1111"/>
      <c r="BX143" s="1111"/>
      <c r="BY143" s="1111"/>
      <c r="BZ143" s="1111"/>
      <c r="CA143" s="1111"/>
      <c r="CB143" s="1111"/>
      <c r="CC143" s="1111"/>
      <c r="CD143" s="1111"/>
      <c r="CE143" s="1111"/>
      <c r="CF143" s="1111"/>
      <c r="CG143" s="1111"/>
      <c r="CH143" s="1111"/>
      <c r="CI143" s="1111"/>
      <c r="CJ143" s="1111"/>
      <c r="CK143" s="1111"/>
      <c r="CL143" s="1111"/>
      <c r="CM143" s="1111"/>
      <c r="CN143" s="1111"/>
      <c r="CO143" s="1111"/>
      <c r="CP143" s="1111"/>
      <c r="CQ143" s="1111"/>
      <c r="CR143" s="1111"/>
      <c r="CS143" s="1111"/>
      <c r="CT143" s="1111"/>
      <c r="CU143" s="1111"/>
      <c r="CV143" s="1111"/>
      <c r="CW143" s="1111"/>
      <c r="CX143" s="1124"/>
      <c r="CY143" s="1117"/>
    </row>
    <row r="144" spans="2:103" ht="15" customHeight="1">
      <c r="B144" s="2366" t="s">
        <v>1272</v>
      </c>
      <c r="C144" s="1111"/>
      <c r="D144" s="1111"/>
      <c r="E144" s="1111"/>
      <c r="F144" s="1111"/>
      <c r="G144" s="1111"/>
      <c r="H144" s="1111"/>
      <c r="I144" s="1111"/>
      <c r="J144" s="1111"/>
      <c r="K144" s="1111"/>
      <c r="L144" s="1111"/>
      <c r="M144" s="1111"/>
      <c r="N144" s="1111"/>
      <c r="O144" s="1111"/>
      <c r="P144" s="1111"/>
      <c r="Q144" s="1111"/>
      <c r="R144" s="1111"/>
      <c r="S144" s="1111"/>
      <c r="T144" s="1111"/>
      <c r="U144" s="1111"/>
      <c r="V144" s="1111"/>
      <c r="W144" s="1111"/>
      <c r="X144" s="1111"/>
      <c r="Y144" s="1111"/>
      <c r="Z144" s="1111"/>
      <c r="AA144" s="1111"/>
      <c r="AB144" s="1111"/>
      <c r="AC144" s="1111"/>
      <c r="AD144" s="1111"/>
      <c r="AE144" s="1111"/>
      <c r="AF144" s="1111"/>
      <c r="AG144" s="1111"/>
      <c r="AH144" s="1111"/>
      <c r="AI144" s="1111"/>
      <c r="AJ144" s="1111"/>
      <c r="AK144" s="1111"/>
      <c r="AL144" s="1111"/>
      <c r="AM144" s="1111"/>
      <c r="AN144" s="1111"/>
      <c r="AO144" s="1111"/>
      <c r="AP144" s="1111"/>
      <c r="AQ144" s="1111"/>
      <c r="AR144" s="1111"/>
      <c r="AS144" s="1111"/>
      <c r="AT144" s="1111"/>
      <c r="AU144" s="1111"/>
      <c r="AV144" s="1111"/>
      <c r="AW144" s="1111"/>
      <c r="AX144" s="1111"/>
      <c r="AY144" s="1111"/>
      <c r="AZ144" s="1111"/>
      <c r="BA144" s="1111"/>
      <c r="BB144" s="1111"/>
      <c r="BC144" s="1111"/>
      <c r="BD144" s="1111"/>
      <c r="BE144" s="1111"/>
      <c r="BF144" s="1111"/>
      <c r="BG144" s="1111"/>
      <c r="BH144" s="1111"/>
      <c r="BI144" s="1111"/>
      <c r="BJ144" s="1111"/>
      <c r="BK144" s="1111"/>
      <c r="BL144" s="1111"/>
      <c r="BM144" s="1111"/>
      <c r="BN144" s="1111"/>
      <c r="BO144" s="1111"/>
      <c r="BP144" s="1111"/>
      <c r="BQ144" s="1111"/>
      <c r="BR144" s="1111"/>
      <c r="BS144" s="1111"/>
      <c r="BT144" s="1111"/>
      <c r="BU144" s="1111"/>
      <c r="BV144" s="1111"/>
      <c r="BW144" s="1111"/>
      <c r="BX144" s="1111"/>
      <c r="BY144" s="1111"/>
      <c r="BZ144" s="1111"/>
      <c r="CA144" s="1111"/>
      <c r="CB144" s="1111"/>
      <c r="CC144" s="1111"/>
      <c r="CD144" s="1111"/>
      <c r="CE144" s="1111"/>
      <c r="CF144" s="1111"/>
      <c r="CG144" s="1111"/>
      <c r="CH144" s="1111"/>
      <c r="CI144" s="1111"/>
      <c r="CJ144" s="1111"/>
      <c r="CK144" s="1111"/>
      <c r="CL144" s="1111"/>
      <c r="CM144" s="1111"/>
      <c r="CN144" s="1111"/>
      <c r="CO144" s="1111"/>
      <c r="CP144" s="1111"/>
      <c r="CQ144" s="1111"/>
      <c r="CR144" s="1111"/>
      <c r="CS144" s="1111"/>
      <c r="CT144" s="1111"/>
      <c r="CU144" s="1111"/>
      <c r="CV144" s="1111"/>
      <c r="CW144" s="1111"/>
      <c r="CX144" s="1124"/>
      <c r="CY144" s="1117"/>
    </row>
    <row r="145" spans="1:103" ht="15" customHeight="1">
      <c r="B145" s="2366" t="s">
        <v>1273</v>
      </c>
      <c r="C145" s="1111"/>
      <c r="D145" s="1111"/>
      <c r="E145" s="1111"/>
      <c r="F145" s="1111"/>
      <c r="G145" s="1111"/>
      <c r="H145" s="1111"/>
      <c r="I145" s="1111"/>
      <c r="J145" s="1111"/>
      <c r="K145" s="1111"/>
      <c r="L145" s="1111"/>
      <c r="M145" s="1111"/>
      <c r="N145" s="1111"/>
      <c r="O145" s="1111"/>
      <c r="P145" s="1111"/>
      <c r="Q145" s="1111"/>
      <c r="R145" s="1111"/>
      <c r="S145" s="1111"/>
      <c r="T145" s="1111"/>
      <c r="U145" s="1111"/>
      <c r="V145" s="1111"/>
      <c r="W145" s="1111"/>
      <c r="X145" s="1111"/>
      <c r="Y145" s="1111"/>
      <c r="Z145" s="1111"/>
      <c r="AA145" s="1111"/>
      <c r="AB145" s="1111"/>
      <c r="AC145" s="1111"/>
      <c r="AD145" s="1111"/>
      <c r="AE145" s="1111"/>
      <c r="AF145" s="1111"/>
      <c r="AG145" s="1111"/>
      <c r="AH145" s="1111"/>
      <c r="AI145" s="1111"/>
      <c r="AJ145" s="1111"/>
      <c r="AK145" s="1111"/>
      <c r="AL145" s="1111"/>
      <c r="AM145" s="1111"/>
      <c r="AN145" s="1111"/>
      <c r="AO145" s="1111"/>
      <c r="AP145" s="1111"/>
      <c r="AQ145" s="1111"/>
      <c r="AR145" s="1111"/>
      <c r="AS145" s="1111"/>
      <c r="AT145" s="1111"/>
      <c r="AU145" s="1111"/>
      <c r="AV145" s="1111"/>
      <c r="AW145" s="1111"/>
      <c r="AX145" s="1111"/>
      <c r="AY145" s="1111"/>
      <c r="AZ145" s="1111"/>
      <c r="BA145" s="1111"/>
      <c r="BB145" s="1111"/>
      <c r="BC145" s="1111"/>
      <c r="BD145" s="1111"/>
      <c r="BE145" s="1111"/>
      <c r="BF145" s="1111"/>
      <c r="BG145" s="1111"/>
      <c r="BH145" s="1111"/>
      <c r="BI145" s="1111"/>
      <c r="BJ145" s="1111"/>
      <c r="BK145" s="1111"/>
      <c r="BL145" s="1111"/>
      <c r="BM145" s="1111"/>
      <c r="BN145" s="1111"/>
      <c r="BO145" s="1111"/>
      <c r="BP145" s="1111"/>
      <c r="BQ145" s="1111"/>
      <c r="BR145" s="1111"/>
      <c r="BS145" s="1111"/>
      <c r="BT145" s="1111"/>
      <c r="BU145" s="1111"/>
      <c r="BV145" s="1111"/>
      <c r="BW145" s="1111"/>
      <c r="BX145" s="1111"/>
      <c r="BY145" s="1111"/>
      <c r="BZ145" s="1111"/>
      <c r="CA145" s="1111"/>
      <c r="CB145" s="1111"/>
      <c r="CC145" s="1111"/>
      <c r="CD145" s="1111"/>
      <c r="CE145" s="1111"/>
      <c r="CF145" s="1111"/>
      <c r="CG145" s="1111"/>
      <c r="CH145" s="1111"/>
      <c r="CI145" s="1111"/>
      <c r="CJ145" s="1111"/>
      <c r="CK145" s="1111"/>
      <c r="CL145" s="1111"/>
      <c r="CM145" s="1111"/>
      <c r="CN145" s="1111"/>
      <c r="CO145" s="1111"/>
      <c r="CP145" s="1111"/>
      <c r="CQ145" s="1111"/>
      <c r="CR145" s="1111"/>
      <c r="CS145" s="1111"/>
      <c r="CT145" s="1111"/>
      <c r="CU145" s="1111"/>
      <c r="CV145" s="1111"/>
      <c r="CW145" s="1111"/>
      <c r="CX145" s="1124"/>
      <c r="CY145" s="1117"/>
    </row>
    <row r="146" spans="1:103" ht="15" customHeight="1">
      <c r="B146" s="2366" t="s">
        <v>1274</v>
      </c>
      <c r="C146" s="1111"/>
      <c r="D146" s="1111"/>
      <c r="E146" s="1111"/>
      <c r="F146" s="1111"/>
      <c r="G146" s="1111"/>
      <c r="H146" s="1111"/>
      <c r="I146" s="1111"/>
      <c r="J146" s="1111"/>
      <c r="K146" s="1111"/>
      <c r="L146" s="1111"/>
      <c r="M146" s="1111"/>
      <c r="N146" s="1111"/>
      <c r="O146" s="1111"/>
      <c r="P146" s="1111"/>
      <c r="Q146" s="1111"/>
      <c r="R146" s="1111"/>
      <c r="S146" s="1111"/>
      <c r="T146" s="1111"/>
      <c r="U146" s="1111"/>
      <c r="V146" s="1111"/>
      <c r="W146" s="1111"/>
      <c r="X146" s="1111"/>
      <c r="Y146" s="1111"/>
      <c r="Z146" s="1111"/>
      <c r="AA146" s="1111"/>
      <c r="AB146" s="1111"/>
      <c r="AC146" s="1111"/>
      <c r="AD146" s="1111"/>
      <c r="AE146" s="1111"/>
      <c r="AF146" s="1111"/>
      <c r="AG146" s="1111"/>
      <c r="AH146" s="1111"/>
      <c r="AI146" s="1111"/>
      <c r="AJ146" s="1111"/>
      <c r="AK146" s="1111"/>
      <c r="AL146" s="1111"/>
      <c r="AM146" s="1111"/>
      <c r="AN146" s="1111"/>
      <c r="AO146" s="1111"/>
      <c r="AP146" s="1111"/>
      <c r="AQ146" s="1111"/>
      <c r="AR146" s="1111"/>
      <c r="AS146" s="1111"/>
      <c r="AT146" s="1111"/>
      <c r="AU146" s="1111"/>
      <c r="AV146" s="1111"/>
      <c r="AW146" s="1111"/>
      <c r="AX146" s="1111"/>
      <c r="AY146" s="1111"/>
      <c r="AZ146" s="1111"/>
      <c r="BA146" s="1111"/>
      <c r="BB146" s="1111"/>
      <c r="BC146" s="1111"/>
      <c r="BD146" s="1111"/>
      <c r="BE146" s="1111"/>
      <c r="BF146" s="1111"/>
      <c r="BG146" s="1111"/>
      <c r="BH146" s="1111"/>
      <c r="BI146" s="1111"/>
      <c r="BJ146" s="1111"/>
      <c r="BK146" s="1111"/>
      <c r="BL146" s="1111"/>
      <c r="BM146" s="1111"/>
      <c r="BN146" s="1111"/>
      <c r="BO146" s="1111"/>
      <c r="BP146" s="1111"/>
      <c r="BQ146" s="1111"/>
      <c r="BR146" s="1111"/>
      <c r="BS146" s="1111"/>
      <c r="BT146" s="1111"/>
      <c r="BU146" s="1111"/>
      <c r="BV146" s="1111"/>
      <c r="BW146" s="1111"/>
      <c r="BX146" s="1111"/>
      <c r="BY146" s="1111"/>
      <c r="BZ146" s="1111"/>
      <c r="CA146" s="1111"/>
      <c r="CB146" s="1111"/>
      <c r="CC146" s="1111"/>
      <c r="CD146" s="1111"/>
      <c r="CE146" s="1111"/>
      <c r="CF146" s="1111"/>
      <c r="CG146" s="1111"/>
      <c r="CH146" s="1111"/>
      <c r="CI146" s="1111"/>
      <c r="CJ146" s="1111"/>
      <c r="CK146" s="1111"/>
      <c r="CL146" s="1111"/>
      <c r="CM146" s="1111"/>
      <c r="CN146" s="1111"/>
      <c r="CO146" s="1111"/>
      <c r="CP146" s="1111"/>
      <c r="CQ146" s="1111"/>
      <c r="CR146" s="1111"/>
      <c r="CS146" s="1111"/>
      <c r="CT146" s="1111"/>
      <c r="CU146" s="1111"/>
      <c r="CV146" s="1111"/>
      <c r="CW146" s="1111"/>
      <c r="CX146" s="1124"/>
      <c r="CY146" s="1117"/>
    </row>
    <row r="147" spans="1:103" ht="15" customHeight="1">
      <c r="B147" s="2366" t="s">
        <v>1286</v>
      </c>
      <c r="C147" s="1111"/>
      <c r="D147" s="1111"/>
      <c r="E147" s="1111"/>
      <c r="F147" s="1111"/>
      <c r="G147" s="1111"/>
      <c r="H147" s="1111"/>
      <c r="I147" s="1111"/>
      <c r="J147" s="1111"/>
      <c r="K147" s="1111"/>
      <c r="L147" s="1111"/>
      <c r="M147" s="1111"/>
      <c r="N147" s="1111"/>
      <c r="O147" s="1111"/>
      <c r="P147" s="1111"/>
      <c r="Q147" s="1111"/>
      <c r="R147" s="1111"/>
      <c r="S147" s="1111"/>
      <c r="T147" s="1111"/>
      <c r="U147" s="1111"/>
      <c r="V147" s="1111"/>
      <c r="W147" s="1111"/>
      <c r="X147" s="1111"/>
      <c r="Y147" s="1111"/>
      <c r="Z147" s="1111"/>
      <c r="AA147" s="1111"/>
      <c r="AB147" s="1111"/>
      <c r="AC147" s="1111"/>
      <c r="AD147" s="1111"/>
      <c r="AE147" s="1111"/>
      <c r="AF147" s="1111"/>
      <c r="AG147" s="1111"/>
      <c r="AH147" s="1111"/>
      <c r="AI147" s="1111"/>
      <c r="AJ147" s="1111"/>
      <c r="AK147" s="1111"/>
      <c r="AL147" s="1111"/>
      <c r="AM147" s="1111"/>
      <c r="AN147" s="1111"/>
      <c r="AO147" s="1111"/>
      <c r="AP147" s="1111"/>
      <c r="AQ147" s="1111"/>
      <c r="AR147" s="1111"/>
      <c r="AS147" s="1111"/>
      <c r="AT147" s="1111"/>
      <c r="AU147" s="1111"/>
      <c r="AV147" s="1111"/>
      <c r="AW147" s="1111"/>
      <c r="AX147" s="1111"/>
      <c r="AY147" s="1111"/>
      <c r="AZ147" s="1111"/>
      <c r="BA147" s="1111"/>
      <c r="BB147" s="1111"/>
      <c r="BC147" s="1111"/>
      <c r="BD147" s="1111"/>
      <c r="BE147" s="1111"/>
      <c r="BF147" s="1111"/>
      <c r="BG147" s="1111"/>
      <c r="BH147" s="1111"/>
      <c r="BI147" s="1111"/>
      <c r="BJ147" s="1111"/>
      <c r="BK147" s="1111"/>
      <c r="BL147" s="1111"/>
      <c r="BM147" s="1111"/>
      <c r="BN147" s="1111"/>
      <c r="BO147" s="1111"/>
      <c r="BP147" s="1111"/>
      <c r="BQ147" s="1111"/>
      <c r="BR147" s="1111"/>
      <c r="BS147" s="1111"/>
      <c r="BT147" s="1111"/>
      <c r="BU147" s="1111"/>
      <c r="BV147" s="1111"/>
      <c r="BW147" s="1111"/>
      <c r="BX147" s="1111"/>
      <c r="BY147" s="1111"/>
      <c r="BZ147" s="1111"/>
      <c r="CA147" s="1111"/>
      <c r="CB147" s="1111"/>
      <c r="CC147" s="1111"/>
      <c r="CD147" s="1111"/>
      <c r="CE147" s="1111"/>
      <c r="CF147" s="1111"/>
      <c r="CG147" s="1111"/>
      <c r="CH147" s="1111"/>
      <c r="CI147" s="1111"/>
      <c r="CJ147" s="1111"/>
      <c r="CK147" s="1111"/>
      <c r="CL147" s="1111"/>
      <c r="CM147" s="1111"/>
      <c r="CN147" s="1111"/>
      <c r="CO147" s="1111"/>
      <c r="CP147" s="1111"/>
      <c r="CQ147" s="1111"/>
      <c r="CR147" s="1111"/>
      <c r="CS147" s="1111"/>
      <c r="CT147" s="1111"/>
      <c r="CU147" s="1111"/>
      <c r="CV147" s="1111"/>
      <c r="CW147" s="1111"/>
      <c r="CX147" s="1124"/>
      <c r="CY147" s="1117"/>
    </row>
    <row r="148" spans="1:103" ht="15" customHeight="1">
      <c r="B148" s="2366" t="s">
        <v>1287</v>
      </c>
      <c r="C148" s="1111"/>
      <c r="D148" s="1111"/>
      <c r="E148" s="1111"/>
      <c r="F148" s="1111"/>
      <c r="G148" s="1111"/>
      <c r="H148" s="1111"/>
      <c r="I148" s="1111"/>
      <c r="J148" s="1111"/>
      <c r="K148" s="1111"/>
      <c r="L148" s="1111"/>
      <c r="M148" s="1111"/>
      <c r="N148" s="1111"/>
      <c r="O148" s="1111"/>
      <c r="P148" s="1111"/>
      <c r="Q148" s="1111"/>
      <c r="R148" s="1111"/>
      <c r="S148" s="1111"/>
      <c r="T148" s="1111"/>
      <c r="U148" s="1111"/>
      <c r="V148" s="1111"/>
      <c r="W148" s="1111"/>
      <c r="X148" s="1111"/>
      <c r="Y148" s="1111"/>
      <c r="Z148" s="1111"/>
      <c r="AA148" s="1111"/>
      <c r="AB148" s="1111"/>
      <c r="AC148" s="1111"/>
      <c r="AD148" s="1111"/>
      <c r="AE148" s="1111"/>
      <c r="AF148" s="1111"/>
      <c r="AG148" s="1111"/>
      <c r="AH148" s="1111"/>
      <c r="AI148" s="1111"/>
      <c r="AJ148" s="1111"/>
      <c r="AK148" s="1111"/>
      <c r="AL148" s="1111"/>
      <c r="AM148" s="1111"/>
      <c r="AN148" s="1111"/>
      <c r="AO148" s="1111"/>
      <c r="AP148" s="1111"/>
      <c r="AQ148" s="1111"/>
      <c r="AR148" s="1111"/>
      <c r="AS148" s="1111"/>
      <c r="AT148" s="1111"/>
      <c r="AU148" s="1111"/>
      <c r="AV148" s="1111"/>
      <c r="AW148" s="1111"/>
      <c r="AX148" s="1111"/>
      <c r="AY148" s="1111"/>
      <c r="AZ148" s="1111"/>
      <c r="BA148" s="1111"/>
      <c r="BB148" s="1111"/>
      <c r="BC148" s="1111"/>
      <c r="BD148" s="1111"/>
      <c r="BE148" s="1111"/>
      <c r="BF148" s="1111"/>
      <c r="BG148" s="1111"/>
      <c r="BH148" s="1111"/>
      <c r="BI148" s="1111"/>
      <c r="BJ148" s="1111"/>
      <c r="BK148" s="1111"/>
      <c r="BL148" s="1111"/>
      <c r="BM148" s="1111"/>
      <c r="BN148" s="1111"/>
      <c r="BO148" s="1111"/>
      <c r="BP148" s="1111"/>
      <c r="BQ148" s="1111"/>
      <c r="BR148" s="1111"/>
      <c r="BS148" s="1111"/>
      <c r="BT148" s="1111"/>
      <c r="BU148" s="1111"/>
      <c r="BV148" s="1111"/>
      <c r="BW148" s="1111"/>
      <c r="BX148" s="1111"/>
      <c r="BY148" s="1111"/>
      <c r="BZ148" s="1111"/>
      <c r="CA148" s="1111"/>
      <c r="CB148" s="1111"/>
      <c r="CC148" s="1111"/>
      <c r="CD148" s="1111"/>
      <c r="CE148" s="1111"/>
      <c r="CF148" s="1111"/>
      <c r="CG148" s="1111"/>
      <c r="CH148" s="1111"/>
      <c r="CI148" s="1111"/>
      <c r="CJ148" s="1111"/>
      <c r="CK148" s="1111"/>
      <c r="CL148" s="1111"/>
      <c r="CM148" s="1111"/>
      <c r="CN148" s="1111"/>
      <c r="CO148" s="1111"/>
      <c r="CP148" s="1111"/>
      <c r="CQ148" s="1111"/>
      <c r="CR148" s="1111"/>
      <c r="CS148" s="1111"/>
      <c r="CT148" s="1111"/>
      <c r="CU148" s="1111"/>
      <c r="CV148" s="1111"/>
      <c r="CW148" s="1111"/>
      <c r="CX148" s="1124"/>
      <c r="CY148" s="1117"/>
    </row>
    <row r="149" spans="1:103" ht="15" customHeight="1">
      <c r="B149" s="2366" t="s">
        <v>1288</v>
      </c>
      <c r="C149" s="1111"/>
      <c r="D149" s="1111"/>
      <c r="E149" s="1111"/>
      <c r="F149" s="1111"/>
      <c r="G149" s="1111"/>
      <c r="H149" s="1111"/>
      <c r="I149" s="1111"/>
      <c r="J149" s="1111"/>
      <c r="K149" s="1111"/>
      <c r="L149" s="1111"/>
      <c r="M149" s="1111"/>
      <c r="N149" s="1111"/>
      <c r="O149" s="1111"/>
      <c r="P149" s="1111"/>
      <c r="Q149" s="1111"/>
      <c r="R149" s="1111"/>
      <c r="S149" s="1111"/>
      <c r="T149" s="1111"/>
      <c r="U149" s="1111"/>
      <c r="V149" s="1111"/>
      <c r="W149" s="1111"/>
      <c r="X149" s="1111"/>
      <c r="Y149" s="1111"/>
      <c r="Z149" s="1111"/>
      <c r="AA149" s="1111"/>
      <c r="AB149" s="1111"/>
      <c r="AC149" s="1111"/>
      <c r="AD149" s="1111"/>
      <c r="AE149" s="1111"/>
      <c r="AF149" s="1111"/>
      <c r="AG149" s="1111"/>
      <c r="AH149" s="1111"/>
      <c r="AI149" s="1111"/>
      <c r="AJ149" s="1111"/>
      <c r="AK149" s="1111"/>
      <c r="AL149" s="1111"/>
      <c r="AM149" s="1111"/>
      <c r="AN149" s="1111"/>
      <c r="AO149" s="1111"/>
      <c r="AP149" s="1111"/>
      <c r="AQ149" s="1111"/>
      <c r="AR149" s="1111"/>
      <c r="AS149" s="1111"/>
      <c r="AT149" s="1111"/>
      <c r="AU149" s="1111"/>
      <c r="AV149" s="1111"/>
      <c r="AW149" s="1111"/>
      <c r="AX149" s="1111"/>
      <c r="AY149" s="1111"/>
      <c r="AZ149" s="1111"/>
      <c r="BA149" s="1111"/>
      <c r="BB149" s="1111"/>
      <c r="BC149" s="1111"/>
      <c r="BD149" s="1111"/>
      <c r="BE149" s="1111"/>
      <c r="BF149" s="1111"/>
      <c r="BG149" s="1111"/>
      <c r="BH149" s="1111"/>
      <c r="BI149" s="1111"/>
      <c r="BJ149" s="1111"/>
      <c r="BK149" s="1111"/>
      <c r="BL149" s="1111"/>
      <c r="BM149" s="1111"/>
      <c r="BN149" s="1111"/>
      <c r="BO149" s="1111"/>
      <c r="BP149" s="1111"/>
      <c r="BQ149" s="1111"/>
      <c r="BR149" s="1111"/>
      <c r="BS149" s="1111"/>
      <c r="BT149" s="1111"/>
      <c r="BU149" s="1111"/>
      <c r="BV149" s="1111"/>
      <c r="BW149" s="1111"/>
      <c r="BX149" s="1111"/>
      <c r="BY149" s="1111"/>
      <c r="BZ149" s="1111"/>
      <c r="CA149" s="1111"/>
      <c r="CB149" s="1111"/>
      <c r="CC149" s="1111"/>
      <c r="CD149" s="1111"/>
      <c r="CE149" s="1111"/>
      <c r="CF149" s="1111"/>
      <c r="CG149" s="1111"/>
      <c r="CH149" s="1111"/>
      <c r="CI149" s="1111"/>
      <c r="CJ149" s="1111"/>
      <c r="CK149" s="1111"/>
      <c r="CL149" s="1111"/>
      <c r="CM149" s="1111"/>
      <c r="CN149" s="1111"/>
      <c r="CO149" s="1111"/>
      <c r="CP149" s="1111"/>
      <c r="CQ149" s="1111"/>
      <c r="CR149" s="1111"/>
      <c r="CS149" s="1111"/>
      <c r="CT149" s="1111"/>
      <c r="CU149" s="1111"/>
      <c r="CV149" s="1111"/>
      <c r="CW149" s="1111"/>
      <c r="CX149" s="1124"/>
      <c r="CY149" s="1117"/>
    </row>
    <row r="150" spans="1:103" s="1118" customFormat="1" ht="15" customHeight="1">
      <c r="A150" s="1397"/>
      <c r="B150" s="2375" t="s">
        <v>1289</v>
      </c>
      <c r="C150" s="1110"/>
      <c r="D150" s="1110"/>
      <c r="E150" s="1110"/>
      <c r="F150" s="1110"/>
      <c r="G150" s="1110"/>
      <c r="H150" s="1110"/>
      <c r="I150" s="1110"/>
      <c r="J150" s="1110"/>
      <c r="K150" s="1110"/>
      <c r="L150" s="1110"/>
      <c r="M150" s="1110"/>
      <c r="N150" s="1110"/>
      <c r="O150" s="1110"/>
      <c r="P150" s="1110"/>
      <c r="Q150" s="1110"/>
      <c r="R150" s="1110"/>
      <c r="S150" s="1110"/>
      <c r="T150" s="1110"/>
      <c r="U150" s="1110"/>
      <c r="V150" s="1110"/>
      <c r="W150" s="1110"/>
      <c r="X150" s="1110"/>
      <c r="Y150" s="1110"/>
      <c r="Z150" s="1110"/>
      <c r="AA150" s="1110"/>
      <c r="AB150" s="1110"/>
      <c r="AC150" s="1110"/>
      <c r="AD150" s="1110"/>
      <c r="AE150" s="1110"/>
      <c r="AF150" s="1110"/>
      <c r="AG150" s="1110"/>
      <c r="AH150" s="1110"/>
      <c r="AI150" s="1110"/>
      <c r="AJ150" s="1110"/>
      <c r="AK150" s="1110"/>
      <c r="AL150" s="1110"/>
      <c r="AM150" s="1110"/>
      <c r="AN150" s="1110"/>
      <c r="AO150" s="1110"/>
      <c r="AP150" s="1110"/>
      <c r="AQ150" s="1110"/>
      <c r="AR150" s="1110"/>
      <c r="AS150" s="1110"/>
      <c r="AT150" s="1110"/>
      <c r="AU150" s="1110"/>
      <c r="AV150" s="1110"/>
      <c r="AW150" s="1110"/>
      <c r="AX150" s="1110"/>
      <c r="AY150" s="1110"/>
      <c r="AZ150" s="1110"/>
      <c r="BA150" s="1110"/>
      <c r="BB150" s="1110"/>
      <c r="BC150" s="1110"/>
      <c r="BD150" s="1110"/>
      <c r="BE150" s="1110"/>
      <c r="BF150" s="1110"/>
      <c r="BG150" s="1110"/>
      <c r="BH150" s="1110"/>
      <c r="BI150" s="1110"/>
      <c r="BJ150" s="1110"/>
      <c r="BK150" s="1110"/>
      <c r="BL150" s="1110"/>
      <c r="BM150" s="1110"/>
      <c r="BN150" s="1110"/>
      <c r="BO150" s="1110"/>
      <c r="BP150" s="1110"/>
      <c r="BQ150" s="1110"/>
      <c r="BR150" s="1110"/>
      <c r="BS150" s="1110"/>
      <c r="BT150" s="1110"/>
      <c r="BU150" s="1110"/>
      <c r="BV150" s="1110"/>
      <c r="BW150" s="1110"/>
      <c r="BX150" s="1110"/>
      <c r="BY150" s="1110"/>
      <c r="BZ150" s="1110"/>
      <c r="CA150" s="1110"/>
      <c r="CB150" s="1110"/>
      <c r="CC150" s="1110"/>
      <c r="CD150" s="1110"/>
      <c r="CE150" s="1110"/>
      <c r="CF150" s="1110"/>
      <c r="CG150" s="1110"/>
      <c r="CH150" s="1110"/>
      <c r="CI150" s="1110"/>
      <c r="CJ150" s="1110"/>
      <c r="CK150" s="1110"/>
      <c r="CL150" s="1110"/>
      <c r="CM150" s="1110"/>
      <c r="CN150" s="1110"/>
      <c r="CO150" s="1110"/>
      <c r="CP150" s="1110"/>
      <c r="CQ150" s="1110"/>
      <c r="CR150" s="1110"/>
      <c r="CS150" s="1110"/>
      <c r="CT150" s="1110"/>
      <c r="CU150" s="1110"/>
      <c r="CV150" s="1110"/>
      <c r="CW150" s="1110"/>
      <c r="CX150" s="1123"/>
      <c r="CY150" s="1117"/>
    </row>
    <row r="151" spans="1:103" s="1118" customFormat="1" ht="15" customHeight="1">
      <c r="A151" s="1411"/>
      <c r="B151" s="2096"/>
      <c r="C151" s="2283"/>
      <c r="D151" s="1471"/>
      <c r="E151" s="1471"/>
      <c r="F151" s="1471"/>
      <c r="G151" s="1471"/>
      <c r="H151" s="1471"/>
      <c r="I151" s="1471"/>
      <c r="J151" s="1471"/>
      <c r="K151" s="1471"/>
      <c r="L151" s="1471"/>
      <c r="M151" s="1471"/>
      <c r="N151" s="1471"/>
      <c r="O151" s="1471"/>
      <c r="P151" s="1471"/>
      <c r="Q151" s="1471"/>
      <c r="R151" s="1471"/>
      <c r="S151" s="1471"/>
      <c r="T151" s="1471"/>
      <c r="U151" s="1471"/>
      <c r="V151" s="1471"/>
      <c r="W151" s="1471"/>
      <c r="X151" s="1471"/>
      <c r="Y151" s="1471"/>
      <c r="Z151" s="1471"/>
      <c r="AA151" s="1471"/>
      <c r="AB151" s="1471"/>
      <c r="AC151" s="1471"/>
      <c r="AD151" s="1471"/>
      <c r="AE151" s="1471"/>
      <c r="AF151" s="1471"/>
      <c r="AG151" s="1471"/>
      <c r="AH151" s="1471"/>
      <c r="AI151" s="1471"/>
      <c r="AJ151" s="1471"/>
      <c r="AK151" s="1471"/>
      <c r="AL151" s="1471"/>
      <c r="AM151" s="1471"/>
      <c r="AN151" s="1471"/>
      <c r="AO151" s="1471"/>
      <c r="AP151" s="1471"/>
      <c r="AQ151" s="1471"/>
      <c r="AR151" s="1471"/>
      <c r="AS151" s="1471"/>
      <c r="AT151" s="1471"/>
      <c r="AU151" s="1471"/>
      <c r="AV151" s="1471"/>
      <c r="AW151" s="1471"/>
      <c r="AX151" s="1471"/>
      <c r="AY151" s="1471"/>
      <c r="AZ151" s="1471"/>
      <c r="BA151" s="1471"/>
      <c r="BB151" s="1471"/>
      <c r="BC151" s="1471"/>
      <c r="BD151" s="1471"/>
      <c r="BE151" s="1471"/>
      <c r="BF151" s="1471"/>
      <c r="BG151" s="1471"/>
      <c r="BH151" s="1471"/>
      <c r="BI151" s="1471"/>
      <c r="BJ151" s="1471"/>
      <c r="BK151" s="1471"/>
      <c r="BL151" s="1471"/>
      <c r="BM151" s="1471"/>
      <c r="BN151" s="1471"/>
      <c r="BO151" s="1471"/>
      <c r="BP151" s="1471"/>
      <c r="BQ151" s="1471"/>
      <c r="BR151" s="1471"/>
      <c r="BS151" s="1471"/>
      <c r="BT151" s="1471"/>
      <c r="BU151" s="1471"/>
      <c r="BV151" s="1471"/>
      <c r="BW151" s="1471"/>
      <c r="BX151" s="1471"/>
      <c r="BY151" s="1471"/>
      <c r="BZ151" s="1471"/>
      <c r="CA151" s="1471"/>
      <c r="CB151" s="1471"/>
      <c r="CC151" s="1471"/>
      <c r="CD151" s="1471"/>
      <c r="CE151" s="1471"/>
      <c r="CF151" s="1471"/>
      <c r="CG151" s="1471"/>
      <c r="CH151" s="1471"/>
      <c r="CI151" s="1471"/>
      <c r="CJ151" s="1471"/>
      <c r="CK151" s="1471"/>
      <c r="CL151" s="1471"/>
      <c r="CM151" s="1471"/>
      <c r="CN151" s="1471"/>
      <c r="CO151" s="1471"/>
      <c r="CP151" s="1471"/>
      <c r="CQ151" s="1471"/>
      <c r="CR151" s="1471"/>
      <c r="CS151" s="1471"/>
      <c r="CT151" s="1471"/>
      <c r="CU151" s="1471"/>
      <c r="CV151" s="1471"/>
      <c r="CW151" s="1471"/>
      <c r="CX151" s="1471"/>
      <c r="CY151" s="1471"/>
    </row>
    <row r="152" spans="1:103" s="1116" customFormat="1" ht="15" hidden="1" customHeight="1">
      <c r="A152" s="1397"/>
      <c r="B152" s="1169"/>
      <c r="C152" s="1205"/>
      <c r="D152" s="1106"/>
      <c r="E152" s="1106"/>
      <c r="F152" s="1106"/>
      <c r="G152" s="1106"/>
      <c r="H152" s="1106"/>
      <c r="I152" s="1106"/>
      <c r="J152" s="1106"/>
      <c r="K152" s="1106"/>
      <c r="L152" s="1106"/>
      <c r="M152" s="1106"/>
      <c r="N152" s="1106"/>
      <c r="O152" s="1106"/>
      <c r="P152" s="1106"/>
      <c r="Q152" s="1106"/>
      <c r="R152" s="1106"/>
      <c r="S152" s="1106"/>
      <c r="T152" s="1106"/>
      <c r="U152" s="1106"/>
      <c r="V152" s="1106"/>
      <c r="W152" s="1106"/>
      <c r="X152" s="1106"/>
      <c r="Y152" s="1106"/>
      <c r="Z152" s="1106"/>
      <c r="AA152" s="1106"/>
      <c r="AB152" s="1106"/>
      <c r="AC152" s="1106"/>
      <c r="AD152" s="1106"/>
      <c r="AE152" s="1106"/>
      <c r="AF152" s="1106"/>
      <c r="AG152" s="1106"/>
      <c r="AH152" s="1106"/>
      <c r="AI152" s="1106"/>
      <c r="AJ152" s="1106"/>
      <c r="AK152" s="1106"/>
      <c r="AL152" s="1106"/>
      <c r="AM152" s="1106"/>
      <c r="AN152" s="1106"/>
      <c r="AO152" s="1106"/>
      <c r="AP152" s="1106"/>
      <c r="AQ152" s="1106"/>
      <c r="AR152" s="1106"/>
      <c r="AS152" s="1106"/>
      <c r="AT152" s="1106"/>
      <c r="AU152" s="1106"/>
      <c r="AV152" s="1106"/>
      <c r="AW152" s="1106"/>
      <c r="AX152" s="1106"/>
      <c r="AY152" s="1106"/>
      <c r="AZ152" s="1106"/>
      <c r="BA152" s="1106"/>
      <c r="BB152" s="1106"/>
      <c r="BC152" s="1106"/>
      <c r="BD152" s="1106"/>
      <c r="BE152" s="1106"/>
      <c r="BF152" s="1106"/>
      <c r="BG152" s="1106"/>
      <c r="BH152" s="1106"/>
      <c r="BI152" s="1106"/>
      <c r="BJ152" s="1106"/>
      <c r="BK152" s="1106"/>
      <c r="BL152" s="1106"/>
      <c r="BM152" s="1106"/>
      <c r="BN152" s="1106"/>
      <c r="BO152" s="1106"/>
      <c r="BP152" s="1106"/>
      <c r="BQ152" s="1106"/>
      <c r="BR152" s="1106"/>
      <c r="BS152" s="1106"/>
      <c r="BT152" s="1106"/>
      <c r="BU152" s="1106"/>
      <c r="BV152" s="1106"/>
      <c r="BW152" s="1106"/>
      <c r="BX152" s="1106"/>
      <c r="BY152" s="1106"/>
      <c r="BZ152" s="1106"/>
      <c r="CA152" s="1106"/>
      <c r="CB152" s="1106"/>
      <c r="CC152" s="1106"/>
      <c r="CD152" s="1106"/>
      <c r="CE152" s="1106"/>
      <c r="CF152" s="1106"/>
      <c r="CG152" s="1106"/>
      <c r="CH152" s="1106"/>
      <c r="CI152" s="1106"/>
      <c r="CJ152" s="1106"/>
      <c r="CK152" s="1106"/>
      <c r="CL152" s="1106"/>
      <c r="CM152" s="1106"/>
      <c r="CN152" s="1106"/>
      <c r="CO152" s="1106"/>
      <c r="CP152" s="1106"/>
      <c r="CQ152" s="1106"/>
      <c r="CR152" s="1106"/>
      <c r="CS152" s="1106"/>
      <c r="CT152" s="1106"/>
      <c r="CU152" s="1106"/>
      <c r="CV152" s="1106"/>
      <c r="CW152" s="1106"/>
      <c r="CX152" s="1106"/>
      <c r="CY152" s="1106"/>
    </row>
    <row r="153" spans="1:103" s="1116" customFormat="1" ht="15" hidden="1" customHeight="1">
      <c r="A153" s="1397"/>
      <c r="B153" s="1169"/>
      <c r="C153" s="1205"/>
      <c r="D153" s="1106"/>
      <c r="E153" s="1106"/>
      <c r="F153" s="1106"/>
      <c r="G153" s="1106"/>
      <c r="H153" s="1106"/>
      <c r="I153" s="1106"/>
      <c r="J153" s="1106"/>
      <c r="K153" s="1106"/>
      <c r="L153" s="1106"/>
      <c r="M153" s="1106"/>
      <c r="N153" s="1106"/>
      <c r="O153" s="1106"/>
      <c r="P153" s="1106"/>
      <c r="Q153" s="1106"/>
      <c r="R153" s="1106"/>
      <c r="S153" s="1106"/>
      <c r="T153" s="1106"/>
      <c r="U153" s="1106"/>
      <c r="V153" s="1106"/>
      <c r="W153" s="1106"/>
      <c r="X153" s="1106"/>
      <c r="Y153" s="1106"/>
      <c r="Z153" s="1106"/>
      <c r="AA153" s="1106"/>
      <c r="AB153" s="1106"/>
      <c r="AC153" s="1106"/>
      <c r="AD153" s="1106"/>
      <c r="AE153" s="1106"/>
      <c r="AF153" s="1106"/>
      <c r="AG153" s="1106"/>
      <c r="AH153" s="1106"/>
      <c r="AI153" s="1106"/>
      <c r="AJ153" s="1106"/>
      <c r="AK153" s="1106"/>
      <c r="AL153" s="1106"/>
      <c r="AM153" s="1106"/>
      <c r="AN153" s="1106"/>
      <c r="AO153" s="1106"/>
      <c r="AP153" s="1106"/>
      <c r="AQ153" s="1106"/>
      <c r="AR153" s="1106"/>
      <c r="AS153" s="1106"/>
      <c r="AT153" s="1106"/>
      <c r="AU153" s="1106"/>
      <c r="AV153" s="1106"/>
      <c r="AW153" s="1106"/>
      <c r="AX153" s="1106"/>
      <c r="AY153" s="1106"/>
      <c r="AZ153" s="1106"/>
      <c r="BA153" s="1106"/>
      <c r="BB153" s="1106"/>
      <c r="BC153" s="1106"/>
      <c r="BD153" s="1106"/>
      <c r="BE153" s="1106"/>
      <c r="BF153" s="1106"/>
      <c r="BG153" s="1106"/>
      <c r="BH153" s="1106"/>
      <c r="BI153" s="1106"/>
      <c r="BJ153" s="1106"/>
      <c r="BK153" s="1106"/>
      <c r="BL153" s="1106"/>
      <c r="BM153" s="1106"/>
      <c r="BN153" s="1106"/>
      <c r="BO153" s="1106"/>
      <c r="BP153" s="1106"/>
      <c r="BQ153" s="1106"/>
      <c r="BR153" s="1106"/>
      <c r="BS153" s="1106"/>
      <c r="BT153" s="1106"/>
      <c r="BU153" s="1106"/>
      <c r="BV153" s="1106"/>
      <c r="BW153" s="1106"/>
      <c r="BX153" s="1106"/>
      <c r="BY153" s="1106"/>
      <c r="BZ153" s="1106"/>
      <c r="CA153" s="1106"/>
      <c r="CB153" s="1106"/>
      <c r="CC153" s="1106"/>
      <c r="CD153" s="1106"/>
      <c r="CE153" s="1106"/>
      <c r="CF153" s="1106"/>
      <c r="CG153" s="1106"/>
      <c r="CH153" s="1106"/>
      <c r="CI153" s="1106"/>
      <c r="CJ153" s="1106"/>
      <c r="CK153" s="1106"/>
      <c r="CL153" s="1106"/>
      <c r="CM153" s="1106"/>
      <c r="CN153" s="1106"/>
      <c r="CO153" s="1106"/>
      <c r="CP153" s="1106"/>
      <c r="CQ153" s="1106"/>
      <c r="CR153" s="1106"/>
      <c r="CS153" s="1106"/>
      <c r="CT153" s="1106"/>
      <c r="CU153" s="1106"/>
      <c r="CV153" s="1106"/>
      <c r="CW153" s="1106"/>
      <c r="CX153" s="1106"/>
      <c r="CY153" s="1106"/>
    </row>
    <row r="154" spans="1:103" s="1116" customFormat="1" ht="15" hidden="1" customHeight="1">
      <c r="A154" s="1397"/>
      <c r="B154" s="1169"/>
      <c r="C154" s="1205"/>
      <c r="D154" s="1106"/>
      <c r="E154" s="1106"/>
      <c r="F154" s="1106"/>
      <c r="G154" s="1106"/>
      <c r="H154" s="1106"/>
      <c r="I154" s="1106"/>
      <c r="J154" s="1106"/>
      <c r="K154" s="1106"/>
      <c r="L154" s="1106"/>
      <c r="M154" s="1106"/>
      <c r="N154" s="1106"/>
      <c r="O154" s="1106"/>
      <c r="P154" s="1106"/>
      <c r="Q154" s="1106"/>
      <c r="R154" s="1106"/>
      <c r="S154" s="1106"/>
      <c r="T154" s="1106"/>
      <c r="U154" s="1106"/>
      <c r="V154" s="1106"/>
      <c r="W154" s="1106"/>
      <c r="X154" s="1106"/>
      <c r="Y154" s="1106"/>
      <c r="Z154" s="1106"/>
      <c r="AA154" s="1106"/>
      <c r="AB154" s="1106"/>
      <c r="AC154" s="1106"/>
      <c r="AD154" s="1106"/>
      <c r="AE154" s="1106"/>
      <c r="AF154" s="1106"/>
      <c r="AG154" s="1106"/>
      <c r="AH154" s="1106"/>
      <c r="AI154" s="1106"/>
      <c r="AJ154" s="1106"/>
      <c r="AK154" s="1106"/>
      <c r="AL154" s="1106"/>
      <c r="AM154" s="1106"/>
      <c r="AN154" s="1106"/>
      <c r="AO154" s="1106"/>
      <c r="AP154" s="1106"/>
      <c r="AQ154" s="1106"/>
      <c r="AR154" s="1106"/>
      <c r="AS154" s="1106"/>
      <c r="AT154" s="1106"/>
      <c r="AU154" s="1106"/>
      <c r="AV154" s="1106"/>
      <c r="AW154" s="1106"/>
      <c r="AX154" s="1106"/>
      <c r="AY154" s="1106"/>
      <c r="AZ154" s="1106"/>
      <c r="BA154" s="1106"/>
      <c r="BB154" s="1106"/>
      <c r="BC154" s="1106"/>
      <c r="BD154" s="1106"/>
      <c r="BE154" s="1106"/>
      <c r="BF154" s="1106"/>
      <c r="BG154" s="1106"/>
      <c r="BH154" s="1106"/>
      <c r="BI154" s="1106"/>
      <c r="BJ154" s="1106"/>
      <c r="BK154" s="1106"/>
      <c r="BL154" s="1106"/>
      <c r="BM154" s="1106"/>
      <c r="BN154" s="1106"/>
      <c r="BO154" s="1106"/>
      <c r="BP154" s="1106"/>
      <c r="BQ154" s="1106"/>
      <c r="BR154" s="1106"/>
      <c r="BS154" s="1106"/>
      <c r="BT154" s="1106"/>
      <c r="BU154" s="1106"/>
      <c r="BV154" s="1106"/>
      <c r="BW154" s="1106"/>
      <c r="BX154" s="1106"/>
      <c r="BY154" s="1106"/>
      <c r="BZ154" s="1106"/>
      <c r="CA154" s="1106"/>
      <c r="CB154" s="1106"/>
      <c r="CC154" s="1106"/>
      <c r="CD154" s="1106"/>
      <c r="CE154" s="1106"/>
      <c r="CF154" s="1106"/>
      <c r="CG154" s="1106"/>
      <c r="CH154" s="1106"/>
      <c r="CI154" s="1106"/>
      <c r="CJ154" s="1106"/>
      <c r="CK154" s="1106"/>
      <c r="CL154" s="1106"/>
      <c r="CM154" s="1106"/>
      <c r="CN154" s="1106"/>
      <c r="CO154" s="1106"/>
      <c r="CP154" s="1106"/>
      <c r="CQ154" s="1106"/>
      <c r="CR154" s="1106"/>
      <c r="CS154" s="1106"/>
      <c r="CT154" s="1106"/>
      <c r="CU154" s="1106"/>
      <c r="CV154" s="1106"/>
      <c r="CW154" s="1106"/>
      <c r="CX154" s="1106"/>
      <c r="CY154" s="1106"/>
    </row>
    <row r="155" spans="1:103" s="1116" customFormat="1" ht="15" hidden="1" customHeight="1">
      <c r="A155" s="1397"/>
      <c r="B155" s="1169"/>
      <c r="C155" s="1205"/>
      <c r="D155" s="1106"/>
      <c r="E155" s="1106"/>
      <c r="F155" s="1106"/>
      <c r="G155" s="1106"/>
      <c r="H155" s="1106"/>
      <c r="I155" s="1106"/>
      <c r="J155" s="1106"/>
      <c r="K155" s="1106"/>
      <c r="L155" s="1106"/>
      <c r="M155" s="1106"/>
      <c r="N155" s="1106"/>
      <c r="O155" s="1106"/>
      <c r="P155" s="1106"/>
      <c r="Q155" s="1106"/>
      <c r="R155" s="1106"/>
      <c r="S155" s="1106"/>
      <c r="T155" s="1106"/>
      <c r="U155" s="1106"/>
      <c r="V155" s="1106"/>
      <c r="W155" s="1106"/>
      <c r="X155" s="1106"/>
      <c r="Y155" s="1106"/>
      <c r="Z155" s="1106"/>
      <c r="AA155" s="1106"/>
      <c r="AB155" s="1106"/>
      <c r="AC155" s="1106"/>
      <c r="AD155" s="1106"/>
      <c r="AE155" s="1106"/>
      <c r="AF155" s="1106"/>
      <c r="AG155" s="1106"/>
      <c r="AH155" s="1106"/>
      <c r="AI155" s="1106"/>
      <c r="AJ155" s="1106"/>
      <c r="AK155" s="1106"/>
      <c r="AL155" s="1106"/>
      <c r="AM155" s="1106"/>
      <c r="AN155" s="1106"/>
      <c r="AO155" s="1106"/>
      <c r="AP155" s="1106"/>
      <c r="AQ155" s="1106"/>
      <c r="AR155" s="1106"/>
      <c r="AS155" s="1106"/>
      <c r="AT155" s="1106"/>
      <c r="AU155" s="1106"/>
      <c r="AV155" s="1106"/>
      <c r="AW155" s="1106"/>
      <c r="AX155" s="1106"/>
      <c r="AY155" s="1106"/>
      <c r="AZ155" s="1106"/>
      <c r="BA155" s="1106"/>
      <c r="BB155" s="1106"/>
      <c r="BC155" s="1106"/>
      <c r="BD155" s="1106"/>
      <c r="BE155" s="1106"/>
      <c r="BF155" s="1106"/>
      <c r="BG155" s="1106"/>
      <c r="BH155" s="1106"/>
      <c r="BI155" s="1106"/>
      <c r="BJ155" s="1106"/>
      <c r="BK155" s="1106"/>
      <c r="BL155" s="1106"/>
      <c r="BM155" s="1106"/>
      <c r="BN155" s="1106"/>
      <c r="BO155" s="1106"/>
      <c r="BP155" s="1106"/>
      <c r="BQ155" s="1106"/>
      <c r="BR155" s="1106"/>
      <c r="BS155" s="1106"/>
      <c r="BT155" s="1106"/>
      <c r="BU155" s="1106"/>
      <c r="BV155" s="1106"/>
      <c r="BW155" s="1106"/>
      <c r="BX155" s="1106"/>
      <c r="BY155" s="1106"/>
      <c r="BZ155" s="1106"/>
      <c r="CA155" s="1106"/>
      <c r="CB155" s="1106"/>
      <c r="CC155" s="1106"/>
      <c r="CD155" s="1106"/>
      <c r="CE155" s="1106"/>
      <c r="CF155" s="1106"/>
      <c r="CG155" s="1106"/>
      <c r="CH155" s="1106"/>
      <c r="CI155" s="1106"/>
      <c r="CJ155" s="1106"/>
      <c r="CK155" s="1106"/>
      <c r="CL155" s="1106"/>
      <c r="CM155" s="1106"/>
      <c r="CN155" s="1106"/>
      <c r="CO155" s="1106"/>
      <c r="CP155" s="1106"/>
      <c r="CQ155" s="1106"/>
      <c r="CR155" s="1106"/>
      <c r="CS155" s="1106"/>
      <c r="CT155" s="1106"/>
      <c r="CU155" s="1106"/>
      <c r="CV155" s="1106"/>
      <c r="CW155" s="1106"/>
      <c r="CX155" s="1106"/>
      <c r="CY155" s="1106"/>
    </row>
    <row r="156" spans="1:103" s="1116" customFormat="1" ht="15" hidden="1" customHeight="1">
      <c r="A156" s="1397"/>
      <c r="B156" s="1169"/>
      <c r="C156" s="1205"/>
      <c r="D156" s="1106"/>
      <c r="E156" s="1106"/>
      <c r="F156" s="1106"/>
      <c r="G156" s="1106"/>
      <c r="H156" s="1106"/>
      <c r="I156" s="1106"/>
      <c r="J156" s="1106"/>
      <c r="K156" s="1106"/>
      <c r="L156" s="1106"/>
      <c r="M156" s="1106"/>
      <c r="N156" s="1106"/>
      <c r="O156" s="1106"/>
      <c r="P156" s="1106"/>
      <c r="Q156" s="1106"/>
      <c r="R156" s="1106"/>
      <c r="S156" s="1106"/>
      <c r="T156" s="1106"/>
      <c r="U156" s="1106"/>
      <c r="V156" s="1106"/>
      <c r="W156" s="1106"/>
      <c r="X156" s="1106"/>
      <c r="Y156" s="1106"/>
      <c r="Z156" s="1106"/>
      <c r="AA156" s="1106"/>
      <c r="AB156" s="1106"/>
      <c r="AC156" s="1106"/>
      <c r="AD156" s="1106"/>
      <c r="AE156" s="1106"/>
      <c r="AF156" s="1106"/>
      <c r="AG156" s="1106"/>
      <c r="AH156" s="1106"/>
      <c r="AI156" s="1106"/>
      <c r="AJ156" s="1106"/>
      <c r="AK156" s="1106"/>
      <c r="AL156" s="1106"/>
      <c r="AM156" s="1106"/>
      <c r="AN156" s="1106"/>
      <c r="AO156" s="1106"/>
      <c r="AP156" s="1106"/>
      <c r="AQ156" s="1106"/>
      <c r="AR156" s="1106"/>
      <c r="AS156" s="1106"/>
      <c r="AT156" s="1106"/>
      <c r="AU156" s="1106"/>
      <c r="AV156" s="1106"/>
      <c r="AW156" s="1106"/>
      <c r="AX156" s="1106"/>
      <c r="AY156" s="1106"/>
      <c r="AZ156" s="1106"/>
      <c r="BA156" s="1106"/>
      <c r="BB156" s="1106"/>
      <c r="BC156" s="1106"/>
      <c r="BD156" s="1106"/>
      <c r="BE156" s="1106"/>
      <c r="BF156" s="1106"/>
      <c r="BG156" s="1106"/>
      <c r="BH156" s="1106"/>
      <c r="BI156" s="1106"/>
      <c r="BJ156" s="1106"/>
      <c r="BK156" s="1106"/>
      <c r="BL156" s="1106"/>
      <c r="BM156" s="1106"/>
      <c r="BN156" s="1106"/>
      <c r="BO156" s="1106"/>
      <c r="BP156" s="1106"/>
      <c r="BQ156" s="1106"/>
      <c r="BR156" s="1106"/>
      <c r="BS156" s="1106"/>
      <c r="BT156" s="1106"/>
      <c r="BU156" s="1106"/>
      <c r="BV156" s="1106"/>
      <c r="BW156" s="1106"/>
      <c r="BX156" s="1106"/>
      <c r="BY156" s="1106"/>
      <c r="BZ156" s="1106"/>
      <c r="CA156" s="1106"/>
      <c r="CB156" s="1106"/>
      <c r="CC156" s="1106"/>
      <c r="CD156" s="1106"/>
      <c r="CE156" s="1106"/>
      <c r="CF156" s="1106"/>
      <c r="CG156" s="1106"/>
      <c r="CH156" s="1106"/>
      <c r="CI156" s="1106"/>
      <c r="CJ156" s="1106"/>
      <c r="CK156" s="1106"/>
      <c r="CL156" s="1106"/>
      <c r="CM156" s="1106"/>
      <c r="CN156" s="1106"/>
      <c r="CO156" s="1106"/>
      <c r="CP156" s="1106"/>
      <c r="CQ156" s="1106"/>
      <c r="CR156" s="1106"/>
      <c r="CS156" s="1106"/>
      <c r="CT156" s="1106"/>
      <c r="CU156" s="1106"/>
      <c r="CV156" s="1106"/>
      <c r="CW156" s="1106"/>
      <c r="CX156" s="1106"/>
      <c r="CY156" s="1106"/>
    </row>
    <row r="157" spans="1:103" s="1116" customFormat="1" ht="15" hidden="1" customHeight="1">
      <c r="A157" s="1397"/>
      <c r="B157" s="1169"/>
      <c r="C157" s="1205"/>
      <c r="D157" s="1106"/>
      <c r="E157" s="1106"/>
      <c r="F157" s="1106"/>
      <c r="G157" s="1106"/>
      <c r="H157" s="1106"/>
      <c r="I157" s="1106"/>
      <c r="J157" s="1106"/>
      <c r="K157" s="1106"/>
      <c r="L157" s="1106"/>
      <c r="M157" s="1106"/>
      <c r="N157" s="1106"/>
      <c r="O157" s="1106"/>
      <c r="P157" s="1106"/>
      <c r="Q157" s="1106"/>
      <c r="R157" s="1106"/>
      <c r="S157" s="1106"/>
      <c r="T157" s="1106"/>
      <c r="U157" s="1106"/>
      <c r="V157" s="1106"/>
      <c r="W157" s="1106"/>
      <c r="X157" s="1106"/>
      <c r="Y157" s="1106"/>
      <c r="Z157" s="1106"/>
      <c r="AA157" s="1106"/>
      <c r="AB157" s="1106"/>
      <c r="AC157" s="1106"/>
      <c r="AD157" s="1106"/>
      <c r="AE157" s="1106"/>
      <c r="AF157" s="1106"/>
      <c r="AG157" s="1106"/>
      <c r="AH157" s="1106"/>
      <c r="AI157" s="1106"/>
      <c r="AJ157" s="1106"/>
      <c r="AK157" s="1106"/>
      <c r="AL157" s="1106"/>
      <c r="AM157" s="1106"/>
      <c r="AN157" s="1106"/>
      <c r="AO157" s="1106"/>
      <c r="AP157" s="1106"/>
      <c r="AQ157" s="1106"/>
      <c r="AR157" s="1106"/>
      <c r="AS157" s="1106"/>
      <c r="AT157" s="1106"/>
      <c r="AU157" s="1106"/>
      <c r="AV157" s="1106"/>
      <c r="AW157" s="1106"/>
      <c r="AX157" s="1106"/>
      <c r="AY157" s="1106"/>
      <c r="AZ157" s="1106"/>
      <c r="BA157" s="1106"/>
      <c r="BB157" s="1106"/>
      <c r="BC157" s="1106"/>
      <c r="BD157" s="1106"/>
      <c r="BE157" s="1106"/>
      <c r="BF157" s="1106"/>
      <c r="BG157" s="1106"/>
      <c r="BH157" s="1106"/>
      <c r="BI157" s="1106"/>
      <c r="BJ157" s="1106"/>
      <c r="BK157" s="1106"/>
      <c r="BL157" s="1106"/>
      <c r="BM157" s="1106"/>
      <c r="BN157" s="1106"/>
      <c r="BO157" s="1106"/>
      <c r="BP157" s="1106"/>
      <c r="BQ157" s="1106"/>
      <c r="BR157" s="1106"/>
      <c r="BS157" s="1106"/>
      <c r="BT157" s="1106"/>
      <c r="BU157" s="1106"/>
      <c r="BV157" s="1106"/>
      <c r="BW157" s="1106"/>
      <c r="BX157" s="1106"/>
      <c r="BY157" s="1106"/>
      <c r="BZ157" s="1106"/>
      <c r="CA157" s="1106"/>
      <c r="CB157" s="1106"/>
      <c r="CC157" s="1106"/>
      <c r="CD157" s="1106"/>
      <c r="CE157" s="1106"/>
      <c r="CF157" s="1106"/>
      <c r="CG157" s="1106"/>
      <c r="CH157" s="1106"/>
      <c r="CI157" s="1106"/>
      <c r="CJ157" s="1106"/>
      <c r="CK157" s="1106"/>
      <c r="CL157" s="1106"/>
      <c r="CM157" s="1106"/>
      <c r="CN157" s="1106"/>
      <c r="CO157" s="1106"/>
      <c r="CP157" s="1106"/>
      <c r="CQ157" s="1106"/>
      <c r="CR157" s="1106"/>
      <c r="CS157" s="1106"/>
      <c r="CT157" s="1106"/>
      <c r="CU157" s="1106"/>
      <c r="CV157" s="1106"/>
      <c r="CW157" s="1106"/>
      <c r="CX157" s="1106"/>
      <c r="CY157" s="1106"/>
    </row>
    <row r="158" spans="1:103" s="1116" customFormat="1" ht="15" hidden="1" customHeight="1">
      <c r="A158" s="1397"/>
      <c r="B158" s="1169"/>
      <c r="C158" s="1205"/>
      <c r="D158" s="1106"/>
      <c r="E158" s="1106"/>
      <c r="F158" s="1106"/>
      <c r="G158" s="1106"/>
      <c r="H158" s="1106"/>
      <c r="I158" s="1106"/>
      <c r="J158" s="1106"/>
      <c r="K158" s="1106"/>
      <c r="L158" s="1106"/>
      <c r="M158" s="1106"/>
      <c r="N158" s="1106"/>
      <c r="O158" s="1106"/>
      <c r="P158" s="1106"/>
      <c r="Q158" s="1106"/>
      <c r="R158" s="1106"/>
      <c r="S158" s="1106"/>
      <c r="T158" s="1106"/>
      <c r="U158" s="1106"/>
      <c r="V158" s="1106"/>
      <c r="W158" s="1106"/>
      <c r="X158" s="1106"/>
      <c r="Y158" s="1106"/>
      <c r="Z158" s="1106"/>
      <c r="AA158" s="1106"/>
      <c r="AB158" s="1106"/>
      <c r="AC158" s="1106"/>
      <c r="AD158" s="1106"/>
      <c r="AE158" s="1106"/>
      <c r="AF158" s="1106"/>
      <c r="AG158" s="1106"/>
      <c r="AH158" s="1106"/>
      <c r="AI158" s="1106"/>
      <c r="AJ158" s="1106"/>
      <c r="AK158" s="1106"/>
      <c r="AL158" s="1106"/>
      <c r="AM158" s="1106"/>
      <c r="AN158" s="1106"/>
      <c r="AO158" s="1106"/>
      <c r="AP158" s="1106"/>
      <c r="AQ158" s="1106"/>
      <c r="AR158" s="1106"/>
      <c r="AS158" s="1106"/>
      <c r="AT158" s="1106"/>
      <c r="AU158" s="1106"/>
      <c r="AV158" s="1106"/>
      <c r="AW158" s="1106"/>
      <c r="AX158" s="1106"/>
      <c r="AY158" s="1106"/>
      <c r="AZ158" s="1106"/>
      <c r="BA158" s="1106"/>
      <c r="BB158" s="1106"/>
      <c r="BC158" s="1106"/>
      <c r="BD158" s="1106"/>
      <c r="BE158" s="1106"/>
      <c r="BF158" s="1106"/>
      <c r="BG158" s="1106"/>
      <c r="BH158" s="1106"/>
      <c r="BI158" s="1106"/>
      <c r="BJ158" s="1106"/>
      <c r="BK158" s="1106"/>
      <c r="BL158" s="1106"/>
      <c r="BM158" s="1106"/>
      <c r="BN158" s="1106"/>
      <c r="BO158" s="1106"/>
      <c r="BP158" s="1106"/>
      <c r="BQ158" s="1106"/>
      <c r="BR158" s="1106"/>
      <c r="BS158" s="1106"/>
      <c r="BT158" s="1106"/>
      <c r="BU158" s="1106"/>
      <c r="BV158" s="1106"/>
      <c r="BW158" s="1106"/>
      <c r="BX158" s="1106"/>
      <c r="BY158" s="1106"/>
      <c r="BZ158" s="1106"/>
      <c r="CA158" s="1106"/>
      <c r="CB158" s="1106"/>
      <c r="CC158" s="1106"/>
      <c r="CD158" s="1106"/>
      <c r="CE158" s="1106"/>
      <c r="CF158" s="1106"/>
      <c r="CG158" s="1106"/>
      <c r="CH158" s="1106"/>
      <c r="CI158" s="1106"/>
      <c r="CJ158" s="1106"/>
      <c r="CK158" s="1106"/>
      <c r="CL158" s="1106"/>
      <c r="CM158" s="1106"/>
      <c r="CN158" s="1106"/>
      <c r="CO158" s="1106"/>
      <c r="CP158" s="1106"/>
      <c r="CQ158" s="1106"/>
      <c r="CR158" s="1106"/>
      <c r="CS158" s="1106"/>
      <c r="CT158" s="1106"/>
      <c r="CU158" s="1106"/>
      <c r="CV158" s="1106"/>
      <c r="CW158" s="1106"/>
      <c r="CX158" s="1106"/>
      <c r="CY158" s="1106"/>
    </row>
    <row r="159" spans="1:103" s="1116" customFormat="1" ht="15" hidden="1" customHeight="1">
      <c r="A159" s="1397"/>
      <c r="B159" s="1169"/>
      <c r="C159" s="1205"/>
      <c r="D159" s="1106"/>
      <c r="E159" s="1106"/>
      <c r="F159" s="1106"/>
      <c r="G159" s="1106"/>
      <c r="H159" s="1106"/>
      <c r="I159" s="1106"/>
      <c r="J159" s="1106"/>
      <c r="K159" s="1106"/>
      <c r="L159" s="1106"/>
      <c r="M159" s="1106"/>
      <c r="N159" s="1106"/>
      <c r="O159" s="1106"/>
      <c r="P159" s="1106"/>
      <c r="Q159" s="1106"/>
      <c r="R159" s="1106"/>
      <c r="S159" s="1106"/>
      <c r="T159" s="1106"/>
      <c r="U159" s="1106"/>
      <c r="V159" s="1106"/>
      <c r="W159" s="1106"/>
      <c r="X159" s="1106"/>
      <c r="Y159" s="1106"/>
      <c r="Z159" s="1106"/>
      <c r="AA159" s="1106"/>
      <c r="AB159" s="1106"/>
      <c r="AC159" s="1106"/>
      <c r="AD159" s="1106"/>
      <c r="AE159" s="1106"/>
      <c r="AF159" s="1106"/>
      <c r="AG159" s="1106"/>
      <c r="AH159" s="1106"/>
      <c r="AI159" s="1106"/>
      <c r="AJ159" s="1106"/>
      <c r="AK159" s="1106"/>
      <c r="AL159" s="1106"/>
      <c r="AM159" s="1106"/>
      <c r="AN159" s="1106"/>
      <c r="AO159" s="1106"/>
      <c r="AP159" s="1106"/>
      <c r="AQ159" s="1106"/>
      <c r="AR159" s="1106"/>
      <c r="AS159" s="1106"/>
      <c r="AT159" s="1106"/>
      <c r="AU159" s="1106"/>
      <c r="AV159" s="1106"/>
      <c r="AW159" s="1106"/>
      <c r="AX159" s="1106"/>
      <c r="AY159" s="1106"/>
      <c r="AZ159" s="1106"/>
      <c r="BA159" s="1106"/>
      <c r="BB159" s="1106"/>
      <c r="BC159" s="1106"/>
      <c r="BD159" s="1106"/>
      <c r="BE159" s="1106"/>
      <c r="BF159" s="1106"/>
      <c r="BG159" s="1106"/>
      <c r="BH159" s="1106"/>
      <c r="BI159" s="1106"/>
      <c r="BJ159" s="1106"/>
      <c r="BK159" s="1106"/>
      <c r="BL159" s="1106"/>
      <c r="BM159" s="1106"/>
      <c r="BN159" s="1106"/>
      <c r="BO159" s="1106"/>
      <c r="BP159" s="1106"/>
      <c r="BQ159" s="1106"/>
      <c r="BR159" s="1106"/>
      <c r="BS159" s="1106"/>
      <c r="BT159" s="1106"/>
      <c r="BU159" s="1106"/>
      <c r="BV159" s="1106"/>
      <c r="BW159" s="1106"/>
      <c r="BX159" s="1106"/>
      <c r="BY159" s="1106"/>
      <c r="BZ159" s="1106"/>
      <c r="CA159" s="1106"/>
      <c r="CB159" s="1106"/>
      <c r="CC159" s="1106"/>
      <c r="CD159" s="1106"/>
      <c r="CE159" s="1106"/>
      <c r="CF159" s="1106"/>
      <c r="CG159" s="1106"/>
      <c r="CH159" s="1106"/>
      <c r="CI159" s="1106"/>
      <c r="CJ159" s="1106"/>
      <c r="CK159" s="1106"/>
      <c r="CL159" s="1106"/>
      <c r="CM159" s="1106"/>
      <c r="CN159" s="1106"/>
      <c r="CO159" s="1106"/>
      <c r="CP159" s="1106"/>
      <c r="CQ159" s="1106"/>
      <c r="CR159" s="1106"/>
      <c r="CS159" s="1106"/>
      <c r="CT159" s="1106"/>
      <c r="CU159" s="1106"/>
      <c r="CV159" s="1106"/>
      <c r="CW159" s="1106"/>
      <c r="CX159" s="1106"/>
      <c r="CY159" s="1106"/>
    </row>
    <row r="160" spans="1:103" s="1116" customFormat="1" ht="15" hidden="1" customHeight="1">
      <c r="A160" s="1397"/>
      <c r="B160" s="1169"/>
      <c r="C160" s="1205"/>
      <c r="D160" s="1106"/>
      <c r="E160" s="1106"/>
      <c r="F160" s="1106"/>
      <c r="G160" s="1106"/>
      <c r="H160" s="1106"/>
      <c r="I160" s="1106"/>
      <c r="J160" s="1106"/>
      <c r="K160" s="1106"/>
      <c r="L160" s="1106"/>
      <c r="M160" s="1106"/>
      <c r="N160" s="1106"/>
      <c r="O160" s="1106"/>
      <c r="P160" s="1106"/>
      <c r="Q160" s="1106"/>
      <c r="R160" s="1106"/>
      <c r="S160" s="1106"/>
      <c r="T160" s="1106"/>
      <c r="U160" s="1106"/>
      <c r="V160" s="1106"/>
      <c r="W160" s="1106"/>
      <c r="X160" s="1106"/>
      <c r="Y160" s="1106"/>
      <c r="Z160" s="1106"/>
      <c r="AA160" s="1106"/>
      <c r="AB160" s="1106"/>
      <c r="AC160" s="1106"/>
      <c r="AD160" s="1106"/>
      <c r="AE160" s="1106"/>
      <c r="AF160" s="1106"/>
      <c r="AG160" s="1106"/>
      <c r="AH160" s="1106"/>
      <c r="AI160" s="1106"/>
      <c r="AJ160" s="1106"/>
      <c r="AK160" s="1106"/>
      <c r="AL160" s="1106"/>
      <c r="AM160" s="1106"/>
      <c r="AN160" s="1106"/>
      <c r="AO160" s="1106"/>
      <c r="AP160" s="1106"/>
      <c r="AQ160" s="1106"/>
      <c r="AR160" s="1106"/>
      <c r="AS160" s="1106"/>
      <c r="AT160" s="1106"/>
      <c r="AU160" s="1106"/>
      <c r="AV160" s="1106"/>
      <c r="AW160" s="1106"/>
      <c r="AX160" s="1106"/>
      <c r="AY160" s="1106"/>
      <c r="AZ160" s="1106"/>
      <c r="BA160" s="1106"/>
      <c r="BB160" s="1106"/>
      <c r="BC160" s="1106"/>
      <c r="BD160" s="1106"/>
      <c r="BE160" s="1106"/>
      <c r="BF160" s="1106"/>
      <c r="BG160" s="1106"/>
      <c r="BH160" s="1106"/>
      <c r="BI160" s="1106"/>
      <c r="BJ160" s="1106"/>
      <c r="BK160" s="1106"/>
      <c r="BL160" s="1106"/>
      <c r="BM160" s="1106"/>
      <c r="BN160" s="1106"/>
      <c r="BO160" s="1106"/>
      <c r="BP160" s="1106"/>
      <c r="BQ160" s="1106"/>
      <c r="BR160" s="1106"/>
      <c r="BS160" s="1106"/>
      <c r="BT160" s="1106"/>
      <c r="BU160" s="1106"/>
      <c r="BV160" s="1106"/>
      <c r="BW160" s="1106"/>
      <c r="BX160" s="1106"/>
      <c r="BY160" s="1106"/>
      <c r="BZ160" s="1106"/>
      <c r="CA160" s="1106"/>
      <c r="CB160" s="1106"/>
      <c r="CC160" s="1106"/>
      <c r="CD160" s="1106"/>
      <c r="CE160" s="1106"/>
      <c r="CF160" s="1106"/>
      <c r="CG160" s="1106"/>
      <c r="CH160" s="1106"/>
      <c r="CI160" s="1106"/>
      <c r="CJ160" s="1106"/>
      <c r="CK160" s="1106"/>
      <c r="CL160" s="1106"/>
      <c r="CM160" s="1106"/>
      <c r="CN160" s="1106"/>
      <c r="CO160" s="1106"/>
      <c r="CP160" s="1106"/>
      <c r="CQ160" s="1106"/>
      <c r="CR160" s="1106"/>
      <c r="CS160" s="1106"/>
      <c r="CT160" s="1106"/>
      <c r="CU160" s="1106"/>
      <c r="CV160" s="1106"/>
      <c r="CW160" s="1106"/>
      <c r="CX160" s="1106"/>
      <c r="CY160" s="1106"/>
    </row>
    <row r="161" spans="1:103" s="1116" customFormat="1" ht="15" hidden="1" customHeight="1">
      <c r="A161" s="1397"/>
      <c r="B161" s="1169"/>
      <c r="C161" s="1205"/>
      <c r="D161" s="1106"/>
      <c r="E161" s="1106"/>
      <c r="F161" s="1106"/>
      <c r="G161" s="1106"/>
      <c r="H161" s="1106"/>
      <c r="I161" s="1106"/>
      <c r="J161" s="1106"/>
      <c r="K161" s="1106"/>
      <c r="L161" s="1106"/>
      <c r="M161" s="1106"/>
      <c r="N161" s="1106"/>
      <c r="O161" s="1106"/>
      <c r="P161" s="1106"/>
      <c r="Q161" s="1106"/>
      <c r="R161" s="1106"/>
      <c r="S161" s="1106"/>
      <c r="T161" s="1106"/>
      <c r="U161" s="1106"/>
      <c r="V161" s="1106"/>
      <c r="W161" s="1106"/>
      <c r="X161" s="1106"/>
      <c r="Y161" s="1106"/>
      <c r="Z161" s="1106"/>
      <c r="AA161" s="1106"/>
      <c r="AB161" s="1106"/>
      <c r="AC161" s="1106"/>
      <c r="AD161" s="1106"/>
      <c r="AE161" s="1106"/>
      <c r="AF161" s="1106"/>
      <c r="AG161" s="1106"/>
      <c r="AH161" s="1106"/>
      <c r="AI161" s="1106"/>
      <c r="AJ161" s="1106"/>
      <c r="AK161" s="1106"/>
      <c r="AL161" s="1106"/>
      <c r="AM161" s="1106"/>
      <c r="AN161" s="1106"/>
      <c r="AO161" s="1106"/>
      <c r="AP161" s="1106"/>
      <c r="AQ161" s="1106"/>
      <c r="AR161" s="1106"/>
      <c r="AS161" s="1106"/>
      <c r="AT161" s="1106"/>
      <c r="AU161" s="1106"/>
      <c r="AV161" s="1106"/>
      <c r="AW161" s="1106"/>
      <c r="AX161" s="1106"/>
      <c r="AY161" s="1106"/>
      <c r="AZ161" s="1106"/>
      <c r="BA161" s="1106"/>
      <c r="BB161" s="1106"/>
      <c r="BC161" s="1106"/>
      <c r="BD161" s="1106"/>
      <c r="BE161" s="1106"/>
      <c r="BF161" s="1106"/>
      <c r="BG161" s="1106"/>
      <c r="BH161" s="1106"/>
      <c r="BI161" s="1106"/>
      <c r="BJ161" s="1106"/>
      <c r="BK161" s="1106"/>
      <c r="BL161" s="1106"/>
      <c r="BM161" s="1106"/>
      <c r="BN161" s="1106"/>
      <c r="BO161" s="1106"/>
      <c r="BP161" s="1106"/>
      <c r="BQ161" s="1106"/>
      <c r="BR161" s="1106"/>
      <c r="BS161" s="1106"/>
      <c r="BT161" s="1106"/>
      <c r="BU161" s="1106"/>
      <c r="BV161" s="1106"/>
      <c r="BW161" s="1106"/>
      <c r="BX161" s="1106"/>
      <c r="BY161" s="1106"/>
      <c r="BZ161" s="1106"/>
      <c r="CA161" s="1106"/>
      <c r="CB161" s="1106"/>
      <c r="CC161" s="1106"/>
      <c r="CD161" s="1106"/>
      <c r="CE161" s="1106"/>
      <c r="CF161" s="1106"/>
      <c r="CG161" s="1106"/>
      <c r="CH161" s="1106"/>
      <c r="CI161" s="1106"/>
      <c r="CJ161" s="1106"/>
      <c r="CK161" s="1106"/>
      <c r="CL161" s="1106"/>
      <c r="CM161" s="1106"/>
      <c r="CN161" s="1106"/>
      <c r="CO161" s="1106"/>
      <c r="CP161" s="1106"/>
      <c r="CQ161" s="1106"/>
      <c r="CR161" s="1106"/>
      <c r="CS161" s="1106"/>
      <c r="CT161" s="1106"/>
      <c r="CU161" s="1106"/>
      <c r="CV161" s="1106"/>
      <c r="CW161" s="1106"/>
      <c r="CX161" s="1106"/>
      <c r="CY161" s="1106"/>
    </row>
    <row r="162" spans="1:103" s="1116" customFormat="1" ht="15" hidden="1" customHeight="1">
      <c r="A162" s="1397"/>
      <c r="B162" s="1169"/>
      <c r="C162" s="1205"/>
      <c r="D162" s="1106"/>
      <c r="E162" s="1106"/>
      <c r="F162" s="1106"/>
      <c r="G162" s="1106"/>
      <c r="H162" s="1106"/>
      <c r="I162" s="1106"/>
      <c r="J162" s="1106"/>
      <c r="K162" s="1106"/>
      <c r="L162" s="1106"/>
      <c r="M162" s="1106"/>
      <c r="N162" s="1106"/>
      <c r="O162" s="1106"/>
      <c r="P162" s="1106"/>
      <c r="Q162" s="1106"/>
      <c r="R162" s="1106"/>
      <c r="S162" s="1106"/>
      <c r="T162" s="1106"/>
      <c r="U162" s="1106"/>
      <c r="V162" s="1106"/>
      <c r="W162" s="1106"/>
      <c r="X162" s="1106"/>
      <c r="Y162" s="1106"/>
      <c r="Z162" s="1106"/>
      <c r="AA162" s="1106"/>
      <c r="AB162" s="1106"/>
      <c r="AC162" s="1106"/>
      <c r="AD162" s="1106"/>
      <c r="AE162" s="1106"/>
      <c r="AF162" s="1106"/>
      <c r="AG162" s="1106"/>
      <c r="AH162" s="1106"/>
      <c r="AI162" s="1106"/>
      <c r="AJ162" s="1106"/>
      <c r="AK162" s="1106"/>
      <c r="AL162" s="1106"/>
      <c r="AM162" s="1106"/>
      <c r="AN162" s="1106"/>
      <c r="AO162" s="1106"/>
      <c r="AP162" s="1106"/>
      <c r="AQ162" s="1106"/>
      <c r="AR162" s="1106"/>
      <c r="AS162" s="1106"/>
      <c r="AT162" s="1106"/>
      <c r="AU162" s="1106"/>
      <c r="AV162" s="1106"/>
      <c r="AW162" s="1106"/>
      <c r="AX162" s="1106"/>
      <c r="AY162" s="1106"/>
      <c r="AZ162" s="1106"/>
      <c r="BA162" s="1106"/>
      <c r="BB162" s="1106"/>
      <c r="BC162" s="1106"/>
      <c r="BD162" s="1106"/>
      <c r="BE162" s="1106"/>
      <c r="BF162" s="1106"/>
      <c r="BG162" s="1106"/>
      <c r="BH162" s="1106"/>
      <c r="BI162" s="1106"/>
      <c r="BJ162" s="1106"/>
      <c r="BK162" s="1106"/>
      <c r="BL162" s="1106"/>
      <c r="BM162" s="1106"/>
      <c r="BN162" s="1106"/>
      <c r="BO162" s="1106"/>
      <c r="BP162" s="1106"/>
      <c r="BQ162" s="1106"/>
      <c r="BR162" s="1106"/>
      <c r="BS162" s="1106"/>
      <c r="BT162" s="1106"/>
      <c r="BU162" s="1106"/>
      <c r="BV162" s="1106"/>
      <c r="BW162" s="1106"/>
      <c r="BX162" s="1106"/>
      <c r="BY162" s="1106"/>
      <c r="BZ162" s="1106"/>
      <c r="CA162" s="1106"/>
      <c r="CB162" s="1106"/>
      <c r="CC162" s="1106"/>
      <c r="CD162" s="1106"/>
      <c r="CE162" s="1106"/>
      <c r="CF162" s="1106"/>
      <c r="CG162" s="1106"/>
      <c r="CH162" s="1106"/>
      <c r="CI162" s="1106"/>
      <c r="CJ162" s="1106"/>
      <c r="CK162" s="1106"/>
      <c r="CL162" s="1106"/>
      <c r="CM162" s="1106"/>
      <c r="CN162" s="1106"/>
      <c r="CO162" s="1106"/>
      <c r="CP162" s="1106"/>
      <c r="CQ162" s="1106"/>
      <c r="CR162" s="1106"/>
      <c r="CS162" s="1106"/>
      <c r="CT162" s="1106"/>
      <c r="CU162" s="1106"/>
      <c r="CV162" s="1106"/>
      <c r="CW162" s="1106"/>
      <c r="CX162" s="1106"/>
      <c r="CY162" s="1106"/>
    </row>
    <row r="163" spans="1:103" s="1116" customFormat="1" ht="15" hidden="1" customHeight="1">
      <c r="A163" s="1397"/>
      <c r="B163" s="1169"/>
      <c r="C163" s="1205"/>
      <c r="D163" s="1106"/>
      <c r="E163" s="1106"/>
      <c r="F163" s="1106"/>
      <c r="G163" s="1106"/>
      <c r="H163" s="1106"/>
      <c r="I163" s="1106"/>
      <c r="J163" s="1106"/>
      <c r="K163" s="1106"/>
      <c r="L163" s="1106"/>
      <c r="M163" s="1106"/>
      <c r="N163" s="1106"/>
      <c r="O163" s="1106"/>
      <c r="P163" s="1106"/>
      <c r="Q163" s="1106"/>
      <c r="R163" s="1106"/>
      <c r="S163" s="1106"/>
      <c r="T163" s="1106"/>
      <c r="U163" s="1106"/>
      <c r="V163" s="1106"/>
      <c r="W163" s="1106"/>
      <c r="X163" s="1106"/>
      <c r="Y163" s="1106"/>
      <c r="Z163" s="1106"/>
      <c r="AA163" s="1106"/>
      <c r="AB163" s="1106"/>
      <c r="AC163" s="1106"/>
      <c r="AD163" s="1106"/>
      <c r="AE163" s="1106"/>
      <c r="AF163" s="1106"/>
      <c r="AG163" s="1106"/>
      <c r="AH163" s="1106"/>
      <c r="AI163" s="1106"/>
      <c r="AJ163" s="1106"/>
      <c r="AK163" s="1106"/>
      <c r="AL163" s="1106"/>
      <c r="AM163" s="1106"/>
      <c r="AN163" s="1106"/>
      <c r="AO163" s="1106"/>
      <c r="AP163" s="1106"/>
      <c r="AQ163" s="1106"/>
      <c r="AR163" s="1106"/>
      <c r="AS163" s="1106"/>
      <c r="AT163" s="1106"/>
      <c r="AU163" s="1106"/>
      <c r="AV163" s="1106"/>
      <c r="AW163" s="1106"/>
      <c r="AX163" s="1106"/>
      <c r="AY163" s="1106"/>
      <c r="AZ163" s="1106"/>
      <c r="BA163" s="1106"/>
      <c r="BB163" s="1106"/>
      <c r="BC163" s="1106"/>
      <c r="BD163" s="1106"/>
      <c r="BE163" s="1106"/>
      <c r="BF163" s="1106"/>
      <c r="BG163" s="1106"/>
      <c r="BH163" s="1106"/>
      <c r="BI163" s="1106"/>
      <c r="BJ163" s="1106"/>
      <c r="BK163" s="1106"/>
      <c r="BL163" s="1106"/>
      <c r="BM163" s="1106"/>
      <c r="BN163" s="1106"/>
      <c r="BO163" s="1106"/>
      <c r="BP163" s="1106"/>
      <c r="BQ163" s="1106"/>
      <c r="BR163" s="1106"/>
      <c r="BS163" s="1106"/>
      <c r="BT163" s="1106"/>
      <c r="BU163" s="1106"/>
      <c r="BV163" s="1106"/>
      <c r="BW163" s="1106"/>
      <c r="BX163" s="1106"/>
      <c r="BY163" s="1106"/>
      <c r="BZ163" s="1106"/>
      <c r="CA163" s="1106"/>
      <c r="CB163" s="1106"/>
      <c r="CC163" s="1106"/>
      <c r="CD163" s="1106"/>
      <c r="CE163" s="1106"/>
      <c r="CF163" s="1106"/>
      <c r="CG163" s="1106"/>
      <c r="CH163" s="1106"/>
      <c r="CI163" s="1106"/>
      <c r="CJ163" s="1106"/>
      <c r="CK163" s="1106"/>
      <c r="CL163" s="1106"/>
      <c r="CM163" s="1106"/>
      <c r="CN163" s="1106"/>
      <c r="CO163" s="1106"/>
      <c r="CP163" s="1106"/>
      <c r="CQ163" s="1106"/>
      <c r="CR163" s="1106"/>
      <c r="CS163" s="1106"/>
      <c r="CT163" s="1106"/>
      <c r="CU163" s="1106"/>
      <c r="CV163" s="1106"/>
      <c r="CW163" s="1106"/>
      <c r="CX163" s="1106"/>
      <c r="CY163" s="1106"/>
    </row>
    <row r="164" spans="1:103" s="1116" customFormat="1" ht="15" hidden="1" customHeight="1">
      <c r="A164" s="1397"/>
      <c r="B164" s="1169"/>
      <c r="C164" s="1205"/>
      <c r="D164" s="1106"/>
      <c r="E164" s="1106"/>
      <c r="F164" s="1106"/>
      <c r="G164" s="1106"/>
      <c r="H164" s="1106"/>
      <c r="I164" s="1106"/>
      <c r="J164" s="1106"/>
      <c r="K164" s="1106"/>
      <c r="L164" s="1106"/>
      <c r="M164" s="1106"/>
      <c r="N164" s="1106"/>
      <c r="O164" s="1106"/>
      <c r="P164" s="1106"/>
      <c r="Q164" s="1106"/>
      <c r="R164" s="1106"/>
      <c r="S164" s="1106"/>
      <c r="T164" s="1106"/>
      <c r="U164" s="1106"/>
      <c r="V164" s="1106"/>
      <c r="W164" s="1106"/>
      <c r="X164" s="1106"/>
      <c r="Y164" s="1106"/>
      <c r="Z164" s="1106"/>
      <c r="AA164" s="1106"/>
      <c r="AB164" s="1106"/>
      <c r="AC164" s="1106"/>
      <c r="AD164" s="1106"/>
      <c r="AE164" s="1106"/>
      <c r="AF164" s="1106"/>
      <c r="AG164" s="1106"/>
      <c r="AH164" s="1106"/>
      <c r="AI164" s="1106"/>
      <c r="AJ164" s="1106"/>
      <c r="AK164" s="1106"/>
      <c r="AL164" s="1106"/>
      <c r="AM164" s="1106"/>
      <c r="AN164" s="1106"/>
      <c r="AO164" s="1106"/>
      <c r="AP164" s="1106"/>
      <c r="AQ164" s="1106"/>
      <c r="AR164" s="1106"/>
      <c r="AS164" s="1106"/>
      <c r="AT164" s="1106"/>
      <c r="AU164" s="1106"/>
      <c r="AV164" s="1106"/>
      <c r="AW164" s="1106"/>
      <c r="AX164" s="1106"/>
      <c r="AY164" s="1106"/>
      <c r="AZ164" s="1106"/>
      <c r="BA164" s="1106"/>
      <c r="BB164" s="1106"/>
      <c r="BC164" s="1106"/>
      <c r="BD164" s="1106"/>
      <c r="BE164" s="1106"/>
      <c r="BF164" s="1106"/>
      <c r="BG164" s="1106"/>
      <c r="BH164" s="1106"/>
      <c r="BI164" s="1106"/>
      <c r="BJ164" s="1106"/>
      <c r="BK164" s="1106"/>
      <c r="BL164" s="1106"/>
      <c r="BM164" s="1106"/>
      <c r="BN164" s="1106"/>
      <c r="BO164" s="1106"/>
      <c r="BP164" s="1106"/>
      <c r="BQ164" s="1106"/>
      <c r="BR164" s="1106"/>
      <c r="BS164" s="1106"/>
      <c r="BT164" s="1106"/>
      <c r="BU164" s="1106"/>
      <c r="BV164" s="1106"/>
      <c r="BW164" s="1106"/>
      <c r="BX164" s="1106"/>
      <c r="BY164" s="1106"/>
      <c r="BZ164" s="1106"/>
      <c r="CA164" s="1106"/>
      <c r="CB164" s="1106"/>
      <c r="CC164" s="1106"/>
      <c r="CD164" s="1106"/>
      <c r="CE164" s="1106"/>
      <c r="CF164" s="1106"/>
      <c r="CG164" s="1106"/>
      <c r="CH164" s="1106"/>
      <c r="CI164" s="1106"/>
      <c r="CJ164" s="1106"/>
      <c r="CK164" s="1106"/>
      <c r="CL164" s="1106"/>
      <c r="CM164" s="1106"/>
      <c r="CN164" s="1106"/>
      <c r="CO164" s="1106"/>
      <c r="CP164" s="1106"/>
      <c r="CQ164" s="1106"/>
      <c r="CR164" s="1106"/>
      <c r="CS164" s="1106"/>
      <c r="CT164" s="1106"/>
      <c r="CU164" s="1106"/>
      <c r="CV164" s="1106"/>
      <c r="CW164" s="1106"/>
      <c r="CX164" s="1106"/>
      <c r="CY164" s="1106"/>
    </row>
    <row r="165" spans="1:103" s="1116" customFormat="1" ht="15" hidden="1" customHeight="1">
      <c r="A165" s="1397"/>
      <c r="B165" s="1169"/>
      <c r="C165" s="1205"/>
      <c r="D165" s="1106"/>
      <c r="E165" s="1106"/>
      <c r="F165" s="1106"/>
      <c r="G165" s="1106"/>
      <c r="H165" s="1106"/>
      <c r="I165" s="1106"/>
      <c r="J165" s="1106"/>
      <c r="K165" s="1106"/>
      <c r="L165" s="1106"/>
      <c r="M165" s="1106"/>
      <c r="N165" s="1106"/>
      <c r="O165" s="1106"/>
      <c r="P165" s="1106"/>
      <c r="Q165" s="1106"/>
      <c r="R165" s="1106"/>
      <c r="S165" s="1106"/>
      <c r="T165" s="1106"/>
      <c r="U165" s="1106"/>
      <c r="V165" s="1106"/>
      <c r="W165" s="1106"/>
      <c r="X165" s="1106"/>
      <c r="Y165" s="1106"/>
      <c r="Z165" s="1106"/>
      <c r="AA165" s="1106"/>
      <c r="AB165" s="1106"/>
      <c r="AC165" s="1106"/>
      <c r="AD165" s="1106"/>
      <c r="AE165" s="1106"/>
      <c r="AF165" s="1106"/>
      <c r="AG165" s="1106"/>
      <c r="AH165" s="1106"/>
      <c r="AI165" s="1106"/>
      <c r="AJ165" s="1106"/>
      <c r="AK165" s="1106"/>
      <c r="AL165" s="1106"/>
      <c r="AM165" s="1106"/>
      <c r="AN165" s="1106"/>
      <c r="AO165" s="1106"/>
      <c r="AP165" s="1106"/>
      <c r="AQ165" s="1106"/>
      <c r="AR165" s="1106"/>
      <c r="AS165" s="1106"/>
      <c r="AT165" s="1106"/>
      <c r="AU165" s="1106"/>
      <c r="AV165" s="1106"/>
      <c r="AW165" s="1106"/>
      <c r="AX165" s="1106"/>
      <c r="AY165" s="1106"/>
      <c r="AZ165" s="1106"/>
      <c r="BA165" s="1106"/>
      <c r="BB165" s="1106"/>
      <c r="BC165" s="1106"/>
      <c r="BD165" s="1106"/>
      <c r="BE165" s="1106"/>
      <c r="BF165" s="1106"/>
      <c r="BG165" s="1106"/>
      <c r="BH165" s="1106"/>
      <c r="BI165" s="1106"/>
      <c r="BJ165" s="1106"/>
      <c r="BK165" s="1106"/>
      <c r="BL165" s="1106"/>
      <c r="BM165" s="1106"/>
      <c r="BN165" s="1106"/>
      <c r="BO165" s="1106"/>
      <c r="BP165" s="1106"/>
      <c r="BQ165" s="1106"/>
      <c r="BR165" s="1106"/>
      <c r="BS165" s="1106"/>
      <c r="BT165" s="1106"/>
      <c r="BU165" s="1106"/>
      <c r="BV165" s="1106"/>
      <c r="BW165" s="1106"/>
      <c r="BX165" s="1106"/>
      <c r="BY165" s="1106"/>
      <c r="BZ165" s="1106"/>
      <c r="CA165" s="1106"/>
      <c r="CB165" s="1106"/>
      <c r="CC165" s="1106"/>
      <c r="CD165" s="1106"/>
      <c r="CE165" s="1106"/>
      <c r="CF165" s="1106"/>
      <c r="CG165" s="1106"/>
      <c r="CH165" s="1106"/>
      <c r="CI165" s="1106"/>
      <c r="CJ165" s="1106"/>
      <c r="CK165" s="1106"/>
      <c r="CL165" s="1106"/>
      <c r="CM165" s="1106"/>
      <c r="CN165" s="1106"/>
      <c r="CO165" s="1106"/>
      <c r="CP165" s="1106"/>
      <c r="CQ165" s="1106"/>
      <c r="CR165" s="1106"/>
      <c r="CS165" s="1106"/>
      <c r="CT165" s="1106"/>
      <c r="CU165" s="1106"/>
      <c r="CV165" s="1106"/>
      <c r="CW165" s="1106"/>
      <c r="CX165" s="1106"/>
      <c r="CY165" s="1106"/>
    </row>
    <row r="166" spans="1:103" s="1116" customFormat="1" ht="15" hidden="1" customHeight="1">
      <c r="A166" s="1397"/>
      <c r="B166" s="1169"/>
      <c r="C166" s="1205"/>
      <c r="D166" s="1106"/>
      <c r="E166" s="1106"/>
      <c r="F166" s="1106"/>
      <c r="G166" s="1106"/>
      <c r="H166" s="1106"/>
      <c r="I166" s="1106"/>
      <c r="J166" s="1106"/>
      <c r="K166" s="1106"/>
      <c r="L166" s="1106"/>
      <c r="M166" s="1106"/>
      <c r="N166" s="1106"/>
      <c r="O166" s="1106"/>
      <c r="P166" s="1106"/>
      <c r="Q166" s="1106"/>
      <c r="R166" s="1106"/>
      <c r="S166" s="1106"/>
      <c r="T166" s="1106"/>
      <c r="U166" s="1106"/>
      <c r="V166" s="1106"/>
      <c r="W166" s="1106"/>
      <c r="X166" s="1106"/>
      <c r="Y166" s="1106"/>
      <c r="Z166" s="1106"/>
      <c r="AA166" s="1106"/>
      <c r="AB166" s="1106"/>
      <c r="AC166" s="1106"/>
      <c r="AD166" s="1106"/>
      <c r="AE166" s="1106"/>
      <c r="AF166" s="1106"/>
      <c r="AG166" s="1106"/>
      <c r="AH166" s="1106"/>
      <c r="AI166" s="1106"/>
      <c r="AJ166" s="1106"/>
      <c r="AK166" s="1106"/>
      <c r="AL166" s="1106"/>
      <c r="AM166" s="1106"/>
      <c r="AN166" s="1106"/>
      <c r="AO166" s="1106"/>
      <c r="AP166" s="1106"/>
      <c r="AQ166" s="1106"/>
      <c r="AR166" s="1106"/>
      <c r="AS166" s="1106"/>
      <c r="AT166" s="1106"/>
      <c r="AU166" s="1106"/>
      <c r="AV166" s="1106"/>
      <c r="AW166" s="1106"/>
      <c r="AX166" s="1106"/>
      <c r="AY166" s="1106"/>
      <c r="AZ166" s="1106"/>
      <c r="BA166" s="1106"/>
      <c r="BB166" s="1106"/>
      <c r="BC166" s="1106"/>
      <c r="BD166" s="1106"/>
      <c r="BE166" s="1106"/>
      <c r="BF166" s="1106"/>
      <c r="BG166" s="1106"/>
      <c r="BH166" s="1106"/>
      <c r="BI166" s="1106"/>
      <c r="BJ166" s="1106"/>
      <c r="BK166" s="1106"/>
      <c r="BL166" s="1106"/>
      <c r="BM166" s="1106"/>
      <c r="BN166" s="1106"/>
      <c r="BO166" s="1106"/>
      <c r="BP166" s="1106"/>
      <c r="BQ166" s="1106"/>
      <c r="BR166" s="1106"/>
      <c r="BS166" s="1106"/>
      <c r="BT166" s="1106"/>
      <c r="BU166" s="1106"/>
      <c r="BV166" s="1106"/>
      <c r="BW166" s="1106"/>
      <c r="BX166" s="1106"/>
      <c r="BY166" s="1106"/>
      <c r="BZ166" s="1106"/>
      <c r="CA166" s="1106"/>
      <c r="CB166" s="1106"/>
      <c r="CC166" s="1106"/>
      <c r="CD166" s="1106"/>
      <c r="CE166" s="1106"/>
      <c r="CF166" s="1106"/>
      <c r="CG166" s="1106"/>
      <c r="CH166" s="1106"/>
      <c r="CI166" s="1106"/>
      <c r="CJ166" s="1106"/>
      <c r="CK166" s="1106"/>
      <c r="CL166" s="1106"/>
      <c r="CM166" s="1106"/>
      <c r="CN166" s="1106"/>
      <c r="CO166" s="1106"/>
      <c r="CP166" s="1106"/>
      <c r="CQ166" s="1106"/>
      <c r="CR166" s="1106"/>
      <c r="CS166" s="1106"/>
      <c r="CT166" s="1106"/>
      <c r="CU166" s="1106"/>
      <c r="CV166" s="1106"/>
      <c r="CW166" s="1106"/>
      <c r="CX166" s="1106"/>
      <c r="CY166" s="1106"/>
    </row>
    <row r="167" spans="1:103" s="1116" customFormat="1" ht="15" hidden="1" customHeight="1">
      <c r="A167" s="1397"/>
      <c r="B167" s="1169"/>
      <c r="C167" s="1205"/>
      <c r="D167" s="1106"/>
      <c r="E167" s="1106"/>
      <c r="F167" s="1106"/>
      <c r="G167" s="1106"/>
      <c r="H167" s="1106"/>
      <c r="I167" s="1106"/>
      <c r="J167" s="1106"/>
      <c r="K167" s="1106"/>
      <c r="L167" s="1106"/>
      <c r="M167" s="1106"/>
      <c r="N167" s="1106"/>
      <c r="O167" s="1106"/>
      <c r="P167" s="1106"/>
      <c r="Q167" s="1106"/>
      <c r="R167" s="1106"/>
      <c r="S167" s="1106"/>
      <c r="T167" s="1106"/>
      <c r="U167" s="1106"/>
      <c r="V167" s="1106"/>
      <c r="W167" s="1106"/>
      <c r="X167" s="1106"/>
      <c r="Y167" s="1106"/>
      <c r="Z167" s="1106"/>
      <c r="AA167" s="1106"/>
      <c r="AB167" s="1106"/>
      <c r="AC167" s="1106"/>
      <c r="AD167" s="1106"/>
      <c r="AE167" s="1106"/>
      <c r="AF167" s="1106"/>
      <c r="AG167" s="1106"/>
      <c r="AH167" s="1106"/>
      <c r="AI167" s="1106"/>
      <c r="AJ167" s="1106"/>
      <c r="AK167" s="1106"/>
      <c r="AL167" s="1106"/>
      <c r="AM167" s="1106"/>
      <c r="AN167" s="1106"/>
      <c r="AO167" s="1106"/>
      <c r="AP167" s="1106"/>
      <c r="AQ167" s="1106"/>
      <c r="AR167" s="1106"/>
      <c r="AS167" s="1106"/>
      <c r="AT167" s="1106"/>
      <c r="AU167" s="1106"/>
      <c r="AV167" s="1106"/>
      <c r="AW167" s="1106"/>
      <c r="AX167" s="1106"/>
      <c r="AY167" s="1106"/>
      <c r="AZ167" s="1106"/>
      <c r="BA167" s="1106"/>
      <c r="BB167" s="1106"/>
      <c r="BC167" s="1106"/>
      <c r="BD167" s="1106"/>
      <c r="BE167" s="1106"/>
      <c r="BF167" s="1106"/>
      <c r="BG167" s="1106"/>
      <c r="BH167" s="1106"/>
      <c r="BI167" s="1106"/>
      <c r="BJ167" s="1106"/>
      <c r="BK167" s="1106"/>
      <c r="BL167" s="1106"/>
      <c r="BM167" s="1106"/>
      <c r="BN167" s="1106"/>
      <c r="BO167" s="1106"/>
      <c r="BP167" s="1106"/>
      <c r="BQ167" s="1106"/>
      <c r="BR167" s="1106"/>
      <c r="BS167" s="1106"/>
      <c r="BT167" s="1106"/>
      <c r="BU167" s="1106"/>
      <c r="BV167" s="1106"/>
      <c r="BW167" s="1106"/>
      <c r="BX167" s="1106"/>
      <c r="BY167" s="1106"/>
      <c r="BZ167" s="1106"/>
      <c r="CA167" s="1106"/>
      <c r="CB167" s="1106"/>
      <c r="CC167" s="1106"/>
      <c r="CD167" s="1106"/>
      <c r="CE167" s="1106"/>
      <c r="CF167" s="1106"/>
      <c r="CG167" s="1106"/>
      <c r="CH167" s="1106"/>
      <c r="CI167" s="1106"/>
      <c r="CJ167" s="1106"/>
      <c r="CK167" s="1106"/>
      <c r="CL167" s="1106"/>
      <c r="CM167" s="1106"/>
      <c r="CN167" s="1106"/>
      <c r="CO167" s="1106"/>
      <c r="CP167" s="1106"/>
      <c r="CQ167" s="1106"/>
      <c r="CR167" s="1106"/>
      <c r="CS167" s="1106"/>
      <c r="CT167" s="1106"/>
      <c r="CU167" s="1106"/>
      <c r="CV167" s="1106"/>
      <c r="CW167" s="1106"/>
      <c r="CX167" s="1106"/>
      <c r="CY167" s="1106"/>
    </row>
    <row r="168" spans="1:103" s="1116" customFormat="1" ht="15" hidden="1" customHeight="1">
      <c r="A168" s="1397"/>
      <c r="B168" s="1169"/>
      <c r="C168" s="1205"/>
      <c r="D168" s="1106"/>
      <c r="E168" s="1106"/>
      <c r="F168" s="1106"/>
      <c r="G168" s="1106"/>
      <c r="H168" s="1106"/>
      <c r="I168" s="1106"/>
      <c r="J168" s="1106"/>
      <c r="K168" s="1106"/>
      <c r="L168" s="1106"/>
      <c r="M168" s="1106"/>
      <c r="N168" s="1106"/>
      <c r="O168" s="1106"/>
      <c r="P168" s="1106"/>
      <c r="Q168" s="1106"/>
      <c r="R168" s="1106"/>
      <c r="S168" s="1106"/>
      <c r="T168" s="1106"/>
      <c r="U168" s="1106"/>
      <c r="V168" s="1106"/>
      <c r="W168" s="1106"/>
      <c r="X168" s="1106"/>
      <c r="Y168" s="1106"/>
      <c r="Z168" s="1106"/>
      <c r="AA168" s="1106"/>
      <c r="AB168" s="1106"/>
      <c r="AC168" s="1106"/>
      <c r="AD168" s="1106"/>
      <c r="AE168" s="1106"/>
      <c r="AF168" s="1106"/>
      <c r="AG168" s="1106"/>
      <c r="AH168" s="1106"/>
      <c r="AI168" s="1106"/>
      <c r="AJ168" s="1106"/>
      <c r="AK168" s="1106"/>
      <c r="AL168" s="1106"/>
      <c r="AM168" s="1106"/>
      <c r="AN168" s="1106"/>
      <c r="AO168" s="1106"/>
      <c r="AP168" s="1106"/>
      <c r="AQ168" s="1106"/>
      <c r="AR168" s="1106"/>
      <c r="AS168" s="1106"/>
      <c r="AT168" s="1106"/>
      <c r="AU168" s="1106"/>
      <c r="AV168" s="1106"/>
      <c r="AW168" s="1106"/>
      <c r="AX168" s="1106"/>
      <c r="AY168" s="1106"/>
      <c r="AZ168" s="1106"/>
      <c r="BA168" s="1106"/>
      <c r="BB168" s="1106"/>
      <c r="BC168" s="1106"/>
      <c r="BD168" s="1106"/>
      <c r="BE168" s="1106"/>
      <c r="BF168" s="1106"/>
      <c r="BG168" s="1106"/>
      <c r="BH168" s="1106"/>
      <c r="BI168" s="1106"/>
      <c r="BJ168" s="1106"/>
      <c r="BK168" s="1106"/>
      <c r="BL168" s="1106"/>
      <c r="BM168" s="1106"/>
      <c r="BN168" s="1106"/>
      <c r="BO168" s="1106"/>
      <c r="BP168" s="1106"/>
      <c r="BQ168" s="1106"/>
      <c r="BR168" s="1106"/>
      <c r="BS168" s="1106"/>
      <c r="BT168" s="1106"/>
      <c r="BU168" s="1106"/>
      <c r="BV168" s="1106"/>
      <c r="BW168" s="1106"/>
      <c r="BX168" s="1106"/>
      <c r="BY168" s="1106"/>
      <c r="BZ168" s="1106"/>
      <c r="CA168" s="1106"/>
      <c r="CB168" s="1106"/>
      <c r="CC168" s="1106"/>
      <c r="CD168" s="1106"/>
      <c r="CE168" s="1106"/>
      <c r="CF168" s="1106"/>
      <c r="CG168" s="1106"/>
      <c r="CH168" s="1106"/>
      <c r="CI168" s="1106"/>
      <c r="CJ168" s="1106"/>
      <c r="CK168" s="1106"/>
      <c r="CL168" s="1106"/>
      <c r="CM168" s="1106"/>
      <c r="CN168" s="1106"/>
      <c r="CO168" s="1106"/>
      <c r="CP168" s="1106"/>
      <c r="CQ168" s="1106"/>
      <c r="CR168" s="1106"/>
      <c r="CS168" s="1106"/>
      <c r="CT168" s="1106"/>
      <c r="CU168" s="1106"/>
      <c r="CV168" s="1106"/>
      <c r="CW168" s="1106"/>
      <c r="CX168" s="1106"/>
      <c r="CY168" s="1106"/>
    </row>
    <row r="169" spans="1:103" s="1116" customFormat="1" ht="15" hidden="1" customHeight="1">
      <c r="A169" s="1397"/>
      <c r="B169" s="1169"/>
      <c r="C169" s="1205"/>
      <c r="D169" s="1106"/>
      <c r="E169" s="1106"/>
      <c r="F169" s="1106"/>
      <c r="G169" s="1106"/>
      <c r="H169" s="1106"/>
      <c r="I169" s="1106"/>
      <c r="J169" s="1106"/>
      <c r="K169" s="1106"/>
      <c r="L169" s="1106"/>
      <c r="M169" s="1106"/>
      <c r="N169" s="1106"/>
      <c r="O169" s="1106"/>
      <c r="P169" s="1106"/>
      <c r="Q169" s="1106"/>
      <c r="R169" s="1106"/>
      <c r="S169" s="1106"/>
      <c r="T169" s="1106"/>
      <c r="U169" s="1106"/>
      <c r="V169" s="1106"/>
      <c r="W169" s="1106"/>
      <c r="X169" s="1106"/>
      <c r="Y169" s="1106"/>
      <c r="Z169" s="1106"/>
      <c r="AA169" s="1106"/>
      <c r="AB169" s="1106"/>
      <c r="AC169" s="1106"/>
      <c r="AD169" s="1106"/>
      <c r="AE169" s="1106"/>
      <c r="AF169" s="1106"/>
      <c r="AG169" s="1106"/>
      <c r="AH169" s="1106"/>
      <c r="AI169" s="1106"/>
      <c r="AJ169" s="1106"/>
      <c r="AK169" s="1106"/>
      <c r="AL169" s="1106"/>
      <c r="AM169" s="1106"/>
      <c r="AN169" s="1106"/>
      <c r="AO169" s="1106"/>
      <c r="AP169" s="1106"/>
      <c r="AQ169" s="1106"/>
      <c r="AR169" s="1106"/>
      <c r="AS169" s="1106"/>
      <c r="AT169" s="1106"/>
      <c r="AU169" s="1106"/>
      <c r="AV169" s="1106"/>
      <c r="AW169" s="1106"/>
      <c r="AX169" s="1106"/>
      <c r="AY169" s="1106"/>
      <c r="AZ169" s="1106"/>
      <c r="BA169" s="1106"/>
      <c r="BB169" s="1106"/>
      <c r="BC169" s="1106"/>
      <c r="BD169" s="1106"/>
      <c r="BE169" s="1106"/>
      <c r="BF169" s="1106"/>
      <c r="BG169" s="1106"/>
      <c r="BH169" s="1106"/>
      <c r="BI169" s="1106"/>
      <c r="BJ169" s="1106"/>
      <c r="BK169" s="1106"/>
      <c r="BL169" s="1106"/>
      <c r="BM169" s="1106"/>
      <c r="BN169" s="1106"/>
      <c r="BO169" s="1106"/>
      <c r="BP169" s="1106"/>
      <c r="BQ169" s="1106"/>
      <c r="BR169" s="1106"/>
      <c r="BS169" s="1106"/>
      <c r="BT169" s="1106"/>
      <c r="BU169" s="1106"/>
      <c r="BV169" s="1106"/>
      <c r="BW169" s="1106"/>
      <c r="BX169" s="1106"/>
      <c r="BY169" s="1106"/>
      <c r="BZ169" s="1106"/>
      <c r="CA169" s="1106"/>
      <c r="CB169" s="1106"/>
      <c r="CC169" s="1106"/>
      <c r="CD169" s="1106"/>
      <c r="CE169" s="1106"/>
      <c r="CF169" s="1106"/>
      <c r="CG169" s="1106"/>
      <c r="CH169" s="1106"/>
      <c r="CI169" s="1106"/>
      <c r="CJ169" s="1106"/>
      <c r="CK169" s="1106"/>
      <c r="CL169" s="1106"/>
      <c r="CM169" s="1106"/>
      <c r="CN169" s="1106"/>
      <c r="CO169" s="1106"/>
      <c r="CP169" s="1106"/>
      <c r="CQ169" s="1106"/>
      <c r="CR169" s="1106"/>
      <c r="CS169" s="1106"/>
      <c r="CT169" s="1106"/>
      <c r="CU169" s="1106"/>
      <c r="CV169" s="1106"/>
      <c r="CW169" s="1106"/>
      <c r="CX169" s="1106"/>
      <c r="CY169" s="1106"/>
    </row>
    <row r="170" spans="1:103" s="1116" customFormat="1" ht="15" hidden="1" customHeight="1">
      <c r="A170" s="1397"/>
      <c r="B170" s="1169"/>
      <c r="C170" s="1205"/>
      <c r="D170" s="1106"/>
      <c r="E170" s="1106"/>
      <c r="F170" s="1106"/>
      <c r="G170" s="1106"/>
      <c r="H170" s="1106"/>
      <c r="I170" s="1106"/>
      <c r="J170" s="1106"/>
      <c r="K170" s="1106"/>
      <c r="L170" s="1106"/>
      <c r="M170" s="1106"/>
      <c r="N170" s="1106"/>
      <c r="O170" s="1106"/>
      <c r="P170" s="1106"/>
      <c r="Q170" s="1106"/>
      <c r="R170" s="1106"/>
      <c r="S170" s="1106"/>
      <c r="T170" s="1106"/>
      <c r="U170" s="1106"/>
      <c r="V170" s="1106"/>
      <c r="W170" s="1106"/>
      <c r="X170" s="1106"/>
      <c r="Y170" s="1106"/>
      <c r="Z170" s="1106"/>
      <c r="AA170" s="1106"/>
      <c r="AB170" s="1106"/>
      <c r="AC170" s="1106"/>
      <c r="AD170" s="1106"/>
      <c r="AE170" s="1106"/>
      <c r="AF170" s="1106"/>
      <c r="AG170" s="1106"/>
      <c r="AH170" s="1106"/>
      <c r="AI170" s="1106"/>
      <c r="AJ170" s="1106"/>
      <c r="AK170" s="1106"/>
      <c r="AL170" s="1106"/>
      <c r="AM170" s="1106"/>
      <c r="AN170" s="1106"/>
      <c r="AO170" s="1106"/>
      <c r="AP170" s="1106"/>
      <c r="AQ170" s="1106"/>
      <c r="AR170" s="1106"/>
      <c r="AS170" s="1106"/>
      <c r="AT170" s="1106"/>
      <c r="AU170" s="1106"/>
      <c r="AV170" s="1106"/>
      <c r="AW170" s="1106"/>
      <c r="AX170" s="1106"/>
      <c r="AY170" s="1106"/>
      <c r="AZ170" s="1106"/>
      <c r="BA170" s="1106"/>
      <c r="BB170" s="1106"/>
      <c r="BC170" s="1106"/>
      <c r="BD170" s="1106"/>
      <c r="BE170" s="1106"/>
      <c r="BF170" s="1106"/>
      <c r="BG170" s="1106"/>
      <c r="BH170" s="1106"/>
      <c r="BI170" s="1106"/>
      <c r="BJ170" s="1106"/>
      <c r="BK170" s="1106"/>
      <c r="BL170" s="1106"/>
      <c r="BM170" s="1106"/>
      <c r="BN170" s="1106"/>
      <c r="BO170" s="1106"/>
      <c r="BP170" s="1106"/>
      <c r="BQ170" s="1106"/>
      <c r="BR170" s="1106"/>
      <c r="BS170" s="1106"/>
      <c r="BT170" s="1106"/>
      <c r="BU170" s="1106"/>
      <c r="BV170" s="1106"/>
      <c r="BW170" s="1106"/>
      <c r="BX170" s="1106"/>
      <c r="BY170" s="1106"/>
      <c r="BZ170" s="1106"/>
      <c r="CA170" s="1106"/>
      <c r="CB170" s="1106"/>
      <c r="CC170" s="1106"/>
      <c r="CD170" s="1106"/>
      <c r="CE170" s="1106"/>
      <c r="CF170" s="1106"/>
      <c r="CG170" s="1106"/>
      <c r="CH170" s="1106"/>
      <c r="CI170" s="1106"/>
      <c r="CJ170" s="1106"/>
      <c r="CK170" s="1106"/>
      <c r="CL170" s="1106"/>
      <c r="CM170" s="1106"/>
      <c r="CN170" s="1106"/>
      <c r="CO170" s="1106"/>
      <c r="CP170" s="1106"/>
      <c r="CQ170" s="1106"/>
      <c r="CR170" s="1106"/>
      <c r="CS170" s="1106"/>
      <c r="CT170" s="1106"/>
      <c r="CU170" s="1106"/>
      <c r="CV170" s="1106"/>
      <c r="CW170" s="1106"/>
      <c r="CX170" s="1106"/>
      <c r="CY170" s="1106"/>
    </row>
    <row r="171" spans="1:103" s="1116" customFormat="1" ht="15" hidden="1" customHeight="1">
      <c r="A171" s="1397"/>
      <c r="B171" s="1169"/>
      <c r="C171" s="1205"/>
      <c r="D171" s="1106"/>
      <c r="E171" s="1106"/>
      <c r="F171" s="1106"/>
      <c r="G171" s="1106"/>
      <c r="H171" s="1106"/>
      <c r="I171" s="1106"/>
      <c r="J171" s="1106"/>
      <c r="K171" s="1106"/>
      <c r="L171" s="1106"/>
      <c r="M171" s="1106"/>
      <c r="N171" s="1106"/>
      <c r="O171" s="1106"/>
      <c r="P171" s="1106"/>
      <c r="Q171" s="1106"/>
      <c r="R171" s="1106"/>
      <c r="S171" s="1106"/>
      <c r="T171" s="1106"/>
      <c r="U171" s="1106"/>
      <c r="V171" s="1106"/>
      <c r="W171" s="1106"/>
      <c r="X171" s="1106"/>
      <c r="Y171" s="1106"/>
      <c r="Z171" s="1106"/>
      <c r="AA171" s="1106"/>
      <c r="AB171" s="1106"/>
      <c r="AC171" s="1106"/>
      <c r="AD171" s="1106"/>
      <c r="AE171" s="1106"/>
      <c r="AF171" s="1106"/>
      <c r="AG171" s="1106"/>
      <c r="AH171" s="1106"/>
      <c r="AI171" s="1106"/>
      <c r="AJ171" s="1106"/>
      <c r="AK171" s="1106"/>
      <c r="AL171" s="1106"/>
      <c r="AM171" s="1106"/>
      <c r="AN171" s="1106"/>
      <c r="AO171" s="1106"/>
      <c r="AP171" s="1106"/>
      <c r="AQ171" s="1106"/>
      <c r="AR171" s="1106"/>
      <c r="AS171" s="1106"/>
      <c r="AT171" s="1106"/>
      <c r="AU171" s="1106"/>
      <c r="AV171" s="1106"/>
      <c r="AW171" s="1106"/>
      <c r="AX171" s="1106"/>
      <c r="AY171" s="1106"/>
      <c r="AZ171" s="1106"/>
      <c r="BA171" s="1106"/>
      <c r="BB171" s="1106"/>
      <c r="BC171" s="1106"/>
      <c r="BD171" s="1106"/>
      <c r="BE171" s="1106"/>
      <c r="BF171" s="1106"/>
      <c r="BG171" s="1106"/>
      <c r="BH171" s="1106"/>
      <c r="BI171" s="1106"/>
      <c r="BJ171" s="1106"/>
      <c r="BK171" s="1106"/>
      <c r="BL171" s="1106"/>
      <c r="BM171" s="1106"/>
      <c r="BN171" s="1106"/>
      <c r="BO171" s="1106"/>
      <c r="BP171" s="1106"/>
      <c r="BQ171" s="1106"/>
      <c r="BR171" s="1106"/>
      <c r="BS171" s="1106"/>
      <c r="BT171" s="1106"/>
      <c r="BU171" s="1106"/>
      <c r="BV171" s="1106"/>
      <c r="BW171" s="1106"/>
      <c r="BX171" s="1106"/>
      <c r="BY171" s="1106"/>
      <c r="BZ171" s="1106"/>
      <c r="CA171" s="1106"/>
      <c r="CB171" s="1106"/>
      <c r="CC171" s="1106"/>
      <c r="CD171" s="1106"/>
      <c r="CE171" s="1106"/>
      <c r="CF171" s="1106"/>
      <c r="CG171" s="1106"/>
      <c r="CH171" s="1106"/>
      <c r="CI171" s="1106"/>
      <c r="CJ171" s="1106"/>
      <c r="CK171" s="1106"/>
      <c r="CL171" s="1106"/>
      <c r="CM171" s="1106"/>
      <c r="CN171" s="1106"/>
      <c r="CO171" s="1106"/>
      <c r="CP171" s="1106"/>
      <c r="CQ171" s="1106"/>
      <c r="CR171" s="1106"/>
      <c r="CS171" s="1106"/>
      <c r="CT171" s="1106"/>
      <c r="CU171" s="1106"/>
      <c r="CV171" s="1106"/>
      <c r="CW171" s="1106"/>
      <c r="CX171" s="1106"/>
      <c r="CY171" s="1106"/>
    </row>
    <row r="172" spans="1:103" s="1116" customFormat="1" ht="15" hidden="1" customHeight="1">
      <c r="A172" s="1397"/>
      <c r="B172" s="1169"/>
      <c r="C172" s="1205"/>
      <c r="D172" s="1106"/>
      <c r="E172" s="1106"/>
      <c r="F172" s="1106"/>
      <c r="G172" s="1106"/>
      <c r="H172" s="1106"/>
      <c r="I172" s="1106"/>
      <c r="J172" s="1106"/>
      <c r="K172" s="1106"/>
      <c r="L172" s="1106"/>
      <c r="M172" s="1106"/>
      <c r="N172" s="1106"/>
      <c r="O172" s="1106"/>
      <c r="P172" s="1106"/>
      <c r="Q172" s="1106"/>
      <c r="R172" s="1106"/>
      <c r="S172" s="1106"/>
      <c r="T172" s="1106"/>
      <c r="U172" s="1106"/>
      <c r="V172" s="1106"/>
      <c r="W172" s="1106"/>
      <c r="X172" s="1106"/>
      <c r="Y172" s="1106"/>
      <c r="Z172" s="1106"/>
      <c r="AA172" s="1106"/>
      <c r="AB172" s="1106"/>
      <c r="AC172" s="1106"/>
      <c r="AD172" s="1106"/>
      <c r="AE172" s="1106"/>
      <c r="AF172" s="1106"/>
      <c r="AG172" s="1106"/>
      <c r="AH172" s="1106"/>
      <c r="AI172" s="1106"/>
      <c r="AJ172" s="1106"/>
      <c r="AK172" s="1106"/>
      <c r="AL172" s="1106"/>
      <c r="AM172" s="1106"/>
      <c r="AN172" s="1106"/>
      <c r="AO172" s="1106"/>
      <c r="AP172" s="1106"/>
      <c r="AQ172" s="1106"/>
      <c r="AR172" s="1106"/>
      <c r="AS172" s="1106"/>
      <c r="AT172" s="1106"/>
      <c r="AU172" s="1106"/>
      <c r="AV172" s="1106"/>
      <c r="AW172" s="1106"/>
      <c r="AX172" s="1106"/>
      <c r="AY172" s="1106"/>
      <c r="AZ172" s="1106"/>
      <c r="BA172" s="1106"/>
      <c r="BB172" s="1106"/>
      <c r="BC172" s="1106"/>
      <c r="BD172" s="1106"/>
      <c r="BE172" s="1106"/>
      <c r="BF172" s="1106"/>
      <c r="BG172" s="1106"/>
      <c r="BH172" s="1106"/>
      <c r="BI172" s="1106"/>
      <c r="BJ172" s="1106"/>
      <c r="BK172" s="1106"/>
      <c r="BL172" s="1106"/>
      <c r="BM172" s="1106"/>
      <c r="BN172" s="1106"/>
      <c r="BO172" s="1106"/>
      <c r="BP172" s="1106"/>
      <c r="BQ172" s="1106"/>
      <c r="BR172" s="1106"/>
      <c r="BS172" s="1106"/>
      <c r="BT172" s="1106"/>
      <c r="BU172" s="1106"/>
      <c r="BV172" s="1106"/>
      <c r="BW172" s="1106"/>
      <c r="BX172" s="1106"/>
      <c r="BY172" s="1106"/>
      <c r="BZ172" s="1106"/>
      <c r="CA172" s="1106"/>
      <c r="CB172" s="1106"/>
      <c r="CC172" s="1106"/>
      <c r="CD172" s="1106"/>
      <c r="CE172" s="1106"/>
      <c r="CF172" s="1106"/>
      <c r="CG172" s="1106"/>
      <c r="CH172" s="1106"/>
      <c r="CI172" s="1106"/>
      <c r="CJ172" s="1106"/>
      <c r="CK172" s="1106"/>
      <c r="CL172" s="1106"/>
      <c r="CM172" s="1106"/>
      <c r="CN172" s="1106"/>
      <c r="CO172" s="1106"/>
      <c r="CP172" s="1106"/>
      <c r="CQ172" s="1106"/>
      <c r="CR172" s="1106"/>
      <c r="CS172" s="1106"/>
      <c r="CT172" s="1106"/>
      <c r="CU172" s="1106"/>
      <c r="CV172" s="1106"/>
      <c r="CW172" s="1106"/>
      <c r="CX172" s="1106"/>
      <c r="CY172" s="1106"/>
    </row>
    <row r="173" spans="1:103" s="1116" customFormat="1" ht="15" hidden="1" customHeight="1">
      <c r="A173" s="1397"/>
      <c r="B173" s="1169"/>
      <c r="C173" s="1205"/>
      <c r="D173" s="1106"/>
      <c r="E173" s="1106"/>
      <c r="F173" s="1106"/>
      <c r="G173" s="1106"/>
      <c r="H173" s="1106"/>
      <c r="I173" s="1106"/>
      <c r="J173" s="1106"/>
      <c r="K173" s="1106"/>
      <c r="L173" s="1106"/>
      <c r="M173" s="1106"/>
      <c r="N173" s="1106"/>
      <c r="O173" s="1106"/>
      <c r="P173" s="1106"/>
      <c r="Q173" s="1106"/>
      <c r="R173" s="1106"/>
      <c r="S173" s="1106"/>
      <c r="T173" s="1106"/>
      <c r="U173" s="1106"/>
      <c r="V173" s="1106"/>
      <c r="W173" s="1106"/>
      <c r="X173" s="1106"/>
      <c r="Y173" s="1106"/>
      <c r="Z173" s="1106"/>
      <c r="AA173" s="1106"/>
      <c r="AB173" s="1106"/>
      <c r="AC173" s="1106"/>
      <c r="AD173" s="1106"/>
      <c r="AE173" s="1106"/>
      <c r="AF173" s="1106"/>
      <c r="AG173" s="1106"/>
      <c r="AH173" s="1106"/>
      <c r="AI173" s="1106"/>
      <c r="AJ173" s="1106"/>
      <c r="AK173" s="1106"/>
      <c r="AL173" s="1106"/>
      <c r="AM173" s="1106"/>
      <c r="AN173" s="1106"/>
      <c r="AO173" s="1106"/>
      <c r="AP173" s="1106"/>
      <c r="AQ173" s="1106"/>
      <c r="AR173" s="1106"/>
      <c r="AS173" s="1106"/>
      <c r="AT173" s="1106"/>
      <c r="AU173" s="1106"/>
      <c r="AV173" s="1106"/>
      <c r="AW173" s="1106"/>
      <c r="AX173" s="1106"/>
      <c r="AY173" s="1106"/>
      <c r="AZ173" s="1106"/>
      <c r="BA173" s="1106"/>
      <c r="BB173" s="1106"/>
      <c r="BC173" s="1106"/>
      <c r="BD173" s="1106"/>
      <c r="BE173" s="1106"/>
      <c r="BF173" s="1106"/>
      <c r="BG173" s="1106"/>
      <c r="BH173" s="1106"/>
      <c r="BI173" s="1106"/>
      <c r="BJ173" s="1106"/>
      <c r="BK173" s="1106"/>
      <c r="BL173" s="1106"/>
      <c r="BM173" s="1106"/>
      <c r="BN173" s="1106"/>
      <c r="BO173" s="1106"/>
      <c r="BP173" s="1106"/>
      <c r="BQ173" s="1106"/>
      <c r="BR173" s="1106"/>
      <c r="BS173" s="1106"/>
      <c r="BT173" s="1106"/>
      <c r="BU173" s="1106"/>
      <c r="BV173" s="1106"/>
      <c r="BW173" s="1106"/>
      <c r="BX173" s="1106"/>
      <c r="BY173" s="1106"/>
      <c r="BZ173" s="1106"/>
      <c r="CA173" s="1106"/>
      <c r="CB173" s="1106"/>
      <c r="CC173" s="1106"/>
      <c r="CD173" s="1106"/>
      <c r="CE173" s="1106"/>
      <c r="CF173" s="1106"/>
      <c r="CG173" s="1106"/>
      <c r="CH173" s="1106"/>
      <c r="CI173" s="1106"/>
      <c r="CJ173" s="1106"/>
      <c r="CK173" s="1106"/>
      <c r="CL173" s="1106"/>
      <c r="CM173" s="1106"/>
      <c r="CN173" s="1106"/>
      <c r="CO173" s="1106"/>
      <c r="CP173" s="1106"/>
      <c r="CQ173" s="1106"/>
      <c r="CR173" s="1106"/>
      <c r="CS173" s="1106"/>
      <c r="CT173" s="1106"/>
      <c r="CU173" s="1106"/>
      <c r="CV173" s="1106"/>
      <c r="CW173" s="1106"/>
      <c r="CX173" s="1106"/>
      <c r="CY173" s="1106"/>
    </row>
    <row r="174" spans="1:103" s="1116" customFormat="1" ht="15" hidden="1" customHeight="1">
      <c r="A174" s="1397"/>
      <c r="B174" s="1169"/>
      <c r="C174" s="1205"/>
      <c r="D174" s="1106"/>
      <c r="E174" s="1106"/>
      <c r="F174" s="1106"/>
      <c r="G174" s="1106"/>
      <c r="H174" s="1106"/>
      <c r="I174" s="1106"/>
      <c r="J174" s="1106"/>
      <c r="K174" s="1106"/>
      <c r="L174" s="1106"/>
      <c r="M174" s="1106"/>
      <c r="N174" s="1106"/>
      <c r="O174" s="1106"/>
      <c r="P174" s="1106"/>
      <c r="Q174" s="1106"/>
      <c r="R174" s="1106"/>
      <c r="S174" s="1106"/>
      <c r="T174" s="1106"/>
      <c r="U174" s="1106"/>
      <c r="V174" s="1106"/>
      <c r="W174" s="1106"/>
      <c r="X174" s="1106"/>
      <c r="Y174" s="1106"/>
      <c r="Z174" s="1106"/>
      <c r="AA174" s="1106"/>
      <c r="AB174" s="1106"/>
      <c r="AC174" s="1106"/>
      <c r="AD174" s="1106"/>
      <c r="AE174" s="1106"/>
      <c r="AF174" s="1106"/>
      <c r="AG174" s="1106"/>
      <c r="AH174" s="1106"/>
      <c r="AI174" s="1106"/>
      <c r="AJ174" s="1106"/>
      <c r="AK174" s="1106"/>
      <c r="AL174" s="1106"/>
      <c r="AM174" s="1106"/>
      <c r="AN174" s="1106"/>
      <c r="AO174" s="1106"/>
      <c r="AP174" s="1106"/>
      <c r="AQ174" s="1106"/>
      <c r="AR174" s="1106"/>
      <c r="AS174" s="1106"/>
      <c r="AT174" s="1106"/>
      <c r="AU174" s="1106"/>
      <c r="AV174" s="1106"/>
      <c r="AW174" s="1106"/>
      <c r="AX174" s="1106"/>
      <c r="AY174" s="1106"/>
      <c r="AZ174" s="1106"/>
      <c r="BA174" s="1106"/>
      <c r="BB174" s="1106"/>
      <c r="BC174" s="1106"/>
      <c r="BD174" s="1106"/>
      <c r="BE174" s="1106"/>
      <c r="BF174" s="1106"/>
      <c r="BG174" s="1106"/>
      <c r="BH174" s="1106"/>
      <c r="BI174" s="1106"/>
      <c r="BJ174" s="1106"/>
      <c r="BK174" s="1106"/>
      <c r="BL174" s="1106"/>
      <c r="BM174" s="1106"/>
      <c r="BN174" s="1106"/>
      <c r="BO174" s="1106"/>
      <c r="BP174" s="1106"/>
      <c r="BQ174" s="1106"/>
      <c r="BR174" s="1106"/>
      <c r="BS174" s="1106"/>
      <c r="BT174" s="1106"/>
      <c r="BU174" s="1106"/>
      <c r="BV174" s="1106"/>
      <c r="BW174" s="1106"/>
      <c r="BX174" s="1106"/>
      <c r="BY174" s="1106"/>
      <c r="BZ174" s="1106"/>
      <c r="CA174" s="1106"/>
      <c r="CB174" s="1106"/>
      <c r="CC174" s="1106"/>
      <c r="CD174" s="1106"/>
      <c r="CE174" s="1106"/>
      <c r="CF174" s="1106"/>
      <c r="CG174" s="1106"/>
      <c r="CH174" s="1106"/>
      <c r="CI174" s="1106"/>
      <c r="CJ174" s="1106"/>
      <c r="CK174" s="1106"/>
      <c r="CL174" s="1106"/>
      <c r="CM174" s="1106"/>
      <c r="CN174" s="1106"/>
      <c r="CO174" s="1106"/>
      <c r="CP174" s="1106"/>
      <c r="CQ174" s="1106"/>
      <c r="CR174" s="1106"/>
      <c r="CS174" s="1106"/>
      <c r="CT174" s="1106"/>
      <c r="CU174" s="1106"/>
      <c r="CV174" s="1106"/>
      <c r="CW174" s="1106"/>
      <c r="CX174" s="1106"/>
      <c r="CY174" s="1106"/>
    </row>
    <row r="175" spans="1:103" s="1116" customFormat="1" ht="15" hidden="1" customHeight="1">
      <c r="A175" s="1397"/>
      <c r="B175" s="1169"/>
      <c r="C175" s="1205"/>
      <c r="D175" s="1106"/>
      <c r="E175" s="1106"/>
      <c r="F175" s="1106"/>
      <c r="G175" s="1106"/>
      <c r="H175" s="1106"/>
      <c r="I175" s="1106"/>
      <c r="J175" s="1106"/>
      <c r="K175" s="1106"/>
      <c r="L175" s="1106"/>
      <c r="M175" s="1106"/>
      <c r="N175" s="1106"/>
      <c r="O175" s="1106"/>
      <c r="P175" s="1106"/>
      <c r="Q175" s="1106"/>
      <c r="R175" s="1106"/>
      <c r="S175" s="1106"/>
      <c r="T175" s="1106"/>
      <c r="U175" s="1106"/>
      <c r="V175" s="1106"/>
      <c r="W175" s="1106"/>
      <c r="X175" s="1106"/>
      <c r="Y175" s="1106"/>
      <c r="Z175" s="1106"/>
      <c r="AA175" s="1106"/>
      <c r="AB175" s="1106"/>
      <c r="AC175" s="1106"/>
      <c r="AD175" s="1106"/>
      <c r="AE175" s="1106"/>
      <c r="AF175" s="1106"/>
      <c r="AG175" s="1106"/>
      <c r="AH175" s="1106"/>
      <c r="AI175" s="1106"/>
      <c r="AJ175" s="1106"/>
      <c r="AK175" s="1106"/>
      <c r="AL175" s="1106"/>
      <c r="AM175" s="1106"/>
      <c r="AN175" s="1106"/>
      <c r="AO175" s="1106"/>
      <c r="AP175" s="1106"/>
      <c r="AQ175" s="1106"/>
      <c r="AR175" s="1106"/>
      <c r="AS175" s="1106"/>
      <c r="AT175" s="1106"/>
      <c r="AU175" s="1106"/>
      <c r="AV175" s="1106"/>
      <c r="AW175" s="1106"/>
      <c r="AX175" s="1106"/>
      <c r="AY175" s="1106"/>
      <c r="AZ175" s="1106"/>
      <c r="BA175" s="1106"/>
      <c r="BB175" s="1106"/>
      <c r="BC175" s="1106"/>
      <c r="BD175" s="1106"/>
      <c r="BE175" s="1106"/>
      <c r="BF175" s="1106"/>
      <c r="BG175" s="1106"/>
      <c r="BH175" s="1106"/>
      <c r="BI175" s="1106"/>
      <c r="BJ175" s="1106"/>
      <c r="BK175" s="1106"/>
      <c r="BL175" s="1106"/>
      <c r="BM175" s="1106"/>
      <c r="BN175" s="1106"/>
      <c r="BO175" s="1106"/>
      <c r="BP175" s="1106"/>
      <c r="BQ175" s="1106"/>
      <c r="BR175" s="1106"/>
      <c r="BS175" s="1106"/>
      <c r="BT175" s="1106"/>
      <c r="BU175" s="1106"/>
      <c r="BV175" s="1106"/>
      <c r="BW175" s="1106"/>
      <c r="BX175" s="1106"/>
      <c r="BY175" s="1106"/>
      <c r="BZ175" s="1106"/>
      <c r="CA175" s="1106"/>
      <c r="CB175" s="1106"/>
      <c r="CC175" s="1106"/>
      <c r="CD175" s="1106"/>
      <c r="CE175" s="1106"/>
      <c r="CF175" s="1106"/>
      <c r="CG175" s="1106"/>
      <c r="CH175" s="1106"/>
      <c r="CI175" s="1106"/>
      <c r="CJ175" s="1106"/>
      <c r="CK175" s="1106"/>
      <c r="CL175" s="1106"/>
      <c r="CM175" s="1106"/>
      <c r="CN175" s="1106"/>
      <c r="CO175" s="1106"/>
      <c r="CP175" s="1106"/>
      <c r="CQ175" s="1106"/>
      <c r="CR175" s="1106"/>
      <c r="CS175" s="1106"/>
      <c r="CT175" s="1106"/>
      <c r="CU175" s="1106"/>
      <c r="CV175" s="1106"/>
      <c r="CW175" s="1106"/>
      <c r="CX175" s="1106"/>
      <c r="CY175" s="1106"/>
    </row>
    <row r="176" spans="1:103" s="1116" customFormat="1" ht="15" hidden="1" customHeight="1">
      <c r="A176" s="1397"/>
      <c r="B176" s="1169"/>
      <c r="C176" s="1205"/>
      <c r="D176" s="1106"/>
      <c r="E176" s="1106"/>
      <c r="F176" s="1106"/>
      <c r="G176" s="1106"/>
      <c r="H176" s="1106"/>
      <c r="I176" s="1106"/>
      <c r="J176" s="1106"/>
      <c r="K176" s="1106"/>
      <c r="L176" s="1106"/>
      <c r="M176" s="1106"/>
      <c r="N176" s="1106"/>
      <c r="O176" s="1106"/>
      <c r="P176" s="1106"/>
      <c r="Q176" s="1106"/>
      <c r="R176" s="1106"/>
      <c r="S176" s="1106"/>
      <c r="T176" s="1106"/>
      <c r="U176" s="1106"/>
      <c r="V176" s="1106"/>
      <c r="W176" s="1106"/>
      <c r="X176" s="1106"/>
      <c r="Y176" s="1106"/>
      <c r="Z176" s="1106"/>
      <c r="AA176" s="1106"/>
      <c r="AB176" s="1106"/>
      <c r="AC176" s="1106"/>
      <c r="AD176" s="1106"/>
      <c r="AE176" s="1106"/>
      <c r="AF176" s="1106"/>
      <c r="AG176" s="1106"/>
      <c r="AH176" s="1106"/>
      <c r="AI176" s="1106"/>
      <c r="AJ176" s="1106"/>
      <c r="AK176" s="1106"/>
      <c r="AL176" s="1106"/>
      <c r="AM176" s="1106"/>
      <c r="AN176" s="1106"/>
      <c r="AO176" s="1106"/>
      <c r="AP176" s="1106"/>
      <c r="AQ176" s="1106"/>
      <c r="AR176" s="1106"/>
      <c r="AS176" s="1106"/>
      <c r="AT176" s="1106"/>
      <c r="AU176" s="1106"/>
      <c r="AV176" s="1106"/>
      <c r="AW176" s="1106"/>
      <c r="AX176" s="1106"/>
      <c r="AY176" s="1106"/>
      <c r="AZ176" s="1106"/>
      <c r="BA176" s="1106"/>
      <c r="BB176" s="1106"/>
      <c r="BC176" s="1106"/>
      <c r="BD176" s="1106"/>
      <c r="BE176" s="1106"/>
      <c r="BF176" s="1106"/>
      <c r="BG176" s="1106"/>
      <c r="BH176" s="1106"/>
      <c r="BI176" s="1106"/>
      <c r="BJ176" s="1106"/>
      <c r="BK176" s="1106"/>
      <c r="BL176" s="1106"/>
      <c r="BM176" s="1106"/>
      <c r="BN176" s="1106"/>
      <c r="BO176" s="1106"/>
      <c r="BP176" s="1106"/>
      <c r="BQ176" s="1106"/>
      <c r="BR176" s="1106"/>
      <c r="BS176" s="1106"/>
      <c r="BT176" s="1106"/>
      <c r="BU176" s="1106"/>
      <c r="BV176" s="1106"/>
      <c r="BW176" s="1106"/>
      <c r="BX176" s="1106"/>
      <c r="BY176" s="1106"/>
      <c r="BZ176" s="1106"/>
      <c r="CA176" s="1106"/>
      <c r="CB176" s="1106"/>
      <c r="CC176" s="1106"/>
      <c r="CD176" s="1106"/>
      <c r="CE176" s="1106"/>
      <c r="CF176" s="1106"/>
      <c r="CG176" s="1106"/>
      <c r="CH176" s="1106"/>
      <c r="CI176" s="1106"/>
      <c r="CJ176" s="1106"/>
      <c r="CK176" s="1106"/>
      <c r="CL176" s="1106"/>
      <c r="CM176" s="1106"/>
      <c r="CN176" s="1106"/>
      <c r="CO176" s="1106"/>
      <c r="CP176" s="1106"/>
      <c r="CQ176" s="1106"/>
      <c r="CR176" s="1106"/>
      <c r="CS176" s="1106"/>
      <c r="CT176" s="1106"/>
      <c r="CU176" s="1106"/>
      <c r="CV176" s="1106"/>
      <c r="CW176" s="1106"/>
      <c r="CX176" s="1106"/>
      <c r="CY176" s="1106"/>
    </row>
    <row r="177" spans="1:103" s="1116" customFormat="1" ht="15" hidden="1" customHeight="1">
      <c r="A177" s="1397"/>
      <c r="B177" s="1169"/>
      <c r="C177" s="1205"/>
      <c r="D177" s="1106"/>
      <c r="E177" s="1106"/>
      <c r="F177" s="1106"/>
      <c r="G177" s="1106"/>
      <c r="H177" s="1106"/>
      <c r="I177" s="1106"/>
      <c r="J177" s="1106"/>
      <c r="K177" s="1106"/>
      <c r="L177" s="1106"/>
      <c r="M177" s="1106"/>
      <c r="N177" s="1106"/>
      <c r="O177" s="1106"/>
      <c r="P177" s="1106"/>
      <c r="Q177" s="1106"/>
      <c r="R177" s="1106"/>
      <c r="S177" s="1106"/>
      <c r="T177" s="1106"/>
      <c r="U177" s="1106"/>
      <c r="V177" s="1106"/>
      <c r="W177" s="1106"/>
      <c r="X177" s="1106"/>
      <c r="Y177" s="1106"/>
      <c r="Z177" s="1106"/>
      <c r="AA177" s="1106"/>
      <c r="AB177" s="1106"/>
      <c r="AC177" s="1106"/>
      <c r="AD177" s="1106"/>
      <c r="AE177" s="1106"/>
      <c r="AF177" s="1106"/>
      <c r="AG177" s="1106"/>
      <c r="AH177" s="1106"/>
      <c r="AI177" s="1106"/>
      <c r="AJ177" s="1106"/>
      <c r="AK177" s="1106"/>
      <c r="AL177" s="1106"/>
      <c r="AM177" s="1106"/>
      <c r="AN177" s="1106"/>
      <c r="AO177" s="1106"/>
      <c r="AP177" s="1106"/>
      <c r="AQ177" s="1106"/>
      <c r="AR177" s="1106"/>
      <c r="AS177" s="1106"/>
      <c r="AT177" s="1106"/>
      <c r="AU177" s="1106"/>
      <c r="AV177" s="1106"/>
      <c r="AW177" s="1106"/>
      <c r="AX177" s="1106"/>
      <c r="AY177" s="1106"/>
      <c r="AZ177" s="1106"/>
      <c r="BA177" s="1106"/>
      <c r="BB177" s="1106"/>
      <c r="BC177" s="1106"/>
      <c r="BD177" s="1106"/>
      <c r="BE177" s="1106"/>
      <c r="BF177" s="1106"/>
      <c r="BG177" s="1106"/>
      <c r="BH177" s="1106"/>
      <c r="BI177" s="1106"/>
      <c r="BJ177" s="1106"/>
      <c r="BK177" s="1106"/>
      <c r="BL177" s="1106"/>
      <c r="BM177" s="1106"/>
      <c r="BN177" s="1106"/>
      <c r="BO177" s="1106"/>
      <c r="BP177" s="1106"/>
      <c r="BQ177" s="1106"/>
      <c r="BR177" s="1106"/>
      <c r="BS177" s="1106"/>
      <c r="BT177" s="1106"/>
      <c r="BU177" s="1106"/>
      <c r="BV177" s="1106"/>
      <c r="BW177" s="1106"/>
      <c r="BX177" s="1106"/>
      <c r="BY177" s="1106"/>
      <c r="BZ177" s="1106"/>
      <c r="CA177" s="1106"/>
      <c r="CB177" s="1106"/>
      <c r="CC177" s="1106"/>
      <c r="CD177" s="1106"/>
      <c r="CE177" s="1106"/>
      <c r="CF177" s="1106"/>
      <c r="CG177" s="1106"/>
      <c r="CH177" s="1106"/>
      <c r="CI177" s="1106"/>
      <c r="CJ177" s="1106"/>
      <c r="CK177" s="1106"/>
      <c r="CL177" s="1106"/>
      <c r="CM177" s="1106"/>
      <c r="CN177" s="1106"/>
      <c r="CO177" s="1106"/>
      <c r="CP177" s="1106"/>
      <c r="CQ177" s="1106"/>
      <c r="CR177" s="1106"/>
      <c r="CS177" s="1106"/>
      <c r="CT177" s="1106"/>
      <c r="CU177" s="1106"/>
      <c r="CV177" s="1106"/>
      <c r="CW177" s="1106"/>
      <c r="CX177" s="1106"/>
      <c r="CY177" s="1106"/>
    </row>
    <row r="178" spans="1:103" s="1116" customFormat="1" ht="15" hidden="1" customHeight="1">
      <c r="A178" s="1397"/>
      <c r="B178" s="1169"/>
      <c r="C178" s="1205"/>
      <c r="D178" s="1106"/>
      <c r="E178" s="1106"/>
      <c r="F178" s="1106"/>
      <c r="G178" s="1106"/>
      <c r="H178" s="1106"/>
      <c r="I178" s="1106"/>
      <c r="J178" s="1106"/>
      <c r="K178" s="1106"/>
      <c r="L178" s="1106"/>
      <c r="M178" s="1106"/>
      <c r="N178" s="1106"/>
      <c r="O178" s="1106"/>
      <c r="P178" s="1106"/>
      <c r="Q178" s="1106"/>
      <c r="R178" s="1106"/>
      <c r="S178" s="1106"/>
      <c r="T178" s="1106"/>
      <c r="U178" s="1106"/>
      <c r="V178" s="1106"/>
      <c r="W178" s="1106"/>
      <c r="X178" s="1106"/>
      <c r="Y178" s="1106"/>
      <c r="Z178" s="1106"/>
      <c r="AA178" s="1106"/>
      <c r="AB178" s="1106"/>
      <c r="AC178" s="1106"/>
      <c r="AD178" s="1106"/>
      <c r="AE178" s="1106"/>
      <c r="AF178" s="1106"/>
      <c r="AG178" s="1106"/>
      <c r="AH178" s="1106"/>
      <c r="AI178" s="1106"/>
      <c r="AJ178" s="1106"/>
      <c r="AK178" s="1106"/>
      <c r="AL178" s="1106"/>
      <c r="AM178" s="1106"/>
      <c r="AN178" s="1106"/>
      <c r="AO178" s="1106"/>
      <c r="AP178" s="1106"/>
      <c r="AQ178" s="1106"/>
      <c r="AR178" s="1106"/>
      <c r="AS178" s="1106"/>
      <c r="AT178" s="1106"/>
      <c r="AU178" s="1106"/>
      <c r="AV178" s="1106"/>
      <c r="AW178" s="1106"/>
      <c r="AX178" s="1106"/>
      <c r="AY178" s="1106"/>
      <c r="AZ178" s="1106"/>
      <c r="BA178" s="1106"/>
      <c r="BB178" s="1106"/>
      <c r="BC178" s="1106"/>
      <c r="BD178" s="1106"/>
      <c r="BE178" s="1106"/>
      <c r="BF178" s="1106"/>
      <c r="BG178" s="1106"/>
      <c r="BH178" s="1106"/>
      <c r="BI178" s="1106"/>
      <c r="BJ178" s="1106"/>
      <c r="BK178" s="1106"/>
      <c r="BL178" s="1106"/>
      <c r="BM178" s="1106"/>
      <c r="BN178" s="1106"/>
      <c r="BO178" s="1106"/>
      <c r="BP178" s="1106"/>
      <c r="BQ178" s="1106"/>
      <c r="BR178" s="1106"/>
      <c r="BS178" s="1106"/>
      <c r="BT178" s="1106"/>
      <c r="BU178" s="1106"/>
      <c r="BV178" s="1106"/>
      <c r="BW178" s="1106"/>
      <c r="BX178" s="1106"/>
      <c r="BY178" s="1106"/>
      <c r="BZ178" s="1106"/>
      <c r="CA178" s="1106"/>
      <c r="CB178" s="1106"/>
      <c r="CC178" s="1106"/>
      <c r="CD178" s="1106"/>
      <c r="CE178" s="1106"/>
      <c r="CF178" s="1106"/>
      <c r="CG178" s="1106"/>
      <c r="CH178" s="1106"/>
      <c r="CI178" s="1106"/>
      <c r="CJ178" s="1106"/>
      <c r="CK178" s="1106"/>
      <c r="CL178" s="1106"/>
      <c r="CM178" s="1106"/>
      <c r="CN178" s="1106"/>
      <c r="CO178" s="1106"/>
      <c r="CP178" s="1106"/>
      <c r="CQ178" s="1106"/>
      <c r="CR178" s="1106"/>
      <c r="CS178" s="1106"/>
      <c r="CT178" s="1106"/>
      <c r="CU178" s="1106"/>
      <c r="CV178" s="1106"/>
      <c r="CW178" s="1106"/>
      <c r="CX178" s="1106"/>
      <c r="CY178" s="1106"/>
    </row>
    <row r="179" spans="1:103" s="1116" customFormat="1" ht="15" hidden="1" customHeight="1">
      <c r="A179" s="1397"/>
      <c r="B179" s="1169"/>
      <c r="C179" s="1205"/>
      <c r="D179" s="1106"/>
      <c r="E179" s="1106"/>
      <c r="F179" s="1106"/>
      <c r="G179" s="1106"/>
      <c r="H179" s="1106"/>
      <c r="I179" s="1106"/>
      <c r="J179" s="1106"/>
      <c r="K179" s="1106"/>
      <c r="L179" s="1106"/>
      <c r="M179" s="1106"/>
      <c r="N179" s="1106"/>
      <c r="O179" s="1106"/>
      <c r="P179" s="1106"/>
      <c r="Q179" s="1106"/>
      <c r="R179" s="1106"/>
      <c r="S179" s="1106"/>
      <c r="T179" s="1106"/>
      <c r="U179" s="1106"/>
      <c r="V179" s="1106"/>
      <c r="W179" s="1106"/>
      <c r="X179" s="1106"/>
      <c r="Y179" s="1106"/>
      <c r="Z179" s="1106"/>
      <c r="AA179" s="1106"/>
      <c r="AB179" s="1106"/>
      <c r="AC179" s="1106"/>
      <c r="AD179" s="1106"/>
      <c r="AE179" s="1106"/>
      <c r="AF179" s="1106"/>
      <c r="AG179" s="1106"/>
      <c r="AH179" s="1106"/>
      <c r="AI179" s="1106"/>
      <c r="AJ179" s="1106"/>
      <c r="AK179" s="1106"/>
      <c r="AL179" s="1106"/>
      <c r="AM179" s="1106"/>
      <c r="AN179" s="1106"/>
      <c r="AO179" s="1106"/>
      <c r="AP179" s="1106"/>
      <c r="AQ179" s="1106"/>
      <c r="AR179" s="1106"/>
      <c r="AS179" s="1106"/>
      <c r="AT179" s="1106"/>
      <c r="AU179" s="1106"/>
      <c r="AV179" s="1106"/>
      <c r="AW179" s="1106"/>
      <c r="AX179" s="1106"/>
      <c r="AY179" s="1106"/>
      <c r="AZ179" s="1106"/>
      <c r="BA179" s="1106"/>
      <c r="BB179" s="1106"/>
      <c r="BC179" s="1106"/>
      <c r="BD179" s="1106"/>
      <c r="BE179" s="1106"/>
      <c r="BF179" s="1106"/>
      <c r="BG179" s="1106"/>
      <c r="BH179" s="1106"/>
      <c r="BI179" s="1106"/>
      <c r="BJ179" s="1106"/>
      <c r="BK179" s="1106"/>
      <c r="BL179" s="1106"/>
      <c r="BM179" s="1106"/>
      <c r="BN179" s="1106"/>
      <c r="BO179" s="1106"/>
      <c r="BP179" s="1106"/>
      <c r="BQ179" s="1106"/>
      <c r="BR179" s="1106"/>
      <c r="BS179" s="1106"/>
      <c r="BT179" s="1106"/>
      <c r="BU179" s="1106"/>
      <c r="BV179" s="1106"/>
      <c r="BW179" s="1106"/>
      <c r="BX179" s="1106"/>
      <c r="BY179" s="1106"/>
      <c r="BZ179" s="1106"/>
      <c r="CA179" s="1106"/>
      <c r="CB179" s="1106"/>
      <c r="CC179" s="1106"/>
      <c r="CD179" s="1106"/>
      <c r="CE179" s="1106"/>
      <c r="CF179" s="1106"/>
      <c r="CG179" s="1106"/>
      <c r="CH179" s="1106"/>
      <c r="CI179" s="1106"/>
      <c r="CJ179" s="1106"/>
      <c r="CK179" s="1106"/>
      <c r="CL179" s="1106"/>
      <c r="CM179" s="1106"/>
      <c r="CN179" s="1106"/>
      <c r="CO179" s="1106"/>
      <c r="CP179" s="1106"/>
      <c r="CQ179" s="1106"/>
      <c r="CR179" s="1106"/>
      <c r="CS179" s="1106"/>
      <c r="CT179" s="1106"/>
      <c r="CU179" s="1106"/>
      <c r="CV179" s="1106"/>
      <c r="CW179" s="1106"/>
      <c r="CX179" s="1106"/>
      <c r="CY179" s="1106"/>
    </row>
    <row r="180" spans="1:103" s="1116" customFormat="1" ht="15" hidden="1" customHeight="1">
      <c r="A180" s="1397"/>
      <c r="B180" s="1169"/>
      <c r="C180" s="1205"/>
      <c r="D180" s="1106"/>
      <c r="E180" s="1106"/>
      <c r="F180" s="1106"/>
      <c r="G180" s="1106"/>
      <c r="H180" s="1106"/>
      <c r="I180" s="1106"/>
      <c r="J180" s="1106"/>
      <c r="K180" s="1106"/>
      <c r="L180" s="1106"/>
      <c r="M180" s="1106"/>
      <c r="N180" s="1106"/>
      <c r="O180" s="1106"/>
      <c r="P180" s="1106"/>
      <c r="Q180" s="1106"/>
      <c r="R180" s="1106"/>
      <c r="S180" s="1106"/>
      <c r="T180" s="1106"/>
      <c r="U180" s="1106"/>
      <c r="V180" s="1106"/>
      <c r="W180" s="1106"/>
      <c r="X180" s="1106"/>
      <c r="Y180" s="1106"/>
      <c r="Z180" s="1106"/>
      <c r="AA180" s="1106"/>
      <c r="AB180" s="1106"/>
      <c r="AC180" s="1106"/>
      <c r="AD180" s="1106"/>
      <c r="AE180" s="1106"/>
      <c r="AF180" s="1106"/>
      <c r="AG180" s="1106"/>
      <c r="AH180" s="1106"/>
      <c r="AI180" s="1106"/>
      <c r="AJ180" s="1106"/>
      <c r="AK180" s="1106"/>
      <c r="AL180" s="1106"/>
      <c r="AM180" s="1106"/>
      <c r="AN180" s="1106"/>
      <c r="AO180" s="1106"/>
      <c r="AP180" s="1106"/>
      <c r="AQ180" s="1106"/>
      <c r="AR180" s="1106"/>
      <c r="AS180" s="1106"/>
      <c r="AT180" s="1106"/>
      <c r="AU180" s="1106"/>
      <c r="AV180" s="1106"/>
      <c r="AW180" s="1106"/>
      <c r="AX180" s="1106"/>
      <c r="AY180" s="1106"/>
      <c r="AZ180" s="1106"/>
      <c r="BA180" s="1106"/>
      <c r="BB180" s="1106"/>
      <c r="BC180" s="1106"/>
      <c r="BD180" s="1106"/>
      <c r="BE180" s="1106"/>
      <c r="BF180" s="1106"/>
      <c r="BG180" s="1106"/>
      <c r="BH180" s="1106"/>
      <c r="BI180" s="1106"/>
      <c r="BJ180" s="1106"/>
      <c r="BK180" s="1106"/>
      <c r="BL180" s="1106"/>
      <c r="BM180" s="1106"/>
      <c r="BN180" s="1106"/>
      <c r="BO180" s="1106"/>
      <c r="BP180" s="1106"/>
      <c r="BQ180" s="1106"/>
      <c r="BR180" s="1106"/>
      <c r="BS180" s="1106"/>
      <c r="BT180" s="1106"/>
      <c r="BU180" s="1106"/>
      <c r="BV180" s="1106"/>
      <c r="BW180" s="1106"/>
      <c r="BX180" s="1106"/>
      <c r="BY180" s="1106"/>
      <c r="BZ180" s="1106"/>
      <c r="CA180" s="1106"/>
      <c r="CB180" s="1106"/>
      <c r="CC180" s="1106"/>
      <c r="CD180" s="1106"/>
      <c r="CE180" s="1106"/>
      <c r="CF180" s="1106"/>
      <c r="CG180" s="1106"/>
      <c r="CH180" s="1106"/>
      <c r="CI180" s="1106"/>
      <c r="CJ180" s="1106"/>
      <c r="CK180" s="1106"/>
      <c r="CL180" s="1106"/>
      <c r="CM180" s="1106"/>
      <c r="CN180" s="1106"/>
      <c r="CO180" s="1106"/>
      <c r="CP180" s="1106"/>
      <c r="CQ180" s="1106"/>
      <c r="CR180" s="1106"/>
      <c r="CS180" s="1106"/>
      <c r="CT180" s="1106"/>
      <c r="CU180" s="1106"/>
      <c r="CV180" s="1106"/>
      <c r="CW180" s="1106"/>
      <c r="CX180" s="1106"/>
      <c r="CY180" s="1106"/>
    </row>
    <row r="181" spans="1:103" s="1116" customFormat="1" ht="15" hidden="1" customHeight="1">
      <c r="A181" s="1397"/>
      <c r="B181" s="1169"/>
      <c r="C181" s="1205"/>
      <c r="D181" s="1106"/>
      <c r="E181" s="1106"/>
      <c r="F181" s="1106"/>
      <c r="G181" s="1106"/>
      <c r="H181" s="1106"/>
      <c r="I181" s="1106"/>
      <c r="J181" s="1106"/>
      <c r="K181" s="1106"/>
      <c r="L181" s="1106"/>
      <c r="M181" s="1106"/>
      <c r="N181" s="1106"/>
      <c r="O181" s="1106"/>
      <c r="P181" s="1106"/>
      <c r="Q181" s="1106"/>
      <c r="R181" s="1106"/>
      <c r="S181" s="1106"/>
      <c r="T181" s="1106"/>
      <c r="U181" s="1106"/>
      <c r="V181" s="1106"/>
      <c r="W181" s="1106"/>
      <c r="X181" s="1106"/>
      <c r="Y181" s="1106"/>
      <c r="Z181" s="1106"/>
      <c r="AA181" s="1106"/>
      <c r="AB181" s="1106"/>
      <c r="AC181" s="1106"/>
      <c r="AD181" s="1106"/>
      <c r="AE181" s="1106"/>
      <c r="AF181" s="1106"/>
      <c r="AG181" s="1106"/>
      <c r="AH181" s="1106"/>
      <c r="AI181" s="1106"/>
      <c r="AJ181" s="1106"/>
      <c r="AK181" s="1106"/>
      <c r="AL181" s="1106"/>
      <c r="AM181" s="1106"/>
      <c r="AN181" s="1106"/>
      <c r="AO181" s="1106"/>
      <c r="AP181" s="1106"/>
      <c r="AQ181" s="1106"/>
      <c r="AR181" s="1106"/>
      <c r="AS181" s="1106"/>
      <c r="AT181" s="1106"/>
      <c r="AU181" s="1106"/>
      <c r="AV181" s="1106"/>
      <c r="AW181" s="1106"/>
      <c r="AX181" s="1106"/>
      <c r="AY181" s="1106"/>
      <c r="AZ181" s="1106"/>
      <c r="BA181" s="1106"/>
      <c r="BB181" s="1106"/>
      <c r="BC181" s="1106"/>
      <c r="BD181" s="1106"/>
      <c r="BE181" s="1106"/>
      <c r="BF181" s="1106"/>
      <c r="BG181" s="1106"/>
      <c r="BH181" s="1106"/>
      <c r="BI181" s="1106"/>
      <c r="BJ181" s="1106"/>
      <c r="BK181" s="1106"/>
      <c r="BL181" s="1106"/>
      <c r="BM181" s="1106"/>
      <c r="BN181" s="1106"/>
      <c r="BO181" s="1106"/>
      <c r="BP181" s="1106"/>
      <c r="BQ181" s="1106"/>
      <c r="BR181" s="1106"/>
      <c r="BS181" s="1106"/>
      <c r="BT181" s="1106"/>
      <c r="BU181" s="1106"/>
      <c r="BV181" s="1106"/>
      <c r="BW181" s="1106"/>
      <c r="BX181" s="1106"/>
      <c r="BY181" s="1106"/>
      <c r="BZ181" s="1106"/>
      <c r="CA181" s="1106"/>
      <c r="CB181" s="1106"/>
      <c r="CC181" s="1106"/>
      <c r="CD181" s="1106"/>
      <c r="CE181" s="1106"/>
      <c r="CF181" s="1106"/>
      <c r="CG181" s="1106"/>
      <c r="CH181" s="1106"/>
      <c r="CI181" s="1106"/>
      <c r="CJ181" s="1106"/>
      <c r="CK181" s="1106"/>
      <c r="CL181" s="1106"/>
      <c r="CM181" s="1106"/>
      <c r="CN181" s="1106"/>
      <c r="CO181" s="1106"/>
      <c r="CP181" s="1106"/>
      <c r="CQ181" s="1106"/>
      <c r="CR181" s="1106"/>
      <c r="CS181" s="1106"/>
      <c r="CT181" s="1106"/>
      <c r="CU181" s="1106"/>
      <c r="CV181" s="1106"/>
      <c r="CW181" s="1106"/>
      <c r="CX181" s="1106"/>
      <c r="CY181" s="1106"/>
    </row>
    <row r="182" spans="1:103" s="1116" customFormat="1" ht="15" hidden="1" customHeight="1">
      <c r="A182" s="1397"/>
      <c r="B182" s="1169"/>
      <c r="C182" s="1205"/>
      <c r="D182" s="1106"/>
      <c r="E182" s="1106"/>
      <c r="F182" s="1106"/>
      <c r="G182" s="1106"/>
      <c r="H182" s="1106"/>
      <c r="I182" s="1106"/>
      <c r="J182" s="1106"/>
      <c r="K182" s="1106"/>
      <c r="L182" s="1106"/>
      <c r="M182" s="1106"/>
      <c r="N182" s="1106"/>
      <c r="O182" s="1106"/>
      <c r="P182" s="1106"/>
      <c r="Q182" s="1106"/>
      <c r="R182" s="1106"/>
      <c r="S182" s="1106"/>
      <c r="T182" s="1106"/>
      <c r="U182" s="1106"/>
      <c r="V182" s="1106"/>
      <c r="W182" s="1106"/>
      <c r="X182" s="1106"/>
      <c r="Y182" s="1106"/>
      <c r="Z182" s="1106"/>
      <c r="AA182" s="1106"/>
      <c r="AB182" s="1106"/>
      <c r="AC182" s="1106"/>
      <c r="AD182" s="1106"/>
      <c r="AE182" s="1106"/>
      <c r="AF182" s="1106"/>
      <c r="AG182" s="1106"/>
      <c r="AH182" s="1106"/>
      <c r="AI182" s="1106"/>
      <c r="AJ182" s="1106"/>
      <c r="AK182" s="1106"/>
      <c r="AL182" s="1106"/>
      <c r="AM182" s="1106"/>
      <c r="AN182" s="1106"/>
      <c r="AO182" s="1106"/>
      <c r="AP182" s="1106"/>
      <c r="AQ182" s="1106"/>
      <c r="AR182" s="1106"/>
      <c r="AS182" s="1106"/>
      <c r="AT182" s="1106"/>
      <c r="AU182" s="1106"/>
      <c r="AV182" s="1106"/>
      <c r="AW182" s="1106"/>
      <c r="AX182" s="1106"/>
      <c r="AY182" s="1106"/>
      <c r="AZ182" s="1106"/>
      <c r="BA182" s="1106"/>
      <c r="BB182" s="1106"/>
      <c r="BC182" s="1106"/>
      <c r="BD182" s="1106"/>
      <c r="BE182" s="1106"/>
      <c r="BF182" s="1106"/>
      <c r="BG182" s="1106"/>
      <c r="BH182" s="1106"/>
      <c r="BI182" s="1106"/>
      <c r="BJ182" s="1106"/>
      <c r="BK182" s="1106"/>
      <c r="BL182" s="1106"/>
      <c r="BM182" s="1106"/>
      <c r="BN182" s="1106"/>
      <c r="BO182" s="1106"/>
      <c r="BP182" s="1106"/>
      <c r="BQ182" s="1106"/>
      <c r="BR182" s="1106"/>
      <c r="BS182" s="1106"/>
      <c r="BT182" s="1106"/>
      <c r="BU182" s="1106"/>
      <c r="BV182" s="1106"/>
      <c r="BW182" s="1106"/>
      <c r="BX182" s="1106"/>
      <c r="BY182" s="1106"/>
      <c r="BZ182" s="1106"/>
      <c r="CA182" s="1106"/>
      <c r="CB182" s="1106"/>
      <c r="CC182" s="1106"/>
      <c r="CD182" s="1106"/>
      <c r="CE182" s="1106"/>
      <c r="CF182" s="1106"/>
      <c r="CG182" s="1106"/>
      <c r="CH182" s="1106"/>
      <c r="CI182" s="1106"/>
      <c r="CJ182" s="1106"/>
      <c r="CK182" s="1106"/>
      <c r="CL182" s="1106"/>
      <c r="CM182" s="1106"/>
      <c r="CN182" s="1106"/>
      <c r="CO182" s="1106"/>
      <c r="CP182" s="1106"/>
      <c r="CQ182" s="1106"/>
      <c r="CR182" s="1106"/>
      <c r="CS182" s="1106"/>
      <c r="CT182" s="1106"/>
      <c r="CU182" s="1106"/>
      <c r="CV182" s="1106"/>
      <c r="CW182" s="1106"/>
      <c r="CX182" s="1106"/>
      <c r="CY182" s="1106"/>
    </row>
    <row r="183" spans="1:103" s="1116" customFormat="1" ht="15" hidden="1" customHeight="1">
      <c r="A183" s="1397"/>
      <c r="B183" s="1169"/>
      <c r="C183" s="1205"/>
      <c r="D183" s="1106"/>
      <c r="E183" s="1106"/>
      <c r="F183" s="1106"/>
      <c r="G183" s="1106"/>
      <c r="H183" s="1106"/>
      <c r="I183" s="1106"/>
      <c r="J183" s="1106"/>
      <c r="K183" s="1106"/>
      <c r="L183" s="1106"/>
      <c r="M183" s="1106"/>
      <c r="N183" s="1106"/>
      <c r="O183" s="1106"/>
      <c r="P183" s="1106"/>
      <c r="Q183" s="1106"/>
      <c r="R183" s="1106"/>
      <c r="S183" s="1106"/>
      <c r="T183" s="1106"/>
      <c r="U183" s="1106"/>
      <c r="V183" s="1106"/>
      <c r="W183" s="1106"/>
      <c r="X183" s="1106"/>
      <c r="Y183" s="1106"/>
      <c r="Z183" s="1106"/>
      <c r="AA183" s="1106"/>
      <c r="AB183" s="1106"/>
      <c r="AC183" s="1106"/>
      <c r="AD183" s="1106"/>
      <c r="AE183" s="1106"/>
      <c r="AF183" s="1106"/>
      <c r="AG183" s="1106"/>
      <c r="AH183" s="1106"/>
      <c r="AI183" s="1106"/>
      <c r="AJ183" s="1106"/>
      <c r="AK183" s="1106"/>
      <c r="AL183" s="1106"/>
      <c r="AM183" s="1106"/>
      <c r="AN183" s="1106"/>
      <c r="AO183" s="1106"/>
      <c r="AP183" s="1106"/>
      <c r="AQ183" s="1106"/>
      <c r="AR183" s="1106"/>
      <c r="AS183" s="1106"/>
      <c r="AT183" s="1106"/>
      <c r="AU183" s="1106"/>
      <c r="AV183" s="1106"/>
      <c r="AW183" s="1106"/>
      <c r="AX183" s="1106"/>
      <c r="AY183" s="1106"/>
      <c r="AZ183" s="1106"/>
      <c r="BA183" s="1106"/>
      <c r="BB183" s="1106"/>
      <c r="BC183" s="1106"/>
      <c r="BD183" s="1106"/>
      <c r="BE183" s="1106"/>
      <c r="BF183" s="1106"/>
      <c r="BG183" s="1106"/>
      <c r="BH183" s="1106"/>
      <c r="BI183" s="1106"/>
      <c r="BJ183" s="1106"/>
      <c r="BK183" s="1106"/>
      <c r="BL183" s="1106"/>
      <c r="BM183" s="1106"/>
      <c r="BN183" s="1106"/>
      <c r="BO183" s="1106"/>
      <c r="BP183" s="1106"/>
      <c r="BQ183" s="1106"/>
      <c r="BR183" s="1106"/>
      <c r="BS183" s="1106"/>
      <c r="BT183" s="1106"/>
      <c r="BU183" s="1106"/>
      <c r="BV183" s="1106"/>
      <c r="BW183" s="1106"/>
      <c r="BX183" s="1106"/>
      <c r="BY183" s="1106"/>
      <c r="BZ183" s="1106"/>
      <c r="CA183" s="1106"/>
      <c r="CB183" s="1106"/>
      <c r="CC183" s="1106"/>
      <c r="CD183" s="1106"/>
      <c r="CE183" s="1106"/>
      <c r="CF183" s="1106"/>
      <c r="CG183" s="1106"/>
      <c r="CH183" s="1106"/>
      <c r="CI183" s="1106"/>
      <c r="CJ183" s="1106"/>
      <c r="CK183" s="1106"/>
      <c r="CL183" s="1106"/>
      <c r="CM183" s="1106"/>
      <c r="CN183" s="1106"/>
      <c r="CO183" s="1106"/>
      <c r="CP183" s="1106"/>
      <c r="CQ183" s="1106"/>
      <c r="CR183" s="1106"/>
      <c r="CS183" s="1106"/>
      <c r="CT183" s="1106"/>
      <c r="CU183" s="1106"/>
      <c r="CV183" s="1106"/>
      <c r="CW183" s="1106"/>
      <c r="CX183" s="1106"/>
      <c r="CY183" s="1106"/>
    </row>
    <row r="184" spans="1:103" s="1116" customFormat="1" ht="15" hidden="1" customHeight="1">
      <c r="A184" s="1397"/>
      <c r="B184" s="1169"/>
      <c r="C184" s="1205"/>
      <c r="D184" s="1106"/>
      <c r="E184" s="1106"/>
      <c r="F184" s="1106"/>
      <c r="G184" s="1106"/>
      <c r="H184" s="1106"/>
      <c r="I184" s="1106"/>
      <c r="J184" s="1106"/>
      <c r="K184" s="1106"/>
      <c r="L184" s="1106"/>
      <c r="M184" s="1106"/>
      <c r="N184" s="1106"/>
      <c r="O184" s="1106"/>
      <c r="P184" s="1106"/>
      <c r="Q184" s="1106"/>
      <c r="R184" s="1106"/>
      <c r="S184" s="1106"/>
      <c r="T184" s="1106"/>
      <c r="U184" s="1106"/>
      <c r="V184" s="1106"/>
      <c r="W184" s="1106"/>
      <c r="X184" s="1106"/>
      <c r="Y184" s="1106"/>
      <c r="Z184" s="1106"/>
      <c r="AA184" s="1106"/>
      <c r="AB184" s="1106"/>
      <c r="AC184" s="1106"/>
      <c r="AD184" s="1106"/>
      <c r="AE184" s="1106"/>
      <c r="AF184" s="1106"/>
      <c r="AG184" s="1106"/>
      <c r="AH184" s="1106"/>
      <c r="AI184" s="1106"/>
      <c r="AJ184" s="1106"/>
      <c r="AK184" s="1106"/>
      <c r="AL184" s="1106"/>
      <c r="AM184" s="1106"/>
      <c r="AN184" s="1106"/>
      <c r="AO184" s="1106"/>
      <c r="AP184" s="1106"/>
      <c r="AQ184" s="1106"/>
      <c r="AR184" s="1106"/>
      <c r="AS184" s="1106"/>
      <c r="AT184" s="1106"/>
      <c r="AU184" s="1106"/>
      <c r="AV184" s="1106"/>
      <c r="AW184" s="1106"/>
      <c r="AX184" s="1106"/>
      <c r="AY184" s="1106"/>
      <c r="AZ184" s="1106"/>
      <c r="BA184" s="1106"/>
      <c r="BB184" s="1106"/>
      <c r="BC184" s="1106"/>
      <c r="BD184" s="1106"/>
      <c r="BE184" s="1106"/>
      <c r="BF184" s="1106"/>
      <c r="BG184" s="1106"/>
      <c r="BH184" s="1106"/>
      <c r="BI184" s="1106"/>
      <c r="BJ184" s="1106"/>
      <c r="BK184" s="1106"/>
      <c r="BL184" s="1106"/>
      <c r="BM184" s="1106"/>
      <c r="BN184" s="1106"/>
      <c r="BO184" s="1106"/>
      <c r="BP184" s="1106"/>
      <c r="BQ184" s="1106"/>
      <c r="BR184" s="1106"/>
      <c r="BS184" s="1106"/>
      <c r="BT184" s="1106"/>
      <c r="BU184" s="1106"/>
      <c r="BV184" s="1106"/>
      <c r="BW184" s="1106"/>
      <c r="BX184" s="1106"/>
      <c r="BY184" s="1106"/>
      <c r="BZ184" s="1106"/>
      <c r="CA184" s="1106"/>
      <c r="CB184" s="1106"/>
      <c r="CC184" s="1106"/>
      <c r="CD184" s="1106"/>
      <c r="CE184" s="1106"/>
      <c r="CF184" s="1106"/>
      <c r="CG184" s="1106"/>
      <c r="CH184" s="1106"/>
      <c r="CI184" s="1106"/>
      <c r="CJ184" s="1106"/>
      <c r="CK184" s="1106"/>
      <c r="CL184" s="1106"/>
      <c r="CM184" s="1106"/>
      <c r="CN184" s="1106"/>
      <c r="CO184" s="1106"/>
      <c r="CP184" s="1106"/>
      <c r="CQ184" s="1106"/>
      <c r="CR184" s="1106"/>
      <c r="CS184" s="1106"/>
      <c r="CT184" s="1106"/>
      <c r="CU184" s="1106"/>
      <c r="CV184" s="1106"/>
      <c r="CW184" s="1106"/>
      <c r="CX184" s="1106"/>
      <c r="CY184" s="1106"/>
    </row>
    <row r="185" spans="1:103" s="1116" customFormat="1" ht="15" hidden="1" customHeight="1">
      <c r="A185" s="1397"/>
      <c r="B185" s="1169"/>
      <c r="C185" s="1205"/>
      <c r="D185" s="1106"/>
      <c r="E185" s="1106"/>
      <c r="F185" s="1106"/>
      <c r="G185" s="1106"/>
      <c r="H185" s="1106"/>
      <c r="I185" s="1106"/>
      <c r="J185" s="1106"/>
      <c r="K185" s="1106"/>
      <c r="L185" s="1106"/>
      <c r="M185" s="1106"/>
      <c r="N185" s="1106"/>
      <c r="O185" s="1106"/>
      <c r="P185" s="1106"/>
      <c r="Q185" s="1106"/>
      <c r="R185" s="1106"/>
      <c r="S185" s="1106"/>
      <c r="T185" s="1106"/>
      <c r="U185" s="1106"/>
      <c r="V185" s="1106"/>
      <c r="W185" s="1106"/>
      <c r="X185" s="1106"/>
      <c r="Y185" s="1106"/>
      <c r="Z185" s="1106"/>
      <c r="AA185" s="1106"/>
      <c r="AB185" s="1106"/>
      <c r="AC185" s="1106"/>
      <c r="AD185" s="1106"/>
      <c r="AE185" s="1106"/>
      <c r="AF185" s="1106"/>
      <c r="AG185" s="1106"/>
      <c r="AH185" s="1106"/>
      <c r="AI185" s="1106"/>
      <c r="AJ185" s="1106"/>
      <c r="AK185" s="1106"/>
      <c r="AL185" s="1106"/>
      <c r="AM185" s="1106"/>
      <c r="AN185" s="1106"/>
      <c r="AO185" s="1106"/>
      <c r="AP185" s="1106"/>
      <c r="AQ185" s="1106"/>
      <c r="AR185" s="1106"/>
      <c r="AS185" s="1106"/>
      <c r="AT185" s="1106"/>
      <c r="AU185" s="1106"/>
      <c r="AV185" s="1106"/>
      <c r="AW185" s="1106"/>
      <c r="AX185" s="1106"/>
      <c r="AY185" s="1106"/>
      <c r="AZ185" s="1106"/>
      <c r="BA185" s="1106"/>
      <c r="BB185" s="1106"/>
      <c r="BC185" s="1106"/>
      <c r="BD185" s="1106"/>
      <c r="BE185" s="1106"/>
      <c r="BF185" s="1106"/>
      <c r="BG185" s="1106"/>
      <c r="BH185" s="1106"/>
      <c r="BI185" s="1106"/>
      <c r="BJ185" s="1106"/>
      <c r="BK185" s="1106"/>
      <c r="BL185" s="1106"/>
      <c r="BM185" s="1106"/>
      <c r="BN185" s="1106"/>
      <c r="BO185" s="1106"/>
      <c r="BP185" s="1106"/>
      <c r="BQ185" s="1106"/>
      <c r="BR185" s="1106"/>
      <c r="BS185" s="1106"/>
      <c r="BT185" s="1106"/>
      <c r="BU185" s="1106"/>
      <c r="BV185" s="1106"/>
      <c r="BW185" s="1106"/>
      <c r="BX185" s="1106"/>
      <c r="BY185" s="1106"/>
      <c r="BZ185" s="1106"/>
      <c r="CA185" s="1106"/>
      <c r="CB185" s="1106"/>
      <c r="CC185" s="1106"/>
      <c r="CD185" s="1106"/>
      <c r="CE185" s="1106"/>
      <c r="CF185" s="1106"/>
      <c r="CG185" s="1106"/>
      <c r="CH185" s="1106"/>
      <c r="CI185" s="1106"/>
      <c r="CJ185" s="1106"/>
      <c r="CK185" s="1106"/>
      <c r="CL185" s="1106"/>
      <c r="CM185" s="1106"/>
      <c r="CN185" s="1106"/>
      <c r="CO185" s="1106"/>
      <c r="CP185" s="1106"/>
      <c r="CQ185" s="1106"/>
      <c r="CR185" s="1106"/>
      <c r="CS185" s="1106"/>
      <c r="CT185" s="1106"/>
      <c r="CU185" s="1106"/>
      <c r="CV185" s="1106"/>
      <c r="CW185" s="1106"/>
      <c r="CX185" s="1106"/>
      <c r="CY185" s="1106"/>
    </row>
    <row r="186" spans="1:103" s="1116" customFormat="1" ht="15" hidden="1" customHeight="1">
      <c r="A186" s="1397"/>
      <c r="B186" s="1169"/>
      <c r="C186" s="1205"/>
      <c r="D186" s="1106"/>
      <c r="E186" s="1106"/>
      <c r="F186" s="1106"/>
      <c r="G186" s="1106"/>
      <c r="H186" s="1106"/>
      <c r="I186" s="1106"/>
      <c r="J186" s="1106"/>
      <c r="K186" s="1106"/>
      <c r="L186" s="1106"/>
      <c r="M186" s="1106"/>
      <c r="N186" s="1106"/>
      <c r="O186" s="1106"/>
      <c r="P186" s="1106"/>
      <c r="Q186" s="1106"/>
      <c r="R186" s="1106"/>
      <c r="S186" s="1106"/>
      <c r="T186" s="1106"/>
      <c r="U186" s="1106"/>
      <c r="V186" s="1106"/>
      <c r="W186" s="1106"/>
      <c r="X186" s="1106"/>
      <c r="Y186" s="1106"/>
      <c r="Z186" s="1106"/>
      <c r="AA186" s="1106"/>
      <c r="AB186" s="1106"/>
      <c r="AC186" s="1106"/>
      <c r="AD186" s="1106"/>
      <c r="AE186" s="1106"/>
      <c r="AF186" s="1106"/>
      <c r="AG186" s="1106"/>
      <c r="AH186" s="1106"/>
      <c r="AI186" s="1106"/>
      <c r="AJ186" s="1106"/>
      <c r="AK186" s="1106"/>
      <c r="AL186" s="1106"/>
      <c r="AM186" s="1106"/>
      <c r="AN186" s="1106"/>
      <c r="AO186" s="1106"/>
      <c r="AP186" s="1106"/>
      <c r="AQ186" s="1106"/>
      <c r="AR186" s="1106"/>
      <c r="AS186" s="1106"/>
      <c r="AT186" s="1106"/>
      <c r="AU186" s="1106"/>
      <c r="AV186" s="1106"/>
      <c r="AW186" s="1106"/>
      <c r="AX186" s="1106"/>
      <c r="AY186" s="1106"/>
      <c r="AZ186" s="1106"/>
      <c r="BA186" s="1106"/>
      <c r="BB186" s="1106"/>
      <c r="BC186" s="1106"/>
      <c r="BD186" s="1106"/>
      <c r="BE186" s="1106"/>
      <c r="BF186" s="1106"/>
      <c r="BG186" s="1106"/>
      <c r="BH186" s="1106"/>
      <c r="BI186" s="1106"/>
      <c r="BJ186" s="1106"/>
      <c r="BK186" s="1106"/>
      <c r="BL186" s="1106"/>
      <c r="BM186" s="1106"/>
      <c r="BN186" s="1106"/>
      <c r="BO186" s="1106"/>
      <c r="BP186" s="1106"/>
      <c r="BQ186" s="1106"/>
      <c r="BR186" s="1106"/>
      <c r="BS186" s="1106"/>
      <c r="BT186" s="1106"/>
      <c r="BU186" s="1106"/>
      <c r="BV186" s="1106"/>
      <c r="BW186" s="1106"/>
      <c r="BX186" s="1106"/>
      <c r="BY186" s="1106"/>
      <c r="BZ186" s="1106"/>
      <c r="CA186" s="1106"/>
      <c r="CB186" s="1106"/>
      <c r="CC186" s="1106"/>
      <c r="CD186" s="1106"/>
      <c r="CE186" s="1106"/>
      <c r="CF186" s="1106"/>
      <c r="CG186" s="1106"/>
      <c r="CH186" s="1106"/>
      <c r="CI186" s="1106"/>
      <c r="CJ186" s="1106"/>
      <c r="CK186" s="1106"/>
      <c r="CL186" s="1106"/>
      <c r="CM186" s="1106"/>
      <c r="CN186" s="1106"/>
      <c r="CO186" s="1106"/>
      <c r="CP186" s="1106"/>
      <c r="CQ186" s="1106"/>
      <c r="CR186" s="1106"/>
      <c r="CS186" s="1106"/>
      <c r="CT186" s="1106"/>
      <c r="CU186" s="1106"/>
      <c r="CV186" s="1106"/>
      <c r="CW186" s="1106"/>
      <c r="CX186" s="1106"/>
      <c r="CY186" s="1106"/>
    </row>
    <row r="187" spans="1:103" s="1116" customFormat="1" ht="15" hidden="1" customHeight="1">
      <c r="A187" s="1397"/>
      <c r="B187" s="1169"/>
      <c r="C187" s="1205"/>
      <c r="D187" s="1106"/>
      <c r="E187" s="1106"/>
      <c r="F187" s="1106"/>
      <c r="G187" s="1106"/>
      <c r="H187" s="1106"/>
      <c r="I187" s="1106"/>
      <c r="J187" s="1106"/>
      <c r="K187" s="1106"/>
      <c r="L187" s="1106"/>
      <c r="M187" s="1106"/>
      <c r="N187" s="1106"/>
      <c r="O187" s="1106"/>
      <c r="P187" s="1106"/>
      <c r="Q187" s="1106"/>
      <c r="R187" s="1106"/>
      <c r="S187" s="1106"/>
      <c r="T187" s="1106"/>
      <c r="U187" s="1106"/>
      <c r="V187" s="1106"/>
      <c r="W187" s="1106"/>
      <c r="X187" s="1106"/>
      <c r="Y187" s="1106"/>
      <c r="Z187" s="1106"/>
      <c r="AA187" s="1106"/>
      <c r="AB187" s="1106"/>
      <c r="AC187" s="1106"/>
      <c r="AD187" s="1106"/>
      <c r="AE187" s="1106"/>
      <c r="AF187" s="1106"/>
      <c r="AG187" s="1106"/>
      <c r="AH187" s="1106"/>
      <c r="AI187" s="1106"/>
      <c r="AJ187" s="1106"/>
      <c r="AK187" s="1106"/>
      <c r="AL187" s="1106"/>
      <c r="AM187" s="1106"/>
      <c r="AN187" s="1106"/>
      <c r="AO187" s="1106"/>
      <c r="AP187" s="1106"/>
      <c r="AQ187" s="1106"/>
      <c r="AR187" s="1106"/>
      <c r="AS187" s="1106"/>
      <c r="AT187" s="1106"/>
      <c r="AU187" s="1106"/>
      <c r="AV187" s="1106"/>
      <c r="AW187" s="1106"/>
      <c r="AX187" s="1106"/>
      <c r="AY187" s="1106"/>
      <c r="AZ187" s="1106"/>
      <c r="BA187" s="1106"/>
      <c r="BB187" s="1106"/>
      <c r="BC187" s="1106"/>
      <c r="BD187" s="1106"/>
      <c r="BE187" s="1106"/>
      <c r="BF187" s="1106"/>
      <c r="BG187" s="1106"/>
      <c r="BH187" s="1106"/>
      <c r="BI187" s="1106"/>
      <c r="BJ187" s="1106"/>
      <c r="BK187" s="1106"/>
      <c r="BL187" s="1106"/>
      <c r="BM187" s="1106"/>
      <c r="BN187" s="1106"/>
      <c r="BO187" s="1106"/>
      <c r="BP187" s="1106"/>
      <c r="BQ187" s="1106"/>
      <c r="BR187" s="1106"/>
      <c r="BS187" s="1106"/>
      <c r="BT187" s="1106"/>
      <c r="BU187" s="1106"/>
      <c r="BV187" s="1106"/>
      <c r="BW187" s="1106"/>
      <c r="BX187" s="1106"/>
      <c r="BY187" s="1106"/>
      <c r="BZ187" s="1106"/>
      <c r="CA187" s="1106"/>
      <c r="CB187" s="1106"/>
      <c r="CC187" s="1106"/>
      <c r="CD187" s="1106"/>
      <c r="CE187" s="1106"/>
      <c r="CF187" s="1106"/>
      <c r="CG187" s="1106"/>
      <c r="CH187" s="1106"/>
      <c r="CI187" s="1106"/>
      <c r="CJ187" s="1106"/>
      <c r="CK187" s="1106"/>
      <c r="CL187" s="1106"/>
      <c r="CM187" s="1106"/>
      <c r="CN187" s="1106"/>
      <c r="CO187" s="1106"/>
      <c r="CP187" s="1106"/>
      <c r="CQ187" s="1106"/>
      <c r="CR187" s="1106"/>
      <c r="CS187" s="1106"/>
      <c r="CT187" s="1106"/>
      <c r="CU187" s="1106"/>
      <c r="CV187" s="1106"/>
      <c r="CW187" s="1106"/>
      <c r="CX187" s="1106"/>
      <c r="CY187" s="1106"/>
    </row>
    <row r="188" spans="1:103" s="1116" customFormat="1" ht="15" hidden="1" customHeight="1">
      <c r="A188" s="1397"/>
      <c r="B188" s="1169"/>
      <c r="C188" s="1205"/>
      <c r="D188" s="1106"/>
      <c r="E188" s="1106"/>
      <c r="F188" s="1106"/>
      <c r="G188" s="1106"/>
      <c r="H188" s="1106"/>
      <c r="I188" s="1106"/>
      <c r="J188" s="1106"/>
      <c r="K188" s="1106"/>
      <c r="L188" s="1106"/>
      <c r="M188" s="1106"/>
      <c r="N188" s="1106"/>
      <c r="O188" s="1106"/>
      <c r="P188" s="1106"/>
      <c r="Q188" s="1106"/>
      <c r="R188" s="1106"/>
      <c r="S188" s="1106"/>
      <c r="T188" s="1106"/>
      <c r="U188" s="1106"/>
      <c r="V188" s="1106"/>
      <c r="W188" s="1106"/>
      <c r="X188" s="1106"/>
      <c r="Y188" s="1106"/>
      <c r="Z188" s="1106"/>
      <c r="AA188" s="1106"/>
      <c r="AB188" s="1106"/>
      <c r="AC188" s="1106"/>
      <c r="AD188" s="1106"/>
      <c r="AE188" s="1106"/>
      <c r="AF188" s="1106"/>
      <c r="AG188" s="1106"/>
      <c r="AH188" s="1106"/>
      <c r="AI188" s="1106"/>
      <c r="AJ188" s="1106"/>
      <c r="AK188" s="1106"/>
      <c r="AL188" s="1106"/>
      <c r="AM188" s="1106"/>
      <c r="AN188" s="1106"/>
      <c r="AO188" s="1106"/>
      <c r="AP188" s="1106"/>
      <c r="AQ188" s="1106"/>
      <c r="AR188" s="1106"/>
      <c r="AS188" s="1106"/>
      <c r="AT188" s="1106"/>
      <c r="AU188" s="1106"/>
      <c r="AV188" s="1106"/>
      <c r="AW188" s="1106"/>
      <c r="AX188" s="1106"/>
      <c r="AY188" s="1106"/>
      <c r="AZ188" s="1106"/>
      <c r="BA188" s="1106"/>
      <c r="BB188" s="1106"/>
      <c r="BC188" s="1106"/>
      <c r="BD188" s="1106"/>
      <c r="BE188" s="1106"/>
      <c r="BF188" s="1106"/>
      <c r="BG188" s="1106"/>
      <c r="BH188" s="1106"/>
      <c r="BI188" s="1106"/>
      <c r="BJ188" s="1106"/>
      <c r="BK188" s="1106"/>
      <c r="BL188" s="1106"/>
      <c r="BM188" s="1106"/>
      <c r="BN188" s="1106"/>
      <c r="BO188" s="1106"/>
      <c r="BP188" s="1106"/>
      <c r="BQ188" s="1106"/>
      <c r="BR188" s="1106"/>
      <c r="BS188" s="1106"/>
      <c r="BT188" s="1106"/>
      <c r="BU188" s="1106"/>
      <c r="BV188" s="1106"/>
      <c r="BW188" s="1106"/>
      <c r="BX188" s="1106"/>
      <c r="BY188" s="1106"/>
      <c r="BZ188" s="1106"/>
      <c r="CA188" s="1106"/>
      <c r="CB188" s="1106"/>
      <c r="CC188" s="1106"/>
      <c r="CD188" s="1106"/>
      <c r="CE188" s="1106"/>
      <c r="CF188" s="1106"/>
      <c r="CG188" s="1106"/>
      <c r="CH188" s="1106"/>
      <c r="CI188" s="1106"/>
      <c r="CJ188" s="1106"/>
      <c r="CK188" s="1106"/>
      <c r="CL188" s="1106"/>
      <c r="CM188" s="1106"/>
      <c r="CN188" s="1106"/>
      <c r="CO188" s="1106"/>
      <c r="CP188" s="1106"/>
      <c r="CQ188" s="1106"/>
      <c r="CR188" s="1106"/>
      <c r="CS188" s="1106"/>
      <c r="CT188" s="1106"/>
      <c r="CU188" s="1106"/>
      <c r="CV188" s="1106"/>
      <c r="CW188" s="1106"/>
      <c r="CX188" s="1106"/>
      <c r="CY188" s="1106"/>
    </row>
    <row r="189" spans="1:103" s="1116" customFormat="1" ht="15" hidden="1" customHeight="1">
      <c r="A189" s="1397"/>
      <c r="B189" s="1169"/>
      <c r="C189" s="1205"/>
      <c r="D189" s="1106"/>
      <c r="E189" s="1106"/>
      <c r="F189" s="1106"/>
      <c r="G189" s="1106"/>
      <c r="H189" s="1106"/>
      <c r="I189" s="1106"/>
      <c r="J189" s="1106"/>
      <c r="K189" s="1106"/>
      <c r="L189" s="1106"/>
      <c r="M189" s="1106"/>
      <c r="N189" s="1106"/>
      <c r="O189" s="1106"/>
      <c r="P189" s="1106"/>
      <c r="Q189" s="1106"/>
      <c r="R189" s="1106"/>
      <c r="S189" s="1106"/>
      <c r="T189" s="1106"/>
      <c r="U189" s="1106"/>
      <c r="V189" s="1106"/>
      <c r="W189" s="1106"/>
      <c r="X189" s="1106"/>
      <c r="Y189" s="1106"/>
      <c r="Z189" s="1106"/>
      <c r="AA189" s="1106"/>
      <c r="AB189" s="1106"/>
      <c r="AC189" s="1106"/>
      <c r="AD189" s="1106"/>
      <c r="AE189" s="1106"/>
      <c r="AF189" s="1106"/>
      <c r="AG189" s="1106"/>
      <c r="AH189" s="1106"/>
      <c r="AI189" s="1106"/>
      <c r="AJ189" s="1106"/>
      <c r="AK189" s="1106"/>
      <c r="AL189" s="1106"/>
      <c r="AM189" s="1106"/>
      <c r="AN189" s="1106"/>
      <c r="AO189" s="1106"/>
      <c r="AP189" s="1106"/>
      <c r="AQ189" s="1106"/>
      <c r="AR189" s="1106"/>
      <c r="AS189" s="1106"/>
      <c r="AT189" s="1106"/>
      <c r="AU189" s="1106"/>
      <c r="AV189" s="1106"/>
      <c r="AW189" s="1106"/>
      <c r="AX189" s="1106"/>
      <c r="AY189" s="1106"/>
      <c r="AZ189" s="1106"/>
      <c r="BA189" s="1106"/>
      <c r="BB189" s="1106"/>
      <c r="BC189" s="1106"/>
      <c r="BD189" s="1106"/>
      <c r="BE189" s="1106"/>
      <c r="BF189" s="1106"/>
      <c r="BG189" s="1106"/>
      <c r="BH189" s="1106"/>
      <c r="BI189" s="1106"/>
      <c r="BJ189" s="1106"/>
      <c r="BK189" s="1106"/>
      <c r="BL189" s="1106"/>
      <c r="BM189" s="1106"/>
      <c r="BN189" s="1106"/>
      <c r="BO189" s="1106"/>
      <c r="BP189" s="1106"/>
      <c r="BQ189" s="1106"/>
      <c r="BR189" s="1106"/>
      <c r="BS189" s="1106"/>
      <c r="BT189" s="1106"/>
      <c r="BU189" s="1106"/>
      <c r="BV189" s="1106"/>
      <c r="BW189" s="1106"/>
      <c r="BX189" s="1106"/>
      <c r="BY189" s="1106"/>
      <c r="BZ189" s="1106"/>
      <c r="CA189" s="1106"/>
      <c r="CB189" s="1106"/>
      <c r="CC189" s="1106"/>
      <c r="CD189" s="1106"/>
      <c r="CE189" s="1106"/>
      <c r="CF189" s="1106"/>
      <c r="CG189" s="1106"/>
      <c r="CH189" s="1106"/>
      <c r="CI189" s="1106"/>
      <c r="CJ189" s="1106"/>
      <c r="CK189" s="1106"/>
      <c r="CL189" s="1106"/>
      <c r="CM189" s="1106"/>
      <c r="CN189" s="1106"/>
      <c r="CO189" s="1106"/>
      <c r="CP189" s="1106"/>
      <c r="CQ189" s="1106"/>
      <c r="CR189" s="1106"/>
      <c r="CS189" s="1106"/>
      <c r="CT189" s="1106"/>
      <c r="CU189" s="1106"/>
      <c r="CV189" s="1106"/>
      <c r="CW189" s="1106"/>
      <c r="CX189" s="1106"/>
      <c r="CY189" s="1106"/>
    </row>
    <row r="190" spans="1:103" s="1116" customFormat="1" ht="15" hidden="1" customHeight="1">
      <c r="A190" s="1397"/>
      <c r="B190" s="1169"/>
      <c r="C190" s="1205"/>
      <c r="D190" s="1106"/>
      <c r="E190" s="1106"/>
      <c r="F190" s="1106"/>
      <c r="G190" s="1106"/>
      <c r="H190" s="1106"/>
      <c r="I190" s="1106"/>
      <c r="J190" s="1106"/>
      <c r="K190" s="1106"/>
      <c r="L190" s="1106"/>
      <c r="M190" s="1106"/>
      <c r="N190" s="1106"/>
      <c r="O190" s="1106"/>
      <c r="P190" s="1106"/>
      <c r="Q190" s="1106"/>
      <c r="R190" s="1106"/>
      <c r="S190" s="1106"/>
      <c r="T190" s="1106"/>
      <c r="U190" s="1106"/>
      <c r="V190" s="1106"/>
      <c r="W190" s="1106"/>
      <c r="X190" s="1106"/>
      <c r="Y190" s="1106"/>
      <c r="Z190" s="1106"/>
      <c r="AA190" s="1106"/>
      <c r="AB190" s="1106"/>
      <c r="AC190" s="1106"/>
      <c r="AD190" s="1106"/>
      <c r="AE190" s="1106"/>
      <c r="AF190" s="1106"/>
      <c r="AG190" s="1106"/>
      <c r="AH190" s="1106"/>
      <c r="AI190" s="1106"/>
      <c r="AJ190" s="1106"/>
      <c r="AK190" s="1106"/>
      <c r="AL190" s="1106"/>
      <c r="AM190" s="1106"/>
      <c r="AN190" s="1106"/>
      <c r="AO190" s="1106"/>
      <c r="AP190" s="1106"/>
      <c r="AQ190" s="1106"/>
      <c r="AR190" s="1106"/>
      <c r="AS190" s="1106"/>
      <c r="AT190" s="1106"/>
      <c r="AU190" s="1106"/>
      <c r="AV190" s="1106"/>
      <c r="AW190" s="1106"/>
      <c r="AX190" s="1106"/>
      <c r="AY190" s="1106"/>
      <c r="AZ190" s="1106"/>
      <c r="BA190" s="1106"/>
      <c r="BB190" s="1106"/>
      <c r="BC190" s="1106"/>
      <c r="BD190" s="1106"/>
      <c r="BE190" s="1106"/>
      <c r="BF190" s="1106"/>
      <c r="BG190" s="1106"/>
      <c r="BH190" s="1106"/>
      <c r="BI190" s="1106"/>
      <c r="BJ190" s="1106"/>
      <c r="BK190" s="1106"/>
      <c r="BL190" s="1106"/>
      <c r="BM190" s="1106"/>
      <c r="BN190" s="1106"/>
      <c r="BO190" s="1106"/>
      <c r="BP190" s="1106"/>
      <c r="BQ190" s="1106"/>
      <c r="BR190" s="1106"/>
      <c r="BS190" s="1106"/>
      <c r="BT190" s="1106"/>
      <c r="BU190" s="1106"/>
      <c r="BV190" s="1106"/>
      <c r="BW190" s="1106"/>
      <c r="BX190" s="1106"/>
      <c r="BY190" s="1106"/>
      <c r="BZ190" s="1106"/>
      <c r="CA190" s="1106"/>
      <c r="CB190" s="1106"/>
      <c r="CC190" s="1106"/>
      <c r="CD190" s="1106"/>
      <c r="CE190" s="1106"/>
      <c r="CF190" s="1106"/>
      <c r="CG190" s="1106"/>
      <c r="CH190" s="1106"/>
      <c r="CI190" s="1106"/>
      <c r="CJ190" s="1106"/>
      <c r="CK190" s="1106"/>
      <c r="CL190" s="1106"/>
      <c r="CM190" s="1106"/>
      <c r="CN190" s="1106"/>
      <c r="CO190" s="1106"/>
      <c r="CP190" s="1106"/>
      <c r="CQ190" s="1106"/>
      <c r="CR190" s="1106"/>
      <c r="CS190" s="1106"/>
      <c r="CT190" s="1106"/>
      <c r="CU190" s="1106"/>
      <c r="CV190" s="1106"/>
      <c r="CW190" s="1106"/>
      <c r="CX190" s="1106"/>
      <c r="CY190" s="1106"/>
    </row>
    <row r="191" spans="1:103" s="1116" customFormat="1" ht="15" hidden="1" customHeight="1">
      <c r="A191" s="1397"/>
      <c r="B191" s="1169"/>
      <c r="C191" s="1205"/>
      <c r="D191" s="1106"/>
      <c r="E191" s="1106"/>
      <c r="F191" s="1106"/>
      <c r="G191" s="1106"/>
      <c r="H191" s="1106"/>
      <c r="I191" s="1106"/>
      <c r="J191" s="1106"/>
      <c r="K191" s="1106"/>
      <c r="L191" s="1106"/>
      <c r="M191" s="1106"/>
      <c r="N191" s="1106"/>
      <c r="O191" s="1106"/>
      <c r="P191" s="1106"/>
      <c r="Q191" s="1106"/>
      <c r="R191" s="1106"/>
      <c r="S191" s="1106"/>
      <c r="T191" s="1106"/>
      <c r="U191" s="1106"/>
      <c r="V191" s="1106"/>
      <c r="W191" s="1106"/>
      <c r="X191" s="1106"/>
      <c r="Y191" s="1106"/>
      <c r="Z191" s="1106"/>
      <c r="AA191" s="1106"/>
      <c r="AB191" s="1106"/>
      <c r="AC191" s="1106"/>
      <c r="AD191" s="1106"/>
      <c r="AE191" s="1106"/>
      <c r="AF191" s="1106"/>
      <c r="AG191" s="1106"/>
      <c r="AH191" s="1106"/>
      <c r="AI191" s="1106"/>
      <c r="AJ191" s="1106"/>
      <c r="AK191" s="1106"/>
      <c r="AL191" s="1106"/>
      <c r="AM191" s="1106"/>
      <c r="AN191" s="1106"/>
      <c r="AO191" s="1106"/>
      <c r="AP191" s="1106"/>
      <c r="AQ191" s="1106"/>
      <c r="AR191" s="1106"/>
      <c r="AS191" s="1106"/>
      <c r="AT191" s="1106"/>
      <c r="AU191" s="1106"/>
      <c r="AV191" s="1106"/>
      <c r="AW191" s="1106"/>
      <c r="AX191" s="1106"/>
      <c r="AY191" s="1106"/>
      <c r="AZ191" s="1106"/>
      <c r="BA191" s="1106"/>
      <c r="BB191" s="1106"/>
      <c r="BC191" s="1106"/>
      <c r="BD191" s="1106"/>
      <c r="BE191" s="1106"/>
      <c r="BF191" s="1106"/>
      <c r="BG191" s="1106"/>
      <c r="BH191" s="1106"/>
      <c r="BI191" s="1106"/>
      <c r="BJ191" s="1106"/>
      <c r="BK191" s="1106"/>
      <c r="BL191" s="1106"/>
      <c r="BM191" s="1106"/>
      <c r="BN191" s="1106"/>
      <c r="BO191" s="1106"/>
      <c r="BP191" s="1106"/>
      <c r="BQ191" s="1106"/>
      <c r="BR191" s="1106"/>
      <c r="BS191" s="1106"/>
      <c r="BT191" s="1106"/>
      <c r="BU191" s="1106"/>
      <c r="BV191" s="1106"/>
      <c r="BW191" s="1106"/>
      <c r="BX191" s="1106"/>
      <c r="BY191" s="1106"/>
      <c r="BZ191" s="1106"/>
      <c r="CA191" s="1106"/>
      <c r="CB191" s="1106"/>
      <c r="CC191" s="1106"/>
      <c r="CD191" s="1106"/>
      <c r="CE191" s="1106"/>
      <c r="CF191" s="1106"/>
      <c r="CG191" s="1106"/>
      <c r="CH191" s="1106"/>
      <c r="CI191" s="1106"/>
      <c r="CJ191" s="1106"/>
      <c r="CK191" s="1106"/>
      <c r="CL191" s="1106"/>
      <c r="CM191" s="1106"/>
      <c r="CN191" s="1106"/>
      <c r="CO191" s="1106"/>
      <c r="CP191" s="1106"/>
      <c r="CQ191" s="1106"/>
      <c r="CR191" s="1106"/>
      <c r="CS191" s="1106"/>
      <c r="CT191" s="1106"/>
      <c r="CU191" s="1106"/>
      <c r="CV191" s="1106"/>
      <c r="CW191" s="1106"/>
      <c r="CX191" s="1106"/>
      <c r="CY191" s="1106"/>
    </row>
    <row r="192" spans="1:103" s="1116" customFormat="1" ht="15" hidden="1" customHeight="1">
      <c r="A192" s="1397"/>
      <c r="B192" s="1169"/>
      <c r="C192" s="1205"/>
      <c r="D192" s="1106"/>
      <c r="E192" s="1106"/>
      <c r="F192" s="1106"/>
      <c r="G192" s="1106"/>
      <c r="H192" s="1106"/>
      <c r="I192" s="1106"/>
      <c r="J192" s="1106"/>
      <c r="K192" s="1106"/>
      <c r="L192" s="1106"/>
      <c r="M192" s="1106"/>
      <c r="N192" s="1106"/>
      <c r="O192" s="1106"/>
      <c r="P192" s="1106"/>
      <c r="Q192" s="1106"/>
      <c r="R192" s="1106"/>
      <c r="S192" s="1106"/>
      <c r="T192" s="1106"/>
      <c r="U192" s="1106"/>
      <c r="V192" s="1106"/>
      <c r="W192" s="1106"/>
      <c r="X192" s="1106"/>
      <c r="Y192" s="1106"/>
      <c r="Z192" s="1106"/>
      <c r="AA192" s="1106"/>
      <c r="AB192" s="1106"/>
      <c r="AC192" s="1106"/>
      <c r="AD192" s="1106"/>
      <c r="AE192" s="1106"/>
      <c r="AF192" s="1106"/>
      <c r="AG192" s="1106"/>
      <c r="AH192" s="1106"/>
      <c r="AI192" s="1106"/>
      <c r="AJ192" s="1106"/>
      <c r="AK192" s="1106"/>
      <c r="AL192" s="1106"/>
      <c r="AM192" s="1106"/>
      <c r="AN192" s="1106"/>
      <c r="AO192" s="1106"/>
      <c r="AP192" s="1106"/>
      <c r="AQ192" s="1106"/>
      <c r="AR192" s="1106"/>
      <c r="AS192" s="1106"/>
      <c r="AT192" s="1106"/>
      <c r="AU192" s="1106"/>
      <c r="AV192" s="1106"/>
      <c r="AW192" s="1106"/>
      <c r="AX192" s="1106"/>
      <c r="AY192" s="1106"/>
      <c r="AZ192" s="1106"/>
      <c r="BA192" s="1106"/>
      <c r="BB192" s="1106"/>
      <c r="BC192" s="1106"/>
      <c r="BD192" s="1106"/>
      <c r="BE192" s="1106"/>
      <c r="BF192" s="1106"/>
      <c r="BG192" s="1106"/>
      <c r="BH192" s="1106"/>
      <c r="BI192" s="1106"/>
      <c r="BJ192" s="1106"/>
      <c r="BK192" s="1106"/>
      <c r="BL192" s="1106"/>
      <c r="BM192" s="1106"/>
      <c r="BN192" s="1106"/>
      <c r="BO192" s="1106"/>
      <c r="BP192" s="1106"/>
      <c r="BQ192" s="1106"/>
      <c r="BR192" s="1106"/>
      <c r="BS192" s="1106"/>
      <c r="BT192" s="1106"/>
      <c r="BU192" s="1106"/>
      <c r="BV192" s="1106"/>
      <c r="BW192" s="1106"/>
      <c r="BX192" s="1106"/>
      <c r="BY192" s="1106"/>
      <c r="BZ192" s="1106"/>
      <c r="CA192" s="1106"/>
      <c r="CB192" s="1106"/>
      <c r="CC192" s="1106"/>
      <c r="CD192" s="1106"/>
      <c r="CE192" s="1106"/>
      <c r="CF192" s="1106"/>
      <c r="CG192" s="1106"/>
      <c r="CH192" s="1106"/>
      <c r="CI192" s="1106"/>
      <c r="CJ192" s="1106"/>
      <c r="CK192" s="1106"/>
      <c r="CL192" s="1106"/>
      <c r="CM192" s="1106"/>
      <c r="CN192" s="1106"/>
      <c r="CO192" s="1106"/>
      <c r="CP192" s="1106"/>
      <c r="CQ192" s="1106"/>
      <c r="CR192" s="1106"/>
      <c r="CS192" s="1106"/>
      <c r="CT192" s="1106"/>
      <c r="CU192" s="1106"/>
      <c r="CV192" s="1106"/>
      <c r="CW192" s="1106"/>
      <c r="CX192" s="1106"/>
      <c r="CY192" s="1106"/>
    </row>
    <row r="193" spans="1:103" s="1116" customFormat="1" ht="15" hidden="1" customHeight="1">
      <c r="A193" s="1397"/>
      <c r="B193" s="1169"/>
      <c r="C193" s="1205"/>
      <c r="D193" s="1106"/>
      <c r="E193" s="1106"/>
      <c r="F193" s="1106"/>
      <c r="G193" s="1106"/>
      <c r="H193" s="1106"/>
      <c r="I193" s="1106"/>
      <c r="J193" s="1106"/>
      <c r="K193" s="1106"/>
      <c r="L193" s="1106"/>
      <c r="M193" s="1106"/>
      <c r="N193" s="1106"/>
      <c r="O193" s="1106"/>
      <c r="P193" s="1106"/>
      <c r="Q193" s="1106"/>
      <c r="R193" s="1106"/>
      <c r="S193" s="1106"/>
      <c r="T193" s="1106"/>
      <c r="U193" s="1106"/>
      <c r="V193" s="1106"/>
      <c r="W193" s="1106"/>
      <c r="X193" s="1106"/>
      <c r="Y193" s="1106"/>
      <c r="Z193" s="1106"/>
      <c r="AA193" s="1106"/>
      <c r="AB193" s="1106"/>
      <c r="AC193" s="1106"/>
      <c r="AD193" s="1106"/>
      <c r="AE193" s="1106"/>
      <c r="AF193" s="1106"/>
      <c r="AG193" s="1106"/>
      <c r="AH193" s="1106"/>
      <c r="AI193" s="1106"/>
      <c r="AJ193" s="1106"/>
      <c r="AK193" s="1106"/>
      <c r="AL193" s="1106"/>
      <c r="AM193" s="1106"/>
      <c r="AN193" s="1106"/>
      <c r="AO193" s="1106"/>
      <c r="AP193" s="1106"/>
      <c r="AQ193" s="1106"/>
      <c r="AR193" s="1106"/>
      <c r="AS193" s="1106"/>
      <c r="AT193" s="1106"/>
      <c r="AU193" s="1106"/>
      <c r="AV193" s="1106"/>
      <c r="AW193" s="1106"/>
      <c r="AX193" s="1106"/>
      <c r="AY193" s="1106"/>
      <c r="AZ193" s="1106"/>
      <c r="BA193" s="1106"/>
      <c r="BB193" s="1106"/>
      <c r="BC193" s="1106"/>
      <c r="BD193" s="1106"/>
      <c r="BE193" s="1106"/>
      <c r="BF193" s="1106"/>
      <c r="BG193" s="1106"/>
      <c r="BH193" s="1106"/>
      <c r="BI193" s="1106"/>
      <c r="BJ193" s="1106"/>
      <c r="BK193" s="1106"/>
      <c r="BL193" s="1106"/>
      <c r="BM193" s="1106"/>
      <c r="BN193" s="1106"/>
      <c r="BO193" s="1106"/>
      <c r="BP193" s="1106"/>
      <c r="BQ193" s="1106"/>
      <c r="BR193" s="1106"/>
      <c r="BS193" s="1106"/>
      <c r="BT193" s="1106"/>
      <c r="BU193" s="1106"/>
      <c r="BV193" s="1106"/>
      <c r="BW193" s="1106"/>
      <c r="BX193" s="1106"/>
      <c r="BY193" s="1106"/>
      <c r="BZ193" s="1106"/>
      <c r="CA193" s="1106"/>
      <c r="CB193" s="1106"/>
      <c r="CC193" s="1106"/>
      <c r="CD193" s="1106"/>
      <c r="CE193" s="1106"/>
      <c r="CF193" s="1106"/>
      <c r="CG193" s="1106"/>
      <c r="CH193" s="1106"/>
      <c r="CI193" s="1106"/>
      <c r="CJ193" s="1106"/>
      <c r="CK193" s="1106"/>
      <c r="CL193" s="1106"/>
      <c r="CM193" s="1106"/>
      <c r="CN193" s="1106"/>
      <c r="CO193" s="1106"/>
      <c r="CP193" s="1106"/>
      <c r="CQ193" s="1106"/>
      <c r="CR193" s="1106"/>
      <c r="CS193" s="1106"/>
      <c r="CT193" s="1106"/>
      <c r="CU193" s="1106"/>
      <c r="CV193" s="1106"/>
      <c r="CW193" s="1106"/>
      <c r="CX193" s="1106"/>
      <c r="CY193" s="1106"/>
    </row>
    <row r="194" spans="1:103" s="1116" customFormat="1" ht="15" hidden="1" customHeight="1">
      <c r="A194" s="1397"/>
      <c r="B194" s="1169"/>
      <c r="C194" s="1205"/>
      <c r="D194" s="1106"/>
      <c r="E194" s="1106"/>
      <c r="F194" s="1106"/>
      <c r="G194" s="1106"/>
      <c r="H194" s="1106"/>
      <c r="I194" s="1106"/>
      <c r="J194" s="1106"/>
      <c r="K194" s="1106"/>
      <c r="L194" s="1106"/>
      <c r="M194" s="1106"/>
      <c r="N194" s="1106"/>
      <c r="O194" s="1106"/>
      <c r="P194" s="1106"/>
      <c r="Q194" s="1106"/>
      <c r="R194" s="1106"/>
      <c r="S194" s="1106"/>
      <c r="T194" s="1106"/>
      <c r="U194" s="1106"/>
      <c r="V194" s="1106"/>
      <c r="W194" s="1106"/>
      <c r="X194" s="1106"/>
      <c r="Y194" s="1106"/>
      <c r="Z194" s="1106"/>
      <c r="AA194" s="1106"/>
      <c r="AB194" s="1106"/>
      <c r="AC194" s="1106"/>
      <c r="AD194" s="1106"/>
      <c r="AE194" s="1106"/>
      <c r="AF194" s="1106"/>
      <c r="AG194" s="1106"/>
      <c r="AH194" s="1106"/>
      <c r="AI194" s="1106"/>
      <c r="AJ194" s="1106"/>
      <c r="AK194" s="1106"/>
      <c r="AL194" s="1106"/>
      <c r="AM194" s="1106"/>
      <c r="AN194" s="1106"/>
      <c r="AO194" s="1106"/>
      <c r="AP194" s="1106"/>
      <c r="AQ194" s="1106"/>
      <c r="AR194" s="1106"/>
      <c r="AS194" s="1106"/>
      <c r="AT194" s="1106"/>
      <c r="AU194" s="1106"/>
      <c r="AV194" s="1106"/>
      <c r="AW194" s="1106"/>
      <c r="AX194" s="1106"/>
      <c r="AY194" s="1106"/>
      <c r="AZ194" s="1106"/>
      <c r="BA194" s="1106"/>
      <c r="BB194" s="1106"/>
      <c r="BC194" s="1106"/>
      <c r="BD194" s="1106"/>
      <c r="BE194" s="1106"/>
      <c r="BF194" s="1106"/>
      <c r="BG194" s="1106"/>
      <c r="BH194" s="1106"/>
      <c r="BI194" s="1106"/>
      <c r="BJ194" s="1106"/>
      <c r="BK194" s="1106"/>
      <c r="BL194" s="1106"/>
      <c r="BM194" s="1106"/>
      <c r="BN194" s="1106"/>
      <c r="BO194" s="1106"/>
      <c r="BP194" s="1106"/>
      <c r="BQ194" s="1106"/>
      <c r="BR194" s="1106"/>
      <c r="BS194" s="1106"/>
      <c r="BT194" s="1106"/>
      <c r="BU194" s="1106"/>
      <c r="BV194" s="1106"/>
      <c r="BW194" s="1106"/>
      <c r="BX194" s="1106"/>
      <c r="BY194" s="1106"/>
      <c r="BZ194" s="1106"/>
      <c r="CA194" s="1106"/>
      <c r="CB194" s="1106"/>
      <c r="CC194" s="1106"/>
      <c r="CD194" s="1106"/>
      <c r="CE194" s="1106"/>
      <c r="CF194" s="1106"/>
      <c r="CG194" s="1106"/>
      <c r="CH194" s="1106"/>
      <c r="CI194" s="1106"/>
      <c r="CJ194" s="1106"/>
      <c r="CK194" s="1106"/>
      <c r="CL194" s="1106"/>
      <c r="CM194" s="1106"/>
      <c r="CN194" s="1106"/>
      <c r="CO194" s="1106"/>
      <c r="CP194" s="1106"/>
      <c r="CQ194" s="1106"/>
      <c r="CR194" s="1106"/>
      <c r="CS194" s="1106"/>
      <c r="CT194" s="1106"/>
      <c r="CU194" s="1106"/>
      <c r="CV194" s="1106"/>
      <c r="CW194" s="1106"/>
      <c r="CX194" s="1106"/>
      <c r="CY194" s="1106"/>
    </row>
    <row r="195" spans="1:103" s="1116" customFormat="1" ht="15" hidden="1" customHeight="1">
      <c r="A195" s="1397"/>
      <c r="B195" s="1169"/>
      <c r="C195" s="1205"/>
      <c r="D195" s="1106"/>
      <c r="E195" s="1106"/>
      <c r="F195" s="1106"/>
      <c r="G195" s="1106"/>
      <c r="H195" s="1106"/>
      <c r="I195" s="1106"/>
      <c r="J195" s="1106"/>
      <c r="K195" s="1106"/>
      <c r="L195" s="1106"/>
      <c r="M195" s="1106"/>
      <c r="N195" s="1106"/>
      <c r="O195" s="1106"/>
      <c r="P195" s="1106"/>
      <c r="Q195" s="1106"/>
      <c r="R195" s="1106"/>
      <c r="S195" s="1106"/>
      <c r="T195" s="1106"/>
      <c r="U195" s="1106"/>
      <c r="V195" s="1106"/>
      <c r="W195" s="1106"/>
      <c r="X195" s="1106"/>
      <c r="Y195" s="1106"/>
      <c r="Z195" s="1106"/>
      <c r="AA195" s="1106"/>
      <c r="AB195" s="1106"/>
      <c r="AC195" s="1106"/>
      <c r="AD195" s="1106"/>
      <c r="AE195" s="1106"/>
      <c r="AF195" s="1106"/>
      <c r="AG195" s="1106"/>
      <c r="AH195" s="1106"/>
      <c r="AI195" s="1106"/>
      <c r="AJ195" s="1106"/>
      <c r="AK195" s="1106"/>
      <c r="AL195" s="1106"/>
      <c r="AM195" s="1106"/>
      <c r="AN195" s="1106"/>
      <c r="AO195" s="1106"/>
      <c r="AP195" s="1106"/>
      <c r="AQ195" s="1106"/>
      <c r="AR195" s="1106"/>
      <c r="AS195" s="1106"/>
      <c r="AT195" s="1106"/>
      <c r="AU195" s="1106"/>
      <c r="AV195" s="1106"/>
      <c r="AW195" s="1106"/>
      <c r="AX195" s="1106"/>
      <c r="AY195" s="1106"/>
      <c r="AZ195" s="1106"/>
      <c r="BA195" s="1106"/>
      <c r="BB195" s="1106"/>
      <c r="BC195" s="1106"/>
      <c r="BD195" s="1106"/>
      <c r="BE195" s="1106"/>
      <c r="BF195" s="1106"/>
      <c r="BG195" s="1106"/>
      <c r="BH195" s="1106"/>
      <c r="BI195" s="1106"/>
      <c r="BJ195" s="1106"/>
      <c r="BK195" s="1106"/>
      <c r="BL195" s="1106"/>
      <c r="BM195" s="1106"/>
      <c r="BN195" s="1106"/>
      <c r="BO195" s="1106"/>
      <c r="BP195" s="1106"/>
      <c r="BQ195" s="1106"/>
      <c r="BR195" s="1106"/>
      <c r="BS195" s="1106"/>
      <c r="BT195" s="1106"/>
      <c r="BU195" s="1106"/>
      <c r="BV195" s="1106"/>
      <c r="BW195" s="1106"/>
      <c r="BX195" s="1106"/>
      <c r="BY195" s="1106"/>
      <c r="BZ195" s="1106"/>
      <c r="CA195" s="1106"/>
      <c r="CB195" s="1106"/>
      <c r="CC195" s="1106"/>
      <c r="CD195" s="1106"/>
      <c r="CE195" s="1106"/>
      <c r="CF195" s="1106"/>
      <c r="CG195" s="1106"/>
      <c r="CH195" s="1106"/>
      <c r="CI195" s="1106"/>
      <c r="CJ195" s="1106"/>
      <c r="CK195" s="1106"/>
      <c r="CL195" s="1106"/>
      <c r="CM195" s="1106"/>
      <c r="CN195" s="1106"/>
      <c r="CO195" s="1106"/>
      <c r="CP195" s="1106"/>
      <c r="CQ195" s="1106"/>
      <c r="CR195" s="1106"/>
      <c r="CS195" s="1106"/>
      <c r="CT195" s="1106"/>
      <c r="CU195" s="1106"/>
      <c r="CV195" s="1106"/>
      <c r="CW195" s="1106"/>
      <c r="CX195" s="1106"/>
      <c r="CY195" s="1106"/>
    </row>
    <row r="196" spans="1:103" s="1116" customFormat="1" ht="15" hidden="1" customHeight="1">
      <c r="A196" s="1397"/>
      <c r="B196" s="1169"/>
      <c r="C196" s="1205"/>
      <c r="D196" s="1106"/>
      <c r="E196" s="1106"/>
      <c r="F196" s="1106"/>
      <c r="G196" s="1106"/>
      <c r="H196" s="1106"/>
      <c r="I196" s="1106"/>
      <c r="J196" s="1106"/>
      <c r="K196" s="1106"/>
      <c r="L196" s="1106"/>
      <c r="M196" s="1106"/>
      <c r="N196" s="1106"/>
      <c r="O196" s="1106"/>
      <c r="P196" s="1106"/>
      <c r="Q196" s="1106"/>
      <c r="R196" s="1106"/>
      <c r="S196" s="1106"/>
      <c r="T196" s="1106"/>
      <c r="U196" s="1106"/>
      <c r="V196" s="1106"/>
      <c r="W196" s="1106"/>
      <c r="X196" s="1106"/>
      <c r="Y196" s="1106"/>
      <c r="Z196" s="1106"/>
      <c r="AA196" s="1106"/>
      <c r="AB196" s="1106"/>
      <c r="AC196" s="1106"/>
      <c r="AD196" s="1106"/>
      <c r="AE196" s="1106"/>
      <c r="AF196" s="1106"/>
      <c r="AG196" s="1106"/>
      <c r="AH196" s="1106"/>
      <c r="AI196" s="1106"/>
      <c r="AJ196" s="1106"/>
      <c r="AK196" s="1106"/>
      <c r="AL196" s="1106"/>
      <c r="AM196" s="1106"/>
      <c r="AN196" s="1106"/>
      <c r="AO196" s="1106"/>
      <c r="AP196" s="1106"/>
      <c r="AQ196" s="1106"/>
      <c r="AR196" s="1106"/>
      <c r="AS196" s="1106"/>
      <c r="AT196" s="1106"/>
      <c r="AU196" s="1106"/>
      <c r="AV196" s="1106"/>
      <c r="AW196" s="1106"/>
      <c r="AX196" s="1106"/>
      <c r="AY196" s="1106"/>
      <c r="AZ196" s="1106"/>
      <c r="BA196" s="1106"/>
      <c r="BB196" s="1106"/>
      <c r="BC196" s="1106"/>
      <c r="BD196" s="1106"/>
      <c r="BE196" s="1106"/>
      <c r="BF196" s="1106"/>
      <c r="BG196" s="1106"/>
      <c r="BH196" s="1106"/>
      <c r="BI196" s="1106"/>
      <c r="BJ196" s="1106"/>
      <c r="BK196" s="1106"/>
      <c r="BL196" s="1106"/>
      <c r="BM196" s="1106"/>
      <c r="BN196" s="1106"/>
      <c r="BO196" s="1106"/>
      <c r="BP196" s="1106"/>
      <c r="BQ196" s="1106"/>
      <c r="BR196" s="1106"/>
      <c r="BS196" s="1106"/>
      <c r="BT196" s="1106"/>
      <c r="BU196" s="1106"/>
      <c r="BV196" s="1106"/>
      <c r="BW196" s="1106"/>
      <c r="BX196" s="1106"/>
      <c r="BY196" s="1106"/>
      <c r="BZ196" s="1106"/>
      <c r="CA196" s="1106"/>
      <c r="CB196" s="1106"/>
      <c r="CC196" s="1106"/>
      <c r="CD196" s="1106"/>
      <c r="CE196" s="1106"/>
      <c r="CF196" s="1106"/>
      <c r="CG196" s="1106"/>
      <c r="CH196" s="1106"/>
      <c r="CI196" s="1106"/>
      <c r="CJ196" s="1106"/>
      <c r="CK196" s="1106"/>
      <c r="CL196" s="1106"/>
      <c r="CM196" s="1106"/>
      <c r="CN196" s="1106"/>
      <c r="CO196" s="1106"/>
      <c r="CP196" s="1106"/>
      <c r="CQ196" s="1106"/>
      <c r="CR196" s="1106"/>
      <c r="CS196" s="1106"/>
      <c r="CT196" s="1106"/>
      <c r="CU196" s="1106"/>
      <c r="CV196" s="1106"/>
      <c r="CW196" s="1106"/>
      <c r="CX196" s="1106"/>
      <c r="CY196" s="1106"/>
    </row>
    <row r="197" spans="1:103" s="1116" customFormat="1" ht="15" hidden="1" customHeight="1">
      <c r="A197" s="1397"/>
      <c r="B197" s="1169"/>
      <c r="C197" s="1205"/>
      <c r="D197" s="1106"/>
      <c r="E197" s="1106"/>
      <c r="F197" s="1106"/>
      <c r="G197" s="1106"/>
      <c r="H197" s="1106"/>
      <c r="I197" s="1106"/>
      <c r="J197" s="1106"/>
      <c r="K197" s="1106"/>
      <c r="L197" s="1106"/>
      <c r="M197" s="1106"/>
      <c r="N197" s="1106"/>
      <c r="O197" s="1106"/>
      <c r="P197" s="1106"/>
      <c r="Q197" s="1106"/>
      <c r="R197" s="1106"/>
      <c r="S197" s="1106"/>
      <c r="T197" s="1106"/>
      <c r="U197" s="1106"/>
      <c r="V197" s="1106"/>
      <c r="W197" s="1106"/>
      <c r="X197" s="1106"/>
      <c r="Y197" s="1106"/>
      <c r="Z197" s="1106"/>
      <c r="AA197" s="1106"/>
      <c r="AB197" s="1106"/>
      <c r="AC197" s="1106"/>
      <c r="AD197" s="1106"/>
      <c r="AE197" s="1106"/>
      <c r="AF197" s="1106"/>
      <c r="AG197" s="1106"/>
      <c r="AH197" s="1106"/>
      <c r="AI197" s="1106"/>
      <c r="AJ197" s="1106"/>
      <c r="AK197" s="1106"/>
      <c r="AL197" s="1106"/>
      <c r="AM197" s="1106"/>
      <c r="AN197" s="1106"/>
      <c r="AO197" s="1106"/>
      <c r="AP197" s="1106"/>
      <c r="AQ197" s="1106"/>
      <c r="AR197" s="1106"/>
      <c r="AS197" s="1106"/>
      <c r="AT197" s="1106"/>
      <c r="AU197" s="1106"/>
      <c r="AV197" s="1106"/>
      <c r="AW197" s="1106"/>
      <c r="AX197" s="1106"/>
      <c r="AY197" s="1106"/>
      <c r="AZ197" s="1106"/>
      <c r="BA197" s="1106"/>
      <c r="BB197" s="1106"/>
      <c r="BC197" s="1106"/>
      <c r="BD197" s="1106"/>
      <c r="BE197" s="1106"/>
      <c r="BF197" s="1106"/>
      <c r="BG197" s="1106"/>
      <c r="BH197" s="1106"/>
      <c r="BI197" s="1106"/>
      <c r="BJ197" s="1106"/>
      <c r="BK197" s="1106"/>
      <c r="BL197" s="1106"/>
      <c r="BM197" s="1106"/>
      <c r="BN197" s="1106"/>
      <c r="BO197" s="1106"/>
      <c r="BP197" s="1106"/>
      <c r="BQ197" s="1106"/>
      <c r="BR197" s="1106"/>
      <c r="BS197" s="1106"/>
      <c r="BT197" s="1106"/>
      <c r="BU197" s="1106"/>
      <c r="BV197" s="1106"/>
      <c r="BW197" s="1106"/>
      <c r="BX197" s="1106"/>
      <c r="BY197" s="1106"/>
      <c r="BZ197" s="1106"/>
      <c r="CA197" s="1106"/>
      <c r="CB197" s="1106"/>
      <c r="CC197" s="1106"/>
      <c r="CD197" s="1106"/>
      <c r="CE197" s="1106"/>
      <c r="CF197" s="1106"/>
      <c r="CG197" s="1106"/>
      <c r="CH197" s="1106"/>
      <c r="CI197" s="1106"/>
      <c r="CJ197" s="1106"/>
      <c r="CK197" s="1106"/>
      <c r="CL197" s="1106"/>
      <c r="CM197" s="1106"/>
      <c r="CN197" s="1106"/>
      <c r="CO197" s="1106"/>
      <c r="CP197" s="1106"/>
      <c r="CQ197" s="1106"/>
      <c r="CR197" s="1106"/>
      <c r="CS197" s="1106"/>
      <c r="CT197" s="1106"/>
      <c r="CU197" s="1106"/>
      <c r="CV197" s="1106"/>
      <c r="CW197" s="1106"/>
      <c r="CX197" s="1106"/>
      <c r="CY197" s="1106"/>
    </row>
    <row r="198" spans="1:103" s="1116" customFormat="1" ht="15" hidden="1" customHeight="1">
      <c r="A198" s="1397"/>
      <c r="B198" s="1169"/>
      <c r="C198" s="1205"/>
      <c r="D198" s="1106"/>
      <c r="E198" s="1106"/>
      <c r="F198" s="1106"/>
      <c r="G198" s="1106"/>
      <c r="H198" s="1106"/>
      <c r="I198" s="1106"/>
      <c r="J198" s="1106"/>
      <c r="K198" s="1106"/>
      <c r="L198" s="1106"/>
      <c r="M198" s="1106"/>
      <c r="N198" s="1106"/>
      <c r="O198" s="1106"/>
      <c r="P198" s="1106"/>
      <c r="Q198" s="1106"/>
      <c r="R198" s="1106"/>
      <c r="S198" s="1106"/>
      <c r="T198" s="1106"/>
      <c r="U198" s="1106"/>
      <c r="V198" s="1106"/>
      <c r="W198" s="1106"/>
      <c r="X198" s="1106"/>
      <c r="Y198" s="1106"/>
      <c r="Z198" s="1106"/>
      <c r="AA198" s="1106"/>
      <c r="AB198" s="1106"/>
      <c r="AC198" s="1106"/>
      <c r="AD198" s="1106"/>
      <c r="AE198" s="1106"/>
      <c r="AF198" s="1106"/>
      <c r="AG198" s="1106"/>
      <c r="AH198" s="1106"/>
      <c r="AI198" s="1106"/>
      <c r="AJ198" s="1106"/>
      <c r="AK198" s="1106"/>
      <c r="AL198" s="1106"/>
      <c r="AM198" s="1106"/>
      <c r="AN198" s="1106"/>
      <c r="AO198" s="1106"/>
      <c r="AP198" s="1106"/>
      <c r="AQ198" s="1106"/>
      <c r="AR198" s="1106"/>
      <c r="AS198" s="1106"/>
      <c r="AT198" s="1106"/>
      <c r="AU198" s="1106"/>
      <c r="AV198" s="1106"/>
      <c r="AW198" s="1106"/>
      <c r="AX198" s="1106"/>
      <c r="AY198" s="1106"/>
      <c r="AZ198" s="1106"/>
      <c r="BA198" s="1106"/>
      <c r="BB198" s="1106"/>
      <c r="BC198" s="1106"/>
      <c r="BD198" s="1106"/>
      <c r="BE198" s="1106"/>
      <c r="BF198" s="1106"/>
      <c r="BG198" s="1106"/>
      <c r="BH198" s="1106"/>
      <c r="BI198" s="1106"/>
      <c r="BJ198" s="1106"/>
      <c r="BK198" s="1106"/>
      <c r="BL198" s="1106"/>
      <c r="BM198" s="1106"/>
      <c r="BN198" s="1106"/>
      <c r="BO198" s="1106"/>
      <c r="BP198" s="1106"/>
      <c r="BQ198" s="1106"/>
      <c r="BR198" s="1106"/>
      <c r="BS198" s="1106"/>
      <c r="BT198" s="1106"/>
      <c r="BU198" s="1106"/>
      <c r="BV198" s="1106"/>
      <c r="BW198" s="1106"/>
      <c r="BX198" s="1106"/>
      <c r="BY198" s="1106"/>
      <c r="BZ198" s="1106"/>
      <c r="CA198" s="1106"/>
      <c r="CB198" s="1106"/>
      <c r="CC198" s="1106"/>
      <c r="CD198" s="1106"/>
      <c r="CE198" s="1106"/>
      <c r="CF198" s="1106"/>
      <c r="CG198" s="1106"/>
      <c r="CH198" s="1106"/>
      <c r="CI198" s="1106"/>
      <c r="CJ198" s="1106"/>
      <c r="CK198" s="1106"/>
      <c r="CL198" s="1106"/>
      <c r="CM198" s="1106"/>
      <c r="CN198" s="1106"/>
      <c r="CO198" s="1106"/>
      <c r="CP198" s="1106"/>
      <c r="CQ198" s="1106"/>
      <c r="CR198" s="1106"/>
      <c r="CS198" s="1106"/>
      <c r="CT198" s="1106"/>
      <c r="CU198" s="1106"/>
      <c r="CV198" s="1106"/>
      <c r="CW198" s="1106"/>
      <c r="CX198" s="1106"/>
      <c r="CY198" s="1106"/>
    </row>
    <row r="199" spans="1:103" s="1116" customFormat="1" ht="15" hidden="1" customHeight="1">
      <c r="A199" s="1397"/>
      <c r="B199" s="1169"/>
      <c r="C199" s="1205"/>
      <c r="D199" s="1106"/>
      <c r="E199" s="1106"/>
      <c r="F199" s="1106"/>
      <c r="G199" s="1106"/>
      <c r="H199" s="1106"/>
      <c r="I199" s="1106"/>
      <c r="J199" s="1106"/>
      <c r="K199" s="1106"/>
      <c r="L199" s="1106"/>
      <c r="M199" s="1106"/>
      <c r="N199" s="1106"/>
      <c r="O199" s="1106"/>
      <c r="P199" s="1106"/>
      <c r="Q199" s="1106"/>
      <c r="R199" s="1106"/>
      <c r="S199" s="1106"/>
      <c r="T199" s="1106"/>
      <c r="U199" s="1106"/>
      <c r="V199" s="1106"/>
      <c r="W199" s="1106"/>
      <c r="X199" s="1106"/>
      <c r="Y199" s="1106"/>
      <c r="Z199" s="1106"/>
      <c r="AA199" s="1106"/>
      <c r="AB199" s="1106"/>
      <c r="AC199" s="1106"/>
      <c r="AD199" s="1106"/>
      <c r="AE199" s="1106"/>
      <c r="AF199" s="1106"/>
      <c r="AG199" s="1106"/>
      <c r="AH199" s="1106"/>
      <c r="AI199" s="1106"/>
      <c r="AJ199" s="1106"/>
      <c r="AK199" s="1106"/>
      <c r="AL199" s="1106"/>
      <c r="AM199" s="1106"/>
      <c r="AN199" s="1106"/>
      <c r="AO199" s="1106"/>
      <c r="AP199" s="1106"/>
      <c r="AQ199" s="1106"/>
      <c r="AR199" s="1106"/>
      <c r="AS199" s="1106"/>
      <c r="AT199" s="1106"/>
      <c r="AU199" s="1106"/>
      <c r="AV199" s="1106"/>
      <c r="AW199" s="1106"/>
      <c r="AX199" s="1106"/>
      <c r="AY199" s="1106"/>
      <c r="AZ199" s="1106"/>
      <c r="BA199" s="1106"/>
      <c r="BB199" s="1106"/>
      <c r="BC199" s="1106"/>
      <c r="BD199" s="1106"/>
      <c r="BE199" s="1106"/>
      <c r="BF199" s="1106"/>
      <c r="BG199" s="1106"/>
      <c r="BH199" s="1106"/>
      <c r="BI199" s="1106"/>
      <c r="BJ199" s="1106"/>
      <c r="BK199" s="1106"/>
      <c r="BL199" s="1106"/>
      <c r="BM199" s="1106"/>
      <c r="BN199" s="1106"/>
      <c r="BO199" s="1106"/>
      <c r="BP199" s="1106"/>
      <c r="BQ199" s="1106"/>
      <c r="BR199" s="1106"/>
      <c r="BS199" s="1106"/>
      <c r="BT199" s="1106"/>
      <c r="BU199" s="1106"/>
      <c r="BV199" s="1106"/>
      <c r="BW199" s="1106"/>
      <c r="BX199" s="1106"/>
      <c r="BY199" s="1106"/>
      <c r="BZ199" s="1106"/>
      <c r="CA199" s="1106"/>
      <c r="CB199" s="1106"/>
      <c r="CC199" s="1106"/>
      <c r="CD199" s="1106"/>
      <c r="CE199" s="1106"/>
      <c r="CF199" s="1106"/>
      <c r="CG199" s="1106"/>
      <c r="CH199" s="1106"/>
      <c r="CI199" s="1106"/>
      <c r="CJ199" s="1106"/>
      <c r="CK199" s="1106"/>
      <c r="CL199" s="1106"/>
      <c r="CM199" s="1106"/>
      <c r="CN199" s="1106"/>
      <c r="CO199" s="1106"/>
      <c r="CP199" s="1106"/>
      <c r="CQ199" s="1106"/>
      <c r="CR199" s="1106"/>
      <c r="CS199" s="1106"/>
      <c r="CT199" s="1106"/>
      <c r="CU199" s="1106"/>
      <c r="CV199" s="1106"/>
      <c r="CW199" s="1106"/>
      <c r="CX199" s="1106"/>
      <c r="CY199" s="1106"/>
    </row>
    <row r="200" spans="1:103" s="1116" customFormat="1" ht="15" hidden="1" customHeight="1">
      <c r="A200" s="1397"/>
      <c r="B200" s="1169"/>
      <c r="C200" s="1205"/>
      <c r="D200" s="1106"/>
      <c r="E200" s="1106"/>
      <c r="F200" s="1106"/>
      <c r="G200" s="1106"/>
      <c r="H200" s="1106"/>
      <c r="I200" s="1106"/>
      <c r="J200" s="1106"/>
      <c r="K200" s="1106"/>
      <c r="L200" s="1106"/>
      <c r="M200" s="1106"/>
      <c r="N200" s="1106"/>
      <c r="O200" s="1106"/>
      <c r="P200" s="1106"/>
      <c r="Q200" s="1106"/>
      <c r="R200" s="1106"/>
      <c r="S200" s="1106"/>
      <c r="T200" s="1106"/>
      <c r="U200" s="1106"/>
      <c r="V200" s="1106"/>
      <c r="W200" s="1106"/>
      <c r="X200" s="1106"/>
      <c r="Y200" s="1106"/>
      <c r="Z200" s="1106"/>
      <c r="AA200" s="1106"/>
      <c r="AB200" s="1106"/>
      <c r="AC200" s="1106"/>
      <c r="AD200" s="1106"/>
      <c r="AE200" s="1106"/>
      <c r="AF200" s="1106"/>
      <c r="AG200" s="1106"/>
      <c r="AH200" s="1106"/>
      <c r="AI200" s="1106"/>
      <c r="AJ200" s="1106"/>
      <c r="AK200" s="1106"/>
      <c r="AL200" s="1106"/>
      <c r="AM200" s="1106"/>
      <c r="AN200" s="1106"/>
      <c r="AO200" s="1106"/>
      <c r="AP200" s="1106"/>
      <c r="AQ200" s="1106"/>
      <c r="AR200" s="1106"/>
      <c r="AS200" s="1106"/>
      <c r="AT200" s="1106"/>
      <c r="AU200" s="1106"/>
      <c r="AV200" s="1106"/>
      <c r="AW200" s="1106"/>
      <c r="AX200" s="1106"/>
      <c r="AY200" s="1106"/>
      <c r="AZ200" s="1106"/>
      <c r="BA200" s="1106"/>
      <c r="BB200" s="1106"/>
      <c r="BC200" s="1106"/>
      <c r="BD200" s="1106"/>
      <c r="BE200" s="1106"/>
      <c r="BF200" s="1106"/>
      <c r="BG200" s="1106"/>
      <c r="BH200" s="1106"/>
      <c r="BI200" s="1106"/>
      <c r="BJ200" s="1106"/>
      <c r="BK200" s="1106"/>
      <c r="BL200" s="1106"/>
      <c r="BM200" s="1106"/>
      <c r="BN200" s="1106"/>
      <c r="BO200" s="1106"/>
      <c r="BP200" s="1106"/>
      <c r="BQ200" s="1106"/>
      <c r="BR200" s="1106"/>
      <c r="BS200" s="1106"/>
      <c r="BT200" s="1106"/>
      <c r="BU200" s="1106"/>
      <c r="BV200" s="1106"/>
      <c r="BW200" s="1106"/>
      <c r="BX200" s="1106"/>
      <c r="BY200" s="1106"/>
      <c r="BZ200" s="1106"/>
      <c r="CA200" s="1106"/>
      <c r="CB200" s="1106"/>
      <c r="CC200" s="1106"/>
      <c r="CD200" s="1106"/>
      <c r="CE200" s="1106"/>
      <c r="CF200" s="1106"/>
      <c r="CG200" s="1106"/>
      <c r="CH200" s="1106"/>
      <c r="CI200" s="1106"/>
      <c r="CJ200" s="1106"/>
      <c r="CK200" s="1106"/>
      <c r="CL200" s="1106"/>
      <c r="CM200" s="1106"/>
      <c r="CN200" s="1106"/>
      <c r="CO200" s="1106"/>
      <c r="CP200" s="1106"/>
      <c r="CQ200" s="1106"/>
      <c r="CR200" s="1106"/>
      <c r="CS200" s="1106"/>
      <c r="CT200" s="1106"/>
      <c r="CU200" s="1106"/>
      <c r="CV200" s="1106"/>
      <c r="CW200" s="1106"/>
      <c r="CX200" s="1106"/>
      <c r="CY200" s="1106"/>
    </row>
    <row r="201" spans="1:103" s="1116" customFormat="1" ht="15" hidden="1" customHeight="1">
      <c r="A201" s="1397"/>
      <c r="B201" s="1169"/>
      <c r="C201" s="1205"/>
      <c r="D201" s="1106"/>
      <c r="E201" s="1106"/>
      <c r="F201" s="1106"/>
      <c r="G201" s="1106"/>
      <c r="H201" s="1106"/>
      <c r="I201" s="1106"/>
      <c r="J201" s="1106"/>
      <c r="K201" s="1106"/>
      <c r="L201" s="1106"/>
      <c r="M201" s="1106"/>
      <c r="N201" s="1106"/>
      <c r="O201" s="1106"/>
      <c r="P201" s="1106"/>
      <c r="Q201" s="1106"/>
      <c r="R201" s="1106"/>
      <c r="S201" s="1106"/>
      <c r="T201" s="1106"/>
      <c r="U201" s="1106"/>
      <c r="V201" s="1106"/>
      <c r="W201" s="1106"/>
      <c r="X201" s="1106"/>
      <c r="Y201" s="1106"/>
      <c r="Z201" s="1106"/>
      <c r="AA201" s="1106"/>
      <c r="AB201" s="1106"/>
      <c r="AC201" s="1106"/>
      <c r="AD201" s="1106"/>
      <c r="AE201" s="1106"/>
      <c r="AF201" s="1106"/>
      <c r="AG201" s="1106"/>
      <c r="AH201" s="1106"/>
      <c r="AI201" s="1106"/>
      <c r="AJ201" s="1106"/>
      <c r="AK201" s="1106"/>
      <c r="AL201" s="1106"/>
      <c r="AM201" s="1106"/>
      <c r="AN201" s="1106"/>
      <c r="AO201" s="1106"/>
      <c r="AP201" s="1106"/>
      <c r="AQ201" s="1106"/>
      <c r="AR201" s="1106"/>
      <c r="AS201" s="1106"/>
      <c r="AT201" s="1106"/>
      <c r="AU201" s="1106"/>
      <c r="AV201" s="1106"/>
      <c r="AW201" s="1106"/>
      <c r="AX201" s="1106"/>
      <c r="AY201" s="1106"/>
      <c r="AZ201" s="1106"/>
      <c r="BA201" s="1106"/>
      <c r="BB201" s="1106"/>
      <c r="BC201" s="1106"/>
      <c r="BD201" s="1106"/>
      <c r="BE201" s="1106"/>
      <c r="BF201" s="1106"/>
      <c r="BG201" s="1106"/>
      <c r="BH201" s="1106"/>
      <c r="BI201" s="1106"/>
      <c r="BJ201" s="1106"/>
      <c r="BK201" s="1106"/>
      <c r="BL201" s="1106"/>
      <c r="BM201" s="1106"/>
      <c r="BN201" s="1106"/>
      <c r="BO201" s="1106"/>
      <c r="BP201" s="1106"/>
      <c r="BQ201" s="1106"/>
      <c r="BR201" s="1106"/>
      <c r="BS201" s="1106"/>
      <c r="BT201" s="1106"/>
      <c r="BU201" s="1106"/>
      <c r="BV201" s="1106"/>
      <c r="BW201" s="1106"/>
      <c r="BX201" s="1106"/>
      <c r="BY201" s="1106"/>
      <c r="BZ201" s="1106"/>
      <c r="CA201" s="1106"/>
      <c r="CB201" s="1106"/>
      <c r="CC201" s="1106"/>
      <c r="CD201" s="1106"/>
      <c r="CE201" s="1106"/>
      <c r="CF201" s="1106"/>
      <c r="CG201" s="1106"/>
      <c r="CH201" s="1106"/>
      <c r="CI201" s="1106"/>
      <c r="CJ201" s="1106"/>
      <c r="CK201" s="1106"/>
      <c r="CL201" s="1106"/>
      <c r="CM201" s="1106"/>
      <c r="CN201" s="1106"/>
      <c r="CO201" s="1106"/>
      <c r="CP201" s="1106"/>
      <c r="CQ201" s="1106"/>
      <c r="CR201" s="1106"/>
      <c r="CS201" s="1106"/>
      <c r="CT201" s="1106"/>
      <c r="CU201" s="1106"/>
      <c r="CV201" s="1106"/>
      <c r="CW201" s="1106"/>
      <c r="CX201" s="1106"/>
      <c r="CY201" s="1106"/>
    </row>
    <row r="202" spans="1:103" s="1116" customFormat="1" ht="15" hidden="1" customHeight="1">
      <c r="A202" s="1397"/>
      <c r="B202" s="1169"/>
      <c r="C202" s="1205"/>
      <c r="D202" s="1106"/>
      <c r="E202" s="1106"/>
      <c r="F202" s="1106"/>
      <c r="G202" s="1106"/>
      <c r="H202" s="1106"/>
      <c r="I202" s="1106"/>
      <c r="J202" s="1106"/>
      <c r="K202" s="1106"/>
      <c r="L202" s="1106"/>
      <c r="M202" s="1106"/>
      <c r="N202" s="1106"/>
      <c r="O202" s="1106"/>
      <c r="P202" s="1106"/>
      <c r="Q202" s="1106"/>
      <c r="R202" s="1106"/>
      <c r="S202" s="1106"/>
      <c r="T202" s="1106"/>
      <c r="U202" s="1106"/>
      <c r="V202" s="1106"/>
      <c r="W202" s="1106"/>
      <c r="X202" s="1106"/>
      <c r="Y202" s="1106"/>
      <c r="Z202" s="1106"/>
      <c r="AA202" s="1106"/>
      <c r="AB202" s="1106"/>
      <c r="AC202" s="1106"/>
      <c r="AD202" s="1106"/>
      <c r="AE202" s="1106"/>
      <c r="AF202" s="1106"/>
      <c r="AG202" s="1106"/>
      <c r="AH202" s="1106"/>
      <c r="AI202" s="1106"/>
      <c r="AJ202" s="1106"/>
      <c r="AK202" s="1106"/>
      <c r="AL202" s="1106"/>
      <c r="AM202" s="1106"/>
      <c r="AN202" s="1106"/>
      <c r="AO202" s="1106"/>
      <c r="AP202" s="1106"/>
      <c r="AQ202" s="1106"/>
      <c r="AR202" s="1106"/>
      <c r="AS202" s="1106"/>
      <c r="AT202" s="1106"/>
      <c r="AU202" s="1106"/>
      <c r="AV202" s="1106"/>
      <c r="AW202" s="1106"/>
      <c r="AX202" s="1106"/>
      <c r="AY202" s="1106"/>
      <c r="AZ202" s="1106"/>
      <c r="BA202" s="1106"/>
      <c r="BB202" s="1106"/>
      <c r="BC202" s="1106"/>
      <c r="BD202" s="1106"/>
      <c r="BE202" s="1106"/>
      <c r="BF202" s="1106"/>
      <c r="BG202" s="1106"/>
      <c r="BH202" s="1106"/>
      <c r="BI202" s="1106"/>
      <c r="BJ202" s="1106"/>
      <c r="BK202" s="1106"/>
      <c r="BL202" s="1106"/>
      <c r="BM202" s="1106"/>
      <c r="BN202" s="1106"/>
      <c r="BO202" s="1106"/>
      <c r="BP202" s="1106"/>
      <c r="BQ202" s="1106"/>
      <c r="BR202" s="1106"/>
      <c r="BS202" s="1106"/>
      <c r="BT202" s="1106"/>
      <c r="BU202" s="1106"/>
      <c r="BV202" s="1106"/>
      <c r="BW202" s="1106"/>
      <c r="BX202" s="1106"/>
      <c r="BY202" s="1106"/>
      <c r="BZ202" s="1106"/>
      <c r="CA202" s="1106"/>
      <c r="CB202" s="1106"/>
      <c r="CC202" s="1106"/>
      <c r="CD202" s="1106"/>
      <c r="CE202" s="1106"/>
      <c r="CF202" s="1106"/>
      <c r="CG202" s="1106"/>
      <c r="CH202" s="1106"/>
      <c r="CI202" s="1106"/>
      <c r="CJ202" s="1106"/>
      <c r="CK202" s="1106"/>
      <c r="CL202" s="1106"/>
      <c r="CM202" s="1106"/>
      <c r="CN202" s="1106"/>
      <c r="CO202" s="1106"/>
      <c r="CP202" s="1106"/>
      <c r="CQ202" s="1106"/>
      <c r="CR202" s="1106"/>
      <c r="CS202" s="1106"/>
      <c r="CT202" s="1106"/>
      <c r="CU202" s="1106"/>
      <c r="CV202" s="1106"/>
      <c r="CW202" s="1106"/>
      <c r="CX202" s="1106"/>
      <c r="CY202" s="1106"/>
    </row>
    <row r="203" spans="1:103" s="1116" customFormat="1" ht="15" hidden="1" customHeight="1">
      <c r="A203" s="1397"/>
      <c r="B203" s="1169"/>
      <c r="C203" s="1205"/>
      <c r="D203" s="1106"/>
      <c r="E203" s="1106"/>
      <c r="F203" s="1106"/>
      <c r="G203" s="1106"/>
      <c r="H203" s="1106"/>
      <c r="I203" s="1106"/>
      <c r="J203" s="1106"/>
      <c r="K203" s="1106"/>
      <c r="L203" s="1106"/>
      <c r="M203" s="1106"/>
      <c r="N203" s="1106"/>
      <c r="O203" s="1106"/>
      <c r="P203" s="1106"/>
      <c r="Q203" s="1106"/>
      <c r="R203" s="1106"/>
      <c r="S203" s="1106"/>
      <c r="T203" s="1106"/>
      <c r="U203" s="1106"/>
      <c r="V203" s="1106"/>
      <c r="W203" s="1106"/>
      <c r="X203" s="1106"/>
      <c r="Y203" s="1106"/>
      <c r="Z203" s="1106"/>
      <c r="AA203" s="1106"/>
      <c r="AB203" s="1106"/>
      <c r="AC203" s="1106"/>
      <c r="AD203" s="1106"/>
      <c r="AE203" s="1106"/>
      <c r="AF203" s="1106"/>
      <c r="AG203" s="1106"/>
      <c r="AH203" s="1106"/>
      <c r="AI203" s="1106"/>
      <c r="AJ203" s="1106"/>
      <c r="AK203" s="1106"/>
      <c r="AL203" s="1106"/>
      <c r="AM203" s="1106"/>
      <c r="AN203" s="1106"/>
      <c r="AO203" s="1106"/>
      <c r="AP203" s="1106"/>
      <c r="AQ203" s="1106"/>
      <c r="AR203" s="1106"/>
      <c r="AS203" s="1106"/>
      <c r="AT203" s="1106"/>
      <c r="AU203" s="1106"/>
      <c r="AV203" s="1106"/>
      <c r="AW203" s="1106"/>
      <c r="AX203" s="1106"/>
      <c r="AY203" s="1106"/>
      <c r="AZ203" s="1106"/>
      <c r="BA203" s="1106"/>
      <c r="BB203" s="1106"/>
      <c r="BC203" s="1106"/>
      <c r="BD203" s="1106"/>
      <c r="BE203" s="1106"/>
      <c r="BF203" s="1106"/>
      <c r="BG203" s="1106"/>
      <c r="BH203" s="1106"/>
      <c r="BI203" s="1106"/>
      <c r="BJ203" s="1106"/>
      <c r="BK203" s="1106"/>
      <c r="BL203" s="1106"/>
      <c r="BM203" s="1106"/>
      <c r="BN203" s="1106"/>
      <c r="BO203" s="1106"/>
      <c r="BP203" s="1106"/>
      <c r="BQ203" s="1106"/>
      <c r="BR203" s="1106"/>
      <c r="BS203" s="1106"/>
      <c r="BT203" s="1106"/>
      <c r="BU203" s="1106"/>
      <c r="BV203" s="1106"/>
      <c r="BW203" s="1106"/>
      <c r="BX203" s="1106"/>
      <c r="BY203" s="1106"/>
      <c r="BZ203" s="1106"/>
      <c r="CA203" s="1106"/>
      <c r="CB203" s="1106"/>
      <c r="CC203" s="1106"/>
      <c r="CD203" s="1106"/>
      <c r="CE203" s="1106"/>
      <c r="CF203" s="1106"/>
      <c r="CG203" s="1106"/>
      <c r="CH203" s="1106"/>
      <c r="CI203" s="1106"/>
      <c r="CJ203" s="1106"/>
      <c r="CK203" s="1106"/>
      <c r="CL203" s="1106"/>
      <c r="CM203" s="1106"/>
      <c r="CN203" s="1106"/>
      <c r="CO203" s="1106"/>
      <c r="CP203" s="1106"/>
      <c r="CQ203" s="1106"/>
      <c r="CR203" s="1106"/>
      <c r="CS203" s="1106"/>
      <c r="CT203" s="1106"/>
      <c r="CU203" s="1106"/>
      <c r="CV203" s="1106"/>
      <c r="CW203" s="1106"/>
      <c r="CX203" s="1106"/>
      <c r="CY203" s="1106"/>
    </row>
    <row r="204" spans="1:103" s="1116" customFormat="1" ht="15" hidden="1" customHeight="1">
      <c r="A204" s="1397"/>
      <c r="B204" s="1169"/>
      <c r="C204" s="1205"/>
      <c r="D204" s="1106"/>
      <c r="E204" s="1106"/>
      <c r="F204" s="1106"/>
      <c r="G204" s="1106"/>
      <c r="H204" s="1106"/>
      <c r="I204" s="1106"/>
      <c r="J204" s="1106"/>
      <c r="K204" s="1106"/>
      <c r="L204" s="1106"/>
      <c r="M204" s="1106"/>
      <c r="N204" s="1106"/>
      <c r="O204" s="1106"/>
      <c r="P204" s="1106"/>
      <c r="Q204" s="1106"/>
      <c r="R204" s="1106"/>
      <c r="S204" s="1106"/>
      <c r="T204" s="1106"/>
      <c r="U204" s="1106"/>
      <c r="V204" s="1106"/>
      <c r="W204" s="1106"/>
      <c r="X204" s="1106"/>
      <c r="Y204" s="1106"/>
      <c r="Z204" s="1106"/>
      <c r="AA204" s="1106"/>
      <c r="AB204" s="1106"/>
      <c r="AC204" s="1106"/>
      <c r="AD204" s="1106"/>
      <c r="AE204" s="1106"/>
      <c r="AF204" s="1106"/>
      <c r="AG204" s="1106"/>
      <c r="AH204" s="1106"/>
      <c r="AI204" s="1106"/>
      <c r="AJ204" s="1106"/>
      <c r="AK204" s="1106"/>
      <c r="AL204" s="1106"/>
      <c r="AM204" s="1106"/>
      <c r="AN204" s="1106"/>
      <c r="AO204" s="1106"/>
      <c r="AP204" s="1106"/>
      <c r="AQ204" s="1106"/>
      <c r="AR204" s="1106"/>
      <c r="AS204" s="1106"/>
      <c r="AT204" s="1106"/>
      <c r="AU204" s="1106"/>
      <c r="AV204" s="1106"/>
      <c r="AW204" s="1106"/>
      <c r="AX204" s="1106"/>
      <c r="AY204" s="1106"/>
      <c r="AZ204" s="1106"/>
      <c r="BA204" s="1106"/>
      <c r="BB204" s="1106"/>
      <c r="BC204" s="1106"/>
      <c r="BD204" s="1106"/>
      <c r="BE204" s="1106"/>
      <c r="BF204" s="1106"/>
      <c r="BG204" s="1106"/>
      <c r="BH204" s="1106"/>
      <c r="BI204" s="1106"/>
      <c r="BJ204" s="1106"/>
      <c r="BK204" s="1106"/>
      <c r="BL204" s="1106"/>
      <c r="BM204" s="1106"/>
      <c r="BN204" s="1106"/>
      <c r="BO204" s="1106"/>
      <c r="BP204" s="1106"/>
      <c r="BQ204" s="1106"/>
      <c r="BR204" s="1106"/>
      <c r="BS204" s="1106"/>
      <c r="BT204" s="1106"/>
      <c r="BU204" s="1106"/>
      <c r="BV204" s="1106"/>
      <c r="BW204" s="1106"/>
      <c r="BX204" s="1106"/>
      <c r="BY204" s="1106"/>
      <c r="BZ204" s="1106"/>
      <c r="CA204" s="1106"/>
      <c r="CB204" s="1106"/>
      <c r="CC204" s="1106"/>
      <c r="CD204" s="1106"/>
      <c r="CE204" s="1106"/>
      <c r="CF204" s="1106"/>
      <c r="CG204" s="1106"/>
      <c r="CH204" s="1106"/>
      <c r="CI204" s="1106"/>
      <c r="CJ204" s="1106"/>
      <c r="CK204" s="1106"/>
      <c r="CL204" s="1106"/>
      <c r="CM204" s="1106"/>
      <c r="CN204" s="1106"/>
      <c r="CO204" s="1106"/>
      <c r="CP204" s="1106"/>
      <c r="CQ204" s="1106"/>
      <c r="CR204" s="1106"/>
      <c r="CS204" s="1106"/>
      <c r="CT204" s="1106"/>
      <c r="CU204" s="1106"/>
      <c r="CV204" s="1106"/>
      <c r="CW204" s="1106"/>
      <c r="CX204" s="1106"/>
      <c r="CY204" s="1106"/>
    </row>
    <row r="205" spans="1:103" s="1116" customFormat="1" ht="15" hidden="1" customHeight="1">
      <c r="A205" s="1397"/>
      <c r="B205" s="1169"/>
      <c r="C205" s="1205"/>
      <c r="D205" s="1106"/>
      <c r="E205" s="1106"/>
      <c r="F205" s="1106"/>
      <c r="G205" s="1106"/>
      <c r="H205" s="1106"/>
      <c r="I205" s="1106"/>
      <c r="J205" s="1106"/>
      <c r="K205" s="1106"/>
      <c r="L205" s="1106"/>
      <c r="M205" s="1106"/>
      <c r="N205" s="1106"/>
      <c r="O205" s="1106"/>
      <c r="P205" s="1106"/>
      <c r="Q205" s="1106"/>
      <c r="R205" s="1106"/>
      <c r="S205" s="1106"/>
      <c r="T205" s="1106"/>
      <c r="U205" s="1106"/>
      <c r="V205" s="1106"/>
      <c r="W205" s="1106"/>
      <c r="X205" s="1106"/>
      <c r="Y205" s="1106"/>
      <c r="Z205" s="1106"/>
      <c r="AA205" s="1106"/>
      <c r="AB205" s="1106"/>
      <c r="AC205" s="1106"/>
      <c r="AD205" s="1106"/>
      <c r="AE205" s="1106"/>
      <c r="AF205" s="1106"/>
      <c r="AG205" s="1106"/>
      <c r="AH205" s="1106"/>
      <c r="AI205" s="1106"/>
      <c r="AJ205" s="1106"/>
      <c r="AK205" s="1106"/>
      <c r="AL205" s="1106"/>
      <c r="AM205" s="1106"/>
      <c r="AN205" s="1106"/>
      <c r="AO205" s="1106"/>
      <c r="AP205" s="1106"/>
      <c r="AQ205" s="1106"/>
      <c r="AR205" s="1106"/>
      <c r="AS205" s="1106"/>
      <c r="AT205" s="1106"/>
      <c r="AU205" s="1106"/>
      <c r="AV205" s="1106"/>
      <c r="AW205" s="1106"/>
      <c r="AX205" s="1106"/>
      <c r="AY205" s="1106"/>
      <c r="AZ205" s="1106"/>
      <c r="BA205" s="1106"/>
      <c r="BB205" s="1106"/>
      <c r="BC205" s="1106"/>
      <c r="BD205" s="1106"/>
      <c r="BE205" s="1106"/>
      <c r="BF205" s="1106"/>
      <c r="BG205" s="1106"/>
      <c r="BH205" s="1106"/>
      <c r="BI205" s="1106"/>
      <c r="BJ205" s="1106"/>
      <c r="BK205" s="1106"/>
      <c r="BL205" s="1106"/>
      <c r="BM205" s="1106"/>
      <c r="BN205" s="1106"/>
      <c r="BO205" s="1106"/>
      <c r="BP205" s="1106"/>
      <c r="BQ205" s="1106"/>
      <c r="BR205" s="1106"/>
      <c r="BS205" s="1106"/>
      <c r="BT205" s="1106"/>
      <c r="BU205" s="1106"/>
      <c r="BV205" s="1106"/>
      <c r="BW205" s="1106"/>
      <c r="BX205" s="1106"/>
      <c r="BY205" s="1106"/>
      <c r="BZ205" s="1106"/>
      <c r="CA205" s="1106"/>
      <c r="CB205" s="1106"/>
      <c r="CC205" s="1106"/>
      <c r="CD205" s="1106"/>
      <c r="CE205" s="1106"/>
      <c r="CF205" s="1106"/>
      <c r="CG205" s="1106"/>
      <c r="CH205" s="1106"/>
      <c r="CI205" s="1106"/>
      <c r="CJ205" s="1106"/>
      <c r="CK205" s="1106"/>
      <c r="CL205" s="1106"/>
      <c r="CM205" s="1106"/>
      <c r="CN205" s="1106"/>
      <c r="CO205" s="1106"/>
      <c r="CP205" s="1106"/>
      <c r="CQ205" s="1106"/>
      <c r="CR205" s="1106"/>
      <c r="CS205" s="1106"/>
      <c r="CT205" s="1106"/>
      <c r="CU205" s="1106"/>
      <c r="CV205" s="1106"/>
      <c r="CW205" s="1106"/>
      <c r="CX205" s="1106"/>
      <c r="CY205" s="1106"/>
    </row>
    <row r="206" spans="1:103" s="1116" customFormat="1" ht="15" hidden="1" customHeight="1">
      <c r="A206" s="1397"/>
      <c r="B206" s="1169"/>
      <c r="C206" s="1205"/>
      <c r="D206" s="1106"/>
      <c r="E206" s="1106"/>
      <c r="F206" s="1106"/>
      <c r="G206" s="1106"/>
      <c r="H206" s="1106"/>
      <c r="I206" s="1106"/>
      <c r="J206" s="1106"/>
      <c r="K206" s="1106"/>
      <c r="L206" s="1106"/>
      <c r="M206" s="1106"/>
      <c r="N206" s="1106"/>
      <c r="O206" s="1106"/>
      <c r="P206" s="1106"/>
      <c r="Q206" s="1106"/>
      <c r="R206" s="1106"/>
      <c r="S206" s="1106"/>
      <c r="T206" s="1106"/>
      <c r="U206" s="1106"/>
      <c r="V206" s="1106"/>
      <c r="W206" s="1106"/>
      <c r="X206" s="1106"/>
      <c r="Y206" s="1106"/>
      <c r="Z206" s="1106"/>
      <c r="AA206" s="1106"/>
      <c r="AB206" s="1106"/>
      <c r="AC206" s="1106"/>
      <c r="AD206" s="1106"/>
      <c r="AE206" s="1106"/>
      <c r="AF206" s="1106"/>
      <c r="AG206" s="1106"/>
      <c r="AH206" s="1106"/>
      <c r="AI206" s="1106"/>
      <c r="AJ206" s="1106"/>
      <c r="AK206" s="1106"/>
      <c r="AL206" s="1106"/>
      <c r="AM206" s="1106"/>
      <c r="AN206" s="1106"/>
      <c r="AO206" s="1106"/>
      <c r="AP206" s="1106"/>
      <c r="AQ206" s="1106"/>
      <c r="AR206" s="1106"/>
      <c r="AS206" s="1106"/>
      <c r="AT206" s="1106"/>
      <c r="AU206" s="1106"/>
      <c r="AV206" s="1106"/>
      <c r="AW206" s="1106"/>
      <c r="AX206" s="1106"/>
      <c r="AY206" s="1106"/>
      <c r="AZ206" s="1106"/>
      <c r="BA206" s="1106"/>
      <c r="BB206" s="1106"/>
      <c r="BC206" s="1106"/>
      <c r="BD206" s="1106"/>
      <c r="BE206" s="1106"/>
      <c r="BF206" s="1106"/>
      <c r="BG206" s="1106"/>
      <c r="BH206" s="1106"/>
      <c r="BI206" s="1106"/>
      <c r="BJ206" s="1106"/>
      <c r="BK206" s="1106"/>
      <c r="BL206" s="1106"/>
      <c r="BM206" s="1106"/>
      <c r="BN206" s="1106"/>
      <c r="BO206" s="1106"/>
      <c r="BP206" s="1106"/>
      <c r="BQ206" s="1106"/>
      <c r="BR206" s="1106"/>
      <c r="BS206" s="1106"/>
      <c r="BT206" s="1106"/>
      <c r="BU206" s="1106"/>
      <c r="BV206" s="1106"/>
      <c r="BW206" s="1106"/>
      <c r="BX206" s="1106"/>
      <c r="BY206" s="1106"/>
      <c r="BZ206" s="1106"/>
      <c r="CA206" s="1106"/>
      <c r="CB206" s="1106"/>
      <c r="CC206" s="1106"/>
      <c r="CD206" s="1106"/>
      <c r="CE206" s="1106"/>
      <c r="CF206" s="1106"/>
      <c r="CG206" s="1106"/>
      <c r="CH206" s="1106"/>
      <c r="CI206" s="1106"/>
      <c r="CJ206" s="1106"/>
      <c r="CK206" s="1106"/>
      <c r="CL206" s="1106"/>
      <c r="CM206" s="1106"/>
      <c r="CN206" s="1106"/>
      <c r="CO206" s="1106"/>
      <c r="CP206" s="1106"/>
      <c r="CQ206" s="1106"/>
      <c r="CR206" s="1106"/>
      <c r="CS206" s="1106"/>
      <c r="CT206" s="1106"/>
      <c r="CU206" s="1106"/>
      <c r="CV206" s="1106"/>
      <c r="CW206" s="1106"/>
      <c r="CX206" s="1106"/>
      <c r="CY206" s="1106"/>
    </row>
    <row r="207" spans="1:103" s="1116" customFormat="1" ht="15" hidden="1" customHeight="1">
      <c r="A207" s="1397"/>
      <c r="B207" s="1169"/>
      <c r="C207" s="1205"/>
      <c r="D207" s="1106"/>
      <c r="E207" s="1106"/>
      <c r="F207" s="1106"/>
      <c r="G207" s="1106"/>
      <c r="H207" s="1106"/>
      <c r="I207" s="1106"/>
      <c r="J207" s="1106"/>
      <c r="K207" s="1106"/>
      <c r="L207" s="1106"/>
      <c r="M207" s="1106"/>
      <c r="N207" s="1106"/>
      <c r="O207" s="1106"/>
      <c r="P207" s="1106"/>
      <c r="Q207" s="1106"/>
      <c r="R207" s="1106"/>
      <c r="S207" s="1106"/>
      <c r="T207" s="1106"/>
      <c r="U207" s="1106"/>
      <c r="V207" s="1106"/>
      <c r="W207" s="1106"/>
      <c r="X207" s="1106"/>
      <c r="Y207" s="1106"/>
      <c r="Z207" s="1106"/>
      <c r="AA207" s="1106"/>
      <c r="AB207" s="1106"/>
      <c r="AC207" s="1106"/>
      <c r="AD207" s="1106"/>
      <c r="AE207" s="1106"/>
      <c r="AF207" s="1106"/>
      <c r="AG207" s="1106"/>
      <c r="AH207" s="1106"/>
      <c r="AI207" s="1106"/>
      <c r="AJ207" s="1106"/>
      <c r="AK207" s="1106"/>
      <c r="AL207" s="1106"/>
      <c r="AM207" s="1106"/>
      <c r="AN207" s="1106"/>
      <c r="AO207" s="1106"/>
      <c r="AP207" s="1106"/>
      <c r="AQ207" s="1106"/>
      <c r="AR207" s="1106"/>
      <c r="AS207" s="1106"/>
      <c r="AT207" s="1106"/>
      <c r="AU207" s="1106"/>
      <c r="AV207" s="1106"/>
      <c r="AW207" s="1106"/>
      <c r="AX207" s="1106"/>
      <c r="AY207" s="1106"/>
      <c r="AZ207" s="1106"/>
      <c r="BA207" s="1106"/>
      <c r="BB207" s="1106"/>
      <c r="BC207" s="1106"/>
      <c r="BD207" s="1106"/>
      <c r="BE207" s="1106"/>
      <c r="BF207" s="1106"/>
      <c r="BG207" s="1106"/>
      <c r="BH207" s="1106"/>
      <c r="BI207" s="1106"/>
      <c r="BJ207" s="1106"/>
      <c r="BK207" s="1106"/>
      <c r="BL207" s="1106"/>
      <c r="BM207" s="1106"/>
      <c r="BN207" s="1106"/>
      <c r="BO207" s="1106"/>
      <c r="BP207" s="1106"/>
      <c r="BQ207" s="1106"/>
      <c r="BR207" s="1106"/>
      <c r="BS207" s="1106"/>
      <c r="BT207" s="1106"/>
      <c r="BU207" s="1106"/>
      <c r="BV207" s="1106"/>
      <c r="BW207" s="1106"/>
      <c r="BX207" s="1106"/>
      <c r="BY207" s="1106"/>
      <c r="BZ207" s="1106"/>
      <c r="CA207" s="1106"/>
      <c r="CB207" s="1106"/>
      <c r="CC207" s="1106"/>
      <c r="CD207" s="1106"/>
      <c r="CE207" s="1106"/>
      <c r="CF207" s="1106"/>
      <c r="CG207" s="1106"/>
      <c r="CH207" s="1106"/>
      <c r="CI207" s="1106"/>
      <c r="CJ207" s="1106"/>
      <c r="CK207" s="1106"/>
      <c r="CL207" s="1106"/>
      <c r="CM207" s="1106"/>
      <c r="CN207" s="1106"/>
      <c r="CO207" s="1106"/>
      <c r="CP207" s="1106"/>
      <c r="CQ207" s="1106"/>
      <c r="CR207" s="1106"/>
      <c r="CS207" s="1106"/>
      <c r="CT207" s="1106"/>
      <c r="CU207" s="1106"/>
      <c r="CV207" s="1106"/>
      <c r="CW207" s="1106"/>
      <c r="CX207" s="1106"/>
      <c r="CY207" s="1106"/>
    </row>
    <row r="208" spans="1:103" s="1116" customFormat="1" ht="15" hidden="1" customHeight="1">
      <c r="A208" s="1397"/>
      <c r="B208" s="1169"/>
      <c r="C208" s="1205"/>
      <c r="D208" s="1106"/>
      <c r="E208" s="1106"/>
      <c r="F208" s="1106"/>
      <c r="G208" s="1106"/>
      <c r="H208" s="1106"/>
      <c r="I208" s="1106"/>
      <c r="J208" s="1106"/>
      <c r="K208" s="1106"/>
      <c r="L208" s="1106"/>
      <c r="M208" s="1106"/>
      <c r="N208" s="1106"/>
      <c r="O208" s="1106"/>
      <c r="P208" s="1106"/>
      <c r="Q208" s="1106"/>
      <c r="R208" s="1106"/>
      <c r="S208" s="1106"/>
      <c r="T208" s="1106"/>
      <c r="U208" s="1106"/>
      <c r="V208" s="1106"/>
      <c r="W208" s="1106"/>
      <c r="X208" s="1106"/>
      <c r="Y208" s="1106"/>
      <c r="Z208" s="1106"/>
      <c r="AA208" s="1106"/>
      <c r="AB208" s="1106"/>
      <c r="AC208" s="1106"/>
      <c r="AD208" s="1106"/>
      <c r="AE208" s="1106"/>
      <c r="AF208" s="1106"/>
      <c r="AG208" s="1106"/>
      <c r="AH208" s="1106"/>
      <c r="AI208" s="1106"/>
      <c r="AJ208" s="1106"/>
      <c r="AK208" s="1106"/>
      <c r="AL208" s="1106"/>
      <c r="AM208" s="1106"/>
      <c r="AN208" s="1106"/>
      <c r="AO208" s="1106"/>
      <c r="AP208" s="1106"/>
      <c r="AQ208" s="1106"/>
      <c r="AR208" s="1106"/>
      <c r="AS208" s="1106"/>
      <c r="AT208" s="1106"/>
      <c r="AU208" s="1106"/>
      <c r="AV208" s="1106"/>
      <c r="AW208" s="1106"/>
      <c r="AX208" s="1106"/>
      <c r="AY208" s="1106"/>
      <c r="AZ208" s="1106"/>
      <c r="BA208" s="1106"/>
      <c r="BB208" s="1106"/>
      <c r="BC208" s="1106"/>
      <c r="BD208" s="1106"/>
      <c r="BE208" s="1106"/>
      <c r="BF208" s="1106"/>
      <c r="BG208" s="1106"/>
      <c r="BH208" s="1106"/>
      <c r="BI208" s="1106"/>
      <c r="BJ208" s="1106"/>
      <c r="BK208" s="1106"/>
      <c r="BL208" s="1106"/>
      <c r="BM208" s="1106"/>
      <c r="BN208" s="1106"/>
      <c r="BO208" s="1106"/>
      <c r="BP208" s="1106"/>
      <c r="BQ208" s="1106"/>
      <c r="BR208" s="1106"/>
      <c r="BS208" s="1106"/>
      <c r="BT208" s="1106"/>
      <c r="BU208" s="1106"/>
      <c r="BV208" s="1106"/>
      <c r="BW208" s="1106"/>
      <c r="BX208" s="1106"/>
      <c r="BY208" s="1106"/>
      <c r="BZ208" s="1106"/>
      <c r="CA208" s="1106"/>
      <c r="CB208" s="1106"/>
      <c r="CC208" s="1106"/>
      <c r="CD208" s="1106"/>
      <c r="CE208" s="1106"/>
      <c r="CF208" s="1106"/>
      <c r="CG208" s="1106"/>
      <c r="CH208" s="1106"/>
      <c r="CI208" s="1106"/>
      <c r="CJ208" s="1106"/>
      <c r="CK208" s="1106"/>
      <c r="CL208" s="1106"/>
      <c r="CM208" s="1106"/>
      <c r="CN208" s="1106"/>
      <c r="CO208" s="1106"/>
      <c r="CP208" s="1106"/>
      <c r="CQ208" s="1106"/>
      <c r="CR208" s="1106"/>
      <c r="CS208" s="1106"/>
      <c r="CT208" s="1106"/>
      <c r="CU208" s="1106"/>
      <c r="CV208" s="1106"/>
      <c r="CW208" s="1106"/>
      <c r="CX208" s="1106"/>
      <c r="CY208" s="1106"/>
    </row>
    <row r="209" spans="1:103" s="1116" customFormat="1" ht="15" hidden="1" customHeight="1">
      <c r="A209" s="1397"/>
      <c r="B209" s="1169"/>
      <c r="C209" s="1205"/>
      <c r="D209" s="1106"/>
      <c r="E209" s="1106"/>
      <c r="F209" s="1106"/>
      <c r="G209" s="1106"/>
      <c r="H209" s="1106"/>
      <c r="I209" s="1106"/>
      <c r="J209" s="1106"/>
      <c r="K209" s="1106"/>
      <c r="L209" s="1106"/>
      <c r="M209" s="1106"/>
      <c r="N209" s="1106"/>
      <c r="O209" s="1106"/>
      <c r="P209" s="1106"/>
      <c r="Q209" s="1106"/>
      <c r="R209" s="1106"/>
      <c r="S209" s="1106"/>
      <c r="T209" s="1106"/>
      <c r="U209" s="1106"/>
      <c r="V209" s="1106"/>
      <c r="W209" s="1106"/>
      <c r="X209" s="1106"/>
      <c r="Y209" s="1106"/>
      <c r="Z209" s="1106"/>
      <c r="AA209" s="1106"/>
      <c r="AB209" s="1106"/>
      <c r="AC209" s="1106"/>
      <c r="AD209" s="1106"/>
      <c r="AE209" s="1106"/>
      <c r="AF209" s="1106"/>
      <c r="AG209" s="1106"/>
      <c r="AH209" s="1106"/>
      <c r="AI209" s="1106"/>
      <c r="AJ209" s="1106"/>
      <c r="AK209" s="1106"/>
      <c r="AL209" s="1106"/>
      <c r="AM209" s="1106"/>
      <c r="AN209" s="1106"/>
      <c r="AO209" s="1106"/>
      <c r="AP209" s="1106"/>
      <c r="AQ209" s="1106"/>
      <c r="AR209" s="1106"/>
      <c r="AS209" s="1106"/>
      <c r="AT209" s="1106"/>
      <c r="AU209" s="1106"/>
      <c r="AV209" s="1106"/>
      <c r="AW209" s="1106"/>
      <c r="AX209" s="1106"/>
      <c r="AY209" s="1106"/>
      <c r="AZ209" s="1106"/>
      <c r="BA209" s="1106"/>
      <c r="BB209" s="1106"/>
      <c r="BC209" s="1106"/>
      <c r="BD209" s="1106"/>
      <c r="BE209" s="1106"/>
      <c r="BF209" s="1106"/>
      <c r="BG209" s="1106"/>
      <c r="BH209" s="1106"/>
      <c r="BI209" s="1106"/>
      <c r="BJ209" s="1106"/>
      <c r="BK209" s="1106"/>
      <c r="BL209" s="1106"/>
      <c r="BM209" s="1106"/>
      <c r="BN209" s="1106"/>
      <c r="BO209" s="1106"/>
      <c r="BP209" s="1106"/>
      <c r="BQ209" s="1106"/>
      <c r="BR209" s="1106"/>
      <c r="BS209" s="1106"/>
      <c r="BT209" s="1106"/>
      <c r="BU209" s="1106"/>
      <c r="BV209" s="1106"/>
      <c r="BW209" s="1106"/>
      <c r="BX209" s="1106"/>
      <c r="BY209" s="1106"/>
      <c r="BZ209" s="1106"/>
      <c r="CA209" s="1106"/>
      <c r="CB209" s="1106"/>
      <c r="CC209" s="1106"/>
      <c r="CD209" s="1106"/>
      <c r="CE209" s="1106"/>
      <c r="CF209" s="1106"/>
      <c r="CG209" s="1106"/>
      <c r="CH209" s="1106"/>
      <c r="CI209" s="1106"/>
      <c r="CJ209" s="1106"/>
      <c r="CK209" s="1106"/>
      <c r="CL209" s="1106"/>
      <c r="CM209" s="1106"/>
      <c r="CN209" s="1106"/>
      <c r="CO209" s="1106"/>
      <c r="CP209" s="1106"/>
      <c r="CQ209" s="1106"/>
      <c r="CR209" s="1106"/>
      <c r="CS209" s="1106"/>
      <c r="CT209" s="1106"/>
      <c r="CU209" s="1106"/>
      <c r="CV209" s="1106"/>
      <c r="CW209" s="1106"/>
      <c r="CX209" s="1106"/>
      <c r="CY209" s="1106"/>
    </row>
    <row r="210" spans="1:103" s="1116" customFormat="1" ht="15" hidden="1" customHeight="1">
      <c r="A210" s="1397"/>
      <c r="B210" s="1169"/>
      <c r="C210" s="1205"/>
      <c r="D210" s="1106"/>
      <c r="E210" s="1106"/>
      <c r="F210" s="1106"/>
      <c r="G210" s="1106"/>
      <c r="H210" s="1106"/>
      <c r="I210" s="1106"/>
      <c r="J210" s="1106"/>
      <c r="K210" s="1106"/>
      <c r="L210" s="1106"/>
      <c r="M210" s="1106"/>
      <c r="N210" s="1106"/>
      <c r="O210" s="1106"/>
      <c r="P210" s="1106"/>
      <c r="Q210" s="1106"/>
      <c r="R210" s="1106"/>
      <c r="S210" s="1106"/>
      <c r="T210" s="1106"/>
      <c r="U210" s="1106"/>
      <c r="V210" s="1106"/>
      <c r="W210" s="1106"/>
      <c r="X210" s="1106"/>
      <c r="Y210" s="1106"/>
      <c r="Z210" s="1106"/>
      <c r="AA210" s="1106"/>
      <c r="AB210" s="1106"/>
      <c r="AC210" s="1106"/>
      <c r="AD210" s="1106"/>
      <c r="AE210" s="1106"/>
      <c r="AF210" s="1106"/>
      <c r="AG210" s="1106"/>
      <c r="AH210" s="1106"/>
      <c r="AI210" s="1106"/>
      <c r="AJ210" s="1106"/>
      <c r="AK210" s="1106"/>
      <c r="AL210" s="1106"/>
      <c r="AM210" s="1106"/>
      <c r="AN210" s="1106"/>
      <c r="AO210" s="1106"/>
      <c r="AP210" s="1106"/>
      <c r="AQ210" s="1106"/>
      <c r="AR210" s="1106"/>
      <c r="AS210" s="1106"/>
      <c r="AT210" s="1106"/>
      <c r="AU210" s="1106"/>
      <c r="AV210" s="1106"/>
      <c r="AW210" s="1106"/>
      <c r="AX210" s="1106"/>
      <c r="AY210" s="1106"/>
      <c r="AZ210" s="1106"/>
      <c r="BA210" s="1106"/>
      <c r="BB210" s="1106"/>
      <c r="BC210" s="1106"/>
      <c r="BD210" s="1106"/>
      <c r="BE210" s="1106"/>
      <c r="BF210" s="1106"/>
      <c r="BG210" s="1106"/>
      <c r="BH210" s="1106"/>
      <c r="BI210" s="1106"/>
      <c r="BJ210" s="1106"/>
      <c r="BK210" s="1106"/>
      <c r="BL210" s="1106"/>
      <c r="BM210" s="1106"/>
      <c r="BN210" s="1106"/>
      <c r="BO210" s="1106"/>
      <c r="BP210" s="1106"/>
      <c r="BQ210" s="1106"/>
      <c r="BR210" s="1106"/>
      <c r="BS210" s="1106"/>
      <c r="BT210" s="1106"/>
      <c r="BU210" s="1106"/>
      <c r="BV210" s="1106"/>
      <c r="BW210" s="1106"/>
      <c r="BX210" s="1106"/>
      <c r="BY210" s="1106"/>
      <c r="BZ210" s="1106"/>
      <c r="CA210" s="1106"/>
      <c r="CB210" s="1106"/>
      <c r="CC210" s="1106"/>
      <c r="CD210" s="1106"/>
      <c r="CE210" s="1106"/>
      <c r="CF210" s="1106"/>
      <c r="CG210" s="1106"/>
      <c r="CH210" s="1106"/>
      <c r="CI210" s="1106"/>
      <c r="CJ210" s="1106"/>
      <c r="CK210" s="1106"/>
      <c r="CL210" s="1106"/>
      <c r="CM210" s="1106"/>
      <c r="CN210" s="1106"/>
      <c r="CO210" s="1106"/>
      <c r="CP210" s="1106"/>
      <c r="CQ210" s="1106"/>
      <c r="CR210" s="1106"/>
      <c r="CS210" s="1106"/>
      <c r="CT210" s="1106"/>
      <c r="CU210" s="1106"/>
      <c r="CV210" s="1106"/>
      <c r="CW210" s="1106"/>
      <c r="CX210" s="1106"/>
      <c r="CY210" s="1106"/>
    </row>
    <row r="211" spans="1:103" s="1116" customFormat="1" ht="15" hidden="1" customHeight="1">
      <c r="A211" s="1397"/>
      <c r="B211" s="1169"/>
      <c r="C211" s="1205"/>
      <c r="D211" s="1106"/>
      <c r="E211" s="1106"/>
      <c r="F211" s="1106"/>
      <c r="G211" s="1106"/>
      <c r="H211" s="1106"/>
      <c r="I211" s="1106"/>
      <c r="J211" s="1106"/>
      <c r="K211" s="1106"/>
      <c r="L211" s="1106"/>
      <c r="M211" s="1106"/>
      <c r="N211" s="1106"/>
      <c r="O211" s="1106"/>
      <c r="P211" s="1106"/>
      <c r="Q211" s="1106"/>
      <c r="R211" s="1106"/>
      <c r="S211" s="1106"/>
      <c r="T211" s="1106"/>
      <c r="U211" s="1106"/>
      <c r="V211" s="1106"/>
      <c r="W211" s="1106"/>
      <c r="X211" s="1106"/>
      <c r="Y211" s="1106"/>
      <c r="Z211" s="1106"/>
      <c r="AA211" s="1106"/>
      <c r="AB211" s="1106"/>
      <c r="AC211" s="1106"/>
      <c r="AD211" s="1106"/>
      <c r="AE211" s="1106"/>
      <c r="AF211" s="1106"/>
      <c r="AG211" s="1106"/>
      <c r="AH211" s="1106"/>
      <c r="AI211" s="1106"/>
      <c r="AJ211" s="1106"/>
      <c r="AK211" s="1106"/>
      <c r="AL211" s="1106"/>
      <c r="AM211" s="1106"/>
      <c r="AN211" s="1106"/>
      <c r="AO211" s="1106"/>
      <c r="AP211" s="1106"/>
      <c r="AQ211" s="1106"/>
      <c r="AR211" s="1106"/>
      <c r="AS211" s="1106"/>
      <c r="AT211" s="1106"/>
      <c r="AU211" s="1106"/>
      <c r="AV211" s="1106"/>
      <c r="AW211" s="1106"/>
      <c r="AX211" s="1106"/>
      <c r="AY211" s="1106"/>
      <c r="AZ211" s="1106"/>
      <c r="BA211" s="1106"/>
      <c r="BB211" s="1106"/>
      <c r="BC211" s="1106"/>
      <c r="BD211" s="1106"/>
      <c r="BE211" s="1106"/>
      <c r="BF211" s="1106"/>
      <c r="BG211" s="1106"/>
      <c r="BH211" s="1106"/>
      <c r="BI211" s="1106"/>
      <c r="BJ211" s="1106"/>
      <c r="BK211" s="1106"/>
      <c r="BL211" s="1106"/>
      <c r="BM211" s="1106"/>
      <c r="BN211" s="1106"/>
      <c r="BO211" s="1106"/>
      <c r="BP211" s="1106"/>
      <c r="BQ211" s="1106"/>
      <c r="BR211" s="1106"/>
      <c r="BS211" s="1106"/>
      <c r="BT211" s="1106"/>
      <c r="BU211" s="1106"/>
      <c r="BV211" s="1106"/>
      <c r="BW211" s="1106"/>
      <c r="BX211" s="1106"/>
      <c r="BY211" s="1106"/>
      <c r="BZ211" s="1106"/>
      <c r="CA211" s="1106"/>
      <c r="CB211" s="1106"/>
      <c r="CC211" s="1106"/>
      <c r="CD211" s="1106"/>
      <c r="CE211" s="1106"/>
      <c r="CF211" s="1106"/>
      <c r="CG211" s="1106"/>
      <c r="CH211" s="1106"/>
      <c r="CI211" s="1106"/>
      <c r="CJ211" s="1106"/>
      <c r="CK211" s="1106"/>
      <c r="CL211" s="1106"/>
      <c r="CM211" s="1106"/>
      <c r="CN211" s="1106"/>
      <c r="CO211" s="1106"/>
      <c r="CP211" s="1106"/>
      <c r="CQ211" s="1106"/>
      <c r="CR211" s="1106"/>
      <c r="CS211" s="1106"/>
      <c r="CT211" s="1106"/>
      <c r="CU211" s="1106"/>
      <c r="CV211" s="1106"/>
      <c r="CW211" s="1106"/>
      <c r="CX211" s="1106"/>
      <c r="CY211" s="1106"/>
    </row>
    <row r="212" spans="1:103" s="1116" customFormat="1" ht="15" hidden="1" customHeight="1">
      <c r="A212" s="1397"/>
      <c r="B212" s="1169"/>
      <c r="C212" s="1205"/>
      <c r="D212" s="1106"/>
      <c r="E212" s="1106"/>
      <c r="F212" s="1106"/>
      <c r="G212" s="1106"/>
      <c r="H212" s="1106"/>
      <c r="I212" s="1106"/>
      <c r="J212" s="1106"/>
      <c r="K212" s="1106"/>
      <c r="L212" s="1106"/>
      <c r="M212" s="1106"/>
      <c r="N212" s="1106"/>
      <c r="O212" s="1106"/>
      <c r="P212" s="1106"/>
      <c r="Q212" s="1106"/>
      <c r="R212" s="1106"/>
      <c r="S212" s="1106"/>
      <c r="T212" s="1106"/>
      <c r="U212" s="1106"/>
      <c r="V212" s="1106"/>
      <c r="W212" s="1106"/>
      <c r="X212" s="1106"/>
      <c r="Y212" s="1106"/>
      <c r="Z212" s="1106"/>
      <c r="AA212" s="1106"/>
      <c r="AB212" s="1106"/>
      <c r="AC212" s="1106"/>
      <c r="AD212" s="1106"/>
      <c r="AE212" s="1106"/>
      <c r="AF212" s="1106"/>
      <c r="AG212" s="1106"/>
      <c r="AH212" s="1106"/>
      <c r="AI212" s="1106"/>
      <c r="AJ212" s="1106"/>
      <c r="AK212" s="1106"/>
      <c r="AL212" s="1106"/>
      <c r="AM212" s="1106"/>
      <c r="AN212" s="1106"/>
      <c r="AO212" s="1106"/>
      <c r="AP212" s="1106"/>
      <c r="AQ212" s="1106"/>
      <c r="AR212" s="1106"/>
      <c r="AS212" s="1106"/>
      <c r="AT212" s="1106"/>
      <c r="AU212" s="1106"/>
      <c r="AV212" s="1106"/>
      <c r="AW212" s="1106"/>
      <c r="AX212" s="1106"/>
      <c r="AY212" s="1106"/>
      <c r="AZ212" s="1106"/>
      <c r="BA212" s="1106"/>
      <c r="BB212" s="1106"/>
      <c r="BC212" s="1106"/>
      <c r="BD212" s="1106"/>
      <c r="BE212" s="1106"/>
      <c r="BF212" s="1106"/>
      <c r="BG212" s="1106"/>
      <c r="BH212" s="1106"/>
      <c r="BI212" s="1106"/>
      <c r="BJ212" s="1106"/>
      <c r="BK212" s="1106"/>
      <c r="BL212" s="1106"/>
      <c r="BM212" s="1106"/>
      <c r="BN212" s="1106"/>
      <c r="BO212" s="1106"/>
      <c r="BP212" s="1106"/>
      <c r="BQ212" s="1106"/>
      <c r="BR212" s="1106"/>
      <c r="BS212" s="1106"/>
      <c r="BT212" s="1106"/>
      <c r="BU212" s="1106"/>
      <c r="BV212" s="1106"/>
      <c r="BW212" s="1106"/>
      <c r="BX212" s="1106"/>
      <c r="BY212" s="1106"/>
      <c r="BZ212" s="1106"/>
      <c r="CA212" s="1106"/>
      <c r="CB212" s="1106"/>
      <c r="CC212" s="1106"/>
      <c r="CD212" s="1106"/>
      <c r="CE212" s="1106"/>
      <c r="CF212" s="1106"/>
      <c r="CG212" s="1106"/>
      <c r="CH212" s="1106"/>
      <c r="CI212" s="1106"/>
      <c r="CJ212" s="1106"/>
      <c r="CK212" s="1106"/>
      <c r="CL212" s="1106"/>
      <c r="CM212" s="1106"/>
      <c r="CN212" s="1106"/>
      <c r="CO212" s="1106"/>
      <c r="CP212" s="1106"/>
      <c r="CQ212" s="1106"/>
      <c r="CR212" s="1106"/>
      <c r="CS212" s="1106"/>
      <c r="CT212" s="1106"/>
      <c r="CU212" s="1106"/>
      <c r="CV212" s="1106"/>
      <c r="CW212" s="1106"/>
      <c r="CX212" s="1106"/>
      <c r="CY212" s="1106"/>
    </row>
    <row r="213" spans="1:103" s="1116" customFormat="1" ht="15" hidden="1" customHeight="1">
      <c r="A213" s="1397"/>
      <c r="B213" s="1169"/>
      <c r="C213" s="1205"/>
      <c r="D213" s="1106"/>
      <c r="E213" s="1106"/>
      <c r="F213" s="1106"/>
      <c r="G213" s="1106"/>
      <c r="H213" s="1106"/>
      <c r="I213" s="1106"/>
      <c r="J213" s="1106"/>
      <c r="K213" s="1106"/>
      <c r="L213" s="1106"/>
      <c r="M213" s="1106"/>
      <c r="N213" s="1106"/>
      <c r="O213" s="1106"/>
      <c r="P213" s="1106"/>
      <c r="Q213" s="1106"/>
      <c r="R213" s="1106"/>
      <c r="S213" s="1106"/>
      <c r="T213" s="1106"/>
      <c r="U213" s="1106"/>
      <c r="V213" s="1106"/>
      <c r="W213" s="1106"/>
      <c r="X213" s="1106"/>
      <c r="Y213" s="1106"/>
      <c r="Z213" s="1106"/>
      <c r="AA213" s="1106"/>
      <c r="AB213" s="1106"/>
      <c r="AC213" s="1106"/>
      <c r="AD213" s="1106"/>
      <c r="AE213" s="1106"/>
      <c r="AF213" s="1106"/>
      <c r="AG213" s="1106"/>
      <c r="AH213" s="1106"/>
      <c r="AI213" s="1106"/>
      <c r="AJ213" s="1106"/>
      <c r="AK213" s="1106"/>
      <c r="AL213" s="1106"/>
      <c r="AM213" s="1106"/>
      <c r="AN213" s="1106"/>
      <c r="AO213" s="1106"/>
      <c r="AP213" s="1106"/>
      <c r="AQ213" s="1106"/>
      <c r="AR213" s="1106"/>
      <c r="AS213" s="1106"/>
      <c r="AT213" s="1106"/>
      <c r="AU213" s="1106"/>
      <c r="AV213" s="1106"/>
      <c r="AW213" s="1106"/>
      <c r="AX213" s="1106"/>
      <c r="AY213" s="1106"/>
      <c r="AZ213" s="1106"/>
      <c r="BA213" s="1106"/>
      <c r="BB213" s="1106"/>
      <c r="BC213" s="1106"/>
      <c r="BD213" s="1106"/>
      <c r="BE213" s="1106"/>
      <c r="BF213" s="1106"/>
      <c r="BG213" s="1106"/>
      <c r="BH213" s="1106"/>
      <c r="BI213" s="1106"/>
      <c r="BJ213" s="1106"/>
      <c r="BK213" s="1106"/>
      <c r="BL213" s="1106"/>
      <c r="BM213" s="1106"/>
      <c r="BN213" s="1106"/>
      <c r="BO213" s="1106"/>
      <c r="BP213" s="1106"/>
      <c r="BQ213" s="1106"/>
      <c r="BR213" s="1106"/>
      <c r="BS213" s="1106"/>
      <c r="BT213" s="1106"/>
      <c r="BU213" s="1106"/>
      <c r="BV213" s="1106"/>
      <c r="BW213" s="1106"/>
      <c r="BX213" s="1106"/>
      <c r="BY213" s="1106"/>
      <c r="BZ213" s="1106"/>
      <c r="CA213" s="1106"/>
      <c r="CB213" s="1106"/>
      <c r="CC213" s="1106"/>
      <c r="CD213" s="1106"/>
      <c r="CE213" s="1106"/>
      <c r="CF213" s="1106"/>
      <c r="CG213" s="1106"/>
      <c r="CH213" s="1106"/>
      <c r="CI213" s="1106"/>
      <c r="CJ213" s="1106"/>
      <c r="CK213" s="1106"/>
      <c r="CL213" s="1106"/>
      <c r="CM213" s="1106"/>
      <c r="CN213" s="1106"/>
      <c r="CO213" s="1106"/>
      <c r="CP213" s="1106"/>
      <c r="CQ213" s="1106"/>
      <c r="CR213" s="1106"/>
      <c r="CS213" s="1106"/>
      <c r="CT213" s="1106"/>
      <c r="CU213" s="1106"/>
      <c r="CV213" s="1106"/>
      <c r="CW213" s="1106"/>
      <c r="CX213" s="1106"/>
      <c r="CY213" s="1106"/>
    </row>
    <row r="214" spans="1:103" s="1116" customFormat="1" ht="15" hidden="1" customHeight="1">
      <c r="A214" s="1397"/>
      <c r="B214" s="1169"/>
      <c r="C214" s="1205"/>
      <c r="D214" s="1106"/>
      <c r="E214" s="1106"/>
      <c r="F214" s="1106"/>
      <c r="G214" s="1106"/>
      <c r="H214" s="1106"/>
      <c r="I214" s="1106"/>
      <c r="J214" s="1106"/>
      <c r="K214" s="1106"/>
      <c r="L214" s="1106"/>
      <c r="M214" s="1106"/>
      <c r="N214" s="1106"/>
      <c r="O214" s="1106"/>
      <c r="P214" s="1106"/>
      <c r="Q214" s="1106"/>
      <c r="R214" s="1106"/>
      <c r="S214" s="1106"/>
      <c r="T214" s="1106"/>
      <c r="U214" s="1106"/>
      <c r="V214" s="1106"/>
      <c r="W214" s="1106"/>
      <c r="X214" s="1106"/>
      <c r="Y214" s="1106"/>
      <c r="Z214" s="1106"/>
      <c r="AA214" s="1106"/>
      <c r="AB214" s="1106"/>
      <c r="AC214" s="1106"/>
      <c r="AD214" s="1106"/>
      <c r="AE214" s="1106"/>
      <c r="AF214" s="1106"/>
      <c r="AG214" s="1106"/>
      <c r="AH214" s="1106"/>
      <c r="AI214" s="1106"/>
      <c r="AJ214" s="1106"/>
      <c r="AK214" s="1106"/>
      <c r="AL214" s="1106"/>
      <c r="AM214" s="1106"/>
      <c r="AN214" s="1106"/>
      <c r="AO214" s="1106"/>
      <c r="AP214" s="1106"/>
      <c r="AQ214" s="1106"/>
      <c r="AR214" s="1106"/>
      <c r="AS214" s="1106"/>
      <c r="AT214" s="1106"/>
      <c r="AU214" s="1106"/>
      <c r="AV214" s="1106"/>
      <c r="AW214" s="1106"/>
      <c r="AX214" s="1106"/>
      <c r="AY214" s="1106"/>
      <c r="AZ214" s="1106"/>
      <c r="BA214" s="1106"/>
      <c r="BB214" s="1106"/>
      <c r="BC214" s="1106"/>
      <c r="BD214" s="1106"/>
      <c r="BE214" s="1106"/>
      <c r="BF214" s="1106"/>
      <c r="BG214" s="1106"/>
      <c r="BH214" s="1106"/>
      <c r="BI214" s="1106"/>
      <c r="BJ214" s="1106"/>
      <c r="BK214" s="1106"/>
      <c r="BL214" s="1106"/>
      <c r="BM214" s="1106"/>
      <c r="BN214" s="1106"/>
      <c r="BO214" s="1106"/>
      <c r="BP214" s="1106"/>
      <c r="BQ214" s="1106"/>
      <c r="BR214" s="1106"/>
      <c r="BS214" s="1106"/>
      <c r="BT214" s="1106"/>
      <c r="BU214" s="1106"/>
      <c r="BV214" s="1106"/>
      <c r="BW214" s="1106"/>
      <c r="BX214" s="1106"/>
      <c r="BY214" s="1106"/>
      <c r="BZ214" s="1106"/>
      <c r="CA214" s="1106"/>
      <c r="CB214" s="1106"/>
      <c r="CC214" s="1106"/>
      <c r="CD214" s="1106"/>
      <c r="CE214" s="1106"/>
      <c r="CF214" s="1106"/>
      <c r="CG214" s="1106"/>
      <c r="CH214" s="1106"/>
      <c r="CI214" s="1106"/>
      <c r="CJ214" s="1106"/>
      <c r="CK214" s="1106"/>
      <c r="CL214" s="1106"/>
      <c r="CM214" s="1106"/>
      <c r="CN214" s="1106"/>
      <c r="CO214" s="1106"/>
      <c r="CP214" s="1106"/>
      <c r="CQ214" s="1106"/>
      <c r="CR214" s="1106"/>
      <c r="CS214" s="1106"/>
      <c r="CT214" s="1106"/>
      <c r="CU214" s="1106"/>
      <c r="CV214" s="1106"/>
      <c r="CW214" s="1106"/>
      <c r="CX214" s="1106"/>
      <c r="CY214" s="1106"/>
    </row>
    <row r="215" spans="1:103" s="1116" customFormat="1" ht="15" hidden="1" customHeight="1">
      <c r="A215" s="1397"/>
      <c r="B215" s="1169"/>
      <c r="C215" s="1205"/>
      <c r="D215" s="1106"/>
      <c r="E215" s="1106"/>
      <c r="F215" s="1106"/>
      <c r="G215" s="1106"/>
      <c r="H215" s="1106"/>
      <c r="I215" s="1106"/>
      <c r="J215" s="1106"/>
      <c r="K215" s="1106"/>
      <c r="L215" s="1106"/>
      <c r="M215" s="1106"/>
      <c r="N215" s="1106"/>
      <c r="O215" s="1106"/>
      <c r="P215" s="1106"/>
      <c r="Q215" s="1106"/>
      <c r="R215" s="1106"/>
      <c r="S215" s="1106"/>
      <c r="T215" s="1106"/>
      <c r="U215" s="1106"/>
      <c r="V215" s="1106"/>
      <c r="W215" s="1106"/>
      <c r="X215" s="1106"/>
      <c r="Y215" s="1106"/>
      <c r="Z215" s="1106"/>
      <c r="AA215" s="1106"/>
      <c r="AB215" s="1106"/>
      <c r="AC215" s="1106"/>
      <c r="AD215" s="1106"/>
      <c r="AE215" s="1106"/>
      <c r="AF215" s="1106"/>
      <c r="AG215" s="1106"/>
      <c r="AH215" s="1106"/>
      <c r="AI215" s="1106"/>
      <c r="AJ215" s="1106"/>
      <c r="AK215" s="1106"/>
      <c r="AL215" s="1106"/>
      <c r="AM215" s="1106"/>
      <c r="AN215" s="1106"/>
      <c r="AO215" s="1106"/>
      <c r="AP215" s="1106"/>
      <c r="AQ215" s="1106"/>
      <c r="AR215" s="1106"/>
      <c r="AS215" s="1106"/>
      <c r="AT215" s="1106"/>
      <c r="AU215" s="1106"/>
      <c r="AV215" s="1106"/>
      <c r="AW215" s="1106"/>
      <c r="AX215" s="1106"/>
      <c r="AY215" s="1106"/>
      <c r="AZ215" s="1106"/>
      <c r="BA215" s="1106"/>
      <c r="BB215" s="1106"/>
      <c r="BC215" s="1106"/>
      <c r="BD215" s="1106"/>
      <c r="BE215" s="1106"/>
      <c r="BF215" s="1106"/>
      <c r="BG215" s="1106"/>
      <c r="BH215" s="1106"/>
      <c r="BI215" s="1106"/>
      <c r="BJ215" s="1106"/>
      <c r="BK215" s="1106"/>
      <c r="BL215" s="1106"/>
      <c r="BM215" s="1106"/>
      <c r="BN215" s="1106"/>
      <c r="BO215" s="1106"/>
      <c r="BP215" s="1106"/>
      <c r="BQ215" s="1106"/>
      <c r="BR215" s="1106"/>
      <c r="BS215" s="1106"/>
      <c r="BT215" s="1106"/>
      <c r="BU215" s="1106"/>
      <c r="BV215" s="1106"/>
      <c r="BW215" s="1106"/>
      <c r="BX215" s="1106"/>
      <c r="BY215" s="1106"/>
      <c r="BZ215" s="1106"/>
      <c r="CA215" s="1106"/>
      <c r="CB215" s="1106"/>
      <c r="CC215" s="1106"/>
      <c r="CD215" s="1106"/>
      <c r="CE215" s="1106"/>
      <c r="CF215" s="1106"/>
      <c r="CG215" s="1106"/>
      <c r="CH215" s="1106"/>
      <c r="CI215" s="1106"/>
      <c r="CJ215" s="1106"/>
      <c r="CK215" s="1106"/>
      <c r="CL215" s="1106"/>
      <c r="CM215" s="1106"/>
      <c r="CN215" s="1106"/>
      <c r="CO215" s="1106"/>
      <c r="CP215" s="1106"/>
      <c r="CQ215" s="1106"/>
      <c r="CR215" s="1106"/>
      <c r="CS215" s="1106"/>
      <c r="CT215" s="1106"/>
      <c r="CU215" s="1106"/>
      <c r="CV215" s="1106"/>
      <c r="CW215" s="1106"/>
      <c r="CX215" s="1106"/>
      <c r="CY215" s="1106"/>
    </row>
    <row r="216" spans="1:103" s="1116" customFormat="1" ht="15" hidden="1" customHeight="1">
      <c r="A216" s="1397"/>
      <c r="B216" s="1169"/>
      <c r="C216" s="1205"/>
      <c r="D216" s="1106"/>
      <c r="E216" s="1106"/>
      <c r="F216" s="1106"/>
      <c r="G216" s="1106"/>
      <c r="H216" s="1106"/>
      <c r="I216" s="1106"/>
      <c r="J216" s="1106"/>
      <c r="K216" s="1106"/>
      <c r="L216" s="1106"/>
      <c r="M216" s="1106"/>
      <c r="N216" s="1106"/>
      <c r="O216" s="1106"/>
      <c r="P216" s="1106"/>
      <c r="Q216" s="1106"/>
      <c r="R216" s="1106"/>
      <c r="S216" s="1106"/>
      <c r="T216" s="1106"/>
      <c r="U216" s="1106"/>
      <c r="V216" s="1106"/>
      <c r="W216" s="1106"/>
      <c r="X216" s="1106"/>
      <c r="Y216" s="1106"/>
      <c r="Z216" s="1106"/>
      <c r="AA216" s="1106"/>
      <c r="AB216" s="1106"/>
      <c r="AC216" s="1106"/>
      <c r="AD216" s="1106"/>
      <c r="AE216" s="1106"/>
      <c r="AF216" s="1106"/>
      <c r="AG216" s="1106"/>
      <c r="AH216" s="1106"/>
      <c r="AI216" s="1106"/>
      <c r="AJ216" s="1106"/>
      <c r="AK216" s="1106"/>
      <c r="AL216" s="1106"/>
      <c r="AM216" s="1106"/>
      <c r="AN216" s="1106"/>
      <c r="AO216" s="1106"/>
      <c r="AP216" s="1106"/>
      <c r="AQ216" s="1106"/>
      <c r="AR216" s="1106"/>
      <c r="AS216" s="1106"/>
      <c r="AT216" s="1106"/>
      <c r="AU216" s="1106"/>
      <c r="AV216" s="1106"/>
      <c r="AW216" s="1106"/>
      <c r="AX216" s="1106"/>
      <c r="AY216" s="1106"/>
      <c r="AZ216" s="1106"/>
      <c r="BA216" s="1106"/>
      <c r="BB216" s="1106"/>
      <c r="BC216" s="1106"/>
      <c r="BD216" s="1106"/>
      <c r="BE216" s="1106"/>
      <c r="BF216" s="1106"/>
      <c r="BG216" s="1106"/>
      <c r="BH216" s="1106"/>
      <c r="BI216" s="1106"/>
      <c r="BJ216" s="1106"/>
      <c r="BK216" s="1106"/>
      <c r="BL216" s="1106"/>
      <c r="BM216" s="1106"/>
      <c r="BN216" s="1106"/>
      <c r="BO216" s="1106"/>
      <c r="BP216" s="1106"/>
      <c r="BQ216" s="1106"/>
      <c r="BR216" s="1106"/>
      <c r="BS216" s="1106"/>
      <c r="BT216" s="1106"/>
      <c r="BU216" s="1106"/>
      <c r="BV216" s="1106"/>
      <c r="BW216" s="1106"/>
      <c r="BX216" s="1106"/>
      <c r="BY216" s="1106"/>
      <c r="BZ216" s="1106"/>
      <c r="CA216" s="1106"/>
      <c r="CB216" s="1106"/>
      <c r="CC216" s="1106"/>
      <c r="CD216" s="1106"/>
      <c r="CE216" s="1106"/>
      <c r="CF216" s="1106"/>
      <c r="CG216" s="1106"/>
      <c r="CH216" s="1106"/>
      <c r="CI216" s="1106"/>
      <c r="CJ216" s="1106"/>
      <c r="CK216" s="1106"/>
      <c r="CL216" s="1106"/>
      <c r="CM216" s="1106"/>
      <c r="CN216" s="1106"/>
      <c r="CO216" s="1106"/>
      <c r="CP216" s="1106"/>
      <c r="CQ216" s="1106"/>
      <c r="CR216" s="1106"/>
      <c r="CS216" s="1106"/>
      <c r="CT216" s="1106"/>
      <c r="CU216" s="1106"/>
      <c r="CV216" s="1106"/>
      <c r="CW216" s="1106"/>
      <c r="CX216" s="1106"/>
      <c r="CY216" s="1106"/>
    </row>
    <row r="217" spans="1:103" s="1116" customFormat="1" ht="15" hidden="1" customHeight="1">
      <c r="A217" s="1397"/>
      <c r="B217" s="1169"/>
      <c r="C217" s="1205"/>
      <c r="D217" s="1106"/>
      <c r="E217" s="1106"/>
      <c r="F217" s="1106"/>
      <c r="G217" s="1106"/>
      <c r="H217" s="1106"/>
      <c r="I217" s="1106"/>
      <c r="J217" s="1106"/>
      <c r="K217" s="1106"/>
      <c r="L217" s="1106"/>
      <c r="M217" s="1106"/>
      <c r="N217" s="1106"/>
      <c r="O217" s="1106"/>
      <c r="P217" s="1106"/>
      <c r="Q217" s="1106"/>
      <c r="R217" s="1106"/>
      <c r="S217" s="1106"/>
      <c r="T217" s="1106"/>
      <c r="U217" s="1106"/>
      <c r="V217" s="1106"/>
      <c r="W217" s="1106"/>
      <c r="X217" s="1106"/>
      <c r="Y217" s="1106"/>
      <c r="Z217" s="1106"/>
      <c r="AA217" s="1106"/>
      <c r="AB217" s="1106"/>
      <c r="AC217" s="1106"/>
      <c r="AD217" s="1106"/>
      <c r="AE217" s="1106"/>
      <c r="AF217" s="1106"/>
      <c r="AG217" s="1106"/>
      <c r="AH217" s="1106"/>
      <c r="AI217" s="1106"/>
      <c r="AJ217" s="1106"/>
      <c r="AK217" s="1106"/>
      <c r="AL217" s="1106"/>
      <c r="AM217" s="1106"/>
      <c r="AN217" s="1106"/>
      <c r="AO217" s="1106"/>
      <c r="AP217" s="1106"/>
      <c r="AQ217" s="1106"/>
      <c r="AR217" s="1106"/>
      <c r="AS217" s="1106"/>
      <c r="AT217" s="1106"/>
      <c r="AU217" s="1106"/>
      <c r="AV217" s="1106"/>
      <c r="AW217" s="1106"/>
      <c r="AX217" s="1106"/>
      <c r="AY217" s="1106"/>
      <c r="AZ217" s="1106"/>
      <c r="BA217" s="1106"/>
      <c r="BB217" s="1106"/>
      <c r="BC217" s="1106"/>
      <c r="BD217" s="1106"/>
      <c r="BE217" s="1106"/>
      <c r="BF217" s="1106"/>
      <c r="BG217" s="1106"/>
      <c r="BH217" s="1106"/>
      <c r="BI217" s="1106"/>
      <c r="BJ217" s="1106"/>
      <c r="BK217" s="1106"/>
      <c r="BL217" s="1106"/>
      <c r="BM217" s="1106"/>
      <c r="BN217" s="1106"/>
      <c r="BO217" s="1106"/>
      <c r="BP217" s="1106"/>
      <c r="BQ217" s="1106"/>
      <c r="BR217" s="1106"/>
      <c r="BS217" s="1106"/>
      <c r="BT217" s="1106"/>
      <c r="BU217" s="1106"/>
      <c r="BV217" s="1106"/>
      <c r="BW217" s="1106"/>
      <c r="BX217" s="1106"/>
      <c r="BY217" s="1106"/>
      <c r="BZ217" s="1106"/>
      <c r="CA217" s="1106"/>
      <c r="CB217" s="1106"/>
      <c r="CC217" s="1106"/>
      <c r="CD217" s="1106"/>
      <c r="CE217" s="1106"/>
      <c r="CF217" s="1106"/>
      <c r="CG217" s="1106"/>
      <c r="CH217" s="1106"/>
      <c r="CI217" s="1106"/>
      <c r="CJ217" s="1106"/>
      <c r="CK217" s="1106"/>
      <c r="CL217" s="1106"/>
      <c r="CM217" s="1106"/>
      <c r="CN217" s="1106"/>
      <c r="CO217" s="1106"/>
      <c r="CP217" s="1106"/>
      <c r="CQ217" s="1106"/>
      <c r="CR217" s="1106"/>
      <c r="CS217" s="1106"/>
      <c r="CT217" s="1106"/>
      <c r="CU217" s="1106"/>
      <c r="CV217" s="1106"/>
      <c r="CW217" s="1106"/>
      <c r="CX217" s="1106"/>
      <c r="CY217" s="1106"/>
    </row>
    <row r="218" spans="1:103" s="1116" customFormat="1" ht="15" hidden="1" customHeight="1">
      <c r="A218" s="1397"/>
      <c r="B218" s="1169"/>
      <c r="C218" s="1205"/>
      <c r="D218" s="1106"/>
      <c r="E218" s="1106"/>
      <c r="F218" s="1106"/>
      <c r="G218" s="1106"/>
      <c r="H218" s="1106"/>
      <c r="I218" s="1106"/>
      <c r="J218" s="1106"/>
      <c r="K218" s="1106"/>
      <c r="L218" s="1106"/>
      <c r="M218" s="1106"/>
      <c r="N218" s="1106"/>
      <c r="O218" s="1106"/>
      <c r="P218" s="1106"/>
      <c r="Q218" s="1106"/>
      <c r="R218" s="1106"/>
      <c r="S218" s="1106"/>
      <c r="T218" s="1106"/>
      <c r="U218" s="1106"/>
      <c r="V218" s="1106"/>
      <c r="W218" s="1106"/>
      <c r="X218" s="1106"/>
      <c r="Y218" s="1106"/>
      <c r="Z218" s="1106"/>
      <c r="AA218" s="1106"/>
      <c r="AB218" s="1106"/>
      <c r="AC218" s="1106"/>
      <c r="AD218" s="1106"/>
      <c r="AE218" s="1106"/>
      <c r="AF218" s="1106"/>
      <c r="AG218" s="1106"/>
      <c r="AH218" s="1106"/>
      <c r="AI218" s="1106"/>
      <c r="AJ218" s="1106"/>
      <c r="AK218" s="1106"/>
      <c r="AL218" s="1106"/>
      <c r="AM218" s="1106"/>
      <c r="AN218" s="1106"/>
      <c r="AO218" s="1106"/>
      <c r="AP218" s="1106"/>
      <c r="AQ218" s="1106"/>
      <c r="AR218" s="1106"/>
      <c r="AS218" s="1106"/>
      <c r="AT218" s="1106"/>
      <c r="AU218" s="1106"/>
      <c r="AV218" s="1106"/>
      <c r="AW218" s="1106"/>
      <c r="AX218" s="1106"/>
      <c r="AY218" s="1106"/>
      <c r="AZ218" s="1106"/>
      <c r="BA218" s="1106"/>
      <c r="BB218" s="1106"/>
      <c r="BC218" s="1106"/>
      <c r="BD218" s="1106"/>
      <c r="BE218" s="1106"/>
      <c r="BF218" s="1106"/>
      <c r="BG218" s="1106"/>
      <c r="BH218" s="1106"/>
      <c r="BI218" s="1106"/>
      <c r="BJ218" s="1106"/>
      <c r="BK218" s="1106"/>
      <c r="BL218" s="1106"/>
      <c r="BM218" s="1106"/>
      <c r="BN218" s="1106"/>
      <c r="BO218" s="1106"/>
      <c r="BP218" s="1106"/>
      <c r="BQ218" s="1106"/>
      <c r="BR218" s="1106"/>
      <c r="BS218" s="1106"/>
      <c r="BT218" s="1106"/>
      <c r="BU218" s="1106"/>
      <c r="BV218" s="1106"/>
      <c r="BW218" s="1106"/>
      <c r="BX218" s="1106"/>
      <c r="BY218" s="1106"/>
      <c r="BZ218" s="1106"/>
      <c r="CA218" s="1106"/>
      <c r="CB218" s="1106"/>
      <c r="CC218" s="1106"/>
      <c r="CD218" s="1106"/>
      <c r="CE218" s="1106"/>
      <c r="CF218" s="1106"/>
      <c r="CG218" s="1106"/>
      <c r="CH218" s="1106"/>
      <c r="CI218" s="1106"/>
      <c r="CJ218" s="1106"/>
      <c r="CK218" s="1106"/>
      <c r="CL218" s="1106"/>
      <c r="CM218" s="1106"/>
      <c r="CN218" s="1106"/>
      <c r="CO218" s="1106"/>
      <c r="CP218" s="1106"/>
      <c r="CQ218" s="1106"/>
      <c r="CR218" s="1106"/>
      <c r="CS218" s="1106"/>
      <c r="CT218" s="1106"/>
      <c r="CU218" s="1106"/>
      <c r="CV218" s="1106"/>
      <c r="CW218" s="1106"/>
      <c r="CX218" s="1106"/>
      <c r="CY218" s="1106"/>
    </row>
    <row r="219" spans="1:103" s="1116" customFormat="1" ht="15" hidden="1" customHeight="1">
      <c r="A219" s="1397"/>
      <c r="B219" s="1169"/>
      <c r="C219" s="1205"/>
      <c r="D219" s="1106"/>
      <c r="E219" s="1106"/>
      <c r="F219" s="1106"/>
      <c r="G219" s="1106"/>
      <c r="H219" s="1106"/>
      <c r="I219" s="1106"/>
      <c r="J219" s="1106"/>
      <c r="K219" s="1106"/>
      <c r="L219" s="1106"/>
      <c r="M219" s="1106"/>
      <c r="N219" s="1106"/>
      <c r="O219" s="1106"/>
      <c r="P219" s="1106"/>
      <c r="Q219" s="1106"/>
      <c r="R219" s="1106"/>
      <c r="S219" s="1106"/>
      <c r="T219" s="1106"/>
      <c r="U219" s="1106"/>
      <c r="V219" s="1106"/>
      <c r="W219" s="1106"/>
      <c r="X219" s="1106"/>
      <c r="Y219" s="1106"/>
      <c r="Z219" s="1106"/>
      <c r="AA219" s="1106"/>
      <c r="AB219" s="1106"/>
      <c r="AC219" s="1106"/>
      <c r="AD219" s="1106"/>
      <c r="AE219" s="1106"/>
      <c r="AF219" s="1106"/>
      <c r="AG219" s="1106"/>
      <c r="AH219" s="1106"/>
      <c r="AI219" s="1106"/>
      <c r="AJ219" s="1106"/>
      <c r="AK219" s="1106"/>
      <c r="AL219" s="1106"/>
      <c r="AM219" s="1106"/>
      <c r="AN219" s="1106"/>
      <c r="AO219" s="1106"/>
      <c r="AP219" s="1106"/>
      <c r="AQ219" s="1106"/>
      <c r="AR219" s="1106"/>
      <c r="AS219" s="1106"/>
      <c r="AT219" s="1106"/>
      <c r="AU219" s="1106"/>
      <c r="AV219" s="1106"/>
      <c r="AW219" s="1106"/>
      <c r="AX219" s="1106"/>
      <c r="AY219" s="1106"/>
      <c r="AZ219" s="1106"/>
      <c r="BA219" s="1106"/>
      <c r="BB219" s="1106"/>
      <c r="BC219" s="1106"/>
      <c r="BD219" s="1106"/>
      <c r="BE219" s="1106"/>
      <c r="BF219" s="1106"/>
      <c r="BG219" s="1106"/>
      <c r="BH219" s="1106"/>
      <c r="BI219" s="1106"/>
      <c r="BJ219" s="1106"/>
      <c r="BK219" s="1106"/>
      <c r="BL219" s="1106"/>
      <c r="BM219" s="1106"/>
      <c r="BN219" s="1106"/>
      <c r="BO219" s="1106"/>
      <c r="BP219" s="1106"/>
      <c r="BQ219" s="1106"/>
      <c r="BR219" s="1106"/>
      <c r="BS219" s="1106"/>
      <c r="BT219" s="1106"/>
      <c r="BU219" s="1106"/>
      <c r="BV219" s="1106"/>
      <c r="BW219" s="1106"/>
      <c r="BX219" s="1106"/>
      <c r="BY219" s="1106"/>
      <c r="BZ219" s="1106"/>
      <c r="CA219" s="1106"/>
      <c r="CB219" s="1106"/>
      <c r="CC219" s="1106"/>
      <c r="CD219" s="1106"/>
      <c r="CE219" s="1106"/>
      <c r="CF219" s="1106"/>
      <c r="CG219" s="1106"/>
      <c r="CH219" s="1106"/>
      <c r="CI219" s="1106"/>
      <c r="CJ219" s="1106"/>
      <c r="CK219" s="1106"/>
      <c r="CL219" s="1106"/>
      <c r="CM219" s="1106"/>
      <c r="CN219" s="1106"/>
      <c r="CO219" s="1106"/>
      <c r="CP219" s="1106"/>
      <c r="CQ219" s="1106"/>
      <c r="CR219" s="1106"/>
      <c r="CS219" s="1106"/>
      <c r="CT219" s="1106"/>
      <c r="CU219" s="1106"/>
      <c r="CV219" s="1106"/>
      <c r="CW219" s="1106"/>
      <c r="CX219" s="1106"/>
      <c r="CY219" s="1106"/>
    </row>
    <row r="220" spans="1:103" s="1116" customFormat="1" ht="15" hidden="1" customHeight="1">
      <c r="A220" s="1397"/>
      <c r="B220" s="1169"/>
      <c r="C220" s="1205"/>
      <c r="D220" s="1106"/>
      <c r="E220" s="1106"/>
      <c r="F220" s="1106"/>
      <c r="G220" s="1106"/>
      <c r="H220" s="1106"/>
      <c r="I220" s="1106"/>
      <c r="J220" s="1106"/>
      <c r="K220" s="1106"/>
      <c r="L220" s="1106"/>
      <c r="M220" s="1106"/>
      <c r="N220" s="1106"/>
      <c r="O220" s="1106"/>
      <c r="P220" s="1106"/>
      <c r="Q220" s="1106"/>
      <c r="R220" s="1106"/>
      <c r="S220" s="1106"/>
      <c r="T220" s="1106"/>
      <c r="U220" s="1106"/>
      <c r="V220" s="1106"/>
      <c r="W220" s="1106"/>
      <c r="X220" s="1106"/>
      <c r="Y220" s="1106"/>
      <c r="Z220" s="1106"/>
      <c r="AA220" s="1106"/>
      <c r="AB220" s="1106"/>
      <c r="AC220" s="1106"/>
      <c r="AD220" s="1106"/>
      <c r="AE220" s="1106"/>
      <c r="AF220" s="1106"/>
      <c r="AG220" s="1106"/>
      <c r="AH220" s="1106"/>
      <c r="AI220" s="1106"/>
      <c r="AJ220" s="1106"/>
      <c r="AK220" s="1106"/>
      <c r="AL220" s="1106"/>
      <c r="AM220" s="1106"/>
      <c r="AN220" s="1106"/>
      <c r="AO220" s="1106"/>
      <c r="AP220" s="1106"/>
      <c r="AQ220" s="1106"/>
      <c r="AR220" s="1106"/>
      <c r="AS220" s="1106"/>
      <c r="AT220" s="1106"/>
      <c r="AU220" s="1106"/>
      <c r="AV220" s="1106"/>
      <c r="AW220" s="1106"/>
      <c r="AX220" s="1106"/>
      <c r="AY220" s="1106"/>
      <c r="AZ220" s="1106"/>
      <c r="BA220" s="1106"/>
      <c r="BB220" s="1106"/>
      <c r="BC220" s="1106"/>
      <c r="BD220" s="1106"/>
      <c r="BE220" s="1106"/>
      <c r="BF220" s="1106"/>
      <c r="BG220" s="1106"/>
      <c r="BH220" s="1106"/>
      <c r="BI220" s="1106"/>
      <c r="BJ220" s="1106"/>
      <c r="BK220" s="1106"/>
      <c r="BL220" s="1106"/>
      <c r="BM220" s="1106"/>
      <c r="BN220" s="1106"/>
      <c r="BO220" s="1106"/>
      <c r="BP220" s="1106"/>
      <c r="BQ220" s="1106"/>
      <c r="BR220" s="1106"/>
      <c r="BS220" s="1106"/>
      <c r="BT220" s="1106"/>
      <c r="BU220" s="1106"/>
      <c r="BV220" s="1106"/>
      <c r="BW220" s="1106"/>
      <c r="BX220" s="1106"/>
      <c r="BY220" s="1106"/>
      <c r="BZ220" s="1106"/>
      <c r="CA220" s="1106"/>
      <c r="CB220" s="1106"/>
      <c r="CC220" s="1106"/>
      <c r="CD220" s="1106"/>
      <c r="CE220" s="1106"/>
      <c r="CF220" s="1106"/>
      <c r="CG220" s="1106"/>
      <c r="CH220" s="1106"/>
      <c r="CI220" s="1106"/>
      <c r="CJ220" s="1106"/>
      <c r="CK220" s="1106"/>
      <c r="CL220" s="1106"/>
      <c r="CM220" s="1106"/>
      <c r="CN220" s="1106"/>
      <c r="CO220" s="1106"/>
      <c r="CP220" s="1106"/>
      <c r="CQ220" s="1106"/>
      <c r="CR220" s="1106"/>
      <c r="CS220" s="1106"/>
      <c r="CT220" s="1106"/>
      <c r="CU220" s="1106"/>
      <c r="CV220" s="1106"/>
      <c r="CW220" s="1106"/>
      <c r="CX220" s="1106"/>
      <c r="CY220" s="1106"/>
    </row>
    <row r="221" spans="1:103" s="1116" customFormat="1" ht="15" hidden="1" customHeight="1">
      <c r="A221" s="1397"/>
      <c r="B221" s="1169"/>
      <c r="C221" s="1205"/>
      <c r="D221" s="1106"/>
      <c r="E221" s="1106"/>
      <c r="F221" s="1106"/>
      <c r="G221" s="1106"/>
      <c r="H221" s="1106"/>
      <c r="I221" s="1106"/>
      <c r="J221" s="1106"/>
      <c r="K221" s="1106"/>
      <c r="L221" s="1106"/>
      <c r="M221" s="1106"/>
      <c r="N221" s="1106"/>
      <c r="O221" s="1106"/>
      <c r="P221" s="1106"/>
      <c r="Q221" s="1106"/>
      <c r="R221" s="1106"/>
      <c r="S221" s="1106"/>
      <c r="T221" s="1106"/>
      <c r="U221" s="1106"/>
      <c r="V221" s="1106"/>
      <c r="W221" s="1106"/>
      <c r="X221" s="1106"/>
      <c r="Y221" s="1106"/>
      <c r="Z221" s="1106"/>
      <c r="AA221" s="1106"/>
      <c r="AB221" s="1106"/>
      <c r="AC221" s="1106"/>
      <c r="AD221" s="1106"/>
      <c r="AE221" s="1106"/>
      <c r="AF221" s="1106"/>
      <c r="AG221" s="1106"/>
      <c r="AH221" s="1106"/>
      <c r="AI221" s="1106"/>
      <c r="AJ221" s="1106"/>
      <c r="AK221" s="1106"/>
      <c r="AL221" s="1106"/>
      <c r="AM221" s="1106"/>
      <c r="AN221" s="1106"/>
      <c r="AO221" s="1106"/>
      <c r="AP221" s="1106"/>
      <c r="AQ221" s="1106"/>
      <c r="AR221" s="1106"/>
      <c r="AS221" s="1106"/>
      <c r="AT221" s="1106"/>
      <c r="AU221" s="1106"/>
      <c r="AV221" s="1106"/>
      <c r="AW221" s="1106"/>
      <c r="AX221" s="1106"/>
      <c r="AY221" s="1106"/>
      <c r="AZ221" s="1106"/>
      <c r="BA221" s="1106"/>
      <c r="BB221" s="1106"/>
      <c r="BC221" s="1106"/>
      <c r="BD221" s="1106"/>
      <c r="BE221" s="1106"/>
      <c r="BF221" s="1106"/>
      <c r="BG221" s="1106"/>
      <c r="BH221" s="1106"/>
      <c r="BI221" s="1106"/>
      <c r="BJ221" s="1106"/>
      <c r="BK221" s="1106"/>
      <c r="BL221" s="1106"/>
      <c r="BM221" s="1106"/>
      <c r="BN221" s="1106"/>
      <c r="BO221" s="1106"/>
      <c r="BP221" s="1106"/>
      <c r="BQ221" s="1106"/>
      <c r="BR221" s="1106"/>
      <c r="BS221" s="1106"/>
      <c r="BT221" s="1106"/>
      <c r="BU221" s="1106"/>
      <c r="BV221" s="1106"/>
      <c r="BW221" s="1106"/>
      <c r="BX221" s="1106"/>
      <c r="BY221" s="1106"/>
      <c r="BZ221" s="1106"/>
      <c r="CA221" s="1106"/>
      <c r="CB221" s="1106"/>
      <c r="CC221" s="1106"/>
      <c r="CD221" s="1106"/>
      <c r="CE221" s="1106"/>
      <c r="CF221" s="1106"/>
      <c r="CG221" s="1106"/>
      <c r="CH221" s="1106"/>
      <c r="CI221" s="1106"/>
      <c r="CJ221" s="1106"/>
      <c r="CK221" s="1106"/>
      <c r="CL221" s="1106"/>
      <c r="CM221" s="1106"/>
      <c r="CN221" s="1106"/>
      <c r="CO221" s="1106"/>
      <c r="CP221" s="1106"/>
      <c r="CQ221" s="1106"/>
      <c r="CR221" s="1106"/>
      <c r="CS221" s="1106"/>
      <c r="CT221" s="1106"/>
      <c r="CU221" s="1106"/>
      <c r="CV221" s="1106"/>
      <c r="CW221" s="1106"/>
      <c r="CX221" s="1106"/>
      <c r="CY221" s="1106"/>
    </row>
    <row r="222" spans="1:103" s="1116" customFormat="1" ht="15" hidden="1" customHeight="1">
      <c r="A222" s="1397"/>
      <c r="B222" s="1169"/>
      <c r="C222" s="1205"/>
      <c r="D222" s="1106"/>
      <c r="E222" s="1106"/>
      <c r="F222" s="1106"/>
      <c r="G222" s="1106"/>
      <c r="H222" s="1106"/>
      <c r="I222" s="1106"/>
      <c r="J222" s="1106"/>
      <c r="K222" s="1106"/>
      <c r="L222" s="1106"/>
      <c r="M222" s="1106"/>
      <c r="N222" s="1106"/>
      <c r="O222" s="1106"/>
      <c r="P222" s="1106"/>
      <c r="Q222" s="1106"/>
      <c r="R222" s="1106"/>
      <c r="S222" s="1106"/>
      <c r="T222" s="1106"/>
      <c r="U222" s="1106"/>
      <c r="V222" s="1106"/>
      <c r="W222" s="1106"/>
      <c r="X222" s="1106"/>
      <c r="Y222" s="1106"/>
      <c r="Z222" s="1106"/>
      <c r="AA222" s="1106"/>
      <c r="AB222" s="1106"/>
      <c r="AC222" s="1106"/>
      <c r="AD222" s="1106"/>
      <c r="AE222" s="1106"/>
      <c r="AF222" s="1106"/>
      <c r="AG222" s="1106"/>
      <c r="AH222" s="1106"/>
      <c r="AI222" s="1106"/>
      <c r="AJ222" s="1106"/>
      <c r="AK222" s="1106"/>
      <c r="AL222" s="1106"/>
      <c r="AM222" s="1106"/>
      <c r="AN222" s="1106"/>
      <c r="AO222" s="1106"/>
      <c r="AP222" s="1106"/>
      <c r="AQ222" s="1106"/>
      <c r="AR222" s="1106"/>
      <c r="AS222" s="1106"/>
      <c r="AT222" s="1106"/>
      <c r="AU222" s="1106"/>
      <c r="AV222" s="1106"/>
      <c r="AW222" s="1106"/>
      <c r="AX222" s="1106"/>
      <c r="AY222" s="1106"/>
      <c r="AZ222" s="1106"/>
      <c r="BA222" s="1106"/>
      <c r="BB222" s="1106"/>
      <c r="BC222" s="1106"/>
      <c r="BD222" s="1106"/>
      <c r="BE222" s="1106"/>
      <c r="BF222" s="1106"/>
      <c r="BG222" s="1106"/>
      <c r="BH222" s="1106"/>
      <c r="BI222" s="1106"/>
      <c r="BJ222" s="1106"/>
      <c r="BK222" s="1106"/>
      <c r="BL222" s="1106"/>
      <c r="BM222" s="1106"/>
      <c r="BN222" s="1106"/>
      <c r="BO222" s="1106"/>
      <c r="BP222" s="1106"/>
      <c r="BQ222" s="1106"/>
      <c r="BR222" s="1106"/>
      <c r="BS222" s="1106"/>
      <c r="BT222" s="1106"/>
      <c r="BU222" s="1106"/>
      <c r="BV222" s="1106"/>
      <c r="BW222" s="1106"/>
      <c r="BX222" s="1106"/>
      <c r="BY222" s="1106"/>
      <c r="BZ222" s="1106"/>
      <c r="CA222" s="1106"/>
      <c r="CB222" s="1106"/>
      <c r="CC222" s="1106"/>
      <c r="CD222" s="1106"/>
      <c r="CE222" s="1106"/>
      <c r="CF222" s="1106"/>
      <c r="CG222" s="1106"/>
      <c r="CH222" s="1106"/>
      <c r="CI222" s="1106"/>
      <c r="CJ222" s="1106"/>
      <c r="CK222" s="1106"/>
      <c r="CL222" s="1106"/>
      <c r="CM222" s="1106"/>
      <c r="CN222" s="1106"/>
      <c r="CO222" s="1106"/>
      <c r="CP222" s="1106"/>
      <c r="CQ222" s="1106"/>
      <c r="CR222" s="1106"/>
      <c r="CS222" s="1106"/>
      <c r="CT222" s="1106"/>
      <c r="CU222" s="1106"/>
      <c r="CV222" s="1106"/>
      <c r="CW222" s="1106"/>
      <c r="CX222" s="1106"/>
      <c r="CY222" s="1106"/>
    </row>
    <row r="223" spans="1:103" s="1116" customFormat="1" ht="15" hidden="1" customHeight="1">
      <c r="A223" s="1397"/>
      <c r="B223" s="1169"/>
      <c r="C223" s="1205"/>
      <c r="D223" s="1106"/>
      <c r="E223" s="1106"/>
      <c r="F223" s="1106"/>
      <c r="G223" s="1106"/>
      <c r="H223" s="1106"/>
      <c r="I223" s="1106"/>
      <c r="J223" s="1106"/>
      <c r="K223" s="1106"/>
      <c r="L223" s="1106"/>
      <c r="M223" s="1106"/>
      <c r="N223" s="1106"/>
      <c r="O223" s="1106"/>
      <c r="P223" s="1106"/>
      <c r="Q223" s="1106"/>
      <c r="R223" s="1106"/>
      <c r="S223" s="1106"/>
      <c r="T223" s="1106"/>
      <c r="U223" s="1106"/>
      <c r="V223" s="1106"/>
      <c r="W223" s="1106"/>
      <c r="X223" s="1106"/>
      <c r="Y223" s="1106"/>
      <c r="Z223" s="1106"/>
      <c r="AA223" s="1106"/>
      <c r="AB223" s="1106"/>
      <c r="AC223" s="1106"/>
      <c r="AD223" s="1106"/>
      <c r="AE223" s="1106"/>
      <c r="AF223" s="1106"/>
      <c r="AG223" s="1106"/>
      <c r="AH223" s="1106"/>
      <c r="AI223" s="1106"/>
      <c r="AJ223" s="1106"/>
      <c r="AK223" s="1106"/>
      <c r="AL223" s="1106"/>
      <c r="AM223" s="1106"/>
      <c r="AN223" s="1106"/>
      <c r="AO223" s="1106"/>
      <c r="AP223" s="1106"/>
      <c r="AQ223" s="1106"/>
      <c r="AR223" s="1106"/>
      <c r="AS223" s="1106"/>
      <c r="AT223" s="1106"/>
      <c r="AU223" s="1106"/>
      <c r="AV223" s="1106"/>
      <c r="AW223" s="1106"/>
      <c r="AX223" s="1106"/>
      <c r="AY223" s="1106"/>
      <c r="AZ223" s="1106"/>
      <c r="BA223" s="1106"/>
      <c r="BB223" s="1106"/>
      <c r="BC223" s="1106"/>
      <c r="BD223" s="1106"/>
      <c r="BE223" s="1106"/>
      <c r="BF223" s="1106"/>
      <c r="BG223" s="1106"/>
      <c r="BH223" s="1106"/>
      <c r="BI223" s="1106"/>
      <c r="BJ223" s="1106"/>
      <c r="BK223" s="1106"/>
      <c r="BL223" s="1106"/>
      <c r="BM223" s="1106"/>
      <c r="BN223" s="1106"/>
      <c r="BO223" s="1106"/>
      <c r="BP223" s="1106"/>
      <c r="BQ223" s="1106"/>
      <c r="BR223" s="1106"/>
      <c r="BS223" s="1106"/>
      <c r="BT223" s="1106"/>
      <c r="BU223" s="1106"/>
      <c r="BV223" s="1106"/>
      <c r="BW223" s="1106"/>
      <c r="BX223" s="1106"/>
      <c r="BY223" s="1106"/>
      <c r="BZ223" s="1106"/>
      <c r="CA223" s="1106"/>
      <c r="CB223" s="1106"/>
      <c r="CC223" s="1106"/>
      <c r="CD223" s="1106"/>
      <c r="CE223" s="1106"/>
      <c r="CF223" s="1106"/>
      <c r="CG223" s="1106"/>
      <c r="CH223" s="1106"/>
      <c r="CI223" s="1106"/>
      <c r="CJ223" s="1106"/>
      <c r="CK223" s="1106"/>
      <c r="CL223" s="1106"/>
      <c r="CM223" s="1106"/>
      <c r="CN223" s="1106"/>
      <c r="CO223" s="1106"/>
      <c r="CP223" s="1106"/>
      <c r="CQ223" s="1106"/>
      <c r="CR223" s="1106"/>
      <c r="CS223" s="1106"/>
      <c r="CT223" s="1106"/>
      <c r="CU223" s="1106"/>
      <c r="CV223" s="1106"/>
      <c r="CW223" s="1106"/>
      <c r="CX223" s="1106"/>
      <c r="CY223" s="1106"/>
    </row>
    <row r="224" spans="1:103" s="1116" customFormat="1" ht="15" hidden="1" customHeight="1">
      <c r="A224" s="1397"/>
      <c r="B224" s="1169"/>
      <c r="C224" s="1205"/>
      <c r="D224" s="1106"/>
      <c r="E224" s="1106"/>
      <c r="F224" s="1106"/>
      <c r="G224" s="1106"/>
      <c r="H224" s="1106"/>
      <c r="I224" s="1106"/>
      <c r="J224" s="1106"/>
      <c r="K224" s="1106"/>
      <c r="L224" s="1106"/>
      <c r="M224" s="1106"/>
      <c r="N224" s="1106"/>
      <c r="O224" s="1106"/>
      <c r="P224" s="1106"/>
      <c r="Q224" s="1106"/>
      <c r="R224" s="1106"/>
      <c r="S224" s="1106"/>
      <c r="T224" s="1106"/>
      <c r="U224" s="1106"/>
      <c r="V224" s="1106"/>
      <c r="W224" s="1106"/>
      <c r="X224" s="1106"/>
      <c r="Y224" s="1106"/>
      <c r="Z224" s="1106"/>
      <c r="AA224" s="1106"/>
      <c r="AB224" s="1106"/>
      <c r="AC224" s="1106"/>
      <c r="AD224" s="1106"/>
      <c r="AE224" s="1106"/>
      <c r="AF224" s="1106"/>
      <c r="AG224" s="1106"/>
      <c r="AH224" s="1106"/>
      <c r="AI224" s="1106"/>
      <c r="AJ224" s="1106"/>
      <c r="AK224" s="1106"/>
      <c r="AL224" s="1106"/>
      <c r="AM224" s="1106"/>
      <c r="AN224" s="1106"/>
      <c r="AO224" s="1106"/>
      <c r="AP224" s="1106"/>
      <c r="AQ224" s="1106"/>
      <c r="AR224" s="1106"/>
      <c r="AS224" s="1106"/>
      <c r="AT224" s="1106"/>
      <c r="AU224" s="1106"/>
      <c r="AV224" s="1106"/>
      <c r="AW224" s="1106"/>
      <c r="AX224" s="1106"/>
      <c r="AY224" s="1106"/>
      <c r="AZ224" s="1106"/>
      <c r="BA224" s="1106"/>
      <c r="BB224" s="1106"/>
      <c r="BC224" s="1106"/>
      <c r="BD224" s="1106"/>
      <c r="BE224" s="1106"/>
      <c r="BF224" s="1106"/>
      <c r="BG224" s="1106"/>
      <c r="BH224" s="1106"/>
      <c r="BI224" s="1106"/>
      <c r="BJ224" s="1106"/>
      <c r="BK224" s="1106"/>
      <c r="BL224" s="1106"/>
      <c r="BM224" s="1106"/>
      <c r="BN224" s="1106"/>
      <c r="BO224" s="1106"/>
      <c r="BP224" s="1106"/>
      <c r="BQ224" s="1106"/>
      <c r="BR224" s="1106"/>
      <c r="BS224" s="1106"/>
      <c r="BT224" s="1106"/>
      <c r="BU224" s="1106"/>
      <c r="BV224" s="1106"/>
      <c r="BW224" s="1106"/>
      <c r="BX224" s="1106"/>
      <c r="BY224" s="1106"/>
      <c r="BZ224" s="1106"/>
      <c r="CA224" s="1106"/>
      <c r="CB224" s="1106"/>
      <c r="CC224" s="1106"/>
      <c r="CD224" s="1106"/>
      <c r="CE224" s="1106"/>
      <c r="CF224" s="1106"/>
      <c r="CG224" s="1106"/>
      <c r="CH224" s="1106"/>
      <c r="CI224" s="1106"/>
      <c r="CJ224" s="1106"/>
      <c r="CK224" s="1106"/>
      <c r="CL224" s="1106"/>
      <c r="CM224" s="1106"/>
      <c r="CN224" s="1106"/>
      <c r="CO224" s="1106"/>
      <c r="CP224" s="1106"/>
      <c r="CQ224" s="1106"/>
      <c r="CR224" s="1106"/>
      <c r="CS224" s="1106"/>
      <c r="CT224" s="1106"/>
      <c r="CU224" s="1106"/>
      <c r="CV224" s="1106"/>
      <c r="CW224" s="1106"/>
      <c r="CX224" s="1106"/>
      <c r="CY224" s="1106"/>
    </row>
    <row r="225" spans="1:103" s="1116" customFormat="1" ht="15" hidden="1" customHeight="1">
      <c r="A225" s="1397"/>
      <c r="B225" s="1169"/>
      <c r="C225" s="1205"/>
      <c r="D225" s="1106"/>
      <c r="E225" s="1106"/>
      <c r="F225" s="1106"/>
      <c r="G225" s="1106"/>
      <c r="H225" s="1106"/>
      <c r="I225" s="1106"/>
      <c r="J225" s="1106"/>
      <c r="K225" s="1106"/>
      <c r="L225" s="1106"/>
      <c r="M225" s="1106"/>
      <c r="N225" s="1106"/>
      <c r="O225" s="1106"/>
      <c r="P225" s="1106"/>
      <c r="Q225" s="1106"/>
      <c r="R225" s="1106"/>
      <c r="S225" s="1106"/>
      <c r="T225" s="1106"/>
      <c r="U225" s="1106"/>
      <c r="V225" s="1106"/>
      <c r="W225" s="1106"/>
      <c r="X225" s="1106"/>
      <c r="Y225" s="1106"/>
      <c r="Z225" s="1106"/>
      <c r="AA225" s="1106"/>
      <c r="AB225" s="1106"/>
      <c r="AC225" s="1106"/>
      <c r="AD225" s="1106"/>
      <c r="AE225" s="1106"/>
      <c r="AF225" s="1106"/>
      <c r="AG225" s="1106"/>
      <c r="AH225" s="1106"/>
      <c r="AI225" s="1106"/>
      <c r="AJ225" s="1106"/>
      <c r="AK225" s="1106"/>
      <c r="AL225" s="1106"/>
      <c r="AM225" s="1106"/>
      <c r="AN225" s="1106"/>
      <c r="AO225" s="1106"/>
      <c r="AP225" s="1106"/>
      <c r="AQ225" s="1106"/>
      <c r="AR225" s="1106"/>
      <c r="AS225" s="1106"/>
      <c r="AT225" s="1106"/>
      <c r="AU225" s="1106"/>
      <c r="AV225" s="1106"/>
      <c r="AW225" s="1106"/>
      <c r="AX225" s="1106"/>
      <c r="AY225" s="1106"/>
      <c r="AZ225" s="1106"/>
      <c r="BA225" s="1106"/>
      <c r="BB225" s="1106"/>
      <c r="BC225" s="1106"/>
      <c r="BD225" s="1106"/>
      <c r="BE225" s="1106"/>
      <c r="BF225" s="1106"/>
      <c r="BG225" s="1106"/>
      <c r="BH225" s="1106"/>
      <c r="BI225" s="1106"/>
      <c r="BJ225" s="1106"/>
      <c r="BK225" s="1106"/>
      <c r="BL225" s="1106"/>
      <c r="BM225" s="1106"/>
      <c r="BN225" s="1106"/>
      <c r="BO225" s="1106"/>
      <c r="BP225" s="1106"/>
      <c r="BQ225" s="1106"/>
      <c r="BR225" s="1106"/>
      <c r="BS225" s="1106"/>
      <c r="BT225" s="1106"/>
      <c r="BU225" s="1106"/>
      <c r="BV225" s="1106"/>
      <c r="BW225" s="1106"/>
      <c r="BX225" s="1106"/>
      <c r="BY225" s="1106"/>
      <c r="BZ225" s="1106"/>
      <c r="CA225" s="1106"/>
      <c r="CB225" s="1106"/>
      <c r="CC225" s="1106"/>
      <c r="CD225" s="1106"/>
      <c r="CE225" s="1106"/>
      <c r="CF225" s="1106"/>
      <c r="CG225" s="1106"/>
      <c r="CH225" s="1106"/>
      <c r="CI225" s="1106"/>
      <c r="CJ225" s="1106"/>
      <c r="CK225" s="1106"/>
      <c r="CL225" s="1106"/>
      <c r="CM225" s="1106"/>
      <c r="CN225" s="1106"/>
      <c r="CO225" s="1106"/>
      <c r="CP225" s="1106"/>
      <c r="CQ225" s="1106"/>
      <c r="CR225" s="1106"/>
      <c r="CS225" s="1106"/>
      <c r="CT225" s="1106"/>
      <c r="CU225" s="1106"/>
      <c r="CV225" s="1106"/>
      <c r="CW225" s="1106"/>
      <c r="CX225" s="1106"/>
      <c r="CY225" s="1106"/>
    </row>
    <row r="226" spans="1:103" s="1116" customFormat="1" ht="15" hidden="1" customHeight="1">
      <c r="A226" s="1397"/>
      <c r="B226" s="1169"/>
      <c r="C226" s="1205"/>
      <c r="D226" s="1106"/>
      <c r="E226" s="1106"/>
      <c r="F226" s="1106"/>
      <c r="G226" s="1106"/>
      <c r="H226" s="1106"/>
      <c r="I226" s="1106"/>
      <c r="J226" s="1106"/>
      <c r="K226" s="1106"/>
      <c r="L226" s="1106"/>
      <c r="M226" s="1106"/>
      <c r="N226" s="1106"/>
      <c r="O226" s="1106"/>
      <c r="P226" s="1106"/>
      <c r="Q226" s="1106"/>
      <c r="R226" s="1106"/>
      <c r="S226" s="1106"/>
      <c r="T226" s="1106"/>
      <c r="U226" s="1106"/>
      <c r="V226" s="1106"/>
      <c r="W226" s="1106"/>
      <c r="X226" s="1106"/>
      <c r="Y226" s="1106"/>
      <c r="Z226" s="1106"/>
      <c r="AA226" s="1106"/>
      <c r="AB226" s="1106"/>
      <c r="AC226" s="1106"/>
      <c r="AD226" s="1106"/>
      <c r="AE226" s="1106"/>
      <c r="AF226" s="1106"/>
      <c r="AG226" s="1106"/>
      <c r="AH226" s="1106"/>
      <c r="AI226" s="1106"/>
      <c r="AJ226" s="1106"/>
      <c r="AK226" s="1106"/>
      <c r="AL226" s="1106"/>
      <c r="AM226" s="1106"/>
      <c r="AN226" s="1106"/>
      <c r="AO226" s="1106"/>
      <c r="AP226" s="1106"/>
      <c r="AQ226" s="1106"/>
      <c r="AR226" s="1106"/>
      <c r="AS226" s="1106"/>
      <c r="AT226" s="1106"/>
      <c r="AU226" s="1106"/>
      <c r="AV226" s="1106"/>
      <c r="AW226" s="1106"/>
      <c r="AX226" s="1106"/>
      <c r="AY226" s="1106"/>
      <c r="AZ226" s="1106"/>
      <c r="BA226" s="1106"/>
      <c r="BB226" s="1106"/>
      <c r="BC226" s="1106"/>
      <c r="BD226" s="1106"/>
      <c r="BE226" s="1106"/>
      <c r="BF226" s="1106"/>
      <c r="BG226" s="1106"/>
      <c r="BH226" s="1106"/>
      <c r="BI226" s="1106"/>
      <c r="BJ226" s="1106"/>
      <c r="BK226" s="1106"/>
      <c r="BL226" s="1106"/>
      <c r="BM226" s="1106"/>
      <c r="BN226" s="1106"/>
      <c r="BO226" s="1106"/>
      <c r="BP226" s="1106"/>
      <c r="BQ226" s="1106"/>
      <c r="BR226" s="1106"/>
      <c r="BS226" s="1106"/>
      <c r="BT226" s="1106"/>
      <c r="BU226" s="1106"/>
      <c r="BV226" s="1106"/>
      <c r="BW226" s="1106"/>
      <c r="BX226" s="1106"/>
      <c r="BY226" s="1106"/>
      <c r="BZ226" s="1106"/>
      <c r="CA226" s="1106"/>
      <c r="CB226" s="1106"/>
      <c r="CC226" s="1106"/>
      <c r="CD226" s="1106"/>
      <c r="CE226" s="1106"/>
      <c r="CF226" s="1106"/>
      <c r="CG226" s="1106"/>
      <c r="CH226" s="1106"/>
      <c r="CI226" s="1106"/>
      <c r="CJ226" s="1106"/>
      <c r="CK226" s="1106"/>
      <c r="CL226" s="1106"/>
      <c r="CM226" s="1106"/>
      <c r="CN226" s="1106"/>
      <c r="CO226" s="1106"/>
      <c r="CP226" s="1106"/>
      <c r="CQ226" s="1106"/>
      <c r="CR226" s="1106"/>
      <c r="CS226" s="1106"/>
      <c r="CT226" s="1106"/>
      <c r="CU226" s="1106"/>
      <c r="CV226" s="1106"/>
      <c r="CW226" s="1106"/>
      <c r="CX226" s="1106"/>
      <c r="CY226" s="1106"/>
    </row>
    <row r="227" spans="1:103" s="1116" customFormat="1" ht="15" hidden="1" customHeight="1">
      <c r="A227" s="1397"/>
      <c r="B227" s="1169"/>
      <c r="C227" s="1205"/>
      <c r="D227" s="1106"/>
      <c r="E227" s="1106"/>
      <c r="F227" s="1106"/>
      <c r="G227" s="1106"/>
      <c r="H227" s="1106"/>
      <c r="I227" s="1106"/>
      <c r="J227" s="1106"/>
      <c r="K227" s="1106"/>
      <c r="L227" s="1106"/>
      <c r="M227" s="1106"/>
      <c r="N227" s="1106"/>
      <c r="O227" s="1106"/>
      <c r="P227" s="1106"/>
      <c r="Q227" s="1106"/>
      <c r="R227" s="1106"/>
      <c r="S227" s="1106"/>
      <c r="T227" s="1106"/>
      <c r="U227" s="1106"/>
      <c r="V227" s="1106"/>
      <c r="W227" s="1106"/>
      <c r="X227" s="1106"/>
      <c r="Y227" s="1106"/>
      <c r="Z227" s="1106"/>
      <c r="AA227" s="1106"/>
      <c r="AB227" s="1106"/>
      <c r="AC227" s="1106"/>
      <c r="AD227" s="1106"/>
      <c r="AE227" s="1106"/>
      <c r="AF227" s="1106"/>
      <c r="AG227" s="1106"/>
      <c r="AH227" s="1106"/>
      <c r="AI227" s="1106"/>
      <c r="AJ227" s="1106"/>
      <c r="AK227" s="1106"/>
      <c r="AL227" s="1106"/>
      <c r="AM227" s="1106"/>
      <c r="AN227" s="1106"/>
      <c r="AO227" s="1106"/>
      <c r="AP227" s="1106"/>
      <c r="AQ227" s="1106"/>
      <c r="AR227" s="1106"/>
      <c r="AS227" s="1106"/>
      <c r="AT227" s="1106"/>
      <c r="AU227" s="1106"/>
      <c r="AV227" s="1106"/>
      <c r="AW227" s="1106"/>
      <c r="AX227" s="1106"/>
      <c r="AY227" s="1106"/>
      <c r="AZ227" s="1106"/>
      <c r="BA227" s="1106"/>
      <c r="BB227" s="1106"/>
      <c r="BC227" s="1106"/>
      <c r="BD227" s="1106"/>
      <c r="BE227" s="1106"/>
      <c r="BF227" s="1106"/>
      <c r="BG227" s="1106"/>
      <c r="BH227" s="1106"/>
      <c r="BI227" s="1106"/>
      <c r="BJ227" s="1106"/>
      <c r="BK227" s="1106"/>
      <c r="BL227" s="1106"/>
      <c r="BM227" s="1106"/>
      <c r="BN227" s="1106"/>
      <c r="BO227" s="1106"/>
      <c r="BP227" s="1106"/>
      <c r="BQ227" s="1106"/>
      <c r="BR227" s="1106"/>
      <c r="BS227" s="1106"/>
      <c r="BT227" s="1106"/>
      <c r="BU227" s="1106"/>
      <c r="BV227" s="1106"/>
      <c r="BW227" s="1106"/>
      <c r="BX227" s="1106"/>
      <c r="BY227" s="1106"/>
      <c r="BZ227" s="1106"/>
      <c r="CA227" s="1106"/>
      <c r="CB227" s="1106"/>
      <c r="CC227" s="1106"/>
      <c r="CD227" s="1106"/>
      <c r="CE227" s="1106"/>
      <c r="CF227" s="1106"/>
      <c r="CG227" s="1106"/>
      <c r="CH227" s="1106"/>
      <c r="CI227" s="1106"/>
      <c r="CJ227" s="1106"/>
      <c r="CK227" s="1106"/>
      <c r="CL227" s="1106"/>
      <c r="CM227" s="1106"/>
      <c r="CN227" s="1106"/>
      <c r="CO227" s="1106"/>
      <c r="CP227" s="1106"/>
      <c r="CQ227" s="1106"/>
      <c r="CR227" s="1106"/>
      <c r="CS227" s="1106"/>
      <c r="CT227" s="1106"/>
      <c r="CU227" s="1106"/>
      <c r="CV227" s="1106"/>
      <c r="CW227" s="1106"/>
      <c r="CX227" s="1106"/>
      <c r="CY227" s="1106"/>
    </row>
    <row r="228" spans="1:103" s="1116" customFormat="1" ht="15" hidden="1" customHeight="1">
      <c r="A228" s="1397"/>
      <c r="B228" s="1169"/>
      <c r="C228" s="1205"/>
      <c r="D228" s="1106"/>
      <c r="E228" s="1106"/>
      <c r="F228" s="1106"/>
      <c r="G228" s="1106"/>
      <c r="H228" s="1106"/>
      <c r="I228" s="1106"/>
      <c r="J228" s="1106"/>
      <c r="K228" s="1106"/>
      <c r="L228" s="1106"/>
      <c r="M228" s="1106"/>
      <c r="N228" s="1106"/>
      <c r="O228" s="1106"/>
      <c r="P228" s="1106"/>
      <c r="Q228" s="1106"/>
      <c r="R228" s="1106"/>
      <c r="S228" s="1106"/>
      <c r="T228" s="1106"/>
      <c r="U228" s="1106"/>
      <c r="V228" s="1106"/>
      <c r="W228" s="1106"/>
      <c r="X228" s="1106"/>
      <c r="Y228" s="1106"/>
      <c r="Z228" s="1106"/>
      <c r="AA228" s="1106"/>
      <c r="AB228" s="1106"/>
      <c r="AC228" s="1106"/>
      <c r="AD228" s="1106"/>
      <c r="AE228" s="1106"/>
      <c r="AF228" s="1106"/>
      <c r="AG228" s="1106"/>
      <c r="AH228" s="1106"/>
      <c r="AI228" s="1106"/>
      <c r="AJ228" s="1106"/>
      <c r="AK228" s="1106"/>
      <c r="AL228" s="1106"/>
      <c r="AM228" s="1106"/>
      <c r="AN228" s="1106"/>
      <c r="AO228" s="1106"/>
      <c r="AP228" s="1106"/>
      <c r="AQ228" s="1106"/>
      <c r="AR228" s="1106"/>
      <c r="AS228" s="1106"/>
      <c r="AT228" s="1106"/>
      <c r="AU228" s="1106"/>
      <c r="AV228" s="1106"/>
      <c r="AW228" s="1106"/>
      <c r="AX228" s="1106"/>
      <c r="AY228" s="1106"/>
      <c r="AZ228" s="1106"/>
      <c r="BA228" s="1106"/>
      <c r="BB228" s="1106"/>
      <c r="BC228" s="1106"/>
      <c r="BD228" s="1106"/>
      <c r="BE228" s="1106"/>
      <c r="BF228" s="1106"/>
      <c r="BG228" s="1106"/>
      <c r="BH228" s="1106"/>
      <c r="BI228" s="1106"/>
      <c r="BJ228" s="1106"/>
      <c r="BK228" s="1106"/>
      <c r="BL228" s="1106"/>
      <c r="BM228" s="1106"/>
      <c r="BN228" s="1106"/>
      <c r="BO228" s="1106"/>
      <c r="BP228" s="1106"/>
      <c r="BQ228" s="1106"/>
      <c r="BR228" s="1106"/>
      <c r="BS228" s="1106"/>
      <c r="BT228" s="1106"/>
      <c r="BU228" s="1106"/>
      <c r="BV228" s="1106"/>
      <c r="BW228" s="1106"/>
      <c r="BX228" s="1106"/>
      <c r="BY228" s="1106"/>
      <c r="BZ228" s="1106"/>
      <c r="CA228" s="1106"/>
      <c r="CB228" s="1106"/>
      <c r="CC228" s="1106"/>
      <c r="CD228" s="1106"/>
      <c r="CE228" s="1106"/>
      <c r="CF228" s="1106"/>
      <c r="CG228" s="1106"/>
      <c r="CH228" s="1106"/>
      <c r="CI228" s="1106"/>
      <c r="CJ228" s="1106"/>
      <c r="CK228" s="1106"/>
      <c r="CL228" s="1106"/>
      <c r="CM228" s="1106"/>
      <c r="CN228" s="1106"/>
      <c r="CO228" s="1106"/>
      <c r="CP228" s="1106"/>
      <c r="CQ228" s="1106"/>
      <c r="CR228" s="1106"/>
      <c r="CS228" s="1106"/>
      <c r="CT228" s="1106"/>
      <c r="CU228" s="1106"/>
      <c r="CV228" s="1106"/>
      <c r="CW228" s="1106"/>
      <c r="CX228" s="1106"/>
      <c r="CY228" s="1106"/>
    </row>
    <row r="229" spans="1:103" s="1116" customFormat="1" ht="15" hidden="1" customHeight="1">
      <c r="A229" s="1397"/>
      <c r="B229" s="1169"/>
      <c r="C229" s="1205"/>
      <c r="D229" s="1106"/>
      <c r="E229" s="1106"/>
      <c r="F229" s="1106"/>
      <c r="G229" s="1106"/>
      <c r="H229" s="1106"/>
      <c r="I229" s="1106"/>
      <c r="J229" s="1106"/>
      <c r="K229" s="1106"/>
      <c r="L229" s="1106"/>
      <c r="M229" s="1106"/>
      <c r="N229" s="1106"/>
      <c r="O229" s="1106"/>
      <c r="P229" s="1106"/>
      <c r="Q229" s="1106"/>
      <c r="R229" s="1106"/>
      <c r="S229" s="1106"/>
      <c r="T229" s="1106"/>
      <c r="U229" s="1106"/>
      <c r="V229" s="1106"/>
      <c r="W229" s="1106"/>
      <c r="X229" s="1106"/>
      <c r="Y229" s="1106"/>
      <c r="Z229" s="1106"/>
      <c r="AA229" s="1106"/>
      <c r="AB229" s="1106"/>
      <c r="AC229" s="1106"/>
      <c r="AD229" s="1106"/>
      <c r="AE229" s="1106"/>
      <c r="AF229" s="1106"/>
      <c r="AG229" s="1106"/>
      <c r="AH229" s="1106"/>
      <c r="AI229" s="1106"/>
      <c r="AJ229" s="1106"/>
      <c r="AK229" s="1106"/>
      <c r="AL229" s="1106"/>
      <c r="AM229" s="1106"/>
      <c r="AN229" s="1106"/>
      <c r="AO229" s="1106"/>
      <c r="AP229" s="1106"/>
      <c r="AQ229" s="1106"/>
      <c r="AR229" s="1106"/>
      <c r="AS229" s="1106"/>
      <c r="AT229" s="1106"/>
      <c r="AU229" s="1106"/>
      <c r="AV229" s="1106"/>
      <c r="AW229" s="1106"/>
      <c r="AX229" s="1106"/>
      <c r="AY229" s="1106"/>
      <c r="AZ229" s="1106"/>
      <c r="BA229" s="1106"/>
      <c r="BB229" s="1106"/>
      <c r="BC229" s="1106"/>
      <c r="BD229" s="1106"/>
      <c r="BE229" s="1106"/>
      <c r="BF229" s="1106"/>
      <c r="BG229" s="1106"/>
      <c r="BH229" s="1106"/>
      <c r="BI229" s="1106"/>
      <c r="BJ229" s="1106"/>
      <c r="BK229" s="1106"/>
      <c r="BL229" s="1106"/>
      <c r="BM229" s="1106"/>
      <c r="BN229" s="1106"/>
      <c r="BO229" s="1106"/>
      <c r="BP229" s="1106"/>
      <c r="BQ229" s="1106"/>
      <c r="BR229" s="1106"/>
      <c r="BS229" s="1106"/>
      <c r="BT229" s="1106"/>
      <c r="BU229" s="1106"/>
      <c r="BV229" s="1106"/>
      <c r="BW229" s="1106"/>
      <c r="BX229" s="1106"/>
      <c r="BY229" s="1106"/>
      <c r="BZ229" s="1106"/>
      <c r="CA229" s="1106"/>
      <c r="CB229" s="1106"/>
      <c r="CC229" s="1106"/>
      <c r="CD229" s="1106"/>
      <c r="CE229" s="1106"/>
      <c r="CF229" s="1106"/>
      <c r="CG229" s="1106"/>
      <c r="CH229" s="1106"/>
      <c r="CI229" s="1106"/>
      <c r="CJ229" s="1106"/>
      <c r="CK229" s="1106"/>
      <c r="CL229" s="1106"/>
      <c r="CM229" s="1106"/>
      <c r="CN229" s="1106"/>
      <c r="CO229" s="1106"/>
      <c r="CP229" s="1106"/>
      <c r="CQ229" s="1106"/>
      <c r="CR229" s="1106"/>
      <c r="CS229" s="1106"/>
      <c r="CT229" s="1106"/>
      <c r="CU229" s="1106"/>
      <c r="CV229" s="1106"/>
      <c r="CW229" s="1106"/>
      <c r="CX229" s="1106"/>
      <c r="CY229" s="1106"/>
    </row>
    <row r="230" spans="1:103" s="1116" customFormat="1" ht="15" hidden="1" customHeight="1">
      <c r="A230" s="1397"/>
      <c r="B230" s="1169"/>
      <c r="C230" s="1205"/>
      <c r="D230" s="1106"/>
      <c r="E230" s="1106"/>
      <c r="F230" s="1106"/>
      <c r="G230" s="1106"/>
      <c r="H230" s="1106"/>
      <c r="I230" s="1106"/>
      <c r="J230" s="1106"/>
      <c r="K230" s="1106"/>
      <c r="L230" s="1106"/>
      <c r="M230" s="1106"/>
      <c r="N230" s="1106"/>
      <c r="O230" s="1106"/>
      <c r="P230" s="1106"/>
      <c r="Q230" s="1106"/>
      <c r="R230" s="1106"/>
      <c r="S230" s="1106"/>
      <c r="T230" s="1106"/>
      <c r="U230" s="1106"/>
      <c r="V230" s="1106"/>
      <c r="W230" s="1106"/>
      <c r="X230" s="1106"/>
      <c r="Y230" s="1106"/>
      <c r="Z230" s="1106"/>
      <c r="AA230" s="1106"/>
      <c r="AB230" s="1106"/>
      <c r="AC230" s="1106"/>
      <c r="AD230" s="1106"/>
      <c r="AE230" s="1106"/>
      <c r="AF230" s="1106"/>
      <c r="AG230" s="1106"/>
      <c r="AH230" s="1106"/>
      <c r="AI230" s="1106"/>
      <c r="AJ230" s="1106"/>
      <c r="AK230" s="1106"/>
      <c r="AL230" s="1106"/>
      <c r="AM230" s="1106"/>
      <c r="AN230" s="1106"/>
      <c r="AO230" s="1106"/>
      <c r="AP230" s="1106"/>
      <c r="AQ230" s="1106"/>
      <c r="AR230" s="1106"/>
      <c r="AS230" s="1106"/>
      <c r="AT230" s="1106"/>
      <c r="AU230" s="1106"/>
      <c r="AV230" s="1106"/>
      <c r="AW230" s="1106"/>
      <c r="AX230" s="1106"/>
      <c r="AY230" s="1106"/>
      <c r="AZ230" s="1106"/>
      <c r="BA230" s="1106"/>
      <c r="BB230" s="1106"/>
      <c r="BC230" s="1106"/>
      <c r="BD230" s="1106"/>
      <c r="BE230" s="1106"/>
      <c r="BF230" s="1106"/>
      <c r="BG230" s="1106"/>
      <c r="BH230" s="1106"/>
      <c r="BI230" s="1106"/>
      <c r="BJ230" s="1106"/>
      <c r="BK230" s="1106"/>
      <c r="BL230" s="1106"/>
      <c r="BM230" s="1106"/>
      <c r="BN230" s="1106"/>
      <c r="BO230" s="1106"/>
      <c r="BP230" s="1106"/>
      <c r="BQ230" s="1106"/>
      <c r="BR230" s="1106"/>
      <c r="BS230" s="1106"/>
      <c r="BT230" s="1106"/>
      <c r="BU230" s="1106"/>
      <c r="BV230" s="1106"/>
      <c r="BW230" s="1106"/>
      <c r="BX230" s="1106"/>
      <c r="BY230" s="1106"/>
      <c r="BZ230" s="1106"/>
      <c r="CA230" s="1106"/>
      <c r="CB230" s="1106"/>
      <c r="CC230" s="1106"/>
      <c r="CD230" s="1106"/>
      <c r="CE230" s="1106"/>
      <c r="CF230" s="1106"/>
      <c r="CG230" s="1106"/>
      <c r="CH230" s="1106"/>
      <c r="CI230" s="1106"/>
      <c r="CJ230" s="1106"/>
      <c r="CK230" s="1106"/>
      <c r="CL230" s="1106"/>
      <c r="CM230" s="1106"/>
      <c r="CN230" s="1106"/>
      <c r="CO230" s="1106"/>
      <c r="CP230" s="1106"/>
      <c r="CQ230" s="1106"/>
      <c r="CR230" s="1106"/>
      <c r="CS230" s="1106"/>
      <c r="CT230" s="1106"/>
      <c r="CU230" s="1106"/>
      <c r="CV230" s="1106"/>
      <c r="CW230" s="1106"/>
      <c r="CX230" s="1106"/>
      <c r="CY230" s="1106"/>
    </row>
    <row r="231" spans="1:103" s="1116" customFormat="1" ht="15" hidden="1" customHeight="1">
      <c r="A231" s="1397"/>
      <c r="B231" s="1169"/>
      <c r="C231" s="1205"/>
      <c r="D231" s="1106"/>
      <c r="E231" s="1106"/>
      <c r="F231" s="1106"/>
      <c r="G231" s="1106"/>
      <c r="H231" s="1106"/>
      <c r="I231" s="1106"/>
      <c r="J231" s="1106"/>
      <c r="K231" s="1106"/>
      <c r="L231" s="1106"/>
      <c r="M231" s="1106"/>
      <c r="N231" s="1106"/>
      <c r="O231" s="1106"/>
      <c r="P231" s="1106"/>
      <c r="Q231" s="1106"/>
      <c r="R231" s="1106"/>
      <c r="S231" s="1106"/>
      <c r="T231" s="1106"/>
      <c r="U231" s="1106"/>
      <c r="V231" s="1106"/>
      <c r="W231" s="1106"/>
      <c r="X231" s="1106"/>
      <c r="Y231" s="1106"/>
      <c r="Z231" s="1106"/>
      <c r="AA231" s="1106"/>
      <c r="AB231" s="1106"/>
      <c r="AC231" s="1106"/>
      <c r="AD231" s="1106"/>
      <c r="AE231" s="1106"/>
      <c r="AF231" s="1106"/>
      <c r="AG231" s="1106"/>
      <c r="AH231" s="1106"/>
      <c r="AI231" s="1106"/>
      <c r="AJ231" s="1106"/>
      <c r="AK231" s="1106"/>
      <c r="AL231" s="1106"/>
      <c r="AM231" s="1106"/>
      <c r="AN231" s="1106"/>
      <c r="AO231" s="1106"/>
      <c r="AP231" s="1106"/>
      <c r="AQ231" s="1106"/>
      <c r="AR231" s="1106"/>
      <c r="AS231" s="1106"/>
      <c r="AT231" s="1106"/>
      <c r="AU231" s="1106"/>
      <c r="AV231" s="1106"/>
      <c r="AW231" s="1106"/>
      <c r="AX231" s="1106"/>
      <c r="AY231" s="1106"/>
      <c r="AZ231" s="1106"/>
      <c r="BA231" s="1106"/>
      <c r="BB231" s="1106"/>
      <c r="BC231" s="1106"/>
      <c r="BD231" s="1106"/>
      <c r="BE231" s="1106"/>
      <c r="BF231" s="1106"/>
      <c r="BG231" s="1106"/>
      <c r="BH231" s="1106"/>
      <c r="BI231" s="1106"/>
      <c r="BJ231" s="1106"/>
      <c r="BK231" s="1106"/>
      <c r="BL231" s="1106"/>
      <c r="BM231" s="1106"/>
      <c r="BN231" s="1106"/>
      <c r="BO231" s="1106"/>
      <c r="BP231" s="1106"/>
      <c r="BQ231" s="1106"/>
      <c r="BR231" s="1106"/>
      <c r="BS231" s="1106"/>
      <c r="BT231" s="1106"/>
      <c r="BU231" s="1106"/>
      <c r="BV231" s="1106"/>
      <c r="BW231" s="1106"/>
      <c r="BX231" s="1106"/>
      <c r="BY231" s="1106"/>
      <c r="BZ231" s="1106"/>
      <c r="CA231" s="1106"/>
      <c r="CB231" s="1106"/>
      <c r="CC231" s="1106"/>
      <c r="CD231" s="1106"/>
      <c r="CE231" s="1106"/>
      <c r="CF231" s="1106"/>
      <c r="CG231" s="1106"/>
      <c r="CH231" s="1106"/>
      <c r="CI231" s="1106"/>
      <c r="CJ231" s="1106"/>
      <c r="CK231" s="1106"/>
      <c r="CL231" s="1106"/>
      <c r="CM231" s="1106"/>
      <c r="CN231" s="1106"/>
      <c r="CO231" s="1106"/>
      <c r="CP231" s="1106"/>
      <c r="CQ231" s="1106"/>
      <c r="CR231" s="1106"/>
      <c r="CS231" s="1106"/>
      <c r="CT231" s="1106"/>
      <c r="CU231" s="1106"/>
      <c r="CV231" s="1106"/>
      <c r="CW231" s="1106"/>
      <c r="CX231" s="1106"/>
      <c r="CY231" s="1106"/>
    </row>
    <row r="232" spans="1:103" s="1116" customFormat="1" ht="15" hidden="1" customHeight="1">
      <c r="A232" s="1397"/>
      <c r="B232" s="1169"/>
      <c r="C232" s="1205"/>
      <c r="D232" s="1106"/>
      <c r="E232" s="1106"/>
      <c r="F232" s="1106"/>
      <c r="G232" s="1106"/>
      <c r="H232" s="1106"/>
      <c r="I232" s="1106"/>
      <c r="J232" s="1106"/>
      <c r="K232" s="1106"/>
      <c r="L232" s="1106"/>
      <c r="M232" s="1106"/>
      <c r="N232" s="1106"/>
      <c r="O232" s="1106"/>
      <c r="P232" s="1106"/>
      <c r="Q232" s="1106"/>
      <c r="R232" s="1106"/>
      <c r="S232" s="1106"/>
      <c r="T232" s="1106"/>
      <c r="U232" s="1106"/>
      <c r="V232" s="1106"/>
      <c r="W232" s="1106"/>
      <c r="X232" s="1106"/>
      <c r="Y232" s="1106"/>
      <c r="Z232" s="1106"/>
      <c r="AA232" s="1106"/>
      <c r="AB232" s="1106"/>
      <c r="AC232" s="1106"/>
      <c r="AD232" s="1106"/>
      <c r="AE232" s="1106"/>
      <c r="AF232" s="1106"/>
      <c r="AG232" s="1106"/>
      <c r="AH232" s="1106"/>
      <c r="AI232" s="1106"/>
      <c r="AJ232" s="1106"/>
      <c r="AK232" s="1106"/>
      <c r="AL232" s="1106"/>
      <c r="AM232" s="1106"/>
      <c r="AN232" s="1106"/>
      <c r="AO232" s="1106"/>
      <c r="AP232" s="1106"/>
      <c r="AQ232" s="1106"/>
      <c r="AR232" s="1106"/>
      <c r="AS232" s="1106"/>
      <c r="AT232" s="1106"/>
      <c r="AU232" s="1106"/>
      <c r="AV232" s="1106"/>
      <c r="AW232" s="1106"/>
      <c r="AX232" s="1106"/>
      <c r="AY232" s="1106"/>
      <c r="AZ232" s="1106"/>
      <c r="BA232" s="1106"/>
      <c r="BB232" s="1106"/>
      <c r="BC232" s="1106"/>
      <c r="BD232" s="1106"/>
      <c r="BE232" s="1106"/>
      <c r="BF232" s="1106"/>
      <c r="BG232" s="1106"/>
      <c r="BH232" s="1106"/>
      <c r="BI232" s="1106"/>
      <c r="BJ232" s="1106"/>
      <c r="BK232" s="1106"/>
      <c r="BL232" s="1106"/>
      <c r="BM232" s="1106"/>
      <c r="BN232" s="1106"/>
      <c r="BO232" s="1106"/>
      <c r="BP232" s="1106"/>
      <c r="BQ232" s="1106"/>
      <c r="BR232" s="1106"/>
      <c r="BS232" s="1106"/>
      <c r="BT232" s="1106"/>
      <c r="BU232" s="1106"/>
      <c r="BV232" s="1106"/>
      <c r="BW232" s="1106"/>
      <c r="BX232" s="1106"/>
      <c r="BY232" s="1106"/>
      <c r="BZ232" s="1106"/>
      <c r="CA232" s="1106"/>
      <c r="CB232" s="1106"/>
      <c r="CC232" s="1106"/>
      <c r="CD232" s="1106"/>
      <c r="CE232" s="1106"/>
      <c r="CF232" s="1106"/>
      <c r="CG232" s="1106"/>
      <c r="CH232" s="1106"/>
      <c r="CI232" s="1106"/>
      <c r="CJ232" s="1106"/>
      <c r="CK232" s="1106"/>
      <c r="CL232" s="1106"/>
      <c r="CM232" s="1106"/>
      <c r="CN232" s="1106"/>
      <c r="CO232" s="1106"/>
      <c r="CP232" s="1106"/>
      <c r="CQ232" s="1106"/>
      <c r="CR232" s="1106"/>
      <c r="CS232" s="1106"/>
      <c r="CT232" s="1106"/>
      <c r="CU232" s="1106"/>
      <c r="CV232" s="1106"/>
      <c r="CW232" s="1106"/>
      <c r="CX232" s="1106"/>
      <c r="CY232" s="1106"/>
    </row>
    <row r="233" spans="1:103" s="1116" customFormat="1" ht="15" hidden="1" customHeight="1">
      <c r="A233" s="1397"/>
      <c r="B233" s="1169"/>
      <c r="C233" s="1205"/>
      <c r="D233" s="1106"/>
      <c r="E233" s="1106"/>
      <c r="F233" s="1106"/>
      <c r="G233" s="1106"/>
      <c r="H233" s="1106"/>
      <c r="I233" s="1106"/>
      <c r="J233" s="1106"/>
      <c r="K233" s="1106"/>
      <c r="L233" s="1106"/>
      <c r="M233" s="1106"/>
      <c r="N233" s="1106"/>
      <c r="O233" s="1106"/>
      <c r="P233" s="1106"/>
      <c r="Q233" s="1106"/>
      <c r="R233" s="1106"/>
      <c r="S233" s="1106"/>
      <c r="T233" s="1106"/>
      <c r="U233" s="1106"/>
      <c r="V233" s="1106"/>
      <c r="W233" s="1106"/>
      <c r="X233" s="1106"/>
      <c r="Y233" s="1106"/>
      <c r="Z233" s="1106"/>
      <c r="AA233" s="1106"/>
      <c r="AB233" s="1106"/>
      <c r="AC233" s="1106"/>
      <c r="AD233" s="1106"/>
      <c r="AE233" s="1106"/>
      <c r="AF233" s="1106"/>
      <c r="AG233" s="1106"/>
      <c r="AH233" s="1106"/>
      <c r="AI233" s="1106"/>
      <c r="AJ233" s="1106"/>
      <c r="AK233" s="1106"/>
      <c r="AL233" s="1106"/>
      <c r="AM233" s="1106"/>
      <c r="AN233" s="1106"/>
      <c r="AO233" s="1106"/>
      <c r="AP233" s="1106"/>
      <c r="AQ233" s="1106"/>
      <c r="AR233" s="1106"/>
      <c r="AS233" s="1106"/>
      <c r="AT233" s="1106"/>
      <c r="AU233" s="1106"/>
      <c r="AV233" s="1106"/>
      <c r="AW233" s="1106"/>
      <c r="AX233" s="1106"/>
      <c r="AY233" s="1106"/>
      <c r="AZ233" s="1106"/>
      <c r="BA233" s="1106"/>
      <c r="BB233" s="1106"/>
      <c r="BC233" s="1106"/>
      <c r="BD233" s="1106"/>
      <c r="BE233" s="1106"/>
      <c r="BF233" s="1106"/>
      <c r="BG233" s="1106"/>
      <c r="BH233" s="1106"/>
      <c r="BI233" s="1106"/>
      <c r="BJ233" s="1106"/>
      <c r="BK233" s="1106"/>
      <c r="BL233" s="1106"/>
      <c r="BM233" s="1106"/>
      <c r="BN233" s="1106"/>
      <c r="BO233" s="1106"/>
      <c r="BP233" s="1106"/>
      <c r="BQ233" s="1106"/>
      <c r="BR233" s="1106"/>
      <c r="BS233" s="1106"/>
      <c r="BT233" s="1106"/>
      <c r="BU233" s="1106"/>
      <c r="BV233" s="1106"/>
      <c r="BW233" s="1106"/>
      <c r="BX233" s="1106"/>
      <c r="BY233" s="1106"/>
      <c r="BZ233" s="1106"/>
      <c r="CA233" s="1106"/>
      <c r="CB233" s="1106"/>
      <c r="CC233" s="1106"/>
      <c r="CD233" s="1106"/>
      <c r="CE233" s="1106"/>
      <c r="CF233" s="1106"/>
      <c r="CG233" s="1106"/>
      <c r="CH233" s="1106"/>
      <c r="CI233" s="1106"/>
      <c r="CJ233" s="1106"/>
      <c r="CK233" s="1106"/>
      <c r="CL233" s="1106"/>
      <c r="CM233" s="1106"/>
      <c r="CN233" s="1106"/>
      <c r="CO233" s="1106"/>
      <c r="CP233" s="1106"/>
      <c r="CQ233" s="1106"/>
      <c r="CR233" s="1106"/>
      <c r="CS233" s="1106"/>
      <c r="CT233" s="1106"/>
      <c r="CU233" s="1106"/>
      <c r="CV233" s="1106"/>
      <c r="CW233" s="1106"/>
      <c r="CX233" s="1106"/>
      <c r="CY233" s="1106"/>
    </row>
    <row r="234" spans="1:103" s="1116" customFormat="1" ht="15" hidden="1" customHeight="1">
      <c r="A234" s="1397"/>
      <c r="B234" s="1169"/>
      <c r="C234" s="1205"/>
      <c r="D234" s="1106"/>
      <c r="E234" s="1106"/>
      <c r="F234" s="1106"/>
      <c r="G234" s="1106"/>
      <c r="H234" s="1106"/>
      <c r="I234" s="1106"/>
      <c r="J234" s="1106"/>
      <c r="K234" s="1106"/>
      <c r="L234" s="1106"/>
      <c r="M234" s="1106"/>
      <c r="N234" s="1106"/>
      <c r="O234" s="1106"/>
      <c r="P234" s="1106"/>
      <c r="Q234" s="1106"/>
      <c r="R234" s="1106"/>
      <c r="S234" s="1106"/>
      <c r="T234" s="1106"/>
      <c r="U234" s="1106"/>
      <c r="V234" s="1106"/>
      <c r="W234" s="1106"/>
      <c r="X234" s="1106"/>
      <c r="Y234" s="1106"/>
      <c r="Z234" s="1106"/>
      <c r="AA234" s="1106"/>
      <c r="AB234" s="1106"/>
      <c r="AC234" s="1106"/>
      <c r="AD234" s="1106"/>
      <c r="AE234" s="1106"/>
      <c r="AF234" s="1106"/>
      <c r="AG234" s="1106"/>
      <c r="AH234" s="1106"/>
      <c r="AI234" s="1106"/>
      <c r="AJ234" s="1106"/>
      <c r="AK234" s="1106"/>
      <c r="AL234" s="1106"/>
      <c r="AM234" s="1106"/>
      <c r="AN234" s="1106"/>
      <c r="AO234" s="1106"/>
      <c r="AP234" s="1106"/>
      <c r="AQ234" s="1106"/>
      <c r="AR234" s="1106"/>
      <c r="AS234" s="1106"/>
      <c r="AT234" s="1106"/>
      <c r="AU234" s="1106"/>
      <c r="AV234" s="1106"/>
      <c r="AW234" s="1106"/>
      <c r="AX234" s="1106"/>
      <c r="AY234" s="1106"/>
      <c r="AZ234" s="1106"/>
      <c r="BA234" s="1106"/>
      <c r="BB234" s="1106"/>
      <c r="BC234" s="1106"/>
      <c r="BD234" s="1106"/>
      <c r="BE234" s="1106"/>
      <c r="BF234" s="1106"/>
      <c r="BG234" s="1106"/>
      <c r="BH234" s="1106"/>
      <c r="BI234" s="1106"/>
      <c r="BJ234" s="1106"/>
      <c r="BK234" s="1106"/>
      <c r="BL234" s="1106"/>
      <c r="BM234" s="1106"/>
      <c r="BN234" s="1106"/>
      <c r="BO234" s="1106"/>
      <c r="BP234" s="1106"/>
      <c r="BQ234" s="1106"/>
      <c r="BR234" s="1106"/>
      <c r="BS234" s="1106"/>
      <c r="BT234" s="1106"/>
      <c r="BU234" s="1106"/>
      <c r="BV234" s="1106"/>
      <c r="BW234" s="1106"/>
      <c r="BX234" s="1106"/>
      <c r="BY234" s="1106"/>
      <c r="BZ234" s="1106"/>
      <c r="CA234" s="1106"/>
      <c r="CB234" s="1106"/>
      <c r="CC234" s="1106"/>
      <c r="CD234" s="1106"/>
      <c r="CE234" s="1106"/>
      <c r="CF234" s="1106"/>
      <c r="CG234" s="1106"/>
      <c r="CH234" s="1106"/>
      <c r="CI234" s="1106"/>
      <c r="CJ234" s="1106"/>
      <c r="CK234" s="1106"/>
      <c r="CL234" s="1106"/>
      <c r="CM234" s="1106"/>
      <c r="CN234" s="1106"/>
      <c r="CO234" s="1106"/>
      <c r="CP234" s="1106"/>
      <c r="CQ234" s="1106"/>
      <c r="CR234" s="1106"/>
      <c r="CS234" s="1106"/>
      <c r="CT234" s="1106"/>
      <c r="CU234" s="1106"/>
      <c r="CV234" s="1106"/>
      <c r="CW234" s="1106"/>
      <c r="CX234" s="1106"/>
      <c r="CY234" s="1106"/>
    </row>
    <row r="235" spans="1:103" s="1116" customFormat="1" ht="15" hidden="1" customHeight="1">
      <c r="A235" s="1397"/>
      <c r="B235" s="1169"/>
      <c r="C235" s="1205"/>
      <c r="D235" s="1106"/>
      <c r="E235" s="1106"/>
      <c r="F235" s="1106"/>
      <c r="G235" s="1106"/>
      <c r="H235" s="1106"/>
      <c r="I235" s="1106"/>
      <c r="J235" s="1106"/>
      <c r="K235" s="1106"/>
      <c r="L235" s="1106"/>
      <c r="M235" s="1106"/>
      <c r="N235" s="1106"/>
      <c r="O235" s="1106"/>
      <c r="P235" s="1106"/>
      <c r="Q235" s="1106"/>
      <c r="R235" s="1106"/>
      <c r="S235" s="1106"/>
      <c r="T235" s="1106"/>
      <c r="U235" s="1106"/>
      <c r="V235" s="1106"/>
      <c r="W235" s="1106"/>
      <c r="X235" s="1106"/>
      <c r="Y235" s="1106"/>
      <c r="Z235" s="1106"/>
      <c r="AA235" s="1106"/>
      <c r="AB235" s="1106"/>
      <c r="AC235" s="1106"/>
      <c r="AD235" s="1106"/>
      <c r="AE235" s="1106"/>
      <c r="AF235" s="1106"/>
      <c r="AG235" s="1106"/>
      <c r="AH235" s="1106"/>
      <c r="AI235" s="1106"/>
      <c r="AJ235" s="1106"/>
      <c r="AK235" s="1106"/>
      <c r="AL235" s="1106"/>
      <c r="AM235" s="1106"/>
      <c r="AN235" s="1106"/>
      <c r="AO235" s="1106"/>
      <c r="AP235" s="1106"/>
      <c r="AQ235" s="1106"/>
      <c r="AR235" s="1106"/>
      <c r="AS235" s="1106"/>
      <c r="AT235" s="1106"/>
      <c r="AU235" s="1106"/>
      <c r="AV235" s="1106"/>
      <c r="AW235" s="1106"/>
      <c r="AX235" s="1106"/>
      <c r="AY235" s="1106"/>
      <c r="AZ235" s="1106"/>
      <c r="BA235" s="1106"/>
      <c r="BB235" s="1106"/>
      <c r="BC235" s="1106"/>
      <c r="BD235" s="1106"/>
      <c r="BE235" s="1106"/>
      <c r="BF235" s="1106"/>
      <c r="BG235" s="1106"/>
      <c r="BH235" s="1106"/>
      <c r="BI235" s="1106"/>
      <c r="BJ235" s="1106"/>
      <c r="BK235" s="1106"/>
      <c r="BL235" s="1106"/>
      <c r="BM235" s="1106"/>
      <c r="BN235" s="1106"/>
      <c r="BO235" s="1106"/>
      <c r="BP235" s="1106"/>
      <c r="BQ235" s="1106"/>
      <c r="BR235" s="1106"/>
      <c r="BS235" s="1106"/>
      <c r="BT235" s="1106"/>
      <c r="BU235" s="1106"/>
      <c r="BV235" s="1106"/>
      <c r="BW235" s="1106"/>
      <c r="BX235" s="1106"/>
      <c r="BY235" s="1106"/>
      <c r="BZ235" s="1106"/>
      <c r="CA235" s="1106"/>
      <c r="CB235" s="1106"/>
      <c r="CC235" s="1106"/>
      <c r="CD235" s="1106"/>
      <c r="CE235" s="1106"/>
      <c r="CF235" s="1106"/>
      <c r="CG235" s="1106"/>
      <c r="CH235" s="1106"/>
      <c r="CI235" s="1106"/>
      <c r="CJ235" s="1106"/>
      <c r="CK235" s="1106"/>
      <c r="CL235" s="1106"/>
      <c r="CM235" s="1106"/>
      <c r="CN235" s="1106"/>
      <c r="CO235" s="1106"/>
      <c r="CP235" s="1106"/>
      <c r="CQ235" s="1106"/>
      <c r="CR235" s="1106"/>
      <c r="CS235" s="1106"/>
      <c r="CT235" s="1106"/>
      <c r="CU235" s="1106"/>
      <c r="CV235" s="1106"/>
      <c r="CW235" s="1106"/>
      <c r="CX235" s="1106"/>
      <c r="CY235" s="1106"/>
    </row>
    <row r="236" spans="1:103" s="1116" customFormat="1" ht="15" hidden="1" customHeight="1">
      <c r="A236" s="1397"/>
      <c r="B236" s="1169"/>
      <c r="C236" s="1205"/>
      <c r="D236" s="1106"/>
      <c r="E236" s="1106"/>
      <c r="F236" s="1106"/>
      <c r="G236" s="1106"/>
      <c r="H236" s="1106"/>
      <c r="I236" s="1106"/>
      <c r="J236" s="1106"/>
      <c r="K236" s="1106"/>
      <c r="L236" s="1106"/>
      <c r="M236" s="1106"/>
      <c r="N236" s="1106"/>
      <c r="O236" s="1106"/>
      <c r="P236" s="1106"/>
      <c r="Q236" s="1106"/>
      <c r="R236" s="1106"/>
      <c r="S236" s="1106"/>
      <c r="T236" s="1106"/>
      <c r="U236" s="1106"/>
      <c r="V236" s="1106"/>
      <c r="W236" s="1106"/>
      <c r="X236" s="1106"/>
      <c r="Y236" s="1106"/>
      <c r="Z236" s="1106"/>
      <c r="AA236" s="1106"/>
      <c r="AB236" s="1106"/>
      <c r="AC236" s="1106"/>
      <c r="AD236" s="1106"/>
      <c r="AE236" s="1106"/>
      <c r="AF236" s="1106"/>
      <c r="AG236" s="1106"/>
      <c r="AH236" s="1106"/>
      <c r="AI236" s="1106"/>
      <c r="AJ236" s="1106"/>
      <c r="AK236" s="1106"/>
      <c r="AL236" s="1106"/>
      <c r="AM236" s="1106"/>
      <c r="AN236" s="1106"/>
      <c r="AO236" s="1106"/>
      <c r="AP236" s="1106"/>
      <c r="AQ236" s="1106"/>
      <c r="AR236" s="1106"/>
      <c r="AS236" s="1106"/>
      <c r="AT236" s="1106"/>
      <c r="AU236" s="1106"/>
      <c r="AV236" s="1106"/>
      <c r="AW236" s="1106"/>
      <c r="AX236" s="1106"/>
      <c r="AY236" s="1106"/>
      <c r="AZ236" s="1106"/>
      <c r="BA236" s="1106"/>
      <c r="BB236" s="1106"/>
      <c r="BC236" s="1106"/>
      <c r="BD236" s="1106"/>
      <c r="BE236" s="1106"/>
      <c r="BF236" s="1106"/>
      <c r="BG236" s="1106"/>
      <c r="BH236" s="1106"/>
      <c r="BI236" s="1106"/>
      <c r="BJ236" s="1106"/>
      <c r="BK236" s="1106"/>
      <c r="BL236" s="1106"/>
      <c r="BM236" s="1106"/>
      <c r="BN236" s="1106"/>
      <c r="BO236" s="1106"/>
      <c r="BP236" s="1106"/>
      <c r="BQ236" s="1106"/>
      <c r="BR236" s="1106"/>
      <c r="BS236" s="1106"/>
      <c r="BT236" s="1106"/>
      <c r="BU236" s="1106"/>
      <c r="BV236" s="1106"/>
      <c r="BW236" s="1106"/>
      <c r="BX236" s="1106"/>
      <c r="BY236" s="1106"/>
      <c r="BZ236" s="1106"/>
      <c r="CA236" s="1106"/>
      <c r="CB236" s="1106"/>
      <c r="CC236" s="1106"/>
      <c r="CD236" s="1106"/>
      <c r="CE236" s="1106"/>
      <c r="CF236" s="1106"/>
      <c r="CG236" s="1106"/>
      <c r="CH236" s="1106"/>
      <c r="CI236" s="1106"/>
      <c r="CJ236" s="1106"/>
      <c r="CK236" s="1106"/>
      <c r="CL236" s="1106"/>
      <c r="CM236" s="1106"/>
      <c r="CN236" s="1106"/>
      <c r="CO236" s="1106"/>
      <c r="CP236" s="1106"/>
      <c r="CQ236" s="1106"/>
      <c r="CR236" s="1106"/>
      <c r="CS236" s="1106"/>
      <c r="CT236" s="1106"/>
      <c r="CU236" s="1106"/>
      <c r="CV236" s="1106"/>
      <c r="CW236" s="1106"/>
      <c r="CX236" s="1106"/>
      <c r="CY236" s="1106"/>
    </row>
    <row r="237" spans="1:103" s="1116" customFormat="1" ht="15" hidden="1" customHeight="1">
      <c r="A237" s="1397"/>
      <c r="B237" s="1169"/>
      <c r="C237" s="1205"/>
      <c r="D237" s="1106"/>
      <c r="E237" s="1106"/>
      <c r="F237" s="1106"/>
      <c r="G237" s="1106"/>
      <c r="H237" s="1106"/>
      <c r="I237" s="1106"/>
      <c r="J237" s="1106"/>
      <c r="K237" s="1106"/>
      <c r="L237" s="1106"/>
      <c r="M237" s="1106"/>
      <c r="N237" s="1106"/>
      <c r="O237" s="1106"/>
      <c r="P237" s="1106"/>
      <c r="Q237" s="1106"/>
      <c r="R237" s="1106"/>
      <c r="S237" s="1106"/>
      <c r="T237" s="1106"/>
      <c r="U237" s="1106"/>
      <c r="V237" s="1106"/>
      <c r="W237" s="1106"/>
      <c r="X237" s="1106"/>
      <c r="Y237" s="1106"/>
      <c r="Z237" s="1106"/>
      <c r="AA237" s="1106"/>
      <c r="AB237" s="1106"/>
      <c r="AC237" s="1106"/>
      <c r="AD237" s="1106"/>
      <c r="AE237" s="1106"/>
      <c r="AF237" s="1106"/>
      <c r="AG237" s="1106"/>
      <c r="AH237" s="1106"/>
      <c r="AI237" s="1106"/>
      <c r="AJ237" s="1106"/>
      <c r="AK237" s="1106"/>
      <c r="AL237" s="1106"/>
      <c r="AM237" s="1106"/>
      <c r="AN237" s="1106"/>
      <c r="AO237" s="1106"/>
      <c r="AP237" s="1106"/>
      <c r="AQ237" s="1106"/>
      <c r="AR237" s="1106"/>
      <c r="AS237" s="1106"/>
      <c r="AT237" s="1106"/>
      <c r="AU237" s="1106"/>
      <c r="AV237" s="1106"/>
      <c r="AW237" s="1106"/>
      <c r="AX237" s="1106"/>
      <c r="AY237" s="1106"/>
      <c r="AZ237" s="1106"/>
      <c r="BA237" s="1106"/>
      <c r="BB237" s="1106"/>
      <c r="BC237" s="1106"/>
      <c r="BD237" s="1106"/>
      <c r="BE237" s="1106"/>
      <c r="BF237" s="1106"/>
      <c r="BG237" s="1106"/>
      <c r="BH237" s="1106"/>
      <c r="BI237" s="1106"/>
      <c r="BJ237" s="1106"/>
      <c r="BK237" s="1106"/>
      <c r="BL237" s="1106"/>
      <c r="BM237" s="1106"/>
      <c r="BN237" s="1106"/>
      <c r="BO237" s="1106"/>
      <c r="BP237" s="1106"/>
      <c r="BQ237" s="1106"/>
      <c r="BR237" s="1106"/>
      <c r="BS237" s="1106"/>
      <c r="BT237" s="1106"/>
      <c r="BU237" s="1106"/>
      <c r="BV237" s="1106"/>
      <c r="BW237" s="1106"/>
      <c r="BX237" s="1106"/>
      <c r="BY237" s="1106"/>
      <c r="BZ237" s="1106"/>
      <c r="CA237" s="1106"/>
      <c r="CB237" s="1106"/>
      <c r="CC237" s="1106"/>
      <c r="CD237" s="1106"/>
      <c r="CE237" s="1106"/>
      <c r="CF237" s="1106"/>
      <c r="CG237" s="1106"/>
      <c r="CH237" s="1106"/>
      <c r="CI237" s="1106"/>
      <c r="CJ237" s="1106"/>
      <c r="CK237" s="1106"/>
      <c r="CL237" s="1106"/>
      <c r="CM237" s="1106"/>
      <c r="CN237" s="1106"/>
      <c r="CO237" s="1106"/>
      <c r="CP237" s="1106"/>
      <c r="CQ237" s="1106"/>
      <c r="CR237" s="1106"/>
      <c r="CS237" s="1106"/>
      <c r="CT237" s="1106"/>
      <c r="CU237" s="1106"/>
      <c r="CV237" s="1106"/>
      <c r="CW237" s="1106"/>
      <c r="CX237" s="1106"/>
      <c r="CY237" s="1106"/>
    </row>
    <row r="238" spans="1:103" s="1116" customFormat="1" ht="15" hidden="1" customHeight="1">
      <c r="A238" s="1397"/>
      <c r="B238" s="1169"/>
      <c r="C238" s="1205"/>
      <c r="D238" s="1106"/>
      <c r="E238" s="1106"/>
      <c r="F238" s="1106"/>
      <c r="G238" s="1106"/>
      <c r="H238" s="1106"/>
      <c r="I238" s="1106"/>
      <c r="J238" s="1106"/>
      <c r="K238" s="1106"/>
      <c r="L238" s="1106"/>
      <c r="M238" s="1106"/>
      <c r="N238" s="1106"/>
      <c r="O238" s="1106"/>
      <c r="P238" s="1106"/>
      <c r="Q238" s="1106"/>
      <c r="R238" s="1106"/>
      <c r="S238" s="1106"/>
      <c r="T238" s="1106"/>
      <c r="U238" s="1106"/>
      <c r="V238" s="1106"/>
      <c r="W238" s="1106"/>
      <c r="X238" s="1106"/>
      <c r="Y238" s="1106"/>
      <c r="Z238" s="1106"/>
      <c r="AA238" s="1106"/>
      <c r="AB238" s="1106"/>
      <c r="AC238" s="1106"/>
      <c r="AD238" s="1106"/>
      <c r="AE238" s="1106"/>
      <c r="AF238" s="1106"/>
      <c r="AG238" s="1106"/>
      <c r="AH238" s="1106"/>
      <c r="AI238" s="1106"/>
      <c r="AJ238" s="1106"/>
      <c r="AK238" s="1106"/>
      <c r="AL238" s="1106"/>
      <c r="AM238" s="1106"/>
      <c r="AN238" s="1106"/>
      <c r="AO238" s="1106"/>
      <c r="AP238" s="1106"/>
      <c r="AQ238" s="1106"/>
      <c r="AR238" s="1106"/>
      <c r="AS238" s="1106"/>
      <c r="AT238" s="1106"/>
      <c r="AU238" s="1106"/>
      <c r="AV238" s="1106"/>
      <c r="AW238" s="1106"/>
      <c r="AX238" s="1106"/>
      <c r="AY238" s="1106"/>
      <c r="AZ238" s="1106"/>
      <c r="BA238" s="1106"/>
      <c r="BB238" s="1106"/>
      <c r="BC238" s="1106"/>
      <c r="BD238" s="1106"/>
      <c r="BE238" s="1106"/>
      <c r="BF238" s="1106"/>
      <c r="BG238" s="1106"/>
      <c r="BH238" s="1106"/>
      <c r="BI238" s="1106"/>
      <c r="BJ238" s="1106"/>
      <c r="BK238" s="1106"/>
      <c r="BL238" s="1106"/>
      <c r="BM238" s="1106"/>
      <c r="BN238" s="1106"/>
      <c r="BO238" s="1106"/>
      <c r="BP238" s="1106"/>
      <c r="BQ238" s="1106"/>
      <c r="BR238" s="1106"/>
      <c r="BS238" s="1106"/>
      <c r="BT238" s="1106"/>
      <c r="BU238" s="1106"/>
      <c r="BV238" s="1106"/>
      <c r="BW238" s="1106"/>
      <c r="BX238" s="1106"/>
      <c r="BY238" s="1106"/>
      <c r="BZ238" s="1106"/>
      <c r="CA238" s="1106"/>
      <c r="CB238" s="1106"/>
      <c r="CC238" s="1106"/>
      <c r="CD238" s="1106"/>
      <c r="CE238" s="1106"/>
      <c r="CF238" s="1106"/>
      <c r="CG238" s="1106"/>
      <c r="CH238" s="1106"/>
      <c r="CI238" s="1106"/>
      <c r="CJ238" s="1106"/>
      <c r="CK238" s="1106"/>
      <c r="CL238" s="1106"/>
      <c r="CM238" s="1106"/>
      <c r="CN238" s="1106"/>
      <c r="CO238" s="1106"/>
      <c r="CP238" s="1106"/>
      <c r="CQ238" s="1106"/>
      <c r="CR238" s="1106"/>
      <c r="CS238" s="1106"/>
      <c r="CT238" s="1106"/>
      <c r="CU238" s="1106"/>
      <c r="CV238" s="1106"/>
      <c r="CW238" s="1106"/>
      <c r="CX238" s="1106"/>
      <c r="CY238" s="1106"/>
    </row>
    <row r="239" spans="1:103" s="1116" customFormat="1" ht="15" hidden="1" customHeight="1">
      <c r="A239" s="1397"/>
      <c r="B239" s="1169"/>
      <c r="C239" s="1205"/>
      <c r="D239" s="1106"/>
      <c r="E239" s="1106"/>
      <c r="F239" s="1106"/>
      <c r="G239" s="1106"/>
      <c r="H239" s="1106"/>
      <c r="I239" s="1106"/>
      <c r="J239" s="1106"/>
      <c r="K239" s="1106"/>
      <c r="L239" s="1106"/>
      <c r="M239" s="1106"/>
      <c r="N239" s="1106"/>
      <c r="O239" s="1106"/>
      <c r="P239" s="1106"/>
      <c r="Q239" s="1106"/>
      <c r="R239" s="1106"/>
      <c r="S239" s="1106"/>
      <c r="T239" s="1106"/>
      <c r="U239" s="1106"/>
      <c r="V239" s="1106"/>
      <c r="W239" s="1106"/>
      <c r="X239" s="1106"/>
      <c r="Y239" s="1106"/>
      <c r="Z239" s="1106"/>
      <c r="AA239" s="1106"/>
      <c r="AB239" s="1106"/>
      <c r="AC239" s="1106"/>
      <c r="AD239" s="1106"/>
      <c r="AE239" s="1106"/>
      <c r="AF239" s="1106"/>
      <c r="AG239" s="1106"/>
      <c r="AH239" s="1106"/>
      <c r="AI239" s="1106"/>
      <c r="AJ239" s="1106"/>
      <c r="AK239" s="1106"/>
      <c r="AL239" s="1106"/>
      <c r="AM239" s="1106"/>
      <c r="AN239" s="1106"/>
      <c r="AO239" s="1106"/>
      <c r="AP239" s="1106"/>
      <c r="AQ239" s="1106"/>
      <c r="AR239" s="1106"/>
      <c r="AS239" s="1106"/>
      <c r="AT239" s="1106"/>
      <c r="AU239" s="1106"/>
      <c r="AV239" s="1106"/>
      <c r="AW239" s="1106"/>
      <c r="AX239" s="1106"/>
      <c r="AY239" s="1106"/>
      <c r="AZ239" s="1106"/>
      <c r="BA239" s="1106"/>
      <c r="BB239" s="1106"/>
      <c r="BC239" s="1106"/>
      <c r="BD239" s="1106"/>
      <c r="BE239" s="1106"/>
      <c r="BF239" s="1106"/>
      <c r="BG239" s="1106"/>
      <c r="BH239" s="1106"/>
      <c r="BI239" s="1106"/>
      <c r="BJ239" s="1106"/>
      <c r="BK239" s="1106"/>
      <c r="BL239" s="1106"/>
      <c r="BM239" s="1106"/>
      <c r="BN239" s="1106"/>
      <c r="BO239" s="1106"/>
      <c r="BP239" s="1106"/>
      <c r="BQ239" s="1106"/>
      <c r="BR239" s="1106"/>
      <c r="BS239" s="1106"/>
      <c r="BT239" s="1106"/>
      <c r="BU239" s="1106"/>
      <c r="BV239" s="1106"/>
      <c r="BW239" s="1106"/>
      <c r="BX239" s="1106"/>
      <c r="BY239" s="1106"/>
      <c r="BZ239" s="1106"/>
      <c r="CA239" s="1106"/>
      <c r="CB239" s="1106"/>
      <c r="CC239" s="1106"/>
      <c r="CD239" s="1106"/>
      <c r="CE239" s="1106"/>
      <c r="CF239" s="1106"/>
      <c r="CG239" s="1106"/>
      <c r="CH239" s="1106"/>
      <c r="CI239" s="1106"/>
      <c r="CJ239" s="1106"/>
      <c r="CK239" s="1106"/>
      <c r="CL239" s="1106"/>
      <c r="CM239" s="1106"/>
      <c r="CN239" s="1106"/>
      <c r="CO239" s="1106"/>
      <c r="CP239" s="1106"/>
      <c r="CQ239" s="1106"/>
      <c r="CR239" s="1106"/>
      <c r="CS239" s="1106"/>
      <c r="CT239" s="1106"/>
      <c r="CU239" s="1106"/>
      <c r="CV239" s="1106"/>
      <c r="CW239" s="1106"/>
      <c r="CX239" s="1106"/>
      <c r="CY239" s="1106"/>
    </row>
    <row r="240" spans="1:103" s="1116" customFormat="1" ht="15" hidden="1" customHeight="1">
      <c r="A240" s="1397"/>
      <c r="B240" s="1169"/>
      <c r="C240" s="1205"/>
      <c r="D240" s="1106"/>
      <c r="E240" s="1106"/>
      <c r="F240" s="1106"/>
      <c r="G240" s="1106"/>
      <c r="H240" s="1106"/>
      <c r="I240" s="1106"/>
      <c r="J240" s="1106"/>
      <c r="K240" s="1106"/>
      <c r="L240" s="1106"/>
      <c r="M240" s="1106"/>
      <c r="N240" s="1106"/>
      <c r="O240" s="1106"/>
      <c r="P240" s="1106"/>
      <c r="Q240" s="1106"/>
      <c r="R240" s="1106"/>
      <c r="S240" s="1106"/>
      <c r="T240" s="1106"/>
      <c r="U240" s="1106"/>
      <c r="V240" s="1106"/>
      <c r="W240" s="1106"/>
      <c r="X240" s="1106"/>
      <c r="Y240" s="1106"/>
      <c r="Z240" s="1106"/>
      <c r="AA240" s="1106"/>
      <c r="AB240" s="1106"/>
      <c r="AC240" s="1106"/>
      <c r="AD240" s="1106"/>
      <c r="AE240" s="1106"/>
      <c r="AF240" s="1106"/>
      <c r="AG240" s="1106"/>
      <c r="AH240" s="1106"/>
      <c r="AI240" s="1106"/>
      <c r="AJ240" s="1106"/>
      <c r="AK240" s="1106"/>
      <c r="AL240" s="1106"/>
      <c r="AM240" s="1106"/>
      <c r="AN240" s="1106"/>
      <c r="AO240" s="1106"/>
      <c r="AP240" s="1106"/>
      <c r="AQ240" s="1106"/>
      <c r="AR240" s="1106"/>
      <c r="AS240" s="1106"/>
      <c r="AT240" s="1106"/>
      <c r="AU240" s="1106"/>
      <c r="AV240" s="1106"/>
      <c r="AW240" s="1106"/>
      <c r="AX240" s="1106"/>
      <c r="AY240" s="1106"/>
      <c r="AZ240" s="1106"/>
      <c r="BA240" s="1106"/>
      <c r="BB240" s="1106"/>
      <c r="BC240" s="1106"/>
      <c r="BD240" s="1106"/>
      <c r="BE240" s="1106"/>
      <c r="BF240" s="1106"/>
      <c r="BG240" s="1106"/>
      <c r="BH240" s="1106"/>
      <c r="BI240" s="1106"/>
      <c r="BJ240" s="1106"/>
      <c r="BK240" s="1106"/>
      <c r="BL240" s="1106"/>
      <c r="BM240" s="1106"/>
      <c r="BN240" s="1106"/>
      <c r="BO240" s="1106"/>
      <c r="BP240" s="1106"/>
      <c r="BQ240" s="1106"/>
      <c r="BR240" s="1106"/>
      <c r="BS240" s="1106"/>
      <c r="BT240" s="1106"/>
      <c r="BU240" s="1106"/>
      <c r="BV240" s="1106"/>
      <c r="BW240" s="1106"/>
      <c r="BX240" s="1106"/>
      <c r="BY240" s="1106"/>
      <c r="BZ240" s="1106"/>
      <c r="CA240" s="1106"/>
      <c r="CB240" s="1106"/>
      <c r="CC240" s="1106"/>
      <c r="CD240" s="1106"/>
      <c r="CE240" s="1106"/>
      <c r="CF240" s="1106"/>
      <c r="CG240" s="1106"/>
      <c r="CH240" s="1106"/>
      <c r="CI240" s="1106"/>
      <c r="CJ240" s="1106"/>
      <c r="CK240" s="1106"/>
      <c r="CL240" s="1106"/>
      <c r="CM240" s="1106"/>
      <c r="CN240" s="1106"/>
      <c r="CO240" s="1106"/>
      <c r="CP240" s="1106"/>
      <c r="CQ240" s="1106"/>
      <c r="CR240" s="1106"/>
      <c r="CS240" s="1106"/>
      <c r="CT240" s="1106"/>
      <c r="CU240" s="1106"/>
      <c r="CV240" s="1106"/>
      <c r="CW240" s="1106"/>
      <c r="CX240" s="1106"/>
      <c r="CY240" s="1106"/>
    </row>
    <row r="241" spans="1:103" s="1116" customFormat="1" ht="15" hidden="1" customHeight="1">
      <c r="A241" s="1397"/>
      <c r="B241" s="1169"/>
      <c r="C241" s="1205"/>
      <c r="D241" s="1106"/>
      <c r="E241" s="1106"/>
      <c r="F241" s="1106"/>
      <c r="G241" s="1106"/>
      <c r="H241" s="1106"/>
      <c r="I241" s="1106"/>
      <c r="J241" s="1106"/>
      <c r="K241" s="1106"/>
      <c r="L241" s="1106"/>
      <c r="M241" s="1106"/>
      <c r="N241" s="1106"/>
      <c r="O241" s="1106"/>
      <c r="P241" s="1106"/>
      <c r="Q241" s="1106"/>
      <c r="R241" s="1106"/>
      <c r="S241" s="1106"/>
      <c r="T241" s="1106"/>
      <c r="U241" s="1106"/>
      <c r="V241" s="1106"/>
      <c r="W241" s="1106"/>
      <c r="X241" s="1106"/>
      <c r="Y241" s="1106"/>
      <c r="Z241" s="1106"/>
      <c r="AA241" s="1106"/>
      <c r="AB241" s="1106"/>
      <c r="AC241" s="1106"/>
      <c r="AD241" s="1106"/>
      <c r="AE241" s="1106"/>
      <c r="AF241" s="1106"/>
      <c r="AG241" s="1106"/>
      <c r="AH241" s="1106"/>
      <c r="AI241" s="1106"/>
      <c r="AJ241" s="1106"/>
      <c r="AK241" s="1106"/>
      <c r="AL241" s="1106"/>
      <c r="AM241" s="1106"/>
      <c r="AN241" s="1106"/>
      <c r="AO241" s="1106"/>
      <c r="AP241" s="1106"/>
      <c r="AQ241" s="1106"/>
      <c r="AR241" s="1106"/>
      <c r="AS241" s="1106"/>
      <c r="AT241" s="1106"/>
      <c r="AU241" s="1106"/>
      <c r="AV241" s="1106"/>
      <c r="AW241" s="1106"/>
      <c r="AX241" s="1106"/>
      <c r="AY241" s="1106"/>
      <c r="AZ241" s="1106"/>
      <c r="BA241" s="1106"/>
      <c r="BB241" s="1106"/>
      <c r="BC241" s="1106"/>
      <c r="BD241" s="1106"/>
      <c r="BE241" s="1106"/>
      <c r="BF241" s="1106"/>
      <c r="BG241" s="1106"/>
      <c r="BH241" s="1106"/>
      <c r="BI241" s="1106"/>
      <c r="BJ241" s="1106"/>
      <c r="BK241" s="1106"/>
      <c r="BL241" s="1106"/>
      <c r="BM241" s="1106"/>
      <c r="BN241" s="1106"/>
      <c r="BO241" s="1106"/>
      <c r="BP241" s="1106"/>
      <c r="BQ241" s="1106"/>
      <c r="BR241" s="1106"/>
      <c r="BS241" s="1106"/>
      <c r="BT241" s="1106"/>
      <c r="BU241" s="1106"/>
      <c r="BV241" s="1106"/>
      <c r="BW241" s="1106"/>
      <c r="BX241" s="1106"/>
      <c r="BY241" s="1106"/>
      <c r="BZ241" s="1106"/>
      <c r="CA241" s="1106"/>
      <c r="CB241" s="1106"/>
      <c r="CC241" s="1106"/>
      <c r="CD241" s="1106"/>
      <c r="CE241" s="1106"/>
      <c r="CF241" s="1106"/>
      <c r="CG241" s="1106"/>
      <c r="CH241" s="1106"/>
      <c r="CI241" s="1106"/>
      <c r="CJ241" s="1106"/>
      <c r="CK241" s="1106"/>
      <c r="CL241" s="1106"/>
      <c r="CM241" s="1106"/>
      <c r="CN241" s="1106"/>
      <c r="CO241" s="1106"/>
      <c r="CP241" s="1106"/>
      <c r="CQ241" s="1106"/>
      <c r="CR241" s="1106"/>
      <c r="CS241" s="1106"/>
      <c r="CT241" s="1106"/>
      <c r="CU241" s="1106"/>
      <c r="CV241" s="1106"/>
      <c r="CW241" s="1106"/>
      <c r="CX241" s="1106"/>
      <c r="CY241" s="1106"/>
    </row>
    <row r="242" spans="1:103" s="1116" customFormat="1" ht="15" hidden="1" customHeight="1">
      <c r="A242" s="1397"/>
      <c r="B242" s="1169"/>
      <c r="C242" s="1205"/>
      <c r="D242" s="1106"/>
      <c r="E242" s="1106"/>
      <c r="F242" s="1106"/>
      <c r="G242" s="1106"/>
      <c r="H242" s="1106"/>
      <c r="I242" s="1106"/>
      <c r="J242" s="1106"/>
      <c r="K242" s="1106"/>
      <c r="L242" s="1106"/>
      <c r="M242" s="1106"/>
      <c r="N242" s="1106"/>
      <c r="O242" s="1106"/>
      <c r="P242" s="1106"/>
      <c r="Q242" s="1106"/>
      <c r="R242" s="1106"/>
      <c r="S242" s="1106"/>
      <c r="T242" s="1106"/>
      <c r="U242" s="1106"/>
      <c r="V242" s="1106"/>
      <c r="W242" s="1106"/>
      <c r="X242" s="1106"/>
      <c r="Y242" s="1106"/>
      <c r="Z242" s="1106"/>
      <c r="AA242" s="1106"/>
      <c r="AB242" s="1106"/>
      <c r="AC242" s="1106"/>
      <c r="AD242" s="1106"/>
      <c r="AE242" s="1106"/>
      <c r="AF242" s="1106"/>
      <c r="AG242" s="1106"/>
      <c r="AH242" s="1106"/>
      <c r="AI242" s="1106"/>
      <c r="AJ242" s="1106"/>
      <c r="AK242" s="1106"/>
      <c r="AL242" s="1106"/>
      <c r="AM242" s="1106"/>
      <c r="AN242" s="1106"/>
      <c r="AO242" s="1106"/>
      <c r="AP242" s="1106"/>
      <c r="AQ242" s="1106"/>
      <c r="AR242" s="1106"/>
      <c r="AS242" s="1106"/>
      <c r="AT242" s="1106"/>
      <c r="AU242" s="1106"/>
      <c r="AV242" s="1106"/>
      <c r="AW242" s="1106"/>
      <c r="AX242" s="1106"/>
      <c r="AY242" s="1106"/>
      <c r="AZ242" s="1106"/>
      <c r="BA242" s="1106"/>
      <c r="BB242" s="1106"/>
      <c r="BC242" s="1106"/>
      <c r="BD242" s="1106"/>
      <c r="BE242" s="1106"/>
      <c r="BF242" s="1106"/>
      <c r="BG242" s="1106"/>
      <c r="BH242" s="1106"/>
      <c r="BI242" s="1106"/>
      <c r="BJ242" s="1106"/>
      <c r="BK242" s="1106"/>
      <c r="BL242" s="1106"/>
      <c r="BM242" s="1106"/>
      <c r="BN242" s="1106"/>
      <c r="BO242" s="1106"/>
      <c r="BP242" s="1106"/>
      <c r="BQ242" s="1106"/>
      <c r="BR242" s="1106"/>
      <c r="BS242" s="1106"/>
      <c r="BT242" s="1106"/>
      <c r="BU242" s="1106"/>
      <c r="BV242" s="1106"/>
      <c r="BW242" s="1106"/>
      <c r="BX242" s="1106"/>
      <c r="BY242" s="1106"/>
      <c r="BZ242" s="1106"/>
      <c r="CA242" s="1106"/>
      <c r="CB242" s="1106"/>
      <c r="CC242" s="1106"/>
      <c r="CD242" s="1106"/>
      <c r="CE242" s="1106"/>
      <c r="CF242" s="1106"/>
      <c r="CG242" s="1106"/>
      <c r="CH242" s="1106"/>
      <c r="CI242" s="1106"/>
      <c r="CJ242" s="1106"/>
      <c r="CK242" s="1106"/>
      <c r="CL242" s="1106"/>
      <c r="CM242" s="1106"/>
      <c r="CN242" s="1106"/>
      <c r="CO242" s="1106"/>
      <c r="CP242" s="1106"/>
      <c r="CQ242" s="1106"/>
      <c r="CR242" s="1106"/>
      <c r="CS242" s="1106"/>
      <c r="CT242" s="1106"/>
      <c r="CU242" s="1106"/>
      <c r="CV242" s="1106"/>
      <c r="CW242" s="1106"/>
      <c r="CX242" s="1106"/>
      <c r="CY242" s="1106"/>
    </row>
    <row r="243" spans="1:103" s="1116" customFormat="1" ht="15" hidden="1" customHeight="1">
      <c r="A243" s="1397"/>
      <c r="B243" s="1169"/>
      <c r="C243" s="1205"/>
      <c r="D243" s="1106"/>
      <c r="E243" s="1106"/>
      <c r="F243" s="1106"/>
      <c r="G243" s="1106"/>
      <c r="H243" s="1106"/>
      <c r="I243" s="1106"/>
      <c r="J243" s="1106"/>
      <c r="K243" s="1106"/>
      <c r="L243" s="1106"/>
      <c r="M243" s="1106"/>
      <c r="N243" s="1106"/>
      <c r="O243" s="1106"/>
      <c r="P243" s="1106"/>
      <c r="Q243" s="1106"/>
      <c r="R243" s="1106"/>
      <c r="S243" s="1106"/>
      <c r="T243" s="1106"/>
      <c r="U243" s="1106"/>
      <c r="V243" s="1106"/>
      <c r="W243" s="1106"/>
      <c r="X243" s="1106"/>
      <c r="Y243" s="1106"/>
      <c r="Z243" s="1106"/>
      <c r="AA243" s="1106"/>
      <c r="AB243" s="1106"/>
      <c r="AC243" s="1106"/>
      <c r="AD243" s="1106"/>
      <c r="AE243" s="1106"/>
      <c r="AF243" s="1106"/>
      <c r="AG243" s="1106"/>
      <c r="AH243" s="1106"/>
      <c r="AI243" s="1106"/>
      <c r="AJ243" s="1106"/>
      <c r="AK243" s="1106"/>
      <c r="AL243" s="1106"/>
      <c r="AM243" s="1106"/>
      <c r="AN243" s="1106"/>
      <c r="AO243" s="1106"/>
      <c r="AP243" s="1106"/>
      <c r="AQ243" s="1106"/>
      <c r="AR243" s="1106"/>
      <c r="AS243" s="1106"/>
      <c r="AT243" s="1106"/>
      <c r="AU243" s="1106"/>
      <c r="AV243" s="1106"/>
      <c r="AW243" s="1106"/>
      <c r="AX243" s="1106"/>
      <c r="AY243" s="1106"/>
      <c r="AZ243" s="1106"/>
      <c r="BA243" s="1106"/>
      <c r="BB243" s="1106"/>
      <c r="BC243" s="1106"/>
      <c r="BD243" s="1106"/>
      <c r="BE243" s="1106"/>
      <c r="BF243" s="1106"/>
      <c r="BG243" s="1106"/>
      <c r="BH243" s="1106"/>
      <c r="BI243" s="1106"/>
      <c r="BJ243" s="1106"/>
      <c r="BK243" s="1106"/>
      <c r="BL243" s="1106"/>
      <c r="BM243" s="1106"/>
      <c r="BN243" s="1106"/>
      <c r="BO243" s="1106"/>
      <c r="BP243" s="1106"/>
      <c r="BQ243" s="1106"/>
      <c r="BR243" s="1106"/>
      <c r="BS243" s="1106"/>
      <c r="BT243" s="1106"/>
      <c r="BU243" s="1106"/>
      <c r="BV243" s="1106"/>
      <c r="BW243" s="1106"/>
      <c r="BX243" s="1106"/>
      <c r="BY243" s="1106"/>
      <c r="BZ243" s="1106"/>
      <c r="CA243" s="1106"/>
      <c r="CB243" s="1106"/>
      <c r="CC243" s="1106"/>
      <c r="CD243" s="1106"/>
      <c r="CE243" s="1106"/>
      <c r="CF243" s="1106"/>
      <c r="CG243" s="1106"/>
      <c r="CH243" s="1106"/>
      <c r="CI243" s="1106"/>
      <c r="CJ243" s="1106"/>
      <c r="CK243" s="1106"/>
      <c r="CL243" s="1106"/>
      <c r="CM243" s="1106"/>
      <c r="CN243" s="1106"/>
      <c r="CO243" s="1106"/>
      <c r="CP243" s="1106"/>
      <c r="CQ243" s="1106"/>
      <c r="CR243" s="1106"/>
      <c r="CS243" s="1106"/>
      <c r="CT243" s="1106"/>
      <c r="CU243" s="1106"/>
      <c r="CV243" s="1106"/>
      <c r="CW243" s="1106"/>
      <c r="CX243" s="1106"/>
      <c r="CY243" s="1106"/>
    </row>
    <row r="244" spans="1:103" s="1116" customFormat="1" ht="15" hidden="1" customHeight="1">
      <c r="A244" s="1397"/>
      <c r="B244" s="1169"/>
      <c r="C244" s="1205"/>
      <c r="D244" s="1106"/>
      <c r="E244" s="1106"/>
      <c r="F244" s="1106"/>
      <c r="G244" s="1106"/>
      <c r="H244" s="1106"/>
      <c r="I244" s="1106"/>
      <c r="J244" s="1106"/>
      <c r="K244" s="1106"/>
      <c r="L244" s="1106"/>
      <c r="M244" s="1106"/>
      <c r="N244" s="1106"/>
      <c r="O244" s="1106"/>
      <c r="P244" s="1106"/>
      <c r="Q244" s="1106"/>
      <c r="R244" s="1106"/>
      <c r="S244" s="1106"/>
      <c r="T244" s="1106"/>
      <c r="U244" s="1106"/>
      <c r="V244" s="1106"/>
      <c r="W244" s="1106"/>
      <c r="X244" s="1106"/>
      <c r="Y244" s="1106"/>
      <c r="Z244" s="1106"/>
      <c r="AA244" s="1106"/>
      <c r="AB244" s="1106"/>
      <c r="AC244" s="1106"/>
      <c r="AD244" s="1106"/>
      <c r="AE244" s="1106"/>
      <c r="AF244" s="1106"/>
      <c r="AG244" s="1106"/>
      <c r="AH244" s="1106"/>
      <c r="AI244" s="1106"/>
      <c r="AJ244" s="1106"/>
      <c r="AK244" s="1106"/>
      <c r="AL244" s="1106"/>
      <c r="AM244" s="1106"/>
      <c r="AN244" s="1106"/>
      <c r="AO244" s="1106"/>
      <c r="AP244" s="1106"/>
      <c r="AQ244" s="1106"/>
      <c r="AR244" s="1106"/>
      <c r="AS244" s="1106"/>
      <c r="AT244" s="1106"/>
      <c r="AU244" s="1106"/>
      <c r="AV244" s="1106"/>
      <c r="AW244" s="1106"/>
      <c r="AX244" s="1106"/>
      <c r="AY244" s="1106"/>
      <c r="AZ244" s="1106"/>
      <c r="BA244" s="1106"/>
      <c r="BB244" s="1106"/>
      <c r="BC244" s="1106"/>
      <c r="BD244" s="1106"/>
      <c r="BE244" s="1106"/>
      <c r="BF244" s="1106"/>
      <c r="BG244" s="1106"/>
      <c r="BH244" s="1106"/>
      <c r="BI244" s="1106"/>
      <c r="BJ244" s="1106"/>
      <c r="BK244" s="1106"/>
      <c r="BL244" s="1106"/>
      <c r="BM244" s="1106"/>
      <c r="BN244" s="1106"/>
      <c r="BO244" s="1106"/>
      <c r="BP244" s="1106"/>
      <c r="BQ244" s="1106"/>
      <c r="BR244" s="1106"/>
      <c r="BS244" s="1106"/>
      <c r="BT244" s="1106"/>
      <c r="BU244" s="1106"/>
      <c r="BV244" s="1106"/>
      <c r="BW244" s="1106"/>
      <c r="BX244" s="1106"/>
      <c r="BY244" s="1106"/>
      <c r="BZ244" s="1106"/>
      <c r="CA244" s="1106"/>
      <c r="CB244" s="1106"/>
      <c r="CC244" s="1106"/>
      <c r="CD244" s="1106"/>
      <c r="CE244" s="1106"/>
      <c r="CF244" s="1106"/>
      <c r="CG244" s="1106"/>
      <c r="CH244" s="1106"/>
      <c r="CI244" s="1106"/>
      <c r="CJ244" s="1106"/>
      <c r="CK244" s="1106"/>
      <c r="CL244" s="1106"/>
      <c r="CM244" s="1106"/>
      <c r="CN244" s="1106"/>
      <c r="CO244" s="1106"/>
      <c r="CP244" s="1106"/>
      <c r="CQ244" s="1106"/>
      <c r="CR244" s="1106"/>
      <c r="CS244" s="1106"/>
      <c r="CT244" s="1106"/>
      <c r="CU244" s="1106"/>
      <c r="CV244" s="1106"/>
      <c r="CW244" s="1106"/>
      <c r="CX244" s="1106"/>
      <c r="CY244" s="1106"/>
    </row>
    <row r="245" spans="1:103" s="1116" customFormat="1" ht="15" hidden="1" customHeight="1">
      <c r="A245" s="1397"/>
      <c r="B245" s="1169"/>
      <c r="C245" s="1205"/>
      <c r="D245" s="1106"/>
      <c r="E245" s="1106"/>
      <c r="F245" s="1106"/>
      <c r="G245" s="1106"/>
      <c r="H245" s="1106"/>
      <c r="I245" s="1106"/>
      <c r="J245" s="1106"/>
      <c r="K245" s="1106"/>
      <c r="L245" s="1106"/>
      <c r="M245" s="1106"/>
      <c r="N245" s="1106"/>
      <c r="O245" s="1106"/>
      <c r="P245" s="1106"/>
      <c r="Q245" s="1106"/>
      <c r="R245" s="1106"/>
      <c r="S245" s="1106"/>
      <c r="T245" s="1106"/>
      <c r="U245" s="1106"/>
      <c r="V245" s="1106"/>
      <c r="W245" s="1106"/>
      <c r="X245" s="1106"/>
      <c r="Y245" s="1106"/>
      <c r="Z245" s="1106"/>
      <c r="AA245" s="1106"/>
      <c r="AB245" s="1106"/>
      <c r="AC245" s="1106"/>
      <c r="AD245" s="1106"/>
      <c r="AE245" s="1106"/>
      <c r="AF245" s="1106"/>
      <c r="AG245" s="1106"/>
      <c r="AH245" s="1106"/>
      <c r="AI245" s="1106"/>
      <c r="AJ245" s="1106"/>
      <c r="AK245" s="1106"/>
      <c r="AL245" s="1106"/>
      <c r="AM245" s="1106"/>
      <c r="AN245" s="1106"/>
      <c r="AO245" s="1106"/>
      <c r="AP245" s="1106"/>
      <c r="AQ245" s="1106"/>
      <c r="AR245" s="1106"/>
      <c r="AS245" s="1106"/>
      <c r="AT245" s="1106"/>
      <c r="AU245" s="1106"/>
      <c r="AV245" s="1106"/>
      <c r="AW245" s="1106"/>
      <c r="AX245" s="1106"/>
      <c r="AY245" s="1106"/>
      <c r="AZ245" s="1106"/>
      <c r="BA245" s="1106"/>
      <c r="BB245" s="1106"/>
      <c r="BC245" s="1106"/>
      <c r="BD245" s="1106"/>
      <c r="BE245" s="1106"/>
      <c r="BF245" s="1106"/>
      <c r="BG245" s="1106"/>
      <c r="BH245" s="1106"/>
      <c r="BI245" s="1106"/>
      <c r="BJ245" s="1106"/>
      <c r="BK245" s="1106"/>
      <c r="BL245" s="1106"/>
      <c r="BM245" s="1106"/>
      <c r="BN245" s="1106"/>
      <c r="BO245" s="1106"/>
      <c r="BP245" s="1106"/>
      <c r="BQ245" s="1106"/>
      <c r="BR245" s="1106"/>
      <c r="BS245" s="1106"/>
      <c r="BT245" s="1106"/>
      <c r="BU245" s="1106"/>
      <c r="BV245" s="1106"/>
      <c r="BW245" s="1106"/>
      <c r="BX245" s="1106"/>
      <c r="BY245" s="1106"/>
      <c r="BZ245" s="1106"/>
      <c r="CA245" s="1106"/>
      <c r="CB245" s="1106"/>
      <c r="CC245" s="1106"/>
      <c r="CD245" s="1106"/>
      <c r="CE245" s="1106"/>
      <c r="CF245" s="1106"/>
      <c r="CG245" s="1106"/>
      <c r="CH245" s="1106"/>
      <c r="CI245" s="1106"/>
      <c r="CJ245" s="1106"/>
      <c r="CK245" s="1106"/>
      <c r="CL245" s="1106"/>
      <c r="CM245" s="1106"/>
      <c r="CN245" s="1106"/>
      <c r="CO245" s="1106"/>
      <c r="CP245" s="1106"/>
      <c r="CQ245" s="1106"/>
      <c r="CR245" s="1106"/>
      <c r="CS245" s="1106"/>
      <c r="CT245" s="1106"/>
      <c r="CU245" s="1106"/>
      <c r="CV245" s="1106"/>
      <c r="CW245" s="1106"/>
      <c r="CX245" s="1106"/>
      <c r="CY245" s="1106"/>
    </row>
    <row r="246" spans="1:103" s="1116" customFormat="1" ht="15" hidden="1" customHeight="1">
      <c r="A246" s="1397"/>
      <c r="B246" s="1169"/>
      <c r="C246" s="1205"/>
      <c r="D246" s="1106"/>
      <c r="E246" s="1106"/>
      <c r="F246" s="1106"/>
      <c r="G246" s="1106"/>
      <c r="H246" s="1106"/>
      <c r="I246" s="1106"/>
      <c r="J246" s="1106"/>
      <c r="K246" s="1106"/>
      <c r="L246" s="1106"/>
      <c r="M246" s="1106"/>
      <c r="N246" s="1106"/>
      <c r="O246" s="1106"/>
      <c r="P246" s="1106"/>
      <c r="Q246" s="1106"/>
      <c r="R246" s="1106"/>
      <c r="S246" s="1106"/>
      <c r="T246" s="1106"/>
      <c r="U246" s="1106"/>
      <c r="V246" s="1106"/>
      <c r="W246" s="1106"/>
      <c r="X246" s="1106"/>
      <c r="Y246" s="1106"/>
      <c r="Z246" s="1106"/>
      <c r="AA246" s="1106"/>
      <c r="AB246" s="1106"/>
      <c r="AC246" s="1106"/>
      <c r="AD246" s="1106"/>
      <c r="AE246" s="1106"/>
      <c r="AF246" s="1106"/>
      <c r="AG246" s="1106"/>
      <c r="AH246" s="1106"/>
      <c r="AI246" s="1106"/>
      <c r="AJ246" s="1106"/>
      <c r="AK246" s="1106"/>
      <c r="AL246" s="1106"/>
      <c r="AM246" s="1106"/>
      <c r="AN246" s="1106"/>
      <c r="AO246" s="1106"/>
      <c r="AP246" s="1106"/>
      <c r="AQ246" s="1106"/>
      <c r="AR246" s="1106"/>
      <c r="AS246" s="1106"/>
      <c r="AT246" s="1106"/>
      <c r="AU246" s="1106"/>
      <c r="AV246" s="1106"/>
      <c r="AW246" s="1106"/>
      <c r="AX246" s="1106"/>
      <c r="AY246" s="1106"/>
      <c r="AZ246" s="1106"/>
      <c r="BA246" s="1106"/>
      <c r="BB246" s="1106"/>
      <c r="BC246" s="1106"/>
      <c r="BD246" s="1106"/>
      <c r="BE246" s="1106"/>
      <c r="BF246" s="1106"/>
      <c r="BG246" s="1106"/>
      <c r="BH246" s="1106"/>
      <c r="BI246" s="1106"/>
      <c r="BJ246" s="1106"/>
      <c r="BK246" s="1106"/>
      <c r="BL246" s="1106"/>
      <c r="BM246" s="1106"/>
      <c r="BN246" s="1106"/>
      <c r="BO246" s="1106"/>
      <c r="BP246" s="1106"/>
      <c r="BQ246" s="1106"/>
      <c r="BR246" s="1106"/>
      <c r="BS246" s="1106"/>
      <c r="BT246" s="1106"/>
      <c r="BU246" s="1106"/>
      <c r="BV246" s="1106"/>
      <c r="BW246" s="1106"/>
      <c r="BX246" s="1106"/>
      <c r="BY246" s="1106"/>
      <c r="BZ246" s="1106"/>
      <c r="CA246" s="1106"/>
      <c r="CB246" s="1106"/>
      <c r="CC246" s="1106"/>
      <c r="CD246" s="1106"/>
      <c r="CE246" s="1106"/>
      <c r="CF246" s="1106"/>
      <c r="CG246" s="1106"/>
      <c r="CH246" s="1106"/>
      <c r="CI246" s="1106"/>
      <c r="CJ246" s="1106"/>
      <c r="CK246" s="1106"/>
      <c r="CL246" s="1106"/>
      <c r="CM246" s="1106"/>
      <c r="CN246" s="1106"/>
      <c r="CO246" s="1106"/>
      <c r="CP246" s="1106"/>
      <c r="CQ246" s="1106"/>
      <c r="CR246" s="1106"/>
      <c r="CS246" s="1106"/>
      <c r="CT246" s="1106"/>
      <c r="CU246" s="1106"/>
      <c r="CV246" s="1106"/>
      <c r="CW246" s="1106"/>
      <c r="CX246" s="1106"/>
      <c r="CY246" s="1106"/>
    </row>
    <row r="247" spans="1:103" s="1116" customFormat="1" ht="15" hidden="1" customHeight="1">
      <c r="A247" s="1397"/>
      <c r="B247" s="1169"/>
      <c r="C247" s="1205"/>
      <c r="D247" s="1106"/>
      <c r="E247" s="1106"/>
      <c r="F247" s="1106"/>
      <c r="G247" s="1106"/>
      <c r="H247" s="1106"/>
      <c r="I247" s="1106"/>
      <c r="J247" s="1106"/>
      <c r="K247" s="1106"/>
      <c r="L247" s="1106"/>
      <c r="M247" s="1106"/>
      <c r="N247" s="1106"/>
      <c r="O247" s="1106"/>
      <c r="P247" s="1106"/>
      <c r="Q247" s="1106"/>
      <c r="R247" s="1106"/>
      <c r="S247" s="1106"/>
      <c r="T247" s="1106"/>
      <c r="U247" s="1106"/>
      <c r="V247" s="1106"/>
      <c r="W247" s="1106"/>
      <c r="X247" s="1106"/>
      <c r="Y247" s="1106"/>
      <c r="Z247" s="1106"/>
      <c r="AA247" s="1106"/>
      <c r="AB247" s="1106"/>
      <c r="AC247" s="1106"/>
      <c r="AD247" s="1106"/>
      <c r="AE247" s="1106"/>
      <c r="AF247" s="1106"/>
      <c r="AG247" s="1106"/>
      <c r="AH247" s="1106"/>
      <c r="AI247" s="1106"/>
      <c r="AJ247" s="1106"/>
      <c r="AK247" s="1106"/>
      <c r="AL247" s="1106"/>
      <c r="AM247" s="1106"/>
      <c r="AN247" s="1106"/>
      <c r="AO247" s="1106"/>
      <c r="AP247" s="1106"/>
      <c r="AQ247" s="1106"/>
      <c r="AR247" s="1106"/>
      <c r="AS247" s="1106"/>
      <c r="AT247" s="1106"/>
      <c r="AU247" s="1106"/>
      <c r="AV247" s="1106"/>
      <c r="AW247" s="1106"/>
      <c r="AX247" s="1106"/>
      <c r="AY247" s="1106"/>
      <c r="AZ247" s="1106"/>
      <c r="BA247" s="1106"/>
      <c r="BB247" s="1106"/>
      <c r="BC247" s="1106"/>
      <c r="BD247" s="1106"/>
      <c r="BE247" s="1106"/>
      <c r="BF247" s="1106"/>
      <c r="BG247" s="1106"/>
      <c r="BH247" s="1106"/>
      <c r="BI247" s="1106"/>
      <c r="BJ247" s="1106"/>
      <c r="BK247" s="1106"/>
      <c r="BL247" s="1106"/>
      <c r="BM247" s="1106"/>
      <c r="BN247" s="1106"/>
      <c r="BO247" s="1106"/>
      <c r="BP247" s="1106"/>
      <c r="BQ247" s="1106"/>
      <c r="BR247" s="1106"/>
      <c r="BS247" s="1106"/>
      <c r="BT247" s="1106"/>
      <c r="BU247" s="1106"/>
      <c r="BV247" s="1106"/>
      <c r="BW247" s="1106"/>
      <c r="BX247" s="1106"/>
      <c r="BY247" s="1106"/>
      <c r="BZ247" s="1106"/>
      <c r="CA247" s="1106"/>
      <c r="CB247" s="1106"/>
      <c r="CC247" s="1106"/>
      <c r="CD247" s="1106"/>
      <c r="CE247" s="1106"/>
      <c r="CF247" s="1106"/>
      <c r="CG247" s="1106"/>
      <c r="CH247" s="1106"/>
      <c r="CI247" s="1106"/>
      <c r="CJ247" s="1106"/>
      <c r="CK247" s="1106"/>
      <c r="CL247" s="1106"/>
      <c r="CM247" s="1106"/>
      <c r="CN247" s="1106"/>
      <c r="CO247" s="1106"/>
      <c r="CP247" s="1106"/>
      <c r="CQ247" s="1106"/>
      <c r="CR247" s="1106"/>
      <c r="CS247" s="1106"/>
      <c r="CT247" s="1106"/>
      <c r="CU247" s="1106"/>
      <c r="CV247" s="1106"/>
      <c r="CW247" s="1106"/>
      <c r="CX247" s="1106"/>
      <c r="CY247" s="1106"/>
    </row>
    <row r="248" spans="1:103" s="1116" customFormat="1" ht="15" hidden="1" customHeight="1">
      <c r="A248" s="1397"/>
      <c r="B248" s="1169"/>
      <c r="C248" s="1205"/>
      <c r="D248" s="1106"/>
      <c r="E248" s="1106"/>
      <c r="F248" s="1106"/>
      <c r="G248" s="1106"/>
      <c r="H248" s="1106"/>
      <c r="I248" s="1106"/>
      <c r="J248" s="1106"/>
      <c r="K248" s="1106"/>
      <c r="L248" s="1106"/>
      <c r="M248" s="1106"/>
      <c r="N248" s="1106"/>
      <c r="O248" s="1106"/>
      <c r="P248" s="1106"/>
      <c r="Q248" s="1106"/>
      <c r="R248" s="1106"/>
      <c r="S248" s="1106"/>
      <c r="T248" s="1106"/>
      <c r="U248" s="1106"/>
      <c r="V248" s="1106"/>
      <c r="W248" s="1106"/>
      <c r="X248" s="1106"/>
      <c r="Y248" s="1106"/>
      <c r="Z248" s="1106"/>
      <c r="AA248" s="1106"/>
      <c r="AB248" s="1106"/>
      <c r="AC248" s="1106"/>
      <c r="AD248" s="1106"/>
      <c r="AE248" s="1106"/>
      <c r="AF248" s="1106"/>
      <c r="AG248" s="1106"/>
      <c r="AH248" s="1106"/>
      <c r="AI248" s="1106"/>
      <c r="AJ248" s="1106"/>
      <c r="AK248" s="1106"/>
      <c r="AL248" s="1106"/>
      <c r="AM248" s="1106"/>
      <c r="AN248" s="1106"/>
      <c r="AO248" s="1106"/>
      <c r="AP248" s="1106"/>
      <c r="AQ248" s="1106"/>
      <c r="AR248" s="1106"/>
      <c r="AS248" s="1106"/>
      <c r="AT248" s="1106"/>
      <c r="AU248" s="1106"/>
      <c r="AV248" s="1106"/>
      <c r="AW248" s="1106"/>
      <c r="AX248" s="1106"/>
      <c r="AY248" s="1106"/>
      <c r="AZ248" s="1106"/>
      <c r="BA248" s="1106"/>
      <c r="BB248" s="1106"/>
      <c r="BC248" s="1106"/>
      <c r="BD248" s="1106"/>
      <c r="BE248" s="1106"/>
      <c r="BF248" s="1106"/>
      <c r="BG248" s="1106"/>
      <c r="BH248" s="1106"/>
      <c r="BI248" s="1106"/>
      <c r="BJ248" s="1106"/>
      <c r="BK248" s="1106"/>
      <c r="BL248" s="1106"/>
      <c r="BM248" s="1106"/>
      <c r="BN248" s="1106"/>
      <c r="BO248" s="1106"/>
      <c r="BP248" s="1106"/>
      <c r="BQ248" s="1106"/>
      <c r="BR248" s="1106"/>
      <c r="BS248" s="1106"/>
      <c r="BT248" s="1106"/>
      <c r="BU248" s="1106"/>
      <c r="BV248" s="1106"/>
      <c r="BW248" s="1106"/>
      <c r="BX248" s="1106"/>
      <c r="BY248" s="1106"/>
      <c r="BZ248" s="1106"/>
      <c r="CA248" s="1106"/>
      <c r="CB248" s="1106"/>
      <c r="CC248" s="1106"/>
      <c r="CD248" s="1106"/>
      <c r="CE248" s="1106"/>
      <c r="CF248" s="1106"/>
      <c r="CG248" s="1106"/>
      <c r="CH248" s="1106"/>
      <c r="CI248" s="1106"/>
      <c r="CJ248" s="1106"/>
      <c r="CK248" s="1106"/>
      <c r="CL248" s="1106"/>
      <c r="CM248" s="1106"/>
      <c r="CN248" s="1106"/>
      <c r="CO248" s="1106"/>
      <c r="CP248" s="1106"/>
      <c r="CQ248" s="1106"/>
      <c r="CR248" s="1106"/>
      <c r="CS248" s="1106"/>
      <c r="CT248" s="1106"/>
      <c r="CU248" s="1106"/>
      <c r="CV248" s="1106"/>
      <c r="CW248" s="1106"/>
      <c r="CX248" s="1106"/>
      <c r="CY248" s="1106"/>
    </row>
    <row r="249" spans="1:103" s="1116" customFormat="1" ht="15" hidden="1" customHeight="1">
      <c r="A249" s="1397"/>
      <c r="B249" s="1169"/>
      <c r="C249" s="1205"/>
      <c r="D249" s="1106"/>
      <c r="E249" s="1106"/>
      <c r="F249" s="1106"/>
      <c r="G249" s="1106"/>
      <c r="H249" s="1106"/>
      <c r="I249" s="1106"/>
      <c r="J249" s="1106"/>
      <c r="K249" s="1106"/>
      <c r="L249" s="1106"/>
      <c r="M249" s="1106"/>
      <c r="N249" s="1106"/>
      <c r="O249" s="1106"/>
      <c r="P249" s="1106"/>
      <c r="Q249" s="1106"/>
      <c r="R249" s="1106"/>
      <c r="S249" s="1106"/>
      <c r="T249" s="1106"/>
      <c r="U249" s="1106"/>
      <c r="V249" s="1106"/>
      <c r="W249" s="1106"/>
      <c r="X249" s="1106"/>
      <c r="Y249" s="1106"/>
      <c r="Z249" s="1106"/>
      <c r="AA249" s="1106"/>
      <c r="AB249" s="1106"/>
      <c r="AC249" s="1106"/>
      <c r="AD249" s="1106"/>
      <c r="AE249" s="1106"/>
      <c r="AF249" s="1106"/>
      <c r="AG249" s="1106"/>
      <c r="AH249" s="1106"/>
      <c r="AI249" s="1106"/>
      <c r="AJ249" s="1106"/>
      <c r="AK249" s="1106"/>
      <c r="AL249" s="1106"/>
      <c r="AM249" s="1106"/>
      <c r="AN249" s="1106"/>
      <c r="AO249" s="1106"/>
      <c r="AP249" s="1106"/>
      <c r="AQ249" s="1106"/>
      <c r="AR249" s="1106"/>
      <c r="AS249" s="1106"/>
      <c r="AT249" s="1106"/>
      <c r="AU249" s="1106"/>
      <c r="AV249" s="1106"/>
      <c r="AW249" s="1106"/>
      <c r="AX249" s="1106"/>
      <c r="AY249" s="1106"/>
      <c r="AZ249" s="1106"/>
      <c r="BA249" s="1106"/>
      <c r="BB249" s="1106"/>
      <c r="BC249" s="1106"/>
      <c r="BD249" s="1106"/>
      <c r="BE249" s="1106"/>
      <c r="BF249" s="1106"/>
      <c r="BG249" s="1106"/>
      <c r="BH249" s="1106"/>
      <c r="BI249" s="1106"/>
      <c r="BJ249" s="1106"/>
      <c r="BK249" s="1106"/>
      <c r="BL249" s="1106"/>
      <c r="BM249" s="1106"/>
      <c r="BN249" s="1106"/>
      <c r="BO249" s="1106"/>
      <c r="BP249" s="1106"/>
      <c r="BQ249" s="1106"/>
      <c r="BR249" s="1106"/>
      <c r="BS249" s="1106"/>
      <c r="BT249" s="1106"/>
      <c r="BU249" s="1106"/>
      <c r="BV249" s="1106"/>
      <c r="BW249" s="1106"/>
      <c r="BX249" s="1106"/>
      <c r="BY249" s="1106"/>
      <c r="BZ249" s="1106"/>
      <c r="CA249" s="1106"/>
      <c r="CB249" s="1106"/>
      <c r="CC249" s="1106"/>
      <c r="CD249" s="1106"/>
      <c r="CE249" s="1106"/>
      <c r="CF249" s="1106"/>
      <c r="CG249" s="1106"/>
      <c r="CH249" s="1106"/>
      <c r="CI249" s="1106"/>
      <c r="CJ249" s="1106"/>
      <c r="CK249" s="1106"/>
      <c r="CL249" s="1106"/>
      <c r="CM249" s="1106"/>
      <c r="CN249" s="1106"/>
      <c r="CO249" s="1106"/>
      <c r="CP249" s="1106"/>
      <c r="CQ249" s="1106"/>
      <c r="CR249" s="1106"/>
      <c r="CS249" s="1106"/>
      <c r="CT249" s="1106"/>
      <c r="CU249" s="1106"/>
      <c r="CV249" s="1106"/>
      <c r="CW249" s="1106"/>
      <c r="CX249" s="1106"/>
      <c r="CY249" s="1106"/>
    </row>
    <row r="250" spans="1:103" s="1116" customFormat="1" ht="15" hidden="1" customHeight="1">
      <c r="A250" s="1397"/>
      <c r="B250" s="1169"/>
      <c r="C250" s="1205"/>
      <c r="D250" s="1106"/>
      <c r="E250" s="1106"/>
      <c r="F250" s="1106"/>
      <c r="G250" s="1106"/>
      <c r="H250" s="1106"/>
      <c r="I250" s="1106"/>
      <c r="J250" s="1106"/>
      <c r="K250" s="1106"/>
      <c r="L250" s="1106"/>
      <c r="M250" s="1106"/>
      <c r="N250" s="1106"/>
      <c r="O250" s="1106"/>
      <c r="P250" s="1106"/>
      <c r="Q250" s="1106"/>
      <c r="R250" s="1106"/>
      <c r="S250" s="1106"/>
      <c r="T250" s="1106"/>
      <c r="U250" s="1106"/>
      <c r="V250" s="1106"/>
      <c r="W250" s="1106"/>
      <c r="X250" s="1106"/>
      <c r="Y250" s="1106"/>
      <c r="Z250" s="1106"/>
      <c r="AA250" s="1106"/>
      <c r="AB250" s="1106"/>
      <c r="AC250" s="1106"/>
      <c r="AD250" s="1106"/>
      <c r="AE250" s="1106"/>
      <c r="AF250" s="1106"/>
      <c r="AG250" s="1106"/>
      <c r="AH250" s="1106"/>
      <c r="AI250" s="1106"/>
      <c r="AJ250" s="1106"/>
      <c r="AK250" s="1106"/>
      <c r="AL250" s="1106"/>
      <c r="AM250" s="1106"/>
      <c r="AN250" s="1106"/>
      <c r="AO250" s="1106"/>
      <c r="AP250" s="1106"/>
      <c r="AQ250" s="1106"/>
      <c r="AR250" s="1106"/>
      <c r="AS250" s="1106"/>
      <c r="AT250" s="1106"/>
      <c r="AU250" s="1106"/>
      <c r="AV250" s="1106"/>
      <c r="AW250" s="1106"/>
      <c r="AX250" s="1106"/>
      <c r="AY250" s="1106"/>
      <c r="AZ250" s="1106"/>
      <c r="BA250" s="1106"/>
      <c r="BB250" s="1106"/>
      <c r="BC250" s="1106"/>
      <c r="BD250" s="1106"/>
      <c r="BE250" s="1106"/>
      <c r="BF250" s="1106"/>
      <c r="BG250" s="1106"/>
      <c r="BH250" s="1106"/>
      <c r="BI250" s="1106"/>
      <c r="BJ250" s="1106"/>
      <c r="BK250" s="1106"/>
      <c r="BL250" s="1106"/>
      <c r="BM250" s="1106"/>
      <c r="BN250" s="1106"/>
      <c r="BO250" s="1106"/>
      <c r="BP250" s="1106"/>
      <c r="BQ250" s="1106"/>
      <c r="BR250" s="1106"/>
      <c r="BS250" s="1106"/>
      <c r="BT250" s="1106"/>
      <c r="BU250" s="1106"/>
      <c r="BV250" s="1106"/>
      <c r="BW250" s="1106"/>
      <c r="BX250" s="1106"/>
      <c r="BY250" s="1106"/>
      <c r="BZ250" s="1106"/>
      <c r="CA250" s="1106"/>
      <c r="CB250" s="1106"/>
      <c r="CC250" s="1106"/>
      <c r="CD250" s="1106"/>
      <c r="CE250" s="1106"/>
      <c r="CF250" s="1106"/>
      <c r="CG250" s="1106"/>
      <c r="CH250" s="1106"/>
      <c r="CI250" s="1106"/>
      <c r="CJ250" s="1106"/>
      <c r="CK250" s="1106"/>
      <c r="CL250" s="1106"/>
      <c r="CM250" s="1106"/>
      <c r="CN250" s="1106"/>
      <c r="CO250" s="1106"/>
      <c r="CP250" s="1106"/>
      <c r="CQ250" s="1106"/>
      <c r="CR250" s="1106"/>
      <c r="CS250" s="1106"/>
      <c r="CT250" s="1106"/>
      <c r="CU250" s="1106"/>
      <c r="CV250" s="1106"/>
      <c r="CW250" s="1106"/>
      <c r="CX250" s="1106"/>
      <c r="CY250" s="1106"/>
    </row>
    <row r="251" spans="1:103" s="1116" customFormat="1" ht="15" hidden="1" customHeight="1">
      <c r="A251" s="1397"/>
      <c r="B251" s="1169"/>
      <c r="C251" s="1205"/>
      <c r="D251" s="1106"/>
      <c r="E251" s="1106"/>
      <c r="F251" s="1106"/>
      <c r="G251" s="1106"/>
      <c r="H251" s="1106"/>
      <c r="I251" s="1106"/>
      <c r="J251" s="1106"/>
      <c r="K251" s="1106"/>
      <c r="L251" s="1106"/>
      <c r="M251" s="1106"/>
      <c r="N251" s="1106"/>
      <c r="O251" s="1106"/>
      <c r="P251" s="1106"/>
      <c r="Q251" s="1106"/>
      <c r="R251" s="1106"/>
      <c r="S251" s="1106"/>
      <c r="T251" s="1106"/>
      <c r="U251" s="1106"/>
      <c r="V251" s="1106"/>
      <c r="W251" s="1106"/>
      <c r="X251" s="1106"/>
      <c r="Y251" s="1106"/>
      <c r="Z251" s="1106"/>
      <c r="AA251" s="1106"/>
      <c r="AB251" s="1106"/>
      <c r="AC251" s="1106"/>
      <c r="AD251" s="1106"/>
      <c r="AE251" s="1106"/>
      <c r="AF251" s="1106"/>
      <c r="AG251" s="1106"/>
      <c r="AH251" s="1106"/>
      <c r="AI251" s="1106"/>
      <c r="AJ251" s="1106"/>
      <c r="AK251" s="1106"/>
      <c r="AL251" s="1106"/>
      <c r="AM251" s="1106"/>
      <c r="AN251" s="1106"/>
      <c r="AO251" s="1106"/>
      <c r="AP251" s="1106"/>
      <c r="AQ251" s="1106"/>
      <c r="AR251" s="1106"/>
      <c r="AS251" s="1106"/>
      <c r="AT251" s="1106"/>
      <c r="AU251" s="1106"/>
      <c r="AV251" s="1106"/>
      <c r="AW251" s="1106"/>
      <c r="AX251" s="1106"/>
      <c r="AY251" s="1106"/>
      <c r="AZ251" s="1106"/>
      <c r="BA251" s="1106"/>
      <c r="BB251" s="1106"/>
      <c r="BC251" s="1106"/>
      <c r="BD251" s="1106"/>
      <c r="BE251" s="1106"/>
      <c r="BF251" s="1106"/>
      <c r="BG251" s="1106"/>
      <c r="BH251" s="1106"/>
      <c r="BI251" s="1106"/>
      <c r="BJ251" s="1106"/>
      <c r="BK251" s="1106"/>
      <c r="BL251" s="1106"/>
      <c r="BM251" s="1106"/>
      <c r="BN251" s="1106"/>
      <c r="BO251" s="1106"/>
      <c r="BP251" s="1106"/>
      <c r="BQ251" s="1106"/>
      <c r="BR251" s="1106"/>
      <c r="BS251" s="1106"/>
      <c r="BT251" s="1106"/>
      <c r="BU251" s="1106"/>
      <c r="BV251" s="1106"/>
      <c r="BW251" s="1106"/>
      <c r="BX251" s="1106"/>
      <c r="BY251" s="1106"/>
      <c r="BZ251" s="1106"/>
      <c r="CA251" s="1106"/>
      <c r="CB251" s="1106"/>
      <c r="CC251" s="1106"/>
      <c r="CD251" s="1106"/>
      <c r="CE251" s="1106"/>
      <c r="CF251" s="1106"/>
      <c r="CG251" s="1106"/>
      <c r="CH251" s="1106"/>
      <c r="CI251" s="1106"/>
      <c r="CJ251" s="1106"/>
      <c r="CK251" s="1106"/>
      <c r="CL251" s="1106"/>
      <c r="CM251" s="1106"/>
      <c r="CN251" s="1106"/>
      <c r="CO251" s="1106"/>
      <c r="CP251" s="1106"/>
      <c r="CQ251" s="1106"/>
      <c r="CR251" s="1106"/>
      <c r="CS251" s="1106"/>
      <c r="CT251" s="1106"/>
      <c r="CU251" s="1106"/>
      <c r="CV251" s="1106"/>
      <c r="CW251" s="1106"/>
      <c r="CX251" s="1106"/>
      <c r="CY251" s="1106"/>
    </row>
    <row r="252" spans="1:103" s="1116" customFormat="1" ht="15" hidden="1" customHeight="1">
      <c r="A252" s="1397"/>
      <c r="B252" s="1169"/>
      <c r="C252" s="1205"/>
      <c r="D252" s="1106"/>
      <c r="E252" s="1106"/>
      <c r="F252" s="1106"/>
      <c r="G252" s="1106"/>
      <c r="H252" s="1106"/>
      <c r="I252" s="1106"/>
      <c r="J252" s="1106"/>
      <c r="K252" s="1106"/>
      <c r="L252" s="1106"/>
      <c r="M252" s="1106"/>
      <c r="N252" s="1106"/>
      <c r="O252" s="1106"/>
      <c r="P252" s="1106"/>
      <c r="Q252" s="1106"/>
      <c r="R252" s="1106"/>
      <c r="S252" s="1106"/>
      <c r="T252" s="1106"/>
      <c r="U252" s="1106"/>
      <c r="V252" s="1106"/>
      <c r="W252" s="1106"/>
      <c r="X252" s="1106"/>
      <c r="Y252" s="1106"/>
      <c r="Z252" s="1106"/>
      <c r="AA252" s="1106"/>
      <c r="AB252" s="1106"/>
      <c r="AC252" s="1106"/>
      <c r="AD252" s="1106"/>
      <c r="AE252" s="1106"/>
      <c r="AF252" s="1106"/>
      <c r="AG252" s="1106"/>
      <c r="AH252" s="1106"/>
      <c r="AI252" s="1106"/>
      <c r="AJ252" s="1106"/>
      <c r="AK252" s="1106"/>
      <c r="AL252" s="1106"/>
      <c r="AM252" s="1106"/>
      <c r="AN252" s="1106"/>
      <c r="AO252" s="1106"/>
      <c r="AP252" s="1106"/>
      <c r="AQ252" s="1106"/>
      <c r="AR252" s="1106"/>
      <c r="AS252" s="1106"/>
      <c r="AT252" s="1106"/>
      <c r="AU252" s="1106"/>
      <c r="AV252" s="1106"/>
      <c r="AW252" s="1106"/>
      <c r="AX252" s="1106"/>
      <c r="AY252" s="1106"/>
      <c r="AZ252" s="1106"/>
      <c r="BA252" s="1106"/>
      <c r="BB252" s="1106"/>
      <c r="BC252" s="1106"/>
      <c r="BD252" s="1106"/>
      <c r="BE252" s="1106"/>
      <c r="BF252" s="1106"/>
      <c r="BG252" s="1106"/>
      <c r="BH252" s="1106"/>
      <c r="BI252" s="1106"/>
      <c r="BJ252" s="1106"/>
      <c r="BK252" s="1106"/>
      <c r="BL252" s="1106"/>
      <c r="BM252" s="1106"/>
      <c r="BN252" s="1106"/>
      <c r="BO252" s="1106"/>
      <c r="BP252" s="1106"/>
      <c r="BQ252" s="1106"/>
      <c r="BR252" s="1106"/>
      <c r="BS252" s="1106"/>
      <c r="BT252" s="1106"/>
      <c r="BU252" s="1106"/>
      <c r="BV252" s="1106"/>
      <c r="BW252" s="1106"/>
      <c r="BX252" s="1106"/>
      <c r="BY252" s="1106"/>
      <c r="BZ252" s="1106"/>
      <c r="CA252" s="1106"/>
      <c r="CB252" s="1106"/>
      <c r="CC252" s="1106"/>
      <c r="CD252" s="1106"/>
      <c r="CE252" s="1106"/>
      <c r="CF252" s="1106"/>
      <c r="CG252" s="1106"/>
      <c r="CH252" s="1106"/>
      <c r="CI252" s="1106"/>
      <c r="CJ252" s="1106"/>
      <c r="CK252" s="1106"/>
      <c r="CL252" s="1106"/>
      <c r="CM252" s="1106"/>
      <c r="CN252" s="1106"/>
      <c r="CO252" s="1106"/>
      <c r="CP252" s="1106"/>
      <c r="CQ252" s="1106"/>
      <c r="CR252" s="1106"/>
      <c r="CS252" s="1106"/>
      <c r="CT252" s="1106"/>
      <c r="CU252" s="1106"/>
      <c r="CV252" s="1106"/>
      <c r="CW252" s="1106"/>
      <c r="CX252" s="1106"/>
      <c r="CY252" s="1106"/>
    </row>
    <row r="253" spans="1:103" s="1116" customFormat="1" ht="15" hidden="1" customHeight="1">
      <c r="A253" s="1397"/>
      <c r="B253" s="1169"/>
      <c r="C253" s="1205"/>
      <c r="D253" s="1106"/>
      <c r="E253" s="1106"/>
      <c r="F253" s="1106"/>
      <c r="G253" s="1106"/>
      <c r="H253" s="1106"/>
      <c r="I253" s="1106"/>
      <c r="J253" s="1106"/>
      <c r="K253" s="1106"/>
      <c r="L253" s="1106"/>
      <c r="M253" s="1106"/>
      <c r="N253" s="1106"/>
      <c r="O253" s="1106"/>
      <c r="P253" s="1106"/>
      <c r="Q253" s="1106"/>
      <c r="R253" s="1106"/>
      <c r="S253" s="1106"/>
      <c r="T253" s="1106"/>
      <c r="U253" s="1106"/>
      <c r="V253" s="1106"/>
      <c r="W253" s="1106"/>
      <c r="X253" s="1106"/>
      <c r="Y253" s="1106"/>
      <c r="Z253" s="1106"/>
      <c r="AA253" s="1106"/>
      <c r="AB253" s="1106"/>
      <c r="AC253" s="1106"/>
      <c r="AD253" s="1106"/>
      <c r="AE253" s="1106"/>
      <c r="AF253" s="1106"/>
      <c r="AG253" s="1106"/>
      <c r="AH253" s="1106"/>
      <c r="AI253" s="1106"/>
      <c r="AJ253" s="1106"/>
      <c r="AK253" s="1106"/>
      <c r="AL253" s="1106"/>
      <c r="AM253" s="1106"/>
      <c r="AN253" s="1106"/>
      <c r="AO253" s="1106"/>
      <c r="AP253" s="1106"/>
      <c r="AQ253" s="1106"/>
      <c r="AR253" s="1106"/>
      <c r="AS253" s="1106"/>
      <c r="AT253" s="1106"/>
      <c r="AU253" s="1106"/>
      <c r="AV253" s="1106"/>
      <c r="AW253" s="1106"/>
      <c r="AX253" s="1106"/>
      <c r="AY253" s="1106"/>
      <c r="AZ253" s="1106"/>
      <c r="BA253" s="1106"/>
      <c r="BB253" s="1106"/>
      <c r="BC253" s="1106"/>
      <c r="BD253" s="1106"/>
      <c r="BE253" s="1106"/>
      <c r="BF253" s="1106"/>
      <c r="BG253" s="1106"/>
      <c r="BH253" s="1106"/>
      <c r="BI253" s="1106"/>
      <c r="BJ253" s="1106"/>
      <c r="BK253" s="1106"/>
      <c r="BL253" s="1106"/>
      <c r="BM253" s="1106"/>
      <c r="BN253" s="1106"/>
      <c r="BO253" s="1106"/>
      <c r="BP253" s="1106"/>
      <c r="BQ253" s="1106"/>
      <c r="BR253" s="1106"/>
      <c r="BS253" s="1106"/>
      <c r="BT253" s="1106"/>
      <c r="BU253" s="1106"/>
      <c r="BV253" s="1106"/>
      <c r="BW253" s="1106"/>
      <c r="BX253" s="1106"/>
      <c r="BY253" s="1106"/>
      <c r="BZ253" s="1106"/>
      <c r="CA253" s="1106"/>
      <c r="CB253" s="1106"/>
      <c r="CC253" s="1106"/>
      <c r="CD253" s="1106"/>
      <c r="CE253" s="1106"/>
      <c r="CF253" s="1106"/>
      <c r="CG253" s="1106"/>
      <c r="CH253" s="1106"/>
      <c r="CI253" s="1106"/>
      <c r="CJ253" s="1106"/>
      <c r="CK253" s="1106"/>
      <c r="CL253" s="1106"/>
      <c r="CM253" s="1106"/>
      <c r="CN253" s="1106"/>
      <c r="CO253" s="1106"/>
      <c r="CP253" s="1106"/>
      <c r="CQ253" s="1106"/>
      <c r="CR253" s="1106"/>
      <c r="CS253" s="1106"/>
      <c r="CT253" s="1106"/>
      <c r="CU253" s="1106"/>
      <c r="CV253" s="1106"/>
      <c r="CW253" s="1106"/>
      <c r="CX253" s="1106"/>
      <c r="CY253" s="1106"/>
    </row>
    <row r="254" spans="1:103" s="1116" customFormat="1" ht="15" hidden="1" customHeight="1">
      <c r="A254" s="1397"/>
      <c r="B254" s="1169"/>
      <c r="C254" s="1205"/>
      <c r="D254" s="1106"/>
      <c r="E254" s="1106"/>
      <c r="F254" s="1106"/>
      <c r="G254" s="1106"/>
      <c r="H254" s="1106"/>
      <c r="I254" s="1106"/>
      <c r="J254" s="1106"/>
      <c r="K254" s="1106"/>
      <c r="L254" s="1106"/>
      <c r="M254" s="1106"/>
      <c r="N254" s="1106"/>
      <c r="O254" s="1106"/>
      <c r="P254" s="1106"/>
      <c r="Q254" s="1106"/>
      <c r="R254" s="1106"/>
      <c r="S254" s="1106"/>
      <c r="T254" s="1106"/>
      <c r="U254" s="1106"/>
      <c r="V254" s="1106"/>
      <c r="W254" s="1106"/>
      <c r="X254" s="1106"/>
      <c r="Y254" s="1106"/>
      <c r="Z254" s="1106"/>
      <c r="AA254" s="1106"/>
      <c r="AB254" s="1106"/>
      <c r="AC254" s="1106"/>
      <c r="AD254" s="1106"/>
      <c r="AE254" s="1106"/>
      <c r="AF254" s="1106"/>
      <c r="AG254" s="1106"/>
      <c r="AH254" s="1106"/>
      <c r="AI254" s="1106"/>
      <c r="AJ254" s="1106"/>
      <c r="AK254" s="1106"/>
      <c r="AL254" s="1106"/>
      <c r="AM254" s="1106"/>
      <c r="AN254" s="1106"/>
      <c r="AO254" s="1106"/>
      <c r="AP254" s="1106"/>
      <c r="AQ254" s="1106"/>
      <c r="AR254" s="1106"/>
      <c r="AS254" s="1106"/>
      <c r="AT254" s="1106"/>
      <c r="AU254" s="1106"/>
      <c r="AV254" s="1106"/>
      <c r="AW254" s="1106"/>
      <c r="AX254" s="1106"/>
      <c r="AY254" s="1106"/>
      <c r="AZ254" s="1106"/>
      <c r="BA254" s="1106"/>
      <c r="BB254" s="1106"/>
      <c r="BC254" s="1106"/>
      <c r="BD254" s="1106"/>
      <c r="BE254" s="1106"/>
      <c r="BF254" s="1106"/>
      <c r="BG254" s="1106"/>
      <c r="BH254" s="1106"/>
      <c r="BI254" s="1106"/>
      <c r="BJ254" s="1106"/>
      <c r="BK254" s="1106"/>
      <c r="BL254" s="1106"/>
      <c r="BM254" s="1106"/>
      <c r="BN254" s="1106"/>
      <c r="BO254" s="1106"/>
      <c r="BP254" s="1106"/>
      <c r="BQ254" s="1106"/>
      <c r="BR254" s="1106"/>
      <c r="BS254" s="1106"/>
      <c r="BT254" s="1106"/>
      <c r="BU254" s="1106"/>
      <c r="BV254" s="1106"/>
      <c r="BW254" s="1106"/>
      <c r="BX254" s="1106"/>
      <c r="BY254" s="1106"/>
      <c r="BZ254" s="1106"/>
      <c r="CA254" s="1106"/>
      <c r="CB254" s="1106"/>
      <c r="CC254" s="1106"/>
      <c r="CD254" s="1106"/>
      <c r="CE254" s="1106"/>
      <c r="CF254" s="1106"/>
      <c r="CG254" s="1106"/>
      <c r="CH254" s="1106"/>
      <c r="CI254" s="1106"/>
      <c r="CJ254" s="1106"/>
      <c r="CK254" s="1106"/>
      <c r="CL254" s="1106"/>
      <c r="CM254" s="1106"/>
      <c r="CN254" s="1106"/>
      <c r="CO254" s="1106"/>
      <c r="CP254" s="1106"/>
      <c r="CQ254" s="1106"/>
      <c r="CR254" s="1106"/>
      <c r="CS254" s="1106"/>
      <c r="CT254" s="1106"/>
      <c r="CU254" s="1106"/>
      <c r="CV254" s="1106"/>
      <c r="CW254" s="1106"/>
      <c r="CX254" s="1106"/>
      <c r="CY254" s="1106"/>
    </row>
    <row r="255" spans="1:103" s="1116" customFormat="1" ht="15" hidden="1" customHeight="1">
      <c r="A255" s="1397"/>
      <c r="B255" s="1169"/>
      <c r="C255" s="1205"/>
      <c r="D255" s="1106"/>
      <c r="E255" s="1106"/>
      <c r="F255" s="1106"/>
      <c r="G255" s="1106"/>
      <c r="H255" s="1106"/>
      <c r="I255" s="1106"/>
      <c r="J255" s="1106"/>
      <c r="K255" s="1106"/>
      <c r="L255" s="1106"/>
      <c r="M255" s="1106"/>
      <c r="N255" s="1106"/>
      <c r="O255" s="1106"/>
      <c r="P255" s="1106"/>
      <c r="Q255" s="1106"/>
      <c r="R255" s="1106"/>
      <c r="S255" s="1106"/>
      <c r="T255" s="1106"/>
      <c r="U255" s="1106"/>
      <c r="V255" s="1106"/>
      <c r="W255" s="1106"/>
      <c r="X255" s="1106"/>
      <c r="Y255" s="1106"/>
      <c r="Z255" s="1106"/>
      <c r="AA255" s="1106"/>
      <c r="AB255" s="1106"/>
      <c r="AC255" s="1106"/>
      <c r="AD255" s="1106"/>
      <c r="AE255" s="1106"/>
      <c r="AF255" s="1106"/>
      <c r="AG255" s="1106"/>
      <c r="AH255" s="1106"/>
      <c r="AI255" s="1106"/>
      <c r="AJ255" s="1106"/>
      <c r="AK255" s="1106"/>
      <c r="AL255" s="1106"/>
      <c r="AM255" s="1106"/>
      <c r="AN255" s="1106"/>
      <c r="AO255" s="1106"/>
      <c r="AP255" s="1106"/>
      <c r="AQ255" s="1106"/>
      <c r="AR255" s="1106"/>
      <c r="AS255" s="1106"/>
      <c r="AT255" s="1106"/>
      <c r="AU255" s="1106"/>
      <c r="AV255" s="1106"/>
      <c r="AW255" s="1106"/>
      <c r="AX255" s="1106"/>
      <c r="AY255" s="1106"/>
      <c r="AZ255" s="1106"/>
      <c r="BA255" s="1106"/>
      <c r="BB255" s="1106"/>
      <c r="BC255" s="1106"/>
      <c r="BD255" s="1106"/>
      <c r="BE255" s="1106"/>
      <c r="BF255" s="1106"/>
      <c r="BG255" s="1106"/>
      <c r="BH255" s="1106"/>
      <c r="BI255" s="1106"/>
      <c r="BJ255" s="1106"/>
      <c r="BK255" s="1106"/>
      <c r="BL255" s="1106"/>
      <c r="BM255" s="1106"/>
      <c r="BN255" s="1106"/>
      <c r="BO255" s="1106"/>
      <c r="BP255" s="1106"/>
      <c r="BQ255" s="1106"/>
      <c r="BR255" s="1106"/>
      <c r="BS255" s="1106"/>
      <c r="BT255" s="1106"/>
      <c r="BU255" s="1106"/>
      <c r="BV255" s="1106"/>
      <c r="BW255" s="1106"/>
      <c r="BX255" s="1106"/>
      <c r="BY255" s="1106"/>
      <c r="BZ255" s="1106"/>
      <c r="CA255" s="1106"/>
      <c r="CB255" s="1106"/>
      <c r="CC255" s="1106"/>
      <c r="CD255" s="1106"/>
      <c r="CE255" s="1106"/>
      <c r="CF255" s="1106"/>
      <c r="CG255" s="1106"/>
      <c r="CH255" s="1106"/>
      <c r="CI255" s="1106"/>
      <c r="CJ255" s="1106"/>
      <c r="CK255" s="1106"/>
      <c r="CL255" s="1106"/>
      <c r="CM255" s="1106"/>
      <c r="CN255" s="1106"/>
      <c r="CO255" s="1106"/>
      <c r="CP255" s="1106"/>
      <c r="CQ255" s="1106"/>
      <c r="CR255" s="1106"/>
      <c r="CS255" s="1106"/>
      <c r="CT255" s="1106"/>
      <c r="CU255" s="1106"/>
      <c r="CV255" s="1106"/>
      <c r="CW255" s="1106"/>
      <c r="CX255" s="1106"/>
      <c r="CY255" s="1106"/>
    </row>
    <row r="256" spans="1:103" s="1116" customFormat="1" ht="15" hidden="1" customHeight="1">
      <c r="A256" s="1397"/>
      <c r="B256" s="1169"/>
      <c r="C256" s="1205"/>
      <c r="D256" s="1106"/>
      <c r="E256" s="1106"/>
      <c r="F256" s="1106"/>
      <c r="G256" s="1106"/>
      <c r="H256" s="1106"/>
      <c r="I256" s="1106"/>
      <c r="J256" s="1106"/>
      <c r="K256" s="1106"/>
      <c r="L256" s="1106"/>
      <c r="M256" s="1106"/>
      <c r="N256" s="1106"/>
      <c r="O256" s="1106"/>
      <c r="P256" s="1106"/>
      <c r="Q256" s="1106"/>
      <c r="R256" s="1106"/>
      <c r="S256" s="1106"/>
      <c r="T256" s="1106"/>
      <c r="U256" s="1106"/>
      <c r="V256" s="1106"/>
      <c r="W256" s="1106"/>
      <c r="X256" s="1106"/>
      <c r="Y256" s="1106"/>
      <c r="Z256" s="1106"/>
      <c r="AA256" s="1106"/>
      <c r="AB256" s="1106"/>
      <c r="AC256" s="1106"/>
      <c r="AD256" s="1106"/>
      <c r="AE256" s="1106"/>
      <c r="AF256" s="1106"/>
      <c r="AG256" s="1106"/>
      <c r="AH256" s="1106"/>
      <c r="AI256" s="1106"/>
      <c r="AJ256" s="1106"/>
      <c r="AK256" s="1106"/>
      <c r="AL256" s="1106"/>
      <c r="AM256" s="1106"/>
      <c r="AN256" s="1106"/>
      <c r="AO256" s="1106"/>
      <c r="AP256" s="1106"/>
      <c r="AQ256" s="1106"/>
      <c r="AR256" s="1106"/>
      <c r="AS256" s="1106"/>
      <c r="AT256" s="1106"/>
      <c r="AU256" s="1106"/>
      <c r="AV256" s="1106"/>
      <c r="AW256" s="1106"/>
      <c r="AX256" s="1106"/>
      <c r="AY256" s="1106"/>
      <c r="AZ256" s="1106"/>
      <c r="BA256" s="1106"/>
      <c r="BB256" s="1106"/>
      <c r="BC256" s="1106"/>
      <c r="BD256" s="1106"/>
      <c r="BE256" s="1106"/>
      <c r="BF256" s="1106"/>
      <c r="BG256" s="1106"/>
      <c r="BH256" s="1106"/>
      <c r="BI256" s="1106"/>
      <c r="BJ256" s="1106"/>
      <c r="BK256" s="1106"/>
      <c r="BL256" s="1106"/>
      <c r="BM256" s="1106"/>
      <c r="BN256" s="1106"/>
      <c r="BO256" s="1106"/>
      <c r="BP256" s="1106"/>
      <c r="BQ256" s="1106"/>
      <c r="BR256" s="1106"/>
      <c r="BS256" s="1106"/>
      <c r="BT256" s="1106"/>
      <c r="BU256" s="1106"/>
      <c r="BV256" s="1106"/>
      <c r="BW256" s="1106"/>
      <c r="BX256" s="1106"/>
      <c r="BY256" s="1106"/>
      <c r="BZ256" s="1106"/>
      <c r="CA256" s="1106"/>
      <c r="CB256" s="1106"/>
      <c r="CC256" s="1106"/>
      <c r="CD256" s="1106"/>
      <c r="CE256" s="1106"/>
      <c r="CF256" s="1106"/>
      <c r="CG256" s="1106"/>
      <c r="CH256" s="1106"/>
      <c r="CI256" s="1106"/>
      <c r="CJ256" s="1106"/>
      <c r="CK256" s="1106"/>
      <c r="CL256" s="1106"/>
      <c r="CM256" s="1106"/>
      <c r="CN256" s="1106"/>
      <c r="CO256" s="1106"/>
      <c r="CP256" s="1106"/>
      <c r="CQ256" s="1106"/>
      <c r="CR256" s="1106"/>
      <c r="CS256" s="1106"/>
      <c r="CT256" s="1106"/>
      <c r="CU256" s="1106"/>
      <c r="CV256" s="1106"/>
      <c r="CW256" s="1106"/>
      <c r="CX256" s="1106"/>
      <c r="CY256" s="1106"/>
    </row>
    <row r="257" spans="1:103" s="1116" customFormat="1" ht="15" hidden="1" customHeight="1">
      <c r="A257" s="1397"/>
      <c r="B257" s="1169"/>
      <c r="C257" s="1205"/>
      <c r="D257" s="1106"/>
      <c r="E257" s="1106"/>
      <c r="F257" s="1106"/>
      <c r="G257" s="1106"/>
      <c r="H257" s="1106"/>
      <c r="I257" s="1106"/>
      <c r="J257" s="1106"/>
      <c r="K257" s="1106"/>
      <c r="L257" s="1106"/>
      <c r="M257" s="1106"/>
      <c r="N257" s="1106"/>
      <c r="O257" s="1106"/>
      <c r="P257" s="1106"/>
      <c r="Q257" s="1106"/>
      <c r="R257" s="1106"/>
      <c r="S257" s="1106"/>
      <c r="T257" s="1106"/>
      <c r="U257" s="1106"/>
      <c r="V257" s="1106"/>
      <c r="W257" s="1106"/>
      <c r="X257" s="1106"/>
      <c r="Y257" s="1106"/>
      <c r="Z257" s="1106"/>
      <c r="AA257" s="1106"/>
      <c r="AB257" s="1106"/>
      <c r="AC257" s="1106"/>
      <c r="AD257" s="1106"/>
      <c r="AE257" s="1106"/>
      <c r="AF257" s="1106"/>
      <c r="AG257" s="1106"/>
      <c r="AH257" s="1106"/>
      <c r="AI257" s="1106"/>
      <c r="AJ257" s="1106"/>
      <c r="AK257" s="1106"/>
      <c r="AL257" s="1106"/>
      <c r="AM257" s="1106"/>
      <c r="AN257" s="1106"/>
      <c r="AO257" s="1106"/>
      <c r="AP257" s="1106"/>
      <c r="AQ257" s="1106"/>
      <c r="AR257" s="1106"/>
      <c r="AS257" s="1106"/>
      <c r="AT257" s="1106"/>
      <c r="AU257" s="1106"/>
      <c r="AV257" s="1106"/>
      <c r="AW257" s="1106"/>
      <c r="AX257" s="1106"/>
      <c r="AY257" s="1106"/>
      <c r="AZ257" s="1106"/>
      <c r="BA257" s="1106"/>
      <c r="BB257" s="1106"/>
      <c r="BC257" s="1106"/>
      <c r="BD257" s="1106"/>
      <c r="BE257" s="1106"/>
      <c r="BF257" s="1106"/>
      <c r="BG257" s="1106"/>
      <c r="BH257" s="1106"/>
      <c r="BI257" s="1106"/>
      <c r="BJ257" s="1106"/>
      <c r="BK257" s="1106"/>
      <c r="BL257" s="1106"/>
      <c r="BM257" s="1106"/>
      <c r="BN257" s="1106"/>
      <c r="BO257" s="1106"/>
      <c r="BP257" s="1106"/>
      <c r="BQ257" s="1106"/>
      <c r="BR257" s="1106"/>
      <c r="BS257" s="1106"/>
      <c r="BT257" s="1106"/>
      <c r="BU257" s="1106"/>
      <c r="BV257" s="1106"/>
      <c r="BW257" s="1106"/>
      <c r="BX257" s="1106"/>
      <c r="BY257" s="1106"/>
      <c r="BZ257" s="1106"/>
      <c r="CA257" s="1106"/>
      <c r="CB257" s="1106"/>
      <c r="CC257" s="1106"/>
      <c r="CD257" s="1106"/>
      <c r="CE257" s="1106"/>
      <c r="CF257" s="1106"/>
      <c r="CG257" s="1106"/>
      <c r="CH257" s="1106"/>
      <c r="CI257" s="1106"/>
      <c r="CJ257" s="1106"/>
      <c r="CK257" s="1106"/>
      <c r="CL257" s="1106"/>
      <c r="CM257" s="1106"/>
      <c r="CN257" s="1106"/>
      <c r="CO257" s="1106"/>
      <c r="CP257" s="1106"/>
      <c r="CQ257" s="1106"/>
      <c r="CR257" s="1106"/>
      <c r="CS257" s="1106"/>
      <c r="CT257" s="1106"/>
      <c r="CU257" s="1106"/>
      <c r="CV257" s="1106"/>
      <c r="CW257" s="1106"/>
      <c r="CX257" s="1106"/>
      <c r="CY257" s="1106"/>
    </row>
    <row r="258" spans="1:103" s="1116" customFormat="1" ht="15" hidden="1" customHeight="1">
      <c r="A258" s="1397"/>
      <c r="B258" s="1169"/>
      <c r="C258" s="1205"/>
      <c r="D258" s="1106"/>
      <c r="E258" s="1106"/>
      <c r="F258" s="1106"/>
      <c r="G258" s="1106"/>
      <c r="H258" s="1106"/>
      <c r="I258" s="1106"/>
      <c r="J258" s="1106"/>
      <c r="K258" s="1106"/>
      <c r="L258" s="1106"/>
      <c r="M258" s="1106"/>
      <c r="N258" s="1106"/>
      <c r="O258" s="1106"/>
      <c r="P258" s="1106"/>
      <c r="Q258" s="1106"/>
      <c r="R258" s="1106"/>
      <c r="S258" s="1106"/>
      <c r="T258" s="1106"/>
      <c r="U258" s="1106"/>
      <c r="V258" s="1106"/>
      <c r="W258" s="1106"/>
      <c r="X258" s="1106"/>
      <c r="Y258" s="1106"/>
      <c r="Z258" s="1106"/>
      <c r="AA258" s="1106"/>
      <c r="AB258" s="1106"/>
      <c r="AC258" s="1106"/>
      <c r="AD258" s="1106"/>
      <c r="AE258" s="1106"/>
      <c r="AF258" s="1106"/>
      <c r="AG258" s="1106"/>
      <c r="AH258" s="1106"/>
      <c r="AI258" s="1106"/>
      <c r="AJ258" s="1106"/>
      <c r="AK258" s="1106"/>
      <c r="AL258" s="1106"/>
      <c r="AM258" s="1106"/>
      <c r="AN258" s="1106"/>
      <c r="AO258" s="1106"/>
      <c r="AP258" s="1106"/>
      <c r="AQ258" s="1106"/>
      <c r="AR258" s="1106"/>
      <c r="AS258" s="1106"/>
      <c r="AT258" s="1106"/>
      <c r="AU258" s="1106"/>
      <c r="AV258" s="1106"/>
      <c r="AW258" s="1106"/>
      <c r="AX258" s="1106"/>
      <c r="AY258" s="1106"/>
      <c r="AZ258" s="1106"/>
      <c r="BA258" s="1106"/>
      <c r="BB258" s="1106"/>
      <c r="BC258" s="1106"/>
      <c r="BD258" s="1106"/>
      <c r="BE258" s="1106"/>
      <c r="BF258" s="1106"/>
      <c r="BG258" s="1106"/>
      <c r="BH258" s="1106"/>
      <c r="BI258" s="1106"/>
      <c r="BJ258" s="1106"/>
      <c r="BK258" s="1106"/>
      <c r="BL258" s="1106"/>
      <c r="BM258" s="1106"/>
      <c r="BN258" s="1106"/>
      <c r="BO258" s="1106"/>
      <c r="BP258" s="1106"/>
      <c r="BQ258" s="1106"/>
      <c r="BR258" s="1106"/>
      <c r="BS258" s="1106"/>
      <c r="BT258" s="1106"/>
      <c r="BU258" s="1106"/>
      <c r="BV258" s="1106"/>
      <c r="BW258" s="1106"/>
      <c r="BX258" s="1106"/>
      <c r="BY258" s="1106"/>
      <c r="BZ258" s="1106"/>
      <c r="CA258" s="1106"/>
      <c r="CB258" s="1106"/>
      <c r="CC258" s="1106"/>
      <c r="CD258" s="1106"/>
      <c r="CE258" s="1106"/>
      <c r="CF258" s="1106"/>
      <c r="CG258" s="1106"/>
      <c r="CH258" s="1106"/>
      <c r="CI258" s="1106"/>
      <c r="CJ258" s="1106"/>
      <c r="CK258" s="1106"/>
      <c r="CL258" s="1106"/>
      <c r="CM258" s="1106"/>
      <c r="CN258" s="1106"/>
      <c r="CO258" s="1106"/>
      <c r="CP258" s="1106"/>
      <c r="CQ258" s="1106"/>
      <c r="CR258" s="1106"/>
      <c r="CS258" s="1106"/>
      <c r="CT258" s="1106"/>
      <c r="CU258" s="1106"/>
      <c r="CV258" s="1106"/>
      <c r="CW258" s="1106"/>
      <c r="CX258" s="1106"/>
      <c r="CY258" s="1106"/>
    </row>
    <row r="259" spans="1:103" s="1116" customFormat="1" ht="15" hidden="1" customHeight="1">
      <c r="A259" s="1397"/>
      <c r="B259" s="1169"/>
      <c r="C259" s="1205"/>
      <c r="D259" s="1106"/>
      <c r="E259" s="1106"/>
      <c r="F259" s="1106"/>
      <c r="G259" s="1106"/>
      <c r="H259" s="1106"/>
      <c r="I259" s="1106"/>
      <c r="J259" s="1106"/>
      <c r="K259" s="1106"/>
      <c r="L259" s="1106"/>
      <c r="M259" s="1106"/>
      <c r="N259" s="1106"/>
      <c r="O259" s="1106"/>
      <c r="P259" s="1106"/>
      <c r="Q259" s="1106"/>
      <c r="R259" s="1106"/>
      <c r="S259" s="1106"/>
      <c r="T259" s="1106"/>
      <c r="U259" s="1106"/>
      <c r="V259" s="1106"/>
      <c r="W259" s="1106"/>
      <c r="X259" s="1106"/>
      <c r="Y259" s="1106"/>
      <c r="Z259" s="1106"/>
      <c r="AA259" s="1106"/>
      <c r="AB259" s="1106"/>
      <c r="AC259" s="1106"/>
      <c r="AD259" s="1106"/>
      <c r="AE259" s="1106"/>
      <c r="AF259" s="1106"/>
      <c r="AG259" s="1106"/>
      <c r="AH259" s="1106"/>
      <c r="AI259" s="1106"/>
      <c r="AJ259" s="1106"/>
      <c r="AK259" s="1106"/>
      <c r="AL259" s="1106"/>
      <c r="AM259" s="1106"/>
      <c r="AN259" s="1106"/>
      <c r="AO259" s="1106"/>
      <c r="AP259" s="1106"/>
      <c r="AQ259" s="1106"/>
      <c r="AR259" s="1106"/>
      <c r="AS259" s="1106"/>
      <c r="AT259" s="1106"/>
      <c r="AU259" s="1106"/>
      <c r="AV259" s="1106"/>
      <c r="AW259" s="1106"/>
      <c r="AX259" s="1106"/>
      <c r="AY259" s="1106"/>
      <c r="AZ259" s="1106"/>
      <c r="BA259" s="1106"/>
      <c r="BB259" s="1106"/>
      <c r="BC259" s="1106"/>
      <c r="BD259" s="1106"/>
      <c r="BE259" s="1106"/>
      <c r="BF259" s="1106"/>
      <c r="BG259" s="1106"/>
      <c r="BH259" s="1106"/>
      <c r="BI259" s="1106"/>
      <c r="BJ259" s="1106"/>
      <c r="BK259" s="1106"/>
      <c r="BL259" s="1106"/>
      <c r="BM259" s="1106"/>
      <c r="BN259" s="1106"/>
      <c r="BO259" s="1106"/>
      <c r="BP259" s="1106"/>
      <c r="BQ259" s="1106"/>
      <c r="BR259" s="1106"/>
      <c r="BS259" s="1106"/>
      <c r="BT259" s="1106"/>
      <c r="BU259" s="1106"/>
      <c r="BV259" s="1106"/>
      <c r="BW259" s="1106"/>
      <c r="BX259" s="1106"/>
      <c r="BY259" s="1106"/>
      <c r="BZ259" s="1106"/>
      <c r="CA259" s="1106"/>
      <c r="CB259" s="1106"/>
      <c r="CC259" s="1106"/>
      <c r="CD259" s="1106"/>
      <c r="CE259" s="1106"/>
      <c r="CF259" s="1106"/>
      <c r="CG259" s="1106"/>
      <c r="CH259" s="1106"/>
      <c r="CI259" s="1106"/>
      <c r="CJ259" s="1106"/>
      <c r="CK259" s="1106"/>
      <c r="CL259" s="1106"/>
      <c r="CM259" s="1106"/>
      <c r="CN259" s="1106"/>
      <c r="CO259" s="1106"/>
      <c r="CP259" s="1106"/>
      <c r="CQ259" s="1106"/>
      <c r="CR259" s="1106"/>
      <c r="CS259" s="1106"/>
      <c r="CT259" s="1106"/>
      <c r="CU259" s="1106"/>
      <c r="CV259" s="1106"/>
      <c r="CW259" s="1106"/>
      <c r="CX259" s="1106"/>
      <c r="CY259" s="1106"/>
    </row>
    <row r="260" spans="1:103" s="1116" customFormat="1" ht="15" hidden="1" customHeight="1">
      <c r="A260" s="1397"/>
      <c r="B260" s="1169"/>
      <c r="C260" s="1205"/>
      <c r="D260" s="1106"/>
      <c r="E260" s="1106"/>
      <c r="F260" s="1106"/>
      <c r="G260" s="1106"/>
      <c r="H260" s="1106"/>
      <c r="I260" s="1106"/>
      <c r="J260" s="1106"/>
      <c r="K260" s="1106"/>
      <c r="L260" s="1106"/>
      <c r="M260" s="1106"/>
      <c r="N260" s="1106"/>
      <c r="O260" s="1106"/>
      <c r="P260" s="1106"/>
      <c r="Q260" s="1106"/>
      <c r="R260" s="1106"/>
      <c r="S260" s="1106"/>
      <c r="T260" s="1106"/>
      <c r="U260" s="1106"/>
      <c r="V260" s="1106"/>
      <c r="W260" s="1106"/>
      <c r="X260" s="1106"/>
      <c r="Y260" s="1106"/>
      <c r="Z260" s="1106"/>
      <c r="AA260" s="1106"/>
      <c r="AB260" s="1106"/>
      <c r="AC260" s="1106"/>
      <c r="AD260" s="1106"/>
      <c r="AE260" s="1106"/>
      <c r="AF260" s="1106"/>
      <c r="AG260" s="1106"/>
      <c r="AH260" s="1106"/>
      <c r="AI260" s="1106"/>
      <c r="AJ260" s="1106"/>
      <c r="AK260" s="1106"/>
      <c r="AL260" s="1106"/>
      <c r="AM260" s="1106"/>
      <c r="AN260" s="1106"/>
      <c r="AO260" s="1106"/>
      <c r="AP260" s="1106"/>
      <c r="AQ260" s="1106"/>
      <c r="AR260" s="1106"/>
      <c r="AS260" s="1106"/>
      <c r="AT260" s="1106"/>
      <c r="AU260" s="1106"/>
      <c r="AV260" s="1106"/>
      <c r="AW260" s="1106"/>
      <c r="AX260" s="1106"/>
      <c r="AY260" s="1106"/>
      <c r="AZ260" s="1106"/>
      <c r="BA260" s="1106"/>
      <c r="BB260" s="1106"/>
      <c r="BC260" s="1106"/>
      <c r="BD260" s="1106"/>
      <c r="BE260" s="1106"/>
      <c r="BF260" s="1106"/>
      <c r="BG260" s="1106"/>
      <c r="BH260" s="1106"/>
      <c r="BI260" s="1106"/>
      <c r="BJ260" s="1106"/>
      <c r="BK260" s="1106"/>
      <c r="BL260" s="1106"/>
      <c r="BM260" s="1106"/>
      <c r="BN260" s="1106"/>
      <c r="BO260" s="1106"/>
      <c r="BP260" s="1106"/>
      <c r="BQ260" s="1106"/>
      <c r="BR260" s="1106"/>
      <c r="BS260" s="1106"/>
      <c r="BT260" s="1106"/>
      <c r="BU260" s="1106"/>
      <c r="BV260" s="1106"/>
      <c r="BW260" s="1106"/>
      <c r="BX260" s="1106"/>
      <c r="BY260" s="1106"/>
      <c r="BZ260" s="1106"/>
      <c r="CA260" s="1106"/>
      <c r="CB260" s="1106"/>
      <c r="CC260" s="1106"/>
      <c r="CD260" s="1106"/>
      <c r="CE260" s="1106"/>
      <c r="CF260" s="1106"/>
      <c r="CG260" s="1106"/>
      <c r="CH260" s="1106"/>
      <c r="CI260" s="1106"/>
      <c r="CJ260" s="1106"/>
      <c r="CK260" s="1106"/>
      <c r="CL260" s="1106"/>
      <c r="CM260" s="1106"/>
      <c r="CN260" s="1106"/>
      <c r="CO260" s="1106"/>
      <c r="CP260" s="1106"/>
      <c r="CQ260" s="1106"/>
      <c r="CR260" s="1106"/>
      <c r="CS260" s="1106"/>
      <c r="CT260" s="1106"/>
      <c r="CU260" s="1106"/>
      <c r="CV260" s="1106"/>
      <c r="CW260" s="1106"/>
      <c r="CX260" s="1106"/>
      <c r="CY260" s="1106"/>
    </row>
    <row r="261" spans="1:103" s="1116" customFormat="1" ht="15" hidden="1" customHeight="1">
      <c r="A261" s="1397"/>
      <c r="B261" s="1169"/>
      <c r="C261" s="1205"/>
      <c r="D261" s="1106"/>
      <c r="E261" s="1106"/>
      <c r="F261" s="1106"/>
      <c r="G261" s="1106"/>
      <c r="H261" s="1106"/>
      <c r="I261" s="1106"/>
      <c r="J261" s="1106"/>
      <c r="K261" s="1106"/>
      <c r="L261" s="1106"/>
      <c r="M261" s="1106"/>
      <c r="N261" s="1106"/>
      <c r="O261" s="1106"/>
      <c r="P261" s="1106"/>
      <c r="Q261" s="1106"/>
      <c r="R261" s="1106"/>
      <c r="S261" s="1106"/>
      <c r="T261" s="1106"/>
      <c r="U261" s="1106"/>
      <c r="V261" s="1106"/>
      <c r="W261" s="1106"/>
      <c r="X261" s="1106"/>
      <c r="Y261" s="1106"/>
      <c r="Z261" s="1106"/>
      <c r="AA261" s="1106"/>
      <c r="AB261" s="1106"/>
      <c r="AC261" s="1106"/>
      <c r="AD261" s="1106"/>
      <c r="AE261" s="1106"/>
      <c r="AF261" s="1106"/>
      <c r="AG261" s="1106"/>
      <c r="AH261" s="1106"/>
      <c r="AI261" s="1106"/>
      <c r="AJ261" s="1106"/>
      <c r="AK261" s="1106"/>
      <c r="AL261" s="1106"/>
      <c r="AM261" s="1106"/>
      <c r="AN261" s="1106"/>
      <c r="AO261" s="1106"/>
      <c r="AP261" s="1106"/>
      <c r="AQ261" s="1106"/>
      <c r="AR261" s="1106"/>
      <c r="AS261" s="1106"/>
      <c r="AT261" s="1106"/>
      <c r="AU261" s="1106"/>
      <c r="AV261" s="1106"/>
      <c r="AW261" s="1106"/>
      <c r="AX261" s="1106"/>
      <c r="AY261" s="1106"/>
      <c r="AZ261" s="1106"/>
      <c r="BA261" s="1106"/>
      <c r="BB261" s="1106"/>
      <c r="BC261" s="1106"/>
      <c r="BD261" s="1106"/>
      <c r="BE261" s="1106"/>
      <c r="BF261" s="1106"/>
      <c r="BG261" s="1106"/>
      <c r="BH261" s="1106"/>
      <c r="BI261" s="1106"/>
      <c r="BJ261" s="1106"/>
      <c r="BK261" s="1106"/>
      <c r="BL261" s="1106"/>
      <c r="BM261" s="1106"/>
      <c r="BN261" s="1106"/>
      <c r="BO261" s="1106"/>
      <c r="BP261" s="1106"/>
      <c r="BQ261" s="1106"/>
      <c r="BR261" s="1106"/>
      <c r="BS261" s="1106"/>
      <c r="BT261" s="1106"/>
      <c r="BU261" s="1106"/>
      <c r="BV261" s="1106"/>
      <c r="BW261" s="1106"/>
      <c r="BX261" s="1106"/>
      <c r="BY261" s="1106"/>
      <c r="BZ261" s="1106"/>
      <c r="CA261" s="1106"/>
      <c r="CB261" s="1106"/>
      <c r="CC261" s="1106"/>
      <c r="CD261" s="1106"/>
      <c r="CE261" s="1106"/>
      <c r="CF261" s="1106"/>
      <c r="CG261" s="1106"/>
      <c r="CH261" s="1106"/>
      <c r="CI261" s="1106"/>
      <c r="CJ261" s="1106"/>
      <c r="CK261" s="1106"/>
      <c r="CL261" s="1106"/>
      <c r="CM261" s="1106"/>
      <c r="CN261" s="1106"/>
      <c r="CO261" s="1106"/>
      <c r="CP261" s="1106"/>
      <c r="CQ261" s="1106"/>
      <c r="CR261" s="1106"/>
      <c r="CS261" s="1106"/>
      <c r="CT261" s="1106"/>
      <c r="CU261" s="1106"/>
      <c r="CV261" s="1106"/>
      <c r="CW261" s="1106"/>
      <c r="CX261" s="1106"/>
      <c r="CY261" s="1106"/>
    </row>
    <row r="262" spans="1:103" s="1116" customFormat="1" ht="15" hidden="1" customHeight="1">
      <c r="A262" s="1397"/>
      <c r="B262" s="1169"/>
      <c r="C262" s="1205"/>
      <c r="D262" s="1106"/>
      <c r="E262" s="1106"/>
      <c r="F262" s="1106"/>
      <c r="G262" s="1106"/>
      <c r="H262" s="1106"/>
      <c r="I262" s="1106"/>
      <c r="J262" s="1106"/>
      <c r="K262" s="1106"/>
      <c r="L262" s="1106"/>
      <c r="M262" s="1106"/>
      <c r="N262" s="1106"/>
      <c r="O262" s="1106"/>
      <c r="P262" s="1106"/>
      <c r="Q262" s="1106"/>
      <c r="R262" s="1106"/>
      <c r="S262" s="1106"/>
      <c r="T262" s="1106"/>
      <c r="U262" s="1106"/>
      <c r="V262" s="1106"/>
      <c r="W262" s="1106"/>
      <c r="X262" s="1106"/>
      <c r="Y262" s="1106"/>
      <c r="Z262" s="1106"/>
      <c r="AA262" s="1106"/>
      <c r="AB262" s="1106"/>
      <c r="AC262" s="1106"/>
      <c r="AD262" s="1106"/>
      <c r="AE262" s="1106"/>
      <c r="AF262" s="1106"/>
      <c r="AG262" s="1106"/>
      <c r="AH262" s="1106"/>
      <c r="AI262" s="1106"/>
      <c r="AJ262" s="1106"/>
      <c r="AK262" s="1106"/>
      <c r="AL262" s="1106"/>
      <c r="AM262" s="1106"/>
      <c r="AN262" s="1106"/>
      <c r="AO262" s="1106"/>
      <c r="AP262" s="1106"/>
      <c r="AQ262" s="1106"/>
      <c r="AR262" s="1106"/>
      <c r="AS262" s="1106"/>
      <c r="AT262" s="1106"/>
      <c r="AU262" s="1106"/>
      <c r="AV262" s="1106"/>
      <c r="AW262" s="1106"/>
      <c r="AX262" s="1106"/>
      <c r="AY262" s="1106"/>
      <c r="AZ262" s="1106"/>
      <c r="BA262" s="1106"/>
      <c r="BB262" s="1106"/>
      <c r="BC262" s="1106"/>
      <c r="BD262" s="1106"/>
      <c r="BE262" s="1106"/>
      <c r="BF262" s="1106"/>
      <c r="BG262" s="1106"/>
      <c r="BH262" s="1106"/>
      <c r="BI262" s="1106"/>
      <c r="BJ262" s="1106"/>
      <c r="BK262" s="1106"/>
      <c r="BL262" s="1106"/>
      <c r="BM262" s="1106"/>
      <c r="BN262" s="1106"/>
      <c r="BO262" s="1106"/>
      <c r="BP262" s="1106"/>
      <c r="BQ262" s="1106"/>
      <c r="BR262" s="1106"/>
      <c r="BS262" s="1106"/>
      <c r="BT262" s="1106"/>
      <c r="BU262" s="1106"/>
      <c r="BV262" s="1106"/>
      <c r="BW262" s="1106"/>
      <c r="BX262" s="1106"/>
      <c r="BY262" s="1106"/>
      <c r="BZ262" s="1106"/>
      <c r="CA262" s="1106"/>
      <c r="CB262" s="1106"/>
      <c r="CC262" s="1106"/>
      <c r="CD262" s="1106"/>
      <c r="CE262" s="1106"/>
      <c r="CF262" s="1106"/>
      <c r="CG262" s="1106"/>
      <c r="CH262" s="1106"/>
      <c r="CI262" s="1106"/>
      <c r="CJ262" s="1106"/>
      <c r="CK262" s="1106"/>
      <c r="CL262" s="1106"/>
      <c r="CM262" s="1106"/>
      <c r="CN262" s="1106"/>
      <c r="CO262" s="1106"/>
      <c r="CP262" s="1106"/>
      <c r="CQ262" s="1106"/>
      <c r="CR262" s="1106"/>
      <c r="CS262" s="1106"/>
      <c r="CT262" s="1106"/>
      <c r="CU262" s="1106"/>
      <c r="CV262" s="1106"/>
      <c r="CW262" s="1106"/>
      <c r="CX262" s="1106"/>
      <c r="CY262" s="1106"/>
    </row>
    <row r="263" spans="1:103" s="1116" customFormat="1" ht="15" hidden="1" customHeight="1">
      <c r="A263" s="1397"/>
      <c r="B263" s="1169"/>
      <c r="C263" s="1205"/>
      <c r="D263" s="1106"/>
      <c r="E263" s="1106"/>
      <c r="F263" s="1106"/>
      <c r="G263" s="1106"/>
      <c r="H263" s="1106"/>
      <c r="I263" s="1106"/>
      <c r="J263" s="1106"/>
      <c r="K263" s="1106"/>
      <c r="L263" s="1106"/>
      <c r="M263" s="1106"/>
      <c r="N263" s="1106"/>
      <c r="O263" s="1106"/>
      <c r="P263" s="1106"/>
      <c r="Q263" s="1106"/>
      <c r="R263" s="1106"/>
      <c r="S263" s="1106"/>
      <c r="T263" s="1106"/>
      <c r="U263" s="1106"/>
      <c r="V263" s="1106"/>
      <c r="W263" s="1106"/>
      <c r="X263" s="1106"/>
      <c r="Y263" s="1106"/>
      <c r="Z263" s="1106"/>
      <c r="AA263" s="1106"/>
      <c r="AB263" s="1106"/>
      <c r="AC263" s="1106"/>
      <c r="AD263" s="1106"/>
      <c r="AE263" s="1106"/>
      <c r="AF263" s="1106"/>
      <c r="AG263" s="1106"/>
      <c r="AH263" s="1106"/>
      <c r="AI263" s="1106"/>
      <c r="AJ263" s="1106"/>
      <c r="AK263" s="1106"/>
      <c r="AL263" s="1106"/>
      <c r="AM263" s="1106"/>
      <c r="AN263" s="1106"/>
      <c r="AO263" s="1106"/>
      <c r="AP263" s="1106"/>
      <c r="AQ263" s="1106"/>
      <c r="AR263" s="1106"/>
      <c r="AS263" s="1106"/>
      <c r="AT263" s="1106"/>
      <c r="AU263" s="1106"/>
      <c r="AV263" s="1106"/>
      <c r="AW263" s="1106"/>
      <c r="AX263" s="1106"/>
      <c r="AY263" s="1106"/>
      <c r="AZ263" s="1106"/>
      <c r="BA263" s="1106"/>
      <c r="BB263" s="1106"/>
      <c r="BC263" s="1106"/>
      <c r="BD263" s="1106"/>
      <c r="BE263" s="1106"/>
      <c r="BF263" s="1106"/>
      <c r="BG263" s="1106"/>
      <c r="BH263" s="1106"/>
      <c r="BI263" s="1106"/>
      <c r="BJ263" s="1106"/>
      <c r="BK263" s="1106"/>
      <c r="BL263" s="1106"/>
      <c r="BM263" s="1106"/>
      <c r="BN263" s="1106"/>
      <c r="BO263" s="1106"/>
      <c r="BP263" s="1106"/>
      <c r="BQ263" s="1106"/>
      <c r="BR263" s="1106"/>
      <c r="BS263" s="1106"/>
      <c r="BT263" s="1106"/>
      <c r="BU263" s="1106"/>
      <c r="BV263" s="1106"/>
      <c r="BW263" s="1106"/>
      <c r="BX263" s="1106"/>
      <c r="BY263" s="1106"/>
      <c r="BZ263" s="1106"/>
      <c r="CA263" s="1106"/>
      <c r="CB263" s="1106"/>
      <c r="CC263" s="1106"/>
      <c r="CD263" s="1106"/>
      <c r="CE263" s="1106"/>
      <c r="CF263" s="1106"/>
      <c r="CG263" s="1106"/>
      <c r="CH263" s="1106"/>
      <c r="CI263" s="1106"/>
      <c r="CJ263" s="1106"/>
      <c r="CK263" s="1106"/>
      <c r="CL263" s="1106"/>
      <c r="CM263" s="1106"/>
      <c r="CN263" s="1106"/>
      <c r="CO263" s="1106"/>
      <c r="CP263" s="1106"/>
      <c r="CQ263" s="1106"/>
      <c r="CR263" s="1106"/>
      <c r="CS263" s="1106"/>
      <c r="CT263" s="1106"/>
      <c r="CU263" s="1106"/>
      <c r="CV263" s="1106"/>
      <c r="CW263" s="1106"/>
      <c r="CX263" s="1106"/>
      <c r="CY263" s="1106"/>
    </row>
    <row r="264" spans="1:103" s="1116" customFormat="1" ht="15" hidden="1" customHeight="1">
      <c r="A264" s="1397"/>
      <c r="B264" s="1169"/>
      <c r="C264" s="1205"/>
      <c r="D264" s="1106"/>
      <c r="E264" s="1106"/>
      <c r="F264" s="1106"/>
      <c r="G264" s="1106"/>
      <c r="H264" s="1106"/>
      <c r="I264" s="1106"/>
      <c r="J264" s="1106"/>
      <c r="K264" s="1106"/>
      <c r="L264" s="1106"/>
      <c r="M264" s="1106"/>
      <c r="N264" s="1106"/>
      <c r="O264" s="1106"/>
      <c r="P264" s="1106"/>
      <c r="Q264" s="1106"/>
      <c r="R264" s="1106"/>
      <c r="S264" s="1106"/>
      <c r="T264" s="1106"/>
      <c r="U264" s="1106"/>
      <c r="V264" s="1106"/>
      <c r="W264" s="1106"/>
      <c r="X264" s="1106"/>
      <c r="Y264" s="1106"/>
      <c r="Z264" s="1106"/>
      <c r="AA264" s="1106"/>
      <c r="AB264" s="1106"/>
      <c r="AC264" s="1106"/>
      <c r="AD264" s="1106"/>
      <c r="AE264" s="1106"/>
      <c r="AF264" s="1106"/>
      <c r="AG264" s="1106"/>
      <c r="AH264" s="1106"/>
      <c r="AI264" s="1106"/>
      <c r="AJ264" s="1106"/>
      <c r="AK264" s="1106"/>
      <c r="AL264" s="1106"/>
      <c r="AM264" s="1106"/>
      <c r="AN264" s="1106"/>
      <c r="AO264" s="1106"/>
      <c r="AP264" s="1106"/>
      <c r="AQ264" s="1106"/>
      <c r="AR264" s="1106"/>
      <c r="AS264" s="1106"/>
      <c r="AT264" s="1106"/>
      <c r="AU264" s="1106"/>
      <c r="AV264" s="1106"/>
      <c r="AW264" s="1106"/>
      <c r="AX264" s="1106"/>
      <c r="AY264" s="1106"/>
      <c r="AZ264" s="1106"/>
      <c r="BA264" s="1106"/>
      <c r="BB264" s="1106"/>
      <c r="BC264" s="1106"/>
      <c r="BD264" s="1106"/>
      <c r="BE264" s="1106"/>
      <c r="BF264" s="1106"/>
      <c r="BG264" s="1106"/>
      <c r="BH264" s="1106"/>
      <c r="BI264" s="1106"/>
      <c r="BJ264" s="1106"/>
      <c r="BK264" s="1106"/>
      <c r="BL264" s="1106"/>
      <c r="BM264" s="1106"/>
      <c r="BN264" s="1106"/>
      <c r="BO264" s="1106"/>
      <c r="BP264" s="1106"/>
      <c r="BQ264" s="1106"/>
      <c r="BR264" s="1106"/>
      <c r="BS264" s="1106"/>
      <c r="BT264" s="1106"/>
      <c r="BU264" s="1106"/>
      <c r="BV264" s="1106"/>
      <c r="BW264" s="1106"/>
      <c r="BX264" s="1106"/>
      <c r="BY264" s="1106"/>
      <c r="BZ264" s="1106"/>
      <c r="CA264" s="1106"/>
      <c r="CB264" s="1106"/>
      <c r="CC264" s="1106"/>
      <c r="CD264" s="1106"/>
      <c r="CE264" s="1106"/>
      <c r="CF264" s="1106"/>
      <c r="CG264" s="1106"/>
      <c r="CH264" s="1106"/>
      <c r="CI264" s="1106"/>
      <c r="CJ264" s="1106"/>
      <c r="CK264" s="1106"/>
      <c r="CL264" s="1106"/>
      <c r="CM264" s="1106"/>
      <c r="CN264" s="1106"/>
      <c r="CO264" s="1106"/>
      <c r="CP264" s="1106"/>
      <c r="CQ264" s="1106"/>
      <c r="CR264" s="1106"/>
      <c r="CS264" s="1106"/>
      <c r="CT264" s="1106"/>
      <c r="CU264" s="1106"/>
      <c r="CV264" s="1106"/>
      <c r="CW264" s="1106"/>
      <c r="CX264" s="1106"/>
      <c r="CY264" s="1106"/>
    </row>
    <row r="265" spans="1:103" s="1116" customFormat="1" ht="15" hidden="1" customHeight="1">
      <c r="A265" s="1397"/>
      <c r="B265" s="1169"/>
      <c r="C265" s="1205"/>
      <c r="D265" s="1106"/>
      <c r="E265" s="1106"/>
      <c r="F265" s="1106"/>
      <c r="G265" s="1106"/>
      <c r="H265" s="1106"/>
      <c r="I265" s="1106"/>
      <c r="J265" s="1106"/>
      <c r="K265" s="1106"/>
      <c r="L265" s="1106"/>
      <c r="M265" s="1106"/>
      <c r="N265" s="1106"/>
      <c r="O265" s="1106"/>
      <c r="P265" s="1106"/>
      <c r="Q265" s="1106"/>
      <c r="R265" s="1106"/>
      <c r="S265" s="1106"/>
      <c r="T265" s="1106"/>
      <c r="U265" s="1106"/>
      <c r="V265" s="1106"/>
      <c r="W265" s="1106"/>
      <c r="X265" s="1106"/>
      <c r="Y265" s="1106"/>
      <c r="Z265" s="1106"/>
      <c r="AA265" s="1106"/>
      <c r="AB265" s="1106"/>
      <c r="AC265" s="1106"/>
      <c r="AD265" s="1106"/>
      <c r="AE265" s="1106"/>
      <c r="AF265" s="1106"/>
      <c r="AG265" s="1106"/>
      <c r="AH265" s="1106"/>
      <c r="AI265" s="1106"/>
      <c r="AJ265" s="1106"/>
      <c r="AK265" s="1106"/>
      <c r="AL265" s="1106"/>
      <c r="AM265" s="1106"/>
      <c r="AN265" s="1106"/>
      <c r="AO265" s="1106"/>
      <c r="AP265" s="1106"/>
      <c r="AQ265" s="1106"/>
      <c r="AR265" s="1106"/>
      <c r="AS265" s="1106"/>
      <c r="AT265" s="1106"/>
      <c r="AU265" s="1106"/>
      <c r="AV265" s="1106"/>
      <c r="AW265" s="1106"/>
      <c r="AX265" s="1106"/>
      <c r="AY265" s="1106"/>
      <c r="AZ265" s="1106"/>
      <c r="BA265" s="1106"/>
      <c r="BB265" s="1106"/>
      <c r="BC265" s="1106"/>
      <c r="BD265" s="1106"/>
      <c r="BE265" s="1106"/>
      <c r="BF265" s="1106"/>
      <c r="BG265" s="1106"/>
      <c r="BH265" s="1106"/>
      <c r="BI265" s="1106"/>
      <c r="BJ265" s="1106"/>
      <c r="BK265" s="1106"/>
      <c r="BL265" s="1106"/>
      <c r="BM265" s="1106"/>
      <c r="BN265" s="1106"/>
      <c r="BO265" s="1106"/>
      <c r="BP265" s="1106"/>
      <c r="BQ265" s="1106"/>
      <c r="BR265" s="1106"/>
      <c r="BS265" s="1106"/>
      <c r="BT265" s="1106"/>
      <c r="BU265" s="1106"/>
      <c r="BV265" s="1106"/>
      <c r="BW265" s="1106"/>
      <c r="BX265" s="1106"/>
      <c r="BY265" s="1106"/>
      <c r="BZ265" s="1106"/>
      <c r="CA265" s="1106"/>
      <c r="CB265" s="1106"/>
      <c r="CC265" s="1106"/>
      <c r="CD265" s="1106"/>
      <c r="CE265" s="1106"/>
      <c r="CF265" s="1106"/>
      <c r="CG265" s="1106"/>
      <c r="CH265" s="1106"/>
      <c r="CI265" s="1106"/>
      <c r="CJ265" s="1106"/>
      <c r="CK265" s="1106"/>
      <c r="CL265" s="1106"/>
      <c r="CM265" s="1106"/>
      <c r="CN265" s="1106"/>
      <c r="CO265" s="1106"/>
      <c r="CP265" s="1106"/>
      <c r="CQ265" s="1106"/>
      <c r="CR265" s="1106"/>
      <c r="CS265" s="1106"/>
      <c r="CT265" s="1106"/>
      <c r="CU265" s="1106"/>
      <c r="CV265" s="1106"/>
      <c r="CW265" s="1106"/>
      <c r="CX265" s="1106"/>
      <c r="CY265" s="1106"/>
    </row>
    <row r="266" spans="1:103" s="1116" customFormat="1" ht="15" hidden="1" customHeight="1">
      <c r="A266" s="1397"/>
      <c r="B266" s="1169"/>
      <c r="C266" s="1205"/>
      <c r="D266" s="1106"/>
      <c r="E266" s="1106"/>
      <c r="F266" s="1106"/>
      <c r="G266" s="1106"/>
      <c r="H266" s="1106"/>
      <c r="I266" s="1106"/>
      <c r="J266" s="1106"/>
      <c r="K266" s="1106"/>
      <c r="L266" s="1106"/>
      <c r="M266" s="1106"/>
      <c r="N266" s="1106"/>
      <c r="O266" s="1106"/>
      <c r="P266" s="1106"/>
      <c r="Q266" s="1106"/>
      <c r="R266" s="1106"/>
      <c r="S266" s="1106"/>
      <c r="T266" s="1106"/>
      <c r="U266" s="1106"/>
      <c r="V266" s="1106"/>
      <c r="W266" s="1106"/>
      <c r="X266" s="1106"/>
      <c r="Y266" s="1106"/>
      <c r="Z266" s="1106"/>
      <c r="AA266" s="1106"/>
      <c r="AB266" s="1106"/>
      <c r="AC266" s="1106"/>
      <c r="AD266" s="1106"/>
      <c r="AE266" s="1106"/>
      <c r="AF266" s="1106"/>
      <c r="AG266" s="1106"/>
      <c r="AH266" s="1106"/>
      <c r="AI266" s="1106"/>
      <c r="AJ266" s="1106"/>
      <c r="AK266" s="1106"/>
      <c r="AL266" s="1106"/>
      <c r="AM266" s="1106"/>
      <c r="AN266" s="1106"/>
      <c r="AO266" s="1106"/>
      <c r="AP266" s="1106"/>
      <c r="AQ266" s="1106"/>
      <c r="AR266" s="1106"/>
      <c r="AS266" s="1106"/>
      <c r="AT266" s="1106"/>
      <c r="AU266" s="1106"/>
      <c r="AV266" s="1106"/>
      <c r="AW266" s="1106"/>
      <c r="AX266" s="1106"/>
      <c r="AY266" s="1106"/>
      <c r="AZ266" s="1106"/>
      <c r="BA266" s="1106"/>
      <c r="BB266" s="1106"/>
      <c r="BC266" s="1106"/>
      <c r="BD266" s="1106"/>
      <c r="BE266" s="1106"/>
      <c r="BF266" s="1106"/>
      <c r="BG266" s="1106"/>
      <c r="BH266" s="1106"/>
      <c r="BI266" s="1106"/>
      <c r="BJ266" s="1106"/>
      <c r="BK266" s="1106"/>
      <c r="BL266" s="1106"/>
      <c r="BM266" s="1106"/>
      <c r="BN266" s="1106"/>
      <c r="BO266" s="1106"/>
      <c r="BP266" s="1106"/>
      <c r="BQ266" s="1106"/>
      <c r="BR266" s="1106"/>
      <c r="BS266" s="1106"/>
      <c r="BT266" s="1106"/>
      <c r="BU266" s="1106"/>
      <c r="BV266" s="1106"/>
      <c r="BW266" s="1106"/>
      <c r="BX266" s="1106"/>
      <c r="BY266" s="1106"/>
      <c r="BZ266" s="1106"/>
      <c r="CA266" s="1106"/>
      <c r="CB266" s="1106"/>
      <c r="CC266" s="1106"/>
      <c r="CD266" s="1106"/>
      <c r="CE266" s="1106"/>
      <c r="CF266" s="1106"/>
      <c r="CG266" s="1106"/>
      <c r="CH266" s="1106"/>
      <c r="CI266" s="1106"/>
      <c r="CJ266" s="1106"/>
      <c r="CK266" s="1106"/>
      <c r="CL266" s="1106"/>
      <c r="CM266" s="1106"/>
      <c r="CN266" s="1106"/>
      <c r="CO266" s="1106"/>
      <c r="CP266" s="1106"/>
      <c r="CQ266" s="1106"/>
      <c r="CR266" s="1106"/>
      <c r="CS266" s="1106"/>
      <c r="CT266" s="1106"/>
      <c r="CU266" s="1106"/>
      <c r="CV266" s="1106"/>
      <c r="CW266" s="1106"/>
      <c r="CX266" s="1106"/>
      <c r="CY266" s="1106"/>
    </row>
    <row r="267" spans="1:103" s="1116" customFormat="1" ht="15" hidden="1" customHeight="1">
      <c r="A267" s="1397"/>
      <c r="B267" s="1169"/>
      <c r="C267" s="1205"/>
      <c r="D267" s="1106"/>
      <c r="E267" s="1106"/>
      <c r="F267" s="1106"/>
      <c r="G267" s="1106"/>
      <c r="H267" s="1106"/>
      <c r="I267" s="1106"/>
      <c r="J267" s="1106"/>
      <c r="K267" s="1106"/>
      <c r="L267" s="1106"/>
      <c r="M267" s="1106"/>
      <c r="N267" s="1106"/>
      <c r="O267" s="1106"/>
      <c r="P267" s="1106"/>
      <c r="Q267" s="1106"/>
      <c r="R267" s="1106"/>
      <c r="S267" s="1106"/>
      <c r="T267" s="1106"/>
      <c r="U267" s="1106"/>
      <c r="V267" s="1106"/>
      <c r="W267" s="1106"/>
      <c r="X267" s="1106"/>
      <c r="Y267" s="1106"/>
      <c r="Z267" s="1106"/>
      <c r="AA267" s="1106"/>
      <c r="AB267" s="1106"/>
      <c r="AC267" s="1106"/>
      <c r="AD267" s="1106"/>
      <c r="AE267" s="1106"/>
      <c r="AF267" s="1106"/>
      <c r="AG267" s="1106"/>
      <c r="AH267" s="1106"/>
      <c r="AI267" s="1106"/>
      <c r="AJ267" s="1106"/>
      <c r="AK267" s="1106"/>
      <c r="AL267" s="1106"/>
      <c r="AM267" s="1106"/>
      <c r="AN267" s="1106"/>
      <c r="AO267" s="1106"/>
      <c r="AP267" s="1106"/>
      <c r="AQ267" s="1106"/>
      <c r="AR267" s="1106"/>
      <c r="AS267" s="1106"/>
      <c r="AT267" s="1106"/>
      <c r="AU267" s="1106"/>
      <c r="AV267" s="1106"/>
      <c r="AW267" s="1106"/>
      <c r="AX267" s="1106"/>
      <c r="AY267" s="1106"/>
      <c r="AZ267" s="1106"/>
      <c r="BA267" s="1106"/>
      <c r="BB267" s="1106"/>
      <c r="BC267" s="1106"/>
      <c r="BD267" s="1106"/>
      <c r="BE267" s="1106"/>
      <c r="BF267" s="1106"/>
      <c r="BG267" s="1106"/>
      <c r="BH267" s="1106"/>
      <c r="BI267" s="1106"/>
      <c r="BJ267" s="1106"/>
      <c r="BK267" s="1106"/>
      <c r="BL267" s="1106"/>
      <c r="BM267" s="1106"/>
      <c r="BN267" s="1106"/>
      <c r="BO267" s="1106"/>
      <c r="BP267" s="1106"/>
      <c r="BQ267" s="1106"/>
      <c r="BR267" s="1106"/>
      <c r="BS267" s="1106"/>
      <c r="BT267" s="1106"/>
      <c r="BU267" s="1106"/>
      <c r="BV267" s="1106"/>
      <c r="BW267" s="1106"/>
      <c r="BX267" s="1106"/>
      <c r="BY267" s="1106"/>
      <c r="BZ267" s="1106"/>
      <c r="CA267" s="1106"/>
      <c r="CB267" s="1106"/>
      <c r="CC267" s="1106"/>
      <c r="CD267" s="1106"/>
      <c r="CE267" s="1106"/>
      <c r="CF267" s="1106"/>
      <c r="CG267" s="1106"/>
      <c r="CH267" s="1106"/>
      <c r="CI267" s="1106"/>
      <c r="CJ267" s="1106"/>
      <c r="CK267" s="1106"/>
      <c r="CL267" s="1106"/>
      <c r="CM267" s="1106"/>
      <c r="CN267" s="1106"/>
      <c r="CO267" s="1106"/>
      <c r="CP267" s="1106"/>
      <c r="CQ267" s="1106"/>
      <c r="CR267" s="1106"/>
      <c r="CS267" s="1106"/>
      <c r="CT267" s="1106"/>
      <c r="CU267" s="1106"/>
      <c r="CV267" s="1106"/>
      <c r="CW267" s="1106"/>
      <c r="CX267" s="1106"/>
      <c r="CY267" s="1106"/>
    </row>
    <row r="268" spans="1:103" s="1116" customFormat="1" ht="15" hidden="1" customHeight="1">
      <c r="A268" s="1397"/>
      <c r="B268" s="1169"/>
      <c r="C268" s="1205"/>
      <c r="D268" s="1106"/>
      <c r="E268" s="1106"/>
      <c r="F268" s="1106"/>
      <c r="G268" s="1106"/>
      <c r="H268" s="1106"/>
      <c r="I268" s="1106"/>
      <c r="J268" s="1106"/>
      <c r="K268" s="1106"/>
      <c r="L268" s="1106"/>
      <c r="M268" s="1106"/>
      <c r="N268" s="1106"/>
      <c r="O268" s="1106"/>
      <c r="P268" s="1106"/>
      <c r="Q268" s="1106"/>
      <c r="R268" s="1106"/>
      <c r="S268" s="1106"/>
      <c r="T268" s="1106"/>
      <c r="U268" s="1106"/>
      <c r="V268" s="1106"/>
      <c r="W268" s="1106"/>
      <c r="X268" s="1106"/>
      <c r="Y268" s="1106"/>
      <c r="Z268" s="1106"/>
      <c r="AA268" s="1106"/>
      <c r="AB268" s="1106"/>
      <c r="AC268" s="1106"/>
      <c r="AD268" s="1106"/>
      <c r="AE268" s="1106"/>
      <c r="AF268" s="1106"/>
      <c r="AG268" s="1106"/>
      <c r="AH268" s="1106"/>
      <c r="AI268" s="1106"/>
      <c r="AJ268" s="1106"/>
      <c r="AK268" s="1106"/>
      <c r="AL268" s="1106"/>
      <c r="AM268" s="1106"/>
      <c r="AN268" s="1106"/>
      <c r="AO268" s="1106"/>
      <c r="AP268" s="1106"/>
      <c r="AQ268" s="1106"/>
      <c r="AR268" s="1106"/>
      <c r="AS268" s="1106"/>
      <c r="AT268" s="1106"/>
      <c r="AU268" s="1106"/>
      <c r="AV268" s="1106"/>
      <c r="AW268" s="1106"/>
      <c r="AX268" s="1106"/>
      <c r="AY268" s="1106"/>
      <c r="AZ268" s="1106"/>
      <c r="BA268" s="1106"/>
      <c r="BB268" s="1106"/>
      <c r="BC268" s="1106"/>
      <c r="BD268" s="1106"/>
      <c r="BE268" s="1106"/>
      <c r="BF268" s="1106"/>
      <c r="BG268" s="1106"/>
      <c r="BH268" s="1106"/>
      <c r="BI268" s="1106"/>
      <c r="BJ268" s="1106"/>
      <c r="BK268" s="1106"/>
      <c r="BL268" s="1106"/>
      <c r="BM268" s="1106"/>
      <c r="BN268" s="1106"/>
      <c r="BO268" s="1106"/>
      <c r="BP268" s="1106"/>
      <c r="BQ268" s="1106"/>
      <c r="BR268" s="1106"/>
      <c r="BS268" s="1106"/>
      <c r="BT268" s="1106"/>
      <c r="BU268" s="1106"/>
      <c r="BV268" s="1106"/>
      <c r="BW268" s="1106"/>
      <c r="BX268" s="1106"/>
      <c r="BY268" s="1106"/>
      <c r="BZ268" s="1106"/>
      <c r="CA268" s="1106"/>
      <c r="CB268" s="1106"/>
      <c r="CC268" s="1106"/>
      <c r="CD268" s="1106"/>
      <c r="CE268" s="1106"/>
      <c r="CF268" s="1106"/>
      <c r="CG268" s="1106"/>
      <c r="CH268" s="1106"/>
      <c r="CI268" s="1106"/>
      <c r="CJ268" s="1106"/>
      <c r="CK268" s="1106"/>
      <c r="CL268" s="1106"/>
      <c r="CM268" s="1106"/>
      <c r="CN268" s="1106"/>
      <c r="CO268" s="1106"/>
      <c r="CP268" s="1106"/>
      <c r="CQ268" s="1106"/>
      <c r="CR268" s="1106"/>
      <c r="CS268" s="1106"/>
      <c r="CT268" s="1106"/>
      <c r="CU268" s="1106"/>
      <c r="CV268" s="1106"/>
      <c r="CW268" s="1106"/>
      <c r="CX268" s="1106"/>
      <c r="CY268" s="1106"/>
    </row>
    <row r="269" spans="1:103" s="1116" customFormat="1" ht="15" hidden="1" customHeight="1">
      <c r="A269" s="1397"/>
      <c r="B269" s="1169"/>
      <c r="C269" s="1205"/>
      <c r="D269" s="1106"/>
      <c r="E269" s="1106"/>
      <c r="F269" s="1106"/>
      <c r="G269" s="1106"/>
      <c r="H269" s="1106"/>
      <c r="I269" s="1106"/>
      <c r="J269" s="1106"/>
      <c r="K269" s="1106"/>
      <c r="L269" s="1106"/>
      <c r="M269" s="1106"/>
      <c r="N269" s="1106"/>
      <c r="O269" s="1106"/>
      <c r="P269" s="1106"/>
      <c r="Q269" s="1106"/>
      <c r="R269" s="1106"/>
      <c r="S269" s="1106"/>
      <c r="T269" s="1106"/>
      <c r="U269" s="1106"/>
      <c r="V269" s="1106"/>
      <c r="W269" s="1106"/>
      <c r="X269" s="1106"/>
      <c r="Y269" s="1106"/>
      <c r="Z269" s="1106"/>
      <c r="AA269" s="1106"/>
      <c r="AB269" s="1106"/>
      <c r="AC269" s="1106"/>
      <c r="AD269" s="1106"/>
      <c r="AE269" s="1106"/>
      <c r="AF269" s="1106"/>
      <c r="AG269" s="1106"/>
      <c r="AH269" s="1106"/>
      <c r="AI269" s="1106"/>
      <c r="AJ269" s="1106"/>
      <c r="AK269" s="1106"/>
      <c r="AL269" s="1106"/>
      <c r="AM269" s="1106"/>
      <c r="AN269" s="1106"/>
      <c r="AO269" s="1106"/>
      <c r="AP269" s="1106"/>
      <c r="AQ269" s="1106"/>
      <c r="AR269" s="1106"/>
      <c r="AS269" s="1106"/>
      <c r="AT269" s="1106"/>
      <c r="AU269" s="1106"/>
      <c r="AV269" s="1106"/>
      <c r="AW269" s="1106"/>
      <c r="AX269" s="1106"/>
      <c r="AY269" s="1106"/>
      <c r="AZ269" s="1106"/>
      <c r="BA269" s="1106"/>
      <c r="BB269" s="1106"/>
      <c r="BC269" s="1106"/>
      <c r="BD269" s="1106"/>
      <c r="BE269" s="1106"/>
      <c r="BF269" s="1106"/>
      <c r="BG269" s="1106"/>
      <c r="BH269" s="1106"/>
      <c r="BI269" s="1106"/>
      <c r="BJ269" s="1106"/>
      <c r="BK269" s="1106"/>
      <c r="BL269" s="1106"/>
      <c r="BM269" s="1106"/>
      <c r="BN269" s="1106"/>
      <c r="BO269" s="1106"/>
      <c r="BP269" s="1106"/>
      <c r="BQ269" s="1106"/>
      <c r="BR269" s="1106"/>
      <c r="BS269" s="1106"/>
      <c r="BT269" s="1106"/>
      <c r="BU269" s="1106"/>
      <c r="BV269" s="1106"/>
      <c r="BW269" s="1106"/>
      <c r="BX269" s="1106"/>
      <c r="BY269" s="1106"/>
      <c r="BZ269" s="1106"/>
      <c r="CA269" s="1106"/>
      <c r="CB269" s="1106"/>
      <c r="CC269" s="1106"/>
      <c r="CD269" s="1106"/>
      <c r="CE269" s="1106"/>
      <c r="CF269" s="1106"/>
      <c r="CG269" s="1106"/>
      <c r="CH269" s="1106"/>
      <c r="CI269" s="1106"/>
      <c r="CJ269" s="1106"/>
      <c r="CK269" s="1106"/>
      <c r="CL269" s="1106"/>
      <c r="CM269" s="1106"/>
      <c r="CN269" s="1106"/>
      <c r="CO269" s="1106"/>
      <c r="CP269" s="1106"/>
      <c r="CQ269" s="1106"/>
      <c r="CR269" s="1106"/>
      <c r="CS269" s="1106"/>
      <c r="CT269" s="1106"/>
      <c r="CU269" s="1106"/>
      <c r="CV269" s="1106"/>
      <c r="CW269" s="1106"/>
      <c r="CX269" s="1106"/>
      <c r="CY269" s="1106"/>
    </row>
    <row r="270" spans="1:103" s="1116" customFormat="1" ht="15" hidden="1" customHeight="1">
      <c r="A270" s="1397"/>
      <c r="B270" s="1169"/>
      <c r="C270" s="1205"/>
      <c r="D270" s="1106"/>
      <c r="E270" s="1106"/>
      <c r="F270" s="1106"/>
      <c r="G270" s="1106"/>
      <c r="H270" s="1106"/>
      <c r="I270" s="1106"/>
      <c r="J270" s="1106"/>
      <c r="K270" s="1106"/>
      <c r="L270" s="1106"/>
      <c r="M270" s="1106"/>
      <c r="N270" s="1106"/>
      <c r="O270" s="1106"/>
      <c r="P270" s="1106"/>
      <c r="Q270" s="1106"/>
      <c r="R270" s="1106"/>
      <c r="S270" s="1106"/>
      <c r="T270" s="1106"/>
      <c r="U270" s="1106"/>
      <c r="V270" s="1106"/>
      <c r="W270" s="1106"/>
      <c r="X270" s="1106"/>
      <c r="Y270" s="1106"/>
      <c r="Z270" s="1106"/>
      <c r="AA270" s="1106"/>
      <c r="AB270" s="1106"/>
      <c r="AC270" s="1106"/>
      <c r="AD270" s="1106"/>
      <c r="AE270" s="1106"/>
      <c r="AF270" s="1106"/>
      <c r="AG270" s="1106"/>
      <c r="AH270" s="1106"/>
      <c r="AI270" s="1106"/>
      <c r="AJ270" s="1106"/>
      <c r="AK270" s="1106"/>
      <c r="AL270" s="1106"/>
      <c r="AM270" s="1106"/>
      <c r="AN270" s="1106"/>
      <c r="AO270" s="1106"/>
      <c r="AP270" s="1106"/>
      <c r="AQ270" s="1106"/>
      <c r="AR270" s="1106"/>
      <c r="AS270" s="1106"/>
      <c r="AT270" s="1106"/>
      <c r="AU270" s="1106"/>
      <c r="AV270" s="1106"/>
      <c r="AW270" s="1106"/>
      <c r="AX270" s="1106"/>
      <c r="AY270" s="1106"/>
      <c r="AZ270" s="1106"/>
      <c r="BA270" s="1106"/>
      <c r="BB270" s="1106"/>
      <c r="BC270" s="1106"/>
      <c r="BD270" s="1106"/>
      <c r="BE270" s="1106"/>
      <c r="BF270" s="1106"/>
      <c r="BG270" s="1106"/>
      <c r="BH270" s="1106"/>
      <c r="BI270" s="1106"/>
      <c r="BJ270" s="1106"/>
      <c r="BK270" s="1106"/>
      <c r="BL270" s="1106"/>
      <c r="BM270" s="1106"/>
      <c r="BN270" s="1106"/>
      <c r="BO270" s="1106"/>
      <c r="BP270" s="1106"/>
      <c r="BQ270" s="1106"/>
      <c r="BR270" s="1106"/>
      <c r="BS270" s="1106"/>
      <c r="BT270" s="1106"/>
      <c r="BU270" s="1106"/>
      <c r="BV270" s="1106"/>
      <c r="BW270" s="1106"/>
      <c r="BX270" s="1106"/>
      <c r="BY270" s="1106"/>
      <c r="BZ270" s="1106"/>
      <c r="CA270" s="1106"/>
      <c r="CB270" s="1106"/>
      <c r="CC270" s="1106"/>
      <c r="CD270" s="1106"/>
      <c r="CE270" s="1106"/>
      <c r="CF270" s="1106"/>
      <c r="CG270" s="1106"/>
      <c r="CH270" s="1106"/>
      <c r="CI270" s="1106"/>
      <c r="CJ270" s="1106"/>
      <c r="CK270" s="1106"/>
      <c r="CL270" s="1106"/>
      <c r="CM270" s="1106"/>
      <c r="CN270" s="1106"/>
      <c r="CO270" s="1106"/>
      <c r="CP270" s="1106"/>
      <c r="CQ270" s="1106"/>
      <c r="CR270" s="1106"/>
      <c r="CS270" s="1106"/>
      <c r="CT270" s="1106"/>
      <c r="CU270" s="1106"/>
      <c r="CV270" s="1106"/>
      <c r="CW270" s="1106"/>
      <c r="CX270" s="1106"/>
      <c r="CY270" s="1106"/>
    </row>
    <row r="271" spans="1:103" s="1116" customFormat="1" ht="15" hidden="1" customHeight="1">
      <c r="A271" s="1397"/>
      <c r="B271" s="1169"/>
      <c r="C271" s="1205"/>
      <c r="D271" s="1106"/>
      <c r="E271" s="1106"/>
      <c r="F271" s="1106"/>
      <c r="G271" s="1106"/>
      <c r="H271" s="1106"/>
      <c r="I271" s="1106"/>
      <c r="J271" s="1106"/>
      <c r="K271" s="1106"/>
      <c r="L271" s="1106"/>
      <c r="M271" s="1106"/>
      <c r="N271" s="1106"/>
      <c r="O271" s="1106"/>
      <c r="P271" s="1106"/>
      <c r="Q271" s="1106"/>
      <c r="R271" s="1106"/>
      <c r="S271" s="1106"/>
      <c r="T271" s="1106"/>
      <c r="U271" s="1106"/>
      <c r="V271" s="1106"/>
      <c r="W271" s="1106"/>
      <c r="X271" s="1106"/>
      <c r="Y271" s="1106"/>
      <c r="Z271" s="1106"/>
      <c r="AA271" s="1106"/>
      <c r="AB271" s="1106"/>
      <c r="AC271" s="1106"/>
      <c r="AD271" s="1106"/>
      <c r="AE271" s="1106"/>
      <c r="AF271" s="1106"/>
      <c r="AG271" s="1106"/>
      <c r="AH271" s="1106"/>
      <c r="AI271" s="1106"/>
      <c r="AJ271" s="1106"/>
      <c r="AK271" s="1106"/>
      <c r="AL271" s="1106"/>
      <c r="AM271" s="1106"/>
      <c r="AN271" s="1106"/>
      <c r="AO271" s="1106"/>
      <c r="AP271" s="1106"/>
      <c r="AQ271" s="1106"/>
      <c r="AR271" s="1106"/>
      <c r="AS271" s="1106"/>
      <c r="AT271" s="1106"/>
      <c r="AU271" s="1106"/>
      <c r="AV271" s="1106"/>
      <c r="AW271" s="1106"/>
      <c r="AX271" s="1106"/>
      <c r="AY271" s="1106"/>
      <c r="AZ271" s="1106"/>
      <c r="BA271" s="1106"/>
      <c r="BB271" s="1106"/>
      <c r="BC271" s="1106"/>
      <c r="BD271" s="1106"/>
      <c r="BE271" s="1106"/>
      <c r="BF271" s="1106"/>
      <c r="BG271" s="1106"/>
      <c r="BH271" s="1106"/>
      <c r="BI271" s="1106"/>
      <c r="BJ271" s="1106"/>
      <c r="BK271" s="1106"/>
      <c r="BL271" s="1106"/>
      <c r="BM271" s="1106"/>
      <c r="BN271" s="1106"/>
      <c r="BO271" s="1106"/>
      <c r="BP271" s="1106"/>
      <c r="BQ271" s="1106"/>
      <c r="BR271" s="1106"/>
      <c r="BS271" s="1106"/>
      <c r="BT271" s="1106"/>
      <c r="BU271" s="1106"/>
      <c r="BV271" s="1106"/>
      <c r="BW271" s="1106"/>
      <c r="BX271" s="1106"/>
      <c r="BY271" s="1106"/>
      <c r="BZ271" s="1106"/>
      <c r="CA271" s="1106"/>
      <c r="CB271" s="1106"/>
      <c r="CC271" s="1106"/>
      <c r="CD271" s="1106"/>
      <c r="CE271" s="1106"/>
      <c r="CF271" s="1106"/>
      <c r="CG271" s="1106"/>
      <c r="CH271" s="1106"/>
      <c r="CI271" s="1106"/>
      <c r="CJ271" s="1106"/>
      <c r="CK271" s="1106"/>
      <c r="CL271" s="1106"/>
      <c r="CM271" s="1106"/>
      <c r="CN271" s="1106"/>
      <c r="CO271" s="1106"/>
      <c r="CP271" s="1106"/>
      <c r="CQ271" s="1106"/>
      <c r="CR271" s="1106"/>
      <c r="CS271" s="1106"/>
      <c r="CT271" s="1106"/>
      <c r="CU271" s="1106"/>
      <c r="CV271" s="1106"/>
      <c r="CW271" s="1106"/>
      <c r="CX271" s="1106"/>
      <c r="CY271" s="1106"/>
    </row>
    <row r="272" spans="1:103" s="1116" customFormat="1" ht="15" hidden="1" customHeight="1">
      <c r="A272" s="1397"/>
      <c r="B272" s="1169"/>
      <c r="C272" s="1205"/>
      <c r="D272" s="1106"/>
      <c r="E272" s="1106"/>
      <c r="F272" s="1106"/>
      <c r="G272" s="1106"/>
      <c r="H272" s="1106"/>
      <c r="I272" s="1106"/>
      <c r="J272" s="1106"/>
      <c r="K272" s="1106"/>
      <c r="L272" s="1106"/>
      <c r="M272" s="1106"/>
      <c r="N272" s="1106"/>
      <c r="O272" s="1106"/>
      <c r="P272" s="1106"/>
      <c r="Q272" s="1106"/>
      <c r="R272" s="1106"/>
      <c r="S272" s="1106"/>
      <c r="T272" s="1106"/>
      <c r="U272" s="1106"/>
      <c r="V272" s="1106"/>
      <c r="W272" s="1106"/>
      <c r="X272" s="1106"/>
      <c r="Y272" s="1106"/>
      <c r="Z272" s="1106"/>
      <c r="AA272" s="1106"/>
      <c r="AB272" s="1106"/>
      <c r="AC272" s="1106"/>
      <c r="AD272" s="1106"/>
      <c r="AE272" s="1106"/>
      <c r="AF272" s="1106"/>
      <c r="AG272" s="1106"/>
      <c r="AH272" s="1106"/>
      <c r="AI272" s="1106"/>
      <c r="AJ272" s="1106"/>
      <c r="AK272" s="1106"/>
      <c r="AL272" s="1106"/>
      <c r="AM272" s="1106"/>
      <c r="AN272" s="1106"/>
      <c r="AO272" s="1106"/>
      <c r="AP272" s="1106"/>
      <c r="AQ272" s="1106"/>
      <c r="AR272" s="1106"/>
      <c r="AS272" s="1106"/>
      <c r="AT272" s="1106"/>
      <c r="AU272" s="1106"/>
      <c r="AV272" s="1106"/>
      <c r="AW272" s="1106"/>
      <c r="AX272" s="1106"/>
      <c r="AY272" s="1106"/>
      <c r="AZ272" s="1106"/>
      <c r="BA272" s="1106"/>
      <c r="BB272" s="1106"/>
      <c r="BC272" s="1106"/>
      <c r="BD272" s="1106"/>
      <c r="BE272" s="1106"/>
      <c r="BF272" s="1106"/>
      <c r="BG272" s="1106"/>
      <c r="BH272" s="1106"/>
      <c r="BI272" s="1106"/>
      <c r="BJ272" s="1106"/>
      <c r="BK272" s="1106"/>
      <c r="BL272" s="1106"/>
      <c r="BM272" s="1106"/>
      <c r="BN272" s="1106"/>
      <c r="BO272" s="1106"/>
      <c r="BP272" s="1106"/>
      <c r="BQ272" s="1106"/>
      <c r="BR272" s="1106"/>
      <c r="BS272" s="1106"/>
      <c r="BT272" s="1106"/>
      <c r="BU272" s="1106"/>
      <c r="BV272" s="1106"/>
      <c r="BW272" s="1106"/>
      <c r="BX272" s="1106"/>
      <c r="BY272" s="1106"/>
      <c r="BZ272" s="1106"/>
      <c r="CA272" s="1106"/>
      <c r="CB272" s="1106"/>
      <c r="CC272" s="1106"/>
      <c r="CD272" s="1106"/>
      <c r="CE272" s="1106"/>
      <c r="CF272" s="1106"/>
      <c r="CG272" s="1106"/>
      <c r="CH272" s="1106"/>
      <c r="CI272" s="1106"/>
      <c r="CJ272" s="1106"/>
      <c r="CK272" s="1106"/>
      <c r="CL272" s="1106"/>
      <c r="CM272" s="1106"/>
      <c r="CN272" s="1106"/>
      <c r="CO272" s="1106"/>
      <c r="CP272" s="1106"/>
      <c r="CQ272" s="1106"/>
      <c r="CR272" s="1106"/>
      <c r="CS272" s="1106"/>
      <c r="CT272" s="1106"/>
      <c r="CU272" s="1106"/>
      <c r="CV272" s="1106"/>
      <c r="CW272" s="1106"/>
      <c r="CX272" s="1106"/>
      <c r="CY272" s="1106"/>
    </row>
    <row r="273" spans="1:103" s="1116" customFormat="1" ht="15" hidden="1" customHeight="1">
      <c r="A273" s="1397"/>
      <c r="B273" s="1169"/>
      <c r="C273" s="1205"/>
      <c r="D273" s="1106"/>
      <c r="E273" s="1106"/>
      <c r="F273" s="1106"/>
      <c r="G273" s="1106"/>
      <c r="H273" s="1106"/>
      <c r="I273" s="1106"/>
      <c r="J273" s="1106"/>
      <c r="K273" s="1106"/>
      <c r="L273" s="1106"/>
      <c r="M273" s="1106"/>
      <c r="N273" s="1106"/>
      <c r="O273" s="1106"/>
      <c r="P273" s="1106"/>
      <c r="Q273" s="1106"/>
      <c r="R273" s="1106"/>
      <c r="S273" s="1106"/>
      <c r="T273" s="1106"/>
      <c r="U273" s="1106"/>
      <c r="V273" s="1106"/>
      <c r="W273" s="1106"/>
      <c r="X273" s="1106"/>
      <c r="Y273" s="1106"/>
      <c r="Z273" s="1106"/>
      <c r="AA273" s="1106"/>
      <c r="AB273" s="1106"/>
      <c r="AC273" s="1106"/>
      <c r="AD273" s="1106"/>
      <c r="AE273" s="1106"/>
      <c r="AF273" s="1106"/>
      <c r="AG273" s="1106"/>
      <c r="AH273" s="1106"/>
      <c r="AI273" s="1106"/>
      <c r="AJ273" s="1106"/>
      <c r="AK273" s="1106"/>
      <c r="AL273" s="1106"/>
      <c r="AM273" s="1106"/>
      <c r="AN273" s="1106"/>
      <c r="AO273" s="1106"/>
      <c r="AP273" s="1106"/>
      <c r="AQ273" s="1106"/>
      <c r="AR273" s="1106"/>
      <c r="AS273" s="1106"/>
      <c r="AT273" s="1106"/>
      <c r="AU273" s="1106"/>
      <c r="AV273" s="1106"/>
      <c r="AW273" s="1106"/>
      <c r="AX273" s="1106"/>
      <c r="AY273" s="1106"/>
      <c r="AZ273" s="1106"/>
      <c r="BA273" s="1106"/>
      <c r="BB273" s="1106"/>
      <c r="BC273" s="1106"/>
      <c r="BD273" s="1106"/>
      <c r="BE273" s="1106"/>
      <c r="BF273" s="1106"/>
      <c r="BG273" s="1106"/>
      <c r="BH273" s="1106"/>
      <c r="BI273" s="1106"/>
      <c r="BJ273" s="1106"/>
      <c r="BK273" s="1106"/>
      <c r="BL273" s="1106"/>
      <c r="BM273" s="1106"/>
      <c r="BN273" s="1106"/>
      <c r="BO273" s="1106"/>
      <c r="BP273" s="1106"/>
      <c r="BQ273" s="1106"/>
      <c r="BR273" s="1106"/>
      <c r="BS273" s="1106"/>
      <c r="BT273" s="1106"/>
      <c r="BU273" s="1106"/>
      <c r="BV273" s="1106"/>
      <c r="BW273" s="1106"/>
      <c r="BX273" s="1106"/>
      <c r="BY273" s="1106"/>
      <c r="BZ273" s="1106"/>
      <c r="CA273" s="1106"/>
      <c r="CB273" s="1106"/>
      <c r="CC273" s="1106"/>
      <c r="CD273" s="1106"/>
      <c r="CE273" s="1106"/>
      <c r="CF273" s="1106"/>
      <c r="CG273" s="1106"/>
      <c r="CH273" s="1106"/>
      <c r="CI273" s="1106"/>
      <c r="CJ273" s="1106"/>
      <c r="CK273" s="1106"/>
      <c r="CL273" s="1106"/>
      <c r="CM273" s="1106"/>
      <c r="CN273" s="1106"/>
      <c r="CO273" s="1106"/>
      <c r="CP273" s="1106"/>
      <c r="CQ273" s="1106"/>
      <c r="CR273" s="1106"/>
      <c r="CS273" s="1106"/>
      <c r="CT273" s="1106"/>
      <c r="CU273" s="1106"/>
      <c r="CV273" s="1106"/>
      <c r="CW273" s="1106"/>
      <c r="CX273" s="1106"/>
      <c r="CY273" s="1106"/>
    </row>
    <row r="274" spans="1:103" s="1116" customFormat="1" ht="15" hidden="1" customHeight="1">
      <c r="A274" s="1397"/>
      <c r="B274" s="1169"/>
      <c r="C274" s="1205"/>
      <c r="D274" s="1106"/>
      <c r="E274" s="1106"/>
      <c r="F274" s="1106"/>
      <c r="G274" s="1106"/>
      <c r="H274" s="1106"/>
      <c r="I274" s="1106"/>
      <c r="J274" s="1106"/>
      <c r="K274" s="1106"/>
      <c r="L274" s="1106"/>
      <c r="M274" s="1106"/>
      <c r="N274" s="1106"/>
      <c r="O274" s="1106"/>
      <c r="P274" s="1106"/>
      <c r="Q274" s="1106"/>
      <c r="R274" s="1106"/>
      <c r="S274" s="1106"/>
      <c r="T274" s="1106"/>
      <c r="U274" s="1106"/>
      <c r="V274" s="1106"/>
      <c r="W274" s="1106"/>
      <c r="X274" s="1106"/>
      <c r="Y274" s="1106"/>
      <c r="Z274" s="1106"/>
      <c r="AA274" s="1106"/>
      <c r="AB274" s="1106"/>
      <c r="AC274" s="1106"/>
      <c r="AD274" s="1106"/>
      <c r="AE274" s="1106"/>
      <c r="AF274" s="1106"/>
      <c r="AG274" s="1106"/>
      <c r="AH274" s="1106"/>
      <c r="AI274" s="1106"/>
      <c r="AJ274" s="1106"/>
      <c r="AK274" s="1106"/>
      <c r="AL274" s="1106"/>
      <c r="AM274" s="1106"/>
      <c r="AN274" s="1106"/>
      <c r="AO274" s="1106"/>
      <c r="AP274" s="1106"/>
      <c r="AQ274" s="1106"/>
      <c r="AR274" s="1106"/>
      <c r="AS274" s="1106"/>
      <c r="AT274" s="1106"/>
      <c r="AU274" s="1106"/>
      <c r="AV274" s="1106"/>
      <c r="AW274" s="1106"/>
      <c r="AX274" s="1106"/>
      <c r="AY274" s="1106"/>
      <c r="AZ274" s="1106"/>
      <c r="BA274" s="1106"/>
      <c r="BB274" s="1106"/>
      <c r="BC274" s="1106"/>
      <c r="BD274" s="1106"/>
      <c r="BE274" s="1106"/>
      <c r="BF274" s="1106"/>
      <c r="BG274" s="1106"/>
      <c r="BH274" s="1106"/>
      <c r="BI274" s="1106"/>
      <c r="BJ274" s="1106"/>
      <c r="BK274" s="1106"/>
      <c r="BL274" s="1106"/>
      <c r="BM274" s="1106"/>
      <c r="BN274" s="1106"/>
      <c r="BO274" s="1106"/>
      <c r="BP274" s="1106"/>
      <c r="BQ274" s="1106"/>
      <c r="BR274" s="1106"/>
      <c r="BS274" s="1106"/>
      <c r="BT274" s="1106"/>
      <c r="BU274" s="1106"/>
      <c r="BV274" s="1106"/>
      <c r="BW274" s="1106"/>
      <c r="BX274" s="1106"/>
      <c r="BY274" s="1106"/>
      <c r="BZ274" s="1106"/>
      <c r="CA274" s="1106"/>
      <c r="CB274" s="1106"/>
      <c r="CC274" s="1106"/>
      <c r="CD274" s="1106"/>
      <c r="CE274" s="1106"/>
      <c r="CF274" s="1106"/>
      <c r="CG274" s="1106"/>
      <c r="CH274" s="1106"/>
      <c r="CI274" s="1106"/>
      <c r="CJ274" s="1106"/>
      <c r="CK274" s="1106"/>
      <c r="CL274" s="1106"/>
      <c r="CM274" s="1106"/>
      <c r="CN274" s="1106"/>
      <c r="CO274" s="1106"/>
      <c r="CP274" s="1106"/>
      <c r="CQ274" s="1106"/>
      <c r="CR274" s="1106"/>
      <c r="CS274" s="1106"/>
      <c r="CT274" s="1106"/>
      <c r="CU274" s="1106"/>
      <c r="CV274" s="1106"/>
      <c r="CW274" s="1106"/>
      <c r="CX274" s="1106"/>
      <c r="CY274" s="1106"/>
    </row>
    <row r="275" spans="1:103" s="1116" customFormat="1" ht="15" hidden="1" customHeight="1">
      <c r="A275" s="1397"/>
      <c r="B275" s="1169"/>
      <c r="C275" s="1205"/>
      <c r="D275" s="1106"/>
      <c r="E275" s="1106"/>
      <c r="F275" s="1106"/>
      <c r="G275" s="1106"/>
      <c r="H275" s="1106"/>
      <c r="I275" s="1106"/>
      <c r="J275" s="1106"/>
      <c r="K275" s="1106"/>
      <c r="L275" s="1106"/>
      <c r="M275" s="1106"/>
      <c r="N275" s="1106"/>
      <c r="O275" s="1106"/>
      <c r="P275" s="1106"/>
      <c r="Q275" s="1106"/>
      <c r="R275" s="1106"/>
      <c r="S275" s="1106"/>
      <c r="T275" s="1106"/>
      <c r="U275" s="1106"/>
      <c r="V275" s="1106"/>
      <c r="W275" s="1106"/>
      <c r="X275" s="1106"/>
      <c r="Y275" s="1106"/>
      <c r="Z275" s="1106"/>
      <c r="AA275" s="1106"/>
      <c r="AB275" s="1106"/>
      <c r="AC275" s="1106"/>
      <c r="AD275" s="1106"/>
      <c r="AE275" s="1106"/>
      <c r="AF275" s="1106"/>
      <c r="AG275" s="1106"/>
      <c r="AH275" s="1106"/>
      <c r="AI275" s="1106"/>
      <c r="AJ275" s="1106"/>
      <c r="AK275" s="1106"/>
      <c r="AL275" s="1106"/>
      <c r="AM275" s="1106"/>
      <c r="AN275" s="1106"/>
      <c r="AO275" s="1106"/>
      <c r="AP275" s="1106"/>
      <c r="AQ275" s="1106"/>
      <c r="AR275" s="1106"/>
      <c r="AS275" s="1106"/>
      <c r="AT275" s="1106"/>
      <c r="AU275" s="1106"/>
      <c r="AV275" s="1106"/>
      <c r="AW275" s="1106"/>
      <c r="AX275" s="1106"/>
      <c r="AY275" s="1106"/>
      <c r="AZ275" s="1106"/>
      <c r="BA275" s="1106"/>
      <c r="BB275" s="1106"/>
      <c r="BC275" s="1106"/>
      <c r="BD275" s="1106"/>
      <c r="BE275" s="1106"/>
      <c r="BF275" s="1106"/>
      <c r="BG275" s="1106"/>
      <c r="BH275" s="1106"/>
      <c r="BI275" s="1106"/>
      <c r="BJ275" s="1106"/>
      <c r="BK275" s="1106"/>
      <c r="BL275" s="1106"/>
      <c r="BM275" s="1106"/>
      <c r="BN275" s="1106"/>
      <c r="BO275" s="1106"/>
      <c r="BP275" s="1106"/>
      <c r="BQ275" s="1106"/>
      <c r="BR275" s="1106"/>
      <c r="BS275" s="1106"/>
      <c r="BT275" s="1106"/>
      <c r="BU275" s="1106"/>
      <c r="BV275" s="1106"/>
      <c r="BW275" s="1106"/>
      <c r="BX275" s="1106"/>
      <c r="BY275" s="1106"/>
      <c r="BZ275" s="1106"/>
      <c r="CA275" s="1106"/>
      <c r="CB275" s="1106"/>
      <c r="CC275" s="1106"/>
      <c r="CD275" s="1106"/>
      <c r="CE275" s="1106"/>
      <c r="CF275" s="1106"/>
      <c r="CG275" s="1106"/>
      <c r="CH275" s="1106"/>
      <c r="CI275" s="1106"/>
      <c r="CJ275" s="1106"/>
      <c r="CK275" s="1106"/>
      <c r="CL275" s="1106"/>
      <c r="CM275" s="1106"/>
      <c r="CN275" s="1106"/>
      <c r="CO275" s="1106"/>
      <c r="CP275" s="1106"/>
      <c r="CQ275" s="1106"/>
      <c r="CR275" s="1106"/>
      <c r="CS275" s="1106"/>
      <c r="CT275" s="1106"/>
      <c r="CU275" s="1106"/>
      <c r="CV275" s="1106"/>
      <c r="CW275" s="1106"/>
      <c r="CX275" s="1106"/>
      <c r="CY275" s="1106"/>
    </row>
    <row r="276" spans="1:103" s="1116" customFormat="1" ht="15" hidden="1" customHeight="1">
      <c r="A276" s="1397"/>
      <c r="B276" s="1169"/>
      <c r="C276" s="1205"/>
      <c r="D276" s="1106"/>
      <c r="E276" s="1106"/>
      <c r="F276" s="1106"/>
      <c r="G276" s="1106"/>
      <c r="H276" s="1106"/>
      <c r="I276" s="1106"/>
      <c r="J276" s="1106"/>
      <c r="K276" s="1106"/>
      <c r="L276" s="1106"/>
      <c r="M276" s="1106"/>
      <c r="N276" s="1106"/>
      <c r="O276" s="1106"/>
      <c r="P276" s="1106"/>
      <c r="Q276" s="1106"/>
      <c r="R276" s="1106"/>
      <c r="S276" s="1106"/>
      <c r="T276" s="1106"/>
      <c r="U276" s="1106"/>
      <c r="V276" s="1106"/>
      <c r="W276" s="1106"/>
      <c r="X276" s="1106"/>
      <c r="Y276" s="1106"/>
      <c r="Z276" s="1106"/>
      <c r="AA276" s="1106"/>
      <c r="AB276" s="1106"/>
      <c r="AC276" s="1106"/>
      <c r="AD276" s="1106"/>
      <c r="AE276" s="1106"/>
      <c r="AF276" s="1106"/>
      <c r="AG276" s="1106"/>
      <c r="AH276" s="1106"/>
      <c r="AI276" s="1106"/>
      <c r="AJ276" s="1106"/>
      <c r="AK276" s="1106"/>
      <c r="AL276" s="1106"/>
      <c r="AM276" s="1106"/>
      <c r="AN276" s="1106"/>
      <c r="AO276" s="1106"/>
      <c r="AP276" s="1106"/>
      <c r="AQ276" s="1106"/>
      <c r="AR276" s="1106"/>
      <c r="AS276" s="1106"/>
      <c r="AT276" s="1106"/>
      <c r="AU276" s="1106"/>
      <c r="AV276" s="1106"/>
      <c r="AW276" s="1106"/>
      <c r="AX276" s="1106"/>
      <c r="AY276" s="1106"/>
      <c r="AZ276" s="1106"/>
      <c r="BA276" s="1106"/>
      <c r="BB276" s="1106"/>
      <c r="BC276" s="1106"/>
      <c r="BD276" s="1106"/>
      <c r="BE276" s="1106"/>
      <c r="BF276" s="1106"/>
      <c r="BG276" s="1106"/>
      <c r="BH276" s="1106"/>
      <c r="BI276" s="1106"/>
      <c r="BJ276" s="1106"/>
      <c r="BK276" s="1106"/>
      <c r="BL276" s="1106"/>
      <c r="BM276" s="1106"/>
      <c r="BN276" s="1106"/>
      <c r="BO276" s="1106"/>
      <c r="BP276" s="1106"/>
      <c r="BQ276" s="1106"/>
      <c r="BR276" s="1106"/>
      <c r="BS276" s="1106"/>
      <c r="BT276" s="1106"/>
      <c r="BU276" s="1106"/>
      <c r="BV276" s="1106"/>
      <c r="BW276" s="1106"/>
      <c r="BX276" s="1106"/>
      <c r="BY276" s="1106"/>
      <c r="BZ276" s="1106"/>
      <c r="CA276" s="1106"/>
      <c r="CB276" s="1106"/>
      <c r="CC276" s="1106"/>
      <c r="CD276" s="1106"/>
      <c r="CE276" s="1106"/>
      <c r="CF276" s="1106"/>
      <c r="CG276" s="1106"/>
      <c r="CH276" s="1106"/>
      <c r="CI276" s="1106"/>
      <c r="CJ276" s="1106"/>
      <c r="CK276" s="1106"/>
      <c r="CL276" s="1106"/>
      <c r="CM276" s="1106"/>
      <c r="CN276" s="1106"/>
      <c r="CO276" s="1106"/>
      <c r="CP276" s="1106"/>
      <c r="CQ276" s="1106"/>
      <c r="CR276" s="1106"/>
      <c r="CS276" s="1106"/>
      <c r="CT276" s="1106"/>
      <c r="CU276" s="1106"/>
      <c r="CV276" s="1106"/>
      <c r="CW276" s="1106"/>
      <c r="CX276" s="1106"/>
      <c r="CY276" s="1106"/>
    </row>
    <row r="277" spans="1:103" s="1116" customFormat="1" ht="15" hidden="1" customHeight="1">
      <c r="A277" s="1397"/>
      <c r="B277" s="1169"/>
      <c r="C277" s="1205"/>
      <c r="D277" s="1106"/>
      <c r="E277" s="1106"/>
      <c r="F277" s="1106"/>
      <c r="G277" s="1106"/>
      <c r="H277" s="1106"/>
      <c r="I277" s="1106"/>
      <c r="J277" s="1106"/>
      <c r="K277" s="1106"/>
      <c r="L277" s="1106"/>
      <c r="M277" s="1106"/>
      <c r="N277" s="1106"/>
      <c r="O277" s="1106"/>
      <c r="P277" s="1106"/>
      <c r="Q277" s="1106"/>
      <c r="R277" s="1106"/>
      <c r="S277" s="1106"/>
      <c r="T277" s="1106"/>
      <c r="U277" s="1106"/>
      <c r="V277" s="1106"/>
      <c r="W277" s="1106"/>
      <c r="X277" s="1106"/>
      <c r="Y277" s="1106"/>
      <c r="Z277" s="1106"/>
      <c r="AA277" s="1106"/>
      <c r="AB277" s="1106"/>
      <c r="AC277" s="1106"/>
      <c r="AD277" s="1106"/>
      <c r="AE277" s="1106"/>
      <c r="AF277" s="1106"/>
      <c r="AG277" s="1106"/>
      <c r="AH277" s="1106"/>
      <c r="AI277" s="1106"/>
      <c r="AJ277" s="1106"/>
      <c r="AK277" s="1106"/>
      <c r="AL277" s="1106"/>
      <c r="AM277" s="1106"/>
      <c r="AN277" s="1106"/>
      <c r="AO277" s="1106"/>
      <c r="AP277" s="1106"/>
      <c r="AQ277" s="1106"/>
      <c r="AR277" s="1106"/>
      <c r="AS277" s="1106"/>
      <c r="AT277" s="1106"/>
      <c r="AU277" s="1106"/>
      <c r="AV277" s="1106"/>
      <c r="AW277" s="1106"/>
      <c r="AX277" s="1106"/>
      <c r="AY277" s="1106"/>
      <c r="AZ277" s="1106"/>
      <c r="BA277" s="1106"/>
      <c r="BB277" s="1106"/>
      <c r="BC277" s="1106"/>
      <c r="BD277" s="1106"/>
      <c r="BE277" s="1106"/>
      <c r="BF277" s="1106"/>
      <c r="BG277" s="1106"/>
      <c r="BH277" s="1106"/>
      <c r="BI277" s="1106"/>
      <c r="BJ277" s="1106"/>
      <c r="BK277" s="1106"/>
      <c r="BL277" s="1106"/>
      <c r="BM277" s="1106"/>
      <c r="BN277" s="1106"/>
      <c r="BO277" s="1106"/>
      <c r="BP277" s="1106"/>
      <c r="BQ277" s="1106"/>
      <c r="BR277" s="1106"/>
      <c r="BS277" s="1106"/>
      <c r="BT277" s="1106"/>
      <c r="BU277" s="1106"/>
      <c r="BV277" s="1106"/>
      <c r="BW277" s="1106"/>
      <c r="BX277" s="1106"/>
      <c r="BY277" s="1106"/>
      <c r="BZ277" s="1106"/>
      <c r="CA277" s="1106"/>
      <c r="CB277" s="1106"/>
      <c r="CC277" s="1106"/>
      <c r="CD277" s="1106"/>
      <c r="CE277" s="1106"/>
      <c r="CF277" s="1106"/>
      <c r="CG277" s="1106"/>
      <c r="CH277" s="1106"/>
      <c r="CI277" s="1106"/>
      <c r="CJ277" s="1106"/>
      <c r="CK277" s="1106"/>
      <c r="CL277" s="1106"/>
      <c r="CM277" s="1106"/>
      <c r="CN277" s="1106"/>
      <c r="CO277" s="1106"/>
      <c r="CP277" s="1106"/>
      <c r="CQ277" s="1106"/>
      <c r="CR277" s="1106"/>
      <c r="CS277" s="1106"/>
      <c r="CT277" s="1106"/>
      <c r="CU277" s="1106"/>
      <c r="CV277" s="1106"/>
      <c r="CW277" s="1106"/>
      <c r="CX277" s="1106"/>
      <c r="CY277" s="1106"/>
    </row>
    <row r="278" spans="1:103" s="1116" customFormat="1" ht="15" hidden="1" customHeight="1">
      <c r="A278" s="1397"/>
      <c r="B278" s="1169"/>
      <c r="C278" s="1205"/>
      <c r="D278" s="1106"/>
      <c r="E278" s="1106"/>
      <c r="F278" s="1106"/>
      <c r="G278" s="1106"/>
      <c r="H278" s="1106"/>
      <c r="I278" s="1106"/>
      <c r="J278" s="1106"/>
      <c r="K278" s="1106"/>
      <c r="L278" s="1106"/>
      <c r="M278" s="1106"/>
      <c r="N278" s="1106"/>
      <c r="O278" s="1106"/>
      <c r="P278" s="1106"/>
      <c r="Q278" s="1106"/>
      <c r="R278" s="1106"/>
      <c r="S278" s="1106"/>
      <c r="T278" s="1106"/>
      <c r="U278" s="1106"/>
      <c r="V278" s="1106"/>
      <c r="W278" s="1106"/>
      <c r="X278" s="1106"/>
      <c r="Y278" s="1106"/>
      <c r="Z278" s="1106"/>
      <c r="AA278" s="1106"/>
      <c r="AB278" s="1106"/>
      <c r="AC278" s="1106"/>
      <c r="AD278" s="1106"/>
      <c r="AE278" s="1106"/>
      <c r="AF278" s="1106"/>
      <c r="AG278" s="1106"/>
      <c r="AH278" s="1106"/>
      <c r="AI278" s="1106"/>
      <c r="AJ278" s="1106"/>
      <c r="AK278" s="1106"/>
      <c r="AL278" s="1106"/>
      <c r="AM278" s="1106"/>
      <c r="AN278" s="1106"/>
      <c r="AO278" s="1106"/>
      <c r="AP278" s="1106"/>
      <c r="AQ278" s="1106"/>
      <c r="AR278" s="1106"/>
      <c r="AS278" s="1106"/>
      <c r="AT278" s="1106"/>
      <c r="AU278" s="1106"/>
      <c r="AV278" s="1106"/>
      <c r="AW278" s="1106"/>
      <c r="AX278" s="1106"/>
      <c r="AY278" s="1106"/>
      <c r="AZ278" s="1106"/>
      <c r="BA278" s="1106"/>
      <c r="BB278" s="1106"/>
      <c r="BC278" s="1106"/>
      <c r="BD278" s="1106"/>
      <c r="BE278" s="1106"/>
      <c r="BF278" s="1106"/>
      <c r="BG278" s="1106"/>
      <c r="BH278" s="1106"/>
      <c r="BI278" s="1106"/>
      <c r="BJ278" s="1106"/>
      <c r="BK278" s="1106"/>
      <c r="BL278" s="1106"/>
      <c r="BM278" s="1106"/>
      <c r="BN278" s="1106"/>
      <c r="BO278" s="1106"/>
      <c r="BP278" s="1106"/>
      <c r="BQ278" s="1106"/>
      <c r="BR278" s="1106"/>
      <c r="BS278" s="1106"/>
      <c r="BT278" s="1106"/>
      <c r="BU278" s="1106"/>
      <c r="BV278" s="1106"/>
      <c r="BW278" s="1106"/>
      <c r="BX278" s="1106"/>
      <c r="BY278" s="1106"/>
      <c r="BZ278" s="1106"/>
      <c r="CA278" s="1106"/>
      <c r="CB278" s="1106"/>
      <c r="CC278" s="1106"/>
      <c r="CD278" s="1106"/>
      <c r="CE278" s="1106"/>
      <c r="CF278" s="1106"/>
      <c r="CG278" s="1106"/>
      <c r="CH278" s="1106"/>
      <c r="CI278" s="1106"/>
      <c r="CJ278" s="1106"/>
      <c r="CK278" s="1106"/>
      <c r="CL278" s="1106"/>
      <c r="CM278" s="1106"/>
      <c r="CN278" s="1106"/>
      <c r="CO278" s="1106"/>
      <c r="CP278" s="1106"/>
      <c r="CQ278" s="1106"/>
      <c r="CR278" s="1106"/>
      <c r="CS278" s="1106"/>
      <c r="CT278" s="1106"/>
      <c r="CU278" s="1106"/>
      <c r="CV278" s="1106"/>
      <c r="CW278" s="1106"/>
      <c r="CX278" s="1106"/>
      <c r="CY278" s="1106"/>
    </row>
    <row r="279" spans="1:103" s="1116" customFormat="1" ht="15" hidden="1" customHeight="1">
      <c r="A279" s="1397"/>
      <c r="B279" s="1169"/>
      <c r="C279" s="1205"/>
      <c r="D279" s="1106"/>
      <c r="E279" s="1106"/>
      <c r="F279" s="1106"/>
      <c r="G279" s="1106"/>
      <c r="H279" s="1106"/>
      <c r="I279" s="1106"/>
      <c r="J279" s="1106"/>
      <c r="K279" s="1106"/>
      <c r="L279" s="1106"/>
      <c r="M279" s="1106"/>
      <c r="N279" s="1106"/>
      <c r="O279" s="1106"/>
      <c r="P279" s="1106"/>
      <c r="Q279" s="1106"/>
      <c r="R279" s="1106"/>
      <c r="S279" s="1106"/>
      <c r="T279" s="1106"/>
      <c r="U279" s="1106"/>
      <c r="V279" s="1106"/>
      <c r="W279" s="1106"/>
      <c r="X279" s="1106"/>
      <c r="Y279" s="1106"/>
      <c r="Z279" s="1106"/>
      <c r="AA279" s="1106"/>
      <c r="AB279" s="1106"/>
      <c r="AC279" s="1106"/>
      <c r="AD279" s="1106"/>
      <c r="AE279" s="1106"/>
      <c r="AF279" s="1106"/>
      <c r="AG279" s="1106"/>
      <c r="AH279" s="1106"/>
      <c r="AI279" s="1106"/>
      <c r="AJ279" s="1106"/>
      <c r="AK279" s="1106"/>
      <c r="AL279" s="1106"/>
      <c r="AM279" s="1106"/>
      <c r="AN279" s="1106"/>
      <c r="AO279" s="1106"/>
      <c r="AP279" s="1106"/>
      <c r="AQ279" s="1106"/>
      <c r="AR279" s="1106"/>
      <c r="AS279" s="1106"/>
      <c r="AT279" s="1106"/>
      <c r="AU279" s="1106"/>
      <c r="AV279" s="1106"/>
      <c r="AW279" s="1106"/>
      <c r="AX279" s="1106"/>
      <c r="AY279" s="1106"/>
      <c r="AZ279" s="1106"/>
      <c r="BA279" s="1106"/>
      <c r="BB279" s="1106"/>
      <c r="BC279" s="1106"/>
      <c r="BD279" s="1106"/>
      <c r="BE279" s="1106"/>
      <c r="BF279" s="1106"/>
      <c r="BG279" s="1106"/>
      <c r="BH279" s="1106"/>
      <c r="BI279" s="1106"/>
      <c r="BJ279" s="1106"/>
      <c r="BK279" s="1106"/>
      <c r="BL279" s="1106"/>
      <c r="BM279" s="1106"/>
      <c r="BN279" s="1106"/>
      <c r="BO279" s="1106"/>
      <c r="BP279" s="1106"/>
      <c r="BQ279" s="1106"/>
      <c r="BR279" s="1106"/>
      <c r="BS279" s="1106"/>
      <c r="BT279" s="1106"/>
      <c r="BU279" s="1106"/>
      <c r="BV279" s="1106"/>
      <c r="BW279" s="1106"/>
      <c r="BX279" s="1106"/>
      <c r="BY279" s="1106"/>
      <c r="BZ279" s="1106"/>
      <c r="CA279" s="1106"/>
      <c r="CB279" s="1106"/>
      <c r="CC279" s="1106"/>
      <c r="CD279" s="1106"/>
      <c r="CE279" s="1106"/>
      <c r="CF279" s="1106"/>
      <c r="CG279" s="1106"/>
      <c r="CH279" s="1106"/>
      <c r="CI279" s="1106"/>
      <c r="CJ279" s="1106"/>
      <c r="CK279" s="1106"/>
      <c r="CL279" s="1106"/>
      <c r="CM279" s="1106"/>
      <c r="CN279" s="1106"/>
      <c r="CO279" s="1106"/>
      <c r="CP279" s="1106"/>
      <c r="CQ279" s="1106"/>
      <c r="CR279" s="1106"/>
      <c r="CS279" s="1106"/>
      <c r="CT279" s="1106"/>
      <c r="CU279" s="1106"/>
      <c r="CV279" s="1106"/>
      <c r="CW279" s="1106"/>
      <c r="CX279" s="1106"/>
      <c r="CY279" s="1106"/>
    </row>
    <row r="280" spans="1:103" s="1116" customFormat="1" ht="15" hidden="1" customHeight="1">
      <c r="A280" s="1397"/>
      <c r="B280" s="1169"/>
      <c r="C280" s="1205"/>
      <c r="D280" s="1106"/>
      <c r="E280" s="1106"/>
      <c r="F280" s="1106"/>
      <c r="G280" s="1106"/>
      <c r="H280" s="1106"/>
      <c r="I280" s="1106"/>
      <c r="J280" s="1106"/>
      <c r="K280" s="1106"/>
      <c r="L280" s="1106"/>
      <c r="M280" s="1106"/>
      <c r="N280" s="1106"/>
      <c r="O280" s="1106"/>
      <c r="P280" s="1106"/>
      <c r="Q280" s="1106"/>
      <c r="R280" s="1106"/>
      <c r="S280" s="1106"/>
      <c r="T280" s="1106"/>
      <c r="U280" s="1106"/>
      <c r="V280" s="1106"/>
      <c r="W280" s="1106"/>
      <c r="X280" s="1106"/>
      <c r="Y280" s="1106"/>
      <c r="Z280" s="1106"/>
      <c r="AA280" s="1106"/>
      <c r="AB280" s="1106"/>
      <c r="AC280" s="1106"/>
      <c r="AD280" s="1106"/>
      <c r="AE280" s="1106"/>
      <c r="AF280" s="1106"/>
      <c r="AG280" s="1106"/>
      <c r="AH280" s="1106"/>
      <c r="AI280" s="1106"/>
      <c r="AJ280" s="1106"/>
      <c r="AK280" s="1106"/>
      <c r="AL280" s="1106"/>
      <c r="AM280" s="1106"/>
      <c r="AN280" s="1106"/>
      <c r="AO280" s="1106"/>
      <c r="AP280" s="1106"/>
      <c r="AQ280" s="1106"/>
      <c r="AR280" s="1106"/>
      <c r="AS280" s="1106"/>
      <c r="AT280" s="1106"/>
      <c r="AU280" s="1106"/>
      <c r="AV280" s="1106"/>
      <c r="AW280" s="1106"/>
      <c r="AX280" s="1106"/>
      <c r="AY280" s="1106"/>
      <c r="AZ280" s="1106"/>
      <c r="BA280" s="1106"/>
      <c r="BB280" s="1106"/>
      <c r="BC280" s="1106"/>
      <c r="BD280" s="1106"/>
      <c r="BE280" s="1106"/>
      <c r="BF280" s="1106"/>
      <c r="BG280" s="1106"/>
      <c r="BH280" s="1106"/>
      <c r="BI280" s="1106"/>
      <c r="BJ280" s="1106"/>
      <c r="BK280" s="1106"/>
      <c r="BL280" s="1106"/>
      <c r="BM280" s="1106"/>
      <c r="BN280" s="1106"/>
      <c r="BO280" s="1106"/>
      <c r="BP280" s="1106"/>
      <c r="BQ280" s="1106"/>
      <c r="BR280" s="1106"/>
      <c r="BS280" s="1106"/>
      <c r="BT280" s="1106"/>
      <c r="BU280" s="1106"/>
      <c r="BV280" s="1106"/>
      <c r="BW280" s="1106"/>
      <c r="BX280" s="1106"/>
      <c r="BY280" s="1106"/>
      <c r="BZ280" s="1106"/>
      <c r="CA280" s="1106"/>
      <c r="CB280" s="1106"/>
      <c r="CC280" s="1106"/>
      <c r="CD280" s="1106"/>
      <c r="CE280" s="1106"/>
      <c r="CF280" s="1106"/>
      <c r="CG280" s="1106"/>
      <c r="CH280" s="1106"/>
      <c r="CI280" s="1106"/>
      <c r="CJ280" s="1106"/>
      <c r="CK280" s="1106"/>
      <c r="CL280" s="1106"/>
      <c r="CM280" s="1106"/>
      <c r="CN280" s="1106"/>
      <c r="CO280" s="1106"/>
      <c r="CP280" s="1106"/>
      <c r="CQ280" s="1106"/>
      <c r="CR280" s="1106"/>
      <c r="CS280" s="1106"/>
      <c r="CT280" s="1106"/>
      <c r="CU280" s="1106"/>
      <c r="CV280" s="1106"/>
      <c r="CW280" s="1106"/>
      <c r="CX280" s="1106"/>
      <c r="CY280" s="1106"/>
    </row>
    <row r="281" spans="1:103" s="1116" customFormat="1" ht="15" hidden="1" customHeight="1">
      <c r="A281" s="1397"/>
      <c r="B281" s="1169"/>
      <c r="C281" s="1205"/>
      <c r="D281" s="1106"/>
      <c r="E281" s="1106"/>
      <c r="F281" s="1106"/>
      <c r="G281" s="1106"/>
      <c r="H281" s="1106"/>
      <c r="I281" s="1106"/>
      <c r="J281" s="1106"/>
      <c r="K281" s="1106"/>
      <c r="L281" s="1106"/>
      <c r="M281" s="1106"/>
      <c r="N281" s="1106"/>
      <c r="O281" s="1106"/>
      <c r="P281" s="1106"/>
      <c r="Q281" s="1106"/>
      <c r="R281" s="1106"/>
      <c r="S281" s="1106"/>
      <c r="T281" s="1106"/>
      <c r="U281" s="1106"/>
      <c r="V281" s="1106"/>
      <c r="W281" s="1106"/>
      <c r="X281" s="1106"/>
      <c r="Y281" s="1106"/>
      <c r="Z281" s="1106"/>
      <c r="AA281" s="1106"/>
      <c r="AB281" s="1106"/>
      <c r="AC281" s="1106"/>
      <c r="AD281" s="1106"/>
      <c r="AE281" s="1106"/>
      <c r="AF281" s="1106"/>
      <c r="AG281" s="1106"/>
      <c r="AH281" s="1106"/>
      <c r="AI281" s="1106"/>
      <c r="AJ281" s="1106"/>
      <c r="AK281" s="1106"/>
      <c r="AL281" s="1106"/>
      <c r="AM281" s="1106"/>
      <c r="AN281" s="1106"/>
      <c r="AO281" s="1106"/>
      <c r="AP281" s="1106"/>
      <c r="AQ281" s="1106"/>
      <c r="AR281" s="1106"/>
      <c r="AS281" s="1106"/>
      <c r="AT281" s="1106"/>
      <c r="AU281" s="1106"/>
      <c r="AV281" s="1106"/>
      <c r="AW281" s="1106"/>
      <c r="AX281" s="1106"/>
      <c r="AY281" s="1106"/>
      <c r="AZ281" s="1106"/>
      <c r="BA281" s="1106"/>
      <c r="BB281" s="1106"/>
      <c r="BC281" s="1106"/>
      <c r="BD281" s="1106"/>
      <c r="BE281" s="1106"/>
      <c r="BF281" s="1106"/>
      <c r="BG281" s="1106"/>
      <c r="BH281" s="1106"/>
      <c r="BI281" s="1106"/>
      <c r="BJ281" s="1106"/>
      <c r="BK281" s="1106"/>
      <c r="BL281" s="1106"/>
      <c r="BM281" s="1106"/>
      <c r="BN281" s="1106"/>
      <c r="BO281" s="1106"/>
      <c r="BP281" s="1106"/>
      <c r="BQ281" s="1106"/>
      <c r="BR281" s="1106"/>
      <c r="BS281" s="1106"/>
      <c r="BT281" s="1106"/>
      <c r="BU281" s="1106"/>
      <c r="BV281" s="1106"/>
      <c r="BW281" s="1106"/>
      <c r="BX281" s="1106"/>
      <c r="BY281" s="1106"/>
      <c r="BZ281" s="1106"/>
      <c r="CA281" s="1106"/>
      <c r="CB281" s="1106"/>
      <c r="CC281" s="1106"/>
      <c r="CD281" s="1106"/>
      <c r="CE281" s="1106"/>
      <c r="CF281" s="1106"/>
      <c r="CG281" s="1106"/>
      <c r="CH281" s="1106"/>
      <c r="CI281" s="1106"/>
      <c r="CJ281" s="1106"/>
      <c r="CK281" s="1106"/>
      <c r="CL281" s="1106"/>
      <c r="CM281" s="1106"/>
      <c r="CN281" s="1106"/>
      <c r="CO281" s="1106"/>
      <c r="CP281" s="1106"/>
      <c r="CQ281" s="1106"/>
      <c r="CR281" s="1106"/>
      <c r="CS281" s="1106"/>
      <c r="CT281" s="1106"/>
      <c r="CU281" s="1106"/>
      <c r="CV281" s="1106"/>
      <c r="CW281" s="1106"/>
      <c r="CX281" s="1106"/>
      <c r="CY281" s="1106"/>
    </row>
    <row r="282" spans="1:103" s="1116" customFormat="1" ht="15" hidden="1" customHeight="1">
      <c r="A282" s="1397"/>
      <c r="B282" s="1169"/>
      <c r="C282" s="1205"/>
      <c r="D282" s="1106"/>
      <c r="E282" s="1106"/>
      <c r="F282" s="1106"/>
      <c r="G282" s="1106"/>
      <c r="H282" s="1106"/>
      <c r="I282" s="1106"/>
      <c r="J282" s="1106"/>
      <c r="K282" s="1106"/>
      <c r="L282" s="1106"/>
      <c r="M282" s="1106"/>
      <c r="N282" s="1106"/>
      <c r="O282" s="1106"/>
      <c r="P282" s="1106"/>
      <c r="Q282" s="1106"/>
      <c r="R282" s="1106"/>
      <c r="S282" s="1106"/>
      <c r="T282" s="1106"/>
      <c r="U282" s="1106"/>
      <c r="V282" s="1106"/>
      <c r="W282" s="1106"/>
      <c r="X282" s="1106"/>
      <c r="Y282" s="1106"/>
      <c r="Z282" s="1106"/>
      <c r="AA282" s="1106"/>
      <c r="AB282" s="1106"/>
      <c r="AC282" s="1106"/>
      <c r="AD282" s="1106"/>
      <c r="AE282" s="1106"/>
      <c r="AF282" s="1106"/>
      <c r="AG282" s="1106"/>
      <c r="AH282" s="1106"/>
      <c r="AI282" s="1106"/>
      <c r="AJ282" s="1106"/>
      <c r="AK282" s="1106"/>
      <c r="AL282" s="1106"/>
      <c r="AM282" s="1106"/>
      <c r="AN282" s="1106"/>
      <c r="AO282" s="1106"/>
      <c r="AP282" s="1106"/>
      <c r="AQ282" s="1106"/>
      <c r="AR282" s="1106"/>
      <c r="AS282" s="1106"/>
      <c r="AT282" s="1106"/>
      <c r="AU282" s="1106"/>
      <c r="AV282" s="1106"/>
      <c r="AW282" s="1106"/>
      <c r="AX282" s="1106"/>
      <c r="AY282" s="1106"/>
      <c r="AZ282" s="1106"/>
      <c r="BA282" s="1106"/>
      <c r="BB282" s="1106"/>
      <c r="BC282" s="1106"/>
      <c r="BD282" s="1106"/>
      <c r="BE282" s="1106"/>
      <c r="BF282" s="1106"/>
      <c r="BG282" s="1106"/>
      <c r="BH282" s="1106"/>
      <c r="BI282" s="1106"/>
      <c r="BJ282" s="1106"/>
      <c r="BK282" s="1106"/>
      <c r="BL282" s="1106"/>
      <c r="BM282" s="1106"/>
      <c r="BN282" s="1106"/>
      <c r="BO282" s="1106"/>
      <c r="BP282" s="1106"/>
      <c r="BQ282" s="1106"/>
      <c r="BR282" s="1106"/>
      <c r="BS282" s="1106"/>
      <c r="BT282" s="1106"/>
      <c r="BU282" s="1106"/>
      <c r="BV282" s="1106"/>
      <c r="BW282" s="1106"/>
      <c r="BX282" s="1106"/>
      <c r="BY282" s="1106"/>
      <c r="BZ282" s="1106"/>
      <c r="CA282" s="1106"/>
      <c r="CB282" s="1106"/>
      <c r="CC282" s="1106"/>
      <c r="CD282" s="1106"/>
      <c r="CE282" s="1106"/>
      <c r="CF282" s="1106"/>
      <c r="CG282" s="1106"/>
      <c r="CH282" s="1106"/>
      <c r="CI282" s="1106"/>
      <c r="CJ282" s="1106"/>
      <c r="CK282" s="1106"/>
      <c r="CL282" s="1106"/>
      <c r="CM282" s="1106"/>
      <c r="CN282" s="1106"/>
      <c r="CO282" s="1106"/>
      <c r="CP282" s="1106"/>
      <c r="CQ282" s="1106"/>
      <c r="CR282" s="1106"/>
      <c r="CS282" s="1106"/>
      <c r="CT282" s="1106"/>
      <c r="CU282" s="1106"/>
      <c r="CV282" s="1106"/>
      <c r="CW282" s="1106"/>
      <c r="CX282" s="1106"/>
      <c r="CY282" s="1106"/>
    </row>
    <row r="283" spans="1:103" s="1116" customFormat="1" ht="15" hidden="1" customHeight="1">
      <c r="A283" s="1397"/>
      <c r="B283" s="1169"/>
      <c r="C283" s="1205"/>
      <c r="D283" s="1106"/>
      <c r="E283" s="1106"/>
      <c r="F283" s="1106"/>
      <c r="G283" s="1106"/>
      <c r="H283" s="1106"/>
      <c r="I283" s="1106"/>
      <c r="J283" s="1106"/>
      <c r="K283" s="1106"/>
      <c r="L283" s="1106"/>
      <c r="M283" s="1106"/>
      <c r="N283" s="1106"/>
      <c r="O283" s="1106"/>
      <c r="P283" s="1106"/>
      <c r="Q283" s="1106"/>
      <c r="R283" s="1106"/>
      <c r="S283" s="1106"/>
      <c r="T283" s="1106"/>
      <c r="U283" s="1106"/>
      <c r="V283" s="1106"/>
      <c r="W283" s="1106"/>
      <c r="X283" s="1106"/>
      <c r="Y283" s="1106"/>
      <c r="Z283" s="1106"/>
      <c r="AA283" s="1106"/>
      <c r="AB283" s="1106"/>
      <c r="AC283" s="1106"/>
      <c r="AD283" s="1106"/>
      <c r="AE283" s="1106"/>
      <c r="AF283" s="1106"/>
      <c r="AG283" s="1106"/>
      <c r="AH283" s="1106"/>
      <c r="AI283" s="1106"/>
      <c r="AJ283" s="1106"/>
      <c r="AK283" s="1106"/>
      <c r="AL283" s="1106"/>
      <c r="AM283" s="1106"/>
      <c r="AN283" s="1106"/>
      <c r="AO283" s="1106"/>
      <c r="AP283" s="1106"/>
      <c r="AQ283" s="1106"/>
      <c r="AR283" s="1106"/>
      <c r="AS283" s="1106"/>
      <c r="AT283" s="1106"/>
      <c r="AU283" s="1106"/>
      <c r="AV283" s="1106"/>
      <c r="AW283" s="1106"/>
      <c r="AX283" s="1106"/>
      <c r="AY283" s="1106"/>
      <c r="AZ283" s="1106"/>
      <c r="BA283" s="1106"/>
      <c r="BB283" s="1106"/>
      <c r="BC283" s="1106"/>
      <c r="BD283" s="1106"/>
      <c r="BE283" s="1106"/>
      <c r="BF283" s="1106"/>
      <c r="BG283" s="1106"/>
      <c r="BH283" s="1106"/>
      <c r="BI283" s="1106"/>
      <c r="BJ283" s="1106"/>
      <c r="BK283" s="1106"/>
      <c r="BL283" s="1106"/>
      <c r="BM283" s="1106"/>
      <c r="BN283" s="1106"/>
      <c r="BO283" s="1106"/>
      <c r="BP283" s="1106"/>
      <c r="BQ283" s="1106"/>
      <c r="BR283" s="1106"/>
      <c r="BS283" s="1106"/>
      <c r="BT283" s="1106"/>
      <c r="BU283" s="1106"/>
      <c r="BV283" s="1106"/>
      <c r="BW283" s="1106"/>
      <c r="BX283" s="1106"/>
      <c r="BY283" s="1106"/>
      <c r="BZ283" s="1106"/>
      <c r="CA283" s="1106"/>
      <c r="CB283" s="1106"/>
      <c r="CC283" s="1106"/>
      <c r="CD283" s="1106"/>
      <c r="CE283" s="1106"/>
      <c r="CF283" s="1106"/>
      <c r="CG283" s="1106"/>
      <c r="CH283" s="1106"/>
      <c r="CI283" s="1106"/>
      <c r="CJ283" s="1106"/>
      <c r="CK283" s="1106"/>
      <c r="CL283" s="1106"/>
      <c r="CM283" s="1106"/>
      <c r="CN283" s="1106"/>
      <c r="CO283" s="1106"/>
      <c r="CP283" s="1106"/>
      <c r="CQ283" s="1106"/>
      <c r="CR283" s="1106"/>
      <c r="CS283" s="1106"/>
      <c r="CT283" s="1106"/>
      <c r="CU283" s="1106"/>
      <c r="CV283" s="1106"/>
      <c r="CW283" s="1106"/>
      <c r="CX283" s="1106"/>
      <c r="CY283" s="1106"/>
    </row>
    <row r="284" spans="1:103" s="1116" customFormat="1" ht="15" hidden="1" customHeight="1">
      <c r="A284" s="1397"/>
      <c r="B284" s="1169"/>
      <c r="C284" s="1205"/>
      <c r="D284" s="1106"/>
      <c r="E284" s="1106"/>
      <c r="F284" s="1106"/>
      <c r="G284" s="1106"/>
      <c r="H284" s="1106"/>
      <c r="I284" s="1106"/>
      <c r="J284" s="1106"/>
      <c r="K284" s="1106"/>
      <c r="L284" s="1106"/>
      <c r="M284" s="1106"/>
      <c r="N284" s="1106"/>
      <c r="O284" s="1106"/>
      <c r="P284" s="1106"/>
      <c r="Q284" s="1106"/>
      <c r="R284" s="1106"/>
      <c r="S284" s="1106"/>
      <c r="T284" s="1106"/>
      <c r="U284" s="1106"/>
      <c r="V284" s="1106"/>
      <c r="W284" s="1106"/>
      <c r="X284" s="1106"/>
      <c r="Y284" s="1106"/>
      <c r="Z284" s="1106"/>
      <c r="AA284" s="1106"/>
      <c r="AB284" s="1106"/>
      <c r="AC284" s="1106"/>
      <c r="AD284" s="1106"/>
      <c r="AE284" s="1106"/>
      <c r="AF284" s="1106"/>
      <c r="AG284" s="1106"/>
      <c r="AH284" s="1106"/>
      <c r="AI284" s="1106"/>
      <c r="AJ284" s="1106"/>
      <c r="AK284" s="1106"/>
      <c r="AL284" s="1106"/>
      <c r="AM284" s="1106"/>
      <c r="AN284" s="1106"/>
      <c r="AO284" s="1106"/>
      <c r="AP284" s="1106"/>
      <c r="AQ284" s="1106"/>
      <c r="AR284" s="1106"/>
      <c r="AS284" s="1106"/>
      <c r="AT284" s="1106"/>
      <c r="AU284" s="1106"/>
      <c r="AV284" s="1106"/>
      <c r="AW284" s="1106"/>
      <c r="AX284" s="1106"/>
      <c r="AY284" s="1106"/>
      <c r="AZ284" s="1106"/>
      <c r="BA284" s="1106"/>
      <c r="BB284" s="1106"/>
      <c r="BC284" s="1106"/>
      <c r="BD284" s="1106"/>
      <c r="BE284" s="1106"/>
      <c r="BF284" s="1106"/>
      <c r="BG284" s="1106"/>
      <c r="BH284" s="1106"/>
      <c r="BI284" s="1106"/>
      <c r="BJ284" s="1106"/>
      <c r="BK284" s="1106"/>
      <c r="BL284" s="1106"/>
      <c r="BM284" s="1106"/>
      <c r="BN284" s="1106"/>
      <c r="BO284" s="1106"/>
      <c r="BP284" s="1106"/>
      <c r="BQ284" s="1106"/>
      <c r="BR284" s="1106"/>
      <c r="BS284" s="1106"/>
      <c r="BT284" s="1106"/>
      <c r="BU284" s="1106"/>
      <c r="BV284" s="1106"/>
      <c r="BW284" s="1106"/>
      <c r="BX284" s="1106"/>
      <c r="BY284" s="1106"/>
      <c r="BZ284" s="1106"/>
      <c r="CA284" s="1106"/>
      <c r="CB284" s="1106"/>
      <c r="CC284" s="1106"/>
      <c r="CD284" s="1106"/>
      <c r="CE284" s="1106"/>
      <c r="CF284" s="1106"/>
      <c r="CG284" s="1106"/>
      <c r="CH284" s="1106"/>
      <c r="CI284" s="1106"/>
      <c r="CJ284" s="1106"/>
      <c r="CK284" s="1106"/>
      <c r="CL284" s="1106"/>
      <c r="CM284" s="1106"/>
      <c r="CN284" s="1106"/>
      <c r="CO284" s="1106"/>
      <c r="CP284" s="1106"/>
      <c r="CQ284" s="1106"/>
      <c r="CR284" s="1106"/>
      <c r="CS284" s="1106"/>
      <c r="CT284" s="1106"/>
      <c r="CU284" s="1106"/>
      <c r="CV284" s="1106"/>
      <c r="CW284" s="1106"/>
      <c r="CX284" s="1106"/>
      <c r="CY284" s="1106"/>
    </row>
    <row r="285" spans="1:103" s="1116" customFormat="1" ht="15" hidden="1" customHeight="1">
      <c r="A285" s="1397"/>
      <c r="B285" s="1169"/>
      <c r="C285" s="1205"/>
      <c r="D285" s="1106"/>
      <c r="E285" s="1106"/>
      <c r="F285" s="1106"/>
      <c r="G285" s="1106"/>
      <c r="H285" s="1106"/>
      <c r="I285" s="1106"/>
      <c r="J285" s="1106"/>
      <c r="K285" s="1106"/>
      <c r="L285" s="1106"/>
      <c r="M285" s="1106"/>
      <c r="N285" s="1106"/>
      <c r="O285" s="1106"/>
      <c r="P285" s="1106"/>
      <c r="Q285" s="1106"/>
      <c r="R285" s="1106"/>
      <c r="S285" s="1106"/>
      <c r="T285" s="1106"/>
      <c r="U285" s="1106"/>
      <c r="V285" s="1106"/>
      <c r="W285" s="1106"/>
      <c r="X285" s="1106"/>
      <c r="Y285" s="1106"/>
      <c r="Z285" s="1106"/>
      <c r="AA285" s="1106"/>
      <c r="AB285" s="1106"/>
      <c r="AC285" s="1106"/>
      <c r="AD285" s="1106"/>
      <c r="AE285" s="1106"/>
      <c r="AF285" s="1106"/>
      <c r="AG285" s="1106"/>
      <c r="AH285" s="1106"/>
      <c r="AI285" s="1106"/>
      <c r="AJ285" s="1106"/>
      <c r="AK285" s="1106"/>
      <c r="AL285" s="1106"/>
      <c r="AM285" s="1106"/>
      <c r="AN285" s="1106"/>
      <c r="AO285" s="1106"/>
      <c r="AP285" s="1106"/>
      <c r="AQ285" s="1106"/>
      <c r="AR285" s="1106"/>
      <c r="AS285" s="1106"/>
      <c r="AT285" s="1106"/>
      <c r="AU285" s="1106"/>
      <c r="AV285" s="1106"/>
      <c r="AW285" s="1106"/>
      <c r="AX285" s="1106"/>
      <c r="AY285" s="1106"/>
      <c r="AZ285" s="1106"/>
      <c r="BA285" s="1106"/>
      <c r="BB285" s="1106"/>
      <c r="BC285" s="1106"/>
      <c r="BD285" s="1106"/>
      <c r="BE285" s="1106"/>
      <c r="BF285" s="1106"/>
      <c r="BG285" s="1106"/>
      <c r="BH285" s="1106"/>
      <c r="BI285" s="1106"/>
      <c r="BJ285" s="1106"/>
      <c r="BK285" s="1106"/>
      <c r="BL285" s="1106"/>
      <c r="BM285" s="1106"/>
      <c r="BN285" s="1106"/>
      <c r="BO285" s="1106"/>
      <c r="BP285" s="1106"/>
      <c r="BQ285" s="1106"/>
      <c r="BR285" s="1106"/>
      <c r="BS285" s="1106"/>
      <c r="BT285" s="1106"/>
      <c r="BU285" s="1106"/>
      <c r="BV285" s="1106"/>
      <c r="BW285" s="1106"/>
      <c r="BX285" s="1106"/>
      <c r="BY285" s="1106"/>
      <c r="BZ285" s="1106"/>
      <c r="CA285" s="1106"/>
      <c r="CB285" s="1106"/>
      <c r="CC285" s="1106"/>
      <c r="CD285" s="1106"/>
      <c r="CE285" s="1106"/>
      <c r="CF285" s="1106"/>
      <c r="CG285" s="1106"/>
      <c r="CH285" s="1106"/>
      <c r="CI285" s="1106"/>
      <c r="CJ285" s="1106"/>
      <c r="CK285" s="1106"/>
      <c r="CL285" s="1106"/>
      <c r="CM285" s="1106"/>
      <c r="CN285" s="1106"/>
      <c r="CO285" s="1106"/>
      <c r="CP285" s="1106"/>
      <c r="CQ285" s="1106"/>
      <c r="CR285" s="1106"/>
      <c r="CS285" s="1106"/>
      <c r="CT285" s="1106"/>
      <c r="CU285" s="1106"/>
      <c r="CV285" s="1106"/>
      <c r="CW285" s="1106"/>
      <c r="CX285" s="1106"/>
      <c r="CY285" s="1106"/>
    </row>
    <row r="286" spans="1:103" s="1116" customFormat="1" ht="15" hidden="1" customHeight="1">
      <c r="A286" s="1397"/>
      <c r="B286" s="1169"/>
      <c r="C286" s="1205"/>
      <c r="D286" s="1106"/>
      <c r="E286" s="1106"/>
      <c r="F286" s="1106"/>
      <c r="G286" s="1106"/>
      <c r="H286" s="1106"/>
      <c r="I286" s="1106"/>
      <c r="J286" s="1106"/>
      <c r="K286" s="1106"/>
      <c r="L286" s="1106"/>
      <c r="M286" s="1106"/>
      <c r="N286" s="1106"/>
      <c r="O286" s="1106"/>
      <c r="P286" s="1106"/>
      <c r="Q286" s="1106"/>
      <c r="R286" s="1106"/>
      <c r="S286" s="1106"/>
      <c r="T286" s="1106"/>
      <c r="U286" s="1106"/>
      <c r="V286" s="1106"/>
      <c r="W286" s="1106"/>
      <c r="X286" s="1106"/>
      <c r="Y286" s="1106"/>
      <c r="Z286" s="1106"/>
      <c r="AA286" s="1106"/>
      <c r="AB286" s="1106"/>
      <c r="AC286" s="1106"/>
      <c r="AD286" s="1106"/>
      <c r="AE286" s="1106"/>
      <c r="AF286" s="1106"/>
      <c r="AG286" s="1106"/>
      <c r="AH286" s="1106"/>
      <c r="AI286" s="1106"/>
      <c r="AJ286" s="1106"/>
      <c r="AK286" s="1106"/>
      <c r="AL286" s="1106"/>
      <c r="AM286" s="1106"/>
      <c r="AN286" s="1106"/>
      <c r="AO286" s="1106"/>
      <c r="AP286" s="1106"/>
      <c r="AQ286" s="1106"/>
      <c r="AR286" s="1106"/>
      <c r="AS286" s="1106"/>
      <c r="AT286" s="1106"/>
      <c r="AU286" s="1106"/>
      <c r="AV286" s="1106"/>
      <c r="AW286" s="1106"/>
      <c r="AX286" s="1106"/>
      <c r="AY286" s="1106"/>
      <c r="AZ286" s="1106"/>
      <c r="BA286" s="1106"/>
      <c r="BB286" s="1106"/>
      <c r="BC286" s="1106"/>
      <c r="BD286" s="1106"/>
      <c r="BE286" s="1106"/>
      <c r="BF286" s="1106"/>
      <c r="BG286" s="1106"/>
      <c r="BH286" s="1106"/>
      <c r="BI286" s="1106"/>
      <c r="BJ286" s="1106"/>
      <c r="BK286" s="1106"/>
      <c r="BL286" s="1106"/>
      <c r="BM286" s="1106"/>
      <c r="BN286" s="1106"/>
      <c r="BO286" s="1106"/>
      <c r="BP286" s="1106"/>
      <c r="BQ286" s="1106"/>
      <c r="BR286" s="1106"/>
      <c r="BS286" s="1106"/>
      <c r="BT286" s="1106"/>
      <c r="BU286" s="1106"/>
      <c r="BV286" s="1106"/>
      <c r="BW286" s="1106"/>
      <c r="BX286" s="1106"/>
      <c r="BY286" s="1106"/>
      <c r="BZ286" s="1106"/>
      <c r="CA286" s="1106"/>
      <c r="CB286" s="1106"/>
      <c r="CC286" s="1106"/>
      <c r="CD286" s="1106"/>
      <c r="CE286" s="1106"/>
      <c r="CF286" s="1106"/>
      <c r="CG286" s="1106"/>
      <c r="CH286" s="1106"/>
      <c r="CI286" s="1106"/>
      <c r="CJ286" s="1106"/>
      <c r="CK286" s="1106"/>
      <c r="CL286" s="1106"/>
      <c r="CM286" s="1106"/>
      <c r="CN286" s="1106"/>
      <c r="CO286" s="1106"/>
      <c r="CP286" s="1106"/>
      <c r="CQ286" s="1106"/>
      <c r="CR286" s="1106"/>
      <c r="CS286" s="1106"/>
      <c r="CT286" s="1106"/>
      <c r="CU286" s="1106"/>
      <c r="CV286" s="1106"/>
      <c r="CW286" s="1106"/>
      <c r="CX286" s="1106"/>
      <c r="CY286" s="1106"/>
    </row>
    <row r="287" spans="1:103" s="1116" customFormat="1" ht="15" hidden="1" customHeight="1">
      <c r="A287" s="1397"/>
      <c r="B287" s="1169"/>
      <c r="C287" s="1205"/>
      <c r="D287" s="1106"/>
      <c r="E287" s="1106"/>
      <c r="F287" s="1106"/>
      <c r="G287" s="1106"/>
      <c r="H287" s="1106"/>
      <c r="I287" s="1106"/>
      <c r="J287" s="1106"/>
      <c r="K287" s="1106"/>
      <c r="L287" s="1106"/>
      <c r="M287" s="1106"/>
      <c r="N287" s="1106"/>
      <c r="O287" s="1106"/>
      <c r="P287" s="1106"/>
      <c r="Q287" s="1106"/>
      <c r="R287" s="1106"/>
      <c r="S287" s="1106"/>
      <c r="T287" s="1106"/>
      <c r="U287" s="1106"/>
      <c r="V287" s="1106"/>
      <c r="W287" s="1106"/>
      <c r="X287" s="1106"/>
      <c r="Y287" s="1106"/>
      <c r="Z287" s="1106"/>
      <c r="AA287" s="1106"/>
      <c r="AB287" s="1106"/>
      <c r="AC287" s="1106"/>
      <c r="AD287" s="1106"/>
      <c r="AE287" s="1106"/>
      <c r="AF287" s="1106"/>
      <c r="AG287" s="1106"/>
      <c r="AH287" s="1106"/>
      <c r="AI287" s="1106"/>
      <c r="AJ287" s="1106"/>
      <c r="AK287" s="1106"/>
      <c r="AL287" s="1106"/>
      <c r="AM287" s="1106"/>
      <c r="AN287" s="1106"/>
      <c r="AO287" s="1106"/>
      <c r="AP287" s="1106"/>
      <c r="AQ287" s="1106"/>
      <c r="AR287" s="1106"/>
      <c r="AS287" s="1106"/>
      <c r="AT287" s="1106"/>
      <c r="AU287" s="1106"/>
      <c r="AV287" s="1106"/>
      <c r="AW287" s="1106"/>
      <c r="AX287" s="1106"/>
      <c r="AY287" s="1106"/>
      <c r="AZ287" s="1106"/>
      <c r="BA287" s="1106"/>
      <c r="BB287" s="1106"/>
      <c r="BC287" s="1106"/>
      <c r="BD287" s="1106"/>
      <c r="BE287" s="1106"/>
      <c r="BF287" s="1106"/>
      <c r="BG287" s="1106"/>
      <c r="BH287" s="1106"/>
      <c r="BI287" s="1106"/>
      <c r="BJ287" s="1106"/>
      <c r="BK287" s="1106"/>
      <c r="BL287" s="1106"/>
      <c r="BM287" s="1106"/>
      <c r="BN287" s="1106"/>
      <c r="BO287" s="1106"/>
      <c r="BP287" s="1106"/>
      <c r="BQ287" s="1106"/>
      <c r="BR287" s="1106"/>
      <c r="BS287" s="1106"/>
      <c r="BT287" s="1106"/>
      <c r="BU287" s="1106"/>
      <c r="BV287" s="1106"/>
      <c r="BW287" s="1106"/>
      <c r="BX287" s="1106"/>
      <c r="BY287" s="1106"/>
      <c r="BZ287" s="1106"/>
      <c r="CA287" s="1106"/>
      <c r="CB287" s="1106"/>
      <c r="CC287" s="1106"/>
      <c r="CD287" s="1106"/>
      <c r="CE287" s="1106"/>
      <c r="CF287" s="1106"/>
      <c r="CG287" s="1106"/>
      <c r="CH287" s="1106"/>
      <c r="CI287" s="1106"/>
      <c r="CJ287" s="1106"/>
      <c r="CK287" s="1106"/>
      <c r="CL287" s="1106"/>
      <c r="CM287" s="1106"/>
      <c r="CN287" s="1106"/>
      <c r="CO287" s="1106"/>
      <c r="CP287" s="1106"/>
      <c r="CQ287" s="1106"/>
      <c r="CR287" s="1106"/>
      <c r="CS287" s="1106"/>
      <c r="CT287" s="1106"/>
      <c r="CU287" s="1106"/>
      <c r="CV287" s="1106"/>
      <c r="CW287" s="1106"/>
      <c r="CX287" s="1106"/>
      <c r="CY287" s="1106"/>
    </row>
    <row r="288" spans="1:103" s="1116" customFormat="1" ht="15" hidden="1" customHeight="1">
      <c r="A288" s="1397"/>
      <c r="B288" s="1169"/>
      <c r="C288" s="1205"/>
      <c r="D288" s="1106"/>
      <c r="E288" s="1106"/>
      <c r="F288" s="1106"/>
      <c r="G288" s="1106"/>
      <c r="H288" s="1106"/>
      <c r="I288" s="1106"/>
      <c r="J288" s="1106"/>
      <c r="K288" s="1106"/>
      <c r="L288" s="1106"/>
      <c r="M288" s="1106"/>
      <c r="N288" s="1106"/>
      <c r="O288" s="1106"/>
      <c r="P288" s="1106"/>
      <c r="Q288" s="1106"/>
      <c r="R288" s="1106"/>
      <c r="S288" s="1106"/>
      <c r="T288" s="1106"/>
      <c r="U288" s="1106"/>
      <c r="V288" s="1106"/>
      <c r="W288" s="1106"/>
      <c r="X288" s="1106"/>
      <c r="Y288" s="1106"/>
      <c r="Z288" s="1106"/>
      <c r="AA288" s="1106"/>
      <c r="AB288" s="1106"/>
      <c r="AC288" s="1106"/>
      <c r="AD288" s="1106"/>
      <c r="AE288" s="1106"/>
      <c r="AF288" s="1106"/>
      <c r="AG288" s="1106"/>
      <c r="AH288" s="1106"/>
      <c r="AI288" s="1106"/>
      <c r="AJ288" s="1106"/>
      <c r="AK288" s="1106"/>
      <c r="AL288" s="1106"/>
      <c r="AM288" s="1106"/>
      <c r="AN288" s="1106"/>
      <c r="AO288" s="1106"/>
      <c r="AP288" s="1106"/>
      <c r="AQ288" s="1106"/>
      <c r="AR288" s="1106"/>
      <c r="AS288" s="1106"/>
      <c r="AT288" s="1106"/>
      <c r="AU288" s="1106"/>
      <c r="AV288" s="1106"/>
      <c r="AW288" s="1106"/>
      <c r="AX288" s="1106"/>
      <c r="AY288" s="1106"/>
      <c r="AZ288" s="1106"/>
      <c r="BA288" s="1106"/>
      <c r="BB288" s="1106"/>
      <c r="BC288" s="1106"/>
      <c r="BD288" s="1106"/>
      <c r="BE288" s="1106"/>
      <c r="BF288" s="1106"/>
      <c r="BG288" s="1106"/>
      <c r="BH288" s="1106"/>
      <c r="BI288" s="1106"/>
      <c r="BJ288" s="1106"/>
      <c r="BK288" s="1106"/>
      <c r="BL288" s="1106"/>
      <c r="BM288" s="1106"/>
      <c r="BN288" s="1106"/>
      <c r="BO288" s="1106"/>
      <c r="BP288" s="1106"/>
      <c r="BQ288" s="1106"/>
      <c r="BR288" s="1106"/>
      <c r="BS288" s="1106"/>
      <c r="BT288" s="1106"/>
      <c r="BU288" s="1106"/>
      <c r="BV288" s="1106"/>
      <c r="BW288" s="1106"/>
      <c r="BX288" s="1106"/>
      <c r="BY288" s="1106"/>
      <c r="BZ288" s="1106"/>
      <c r="CA288" s="1106"/>
      <c r="CB288" s="1106"/>
      <c r="CC288" s="1106"/>
      <c r="CD288" s="1106"/>
      <c r="CE288" s="1106"/>
      <c r="CF288" s="1106"/>
      <c r="CG288" s="1106"/>
      <c r="CH288" s="1106"/>
      <c r="CI288" s="1106"/>
      <c r="CJ288" s="1106"/>
      <c r="CK288" s="1106"/>
      <c r="CL288" s="1106"/>
      <c r="CM288" s="1106"/>
      <c r="CN288" s="1106"/>
      <c r="CO288" s="1106"/>
      <c r="CP288" s="1106"/>
      <c r="CQ288" s="1106"/>
      <c r="CR288" s="1106"/>
      <c r="CS288" s="1106"/>
      <c r="CT288" s="1106"/>
      <c r="CU288" s="1106"/>
      <c r="CV288" s="1106"/>
      <c r="CW288" s="1106"/>
      <c r="CX288" s="1106"/>
      <c r="CY288" s="1106"/>
    </row>
    <row r="289" spans="1:103" s="1116" customFormat="1" ht="15" hidden="1" customHeight="1">
      <c r="A289" s="1397"/>
      <c r="B289" s="1169"/>
      <c r="C289" s="1205"/>
      <c r="D289" s="1106"/>
      <c r="E289" s="1106"/>
      <c r="F289" s="1106"/>
      <c r="G289" s="1106"/>
      <c r="H289" s="1106"/>
      <c r="I289" s="1106"/>
      <c r="J289" s="1106"/>
      <c r="K289" s="1106"/>
      <c r="L289" s="1106"/>
      <c r="M289" s="1106"/>
      <c r="N289" s="1106"/>
      <c r="O289" s="1106"/>
      <c r="P289" s="1106"/>
      <c r="Q289" s="1106"/>
      <c r="R289" s="1106"/>
      <c r="S289" s="1106"/>
      <c r="T289" s="1106"/>
      <c r="U289" s="1106"/>
      <c r="V289" s="1106"/>
      <c r="W289" s="1106"/>
      <c r="X289" s="1106"/>
      <c r="Y289" s="1106"/>
      <c r="Z289" s="1106"/>
      <c r="AA289" s="1106"/>
      <c r="AB289" s="1106"/>
      <c r="AC289" s="1106"/>
      <c r="AD289" s="1106"/>
      <c r="AE289" s="1106"/>
      <c r="AF289" s="1106"/>
      <c r="AG289" s="1106"/>
      <c r="AH289" s="1106"/>
      <c r="AI289" s="1106"/>
      <c r="AJ289" s="1106"/>
      <c r="AK289" s="1106"/>
      <c r="AL289" s="1106"/>
      <c r="AM289" s="1106"/>
      <c r="AN289" s="1106"/>
      <c r="AO289" s="1106"/>
      <c r="AP289" s="1106"/>
      <c r="AQ289" s="1106"/>
      <c r="AR289" s="1106"/>
      <c r="AS289" s="1106"/>
      <c r="AT289" s="1106"/>
      <c r="AU289" s="1106"/>
      <c r="AV289" s="1106"/>
      <c r="AW289" s="1106"/>
      <c r="AX289" s="1106"/>
      <c r="AY289" s="1106"/>
      <c r="AZ289" s="1106"/>
      <c r="BA289" s="1106"/>
      <c r="BB289" s="1106"/>
      <c r="BC289" s="1106"/>
      <c r="BD289" s="1106"/>
      <c r="BE289" s="1106"/>
      <c r="BF289" s="1106"/>
      <c r="BG289" s="1106"/>
      <c r="BH289" s="1106"/>
      <c r="BI289" s="1106"/>
      <c r="BJ289" s="1106"/>
      <c r="BK289" s="1106"/>
      <c r="BL289" s="1106"/>
      <c r="BM289" s="1106"/>
      <c r="BN289" s="1106"/>
      <c r="BO289" s="1106"/>
      <c r="BP289" s="1106"/>
      <c r="BQ289" s="1106"/>
      <c r="BR289" s="1106"/>
      <c r="BS289" s="1106"/>
      <c r="BT289" s="1106"/>
      <c r="BU289" s="1106"/>
      <c r="BV289" s="1106"/>
      <c r="BW289" s="1106"/>
      <c r="BX289" s="1106"/>
      <c r="BY289" s="1106"/>
      <c r="BZ289" s="1106"/>
      <c r="CA289" s="1106"/>
      <c r="CB289" s="1106"/>
      <c r="CC289" s="1106"/>
      <c r="CD289" s="1106"/>
      <c r="CE289" s="1106"/>
      <c r="CF289" s="1106"/>
      <c r="CG289" s="1106"/>
      <c r="CH289" s="1106"/>
      <c r="CI289" s="1106"/>
      <c r="CJ289" s="1106"/>
      <c r="CK289" s="1106"/>
      <c r="CL289" s="1106"/>
      <c r="CM289" s="1106"/>
      <c r="CN289" s="1106"/>
      <c r="CO289" s="1106"/>
      <c r="CP289" s="1106"/>
      <c r="CQ289" s="1106"/>
      <c r="CR289" s="1106"/>
      <c r="CS289" s="1106"/>
      <c r="CT289" s="1106"/>
      <c r="CU289" s="1106"/>
      <c r="CV289" s="1106"/>
      <c r="CW289" s="1106"/>
      <c r="CX289" s="1106"/>
      <c r="CY289" s="1106"/>
    </row>
    <row r="290" spans="1:103" s="1116" customFormat="1" ht="15" hidden="1" customHeight="1">
      <c r="A290" s="1397"/>
      <c r="B290" s="1169"/>
      <c r="C290" s="1205"/>
      <c r="D290" s="1106"/>
      <c r="E290" s="1106"/>
      <c r="F290" s="1106"/>
      <c r="G290" s="1106"/>
      <c r="H290" s="1106"/>
      <c r="I290" s="1106"/>
      <c r="J290" s="1106"/>
      <c r="K290" s="1106"/>
      <c r="L290" s="1106"/>
      <c r="M290" s="1106"/>
      <c r="N290" s="1106"/>
      <c r="O290" s="1106"/>
      <c r="P290" s="1106"/>
      <c r="Q290" s="1106"/>
      <c r="R290" s="1106"/>
      <c r="S290" s="1106"/>
      <c r="T290" s="1106"/>
      <c r="U290" s="1106"/>
      <c r="V290" s="1106"/>
      <c r="W290" s="1106"/>
      <c r="X290" s="1106"/>
      <c r="Y290" s="1106"/>
      <c r="Z290" s="1106"/>
      <c r="AA290" s="1106"/>
      <c r="AB290" s="1106"/>
      <c r="AC290" s="1106"/>
      <c r="AD290" s="1106"/>
      <c r="AE290" s="1106"/>
      <c r="AF290" s="1106"/>
      <c r="AG290" s="1106"/>
      <c r="AH290" s="1106"/>
      <c r="AI290" s="1106"/>
      <c r="AJ290" s="1106"/>
      <c r="AK290" s="1106"/>
      <c r="AL290" s="1106"/>
      <c r="AM290" s="1106"/>
      <c r="AN290" s="1106"/>
      <c r="AO290" s="1106"/>
      <c r="AP290" s="1106"/>
      <c r="AQ290" s="1106"/>
      <c r="AR290" s="1106"/>
      <c r="AS290" s="1106"/>
      <c r="AT290" s="1106"/>
      <c r="AU290" s="1106"/>
      <c r="AV290" s="1106"/>
      <c r="AW290" s="1106"/>
      <c r="AX290" s="1106"/>
      <c r="AY290" s="1106"/>
      <c r="AZ290" s="1106"/>
      <c r="BA290" s="1106"/>
      <c r="BB290" s="1106"/>
      <c r="BC290" s="1106"/>
      <c r="BD290" s="1106"/>
      <c r="BE290" s="1106"/>
      <c r="BF290" s="1106"/>
      <c r="BG290" s="1106"/>
      <c r="BH290" s="1106"/>
      <c r="BI290" s="1106"/>
      <c r="BJ290" s="1106"/>
      <c r="BK290" s="1106"/>
      <c r="BL290" s="1106"/>
      <c r="BM290" s="1106"/>
      <c r="BN290" s="1106"/>
      <c r="BO290" s="1106"/>
      <c r="BP290" s="1106"/>
      <c r="BQ290" s="1106"/>
      <c r="BR290" s="1106"/>
      <c r="BS290" s="1106"/>
      <c r="BT290" s="1106"/>
      <c r="BU290" s="1106"/>
      <c r="BV290" s="1106"/>
      <c r="BW290" s="1106"/>
      <c r="BX290" s="1106"/>
      <c r="BY290" s="1106"/>
      <c r="BZ290" s="1106"/>
      <c r="CA290" s="1106"/>
      <c r="CB290" s="1106"/>
      <c r="CC290" s="1106"/>
      <c r="CD290" s="1106"/>
      <c r="CE290" s="1106"/>
      <c r="CF290" s="1106"/>
      <c r="CG290" s="1106"/>
      <c r="CH290" s="1106"/>
      <c r="CI290" s="1106"/>
      <c r="CJ290" s="1106"/>
      <c r="CK290" s="1106"/>
      <c r="CL290" s="1106"/>
      <c r="CM290" s="1106"/>
      <c r="CN290" s="1106"/>
      <c r="CO290" s="1106"/>
      <c r="CP290" s="1106"/>
      <c r="CQ290" s="1106"/>
      <c r="CR290" s="1106"/>
      <c r="CS290" s="1106"/>
      <c r="CT290" s="1106"/>
      <c r="CU290" s="1106"/>
      <c r="CV290" s="1106"/>
      <c r="CW290" s="1106"/>
      <c r="CX290" s="1106"/>
      <c r="CY290" s="1106"/>
    </row>
    <row r="291" spans="1:103" s="1116" customFormat="1" ht="15" hidden="1" customHeight="1">
      <c r="A291" s="1397"/>
      <c r="B291" s="1169"/>
      <c r="C291" s="1205"/>
      <c r="D291" s="1106"/>
      <c r="E291" s="1106"/>
      <c r="F291" s="1106"/>
      <c r="G291" s="1106"/>
      <c r="H291" s="1106"/>
      <c r="I291" s="1106"/>
      <c r="J291" s="1106"/>
      <c r="K291" s="1106"/>
      <c r="L291" s="1106"/>
      <c r="M291" s="1106"/>
      <c r="N291" s="1106"/>
      <c r="O291" s="1106"/>
      <c r="P291" s="1106"/>
      <c r="Q291" s="1106"/>
      <c r="R291" s="1106"/>
      <c r="S291" s="1106"/>
      <c r="T291" s="1106"/>
      <c r="U291" s="1106"/>
      <c r="V291" s="1106"/>
      <c r="W291" s="1106"/>
      <c r="X291" s="1106"/>
      <c r="Y291" s="1106"/>
      <c r="Z291" s="1106"/>
      <c r="AA291" s="1106"/>
      <c r="AB291" s="1106"/>
      <c r="AC291" s="1106"/>
      <c r="AD291" s="1106"/>
      <c r="AE291" s="1106"/>
      <c r="AF291" s="1106"/>
      <c r="AG291" s="1106"/>
      <c r="AH291" s="1106"/>
      <c r="AI291" s="1106"/>
      <c r="AJ291" s="1106"/>
      <c r="AK291" s="1106"/>
      <c r="AL291" s="1106"/>
      <c r="AM291" s="1106"/>
      <c r="AN291" s="1106"/>
      <c r="AO291" s="1106"/>
      <c r="AP291" s="1106"/>
      <c r="AQ291" s="1106"/>
      <c r="AR291" s="1106"/>
      <c r="AS291" s="1106"/>
      <c r="AT291" s="1106"/>
      <c r="AU291" s="1106"/>
      <c r="AV291" s="1106"/>
      <c r="AW291" s="1106"/>
      <c r="AX291" s="1106"/>
      <c r="AY291" s="1106"/>
      <c r="AZ291" s="1106"/>
      <c r="BA291" s="1106"/>
      <c r="BB291" s="1106"/>
      <c r="BC291" s="1106"/>
      <c r="BD291" s="1106"/>
      <c r="BE291" s="1106"/>
      <c r="BF291" s="1106"/>
      <c r="BG291" s="1106"/>
      <c r="BH291" s="1106"/>
      <c r="BI291" s="1106"/>
      <c r="BJ291" s="1106"/>
      <c r="BK291" s="1106"/>
      <c r="BL291" s="1106"/>
      <c r="BM291" s="1106"/>
      <c r="BN291" s="1106"/>
      <c r="BO291" s="1106"/>
      <c r="BP291" s="1106"/>
      <c r="BQ291" s="1106"/>
      <c r="BR291" s="1106"/>
      <c r="BS291" s="1106"/>
      <c r="BT291" s="1106"/>
      <c r="BU291" s="1106"/>
      <c r="BV291" s="1106"/>
      <c r="BW291" s="1106"/>
      <c r="BX291" s="1106"/>
      <c r="BY291" s="1106"/>
      <c r="BZ291" s="1106"/>
      <c r="CA291" s="1106"/>
      <c r="CB291" s="1106"/>
      <c r="CC291" s="1106"/>
      <c r="CD291" s="1106"/>
      <c r="CE291" s="1106"/>
      <c r="CF291" s="1106"/>
      <c r="CG291" s="1106"/>
      <c r="CH291" s="1106"/>
      <c r="CI291" s="1106"/>
      <c r="CJ291" s="1106"/>
      <c r="CK291" s="1106"/>
      <c r="CL291" s="1106"/>
      <c r="CM291" s="1106"/>
      <c r="CN291" s="1106"/>
      <c r="CO291" s="1106"/>
      <c r="CP291" s="1106"/>
      <c r="CQ291" s="1106"/>
      <c r="CR291" s="1106"/>
      <c r="CS291" s="1106"/>
      <c r="CT291" s="1106"/>
      <c r="CU291" s="1106"/>
      <c r="CV291" s="1106"/>
      <c r="CW291" s="1106"/>
      <c r="CX291" s="1106"/>
      <c r="CY291" s="1106"/>
    </row>
    <row r="292" spans="1:103" s="1116" customFormat="1" ht="15" hidden="1" customHeight="1">
      <c r="A292" s="1397"/>
      <c r="B292" s="1169"/>
      <c r="C292" s="1205"/>
      <c r="D292" s="1106"/>
      <c r="E292" s="1106"/>
      <c r="F292" s="1106"/>
      <c r="G292" s="1106"/>
      <c r="H292" s="1106"/>
      <c r="I292" s="1106"/>
      <c r="J292" s="1106"/>
      <c r="K292" s="1106"/>
      <c r="L292" s="1106"/>
      <c r="M292" s="1106"/>
      <c r="N292" s="1106"/>
      <c r="O292" s="1106"/>
      <c r="P292" s="1106"/>
      <c r="Q292" s="1106"/>
      <c r="R292" s="1106"/>
      <c r="S292" s="1106"/>
      <c r="T292" s="1106"/>
      <c r="U292" s="1106"/>
      <c r="V292" s="1106"/>
      <c r="W292" s="1106"/>
      <c r="X292" s="1106"/>
      <c r="Y292" s="1106"/>
      <c r="Z292" s="1106"/>
      <c r="AA292" s="1106"/>
      <c r="AB292" s="1106"/>
      <c r="AC292" s="1106"/>
      <c r="AD292" s="1106"/>
      <c r="AE292" s="1106"/>
      <c r="AF292" s="1106"/>
      <c r="AG292" s="1106"/>
      <c r="AH292" s="1106"/>
      <c r="AI292" s="1106"/>
      <c r="AJ292" s="1106"/>
      <c r="AK292" s="1106"/>
      <c r="AL292" s="1106"/>
      <c r="AM292" s="1106"/>
      <c r="AN292" s="1106"/>
      <c r="AO292" s="1106"/>
      <c r="AP292" s="1106"/>
      <c r="AQ292" s="1106"/>
      <c r="AR292" s="1106"/>
      <c r="AS292" s="1106"/>
      <c r="AT292" s="1106"/>
      <c r="AU292" s="1106"/>
      <c r="AV292" s="1106"/>
      <c r="AW292" s="1106"/>
      <c r="AX292" s="1106"/>
      <c r="AY292" s="1106"/>
      <c r="AZ292" s="1106"/>
      <c r="BA292" s="1106"/>
      <c r="BB292" s="1106"/>
      <c r="BC292" s="1106"/>
      <c r="BD292" s="1106"/>
      <c r="BE292" s="1106"/>
      <c r="BF292" s="1106"/>
      <c r="BG292" s="1106"/>
      <c r="BH292" s="1106"/>
      <c r="BI292" s="1106"/>
      <c r="BJ292" s="1106"/>
      <c r="BK292" s="1106"/>
      <c r="BL292" s="1106"/>
      <c r="BM292" s="1106"/>
      <c r="BN292" s="1106"/>
      <c r="BO292" s="1106"/>
      <c r="BP292" s="1106"/>
      <c r="BQ292" s="1106"/>
      <c r="BR292" s="1106"/>
      <c r="BS292" s="1106"/>
      <c r="BT292" s="1106"/>
      <c r="BU292" s="1106"/>
      <c r="BV292" s="1106"/>
      <c r="BW292" s="1106"/>
      <c r="BX292" s="1106"/>
      <c r="BY292" s="1106"/>
      <c r="BZ292" s="1106"/>
      <c r="CA292" s="1106"/>
      <c r="CB292" s="1106"/>
      <c r="CC292" s="1106"/>
      <c r="CD292" s="1106"/>
      <c r="CE292" s="1106"/>
      <c r="CF292" s="1106"/>
      <c r="CG292" s="1106"/>
      <c r="CH292" s="1106"/>
      <c r="CI292" s="1106"/>
      <c r="CJ292" s="1106"/>
      <c r="CK292" s="1106"/>
      <c r="CL292" s="1106"/>
      <c r="CM292" s="1106"/>
      <c r="CN292" s="1106"/>
      <c r="CO292" s="1106"/>
      <c r="CP292" s="1106"/>
      <c r="CQ292" s="1106"/>
      <c r="CR292" s="1106"/>
      <c r="CS292" s="1106"/>
      <c r="CT292" s="1106"/>
      <c r="CU292" s="1106"/>
      <c r="CV292" s="1106"/>
      <c r="CW292" s="1106"/>
      <c r="CX292" s="1106"/>
      <c r="CY292" s="1106"/>
    </row>
    <row r="293" spans="1:103" s="1116" customFormat="1" ht="15" hidden="1" customHeight="1">
      <c r="A293" s="1397"/>
      <c r="B293" s="1169"/>
      <c r="C293" s="1205"/>
      <c r="D293" s="1106"/>
      <c r="E293" s="1106"/>
      <c r="F293" s="1106"/>
      <c r="G293" s="1106"/>
      <c r="H293" s="1106"/>
      <c r="I293" s="1106"/>
      <c r="J293" s="1106"/>
      <c r="K293" s="1106"/>
      <c r="L293" s="1106"/>
      <c r="M293" s="1106"/>
      <c r="N293" s="1106"/>
      <c r="O293" s="1106"/>
      <c r="P293" s="1106"/>
      <c r="Q293" s="1106"/>
      <c r="R293" s="1106"/>
      <c r="S293" s="1106"/>
      <c r="T293" s="1106"/>
      <c r="U293" s="1106"/>
      <c r="V293" s="1106"/>
      <c r="W293" s="1106"/>
      <c r="X293" s="1106"/>
      <c r="Y293" s="1106"/>
      <c r="Z293" s="1106"/>
      <c r="AA293" s="1106"/>
      <c r="AB293" s="1106"/>
      <c r="AC293" s="1106"/>
      <c r="AD293" s="1106"/>
      <c r="AE293" s="1106"/>
      <c r="AF293" s="1106"/>
      <c r="AG293" s="1106"/>
      <c r="AH293" s="1106"/>
      <c r="AI293" s="1106"/>
      <c r="AJ293" s="1106"/>
      <c r="AK293" s="1106"/>
      <c r="AL293" s="1106"/>
      <c r="AM293" s="1106"/>
      <c r="AN293" s="1106"/>
      <c r="AO293" s="1106"/>
      <c r="AP293" s="1106"/>
      <c r="AQ293" s="1106"/>
      <c r="AR293" s="1106"/>
      <c r="AS293" s="1106"/>
      <c r="AT293" s="1106"/>
      <c r="AU293" s="1106"/>
      <c r="AV293" s="1106"/>
      <c r="AW293" s="1106"/>
      <c r="AX293" s="1106"/>
      <c r="AY293" s="1106"/>
      <c r="AZ293" s="1106"/>
      <c r="BA293" s="1106"/>
      <c r="BB293" s="1106"/>
      <c r="BC293" s="1106"/>
      <c r="BD293" s="1106"/>
      <c r="BE293" s="1106"/>
      <c r="BF293" s="1106"/>
      <c r="BG293" s="1106"/>
      <c r="BH293" s="1106"/>
      <c r="BI293" s="1106"/>
      <c r="BJ293" s="1106"/>
      <c r="BK293" s="1106"/>
      <c r="BL293" s="1106"/>
      <c r="BM293" s="1106"/>
      <c r="BN293" s="1106"/>
      <c r="BO293" s="1106"/>
      <c r="BP293" s="1106"/>
      <c r="BQ293" s="1106"/>
      <c r="BR293" s="1106"/>
      <c r="BS293" s="1106"/>
      <c r="BT293" s="1106"/>
      <c r="BU293" s="1106"/>
      <c r="BV293" s="1106"/>
      <c r="BW293" s="1106"/>
      <c r="BX293" s="1106"/>
      <c r="BY293" s="1106"/>
      <c r="BZ293" s="1106"/>
      <c r="CA293" s="1106"/>
      <c r="CB293" s="1106"/>
      <c r="CC293" s="1106"/>
      <c r="CD293" s="1106"/>
      <c r="CE293" s="1106"/>
      <c r="CF293" s="1106"/>
      <c r="CG293" s="1106"/>
      <c r="CH293" s="1106"/>
      <c r="CI293" s="1106"/>
      <c r="CJ293" s="1106"/>
      <c r="CK293" s="1106"/>
      <c r="CL293" s="1106"/>
      <c r="CM293" s="1106"/>
      <c r="CN293" s="1106"/>
      <c r="CO293" s="1106"/>
      <c r="CP293" s="1106"/>
      <c r="CQ293" s="1106"/>
      <c r="CR293" s="1106"/>
      <c r="CS293" s="1106"/>
      <c r="CT293" s="1106"/>
      <c r="CU293" s="1106"/>
      <c r="CV293" s="1106"/>
      <c r="CW293" s="1106"/>
      <c r="CX293" s="1106"/>
      <c r="CY293" s="1106"/>
    </row>
    <row r="294" spans="1:103" s="1116" customFormat="1" ht="15" hidden="1" customHeight="1">
      <c r="A294" s="1397"/>
      <c r="B294" s="1169"/>
      <c r="C294" s="1205"/>
      <c r="D294" s="1106"/>
      <c r="E294" s="1106"/>
      <c r="F294" s="1106"/>
      <c r="G294" s="1106"/>
      <c r="H294" s="1106"/>
      <c r="I294" s="1106"/>
      <c r="J294" s="1106"/>
      <c r="K294" s="1106"/>
      <c r="L294" s="1106"/>
      <c r="M294" s="1106"/>
      <c r="N294" s="1106"/>
      <c r="O294" s="1106"/>
      <c r="P294" s="1106"/>
      <c r="Q294" s="1106"/>
      <c r="R294" s="1106"/>
      <c r="S294" s="1106"/>
      <c r="T294" s="1106"/>
      <c r="U294" s="1106"/>
      <c r="V294" s="1106"/>
      <c r="W294" s="1106"/>
      <c r="X294" s="1106"/>
      <c r="Y294" s="1106"/>
      <c r="Z294" s="1106"/>
      <c r="AA294" s="1106"/>
      <c r="AB294" s="1106"/>
      <c r="AC294" s="1106"/>
      <c r="AD294" s="1106"/>
      <c r="AE294" s="1106"/>
      <c r="AF294" s="1106"/>
      <c r="AG294" s="1106"/>
      <c r="AH294" s="1106"/>
      <c r="AI294" s="1106"/>
      <c r="AJ294" s="1106"/>
      <c r="AK294" s="1106"/>
      <c r="AL294" s="1106"/>
      <c r="AM294" s="1106"/>
      <c r="AN294" s="1106"/>
      <c r="AO294" s="1106"/>
      <c r="AP294" s="1106"/>
      <c r="AQ294" s="1106"/>
      <c r="AR294" s="1106"/>
      <c r="AS294" s="1106"/>
      <c r="AT294" s="1106"/>
      <c r="AU294" s="1106"/>
      <c r="AV294" s="1106"/>
      <c r="AW294" s="1106"/>
      <c r="AX294" s="1106"/>
      <c r="AY294" s="1106"/>
      <c r="AZ294" s="1106"/>
      <c r="BA294" s="1106"/>
      <c r="BB294" s="1106"/>
      <c r="BC294" s="1106"/>
      <c r="BD294" s="1106"/>
      <c r="BE294" s="1106"/>
      <c r="BF294" s="1106"/>
      <c r="BG294" s="1106"/>
      <c r="BH294" s="1106"/>
      <c r="BI294" s="1106"/>
      <c r="BJ294" s="1106"/>
      <c r="BK294" s="1106"/>
      <c r="BL294" s="1106"/>
      <c r="BM294" s="1106"/>
      <c r="BN294" s="1106"/>
      <c r="BO294" s="1106"/>
      <c r="BP294" s="1106"/>
      <c r="BQ294" s="1106"/>
      <c r="BR294" s="1106"/>
      <c r="BS294" s="1106"/>
      <c r="BT294" s="1106"/>
      <c r="BU294" s="1106"/>
      <c r="BV294" s="1106"/>
      <c r="BW294" s="1106"/>
      <c r="BX294" s="1106"/>
      <c r="BY294" s="1106"/>
      <c r="BZ294" s="1106"/>
      <c r="CA294" s="1106"/>
      <c r="CB294" s="1106"/>
      <c r="CC294" s="1106"/>
      <c r="CD294" s="1106"/>
      <c r="CE294" s="1106"/>
      <c r="CF294" s="1106"/>
      <c r="CG294" s="1106"/>
      <c r="CH294" s="1106"/>
      <c r="CI294" s="1106"/>
      <c r="CJ294" s="1106"/>
      <c r="CK294" s="1106"/>
      <c r="CL294" s="1106"/>
      <c r="CM294" s="1106"/>
      <c r="CN294" s="1106"/>
      <c r="CO294" s="1106"/>
      <c r="CP294" s="1106"/>
      <c r="CQ294" s="1106"/>
      <c r="CR294" s="1106"/>
      <c r="CS294" s="1106"/>
      <c r="CT294" s="1106"/>
      <c r="CU294" s="1106"/>
      <c r="CV294" s="1106"/>
      <c r="CW294" s="1106"/>
      <c r="CX294" s="1106"/>
      <c r="CY294" s="1106"/>
    </row>
    <row r="295" spans="1:103" s="1116" customFormat="1" ht="15" hidden="1" customHeight="1">
      <c r="A295" s="1397"/>
      <c r="B295" s="1169"/>
      <c r="C295" s="1205"/>
      <c r="D295" s="1106"/>
      <c r="E295" s="1106"/>
      <c r="F295" s="1106"/>
      <c r="G295" s="1106"/>
      <c r="H295" s="1106"/>
      <c r="I295" s="1106"/>
      <c r="J295" s="1106"/>
      <c r="K295" s="1106"/>
      <c r="L295" s="1106"/>
      <c r="M295" s="1106"/>
      <c r="N295" s="1106"/>
      <c r="O295" s="1106"/>
      <c r="P295" s="1106"/>
      <c r="Q295" s="1106"/>
      <c r="R295" s="1106"/>
      <c r="S295" s="1106"/>
      <c r="T295" s="1106"/>
      <c r="U295" s="1106"/>
      <c r="V295" s="1106"/>
      <c r="W295" s="1106"/>
      <c r="X295" s="1106"/>
      <c r="Y295" s="1106"/>
      <c r="Z295" s="1106"/>
      <c r="AA295" s="1106"/>
      <c r="AB295" s="1106"/>
      <c r="AC295" s="1106"/>
      <c r="AD295" s="1106"/>
      <c r="AE295" s="1106"/>
      <c r="AF295" s="1106"/>
      <c r="AG295" s="1106"/>
      <c r="AH295" s="1106"/>
      <c r="AI295" s="1106"/>
      <c r="AJ295" s="1106"/>
      <c r="AK295" s="1106"/>
      <c r="AL295" s="1106"/>
      <c r="AM295" s="1106"/>
      <c r="AN295" s="1106"/>
      <c r="AO295" s="1106"/>
      <c r="AP295" s="1106"/>
      <c r="AQ295" s="1106"/>
      <c r="AR295" s="1106"/>
      <c r="AS295" s="1106"/>
      <c r="AT295" s="1106"/>
      <c r="AU295" s="1106"/>
      <c r="AV295" s="1106"/>
      <c r="AW295" s="1106"/>
      <c r="AX295" s="1106"/>
      <c r="AY295" s="1106"/>
      <c r="AZ295" s="1106"/>
      <c r="BA295" s="1106"/>
      <c r="BB295" s="1106"/>
      <c r="BC295" s="1106"/>
      <c r="BD295" s="1106"/>
      <c r="BE295" s="1106"/>
      <c r="BF295" s="1106"/>
      <c r="BG295" s="1106"/>
      <c r="BH295" s="1106"/>
      <c r="BI295" s="1106"/>
      <c r="BJ295" s="1106"/>
      <c r="BK295" s="1106"/>
      <c r="BL295" s="1106"/>
      <c r="BM295" s="1106"/>
      <c r="BN295" s="1106"/>
      <c r="BO295" s="1106"/>
      <c r="BP295" s="1106"/>
      <c r="BQ295" s="1106"/>
      <c r="BR295" s="1106"/>
      <c r="BS295" s="1106"/>
      <c r="BT295" s="1106"/>
      <c r="BU295" s="1106"/>
      <c r="BV295" s="1106"/>
      <c r="BW295" s="1106"/>
      <c r="BX295" s="1106"/>
      <c r="BY295" s="1106"/>
      <c r="BZ295" s="1106"/>
      <c r="CA295" s="1106"/>
      <c r="CB295" s="1106"/>
      <c r="CC295" s="1106"/>
      <c r="CD295" s="1106"/>
      <c r="CE295" s="1106"/>
      <c r="CF295" s="1106"/>
      <c r="CG295" s="1106"/>
      <c r="CH295" s="1106"/>
      <c r="CI295" s="1106"/>
      <c r="CJ295" s="1106"/>
      <c r="CK295" s="1106"/>
      <c r="CL295" s="1106"/>
      <c r="CM295" s="1106"/>
      <c r="CN295" s="1106"/>
      <c r="CO295" s="1106"/>
      <c r="CP295" s="1106"/>
      <c r="CQ295" s="1106"/>
      <c r="CR295" s="1106"/>
      <c r="CS295" s="1106"/>
      <c r="CT295" s="1106"/>
      <c r="CU295" s="1106"/>
      <c r="CV295" s="1106"/>
      <c r="CW295" s="1106"/>
      <c r="CX295" s="1106"/>
      <c r="CY295" s="1106"/>
    </row>
    <row r="296" spans="1:103" s="1116" customFormat="1" ht="15" hidden="1" customHeight="1">
      <c r="A296" s="1397"/>
      <c r="B296" s="1169"/>
      <c r="C296" s="1205"/>
      <c r="D296" s="1106"/>
      <c r="E296" s="1106"/>
      <c r="F296" s="1106"/>
      <c r="G296" s="1106"/>
      <c r="H296" s="1106"/>
      <c r="I296" s="1106"/>
      <c r="J296" s="1106"/>
      <c r="K296" s="1106"/>
      <c r="L296" s="1106"/>
      <c r="M296" s="1106"/>
      <c r="N296" s="1106"/>
      <c r="O296" s="1106"/>
      <c r="P296" s="1106"/>
      <c r="Q296" s="1106"/>
      <c r="R296" s="1106"/>
      <c r="S296" s="1106"/>
      <c r="T296" s="1106"/>
      <c r="U296" s="1106"/>
      <c r="V296" s="1106"/>
      <c r="W296" s="1106"/>
      <c r="X296" s="1106"/>
      <c r="Y296" s="1106"/>
      <c r="Z296" s="1106"/>
      <c r="AA296" s="1106"/>
      <c r="AB296" s="1106"/>
      <c r="AC296" s="1106"/>
      <c r="AD296" s="1106"/>
      <c r="AE296" s="1106"/>
      <c r="AF296" s="1106"/>
      <c r="AG296" s="1106"/>
      <c r="AH296" s="1106"/>
      <c r="AI296" s="1106"/>
      <c r="AJ296" s="1106"/>
      <c r="AK296" s="1106"/>
      <c r="AL296" s="1106"/>
      <c r="AM296" s="1106"/>
      <c r="AN296" s="1106"/>
      <c r="AO296" s="1106"/>
      <c r="AP296" s="1106"/>
      <c r="AQ296" s="1106"/>
      <c r="AR296" s="1106"/>
      <c r="AS296" s="1106"/>
      <c r="AT296" s="1106"/>
      <c r="AU296" s="1106"/>
      <c r="AV296" s="1106"/>
      <c r="AW296" s="1106"/>
      <c r="AX296" s="1106"/>
      <c r="AY296" s="1106"/>
      <c r="AZ296" s="1106"/>
      <c r="BA296" s="1106"/>
      <c r="BB296" s="1106"/>
      <c r="BC296" s="1106"/>
      <c r="BD296" s="1106"/>
      <c r="BE296" s="1106"/>
      <c r="BF296" s="1106"/>
      <c r="BG296" s="1106"/>
      <c r="BH296" s="1106"/>
      <c r="BI296" s="1106"/>
      <c r="BJ296" s="1106"/>
      <c r="BK296" s="1106"/>
      <c r="BL296" s="1106"/>
      <c r="BM296" s="1106"/>
      <c r="BN296" s="1106"/>
      <c r="BO296" s="1106"/>
      <c r="BP296" s="1106"/>
      <c r="BQ296" s="1106"/>
      <c r="BR296" s="1106"/>
      <c r="BS296" s="1106"/>
      <c r="BT296" s="1106"/>
      <c r="BU296" s="1106"/>
      <c r="BV296" s="1106"/>
      <c r="BW296" s="1106"/>
      <c r="BX296" s="1106"/>
      <c r="BY296" s="1106"/>
      <c r="BZ296" s="1106"/>
      <c r="CA296" s="1106"/>
      <c r="CB296" s="1106"/>
      <c r="CC296" s="1106"/>
      <c r="CD296" s="1106"/>
      <c r="CE296" s="1106"/>
      <c r="CF296" s="1106"/>
      <c r="CG296" s="1106"/>
      <c r="CH296" s="1106"/>
      <c r="CI296" s="1106"/>
      <c r="CJ296" s="1106"/>
      <c r="CK296" s="1106"/>
      <c r="CL296" s="1106"/>
      <c r="CM296" s="1106"/>
      <c r="CN296" s="1106"/>
      <c r="CO296" s="1106"/>
      <c r="CP296" s="1106"/>
      <c r="CQ296" s="1106"/>
      <c r="CR296" s="1106"/>
      <c r="CS296" s="1106"/>
      <c r="CT296" s="1106"/>
      <c r="CU296" s="1106"/>
      <c r="CV296" s="1106"/>
      <c r="CW296" s="1106"/>
      <c r="CX296" s="1106"/>
      <c r="CY296" s="1106"/>
    </row>
    <row r="297" spans="1:103" s="1116" customFormat="1" ht="15" hidden="1" customHeight="1">
      <c r="A297" s="1397"/>
      <c r="B297" s="1169"/>
      <c r="C297" s="1205"/>
      <c r="D297" s="1106"/>
      <c r="E297" s="1106"/>
      <c r="F297" s="1106"/>
      <c r="G297" s="1106"/>
      <c r="H297" s="1106"/>
      <c r="I297" s="1106"/>
      <c r="J297" s="1106"/>
      <c r="K297" s="1106"/>
      <c r="L297" s="1106"/>
      <c r="M297" s="1106"/>
      <c r="N297" s="1106"/>
      <c r="O297" s="1106"/>
      <c r="P297" s="1106"/>
      <c r="Q297" s="1106"/>
      <c r="R297" s="1106"/>
      <c r="S297" s="1106"/>
      <c r="T297" s="1106"/>
      <c r="U297" s="1106"/>
      <c r="V297" s="1106"/>
      <c r="W297" s="1106"/>
      <c r="X297" s="1106"/>
      <c r="Y297" s="1106"/>
      <c r="Z297" s="1106"/>
      <c r="AA297" s="1106"/>
      <c r="AB297" s="1106"/>
      <c r="AC297" s="1106"/>
      <c r="AD297" s="1106"/>
      <c r="AE297" s="1106"/>
      <c r="AF297" s="1106"/>
      <c r="AG297" s="1106"/>
      <c r="AH297" s="1106"/>
      <c r="AI297" s="1106"/>
      <c r="AJ297" s="1106"/>
      <c r="AK297" s="1106"/>
      <c r="AL297" s="1106"/>
      <c r="AM297" s="1106"/>
      <c r="AN297" s="1106"/>
      <c r="AO297" s="1106"/>
      <c r="AP297" s="1106"/>
      <c r="AQ297" s="1106"/>
      <c r="AR297" s="1106"/>
      <c r="AS297" s="1106"/>
      <c r="AT297" s="1106"/>
      <c r="AU297" s="1106"/>
      <c r="AV297" s="1106"/>
      <c r="AW297" s="1106"/>
      <c r="AX297" s="1106"/>
      <c r="AY297" s="1106"/>
      <c r="AZ297" s="1106"/>
      <c r="BA297" s="1106"/>
      <c r="BB297" s="1106"/>
      <c r="BC297" s="1106"/>
      <c r="BD297" s="1106"/>
      <c r="BE297" s="1106"/>
      <c r="BF297" s="1106"/>
      <c r="BG297" s="1106"/>
      <c r="BH297" s="1106"/>
      <c r="BI297" s="1106"/>
      <c r="BJ297" s="1106"/>
      <c r="BK297" s="1106"/>
      <c r="BL297" s="1106"/>
      <c r="BM297" s="1106"/>
      <c r="BN297" s="1106"/>
      <c r="BO297" s="1106"/>
      <c r="BP297" s="1106"/>
      <c r="BQ297" s="1106"/>
      <c r="BR297" s="1106"/>
      <c r="BS297" s="1106"/>
      <c r="BT297" s="1106"/>
      <c r="BU297" s="1106"/>
      <c r="BV297" s="1106"/>
      <c r="BW297" s="1106"/>
      <c r="BX297" s="1106"/>
      <c r="BY297" s="1106"/>
      <c r="BZ297" s="1106"/>
      <c r="CA297" s="1106"/>
      <c r="CB297" s="1106"/>
      <c r="CC297" s="1106"/>
      <c r="CD297" s="1106"/>
      <c r="CE297" s="1106"/>
      <c r="CF297" s="1106"/>
      <c r="CG297" s="1106"/>
      <c r="CH297" s="1106"/>
      <c r="CI297" s="1106"/>
      <c r="CJ297" s="1106"/>
      <c r="CK297" s="1106"/>
      <c r="CL297" s="1106"/>
      <c r="CM297" s="1106"/>
      <c r="CN297" s="1106"/>
      <c r="CO297" s="1106"/>
      <c r="CP297" s="1106"/>
      <c r="CQ297" s="1106"/>
      <c r="CR297" s="1106"/>
      <c r="CS297" s="1106"/>
      <c r="CT297" s="1106"/>
      <c r="CU297" s="1106"/>
      <c r="CV297" s="1106"/>
      <c r="CW297" s="1106"/>
      <c r="CX297" s="1106"/>
      <c r="CY297" s="1106"/>
    </row>
    <row r="298" spans="1:103" s="1116" customFormat="1" ht="15" hidden="1" customHeight="1">
      <c r="A298" s="1397"/>
      <c r="B298" s="1169"/>
      <c r="C298" s="1205"/>
      <c r="D298" s="1106"/>
      <c r="E298" s="1106"/>
      <c r="F298" s="1106"/>
      <c r="G298" s="1106"/>
      <c r="H298" s="1106"/>
      <c r="I298" s="1106"/>
      <c r="J298" s="1106"/>
      <c r="K298" s="1106"/>
      <c r="L298" s="1106"/>
      <c r="M298" s="1106"/>
      <c r="N298" s="1106"/>
      <c r="O298" s="1106"/>
      <c r="P298" s="1106"/>
      <c r="Q298" s="1106"/>
      <c r="R298" s="1106"/>
      <c r="S298" s="1106"/>
      <c r="T298" s="1106"/>
      <c r="U298" s="1106"/>
      <c r="V298" s="1106"/>
      <c r="W298" s="1106"/>
      <c r="X298" s="1106"/>
      <c r="Y298" s="1106"/>
      <c r="Z298" s="1106"/>
      <c r="AA298" s="1106"/>
      <c r="AB298" s="1106"/>
      <c r="AC298" s="1106"/>
      <c r="AD298" s="1106"/>
      <c r="AE298" s="1106"/>
      <c r="AF298" s="1106"/>
      <c r="AG298" s="1106"/>
      <c r="AH298" s="1106"/>
      <c r="AI298" s="1106"/>
      <c r="AJ298" s="1106"/>
      <c r="AK298" s="1106"/>
      <c r="AL298" s="1106"/>
      <c r="AM298" s="1106"/>
      <c r="AN298" s="1106"/>
      <c r="AO298" s="1106"/>
      <c r="AP298" s="1106"/>
      <c r="AQ298" s="1106"/>
      <c r="AR298" s="1106"/>
      <c r="AS298" s="1106"/>
      <c r="AT298" s="1106"/>
      <c r="AU298" s="1106"/>
      <c r="AV298" s="1106"/>
      <c r="AW298" s="1106"/>
      <c r="AX298" s="1106"/>
      <c r="AY298" s="1106"/>
      <c r="AZ298" s="1106"/>
      <c r="BA298" s="1106"/>
      <c r="BB298" s="1106"/>
      <c r="BC298" s="1106"/>
      <c r="BD298" s="1106"/>
      <c r="BE298" s="1106"/>
      <c r="BF298" s="1106"/>
      <c r="BG298" s="1106"/>
      <c r="BH298" s="1106"/>
      <c r="BI298" s="1106"/>
      <c r="BJ298" s="1106"/>
      <c r="BK298" s="1106"/>
      <c r="BL298" s="1106"/>
      <c r="BM298" s="1106"/>
      <c r="BN298" s="1106"/>
      <c r="BO298" s="1106"/>
      <c r="BP298" s="1106"/>
      <c r="BQ298" s="1106"/>
      <c r="BR298" s="1106"/>
      <c r="BS298" s="1106"/>
      <c r="BT298" s="1106"/>
      <c r="BU298" s="1106"/>
      <c r="BV298" s="1106"/>
      <c r="BW298" s="1106"/>
      <c r="BX298" s="1106"/>
      <c r="BY298" s="1106"/>
      <c r="BZ298" s="1106"/>
      <c r="CA298" s="1106"/>
      <c r="CB298" s="1106"/>
      <c r="CC298" s="1106"/>
      <c r="CD298" s="1106"/>
      <c r="CE298" s="1106"/>
      <c r="CF298" s="1106"/>
      <c r="CG298" s="1106"/>
      <c r="CH298" s="1106"/>
      <c r="CI298" s="1106"/>
      <c r="CJ298" s="1106"/>
      <c r="CK298" s="1106"/>
      <c r="CL298" s="1106"/>
      <c r="CM298" s="1106"/>
      <c r="CN298" s="1106"/>
      <c r="CO298" s="1106"/>
      <c r="CP298" s="1106"/>
      <c r="CQ298" s="1106"/>
      <c r="CR298" s="1106"/>
      <c r="CS298" s="1106"/>
      <c r="CT298" s="1106"/>
      <c r="CU298" s="1106"/>
      <c r="CV298" s="1106"/>
      <c r="CW298" s="1106"/>
      <c r="CX298" s="1106"/>
      <c r="CY298" s="1106"/>
    </row>
    <row r="299" spans="1:103" s="1116" customFormat="1" ht="15" hidden="1" customHeight="1">
      <c r="A299" s="1397"/>
      <c r="B299" s="1169"/>
      <c r="C299" s="1205"/>
      <c r="D299" s="1106"/>
      <c r="E299" s="1106"/>
      <c r="F299" s="1106"/>
      <c r="G299" s="1106"/>
      <c r="H299" s="1106"/>
      <c r="I299" s="1106"/>
      <c r="J299" s="1106"/>
      <c r="K299" s="1106"/>
      <c r="L299" s="1106"/>
      <c r="M299" s="1106"/>
      <c r="N299" s="1106"/>
      <c r="O299" s="1106"/>
      <c r="P299" s="1106"/>
      <c r="Q299" s="1106"/>
      <c r="R299" s="1106"/>
      <c r="S299" s="1106"/>
      <c r="T299" s="1106"/>
      <c r="U299" s="1106"/>
      <c r="V299" s="1106"/>
      <c r="W299" s="1106"/>
      <c r="X299" s="1106"/>
      <c r="Y299" s="1106"/>
      <c r="Z299" s="1106"/>
      <c r="AA299" s="1106"/>
      <c r="AB299" s="1106"/>
      <c r="AC299" s="1106"/>
      <c r="AD299" s="1106"/>
      <c r="AE299" s="1106"/>
      <c r="AF299" s="1106"/>
      <c r="AG299" s="1106"/>
      <c r="AH299" s="1106"/>
      <c r="AI299" s="1106"/>
      <c r="AJ299" s="1106"/>
      <c r="AK299" s="1106"/>
      <c r="AL299" s="1106"/>
      <c r="AM299" s="1106"/>
      <c r="AN299" s="1106"/>
      <c r="AO299" s="1106"/>
      <c r="AP299" s="1106"/>
      <c r="AQ299" s="1106"/>
      <c r="AR299" s="1106"/>
      <c r="AS299" s="1106"/>
      <c r="AT299" s="1106"/>
      <c r="AU299" s="1106"/>
      <c r="AV299" s="1106"/>
      <c r="AW299" s="1106"/>
      <c r="AX299" s="1106"/>
      <c r="AY299" s="1106"/>
      <c r="AZ299" s="1106"/>
      <c r="BA299" s="1106"/>
      <c r="BB299" s="1106"/>
      <c r="BC299" s="1106"/>
      <c r="BD299" s="1106"/>
      <c r="BE299" s="1106"/>
      <c r="BF299" s="1106"/>
      <c r="BG299" s="1106"/>
      <c r="BH299" s="1106"/>
      <c r="BI299" s="1106"/>
      <c r="BJ299" s="1106"/>
      <c r="BK299" s="1106"/>
      <c r="BL299" s="1106"/>
      <c r="BM299" s="1106"/>
      <c r="BN299" s="1106"/>
      <c r="BO299" s="1106"/>
      <c r="BP299" s="1106"/>
      <c r="BQ299" s="1106"/>
      <c r="BR299" s="1106"/>
      <c r="BS299" s="1106"/>
      <c r="BT299" s="1106"/>
      <c r="BU299" s="1106"/>
      <c r="BV299" s="1106"/>
      <c r="BW299" s="1106"/>
      <c r="BX299" s="1106"/>
      <c r="BY299" s="1106"/>
      <c r="BZ299" s="1106"/>
      <c r="CA299" s="1106"/>
      <c r="CB299" s="1106"/>
      <c r="CC299" s="1106"/>
      <c r="CD299" s="1106"/>
      <c r="CE299" s="1106"/>
      <c r="CF299" s="1106"/>
      <c r="CG299" s="1106"/>
      <c r="CH299" s="1106"/>
      <c r="CI299" s="1106"/>
      <c r="CJ299" s="1106"/>
      <c r="CK299" s="1106"/>
      <c r="CL299" s="1106"/>
      <c r="CM299" s="1106"/>
      <c r="CN299" s="1106"/>
      <c r="CO299" s="1106"/>
      <c r="CP299" s="1106"/>
      <c r="CQ299" s="1106"/>
      <c r="CR299" s="1106"/>
      <c r="CS299" s="1106"/>
      <c r="CT299" s="1106"/>
      <c r="CU299" s="1106"/>
      <c r="CV299" s="1106"/>
      <c r="CW299" s="1106"/>
      <c r="CX299" s="1106"/>
      <c r="CY299" s="1106"/>
    </row>
    <row r="300" spans="1:103" s="1116" customFormat="1" ht="15" hidden="1" customHeight="1">
      <c r="A300" s="1397"/>
      <c r="B300" s="1169"/>
      <c r="C300" s="1205"/>
      <c r="D300" s="1106"/>
      <c r="E300" s="1106"/>
      <c r="F300" s="1106"/>
      <c r="G300" s="1106"/>
      <c r="H300" s="1106"/>
      <c r="I300" s="1106"/>
      <c r="J300" s="1106"/>
      <c r="K300" s="1106"/>
      <c r="L300" s="1106"/>
      <c r="M300" s="1106"/>
      <c r="N300" s="1106"/>
      <c r="O300" s="1106"/>
      <c r="P300" s="1106"/>
      <c r="Q300" s="1106"/>
      <c r="R300" s="1106"/>
      <c r="S300" s="1106"/>
      <c r="T300" s="1106"/>
      <c r="U300" s="1106"/>
      <c r="V300" s="1106"/>
      <c r="W300" s="1106"/>
      <c r="X300" s="1106"/>
      <c r="Y300" s="1106"/>
      <c r="Z300" s="1106"/>
      <c r="AA300" s="1106"/>
      <c r="AB300" s="1106"/>
      <c r="AC300" s="1106"/>
      <c r="AD300" s="1106"/>
      <c r="AE300" s="1106"/>
      <c r="AF300" s="1106"/>
      <c r="AG300" s="1106"/>
      <c r="AH300" s="1106"/>
      <c r="AI300" s="1106"/>
      <c r="AJ300" s="1106"/>
      <c r="AK300" s="1106"/>
      <c r="AL300" s="1106"/>
      <c r="AM300" s="1106"/>
      <c r="AN300" s="1106"/>
      <c r="AO300" s="1106"/>
      <c r="AP300" s="1106"/>
      <c r="AQ300" s="1106"/>
      <c r="AR300" s="1106"/>
      <c r="AS300" s="1106"/>
      <c r="AT300" s="1106"/>
      <c r="AU300" s="1106"/>
      <c r="AV300" s="1106"/>
      <c r="AW300" s="1106"/>
      <c r="AX300" s="1106"/>
      <c r="AY300" s="1106"/>
      <c r="AZ300" s="1106"/>
      <c r="BA300" s="1106"/>
      <c r="BB300" s="1106"/>
      <c r="BC300" s="1106"/>
      <c r="BD300" s="1106"/>
      <c r="BE300" s="1106"/>
      <c r="BF300" s="1106"/>
      <c r="BG300" s="1106"/>
      <c r="BH300" s="1106"/>
      <c r="BI300" s="1106"/>
      <c r="BJ300" s="1106"/>
      <c r="BK300" s="1106"/>
      <c r="BL300" s="1106"/>
      <c r="BM300" s="1106"/>
      <c r="BN300" s="1106"/>
      <c r="BO300" s="1106"/>
      <c r="BP300" s="1106"/>
      <c r="BQ300" s="1106"/>
      <c r="BR300" s="1106"/>
      <c r="BS300" s="1106"/>
      <c r="BT300" s="1106"/>
      <c r="BU300" s="1106"/>
      <c r="BV300" s="1106"/>
      <c r="BW300" s="1106"/>
      <c r="BX300" s="1106"/>
      <c r="BY300" s="1106"/>
      <c r="BZ300" s="1106"/>
      <c r="CA300" s="1106"/>
      <c r="CB300" s="1106"/>
      <c r="CC300" s="1106"/>
      <c r="CD300" s="1106"/>
      <c r="CE300" s="1106"/>
      <c r="CF300" s="1106"/>
      <c r="CG300" s="1106"/>
      <c r="CH300" s="1106"/>
      <c r="CI300" s="1106"/>
      <c r="CJ300" s="1106"/>
      <c r="CK300" s="1106"/>
      <c r="CL300" s="1106"/>
      <c r="CM300" s="1106"/>
      <c r="CN300" s="1106"/>
      <c r="CO300" s="1106"/>
      <c r="CP300" s="1106"/>
      <c r="CQ300" s="1106"/>
      <c r="CR300" s="1106"/>
      <c r="CS300" s="1106"/>
      <c r="CT300" s="1106"/>
      <c r="CU300" s="1106"/>
      <c r="CV300" s="1106"/>
      <c r="CW300" s="1106"/>
      <c r="CX300" s="1106"/>
      <c r="CY300" s="1106"/>
    </row>
    <row r="301" spans="1:103" s="1116" customFormat="1" ht="15" hidden="1" customHeight="1">
      <c r="A301" s="1397"/>
      <c r="B301" s="1169"/>
      <c r="C301" s="1205"/>
      <c r="D301" s="1106"/>
      <c r="E301" s="1106"/>
      <c r="F301" s="1106"/>
      <c r="G301" s="1106"/>
      <c r="H301" s="1106"/>
      <c r="I301" s="1106"/>
      <c r="J301" s="1106"/>
      <c r="K301" s="1106"/>
      <c r="L301" s="1106"/>
      <c r="M301" s="1106"/>
      <c r="N301" s="1106"/>
      <c r="O301" s="1106"/>
      <c r="P301" s="1106"/>
      <c r="Q301" s="1106"/>
      <c r="R301" s="1106"/>
      <c r="S301" s="1106"/>
      <c r="T301" s="1106"/>
      <c r="U301" s="1106"/>
      <c r="V301" s="1106"/>
      <c r="W301" s="1106"/>
      <c r="X301" s="1106"/>
      <c r="Y301" s="1106"/>
      <c r="Z301" s="1106"/>
      <c r="AA301" s="1106"/>
      <c r="AB301" s="1106"/>
      <c r="AC301" s="1106"/>
      <c r="AD301" s="1106"/>
      <c r="AE301" s="1106"/>
      <c r="AF301" s="1106"/>
      <c r="AG301" s="1106"/>
      <c r="AH301" s="1106"/>
      <c r="AI301" s="1106"/>
      <c r="AJ301" s="1106"/>
      <c r="AK301" s="1106"/>
      <c r="AL301" s="1106"/>
      <c r="AM301" s="1106"/>
      <c r="AN301" s="1106"/>
      <c r="AO301" s="1106"/>
      <c r="AP301" s="1106"/>
      <c r="AQ301" s="1106"/>
      <c r="AR301" s="1106"/>
      <c r="AS301" s="1106"/>
      <c r="AT301" s="1106"/>
      <c r="AU301" s="1106"/>
      <c r="AV301" s="1106"/>
      <c r="AW301" s="1106"/>
      <c r="AX301" s="1106"/>
      <c r="AY301" s="1106"/>
      <c r="AZ301" s="1106"/>
      <c r="BA301" s="1106"/>
      <c r="BB301" s="1106"/>
      <c r="BC301" s="1106"/>
      <c r="BD301" s="1106"/>
      <c r="BE301" s="1106"/>
      <c r="BF301" s="1106"/>
      <c r="BG301" s="1106"/>
      <c r="BH301" s="1106"/>
      <c r="BI301" s="1106"/>
      <c r="BJ301" s="1106"/>
      <c r="BK301" s="1106"/>
      <c r="BL301" s="1106"/>
      <c r="BM301" s="1106"/>
      <c r="BN301" s="1106"/>
      <c r="BO301" s="1106"/>
      <c r="BP301" s="1106"/>
      <c r="BQ301" s="1106"/>
      <c r="BR301" s="1106"/>
      <c r="BS301" s="1106"/>
      <c r="BT301" s="1106"/>
      <c r="BU301" s="1106"/>
      <c r="BV301" s="1106"/>
      <c r="BW301" s="1106"/>
      <c r="BX301" s="1106"/>
      <c r="BY301" s="1106"/>
      <c r="BZ301" s="1106"/>
      <c r="CA301" s="1106"/>
      <c r="CB301" s="1106"/>
      <c r="CC301" s="1106"/>
      <c r="CD301" s="1106"/>
      <c r="CE301" s="1106"/>
      <c r="CF301" s="1106"/>
      <c r="CG301" s="1106"/>
      <c r="CH301" s="1106"/>
      <c r="CI301" s="1106"/>
      <c r="CJ301" s="1106"/>
      <c r="CK301" s="1106"/>
      <c r="CL301" s="1106"/>
      <c r="CM301" s="1106"/>
      <c r="CN301" s="1106"/>
      <c r="CO301" s="1106"/>
      <c r="CP301" s="1106"/>
      <c r="CQ301" s="1106"/>
      <c r="CR301" s="1106"/>
      <c r="CS301" s="1106"/>
      <c r="CT301" s="1106"/>
      <c r="CU301" s="1106"/>
      <c r="CV301" s="1106"/>
      <c r="CW301" s="1106"/>
      <c r="CX301" s="1106"/>
      <c r="CY301" s="1106"/>
    </row>
    <row r="302" spans="1:103" s="1116" customFormat="1" ht="15" hidden="1" customHeight="1">
      <c r="A302" s="1397"/>
      <c r="B302" s="1169"/>
      <c r="C302" s="1205"/>
      <c r="D302" s="1106"/>
      <c r="E302" s="1106"/>
      <c r="F302" s="1106"/>
      <c r="G302" s="1106"/>
      <c r="H302" s="1106"/>
      <c r="I302" s="1106"/>
      <c r="J302" s="1106"/>
      <c r="K302" s="1106"/>
      <c r="L302" s="1106"/>
      <c r="M302" s="1106"/>
      <c r="N302" s="1106"/>
      <c r="O302" s="1106"/>
      <c r="P302" s="1106"/>
      <c r="Q302" s="1106"/>
      <c r="R302" s="1106"/>
      <c r="S302" s="1106"/>
      <c r="T302" s="1106"/>
      <c r="U302" s="1106"/>
      <c r="V302" s="1106"/>
      <c r="W302" s="1106"/>
      <c r="X302" s="1106"/>
      <c r="Y302" s="1106"/>
      <c r="Z302" s="1106"/>
      <c r="AA302" s="1106"/>
      <c r="AB302" s="1106"/>
      <c r="AC302" s="1106"/>
      <c r="AD302" s="1106"/>
      <c r="AE302" s="1106"/>
      <c r="AF302" s="1106"/>
      <c r="AG302" s="1106"/>
      <c r="AH302" s="1106"/>
      <c r="AI302" s="1106"/>
      <c r="AJ302" s="1106"/>
      <c r="AK302" s="1106"/>
      <c r="AL302" s="1106"/>
      <c r="AM302" s="1106"/>
      <c r="AN302" s="1106"/>
      <c r="AO302" s="1106"/>
      <c r="AP302" s="1106"/>
      <c r="AQ302" s="1106"/>
      <c r="AR302" s="1106"/>
      <c r="AS302" s="1106"/>
      <c r="AT302" s="1106"/>
      <c r="AU302" s="1106"/>
      <c r="AV302" s="1106"/>
      <c r="AW302" s="1106"/>
      <c r="AX302" s="1106"/>
      <c r="AY302" s="1106"/>
      <c r="AZ302" s="1106"/>
      <c r="BA302" s="1106"/>
      <c r="BB302" s="1106"/>
      <c r="BC302" s="1106"/>
      <c r="BD302" s="1106"/>
      <c r="BE302" s="1106"/>
      <c r="BF302" s="1106"/>
      <c r="BG302" s="1106"/>
      <c r="BH302" s="1106"/>
      <c r="BI302" s="1106"/>
      <c r="BJ302" s="1106"/>
      <c r="BK302" s="1106"/>
      <c r="BL302" s="1106"/>
      <c r="BM302" s="1106"/>
      <c r="BN302" s="1106"/>
      <c r="BO302" s="1106"/>
      <c r="BP302" s="1106"/>
      <c r="BQ302" s="1106"/>
      <c r="BR302" s="1106"/>
      <c r="BS302" s="1106"/>
      <c r="BT302" s="1106"/>
      <c r="BU302" s="1106"/>
      <c r="BV302" s="1106"/>
      <c r="BW302" s="1106"/>
      <c r="BX302" s="1106"/>
      <c r="BY302" s="1106"/>
      <c r="BZ302" s="1106"/>
      <c r="CA302" s="1106"/>
      <c r="CB302" s="1106"/>
      <c r="CC302" s="1106"/>
      <c r="CD302" s="1106"/>
      <c r="CE302" s="1106"/>
      <c r="CF302" s="1106"/>
      <c r="CG302" s="1106"/>
      <c r="CH302" s="1106"/>
      <c r="CI302" s="1106"/>
      <c r="CJ302" s="1106"/>
      <c r="CK302" s="1106"/>
      <c r="CL302" s="1106"/>
      <c r="CM302" s="1106"/>
      <c r="CN302" s="1106"/>
      <c r="CO302" s="1106"/>
      <c r="CP302" s="1106"/>
      <c r="CQ302" s="1106"/>
      <c r="CR302" s="1106"/>
      <c r="CS302" s="1106"/>
      <c r="CT302" s="1106"/>
      <c r="CU302" s="1106"/>
      <c r="CV302" s="1106"/>
      <c r="CW302" s="1106"/>
      <c r="CX302" s="1106"/>
      <c r="CY302" s="1106"/>
    </row>
    <row r="303" spans="1:103" s="1116" customFormat="1" ht="15" hidden="1" customHeight="1">
      <c r="A303" s="1397"/>
      <c r="B303" s="1169"/>
      <c r="C303" s="1205"/>
      <c r="D303" s="1106"/>
      <c r="E303" s="1106"/>
      <c r="F303" s="1106"/>
      <c r="G303" s="1106"/>
      <c r="H303" s="1106"/>
      <c r="I303" s="1106"/>
      <c r="J303" s="1106"/>
      <c r="K303" s="1106"/>
      <c r="L303" s="1106"/>
      <c r="M303" s="1106"/>
      <c r="N303" s="1106"/>
      <c r="O303" s="1106"/>
      <c r="P303" s="1106"/>
      <c r="Q303" s="1106"/>
      <c r="R303" s="1106"/>
      <c r="S303" s="1106"/>
      <c r="T303" s="1106"/>
      <c r="U303" s="1106"/>
      <c r="V303" s="1106"/>
      <c r="W303" s="1106"/>
      <c r="X303" s="1106"/>
      <c r="Y303" s="1106"/>
      <c r="Z303" s="1106"/>
      <c r="AA303" s="1106"/>
      <c r="AB303" s="1106"/>
      <c r="AC303" s="1106"/>
      <c r="AD303" s="1106"/>
      <c r="AE303" s="1106"/>
      <c r="AF303" s="1106"/>
      <c r="AG303" s="1106"/>
      <c r="AH303" s="1106"/>
      <c r="AI303" s="1106"/>
      <c r="AJ303" s="1106"/>
      <c r="AK303" s="1106"/>
      <c r="AL303" s="1106"/>
      <c r="AM303" s="1106"/>
      <c r="AN303" s="1106"/>
      <c r="AO303" s="1106"/>
      <c r="AP303" s="1106"/>
      <c r="AQ303" s="1106"/>
      <c r="AR303" s="1106"/>
      <c r="AS303" s="1106"/>
      <c r="AT303" s="1106"/>
      <c r="AU303" s="1106"/>
      <c r="AV303" s="1106"/>
      <c r="AW303" s="1106"/>
      <c r="AX303" s="1106"/>
      <c r="AY303" s="1106"/>
      <c r="AZ303" s="1106"/>
      <c r="BA303" s="1106"/>
      <c r="BB303" s="1106"/>
      <c r="BC303" s="1106"/>
      <c r="BD303" s="1106"/>
      <c r="BE303" s="1106"/>
      <c r="BF303" s="1106"/>
      <c r="BG303" s="1106"/>
      <c r="BH303" s="1106"/>
      <c r="BI303" s="1106"/>
      <c r="BJ303" s="1106"/>
      <c r="BK303" s="1106"/>
      <c r="BL303" s="1106"/>
      <c r="BM303" s="1106"/>
      <c r="BN303" s="1106"/>
      <c r="BO303" s="1106"/>
      <c r="BP303" s="1106"/>
      <c r="BQ303" s="1106"/>
      <c r="BR303" s="1106"/>
      <c r="BS303" s="1106"/>
      <c r="BT303" s="1106"/>
      <c r="BU303" s="1106"/>
      <c r="BV303" s="1106"/>
      <c r="BW303" s="1106"/>
      <c r="BX303" s="1106"/>
      <c r="BY303" s="1106"/>
      <c r="BZ303" s="1106"/>
      <c r="CA303" s="1106"/>
      <c r="CB303" s="1106"/>
      <c r="CC303" s="1106"/>
      <c r="CD303" s="1106"/>
      <c r="CE303" s="1106"/>
      <c r="CF303" s="1106"/>
      <c r="CG303" s="1106"/>
      <c r="CH303" s="1106"/>
      <c r="CI303" s="1106"/>
      <c r="CJ303" s="1106"/>
      <c r="CK303" s="1106"/>
      <c r="CL303" s="1106"/>
      <c r="CM303" s="1106"/>
      <c r="CN303" s="1106"/>
      <c r="CO303" s="1106"/>
      <c r="CP303" s="1106"/>
      <c r="CQ303" s="1106"/>
      <c r="CR303" s="1106"/>
      <c r="CS303" s="1106"/>
      <c r="CT303" s="1106"/>
      <c r="CU303" s="1106"/>
      <c r="CV303" s="1106"/>
      <c r="CW303" s="1106"/>
      <c r="CX303" s="1106"/>
      <c r="CY303" s="1106"/>
    </row>
    <row r="304" spans="1:103" s="1116" customFormat="1" ht="15" hidden="1" customHeight="1">
      <c r="A304" s="1397"/>
      <c r="B304" s="1169"/>
      <c r="C304" s="1205"/>
      <c r="D304" s="1106"/>
      <c r="E304" s="1106"/>
      <c r="F304" s="1106"/>
      <c r="G304" s="1106"/>
      <c r="H304" s="1106"/>
      <c r="I304" s="1106"/>
      <c r="J304" s="1106"/>
      <c r="K304" s="1106"/>
      <c r="L304" s="1106"/>
      <c r="M304" s="1106"/>
      <c r="N304" s="1106"/>
      <c r="O304" s="1106"/>
      <c r="P304" s="1106"/>
      <c r="Q304" s="1106"/>
      <c r="R304" s="1106"/>
      <c r="S304" s="1106"/>
      <c r="T304" s="1106"/>
      <c r="U304" s="1106"/>
      <c r="V304" s="1106"/>
      <c r="W304" s="1106"/>
      <c r="X304" s="1106"/>
      <c r="Y304" s="1106"/>
      <c r="Z304" s="1106"/>
      <c r="AA304" s="1106"/>
      <c r="AB304" s="1106"/>
      <c r="AC304" s="1106"/>
      <c r="AD304" s="1106"/>
      <c r="AE304" s="1106"/>
      <c r="AF304" s="1106"/>
      <c r="AG304" s="1106"/>
      <c r="AH304" s="1106"/>
      <c r="AI304" s="1106"/>
      <c r="AJ304" s="1106"/>
      <c r="AK304" s="1106"/>
      <c r="AL304" s="1106"/>
      <c r="AM304" s="1106"/>
      <c r="AN304" s="1106"/>
      <c r="AO304" s="1106"/>
      <c r="AP304" s="1106"/>
      <c r="AQ304" s="1106"/>
      <c r="AR304" s="1106"/>
      <c r="AS304" s="1106"/>
      <c r="AT304" s="1106"/>
      <c r="AU304" s="1106"/>
      <c r="AV304" s="1106"/>
      <c r="AW304" s="1106"/>
      <c r="AX304" s="1106"/>
      <c r="AY304" s="1106"/>
      <c r="AZ304" s="1106"/>
      <c r="BA304" s="1106"/>
      <c r="BB304" s="1106"/>
      <c r="BC304" s="1106"/>
      <c r="BD304" s="1106"/>
      <c r="BE304" s="1106"/>
      <c r="BF304" s="1106"/>
      <c r="BG304" s="1106"/>
      <c r="BH304" s="1106"/>
      <c r="BI304" s="1106"/>
      <c r="BJ304" s="1106"/>
      <c r="BK304" s="1106"/>
      <c r="BL304" s="1106"/>
      <c r="BM304" s="1106"/>
      <c r="BN304" s="1106"/>
      <c r="BO304" s="1106"/>
      <c r="BP304" s="1106"/>
      <c r="BQ304" s="1106"/>
      <c r="BR304" s="1106"/>
      <c r="BS304" s="1106"/>
      <c r="BT304" s="1106"/>
      <c r="BU304" s="1106"/>
      <c r="BV304" s="1106"/>
      <c r="BW304" s="1106"/>
      <c r="BX304" s="1106"/>
      <c r="BY304" s="1106"/>
      <c r="BZ304" s="1106"/>
      <c r="CA304" s="1106"/>
      <c r="CB304" s="1106"/>
      <c r="CC304" s="1106"/>
      <c r="CD304" s="1106"/>
      <c r="CE304" s="1106"/>
      <c r="CF304" s="1106"/>
      <c r="CG304" s="1106"/>
      <c r="CH304" s="1106"/>
      <c r="CI304" s="1106"/>
      <c r="CJ304" s="1106"/>
      <c r="CK304" s="1106"/>
      <c r="CL304" s="1106"/>
      <c r="CM304" s="1106"/>
      <c r="CN304" s="1106"/>
      <c r="CO304" s="1106"/>
      <c r="CP304" s="1106"/>
      <c r="CQ304" s="1106"/>
      <c r="CR304" s="1106"/>
      <c r="CS304" s="1106"/>
      <c r="CT304" s="1106"/>
      <c r="CU304" s="1106"/>
      <c r="CV304" s="1106"/>
      <c r="CW304" s="1106"/>
      <c r="CX304" s="1106"/>
      <c r="CY304" s="1106"/>
    </row>
    <row r="305" spans="1:103" s="1116" customFormat="1" ht="15" hidden="1" customHeight="1">
      <c r="A305" s="1397"/>
      <c r="B305" s="1169"/>
      <c r="C305" s="1205"/>
      <c r="D305" s="1106"/>
      <c r="E305" s="1106"/>
      <c r="F305" s="1106"/>
      <c r="G305" s="1106"/>
      <c r="H305" s="1106"/>
      <c r="I305" s="1106"/>
      <c r="J305" s="1106"/>
      <c r="K305" s="1106"/>
      <c r="L305" s="1106"/>
      <c r="M305" s="1106"/>
      <c r="N305" s="1106"/>
      <c r="O305" s="1106"/>
      <c r="P305" s="1106"/>
      <c r="Q305" s="1106"/>
      <c r="R305" s="1106"/>
      <c r="S305" s="1106"/>
      <c r="T305" s="1106"/>
      <c r="U305" s="1106"/>
      <c r="V305" s="1106"/>
      <c r="W305" s="1106"/>
      <c r="X305" s="1106"/>
      <c r="Y305" s="1106"/>
      <c r="Z305" s="1106"/>
      <c r="AA305" s="1106"/>
      <c r="AB305" s="1106"/>
      <c r="AC305" s="1106"/>
      <c r="AD305" s="1106"/>
      <c r="AE305" s="1106"/>
      <c r="AF305" s="1106"/>
      <c r="AG305" s="1106"/>
      <c r="AH305" s="1106"/>
      <c r="AI305" s="1106"/>
      <c r="AJ305" s="1106"/>
      <c r="AK305" s="1106"/>
      <c r="AL305" s="1106"/>
      <c r="AM305" s="1106"/>
      <c r="AN305" s="1106"/>
      <c r="AO305" s="1106"/>
      <c r="AP305" s="1106"/>
      <c r="AQ305" s="1106"/>
      <c r="AR305" s="1106"/>
      <c r="AS305" s="1106"/>
      <c r="AT305" s="1106"/>
      <c r="AU305" s="1106"/>
      <c r="AV305" s="1106"/>
      <c r="AW305" s="1106"/>
      <c r="AX305" s="1106"/>
      <c r="AY305" s="1106"/>
      <c r="AZ305" s="1106"/>
      <c r="BA305" s="1106"/>
      <c r="BB305" s="1106"/>
      <c r="BC305" s="1106"/>
      <c r="BD305" s="1106"/>
      <c r="BE305" s="1106"/>
      <c r="BF305" s="1106"/>
      <c r="BG305" s="1106"/>
      <c r="BH305" s="1106"/>
      <c r="BI305" s="1106"/>
      <c r="BJ305" s="1106"/>
      <c r="BK305" s="1106"/>
      <c r="BL305" s="1106"/>
      <c r="BM305" s="1106"/>
      <c r="BN305" s="1106"/>
      <c r="BO305" s="1106"/>
      <c r="BP305" s="1106"/>
      <c r="BQ305" s="1106"/>
      <c r="BR305" s="1106"/>
      <c r="BS305" s="1106"/>
      <c r="BT305" s="1106"/>
      <c r="BU305" s="1106"/>
      <c r="BV305" s="1106"/>
      <c r="BW305" s="1106"/>
      <c r="BX305" s="1106"/>
      <c r="BY305" s="1106"/>
      <c r="BZ305" s="1106"/>
      <c r="CA305" s="1106"/>
      <c r="CB305" s="1106"/>
      <c r="CC305" s="1106"/>
      <c r="CD305" s="1106"/>
      <c r="CE305" s="1106"/>
      <c r="CF305" s="1106"/>
      <c r="CG305" s="1106"/>
      <c r="CH305" s="1106"/>
      <c r="CI305" s="1106"/>
      <c r="CJ305" s="1106"/>
      <c r="CK305" s="1106"/>
      <c r="CL305" s="1106"/>
      <c r="CM305" s="1106"/>
      <c r="CN305" s="1106"/>
      <c r="CO305" s="1106"/>
      <c r="CP305" s="1106"/>
      <c r="CQ305" s="1106"/>
      <c r="CR305" s="1106"/>
      <c r="CS305" s="1106"/>
      <c r="CT305" s="1106"/>
      <c r="CU305" s="1106"/>
      <c r="CV305" s="1106"/>
      <c r="CW305" s="1106"/>
      <c r="CX305" s="1106"/>
      <c r="CY305" s="1106"/>
    </row>
    <row r="306" spans="1:103" s="1116" customFormat="1" ht="15" hidden="1" customHeight="1">
      <c r="A306" s="1397"/>
      <c r="B306" s="1169"/>
      <c r="C306" s="1205"/>
      <c r="D306" s="1106"/>
      <c r="E306" s="1106"/>
      <c r="F306" s="1106"/>
      <c r="G306" s="1106"/>
      <c r="H306" s="1106"/>
      <c r="I306" s="1106"/>
      <c r="J306" s="1106"/>
      <c r="K306" s="1106"/>
      <c r="L306" s="1106"/>
      <c r="M306" s="1106"/>
      <c r="N306" s="1106"/>
      <c r="O306" s="1106"/>
      <c r="P306" s="1106"/>
      <c r="Q306" s="1106"/>
      <c r="R306" s="1106"/>
      <c r="S306" s="1106"/>
      <c r="T306" s="1106"/>
      <c r="U306" s="1106"/>
      <c r="V306" s="1106"/>
      <c r="W306" s="1106"/>
      <c r="X306" s="1106"/>
      <c r="Y306" s="1106"/>
      <c r="Z306" s="1106"/>
      <c r="AA306" s="1106"/>
      <c r="AB306" s="1106"/>
      <c r="AC306" s="1106"/>
      <c r="AD306" s="1106"/>
      <c r="AE306" s="1106"/>
      <c r="AF306" s="1106"/>
      <c r="AG306" s="1106"/>
      <c r="AH306" s="1106"/>
      <c r="AI306" s="1106"/>
      <c r="AJ306" s="1106"/>
      <c r="AK306" s="1106"/>
      <c r="AL306" s="1106"/>
      <c r="AM306" s="1106"/>
      <c r="AN306" s="1106"/>
      <c r="AO306" s="1106"/>
      <c r="AP306" s="1106"/>
      <c r="AQ306" s="1106"/>
      <c r="AR306" s="1106"/>
      <c r="AS306" s="1106"/>
      <c r="AT306" s="1106"/>
      <c r="AU306" s="1106"/>
      <c r="AV306" s="1106"/>
      <c r="AW306" s="1106"/>
      <c r="AX306" s="1106"/>
      <c r="AY306" s="1106"/>
      <c r="AZ306" s="1106"/>
      <c r="BA306" s="1106"/>
      <c r="BB306" s="1106"/>
      <c r="BC306" s="1106"/>
      <c r="BD306" s="1106"/>
      <c r="BE306" s="1106"/>
      <c r="BF306" s="1106"/>
      <c r="BG306" s="1106"/>
      <c r="BH306" s="1106"/>
      <c r="BI306" s="1106"/>
      <c r="BJ306" s="1106"/>
      <c r="BK306" s="1106"/>
      <c r="BL306" s="1106"/>
      <c r="BM306" s="1106"/>
      <c r="BN306" s="1106"/>
      <c r="BO306" s="1106"/>
      <c r="BP306" s="1106"/>
      <c r="BQ306" s="1106"/>
      <c r="BR306" s="1106"/>
      <c r="BS306" s="1106"/>
      <c r="BT306" s="1106"/>
      <c r="BU306" s="1106"/>
      <c r="BV306" s="1106"/>
      <c r="BW306" s="1106"/>
      <c r="BX306" s="1106"/>
      <c r="BY306" s="1106"/>
      <c r="BZ306" s="1106"/>
      <c r="CA306" s="1106"/>
      <c r="CB306" s="1106"/>
      <c r="CC306" s="1106"/>
      <c r="CD306" s="1106"/>
      <c r="CE306" s="1106"/>
      <c r="CF306" s="1106"/>
      <c r="CG306" s="1106"/>
      <c r="CH306" s="1106"/>
      <c r="CI306" s="1106"/>
      <c r="CJ306" s="1106"/>
      <c r="CK306" s="1106"/>
      <c r="CL306" s="1106"/>
      <c r="CM306" s="1106"/>
      <c r="CN306" s="1106"/>
      <c r="CO306" s="1106"/>
      <c r="CP306" s="1106"/>
      <c r="CQ306" s="1106"/>
      <c r="CR306" s="1106"/>
      <c r="CS306" s="1106"/>
      <c r="CT306" s="1106"/>
      <c r="CU306" s="1106"/>
      <c r="CV306" s="1106"/>
      <c r="CW306" s="1106"/>
      <c r="CX306" s="1106"/>
      <c r="CY306" s="1106"/>
    </row>
    <row r="307" spans="1:103" s="1116" customFormat="1" ht="15" hidden="1" customHeight="1">
      <c r="A307" s="1397"/>
      <c r="B307" s="1169"/>
      <c r="C307" s="1205"/>
      <c r="D307" s="1106"/>
      <c r="E307" s="1106"/>
      <c r="F307" s="1106"/>
      <c r="G307" s="1106"/>
      <c r="H307" s="1106"/>
      <c r="I307" s="1106"/>
      <c r="J307" s="1106"/>
      <c r="K307" s="1106"/>
      <c r="L307" s="1106"/>
      <c r="M307" s="1106"/>
      <c r="N307" s="1106"/>
      <c r="O307" s="1106"/>
      <c r="P307" s="1106"/>
      <c r="Q307" s="1106"/>
      <c r="R307" s="1106"/>
      <c r="S307" s="1106"/>
      <c r="T307" s="1106"/>
      <c r="U307" s="1106"/>
      <c r="V307" s="1106"/>
      <c r="W307" s="1106"/>
      <c r="X307" s="1106"/>
      <c r="Y307" s="1106"/>
      <c r="Z307" s="1106"/>
      <c r="AA307" s="1106"/>
      <c r="AB307" s="1106"/>
      <c r="AC307" s="1106"/>
      <c r="AD307" s="1106"/>
      <c r="AE307" s="1106"/>
      <c r="AF307" s="1106"/>
      <c r="AG307" s="1106"/>
      <c r="AH307" s="1106"/>
      <c r="AI307" s="1106"/>
      <c r="AJ307" s="1106"/>
      <c r="AK307" s="1106"/>
      <c r="AL307" s="1106"/>
      <c r="AM307" s="1106"/>
      <c r="AN307" s="1106"/>
      <c r="AO307" s="1106"/>
      <c r="AP307" s="1106"/>
      <c r="AQ307" s="1106"/>
      <c r="AR307" s="1106"/>
      <c r="AS307" s="1106"/>
      <c r="AT307" s="1106"/>
      <c r="AU307" s="1106"/>
      <c r="AV307" s="1106"/>
      <c r="AW307" s="1106"/>
      <c r="AX307" s="1106"/>
      <c r="AY307" s="1106"/>
      <c r="AZ307" s="1106"/>
      <c r="BA307" s="1106"/>
      <c r="BB307" s="1106"/>
      <c r="BC307" s="1106"/>
      <c r="BD307" s="1106"/>
      <c r="BE307" s="1106"/>
      <c r="BF307" s="1106"/>
      <c r="BG307" s="1106"/>
      <c r="BH307" s="1106"/>
      <c r="BI307" s="1106"/>
      <c r="BJ307" s="1106"/>
      <c r="BK307" s="1106"/>
      <c r="BL307" s="1106"/>
      <c r="BM307" s="1106"/>
      <c r="BN307" s="1106"/>
      <c r="BO307" s="1106"/>
      <c r="BP307" s="1106"/>
      <c r="BQ307" s="1106"/>
      <c r="BR307" s="1106"/>
      <c r="BS307" s="1106"/>
      <c r="BT307" s="1106"/>
      <c r="BU307" s="1106"/>
      <c r="BV307" s="1106"/>
      <c r="BW307" s="1106"/>
      <c r="BX307" s="1106"/>
      <c r="BY307" s="1106"/>
      <c r="BZ307" s="1106"/>
      <c r="CA307" s="1106"/>
      <c r="CB307" s="1106"/>
      <c r="CC307" s="1106"/>
      <c r="CD307" s="1106"/>
      <c r="CE307" s="1106"/>
      <c r="CF307" s="1106"/>
      <c r="CG307" s="1106"/>
      <c r="CH307" s="1106"/>
      <c r="CI307" s="1106"/>
      <c r="CJ307" s="1106"/>
      <c r="CK307" s="1106"/>
      <c r="CL307" s="1106"/>
      <c r="CM307" s="1106"/>
      <c r="CN307" s="1106"/>
      <c r="CO307" s="1106"/>
      <c r="CP307" s="1106"/>
      <c r="CQ307" s="1106"/>
      <c r="CR307" s="1106"/>
      <c r="CS307" s="1106"/>
      <c r="CT307" s="1106"/>
      <c r="CU307" s="1106"/>
      <c r="CV307" s="1106"/>
      <c r="CW307" s="1106"/>
      <c r="CX307" s="1106"/>
      <c r="CY307" s="1106"/>
    </row>
    <row r="308" spans="1:103" s="1116" customFormat="1" ht="15" hidden="1" customHeight="1">
      <c r="A308" s="1397"/>
      <c r="B308" s="1169"/>
      <c r="C308" s="1205"/>
      <c r="D308" s="1106"/>
      <c r="E308" s="1106"/>
      <c r="F308" s="1106"/>
      <c r="G308" s="1106"/>
      <c r="H308" s="1106"/>
      <c r="I308" s="1106"/>
      <c r="J308" s="1106"/>
      <c r="K308" s="1106"/>
      <c r="L308" s="1106"/>
      <c r="M308" s="1106"/>
      <c r="N308" s="1106"/>
      <c r="O308" s="1106"/>
      <c r="P308" s="1106"/>
      <c r="Q308" s="1106"/>
      <c r="R308" s="1106"/>
      <c r="S308" s="1106"/>
      <c r="T308" s="1106"/>
      <c r="U308" s="1106"/>
      <c r="V308" s="1106"/>
      <c r="W308" s="1106"/>
      <c r="X308" s="1106"/>
      <c r="Y308" s="1106"/>
      <c r="Z308" s="1106"/>
      <c r="AA308" s="1106"/>
      <c r="AB308" s="1106"/>
      <c r="AC308" s="1106"/>
      <c r="AD308" s="1106"/>
      <c r="AE308" s="1106"/>
      <c r="AF308" s="1106"/>
      <c r="AG308" s="1106"/>
      <c r="AH308" s="1106"/>
      <c r="AI308" s="1106"/>
      <c r="AJ308" s="1106"/>
      <c r="AK308" s="1106"/>
      <c r="AL308" s="1106"/>
      <c r="AM308" s="1106"/>
      <c r="AN308" s="1106"/>
      <c r="AO308" s="1106"/>
      <c r="AP308" s="1106"/>
      <c r="AQ308" s="1106"/>
      <c r="AR308" s="1106"/>
      <c r="AS308" s="1106"/>
      <c r="AT308" s="1106"/>
      <c r="AU308" s="1106"/>
      <c r="AV308" s="1106"/>
      <c r="AW308" s="1106"/>
      <c r="AX308" s="1106"/>
      <c r="AY308" s="1106"/>
      <c r="AZ308" s="1106"/>
      <c r="BA308" s="1106"/>
      <c r="BB308" s="1106"/>
      <c r="BC308" s="1106"/>
      <c r="BD308" s="1106"/>
      <c r="BE308" s="1106"/>
      <c r="BF308" s="1106"/>
      <c r="BG308" s="1106"/>
      <c r="BH308" s="1106"/>
      <c r="BI308" s="1106"/>
      <c r="BJ308" s="1106"/>
      <c r="BK308" s="1106"/>
      <c r="BL308" s="1106"/>
      <c r="BM308" s="1106"/>
      <c r="BN308" s="1106"/>
      <c r="BO308" s="1106"/>
      <c r="BP308" s="1106"/>
      <c r="BQ308" s="1106"/>
      <c r="BR308" s="1106"/>
      <c r="BS308" s="1106"/>
      <c r="BT308" s="1106"/>
      <c r="BU308" s="1106"/>
      <c r="BV308" s="1106"/>
      <c r="BW308" s="1106"/>
      <c r="BX308" s="1106"/>
      <c r="BY308" s="1106"/>
      <c r="BZ308" s="1106"/>
      <c r="CA308" s="1106"/>
      <c r="CB308" s="1106"/>
      <c r="CC308" s="1106"/>
      <c r="CD308" s="1106"/>
      <c r="CE308" s="1106"/>
      <c r="CF308" s="1106"/>
      <c r="CG308" s="1106"/>
      <c r="CH308" s="1106"/>
      <c r="CI308" s="1106"/>
      <c r="CJ308" s="1106"/>
      <c r="CK308" s="1106"/>
      <c r="CL308" s="1106"/>
      <c r="CM308" s="1106"/>
      <c r="CN308" s="1106"/>
      <c r="CO308" s="1106"/>
      <c r="CP308" s="1106"/>
      <c r="CQ308" s="1106"/>
      <c r="CR308" s="1106"/>
      <c r="CS308" s="1106"/>
      <c r="CT308" s="1106"/>
      <c r="CU308" s="1106"/>
      <c r="CV308" s="1106"/>
      <c r="CW308" s="1106"/>
      <c r="CX308" s="1106"/>
      <c r="CY308" s="1106"/>
    </row>
    <row r="309" spans="1:103" s="1116" customFormat="1" ht="15" hidden="1" customHeight="1">
      <c r="A309" s="1397"/>
      <c r="B309" s="1169"/>
      <c r="C309" s="1205"/>
      <c r="D309" s="1106"/>
      <c r="E309" s="1106"/>
      <c r="F309" s="1106"/>
      <c r="G309" s="1106"/>
      <c r="H309" s="1106"/>
      <c r="I309" s="1106"/>
      <c r="J309" s="1106"/>
      <c r="K309" s="1106"/>
      <c r="L309" s="1106"/>
      <c r="M309" s="1106"/>
      <c r="N309" s="1106"/>
      <c r="O309" s="1106"/>
      <c r="P309" s="1106"/>
      <c r="Q309" s="1106"/>
      <c r="R309" s="1106"/>
      <c r="S309" s="1106"/>
      <c r="T309" s="1106"/>
      <c r="U309" s="1106"/>
      <c r="V309" s="1106"/>
      <c r="W309" s="1106"/>
      <c r="X309" s="1106"/>
      <c r="Y309" s="1106"/>
      <c r="Z309" s="1106"/>
      <c r="AA309" s="1106"/>
      <c r="AB309" s="1106"/>
      <c r="AC309" s="1106"/>
      <c r="AD309" s="1106"/>
      <c r="AE309" s="1106"/>
      <c r="AF309" s="1106"/>
      <c r="AG309" s="1106"/>
      <c r="AH309" s="1106"/>
      <c r="AI309" s="1106"/>
      <c r="AJ309" s="1106"/>
      <c r="AK309" s="1106"/>
      <c r="AL309" s="1106"/>
      <c r="AM309" s="1106"/>
      <c r="AN309" s="1106"/>
      <c r="AO309" s="1106"/>
      <c r="AP309" s="1106"/>
      <c r="AQ309" s="1106"/>
      <c r="AR309" s="1106"/>
      <c r="AS309" s="1106"/>
      <c r="AT309" s="1106"/>
      <c r="AU309" s="1106"/>
      <c r="AV309" s="1106"/>
      <c r="AW309" s="1106"/>
      <c r="AX309" s="1106"/>
      <c r="AY309" s="1106"/>
      <c r="AZ309" s="1106"/>
      <c r="BA309" s="1106"/>
      <c r="BB309" s="1106"/>
      <c r="BC309" s="1106"/>
      <c r="BD309" s="1106"/>
      <c r="BE309" s="1106"/>
      <c r="BF309" s="1106"/>
      <c r="BG309" s="1106"/>
      <c r="BH309" s="1106"/>
      <c r="BI309" s="1106"/>
      <c r="BJ309" s="1106"/>
      <c r="BK309" s="1106"/>
      <c r="BL309" s="1106"/>
      <c r="BM309" s="1106"/>
      <c r="BN309" s="1106"/>
      <c r="BO309" s="1106"/>
      <c r="BP309" s="1106"/>
      <c r="BQ309" s="1106"/>
      <c r="BR309" s="1106"/>
      <c r="BS309" s="1106"/>
      <c r="BT309" s="1106"/>
      <c r="BU309" s="1106"/>
      <c r="BV309" s="1106"/>
      <c r="BW309" s="1106"/>
      <c r="BX309" s="1106"/>
      <c r="BY309" s="1106"/>
      <c r="BZ309" s="1106"/>
      <c r="CA309" s="1106"/>
      <c r="CB309" s="1106"/>
      <c r="CC309" s="1106"/>
      <c r="CD309" s="1106"/>
      <c r="CE309" s="1106"/>
      <c r="CF309" s="1106"/>
      <c r="CG309" s="1106"/>
      <c r="CH309" s="1106"/>
      <c r="CI309" s="1106"/>
      <c r="CJ309" s="1106"/>
      <c r="CK309" s="1106"/>
      <c r="CL309" s="1106"/>
      <c r="CM309" s="1106"/>
      <c r="CN309" s="1106"/>
      <c r="CO309" s="1106"/>
      <c r="CP309" s="1106"/>
      <c r="CQ309" s="1106"/>
      <c r="CR309" s="1106"/>
      <c r="CS309" s="1106"/>
      <c r="CT309" s="1106"/>
      <c r="CU309" s="1106"/>
      <c r="CV309" s="1106"/>
      <c r="CW309" s="1106"/>
      <c r="CX309" s="1106"/>
      <c r="CY309" s="1106"/>
    </row>
    <row r="310" spans="1:103" s="1116" customFormat="1" ht="15" hidden="1" customHeight="1">
      <c r="A310" s="1397"/>
      <c r="B310" s="1169"/>
      <c r="C310" s="1205"/>
      <c r="D310" s="1106"/>
      <c r="E310" s="1106"/>
      <c r="F310" s="1106"/>
      <c r="G310" s="1106"/>
      <c r="H310" s="1106"/>
      <c r="I310" s="1106"/>
      <c r="J310" s="1106"/>
      <c r="K310" s="1106"/>
      <c r="L310" s="1106"/>
      <c r="M310" s="1106"/>
      <c r="N310" s="1106"/>
      <c r="O310" s="1106"/>
      <c r="P310" s="1106"/>
      <c r="Q310" s="1106"/>
      <c r="R310" s="1106"/>
      <c r="S310" s="1106"/>
      <c r="T310" s="1106"/>
      <c r="U310" s="1106"/>
      <c r="V310" s="1106"/>
      <c r="W310" s="1106"/>
      <c r="X310" s="1106"/>
      <c r="Y310" s="1106"/>
      <c r="Z310" s="1106"/>
      <c r="AA310" s="1106"/>
      <c r="AB310" s="1106"/>
      <c r="AC310" s="1106"/>
      <c r="AD310" s="1106"/>
      <c r="AE310" s="1106"/>
      <c r="AF310" s="1106"/>
      <c r="AG310" s="1106"/>
      <c r="AH310" s="1106"/>
      <c r="AI310" s="1106"/>
      <c r="AJ310" s="1106"/>
      <c r="AK310" s="1106"/>
      <c r="AL310" s="1106"/>
      <c r="AM310" s="1106"/>
      <c r="AN310" s="1106"/>
      <c r="AO310" s="1106"/>
      <c r="AP310" s="1106"/>
      <c r="AQ310" s="1106"/>
      <c r="AR310" s="1106"/>
      <c r="AS310" s="1106"/>
      <c r="AT310" s="1106"/>
      <c r="AU310" s="1106"/>
      <c r="AV310" s="1106"/>
      <c r="AW310" s="1106"/>
      <c r="AX310" s="1106"/>
      <c r="AY310" s="1106"/>
      <c r="AZ310" s="1106"/>
      <c r="BA310" s="1106"/>
      <c r="BB310" s="1106"/>
      <c r="BC310" s="1106"/>
      <c r="BD310" s="1106"/>
      <c r="BE310" s="1106"/>
      <c r="BF310" s="1106"/>
      <c r="BG310" s="1106"/>
      <c r="BH310" s="1106"/>
      <c r="BI310" s="1106"/>
      <c r="BJ310" s="1106"/>
      <c r="BK310" s="1106"/>
      <c r="BL310" s="1106"/>
      <c r="BM310" s="1106"/>
      <c r="BN310" s="1106"/>
      <c r="BO310" s="1106"/>
      <c r="BP310" s="1106"/>
      <c r="BQ310" s="1106"/>
      <c r="BR310" s="1106"/>
      <c r="BS310" s="1106"/>
      <c r="BT310" s="1106"/>
      <c r="BU310" s="1106"/>
      <c r="BV310" s="1106"/>
      <c r="BW310" s="1106"/>
      <c r="BX310" s="1106"/>
      <c r="BY310" s="1106"/>
      <c r="BZ310" s="1106"/>
      <c r="CA310" s="1106"/>
      <c r="CB310" s="1106"/>
      <c r="CC310" s="1106"/>
      <c r="CD310" s="1106"/>
      <c r="CE310" s="1106"/>
      <c r="CF310" s="1106"/>
      <c r="CG310" s="1106"/>
      <c r="CH310" s="1106"/>
      <c r="CI310" s="1106"/>
      <c r="CJ310" s="1106"/>
      <c r="CK310" s="1106"/>
      <c r="CL310" s="1106"/>
      <c r="CM310" s="1106"/>
      <c r="CN310" s="1106"/>
      <c r="CO310" s="1106"/>
      <c r="CP310" s="1106"/>
      <c r="CQ310" s="1106"/>
      <c r="CR310" s="1106"/>
      <c r="CS310" s="1106"/>
      <c r="CT310" s="1106"/>
      <c r="CU310" s="1106"/>
      <c r="CV310" s="1106"/>
      <c r="CW310" s="1106"/>
      <c r="CX310" s="1106"/>
      <c r="CY310" s="1106"/>
    </row>
    <row r="311" spans="1:103" s="1116" customFormat="1" ht="15" hidden="1" customHeight="1">
      <c r="A311" s="1397"/>
      <c r="B311" s="1169"/>
      <c r="C311" s="1205"/>
      <c r="D311" s="1106"/>
      <c r="E311" s="1106"/>
      <c r="F311" s="1106"/>
      <c r="G311" s="1106"/>
      <c r="H311" s="1106"/>
      <c r="I311" s="1106"/>
      <c r="J311" s="1106"/>
      <c r="K311" s="1106"/>
      <c r="L311" s="1106"/>
      <c r="M311" s="1106"/>
      <c r="N311" s="1106"/>
      <c r="O311" s="1106"/>
      <c r="P311" s="1106"/>
      <c r="Q311" s="1106"/>
      <c r="R311" s="1106"/>
      <c r="S311" s="1106"/>
      <c r="T311" s="1106"/>
      <c r="U311" s="1106"/>
      <c r="V311" s="1106"/>
      <c r="W311" s="1106"/>
      <c r="X311" s="1106"/>
      <c r="Y311" s="1106"/>
      <c r="Z311" s="1106"/>
      <c r="AA311" s="1106"/>
      <c r="AB311" s="1106"/>
      <c r="AC311" s="1106"/>
      <c r="AD311" s="1106"/>
      <c r="AE311" s="1106"/>
      <c r="AF311" s="1106"/>
      <c r="AG311" s="1106"/>
      <c r="AH311" s="1106"/>
      <c r="AI311" s="1106"/>
      <c r="AJ311" s="1106"/>
      <c r="AK311" s="1106"/>
      <c r="AL311" s="1106"/>
      <c r="AM311" s="1106"/>
      <c r="AN311" s="1106"/>
      <c r="AO311" s="1106"/>
      <c r="AP311" s="1106"/>
      <c r="AQ311" s="1106"/>
      <c r="AR311" s="1106"/>
      <c r="AS311" s="1106"/>
      <c r="AT311" s="1106"/>
      <c r="AU311" s="1106"/>
      <c r="AV311" s="1106"/>
      <c r="AW311" s="1106"/>
      <c r="AX311" s="1106"/>
      <c r="AY311" s="1106"/>
      <c r="AZ311" s="1106"/>
      <c r="BA311" s="1106"/>
      <c r="BB311" s="1106"/>
      <c r="BC311" s="1106"/>
      <c r="BD311" s="1106"/>
      <c r="BE311" s="1106"/>
      <c r="BF311" s="1106"/>
      <c r="BG311" s="1106"/>
      <c r="BH311" s="1106"/>
      <c r="BI311" s="1106"/>
      <c r="BJ311" s="1106"/>
      <c r="BK311" s="1106"/>
      <c r="BL311" s="1106"/>
      <c r="BM311" s="1106"/>
      <c r="BN311" s="1106"/>
      <c r="BO311" s="1106"/>
      <c r="BP311" s="1106"/>
      <c r="BQ311" s="1106"/>
      <c r="BR311" s="1106"/>
      <c r="BS311" s="1106"/>
      <c r="BT311" s="1106"/>
      <c r="BU311" s="1106"/>
      <c r="BV311" s="1106"/>
      <c r="BW311" s="1106"/>
      <c r="BX311" s="1106"/>
      <c r="BY311" s="1106"/>
      <c r="BZ311" s="1106"/>
      <c r="CA311" s="1106"/>
      <c r="CB311" s="1106"/>
      <c r="CC311" s="1106"/>
      <c r="CD311" s="1106"/>
      <c r="CE311" s="1106"/>
      <c r="CF311" s="1106"/>
      <c r="CG311" s="1106"/>
      <c r="CH311" s="1106"/>
      <c r="CI311" s="1106"/>
      <c r="CJ311" s="1106"/>
      <c r="CK311" s="1106"/>
      <c r="CL311" s="1106"/>
      <c r="CM311" s="1106"/>
      <c r="CN311" s="1106"/>
      <c r="CO311" s="1106"/>
      <c r="CP311" s="1106"/>
      <c r="CQ311" s="1106"/>
      <c r="CR311" s="1106"/>
      <c r="CS311" s="1106"/>
      <c r="CT311" s="1106"/>
      <c r="CU311" s="1106"/>
      <c r="CV311" s="1106"/>
      <c r="CW311" s="1106"/>
      <c r="CX311" s="1106"/>
      <c r="CY311" s="1106"/>
    </row>
    <row r="312" spans="1:103" s="1116" customFormat="1" ht="15" hidden="1" customHeight="1">
      <c r="A312" s="1397"/>
      <c r="B312" s="1169"/>
      <c r="C312" s="1205"/>
      <c r="D312" s="1106"/>
      <c r="E312" s="1106"/>
      <c r="F312" s="1106"/>
      <c r="G312" s="1106"/>
      <c r="H312" s="1106"/>
      <c r="I312" s="1106"/>
      <c r="J312" s="1106"/>
      <c r="K312" s="1106"/>
      <c r="L312" s="1106"/>
      <c r="M312" s="1106"/>
      <c r="N312" s="1106"/>
      <c r="O312" s="1106"/>
      <c r="P312" s="1106"/>
      <c r="Q312" s="1106"/>
      <c r="R312" s="1106"/>
      <c r="S312" s="1106"/>
      <c r="T312" s="1106"/>
      <c r="U312" s="1106"/>
      <c r="V312" s="1106"/>
      <c r="W312" s="1106"/>
      <c r="X312" s="1106"/>
      <c r="Y312" s="1106"/>
      <c r="Z312" s="1106"/>
      <c r="AA312" s="1106"/>
      <c r="AB312" s="1106"/>
      <c r="AC312" s="1106"/>
      <c r="AD312" s="1106"/>
      <c r="AE312" s="1106"/>
      <c r="AF312" s="1106"/>
      <c r="AG312" s="1106"/>
      <c r="AH312" s="1106"/>
      <c r="AI312" s="1106"/>
      <c r="AJ312" s="1106"/>
      <c r="AK312" s="1106"/>
      <c r="AL312" s="1106"/>
      <c r="AM312" s="1106"/>
      <c r="AN312" s="1106"/>
      <c r="AO312" s="1106"/>
      <c r="AP312" s="1106"/>
      <c r="AQ312" s="1106"/>
      <c r="AR312" s="1106"/>
      <c r="AS312" s="1106"/>
      <c r="AT312" s="1106"/>
      <c r="AU312" s="1106"/>
      <c r="AV312" s="1106"/>
      <c r="AW312" s="1106"/>
      <c r="AX312" s="1106"/>
      <c r="AY312" s="1106"/>
      <c r="AZ312" s="1106"/>
      <c r="BA312" s="1106"/>
      <c r="BB312" s="1106"/>
      <c r="BC312" s="1106"/>
      <c r="BD312" s="1106"/>
      <c r="BE312" s="1106"/>
      <c r="BF312" s="1106"/>
      <c r="BG312" s="1106"/>
      <c r="BH312" s="1106"/>
      <c r="BI312" s="1106"/>
      <c r="BJ312" s="1106"/>
      <c r="BK312" s="1106"/>
      <c r="BL312" s="1106"/>
      <c r="BM312" s="1106"/>
      <c r="BN312" s="1106"/>
      <c r="BO312" s="1106"/>
      <c r="BP312" s="1106"/>
      <c r="BQ312" s="1106"/>
      <c r="BR312" s="1106"/>
      <c r="BS312" s="1106"/>
      <c r="BT312" s="1106"/>
      <c r="BU312" s="1106"/>
      <c r="BV312" s="1106"/>
      <c r="BW312" s="1106"/>
      <c r="BX312" s="1106"/>
      <c r="BY312" s="1106"/>
      <c r="BZ312" s="1106"/>
      <c r="CA312" s="1106"/>
      <c r="CB312" s="1106"/>
      <c r="CC312" s="1106"/>
      <c r="CD312" s="1106"/>
      <c r="CE312" s="1106"/>
      <c r="CF312" s="1106"/>
      <c r="CG312" s="1106"/>
      <c r="CH312" s="1106"/>
      <c r="CI312" s="1106"/>
      <c r="CJ312" s="1106"/>
      <c r="CK312" s="1106"/>
      <c r="CL312" s="1106"/>
      <c r="CM312" s="1106"/>
      <c r="CN312" s="1106"/>
      <c r="CO312" s="1106"/>
      <c r="CP312" s="1106"/>
      <c r="CQ312" s="1106"/>
      <c r="CR312" s="1106"/>
      <c r="CS312" s="1106"/>
      <c r="CT312" s="1106"/>
      <c r="CU312" s="1106"/>
      <c r="CV312" s="1106"/>
      <c r="CW312" s="1106"/>
      <c r="CX312" s="1106"/>
      <c r="CY312" s="1106"/>
    </row>
    <row r="313" spans="1:103" s="1116" customFormat="1" ht="15" hidden="1" customHeight="1">
      <c r="A313" s="1397"/>
      <c r="B313" s="1169"/>
      <c r="C313" s="1205"/>
      <c r="D313" s="1106"/>
      <c r="E313" s="1106"/>
      <c r="F313" s="1106"/>
      <c r="G313" s="1106"/>
      <c r="H313" s="1106"/>
      <c r="I313" s="1106"/>
      <c r="J313" s="1106"/>
      <c r="K313" s="1106"/>
      <c r="L313" s="1106"/>
      <c r="M313" s="1106"/>
      <c r="N313" s="1106"/>
      <c r="O313" s="1106"/>
      <c r="P313" s="1106"/>
      <c r="Q313" s="1106"/>
      <c r="R313" s="1106"/>
      <c r="S313" s="1106"/>
      <c r="T313" s="1106"/>
      <c r="U313" s="1106"/>
      <c r="V313" s="1106"/>
      <c r="W313" s="1106"/>
      <c r="X313" s="1106"/>
      <c r="Y313" s="1106"/>
      <c r="Z313" s="1106"/>
      <c r="AA313" s="1106"/>
      <c r="AB313" s="1106"/>
      <c r="AC313" s="1106"/>
      <c r="AD313" s="1106"/>
      <c r="AE313" s="1106"/>
      <c r="AF313" s="1106"/>
      <c r="AG313" s="1106"/>
      <c r="AH313" s="1106"/>
      <c r="AI313" s="1106"/>
      <c r="AJ313" s="1106"/>
      <c r="AK313" s="1106"/>
      <c r="AL313" s="1106"/>
      <c r="AM313" s="1106"/>
      <c r="AN313" s="1106"/>
      <c r="AO313" s="1106"/>
      <c r="AP313" s="1106"/>
      <c r="AQ313" s="1106"/>
      <c r="AR313" s="1106"/>
      <c r="AS313" s="1106"/>
      <c r="AT313" s="1106"/>
      <c r="AU313" s="1106"/>
      <c r="AV313" s="1106"/>
      <c r="AW313" s="1106"/>
      <c r="AX313" s="1106"/>
      <c r="AY313" s="1106"/>
      <c r="AZ313" s="1106"/>
      <c r="BA313" s="1106"/>
      <c r="BB313" s="1106"/>
      <c r="BC313" s="1106"/>
      <c r="BD313" s="1106"/>
      <c r="BE313" s="1106"/>
      <c r="BF313" s="1106"/>
      <c r="BG313" s="1106"/>
      <c r="BH313" s="1106"/>
      <c r="BI313" s="1106"/>
      <c r="BJ313" s="1106"/>
      <c r="BK313" s="1106"/>
      <c r="BL313" s="1106"/>
      <c r="BM313" s="1106"/>
      <c r="BN313" s="1106"/>
      <c r="BO313" s="1106"/>
      <c r="BP313" s="1106"/>
      <c r="BQ313" s="1106"/>
      <c r="BR313" s="1106"/>
      <c r="BS313" s="1106"/>
      <c r="BT313" s="1106"/>
      <c r="BU313" s="1106"/>
      <c r="BV313" s="1106"/>
      <c r="BW313" s="1106"/>
      <c r="BX313" s="1106"/>
      <c r="BY313" s="1106"/>
      <c r="BZ313" s="1106"/>
      <c r="CA313" s="1106"/>
      <c r="CB313" s="1106"/>
      <c r="CC313" s="1106"/>
      <c r="CD313" s="1106"/>
      <c r="CE313" s="1106"/>
      <c r="CF313" s="1106"/>
      <c r="CG313" s="1106"/>
      <c r="CH313" s="1106"/>
      <c r="CI313" s="1106"/>
      <c r="CJ313" s="1106"/>
      <c r="CK313" s="1106"/>
      <c r="CL313" s="1106"/>
      <c r="CM313" s="1106"/>
      <c r="CN313" s="1106"/>
      <c r="CO313" s="1106"/>
      <c r="CP313" s="1106"/>
      <c r="CQ313" s="1106"/>
      <c r="CR313" s="1106"/>
      <c r="CS313" s="1106"/>
      <c r="CT313" s="1106"/>
      <c r="CU313" s="1106"/>
      <c r="CV313" s="1106"/>
      <c r="CW313" s="1106"/>
      <c r="CX313" s="1106"/>
      <c r="CY313" s="1106"/>
    </row>
    <row r="314" spans="1:103" s="1116" customFormat="1" ht="15" hidden="1" customHeight="1">
      <c r="A314" s="1397"/>
      <c r="B314" s="1169"/>
      <c r="C314" s="1205"/>
      <c r="D314" s="1106"/>
      <c r="E314" s="1106"/>
      <c r="F314" s="1106"/>
      <c r="G314" s="1106"/>
      <c r="H314" s="1106"/>
      <c r="I314" s="1106"/>
      <c r="J314" s="1106"/>
      <c r="K314" s="1106"/>
      <c r="L314" s="1106"/>
      <c r="M314" s="1106"/>
      <c r="N314" s="1106"/>
      <c r="O314" s="1106"/>
      <c r="P314" s="1106"/>
      <c r="Q314" s="1106"/>
      <c r="R314" s="1106"/>
      <c r="S314" s="1106"/>
      <c r="T314" s="1106"/>
      <c r="U314" s="1106"/>
      <c r="V314" s="1106"/>
      <c r="W314" s="1106"/>
      <c r="X314" s="1106"/>
      <c r="Y314" s="1106"/>
      <c r="Z314" s="1106"/>
      <c r="AA314" s="1106"/>
      <c r="AB314" s="1106"/>
      <c r="AC314" s="1106"/>
      <c r="AD314" s="1106"/>
      <c r="AE314" s="1106"/>
      <c r="AF314" s="1106"/>
      <c r="AG314" s="1106"/>
      <c r="AH314" s="1106"/>
      <c r="AI314" s="1106"/>
      <c r="AJ314" s="1106"/>
      <c r="AK314" s="1106"/>
      <c r="AL314" s="1106"/>
      <c r="AM314" s="1106"/>
      <c r="AN314" s="1106"/>
      <c r="AO314" s="1106"/>
      <c r="AP314" s="1106"/>
      <c r="AQ314" s="1106"/>
      <c r="AR314" s="1106"/>
      <c r="AS314" s="1106"/>
      <c r="AT314" s="1106"/>
      <c r="AU314" s="1106"/>
      <c r="AV314" s="1106"/>
      <c r="AW314" s="1106"/>
      <c r="AX314" s="1106"/>
      <c r="AY314" s="1106"/>
      <c r="AZ314" s="1106"/>
      <c r="BA314" s="1106"/>
      <c r="BB314" s="1106"/>
      <c r="BC314" s="1106"/>
      <c r="BD314" s="1106"/>
      <c r="BE314" s="1106"/>
      <c r="BF314" s="1106"/>
      <c r="BG314" s="1106"/>
      <c r="BH314" s="1106"/>
      <c r="BI314" s="1106"/>
      <c r="BJ314" s="1106"/>
      <c r="BK314" s="1106"/>
      <c r="BL314" s="1106"/>
      <c r="BM314" s="1106"/>
      <c r="BN314" s="1106"/>
      <c r="BO314" s="1106"/>
      <c r="BP314" s="1106"/>
      <c r="BQ314" s="1106"/>
      <c r="BR314" s="1106"/>
      <c r="BS314" s="1106"/>
      <c r="BT314" s="1106"/>
      <c r="BU314" s="1106"/>
      <c r="BV314" s="1106"/>
      <c r="BW314" s="1106"/>
      <c r="BX314" s="1106"/>
      <c r="BY314" s="1106"/>
      <c r="BZ314" s="1106"/>
      <c r="CA314" s="1106"/>
      <c r="CB314" s="1106"/>
      <c r="CC314" s="1106"/>
      <c r="CD314" s="1106"/>
      <c r="CE314" s="1106"/>
      <c r="CF314" s="1106"/>
      <c r="CG314" s="1106"/>
      <c r="CH314" s="1106"/>
      <c r="CI314" s="1106"/>
      <c r="CJ314" s="1106"/>
      <c r="CK314" s="1106"/>
      <c r="CL314" s="1106"/>
      <c r="CM314" s="1106"/>
      <c r="CN314" s="1106"/>
      <c r="CO314" s="1106"/>
      <c r="CP314" s="1106"/>
      <c r="CQ314" s="1106"/>
      <c r="CR314" s="1106"/>
      <c r="CS314" s="1106"/>
      <c r="CT314" s="1106"/>
      <c r="CU314" s="1106"/>
      <c r="CV314" s="1106"/>
      <c r="CW314" s="1106"/>
      <c r="CX314" s="1106"/>
      <c r="CY314" s="1106"/>
    </row>
    <row r="315" spans="1:103" s="1116" customFormat="1" ht="15" hidden="1" customHeight="1">
      <c r="A315" s="1397"/>
      <c r="B315" s="1169"/>
      <c r="C315" s="1205"/>
      <c r="D315" s="1106"/>
      <c r="E315" s="1106"/>
      <c r="F315" s="1106"/>
      <c r="G315" s="1106"/>
      <c r="H315" s="1106"/>
      <c r="I315" s="1106"/>
      <c r="J315" s="1106"/>
      <c r="K315" s="1106"/>
      <c r="L315" s="1106"/>
      <c r="M315" s="1106"/>
      <c r="N315" s="1106"/>
      <c r="O315" s="1106"/>
      <c r="P315" s="1106"/>
      <c r="Q315" s="1106"/>
      <c r="R315" s="1106"/>
      <c r="S315" s="1106"/>
      <c r="T315" s="1106"/>
      <c r="U315" s="1106"/>
      <c r="V315" s="1106"/>
      <c r="W315" s="1106"/>
      <c r="X315" s="1106"/>
      <c r="Y315" s="1106"/>
      <c r="Z315" s="1106"/>
      <c r="AA315" s="1106"/>
      <c r="AB315" s="1106"/>
      <c r="AC315" s="1106"/>
      <c r="AD315" s="1106"/>
      <c r="AE315" s="1106"/>
      <c r="AF315" s="1106"/>
      <c r="AG315" s="1106"/>
      <c r="AH315" s="1106"/>
      <c r="AI315" s="1106"/>
      <c r="AJ315" s="1106"/>
      <c r="AK315" s="1106"/>
      <c r="AL315" s="1106"/>
      <c r="AM315" s="1106"/>
      <c r="AN315" s="1106"/>
      <c r="AO315" s="1106"/>
      <c r="AP315" s="1106"/>
      <c r="AQ315" s="1106"/>
      <c r="AR315" s="1106"/>
      <c r="AS315" s="1106"/>
      <c r="AT315" s="1106"/>
      <c r="AU315" s="1106"/>
      <c r="AV315" s="1106"/>
      <c r="AW315" s="1106"/>
      <c r="AX315" s="1106"/>
      <c r="AY315" s="1106"/>
      <c r="AZ315" s="1106"/>
      <c r="BA315" s="1106"/>
      <c r="BB315" s="1106"/>
      <c r="BC315" s="1106"/>
      <c r="BD315" s="1106"/>
      <c r="BE315" s="1106"/>
      <c r="BF315" s="1106"/>
      <c r="BG315" s="1106"/>
      <c r="BH315" s="1106"/>
      <c r="BI315" s="1106"/>
      <c r="BJ315" s="1106"/>
      <c r="BK315" s="1106"/>
      <c r="BL315" s="1106"/>
      <c r="BM315" s="1106"/>
      <c r="BN315" s="1106"/>
      <c r="BO315" s="1106"/>
      <c r="BP315" s="1106"/>
      <c r="BQ315" s="1106"/>
      <c r="BR315" s="1106"/>
      <c r="BS315" s="1106"/>
      <c r="BT315" s="1106"/>
      <c r="BU315" s="1106"/>
      <c r="BV315" s="1106"/>
      <c r="BW315" s="1106"/>
      <c r="BX315" s="1106"/>
      <c r="BY315" s="1106"/>
      <c r="BZ315" s="1106"/>
      <c r="CA315" s="1106"/>
      <c r="CB315" s="1106"/>
      <c r="CC315" s="1106"/>
      <c r="CD315" s="1106"/>
      <c r="CE315" s="1106"/>
      <c r="CF315" s="1106"/>
      <c r="CG315" s="1106"/>
      <c r="CH315" s="1106"/>
      <c r="CI315" s="1106"/>
      <c r="CJ315" s="1106"/>
      <c r="CK315" s="1106"/>
      <c r="CL315" s="1106"/>
      <c r="CM315" s="1106"/>
      <c r="CN315" s="1106"/>
      <c r="CO315" s="1106"/>
      <c r="CP315" s="1106"/>
      <c r="CQ315" s="1106"/>
      <c r="CR315" s="1106"/>
      <c r="CS315" s="1106"/>
      <c r="CT315" s="1106"/>
      <c r="CU315" s="1106"/>
      <c r="CV315" s="1106"/>
      <c r="CW315" s="1106"/>
      <c r="CX315" s="1106"/>
      <c r="CY315" s="1106"/>
    </row>
    <row r="316" spans="1:103" s="1116" customFormat="1" ht="15" hidden="1" customHeight="1">
      <c r="A316" s="1397"/>
      <c r="B316" s="1169"/>
      <c r="C316" s="1205"/>
      <c r="D316" s="1106"/>
      <c r="E316" s="1106"/>
      <c r="F316" s="1106"/>
      <c r="G316" s="1106"/>
      <c r="H316" s="1106"/>
      <c r="I316" s="1106"/>
      <c r="J316" s="1106"/>
      <c r="K316" s="1106"/>
      <c r="L316" s="1106"/>
      <c r="M316" s="1106"/>
      <c r="N316" s="1106"/>
      <c r="O316" s="1106"/>
      <c r="P316" s="1106"/>
      <c r="Q316" s="1106"/>
      <c r="R316" s="1106"/>
      <c r="S316" s="1106"/>
      <c r="T316" s="1106"/>
      <c r="U316" s="1106"/>
      <c r="V316" s="1106"/>
      <c r="W316" s="1106"/>
      <c r="X316" s="1106"/>
      <c r="Y316" s="1106"/>
      <c r="Z316" s="1106"/>
      <c r="AA316" s="1106"/>
      <c r="AB316" s="1106"/>
      <c r="AC316" s="1106"/>
      <c r="AD316" s="1106"/>
      <c r="AE316" s="1106"/>
      <c r="AF316" s="1106"/>
      <c r="AG316" s="1106"/>
      <c r="AH316" s="1106"/>
      <c r="AI316" s="1106"/>
      <c r="AJ316" s="1106"/>
      <c r="AK316" s="1106"/>
      <c r="AL316" s="1106"/>
      <c r="AM316" s="1106"/>
      <c r="AN316" s="1106"/>
      <c r="AO316" s="1106"/>
      <c r="AP316" s="1106"/>
      <c r="AQ316" s="1106"/>
      <c r="AR316" s="1106"/>
      <c r="AS316" s="1106"/>
      <c r="AT316" s="1106"/>
      <c r="AU316" s="1106"/>
      <c r="AV316" s="1106"/>
      <c r="AW316" s="1106"/>
      <c r="AX316" s="1106"/>
      <c r="AY316" s="1106"/>
      <c r="AZ316" s="1106"/>
      <c r="BA316" s="1106"/>
      <c r="BB316" s="1106"/>
      <c r="BC316" s="1106"/>
      <c r="BD316" s="1106"/>
      <c r="BE316" s="1106"/>
      <c r="BF316" s="1106"/>
      <c r="BG316" s="1106"/>
      <c r="BH316" s="1106"/>
      <c r="BI316" s="1106"/>
      <c r="BJ316" s="1106"/>
      <c r="BK316" s="1106"/>
      <c r="BL316" s="1106"/>
      <c r="BM316" s="1106"/>
      <c r="BN316" s="1106"/>
      <c r="BO316" s="1106"/>
      <c r="BP316" s="1106"/>
      <c r="BQ316" s="1106"/>
      <c r="BR316" s="1106"/>
      <c r="BS316" s="1106"/>
      <c r="BT316" s="1106"/>
      <c r="BU316" s="1106"/>
      <c r="BV316" s="1106"/>
      <c r="BW316" s="1106"/>
      <c r="BX316" s="1106"/>
      <c r="BY316" s="1106"/>
      <c r="BZ316" s="1106"/>
      <c r="CA316" s="1106"/>
      <c r="CB316" s="1106"/>
      <c r="CC316" s="1106"/>
      <c r="CD316" s="1106"/>
      <c r="CE316" s="1106"/>
      <c r="CF316" s="1106"/>
      <c r="CG316" s="1106"/>
      <c r="CH316" s="1106"/>
      <c r="CI316" s="1106"/>
      <c r="CJ316" s="1106"/>
      <c r="CK316" s="1106"/>
      <c r="CL316" s="1106"/>
      <c r="CM316" s="1106"/>
      <c r="CN316" s="1106"/>
      <c r="CO316" s="1106"/>
      <c r="CP316" s="1106"/>
      <c r="CQ316" s="1106"/>
      <c r="CR316" s="1106"/>
      <c r="CS316" s="1106"/>
      <c r="CT316" s="1106"/>
      <c r="CU316" s="1106"/>
      <c r="CV316" s="1106"/>
      <c r="CW316" s="1106"/>
      <c r="CX316" s="1106"/>
      <c r="CY316" s="1106"/>
    </row>
    <row r="317" spans="1:103" s="1116" customFormat="1" ht="15" hidden="1" customHeight="1">
      <c r="A317" s="1397"/>
      <c r="B317" s="1169"/>
      <c r="C317" s="1205"/>
      <c r="D317" s="1106"/>
      <c r="E317" s="1106"/>
      <c r="F317" s="1106"/>
      <c r="G317" s="1106"/>
      <c r="H317" s="1106"/>
      <c r="I317" s="1106"/>
      <c r="J317" s="1106"/>
      <c r="K317" s="1106"/>
      <c r="L317" s="1106"/>
      <c r="M317" s="1106"/>
      <c r="N317" s="1106"/>
      <c r="O317" s="1106"/>
      <c r="P317" s="1106"/>
      <c r="Q317" s="1106"/>
      <c r="R317" s="1106"/>
      <c r="S317" s="1106"/>
      <c r="T317" s="1106"/>
      <c r="U317" s="1106"/>
      <c r="V317" s="1106"/>
      <c r="W317" s="1106"/>
      <c r="X317" s="1106"/>
      <c r="Y317" s="1106"/>
      <c r="Z317" s="1106"/>
      <c r="AA317" s="1106"/>
      <c r="AB317" s="1106"/>
      <c r="AC317" s="1106"/>
      <c r="AD317" s="1106"/>
      <c r="AE317" s="1106"/>
      <c r="AF317" s="1106"/>
      <c r="AG317" s="1106"/>
      <c r="AH317" s="1106"/>
      <c r="AI317" s="1106"/>
      <c r="AJ317" s="1106"/>
      <c r="AK317" s="1106"/>
      <c r="AL317" s="1106"/>
      <c r="AM317" s="1106"/>
      <c r="AN317" s="1106"/>
      <c r="AO317" s="1106"/>
      <c r="AP317" s="1106"/>
      <c r="AQ317" s="1106"/>
      <c r="AR317" s="1106"/>
      <c r="AS317" s="1106"/>
      <c r="AT317" s="1106"/>
      <c r="AU317" s="1106"/>
      <c r="AV317" s="1106"/>
      <c r="AW317" s="1106"/>
      <c r="AX317" s="1106"/>
      <c r="AY317" s="1106"/>
      <c r="AZ317" s="1106"/>
      <c r="BA317" s="1106"/>
      <c r="BB317" s="1106"/>
      <c r="BC317" s="1106"/>
      <c r="BD317" s="1106"/>
      <c r="BE317" s="1106"/>
      <c r="BF317" s="1106"/>
      <c r="BG317" s="1106"/>
      <c r="BH317" s="1106"/>
      <c r="BI317" s="1106"/>
      <c r="BJ317" s="1106"/>
      <c r="BK317" s="1106"/>
      <c r="BL317" s="1106"/>
      <c r="BM317" s="1106"/>
      <c r="BN317" s="1106"/>
      <c r="BO317" s="1106"/>
      <c r="BP317" s="1106"/>
      <c r="BQ317" s="1106"/>
      <c r="BR317" s="1106"/>
      <c r="BS317" s="1106"/>
      <c r="BT317" s="1106"/>
      <c r="BU317" s="1106"/>
      <c r="BV317" s="1106"/>
      <c r="BW317" s="1106"/>
      <c r="BX317" s="1106"/>
      <c r="BY317" s="1106"/>
      <c r="BZ317" s="1106"/>
      <c r="CA317" s="1106"/>
      <c r="CB317" s="1106"/>
      <c r="CC317" s="1106"/>
      <c r="CD317" s="1106"/>
      <c r="CE317" s="1106"/>
      <c r="CF317" s="1106"/>
      <c r="CG317" s="1106"/>
      <c r="CH317" s="1106"/>
      <c r="CI317" s="1106"/>
      <c r="CJ317" s="1106"/>
      <c r="CK317" s="1106"/>
      <c r="CL317" s="1106"/>
      <c r="CM317" s="1106"/>
      <c r="CN317" s="1106"/>
      <c r="CO317" s="1106"/>
      <c r="CP317" s="1106"/>
      <c r="CQ317" s="1106"/>
      <c r="CR317" s="1106"/>
      <c r="CS317" s="1106"/>
      <c r="CT317" s="1106"/>
      <c r="CU317" s="1106"/>
      <c r="CV317" s="1106"/>
      <c r="CW317" s="1106"/>
      <c r="CX317" s="1106"/>
      <c r="CY317" s="1106"/>
    </row>
    <row r="318" spans="1:103" s="1116" customFormat="1" ht="15" hidden="1" customHeight="1">
      <c r="A318" s="1397"/>
      <c r="B318" s="1169"/>
      <c r="C318" s="1205"/>
      <c r="D318" s="1106"/>
      <c r="E318" s="1106"/>
      <c r="F318" s="1106"/>
      <c r="G318" s="1106"/>
      <c r="H318" s="1106"/>
      <c r="I318" s="1106"/>
      <c r="J318" s="1106"/>
      <c r="K318" s="1106"/>
      <c r="L318" s="1106"/>
      <c r="M318" s="1106"/>
      <c r="N318" s="1106"/>
      <c r="O318" s="1106"/>
      <c r="P318" s="1106"/>
      <c r="Q318" s="1106"/>
      <c r="R318" s="1106"/>
      <c r="S318" s="1106"/>
      <c r="T318" s="1106"/>
      <c r="U318" s="1106"/>
      <c r="V318" s="1106"/>
      <c r="W318" s="1106"/>
      <c r="X318" s="1106"/>
      <c r="Y318" s="1106"/>
      <c r="Z318" s="1106"/>
      <c r="AA318" s="1106"/>
      <c r="AB318" s="1106"/>
      <c r="AC318" s="1106"/>
      <c r="AD318" s="1106"/>
      <c r="AE318" s="1106"/>
      <c r="AF318" s="1106"/>
      <c r="AG318" s="1106"/>
      <c r="AH318" s="1106"/>
      <c r="AI318" s="1106"/>
      <c r="AJ318" s="1106"/>
      <c r="AK318" s="1106"/>
      <c r="AL318" s="1106"/>
      <c r="AM318" s="1106"/>
      <c r="AN318" s="1106"/>
      <c r="AO318" s="1106"/>
      <c r="AP318" s="1106"/>
      <c r="AQ318" s="1106"/>
      <c r="AR318" s="1106"/>
      <c r="AS318" s="1106"/>
      <c r="AT318" s="1106"/>
      <c r="AU318" s="1106"/>
      <c r="AV318" s="1106"/>
      <c r="AW318" s="1106"/>
      <c r="AX318" s="1106"/>
      <c r="AY318" s="1106"/>
      <c r="AZ318" s="1106"/>
      <c r="BA318" s="1106"/>
      <c r="BB318" s="1106"/>
      <c r="BC318" s="1106"/>
      <c r="BD318" s="1106"/>
      <c r="BE318" s="1106"/>
      <c r="BF318" s="1106"/>
      <c r="BG318" s="1106"/>
      <c r="BH318" s="1106"/>
      <c r="BI318" s="1106"/>
      <c r="BJ318" s="1106"/>
      <c r="BK318" s="1106"/>
      <c r="BL318" s="1106"/>
      <c r="BM318" s="1106"/>
      <c r="BN318" s="1106"/>
      <c r="BO318" s="1106"/>
      <c r="BP318" s="1106"/>
      <c r="BQ318" s="1106"/>
      <c r="BR318" s="1106"/>
      <c r="BS318" s="1106"/>
      <c r="BT318" s="1106"/>
      <c r="BU318" s="1106"/>
      <c r="BV318" s="1106"/>
      <c r="BW318" s="1106"/>
      <c r="BX318" s="1106"/>
      <c r="BY318" s="1106"/>
      <c r="BZ318" s="1106"/>
      <c r="CA318" s="1106"/>
      <c r="CB318" s="1106"/>
      <c r="CC318" s="1106"/>
      <c r="CD318" s="1106"/>
      <c r="CE318" s="1106"/>
      <c r="CF318" s="1106"/>
      <c r="CG318" s="1106"/>
      <c r="CH318" s="1106"/>
      <c r="CI318" s="1106"/>
      <c r="CJ318" s="1106"/>
      <c r="CK318" s="1106"/>
      <c r="CL318" s="1106"/>
      <c r="CM318" s="1106"/>
      <c r="CN318" s="1106"/>
      <c r="CO318" s="1106"/>
      <c r="CP318" s="1106"/>
      <c r="CQ318" s="1106"/>
      <c r="CR318" s="1106"/>
      <c r="CS318" s="1106"/>
      <c r="CT318" s="1106"/>
      <c r="CU318" s="1106"/>
      <c r="CV318" s="1106"/>
      <c r="CW318" s="1106"/>
      <c r="CX318" s="1106"/>
      <c r="CY318" s="1106"/>
    </row>
    <row r="319" spans="1:103" s="1116" customFormat="1" ht="15" hidden="1" customHeight="1">
      <c r="A319" s="1397"/>
      <c r="B319" s="1169"/>
      <c r="C319" s="1205"/>
      <c r="D319" s="1106"/>
      <c r="E319" s="1106"/>
      <c r="F319" s="1106"/>
      <c r="G319" s="1106"/>
      <c r="H319" s="1106"/>
      <c r="I319" s="1106"/>
      <c r="J319" s="1106"/>
      <c r="K319" s="1106"/>
      <c r="L319" s="1106"/>
      <c r="M319" s="1106"/>
      <c r="N319" s="1106"/>
      <c r="O319" s="1106"/>
      <c r="P319" s="1106"/>
      <c r="Q319" s="1106"/>
      <c r="R319" s="1106"/>
      <c r="S319" s="1106"/>
      <c r="T319" s="1106"/>
      <c r="U319" s="1106"/>
      <c r="V319" s="1106"/>
      <c r="W319" s="1106"/>
      <c r="X319" s="1106"/>
      <c r="Y319" s="1106"/>
      <c r="Z319" s="1106"/>
      <c r="AA319" s="1106"/>
      <c r="AB319" s="1106"/>
      <c r="AC319" s="1106"/>
      <c r="AD319" s="1106"/>
      <c r="AE319" s="1106"/>
      <c r="AF319" s="1106"/>
      <c r="AG319" s="1106"/>
      <c r="AH319" s="1106"/>
      <c r="AI319" s="1106"/>
      <c r="AJ319" s="1106"/>
      <c r="AK319" s="1106"/>
      <c r="AL319" s="1106"/>
      <c r="AM319" s="1106"/>
      <c r="AN319" s="1106"/>
      <c r="AO319" s="1106"/>
      <c r="AP319" s="1106"/>
      <c r="AQ319" s="1106"/>
      <c r="AR319" s="1106"/>
      <c r="AS319" s="1106"/>
      <c r="AT319" s="1106"/>
      <c r="AU319" s="1106"/>
      <c r="AV319" s="1106"/>
      <c r="AW319" s="1106"/>
      <c r="AX319" s="1106"/>
      <c r="AY319" s="1106"/>
      <c r="AZ319" s="1106"/>
      <c r="BA319" s="1106"/>
      <c r="BB319" s="1106"/>
      <c r="BC319" s="1106"/>
      <c r="BD319" s="1106"/>
      <c r="BE319" s="1106"/>
      <c r="BF319" s="1106"/>
      <c r="BG319" s="1106"/>
      <c r="BH319" s="1106"/>
      <c r="BI319" s="1106"/>
      <c r="BJ319" s="1106"/>
      <c r="BK319" s="1106"/>
      <c r="BL319" s="1106"/>
      <c r="BM319" s="1106"/>
      <c r="BN319" s="1106"/>
      <c r="BO319" s="1106"/>
      <c r="BP319" s="1106"/>
      <c r="BQ319" s="1106"/>
      <c r="BR319" s="1106"/>
      <c r="BS319" s="1106"/>
      <c r="BT319" s="1106"/>
      <c r="BU319" s="1106"/>
      <c r="BV319" s="1106"/>
      <c r="BW319" s="1106"/>
      <c r="BX319" s="1106"/>
      <c r="BY319" s="1106"/>
      <c r="BZ319" s="1106"/>
      <c r="CA319" s="1106"/>
      <c r="CB319" s="1106"/>
      <c r="CC319" s="1106"/>
      <c r="CD319" s="1106"/>
      <c r="CE319" s="1106"/>
      <c r="CF319" s="1106"/>
      <c r="CG319" s="1106"/>
      <c r="CH319" s="1106"/>
      <c r="CI319" s="1106"/>
      <c r="CJ319" s="1106"/>
      <c r="CK319" s="1106"/>
      <c r="CL319" s="1106"/>
      <c r="CM319" s="1106"/>
      <c r="CN319" s="1106"/>
      <c r="CO319" s="1106"/>
      <c r="CP319" s="1106"/>
      <c r="CQ319" s="1106"/>
      <c r="CR319" s="1106"/>
      <c r="CS319" s="1106"/>
      <c r="CT319" s="1106"/>
      <c r="CU319" s="1106"/>
      <c r="CV319" s="1106"/>
      <c r="CW319" s="1106"/>
      <c r="CX319" s="1106"/>
      <c r="CY319" s="1106"/>
    </row>
    <row r="320" spans="1:103" s="1116" customFormat="1" ht="15" hidden="1" customHeight="1">
      <c r="A320" s="1397"/>
      <c r="B320" s="1169"/>
      <c r="C320" s="1205"/>
      <c r="D320" s="1106"/>
      <c r="E320" s="1106"/>
      <c r="F320" s="1106"/>
      <c r="G320" s="1106"/>
      <c r="H320" s="1106"/>
      <c r="I320" s="1106"/>
      <c r="J320" s="1106"/>
      <c r="K320" s="1106"/>
      <c r="L320" s="1106"/>
      <c r="M320" s="1106"/>
      <c r="N320" s="1106"/>
      <c r="O320" s="1106"/>
      <c r="P320" s="1106"/>
      <c r="Q320" s="1106"/>
      <c r="R320" s="1106"/>
      <c r="S320" s="1106"/>
      <c r="T320" s="1106"/>
      <c r="U320" s="1106"/>
      <c r="V320" s="1106"/>
      <c r="W320" s="1106"/>
      <c r="X320" s="1106"/>
      <c r="Y320" s="1106"/>
      <c r="Z320" s="1106"/>
      <c r="AA320" s="1106"/>
      <c r="AB320" s="1106"/>
      <c r="AC320" s="1106"/>
      <c r="AD320" s="1106"/>
      <c r="AE320" s="1106"/>
      <c r="AF320" s="1106"/>
      <c r="AG320" s="1106"/>
      <c r="AH320" s="1106"/>
      <c r="AI320" s="1106"/>
      <c r="AJ320" s="1106"/>
      <c r="AK320" s="1106"/>
      <c r="AL320" s="1106"/>
      <c r="AM320" s="1106"/>
      <c r="AN320" s="1106"/>
      <c r="AO320" s="1106"/>
      <c r="AP320" s="1106"/>
      <c r="AQ320" s="1106"/>
      <c r="AR320" s="1106"/>
      <c r="AS320" s="1106"/>
      <c r="AT320" s="1106"/>
      <c r="AU320" s="1106"/>
      <c r="AV320" s="1106"/>
      <c r="AW320" s="1106"/>
      <c r="AX320" s="1106"/>
      <c r="AY320" s="1106"/>
      <c r="AZ320" s="1106"/>
      <c r="BA320" s="1106"/>
      <c r="BB320" s="1106"/>
      <c r="BC320" s="1106"/>
      <c r="BD320" s="1106"/>
      <c r="BE320" s="1106"/>
      <c r="BF320" s="1106"/>
      <c r="BG320" s="1106"/>
      <c r="BH320" s="1106"/>
      <c r="BI320" s="1106"/>
      <c r="BJ320" s="1106"/>
      <c r="BK320" s="1106"/>
      <c r="BL320" s="1106"/>
      <c r="BM320" s="1106"/>
      <c r="BN320" s="1106"/>
      <c r="BO320" s="1106"/>
      <c r="BP320" s="1106"/>
      <c r="BQ320" s="1106"/>
      <c r="BR320" s="1106"/>
      <c r="BS320" s="1106"/>
      <c r="BT320" s="1106"/>
      <c r="BU320" s="1106"/>
      <c r="BV320" s="1106"/>
      <c r="BW320" s="1106"/>
      <c r="BX320" s="1106"/>
      <c r="BY320" s="1106"/>
      <c r="BZ320" s="1106"/>
      <c r="CA320" s="1106"/>
      <c r="CB320" s="1106"/>
      <c r="CC320" s="1106"/>
      <c r="CD320" s="1106"/>
      <c r="CE320" s="1106"/>
      <c r="CF320" s="1106"/>
      <c r="CG320" s="1106"/>
      <c r="CH320" s="1106"/>
      <c r="CI320" s="1106"/>
      <c r="CJ320" s="1106"/>
      <c r="CK320" s="1106"/>
      <c r="CL320" s="1106"/>
      <c r="CM320" s="1106"/>
      <c r="CN320" s="1106"/>
      <c r="CO320" s="1106"/>
      <c r="CP320" s="1106"/>
      <c r="CQ320" s="1106"/>
      <c r="CR320" s="1106"/>
      <c r="CS320" s="1106"/>
      <c r="CT320" s="1106"/>
      <c r="CU320" s="1106"/>
      <c r="CV320" s="1106"/>
      <c r="CW320" s="1106"/>
      <c r="CX320" s="1106"/>
      <c r="CY320" s="1106"/>
    </row>
    <row r="321" spans="1:103" s="1116" customFormat="1" ht="15" hidden="1" customHeight="1">
      <c r="A321" s="1397"/>
      <c r="B321" s="1169"/>
      <c r="C321" s="1205"/>
      <c r="D321" s="1106"/>
      <c r="E321" s="1106"/>
      <c r="F321" s="1106"/>
      <c r="G321" s="1106"/>
      <c r="H321" s="1106"/>
      <c r="I321" s="1106"/>
      <c r="J321" s="1106"/>
      <c r="K321" s="1106"/>
      <c r="L321" s="1106"/>
      <c r="M321" s="1106"/>
      <c r="N321" s="1106"/>
      <c r="O321" s="1106"/>
      <c r="P321" s="1106"/>
      <c r="Q321" s="1106"/>
      <c r="R321" s="1106"/>
      <c r="S321" s="1106"/>
      <c r="T321" s="1106"/>
      <c r="U321" s="1106"/>
      <c r="V321" s="1106"/>
      <c r="W321" s="1106"/>
      <c r="X321" s="1106"/>
      <c r="Y321" s="1106"/>
      <c r="Z321" s="1106"/>
      <c r="AA321" s="1106"/>
      <c r="AB321" s="1106"/>
      <c r="AC321" s="1106"/>
      <c r="AD321" s="1106"/>
      <c r="AE321" s="1106"/>
      <c r="AF321" s="1106"/>
      <c r="AG321" s="1106"/>
      <c r="AH321" s="1106"/>
      <c r="AI321" s="1106"/>
      <c r="AJ321" s="1106"/>
      <c r="AK321" s="1106"/>
      <c r="AL321" s="1106"/>
      <c r="AM321" s="1106"/>
      <c r="AN321" s="1106"/>
      <c r="AO321" s="1106"/>
      <c r="AP321" s="1106"/>
      <c r="AQ321" s="1106"/>
      <c r="AR321" s="1106"/>
      <c r="AS321" s="1106"/>
      <c r="AT321" s="1106"/>
      <c r="AU321" s="1106"/>
      <c r="AV321" s="1106"/>
      <c r="AW321" s="1106"/>
      <c r="AX321" s="1106"/>
      <c r="AY321" s="1106"/>
      <c r="AZ321" s="1106"/>
      <c r="BA321" s="1106"/>
      <c r="BB321" s="1106"/>
      <c r="BC321" s="1106"/>
      <c r="BD321" s="1106"/>
      <c r="BE321" s="1106"/>
      <c r="BF321" s="1106"/>
      <c r="BG321" s="1106"/>
      <c r="BH321" s="1106"/>
      <c r="BI321" s="1106"/>
      <c r="BJ321" s="1106"/>
      <c r="BK321" s="1106"/>
      <c r="BL321" s="1106"/>
      <c r="BM321" s="1106"/>
      <c r="BN321" s="1106"/>
      <c r="BO321" s="1106"/>
      <c r="BP321" s="1106"/>
      <c r="BQ321" s="1106"/>
      <c r="BR321" s="1106"/>
      <c r="BS321" s="1106"/>
      <c r="BT321" s="1106"/>
      <c r="BU321" s="1106"/>
      <c r="BV321" s="1106"/>
      <c r="BW321" s="1106"/>
      <c r="BX321" s="1106"/>
      <c r="BY321" s="1106"/>
      <c r="BZ321" s="1106"/>
      <c r="CA321" s="1106"/>
      <c r="CB321" s="1106"/>
      <c r="CC321" s="1106"/>
      <c r="CD321" s="1106"/>
      <c r="CE321" s="1106"/>
      <c r="CF321" s="1106"/>
      <c r="CG321" s="1106"/>
      <c r="CH321" s="1106"/>
      <c r="CI321" s="1106"/>
      <c r="CJ321" s="1106"/>
      <c r="CK321" s="1106"/>
      <c r="CL321" s="1106"/>
      <c r="CM321" s="1106"/>
      <c r="CN321" s="1106"/>
      <c r="CO321" s="1106"/>
      <c r="CP321" s="1106"/>
      <c r="CQ321" s="1106"/>
      <c r="CR321" s="1106"/>
      <c r="CS321" s="1106"/>
      <c r="CT321" s="1106"/>
      <c r="CU321" s="1106"/>
      <c r="CV321" s="1106"/>
      <c r="CW321" s="1106"/>
      <c r="CX321" s="1106"/>
      <c r="CY321" s="1106"/>
    </row>
    <row r="322" spans="1:103" s="1116" customFormat="1" ht="15" hidden="1" customHeight="1">
      <c r="A322" s="1397"/>
      <c r="B322" s="1169"/>
      <c r="C322" s="1205"/>
      <c r="D322" s="1106"/>
      <c r="E322" s="1106"/>
      <c r="F322" s="1106"/>
      <c r="G322" s="1106"/>
      <c r="H322" s="1106"/>
      <c r="I322" s="1106"/>
      <c r="J322" s="1106"/>
      <c r="K322" s="1106"/>
      <c r="L322" s="1106"/>
      <c r="M322" s="1106"/>
      <c r="N322" s="1106"/>
      <c r="O322" s="1106"/>
      <c r="P322" s="1106"/>
      <c r="Q322" s="1106"/>
      <c r="R322" s="1106"/>
      <c r="S322" s="1106"/>
      <c r="T322" s="1106"/>
      <c r="U322" s="1106"/>
      <c r="V322" s="1106"/>
      <c r="W322" s="1106"/>
      <c r="X322" s="1106"/>
      <c r="Y322" s="1106"/>
      <c r="Z322" s="1106"/>
      <c r="AA322" s="1106"/>
      <c r="AB322" s="1106"/>
      <c r="AC322" s="1106"/>
      <c r="AD322" s="1106"/>
      <c r="AE322" s="1106"/>
      <c r="AF322" s="1106"/>
      <c r="AG322" s="1106"/>
      <c r="AH322" s="1106"/>
      <c r="AI322" s="1106"/>
      <c r="AJ322" s="1106"/>
      <c r="AK322" s="1106"/>
      <c r="AL322" s="1106"/>
      <c r="AM322" s="1106"/>
      <c r="AN322" s="1106"/>
      <c r="AO322" s="1106"/>
      <c r="AP322" s="1106"/>
      <c r="AQ322" s="1106"/>
      <c r="AR322" s="1106"/>
      <c r="AS322" s="1106"/>
      <c r="AT322" s="1106"/>
      <c r="AU322" s="1106"/>
      <c r="AV322" s="1106"/>
      <c r="AW322" s="1106"/>
      <c r="AX322" s="1106"/>
      <c r="AY322" s="1106"/>
      <c r="AZ322" s="1106"/>
      <c r="BA322" s="1106"/>
      <c r="BB322" s="1106"/>
      <c r="BC322" s="1106"/>
      <c r="BD322" s="1106"/>
      <c r="BE322" s="1106"/>
      <c r="BF322" s="1106"/>
      <c r="BG322" s="1106"/>
      <c r="BH322" s="1106"/>
      <c r="BI322" s="1106"/>
      <c r="BJ322" s="1106"/>
      <c r="BK322" s="1106"/>
      <c r="BL322" s="1106"/>
      <c r="BM322" s="1106"/>
      <c r="BN322" s="1106"/>
      <c r="BO322" s="1106"/>
      <c r="BP322" s="1106"/>
      <c r="BQ322" s="1106"/>
      <c r="BR322" s="1106"/>
      <c r="BS322" s="1106"/>
      <c r="BT322" s="1106"/>
      <c r="BU322" s="1106"/>
      <c r="BV322" s="1106"/>
      <c r="BW322" s="1106"/>
      <c r="BX322" s="1106"/>
      <c r="BY322" s="1106"/>
      <c r="BZ322" s="1106"/>
      <c r="CA322" s="1106"/>
      <c r="CB322" s="1106"/>
      <c r="CC322" s="1106"/>
      <c r="CD322" s="1106"/>
      <c r="CE322" s="1106"/>
      <c r="CF322" s="1106"/>
      <c r="CG322" s="1106"/>
      <c r="CH322" s="1106"/>
      <c r="CI322" s="1106"/>
      <c r="CJ322" s="1106"/>
      <c r="CK322" s="1106"/>
      <c r="CL322" s="1106"/>
      <c r="CM322" s="1106"/>
      <c r="CN322" s="1106"/>
      <c r="CO322" s="1106"/>
      <c r="CP322" s="1106"/>
      <c r="CQ322" s="1106"/>
      <c r="CR322" s="1106"/>
      <c r="CS322" s="1106"/>
      <c r="CT322" s="1106"/>
      <c r="CU322" s="1106"/>
      <c r="CV322" s="1106"/>
      <c r="CW322" s="1106"/>
      <c r="CX322" s="1106"/>
      <c r="CY322" s="1106"/>
    </row>
    <row r="323" spans="1:103" s="1116" customFormat="1" ht="15" hidden="1" customHeight="1">
      <c r="A323" s="1397"/>
      <c r="B323" s="1169"/>
      <c r="C323" s="1205"/>
      <c r="D323" s="1106"/>
      <c r="E323" s="1106"/>
      <c r="F323" s="1106"/>
      <c r="G323" s="1106"/>
      <c r="H323" s="1106"/>
      <c r="I323" s="1106"/>
      <c r="J323" s="1106"/>
      <c r="K323" s="1106"/>
      <c r="L323" s="1106"/>
      <c r="M323" s="1106"/>
      <c r="N323" s="1106"/>
      <c r="O323" s="1106"/>
      <c r="P323" s="1106"/>
      <c r="Q323" s="1106"/>
      <c r="R323" s="1106"/>
      <c r="S323" s="1106"/>
      <c r="T323" s="1106"/>
      <c r="U323" s="1106"/>
      <c r="V323" s="1106"/>
      <c r="W323" s="1106"/>
      <c r="X323" s="1106"/>
      <c r="Y323" s="1106"/>
      <c r="Z323" s="1106"/>
      <c r="AA323" s="1106"/>
      <c r="AB323" s="1106"/>
      <c r="AC323" s="1106"/>
      <c r="AD323" s="1106"/>
      <c r="AE323" s="1106"/>
      <c r="AF323" s="1106"/>
      <c r="AG323" s="1106"/>
      <c r="AH323" s="1106"/>
      <c r="AI323" s="1106"/>
      <c r="AJ323" s="1106"/>
      <c r="AK323" s="1106"/>
      <c r="AL323" s="1106"/>
      <c r="AM323" s="1106"/>
      <c r="AN323" s="1106"/>
      <c r="AO323" s="1106"/>
      <c r="AP323" s="1106"/>
      <c r="AQ323" s="1106"/>
      <c r="AR323" s="1106"/>
      <c r="AS323" s="1106"/>
      <c r="AT323" s="1106"/>
      <c r="AU323" s="1106"/>
      <c r="AV323" s="1106"/>
      <c r="AW323" s="1106"/>
      <c r="AX323" s="1106"/>
      <c r="AY323" s="1106"/>
      <c r="AZ323" s="1106"/>
      <c r="BA323" s="1106"/>
      <c r="BB323" s="1106"/>
      <c r="BC323" s="1106"/>
      <c r="BD323" s="1106"/>
      <c r="BE323" s="1106"/>
      <c r="BF323" s="1106"/>
      <c r="BG323" s="1106"/>
      <c r="BH323" s="1106"/>
      <c r="BI323" s="1106"/>
      <c r="BJ323" s="1106"/>
      <c r="BK323" s="1106"/>
      <c r="BL323" s="1106"/>
      <c r="BM323" s="1106"/>
      <c r="BN323" s="1106"/>
      <c r="BO323" s="1106"/>
      <c r="BP323" s="1106"/>
      <c r="BQ323" s="1106"/>
      <c r="BR323" s="1106"/>
      <c r="BS323" s="1106"/>
      <c r="BT323" s="1106"/>
      <c r="BU323" s="1106"/>
      <c r="BV323" s="1106"/>
      <c r="BW323" s="1106"/>
      <c r="BX323" s="1106"/>
      <c r="BY323" s="1106"/>
      <c r="BZ323" s="1106"/>
      <c r="CA323" s="1106"/>
      <c r="CB323" s="1106"/>
      <c r="CC323" s="1106"/>
      <c r="CD323" s="1106"/>
      <c r="CE323" s="1106"/>
      <c r="CF323" s="1106"/>
      <c r="CG323" s="1106"/>
      <c r="CH323" s="1106"/>
      <c r="CI323" s="1106"/>
      <c r="CJ323" s="1106"/>
      <c r="CK323" s="1106"/>
      <c r="CL323" s="1106"/>
      <c r="CM323" s="1106"/>
      <c r="CN323" s="1106"/>
      <c r="CO323" s="1106"/>
      <c r="CP323" s="1106"/>
      <c r="CQ323" s="1106"/>
      <c r="CR323" s="1106"/>
      <c r="CS323" s="1106"/>
      <c r="CT323" s="1106"/>
      <c r="CU323" s="1106"/>
      <c r="CV323" s="1106"/>
      <c r="CW323" s="1106"/>
      <c r="CX323" s="1106"/>
      <c r="CY323" s="1106"/>
    </row>
    <row r="324" spans="1:103" s="1116" customFormat="1" ht="15" hidden="1" customHeight="1">
      <c r="A324" s="1397"/>
      <c r="B324" s="1169"/>
      <c r="C324" s="1205"/>
      <c r="D324" s="1106"/>
      <c r="E324" s="1106"/>
      <c r="F324" s="1106"/>
      <c r="G324" s="1106"/>
      <c r="H324" s="1106"/>
      <c r="I324" s="1106"/>
      <c r="J324" s="1106"/>
      <c r="K324" s="1106"/>
      <c r="L324" s="1106"/>
      <c r="M324" s="1106"/>
      <c r="N324" s="1106"/>
      <c r="O324" s="1106"/>
      <c r="P324" s="1106"/>
      <c r="Q324" s="1106"/>
      <c r="R324" s="1106"/>
      <c r="S324" s="1106"/>
      <c r="T324" s="1106"/>
      <c r="U324" s="1106"/>
      <c r="V324" s="1106"/>
      <c r="W324" s="1106"/>
      <c r="X324" s="1106"/>
      <c r="Y324" s="1106"/>
      <c r="Z324" s="1106"/>
      <c r="AA324" s="1106"/>
      <c r="AB324" s="1106"/>
      <c r="AC324" s="1106"/>
      <c r="AD324" s="1106"/>
      <c r="AE324" s="1106"/>
      <c r="AF324" s="1106"/>
      <c r="AG324" s="1106"/>
      <c r="AH324" s="1106"/>
      <c r="AI324" s="1106"/>
      <c r="AJ324" s="1106"/>
      <c r="AK324" s="1106"/>
      <c r="AL324" s="1106"/>
      <c r="AM324" s="1106"/>
      <c r="AN324" s="1106"/>
      <c r="AO324" s="1106"/>
      <c r="AP324" s="1106"/>
      <c r="AQ324" s="1106"/>
      <c r="AR324" s="1106"/>
      <c r="AS324" s="1106"/>
      <c r="AT324" s="1106"/>
      <c r="AU324" s="1106"/>
      <c r="AV324" s="1106"/>
      <c r="AW324" s="1106"/>
      <c r="AX324" s="1106"/>
      <c r="AY324" s="1106"/>
      <c r="AZ324" s="1106"/>
      <c r="BA324" s="1106"/>
      <c r="BB324" s="1106"/>
      <c r="BC324" s="1106"/>
      <c r="BD324" s="1106"/>
      <c r="BE324" s="1106"/>
      <c r="BF324" s="1106"/>
      <c r="BG324" s="1106"/>
      <c r="BH324" s="1106"/>
      <c r="BI324" s="1106"/>
      <c r="BJ324" s="1106"/>
      <c r="BK324" s="1106"/>
      <c r="BL324" s="1106"/>
      <c r="BM324" s="1106"/>
      <c r="BN324" s="1106"/>
      <c r="BO324" s="1106"/>
      <c r="BP324" s="1106"/>
      <c r="BQ324" s="1106"/>
      <c r="BR324" s="1106"/>
      <c r="BS324" s="1106"/>
      <c r="BT324" s="1106"/>
      <c r="BU324" s="1106"/>
      <c r="BV324" s="1106"/>
      <c r="BW324" s="1106"/>
      <c r="BX324" s="1106"/>
      <c r="BY324" s="1106"/>
      <c r="BZ324" s="1106"/>
      <c r="CA324" s="1106"/>
      <c r="CB324" s="1106"/>
      <c r="CC324" s="1106"/>
      <c r="CD324" s="1106"/>
      <c r="CE324" s="1106"/>
      <c r="CF324" s="1106"/>
      <c r="CG324" s="1106"/>
      <c r="CH324" s="1106"/>
      <c r="CI324" s="1106"/>
      <c r="CJ324" s="1106"/>
      <c r="CK324" s="1106"/>
      <c r="CL324" s="1106"/>
      <c r="CM324" s="1106"/>
      <c r="CN324" s="1106"/>
      <c r="CO324" s="1106"/>
      <c r="CP324" s="1106"/>
      <c r="CQ324" s="1106"/>
      <c r="CR324" s="1106"/>
      <c r="CS324" s="1106"/>
      <c r="CT324" s="1106"/>
      <c r="CU324" s="1106"/>
      <c r="CV324" s="1106"/>
      <c r="CW324" s="1106"/>
      <c r="CX324" s="1106"/>
      <c r="CY324" s="1106"/>
    </row>
    <row r="325" spans="1:103" s="1116" customFormat="1" ht="15" hidden="1" customHeight="1">
      <c r="A325" s="1397"/>
      <c r="B325" s="1169"/>
      <c r="C325" s="1205"/>
      <c r="D325" s="1106"/>
      <c r="E325" s="1106"/>
      <c r="F325" s="1106"/>
      <c r="G325" s="1106"/>
      <c r="H325" s="1106"/>
      <c r="I325" s="1106"/>
      <c r="J325" s="1106"/>
      <c r="K325" s="1106"/>
      <c r="L325" s="1106"/>
      <c r="M325" s="1106"/>
      <c r="N325" s="1106"/>
      <c r="O325" s="1106"/>
      <c r="P325" s="1106"/>
      <c r="Q325" s="1106"/>
      <c r="R325" s="1106"/>
      <c r="S325" s="1106"/>
      <c r="T325" s="1106"/>
      <c r="U325" s="1106"/>
      <c r="V325" s="1106"/>
      <c r="W325" s="1106"/>
      <c r="X325" s="1106"/>
      <c r="Y325" s="1106"/>
      <c r="Z325" s="1106"/>
      <c r="AA325" s="1106"/>
      <c r="AB325" s="1106"/>
      <c r="AC325" s="1106"/>
      <c r="AD325" s="1106"/>
      <c r="AE325" s="1106"/>
      <c r="AF325" s="1106"/>
      <c r="AG325" s="1106"/>
      <c r="AH325" s="1106"/>
      <c r="AI325" s="1106"/>
      <c r="AJ325" s="1106"/>
      <c r="AK325" s="1106"/>
      <c r="AL325" s="1106"/>
      <c r="AM325" s="1106"/>
      <c r="AN325" s="1106"/>
      <c r="AO325" s="1106"/>
      <c r="AP325" s="1106"/>
      <c r="AQ325" s="1106"/>
      <c r="AR325" s="1106"/>
      <c r="AS325" s="1106"/>
      <c r="AT325" s="1106"/>
      <c r="AU325" s="1106"/>
      <c r="AV325" s="1106"/>
      <c r="AW325" s="1106"/>
      <c r="AX325" s="1106"/>
      <c r="AY325" s="1106"/>
      <c r="AZ325" s="1106"/>
      <c r="BA325" s="1106"/>
      <c r="BB325" s="1106"/>
      <c r="BC325" s="1106"/>
      <c r="BD325" s="1106"/>
      <c r="BE325" s="1106"/>
      <c r="BF325" s="1106"/>
      <c r="BG325" s="1106"/>
      <c r="BH325" s="1106"/>
      <c r="BI325" s="1106"/>
      <c r="BJ325" s="1106"/>
      <c r="BK325" s="1106"/>
      <c r="BL325" s="1106"/>
      <c r="BM325" s="1106"/>
      <c r="BN325" s="1106"/>
      <c r="BO325" s="1106"/>
      <c r="BP325" s="1106"/>
      <c r="BQ325" s="1106"/>
      <c r="BR325" s="1106"/>
      <c r="BS325" s="1106"/>
      <c r="BT325" s="1106"/>
      <c r="BU325" s="1106"/>
      <c r="BV325" s="1106"/>
      <c r="BW325" s="1106"/>
      <c r="BX325" s="1106"/>
      <c r="BY325" s="1106"/>
      <c r="BZ325" s="1106"/>
      <c r="CA325" s="1106"/>
      <c r="CB325" s="1106"/>
      <c r="CC325" s="1106"/>
      <c r="CD325" s="1106"/>
      <c r="CE325" s="1106"/>
      <c r="CF325" s="1106"/>
      <c r="CG325" s="1106"/>
      <c r="CH325" s="1106"/>
      <c r="CI325" s="1106"/>
      <c r="CJ325" s="1106"/>
      <c r="CK325" s="1106"/>
      <c r="CL325" s="1106"/>
      <c r="CM325" s="1106"/>
      <c r="CN325" s="1106"/>
      <c r="CO325" s="1106"/>
      <c r="CP325" s="1106"/>
      <c r="CQ325" s="1106"/>
      <c r="CR325" s="1106"/>
      <c r="CS325" s="1106"/>
      <c r="CT325" s="1106"/>
      <c r="CU325" s="1106"/>
      <c r="CV325" s="1106"/>
      <c r="CW325" s="1106"/>
      <c r="CX325" s="1106"/>
      <c r="CY325" s="1106"/>
    </row>
    <row r="326" spans="1:103" s="1116" customFormat="1" ht="15" hidden="1" customHeight="1">
      <c r="A326" s="1397"/>
      <c r="B326" s="1169"/>
      <c r="C326" s="1205"/>
      <c r="D326" s="1106"/>
      <c r="E326" s="1106"/>
      <c r="F326" s="1106"/>
      <c r="G326" s="1106"/>
      <c r="H326" s="1106"/>
      <c r="I326" s="1106"/>
      <c r="J326" s="1106"/>
      <c r="K326" s="1106"/>
      <c r="L326" s="1106"/>
      <c r="M326" s="1106"/>
      <c r="N326" s="1106"/>
      <c r="O326" s="1106"/>
      <c r="P326" s="1106"/>
      <c r="Q326" s="1106"/>
      <c r="R326" s="1106"/>
      <c r="S326" s="1106"/>
      <c r="T326" s="1106"/>
      <c r="U326" s="1106"/>
      <c r="V326" s="1106"/>
      <c r="W326" s="1106"/>
      <c r="X326" s="1106"/>
      <c r="Y326" s="1106"/>
      <c r="Z326" s="1106"/>
      <c r="AA326" s="1106"/>
      <c r="AB326" s="1106"/>
      <c r="AC326" s="1106"/>
      <c r="AD326" s="1106"/>
      <c r="AE326" s="1106"/>
      <c r="AF326" s="1106"/>
      <c r="AG326" s="1106"/>
      <c r="AH326" s="1106"/>
      <c r="AI326" s="1106"/>
      <c r="AJ326" s="1106"/>
      <c r="AK326" s="1106"/>
      <c r="AL326" s="1106"/>
      <c r="AM326" s="1106"/>
      <c r="AN326" s="1106"/>
      <c r="AO326" s="1106"/>
      <c r="AP326" s="1106"/>
      <c r="AQ326" s="1106"/>
      <c r="AR326" s="1106"/>
      <c r="AS326" s="1106"/>
      <c r="AT326" s="1106"/>
      <c r="AU326" s="1106"/>
      <c r="AV326" s="1106"/>
      <c r="AW326" s="1106"/>
      <c r="AX326" s="1106"/>
      <c r="AY326" s="1106"/>
      <c r="AZ326" s="1106"/>
      <c r="BA326" s="1106"/>
      <c r="BB326" s="1106"/>
      <c r="BC326" s="1106"/>
      <c r="BD326" s="1106"/>
      <c r="BE326" s="1106"/>
      <c r="BF326" s="1106"/>
      <c r="BG326" s="1106"/>
      <c r="BH326" s="1106"/>
      <c r="BI326" s="1106"/>
      <c r="BJ326" s="1106"/>
      <c r="BK326" s="1106"/>
      <c r="BL326" s="1106"/>
      <c r="BM326" s="1106"/>
      <c r="BN326" s="1106"/>
      <c r="BO326" s="1106"/>
      <c r="BP326" s="1106"/>
      <c r="BQ326" s="1106"/>
      <c r="BR326" s="1106"/>
      <c r="BS326" s="1106"/>
      <c r="BT326" s="1106"/>
      <c r="BU326" s="1106"/>
      <c r="BV326" s="1106"/>
      <c r="BW326" s="1106"/>
      <c r="BX326" s="1106"/>
      <c r="BY326" s="1106"/>
      <c r="BZ326" s="1106"/>
      <c r="CA326" s="1106"/>
      <c r="CB326" s="1106"/>
      <c r="CC326" s="1106"/>
      <c r="CD326" s="1106"/>
      <c r="CE326" s="1106"/>
      <c r="CF326" s="1106"/>
      <c r="CG326" s="1106"/>
      <c r="CH326" s="1106"/>
      <c r="CI326" s="1106"/>
      <c r="CJ326" s="1106"/>
      <c r="CK326" s="1106"/>
      <c r="CL326" s="1106"/>
      <c r="CM326" s="1106"/>
      <c r="CN326" s="1106"/>
      <c r="CO326" s="1106"/>
      <c r="CP326" s="1106"/>
      <c r="CQ326" s="1106"/>
      <c r="CR326" s="1106"/>
      <c r="CS326" s="1106"/>
      <c r="CT326" s="1106"/>
      <c r="CU326" s="1106"/>
      <c r="CV326" s="1106"/>
      <c r="CW326" s="1106"/>
      <c r="CX326" s="1106"/>
      <c r="CY326" s="1106"/>
    </row>
    <row r="327" spans="1:103" s="1116" customFormat="1" ht="15" hidden="1" customHeight="1">
      <c r="A327" s="1397"/>
      <c r="B327" s="1169"/>
      <c r="C327" s="1205"/>
      <c r="D327" s="1106"/>
      <c r="E327" s="1106"/>
      <c r="F327" s="1106"/>
      <c r="G327" s="1106"/>
      <c r="H327" s="1106"/>
      <c r="I327" s="1106"/>
      <c r="J327" s="1106"/>
      <c r="K327" s="1106"/>
      <c r="L327" s="1106"/>
      <c r="M327" s="1106"/>
      <c r="N327" s="1106"/>
      <c r="O327" s="1106"/>
      <c r="P327" s="1106"/>
      <c r="Q327" s="1106"/>
      <c r="R327" s="1106"/>
      <c r="S327" s="1106"/>
      <c r="T327" s="1106"/>
      <c r="U327" s="1106"/>
      <c r="V327" s="1106"/>
      <c r="W327" s="1106"/>
      <c r="X327" s="1106"/>
      <c r="Y327" s="1106"/>
      <c r="Z327" s="1106"/>
      <c r="AA327" s="1106"/>
      <c r="AB327" s="1106"/>
      <c r="AC327" s="1106"/>
      <c r="AD327" s="1106"/>
      <c r="AE327" s="1106"/>
      <c r="AF327" s="1106"/>
      <c r="AG327" s="1106"/>
      <c r="AH327" s="1106"/>
      <c r="AI327" s="1106"/>
      <c r="AJ327" s="1106"/>
      <c r="AK327" s="1106"/>
      <c r="AL327" s="1106"/>
      <c r="AM327" s="1106"/>
      <c r="AN327" s="1106"/>
      <c r="AO327" s="1106"/>
      <c r="AP327" s="1106"/>
      <c r="AQ327" s="1106"/>
      <c r="AR327" s="1106"/>
      <c r="AS327" s="1106"/>
      <c r="AT327" s="1106"/>
      <c r="AU327" s="1106"/>
      <c r="AV327" s="1106"/>
      <c r="AW327" s="1106"/>
      <c r="AX327" s="1106"/>
      <c r="AY327" s="1106"/>
      <c r="AZ327" s="1106"/>
      <c r="BA327" s="1106"/>
      <c r="BB327" s="1106"/>
      <c r="BC327" s="1106"/>
      <c r="BD327" s="1106"/>
      <c r="BE327" s="1106"/>
      <c r="BF327" s="1106"/>
      <c r="BG327" s="1106"/>
      <c r="BH327" s="1106"/>
      <c r="BI327" s="1106"/>
      <c r="BJ327" s="1106"/>
      <c r="BK327" s="1106"/>
      <c r="BL327" s="1106"/>
      <c r="BM327" s="1106"/>
      <c r="BN327" s="1106"/>
      <c r="BO327" s="1106"/>
      <c r="BP327" s="1106"/>
      <c r="BQ327" s="1106"/>
      <c r="BR327" s="1106"/>
      <c r="BS327" s="1106"/>
      <c r="BT327" s="1106"/>
      <c r="BU327" s="1106"/>
      <c r="BV327" s="1106"/>
      <c r="BW327" s="1106"/>
      <c r="BX327" s="1106"/>
      <c r="BY327" s="1106"/>
      <c r="BZ327" s="1106"/>
      <c r="CA327" s="1106"/>
      <c r="CB327" s="1106"/>
      <c r="CC327" s="1106"/>
      <c r="CD327" s="1106"/>
      <c r="CE327" s="1106"/>
      <c r="CF327" s="1106"/>
      <c r="CG327" s="1106"/>
      <c r="CH327" s="1106"/>
      <c r="CI327" s="1106"/>
      <c r="CJ327" s="1106"/>
      <c r="CK327" s="1106"/>
      <c r="CL327" s="1106"/>
      <c r="CM327" s="1106"/>
      <c r="CN327" s="1106"/>
      <c r="CO327" s="1106"/>
      <c r="CP327" s="1106"/>
      <c r="CQ327" s="1106"/>
      <c r="CR327" s="1106"/>
      <c r="CS327" s="1106"/>
      <c r="CT327" s="1106"/>
      <c r="CU327" s="1106"/>
      <c r="CV327" s="1106"/>
      <c r="CW327" s="1106"/>
      <c r="CX327" s="1106"/>
      <c r="CY327" s="1106"/>
    </row>
    <row r="328" spans="1:103" s="1116" customFormat="1" ht="15" hidden="1" customHeight="1">
      <c r="A328" s="1397"/>
      <c r="B328" s="1169"/>
      <c r="C328" s="1205"/>
      <c r="D328" s="1106"/>
      <c r="E328" s="1106"/>
      <c r="F328" s="1106"/>
      <c r="G328" s="1106"/>
      <c r="H328" s="1106"/>
      <c r="I328" s="1106"/>
      <c r="J328" s="1106"/>
      <c r="K328" s="1106"/>
      <c r="L328" s="1106"/>
      <c r="M328" s="1106"/>
      <c r="N328" s="1106"/>
      <c r="O328" s="1106"/>
      <c r="P328" s="1106"/>
      <c r="Q328" s="1106"/>
      <c r="R328" s="1106"/>
      <c r="S328" s="1106"/>
      <c r="T328" s="1106"/>
      <c r="U328" s="1106"/>
      <c r="V328" s="1106"/>
      <c r="W328" s="1106"/>
      <c r="X328" s="1106"/>
      <c r="Y328" s="1106"/>
      <c r="Z328" s="1106"/>
      <c r="AA328" s="1106"/>
      <c r="AB328" s="1106"/>
      <c r="AC328" s="1106"/>
      <c r="AD328" s="1106"/>
      <c r="AE328" s="1106"/>
      <c r="AF328" s="1106"/>
      <c r="AG328" s="1106"/>
      <c r="AH328" s="1106"/>
      <c r="AI328" s="1106"/>
      <c r="AJ328" s="1106"/>
      <c r="AK328" s="1106"/>
      <c r="AL328" s="1106"/>
      <c r="AM328" s="1106"/>
      <c r="AN328" s="1106"/>
      <c r="AO328" s="1106"/>
      <c r="AP328" s="1106"/>
      <c r="AQ328" s="1106"/>
      <c r="AR328" s="1106"/>
      <c r="AS328" s="1106"/>
      <c r="AT328" s="1106"/>
      <c r="AU328" s="1106"/>
      <c r="AV328" s="1106"/>
      <c r="AW328" s="1106"/>
      <c r="AX328" s="1106"/>
      <c r="AY328" s="1106"/>
      <c r="AZ328" s="1106"/>
      <c r="BA328" s="1106"/>
      <c r="BB328" s="1106"/>
      <c r="BC328" s="1106"/>
      <c r="BD328" s="1106"/>
      <c r="BE328" s="1106"/>
      <c r="BF328" s="1106"/>
      <c r="BG328" s="1106"/>
      <c r="BH328" s="1106"/>
      <c r="BI328" s="1106"/>
      <c r="BJ328" s="1106"/>
      <c r="BK328" s="1106"/>
      <c r="BL328" s="1106"/>
      <c r="BM328" s="1106"/>
      <c r="BN328" s="1106"/>
      <c r="BO328" s="1106"/>
      <c r="BP328" s="1106"/>
      <c r="BQ328" s="1106"/>
      <c r="BR328" s="1106"/>
      <c r="BS328" s="1106"/>
      <c r="BT328" s="1106"/>
      <c r="BU328" s="1106"/>
      <c r="BV328" s="1106"/>
      <c r="BW328" s="1106"/>
      <c r="BX328" s="1106"/>
      <c r="BY328" s="1106"/>
      <c r="BZ328" s="1106"/>
      <c r="CA328" s="1106"/>
      <c r="CB328" s="1106"/>
      <c r="CC328" s="1106"/>
      <c r="CD328" s="1106"/>
      <c r="CE328" s="1106"/>
      <c r="CF328" s="1106"/>
      <c r="CG328" s="1106"/>
      <c r="CH328" s="1106"/>
      <c r="CI328" s="1106"/>
      <c r="CJ328" s="1106"/>
      <c r="CK328" s="1106"/>
      <c r="CL328" s="1106"/>
      <c r="CM328" s="1106"/>
      <c r="CN328" s="1106"/>
      <c r="CO328" s="1106"/>
      <c r="CP328" s="1106"/>
      <c r="CQ328" s="1106"/>
      <c r="CR328" s="1106"/>
      <c r="CS328" s="1106"/>
      <c r="CT328" s="1106"/>
      <c r="CU328" s="1106"/>
      <c r="CV328" s="1106"/>
      <c r="CW328" s="1106"/>
      <c r="CX328" s="1106"/>
      <c r="CY328" s="1106"/>
    </row>
    <row r="329" spans="1:103" s="1116" customFormat="1" ht="15" hidden="1" customHeight="1">
      <c r="A329" s="1397"/>
      <c r="B329" s="1169"/>
      <c r="C329" s="1205"/>
      <c r="D329" s="1106"/>
      <c r="E329" s="1106"/>
      <c r="F329" s="1106"/>
      <c r="G329" s="1106"/>
      <c r="H329" s="1106"/>
      <c r="I329" s="1106"/>
      <c r="J329" s="1106"/>
      <c r="K329" s="1106"/>
      <c r="L329" s="1106"/>
      <c r="M329" s="1106"/>
      <c r="N329" s="1106"/>
      <c r="O329" s="1106"/>
      <c r="P329" s="1106"/>
      <c r="Q329" s="1106"/>
      <c r="R329" s="1106"/>
      <c r="S329" s="1106"/>
      <c r="T329" s="1106"/>
      <c r="U329" s="1106"/>
      <c r="V329" s="1106"/>
      <c r="W329" s="1106"/>
      <c r="X329" s="1106"/>
      <c r="Y329" s="1106"/>
      <c r="Z329" s="1106"/>
      <c r="AA329" s="1106"/>
      <c r="AB329" s="1106"/>
      <c r="AC329" s="1106"/>
      <c r="AD329" s="1106"/>
      <c r="AE329" s="1106"/>
      <c r="AF329" s="1106"/>
      <c r="AG329" s="1106"/>
      <c r="AH329" s="1106"/>
      <c r="AI329" s="1106"/>
      <c r="AJ329" s="1106"/>
      <c r="AK329" s="1106"/>
      <c r="AL329" s="1106"/>
      <c r="AM329" s="1106"/>
      <c r="AN329" s="1106"/>
      <c r="AO329" s="1106"/>
      <c r="AP329" s="1106"/>
      <c r="AQ329" s="1106"/>
      <c r="AR329" s="1106"/>
      <c r="AS329" s="1106"/>
      <c r="AT329" s="1106"/>
      <c r="AU329" s="1106"/>
      <c r="AV329" s="1106"/>
      <c r="AW329" s="1106"/>
      <c r="AX329" s="1106"/>
      <c r="AY329" s="1106"/>
      <c r="AZ329" s="1106"/>
      <c r="BA329" s="1106"/>
      <c r="BB329" s="1106"/>
      <c r="BC329" s="1106"/>
      <c r="BD329" s="1106"/>
      <c r="BE329" s="1106"/>
      <c r="BF329" s="1106"/>
      <c r="BG329" s="1106"/>
      <c r="BH329" s="1106"/>
      <c r="BI329" s="1106"/>
      <c r="BJ329" s="1106"/>
      <c r="BK329" s="1106"/>
      <c r="BL329" s="1106"/>
      <c r="BM329" s="1106"/>
      <c r="BN329" s="1106"/>
      <c r="BO329" s="1106"/>
      <c r="BP329" s="1106"/>
      <c r="BQ329" s="1106"/>
      <c r="BR329" s="1106"/>
      <c r="BS329" s="1106"/>
      <c r="BT329" s="1106"/>
      <c r="BU329" s="1106"/>
      <c r="BV329" s="1106"/>
      <c r="BW329" s="1106"/>
      <c r="BX329" s="1106"/>
      <c r="BY329" s="1106"/>
      <c r="BZ329" s="1106"/>
      <c r="CA329" s="1106"/>
      <c r="CB329" s="1106"/>
      <c r="CC329" s="1106"/>
      <c r="CD329" s="1106"/>
      <c r="CE329" s="1106"/>
      <c r="CF329" s="1106"/>
      <c r="CG329" s="1106"/>
      <c r="CH329" s="1106"/>
      <c r="CI329" s="1106"/>
      <c r="CJ329" s="1106"/>
      <c r="CK329" s="1106"/>
      <c r="CL329" s="1106"/>
      <c r="CM329" s="1106"/>
      <c r="CN329" s="1106"/>
      <c r="CO329" s="1106"/>
      <c r="CP329" s="1106"/>
      <c r="CQ329" s="1106"/>
      <c r="CR329" s="1106"/>
      <c r="CS329" s="1106"/>
      <c r="CT329" s="1106"/>
      <c r="CU329" s="1106"/>
      <c r="CV329" s="1106"/>
      <c r="CW329" s="1106"/>
      <c r="CX329" s="1106"/>
      <c r="CY329" s="1106"/>
    </row>
    <row r="330" spans="1:103" s="1116" customFormat="1" ht="15" hidden="1" customHeight="1">
      <c r="A330" s="1397"/>
      <c r="B330" s="1169"/>
      <c r="C330" s="1205"/>
      <c r="D330" s="1106"/>
      <c r="E330" s="1106"/>
      <c r="F330" s="1106"/>
      <c r="G330" s="1106"/>
      <c r="H330" s="1106"/>
      <c r="I330" s="1106"/>
      <c r="J330" s="1106"/>
      <c r="K330" s="1106"/>
      <c r="L330" s="1106"/>
      <c r="M330" s="1106"/>
      <c r="N330" s="1106"/>
      <c r="O330" s="1106"/>
      <c r="P330" s="1106"/>
      <c r="Q330" s="1106"/>
      <c r="R330" s="1106"/>
      <c r="S330" s="1106"/>
      <c r="T330" s="1106"/>
      <c r="U330" s="1106"/>
      <c r="V330" s="1106"/>
      <c r="W330" s="1106"/>
      <c r="X330" s="1106"/>
      <c r="Y330" s="1106"/>
      <c r="Z330" s="1106"/>
      <c r="AA330" s="1106"/>
      <c r="AB330" s="1106"/>
      <c r="AC330" s="1106"/>
      <c r="AD330" s="1106"/>
      <c r="AE330" s="1106"/>
      <c r="AF330" s="1106"/>
      <c r="AG330" s="1106"/>
      <c r="AH330" s="1106"/>
      <c r="AI330" s="1106"/>
      <c r="AJ330" s="1106"/>
      <c r="AK330" s="1106"/>
      <c r="AL330" s="1106"/>
      <c r="AM330" s="1106"/>
      <c r="AN330" s="1106"/>
      <c r="AO330" s="1106"/>
      <c r="AP330" s="1106"/>
      <c r="AQ330" s="1106"/>
      <c r="AR330" s="1106"/>
      <c r="AS330" s="1106"/>
      <c r="AT330" s="1106"/>
      <c r="AU330" s="1106"/>
      <c r="AV330" s="1106"/>
      <c r="AW330" s="1106"/>
      <c r="AX330" s="1106"/>
      <c r="AY330" s="1106"/>
      <c r="AZ330" s="1106"/>
      <c r="BA330" s="1106"/>
      <c r="BB330" s="1106"/>
      <c r="BC330" s="1106"/>
      <c r="BD330" s="1106"/>
      <c r="BE330" s="1106"/>
      <c r="BF330" s="1106"/>
      <c r="BG330" s="1106"/>
      <c r="BH330" s="1106"/>
      <c r="BI330" s="1106"/>
      <c r="BJ330" s="1106"/>
      <c r="BK330" s="1106"/>
      <c r="BL330" s="1106"/>
      <c r="BM330" s="1106"/>
      <c r="BN330" s="1106"/>
      <c r="BO330" s="1106"/>
      <c r="BP330" s="1106"/>
      <c r="BQ330" s="1106"/>
      <c r="BR330" s="1106"/>
      <c r="BS330" s="1106"/>
      <c r="BT330" s="1106"/>
      <c r="BU330" s="1106"/>
      <c r="BV330" s="1106"/>
      <c r="BW330" s="1106"/>
      <c r="BX330" s="1106"/>
      <c r="BY330" s="1106"/>
      <c r="BZ330" s="1106"/>
      <c r="CA330" s="1106"/>
      <c r="CB330" s="1106"/>
      <c r="CC330" s="1106"/>
      <c r="CD330" s="1106"/>
      <c r="CE330" s="1106"/>
      <c r="CF330" s="1106"/>
      <c r="CG330" s="1106"/>
      <c r="CH330" s="1106"/>
      <c r="CI330" s="1106"/>
      <c r="CJ330" s="1106"/>
      <c r="CK330" s="1106"/>
      <c r="CL330" s="1106"/>
      <c r="CM330" s="1106"/>
      <c r="CN330" s="1106"/>
      <c r="CO330" s="1106"/>
      <c r="CP330" s="1106"/>
      <c r="CQ330" s="1106"/>
      <c r="CR330" s="1106"/>
      <c r="CS330" s="1106"/>
      <c r="CT330" s="1106"/>
      <c r="CU330" s="1106"/>
      <c r="CV330" s="1106"/>
      <c r="CW330" s="1106"/>
      <c r="CX330" s="1106"/>
      <c r="CY330" s="1106"/>
    </row>
    <row r="331" spans="1:103" s="1116" customFormat="1" ht="15" hidden="1" customHeight="1">
      <c r="A331" s="1397"/>
      <c r="B331" s="1169"/>
      <c r="C331" s="1205"/>
      <c r="D331" s="1106"/>
      <c r="E331" s="1106"/>
      <c r="F331" s="1106"/>
      <c r="G331" s="1106"/>
      <c r="H331" s="1106"/>
      <c r="I331" s="1106"/>
      <c r="J331" s="1106"/>
      <c r="K331" s="1106"/>
      <c r="L331" s="1106"/>
      <c r="M331" s="1106"/>
      <c r="N331" s="1106"/>
      <c r="O331" s="1106"/>
      <c r="P331" s="1106"/>
      <c r="Q331" s="1106"/>
      <c r="R331" s="1106"/>
      <c r="S331" s="1106"/>
      <c r="T331" s="1106"/>
      <c r="U331" s="1106"/>
      <c r="V331" s="1106"/>
      <c r="W331" s="1106"/>
      <c r="X331" s="1106"/>
      <c r="Y331" s="1106"/>
      <c r="Z331" s="1106"/>
      <c r="AA331" s="1106"/>
      <c r="AB331" s="1106"/>
      <c r="AC331" s="1106"/>
      <c r="AD331" s="1106"/>
      <c r="AE331" s="1106"/>
      <c r="AF331" s="1106"/>
      <c r="AG331" s="1106"/>
      <c r="AH331" s="1106"/>
      <c r="AI331" s="1106"/>
      <c r="AJ331" s="1106"/>
      <c r="AK331" s="1106"/>
      <c r="AL331" s="1106"/>
      <c r="AM331" s="1106"/>
      <c r="AN331" s="1106"/>
      <c r="AO331" s="1106"/>
      <c r="AP331" s="1106"/>
      <c r="AQ331" s="1106"/>
      <c r="AR331" s="1106"/>
      <c r="AS331" s="1106"/>
      <c r="AT331" s="1106"/>
      <c r="AU331" s="1106"/>
      <c r="AV331" s="1106"/>
      <c r="AW331" s="1106"/>
      <c r="AX331" s="1106"/>
      <c r="AY331" s="1106"/>
      <c r="AZ331" s="1106"/>
      <c r="BA331" s="1106"/>
      <c r="BB331" s="1106"/>
      <c r="BC331" s="1106"/>
      <c r="BD331" s="1106"/>
      <c r="BE331" s="1106"/>
      <c r="BF331" s="1106"/>
      <c r="BG331" s="1106"/>
      <c r="BH331" s="1106"/>
      <c r="BI331" s="1106"/>
      <c r="BJ331" s="1106"/>
      <c r="BK331" s="1106"/>
      <c r="BL331" s="1106"/>
      <c r="BM331" s="1106"/>
      <c r="BN331" s="1106"/>
      <c r="BO331" s="1106"/>
      <c r="BP331" s="1106"/>
      <c r="BQ331" s="1106"/>
      <c r="BR331" s="1106"/>
      <c r="BS331" s="1106"/>
      <c r="BT331" s="1106"/>
      <c r="BU331" s="1106"/>
      <c r="BV331" s="1106"/>
      <c r="BW331" s="1106"/>
      <c r="BX331" s="1106"/>
      <c r="BY331" s="1106"/>
      <c r="BZ331" s="1106"/>
      <c r="CA331" s="1106"/>
      <c r="CB331" s="1106"/>
      <c r="CC331" s="1106"/>
      <c r="CD331" s="1106"/>
      <c r="CE331" s="1106"/>
      <c r="CF331" s="1106"/>
      <c r="CG331" s="1106"/>
      <c r="CH331" s="1106"/>
      <c r="CI331" s="1106"/>
      <c r="CJ331" s="1106"/>
      <c r="CK331" s="1106"/>
      <c r="CL331" s="1106"/>
      <c r="CM331" s="1106"/>
      <c r="CN331" s="1106"/>
      <c r="CO331" s="1106"/>
      <c r="CP331" s="1106"/>
      <c r="CQ331" s="1106"/>
      <c r="CR331" s="1106"/>
      <c r="CS331" s="1106"/>
      <c r="CT331" s="1106"/>
      <c r="CU331" s="1106"/>
      <c r="CV331" s="1106"/>
      <c r="CW331" s="1106"/>
      <c r="CX331" s="1106"/>
      <c r="CY331" s="1106"/>
    </row>
    <row r="332" spans="1:103" s="1116" customFormat="1" ht="15" hidden="1" customHeight="1">
      <c r="A332" s="1397"/>
      <c r="B332" s="1169"/>
      <c r="C332" s="1205"/>
      <c r="D332" s="1106"/>
      <c r="E332" s="1106"/>
      <c r="F332" s="1106"/>
      <c r="G332" s="1106"/>
      <c r="H332" s="1106"/>
      <c r="I332" s="1106"/>
      <c r="J332" s="1106"/>
      <c r="K332" s="1106"/>
      <c r="L332" s="1106"/>
      <c r="M332" s="1106"/>
      <c r="N332" s="1106"/>
      <c r="O332" s="1106"/>
      <c r="P332" s="1106"/>
      <c r="Q332" s="1106"/>
      <c r="R332" s="1106"/>
      <c r="S332" s="1106"/>
      <c r="T332" s="1106"/>
      <c r="U332" s="1106"/>
      <c r="V332" s="1106"/>
      <c r="W332" s="1106"/>
      <c r="X332" s="1106"/>
      <c r="Y332" s="1106"/>
      <c r="Z332" s="1106"/>
      <c r="AA332" s="1106"/>
      <c r="AB332" s="1106"/>
      <c r="AC332" s="1106"/>
      <c r="AD332" s="1106"/>
      <c r="AE332" s="1106"/>
      <c r="AF332" s="1106"/>
      <c r="AG332" s="1106"/>
      <c r="AH332" s="1106"/>
      <c r="AI332" s="1106"/>
      <c r="AJ332" s="1106"/>
      <c r="AK332" s="1106"/>
      <c r="AL332" s="1106"/>
      <c r="AM332" s="1106"/>
      <c r="AN332" s="1106"/>
      <c r="AO332" s="1106"/>
      <c r="AP332" s="1106"/>
      <c r="AQ332" s="1106"/>
      <c r="AR332" s="1106"/>
      <c r="AS332" s="1106"/>
      <c r="AT332" s="1106"/>
      <c r="AU332" s="1106"/>
      <c r="AV332" s="1106"/>
      <c r="AW332" s="1106"/>
      <c r="AX332" s="1106"/>
      <c r="AY332" s="1106"/>
      <c r="AZ332" s="1106"/>
      <c r="BA332" s="1106"/>
      <c r="BB332" s="1106"/>
      <c r="BC332" s="1106"/>
      <c r="BD332" s="1106"/>
      <c r="BE332" s="1106"/>
      <c r="BF332" s="1106"/>
      <c r="BG332" s="1106"/>
      <c r="BH332" s="1106"/>
      <c r="BI332" s="1106"/>
      <c r="BJ332" s="1106"/>
      <c r="BK332" s="1106"/>
      <c r="BL332" s="1106"/>
      <c r="BM332" s="1106"/>
      <c r="BN332" s="1106"/>
      <c r="BO332" s="1106"/>
      <c r="BP332" s="1106"/>
      <c r="BQ332" s="1106"/>
      <c r="BR332" s="1106"/>
      <c r="BS332" s="1106"/>
      <c r="BT332" s="1106"/>
      <c r="BU332" s="1106"/>
      <c r="BV332" s="1106"/>
      <c r="BW332" s="1106"/>
      <c r="BX332" s="1106"/>
      <c r="BY332" s="1106"/>
      <c r="BZ332" s="1106"/>
      <c r="CA332" s="1106"/>
      <c r="CB332" s="1106"/>
      <c r="CC332" s="1106"/>
      <c r="CD332" s="1106"/>
      <c r="CE332" s="1106"/>
      <c r="CF332" s="1106"/>
      <c r="CG332" s="1106"/>
      <c r="CH332" s="1106"/>
      <c r="CI332" s="1106"/>
      <c r="CJ332" s="1106"/>
      <c r="CK332" s="1106"/>
      <c r="CL332" s="1106"/>
      <c r="CM332" s="1106"/>
      <c r="CN332" s="1106"/>
      <c r="CO332" s="1106"/>
      <c r="CP332" s="1106"/>
      <c r="CQ332" s="1106"/>
      <c r="CR332" s="1106"/>
      <c r="CS332" s="1106"/>
      <c r="CT332" s="1106"/>
      <c r="CU332" s="1106"/>
      <c r="CV332" s="1106"/>
      <c r="CW332" s="1106"/>
      <c r="CX332" s="1106"/>
      <c r="CY332" s="1106"/>
    </row>
    <row r="333" spans="1:103" s="1116" customFormat="1" ht="15" hidden="1" customHeight="1">
      <c r="A333" s="1397"/>
      <c r="B333" s="1169"/>
      <c r="C333" s="1205"/>
      <c r="D333" s="1106"/>
      <c r="E333" s="1106"/>
      <c r="F333" s="1106"/>
      <c r="G333" s="1106"/>
      <c r="H333" s="1106"/>
      <c r="I333" s="1106"/>
      <c r="J333" s="1106"/>
      <c r="K333" s="1106"/>
      <c r="L333" s="1106"/>
      <c r="M333" s="1106"/>
      <c r="N333" s="1106"/>
      <c r="O333" s="1106"/>
      <c r="P333" s="1106"/>
      <c r="Q333" s="1106"/>
      <c r="R333" s="1106"/>
      <c r="S333" s="1106"/>
      <c r="T333" s="1106"/>
      <c r="U333" s="1106"/>
      <c r="V333" s="1106"/>
      <c r="W333" s="1106"/>
      <c r="X333" s="1106"/>
      <c r="Y333" s="1106"/>
      <c r="Z333" s="1106"/>
      <c r="AA333" s="1106"/>
      <c r="AB333" s="1106"/>
      <c r="AC333" s="1106"/>
      <c r="AD333" s="1106"/>
      <c r="AE333" s="1106"/>
      <c r="AF333" s="1106"/>
      <c r="AG333" s="1106"/>
      <c r="AH333" s="1106"/>
      <c r="AI333" s="1106"/>
      <c r="AJ333" s="1106"/>
      <c r="AK333" s="1106"/>
      <c r="AL333" s="1106"/>
      <c r="AM333" s="1106"/>
      <c r="AN333" s="1106"/>
      <c r="AO333" s="1106"/>
      <c r="AP333" s="1106"/>
      <c r="AQ333" s="1106"/>
      <c r="AR333" s="1106"/>
      <c r="AS333" s="1106"/>
      <c r="AT333" s="1106"/>
      <c r="AU333" s="1106"/>
      <c r="AV333" s="1106"/>
      <c r="AW333" s="1106"/>
      <c r="AX333" s="1106"/>
      <c r="AY333" s="1106"/>
      <c r="AZ333" s="1106"/>
      <c r="BA333" s="1106"/>
      <c r="BB333" s="1106"/>
      <c r="BC333" s="1106"/>
      <c r="BD333" s="1106"/>
      <c r="BE333" s="1106"/>
      <c r="BF333" s="1106"/>
      <c r="BG333" s="1106"/>
      <c r="BH333" s="1106"/>
      <c r="BI333" s="1106"/>
      <c r="BJ333" s="1106"/>
      <c r="BK333" s="1106"/>
      <c r="BL333" s="1106"/>
      <c r="BM333" s="1106"/>
      <c r="BN333" s="1106"/>
      <c r="BO333" s="1106"/>
      <c r="BP333" s="1106"/>
      <c r="BQ333" s="1106"/>
      <c r="BR333" s="1106"/>
      <c r="BS333" s="1106"/>
      <c r="BT333" s="1106"/>
      <c r="BU333" s="1106"/>
      <c r="BV333" s="1106"/>
      <c r="BW333" s="1106"/>
      <c r="BX333" s="1106"/>
      <c r="BY333" s="1106"/>
      <c r="BZ333" s="1106"/>
      <c r="CA333" s="1106"/>
      <c r="CB333" s="1106"/>
      <c r="CC333" s="1106"/>
      <c r="CD333" s="1106"/>
      <c r="CE333" s="1106"/>
      <c r="CF333" s="1106"/>
      <c r="CG333" s="1106"/>
      <c r="CH333" s="1106"/>
      <c r="CI333" s="1106"/>
      <c r="CJ333" s="1106"/>
      <c r="CK333" s="1106"/>
      <c r="CL333" s="1106"/>
      <c r="CM333" s="1106"/>
      <c r="CN333" s="1106"/>
      <c r="CO333" s="1106"/>
      <c r="CP333" s="1106"/>
      <c r="CQ333" s="1106"/>
      <c r="CR333" s="1106"/>
      <c r="CS333" s="1106"/>
      <c r="CT333" s="1106"/>
      <c r="CU333" s="1106"/>
      <c r="CV333" s="1106"/>
      <c r="CW333" s="1106"/>
      <c r="CX333" s="1106"/>
      <c r="CY333" s="1106"/>
    </row>
    <row r="334" spans="1:103" s="1116" customFormat="1" ht="15" hidden="1" customHeight="1">
      <c r="A334" s="1397"/>
      <c r="B334" s="1169"/>
      <c r="C334" s="1205"/>
      <c r="D334" s="1106"/>
      <c r="E334" s="1106"/>
      <c r="F334" s="1106"/>
      <c r="G334" s="1106"/>
      <c r="H334" s="1106"/>
      <c r="I334" s="1106"/>
      <c r="J334" s="1106"/>
      <c r="K334" s="1106"/>
      <c r="L334" s="1106"/>
      <c r="M334" s="1106"/>
      <c r="N334" s="1106"/>
      <c r="O334" s="1106"/>
      <c r="P334" s="1106"/>
      <c r="Q334" s="1106"/>
      <c r="R334" s="1106"/>
      <c r="S334" s="1106"/>
      <c r="T334" s="1106"/>
      <c r="U334" s="1106"/>
      <c r="V334" s="1106"/>
      <c r="W334" s="1106"/>
      <c r="X334" s="1106"/>
      <c r="Y334" s="1106"/>
      <c r="Z334" s="1106"/>
      <c r="AA334" s="1106"/>
      <c r="AB334" s="1106"/>
      <c r="AC334" s="1106"/>
      <c r="AD334" s="1106"/>
      <c r="AE334" s="1106"/>
      <c r="AF334" s="1106"/>
      <c r="AG334" s="1106"/>
      <c r="AH334" s="1106"/>
      <c r="AI334" s="1106"/>
      <c r="AJ334" s="1106"/>
      <c r="AK334" s="1106"/>
      <c r="AL334" s="1106"/>
      <c r="AM334" s="1106"/>
      <c r="AN334" s="1106"/>
      <c r="AO334" s="1106"/>
      <c r="AP334" s="1106"/>
      <c r="AQ334" s="1106"/>
      <c r="AR334" s="1106"/>
      <c r="AS334" s="1106"/>
      <c r="AT334" s="1106"/>
      <c r="AU334" s="1106"/>
      <c r="AV334" s="1106"/>
      <c r="AW334" s="1106"/>
      <c r="AX334" s="1106"/>
      <c r="AY334" s="1106"/>
      <c r="AZ334" s="1106"/>
      <c r="BA334" s="1106"/>
      <c r="BB334" s="1106"/>
      <c r="BC334" s="1106"/>
      <c r="BD334" s="1106"/>
      <c r="BE334" s="1106"/>
      <c r="BF334" s="1106"/>
      <c r="BG334" s="1106"/>
      <c r="BH334" s="1106"/>
      <c r="BI334" s="1106"/>
      <c r="BJ334" s="1106"/>
      <c r="BK334" s="1106"/>
      <c r="BL334" s="1106"/>
      <c r="BM334" s="1106"/>
      <c r="BN334" s="1106"/>
      <c r="BO334" s="1106"/>
      <c r="BP334" s="1106"/>
      <c r="BQ334" s="1106"/>
      <c r="BR334" s="1106"/>
      <c r="BS334" s="1106"/>
      <c r="BT334" s="1106"/>
      <c r="BU334" s="1106"/>
      <c r="BV334" s="1106"/>
      <c r="BW334" s="1106"/>
      <c r="BX334" s="1106"/>
      <c r="BY334" s="1106"/>
      <c r="BZ334" s="1106"/>
      <c r="CA334" s="1106"/>
      <c r="CB334" s="1106"/>
      <c r="CC334" s="1106"/>
      <c r="CD334" s="1106"/>
      <c r="CE334" s="1106"/>
      <c r="CF334" s="1106"/>
      <c r="CG334" s="1106"/>
      <c r="CH334" s="1106"/>
      <c r="CI334" s="1106"/>
      <c r="CJ334" s="1106"/>
      <c r="CK334" s="1106"/>
      <c r="CL334" s="1106"/>
      <c r="CM334" s="1106"/>
      <c r="CN334" s="1106"/>
      <c r="CO334" s="1106"/>
      <c r="CP334" s="1106"/>
      <c r="CQ334" s="1106"/>
      <c r="CR334" s="1106"/>
      <c r="CS334" s="1106"/>
      <c r="CT334" s="1106"/>
      <c r="CU334" s="1106"/>
      <c r="CV334" s="1106"/>
      <c r="CW334" s="1106"/>
      <c r="CX334" s="1106"/>
      <c r="CY334" s="1106"/>
    </row>
    <row r="335" spans="1:103" s="1116" customFormat="1" ht="15" hidden="1" customHeight="1">
      <c r="A335" s="1397"/>
      <c r="B335" s="1169"/>
      <c r="C335" s="1205"/>
      <c r="D335" s="1106"/>
      <c r="E335" s="1106"/>
      <c r="F335" s="1106"/>
      <c r="G335" s="1106"/>
      <c r="H335" s="1106"/>
      <c r="I335" s="1106"/>
      <c r="J335" s="1106"/>
      <c r="K335" s="1106"/>
      <c r="L335" s="1106"/>
      <c r="M335" s="1106"/>
      <c r="N335" s="1106"/>
      <c r="O335" s="1106"/>
      <c r="P335" s="1106"/>
      <c r="Q335" s="1106"/>
      <c r="R335" s="1106"/>
      <c r="S335" s="1106"/>
      <c r="T335" s="1106"/>
      <c r="U335" s="1106"/>
      <c r="V335" s="1106"/>
      <c r="W335" s="1106"/>
      <c r="X335" s="1106"/>
      <c r="Y335" s="1106"/>
      <c r="Z335" s="1106"/>
      <c r="AA335" s="1106"/>
      <c r="AB335" s="1106"/>
      <c r="AC335" s="1106"/>
      <c r="AD335" s="1106"/>
      <c r="AE335" s="1106"/>
      <c r="AF335" s="1106"/>
      <c r="AG335" s="1106"/>
      <c r="AH335" s="1106"/>
      <c r="AI335" s="1106"/>
      <c r="AJ335" s="1106"/>
      <c r="AK335" s="1106"/>
      <c r="AL335" s="1106"/>
      <c r="AM335" s="1106"/>
      <c r="AN335" s="1106"/>
      <c r="AO335" s="1106"/>
      <c r="AP335" s="1106"/>
      <c r="AQ335" s="1106"/>
      <c r="AR335" s="1106"/>
      <c r="AS335" s="1106"/>
      <c r="AT335" s="1106"/>
      <c r="AU335" s="1106"/>
      <c r="AV335" s="1106"/>
      <c r="AW335" s="1106"/>
      <c r="AX335" s="1106"/>
      <c r="AY335" s="1106"/>
      <c r="AZ335" s="1106"/>
      <c r="BA335" s="1106"/>
      <c r="BB335" s="1106"/>
      <c r="BC335" s="1106"/>
      <c r="BD335" s="1106"/>
      <c r="BE335" s="1106"/>
      <c r="BF335" s="1106"/>
      <c r="BG335" s="1106"/>
      <c r="BH335" s="1106"/>
      <c r="BI335" s="1106"/>
      <c r="BJ335" s="1106"/>
      <c r="BK335" s="1106"/>
      <c r="BL335" s="1106"/>
      <c r="BM335" s="1106"/>
      <c r="BN335" s="1106"/>
      <c r="BO335" s="1106"/>
      <c r="BP335" s="1106"/>
      <c r="BQ335" s="1106"/>
      <c r="BR335" s="1106"/>
      <c r="BS335" s="1106"/>
      <c r="BT335" s="1106"/>
      <c r="BU335" s="1106"/>
      <c r="BV335" s="1106"/>
      <c r="BW335" s="1106"/>
      <c r="BX335" s="1106"/>
      <c r="BY335" s="1106"/>
      <c r="BZ335" s="1106"/>
      <c r="CA335" s="1106"/>
      <c r="CB335" s="1106"/>
      <c r="CC335" s="1106"/>
      <c r="CD335" s="1106"/>
      <c r="CE335" s="1106"/>
      <c r="CF335" s="1106"/>
      <c r="CG335" s="1106"/>
      <c r="CH335" s="1106"/>
      <c r="CI335" s="1106"/>
      <c r="CJ335" s="1106"/>
      <c r="CK335" s="1106"/>
      <c r="CL335" s="1106"/>
      <c r="CM335" s="1106"/>
      <c r="CN335" s="1106"/>
      <c r="CO335" s="1106"/>
      <c r="CP335" s="1106"/>
      <c r="CQ335" s="1106"/>
      <c r="CR335" s="1106"/>
      <c r="CS335" s="1106"/>
      <c r="CT335" s="1106"/>
      <c r="CU335" s="1106"/>
      <c r="CV335" s="1106"/>
      <c r="CW335" s="1106"/>
      <c r="CX335" s="1106"/>
      <c r="CY335" s="1106"/>
    </row>
    <row r="336" spans="1:103" s="1116" customFormat="1" ht="15" hidden="1" customHeight="1">
      <c r="A336" s="1397"/>
      <c r="B336" s="1169"/>
      <c r="C336" s="1205"/>
      <c r="D336" s="1106"/>
      <c r="E336" s="1106"/>
      <c r="F336" s="1106"/>
      <c r="G336" s="1106"/>
      <c r="H336" s="1106"/>
      <c r="I336" s="1106"/>
      <c r="J336" s="1106"/>
      <c r="K336" s="1106"/>
      <c r="L336" s="1106"/>
      <c r="M336" s="1106"/>
      <c r="N336" s="1106"/>
      <c r="O336" s="1106"/>
      <c r="P336" s="1106"/>
      <c r="Q336" s="1106"/>
      <c r="R336" s="1106"/>
      <c r="S336" s="1106"/>
      <c r="T336" s="1106"/>
      <c r="U336" s="1106"/>
      <c r="V336" s="1106"/>
      <c r="W336" s="1106"/>
      <c r="X336" s="1106"/>
      <c r="Y336" s="1106"/>
      <c r="Z336" s="1106"/>
      <c r="AA336" s="1106"/>
      <c r="AB336" s="1106"/>
      <c r="AC336" s="1106"/>
      <c r="AD336" s="1106"/>
      <c r="AE336" s="1106"/>
      <c r="AF336" s="1106"/>
      <c r="AG336" s="1106"/>
      <c r="AH336" s="1106"/>
      <c r="AI336" s="1106"/>
      <c r="AJ336" s="1106"/>
      <c r="AK336" s="1106"/>
      <c r="AL336" s="1106"/>
      <c r="AM336" s="1106"/>
      <c r="AN336" s="1106"/>
      <c r="AO336" s="1106"/>
      <c r="AP336" s="1106"/>
      <c r="AQ336" s="1106"/>
      <c r="AR336" s="1106"/>
      <c r="AS336" s="1106"/>
      <c r="AT336" s="1106"/>
      <c r="AU336" s="1106"/>
      <c r="AV336" s="1106"/>
      <c r="AW336" s="1106"/>
      <c r="AX336" s="1106"/>
      <c r="AY336" s="1106"/>
      <c r="AZ336" s="1106"/>
      <c r="BA336" s="1106"/>
      <c r="BB336" s="1106"/>
      <c r="BC336" s="1106"/>
      <c r="BD336" s="1106"/>
      <c r="BE336" s="1106"/>
      <c r="BF336" s="1106"/>
      <c r="BG336" s="1106"/>
      <c r="BH336" s="1106"/>
      <c r="BI336" s="1106"/>
      <c r="BJ336" s="1106"/>
      <c r="BK336" s="1106"/>
      <c r="BL336" s="1106"/>
      <c r="BM336" s="1106"/>
      <c r="BN336" s="1106"/>
      <c r="BO336" s="1106"/>
      <c r="BP336" s="1106"/>
      <c r="BQ336" s="1106"/>
      <c r="BR336" s="1106"/>
      <c r="BS336" s="1106"/>
      <c r="BT336" s="1106"/>
      <c r="BU336" s="1106"/>
      <c r="BV336" s="1106"/>
      <c r="BW336" s="1106"/>
      <c r="BX336" s="1106"/>
      <c r="BY336" s="1106"/>
      <c r="BZ336" s="1106"/>
      <c r="CA336" s="1106"/>
      <c r="CB336" s="1106"/>
      <c r="CC336" s="1106"/>
      <c r="CD336" s="1106"/>
      <c r="CE336" s="1106"/>
      <c r="CF336" s="1106"/>
      <c r="CG336" s="1106"/>
      <c r="CH336" s="1106"/>
      <c r="CI336" s="1106"/>
      <c r="CJ336" s="1106"/>
      <c r="CK336" s="1106"/>
      <c r="CL336" s="1106"/>
      <c r="CM336" s="1106"/>
      <c r="CN336" s="1106"/>
      <c r="CO336" s="1106"/>
      <c r="CP336" s="1106"/>
      <c r="CQ336" s="1106"/>
      <c r="CR336" s="1106"/>
      <c r="CS336" s="1106"/>
      <c r="CT336" s="1106"/>
      <c r="CU336" s="1106"/>
      <c r="CV336" s="1106"/>
      <c r="CW336" s="1106"/>
      <c r="CX336" s="1106"/>
      <c r="CY336" s="1106"/>
    </row>
    <row r="337" spans="1:103" s="1116" customFormat="1" ht="15" hidden="1" customHeight="1">
      <c r="A337" s="1397"/>
      <c r="B337" s="1169"/>
      <c r="C337" s="1205"/>
      <c r="D337" s="1106"/>
      <c r="E337" s="1106"/>
      <c r="F337" s="1106"/>
      <c r="G337" s="1106"/>
      <c r="H337" s="1106"/>
      <c r="I337" s="1106"/>
      <c r="J337" s="1106"/>
      <c r="K337" s="1106"/>
      <c r="L337" s="1106"/>
      <c r="M337" s="1106"/>
      <c r="N337" s="1106"/>
      <c r="O337" s="1106"/>
      <c r="P337" s="1106"/>
      <c r="Q337" s="1106"/>
      <c r="R337" s="1106"/>
      <c r="S337" s="1106"/>
      <c r="T337" s="1106"/>
      <c r="U337" s="1106"/>
      <c r="V337" s="1106"/>
      <c r="W337" s="1106"/>
      <c r="X337" s="1106"/>
      <c r="Y337" s="1106"/>
      <c r="Z337" s="1106"/>
      <c r="AA337" s="1106"/>
      <c r="AB337" s="1106"/>
      <c r="AC337" s="1106"/>
      <c r="AD337" s="1106"/>
      <c r="AE337" s="1106"/>
      <c r="AF337" s="1106"/>
      <c r="AG337" s="1106"/>
      <c r="AH337" s="1106"/>
      <c r="AI337" s="1106"/>
      <c r="AJ337" s="1106"/>
      <c r="AK337" s="1106"/>
      <c r="AL337" s="1106"/>
      <c r="AM337" s="1106"/>
      <c r="AN337" s="1106"/>
      <c r="AO337" s="1106"/>
      <c r="AP337" s="1106"/>
      <c r="AQ337" s="1106"/>
      <c r="AR337" s="1106"/>
      <c r="AS337" s="1106"/>
      <c r="AT337" s="1106"/>
      <c r="AU337" s="1106"/>
      <c r="AV337" s="1106"/>
      <c r="AW337" s="1106"/>
      <c r="AX337" s="1106"/>
      <c r="AY337" s="1106"/>
      <c r="AZ337" s="1106"/>
      <c r="BA337" s="1106"/>
      <c r="BB337" s="1106"/>
      <c r="BC337" s="1106"/>
      <c r="BD337" s="1106"/>
      <c r="BE337" s="1106"/>
      <c r="BF337" s="1106"/>
      <c r="BG337" s="1106"/>
      <c r="BH337" s="1106"/>
      <c r="BI337" s="1106"/>
      <c r="BJ337" s="1106"/>
      <c r="BK337" s="1106"/>
      <c r="BL337" s="1106"/>
      <c r="BM337" s="1106"/>
      <c r="BN337" s="1106"/>
      <c r="BO337" s="1106"/>
      <c r="BP337" s="1106"/>
      <c r="BQ337" s="1106"/>
      <c r="BR337" s="1106"/>
      <c r="BS337" s="1106"/>
      <c r="BT337" s="1106"/>
      <c r="BU337" s="1106"/>
      <c r="BV337" s="1106"/>
      <c r="BW337" s="1106"/>
      <c r="BX337" s="1106"/>
      <c r="BY337" s="1106"/>
      <c r="BZ337" s="1106"/>
      <c r="CA337" s="1106"/>
      <c r="CB337" s="1106"/>
      <c r="CC337" s="1106"/>
      <c r="CD337" s="1106"/>
      <c r="CE337" s="1106"/>
      <c r="CF337" s="1106"/>
      <c r="CG337" s="1106"/>
      <c r="CH337" s="1106"/>
      <c r="CI337" s="1106"/>
      <c r="CJ337" s="1106"/>
      <c r="CK337" s="1106"/>
      <c r="CL337" s="1106"/>
      <c r="CM337" s="1106"/>
      <c r="CN337" s="1106"/>
      <c r="CO337" s="1106"/>
      <c r="CP337" s="1106"/>
      <c r="CQ337" s="1106"/>
      <c r="CR337" s="1106"/>
      <c r="CS337" s="1106"/>
      <c r="CT337" s="1106"/>
      <c r="CU337" s="1106"/>
      <c r="CV337" s="1106"/>
      <c r="CW337" s="1106"/>
      <c r="CX337" s="1106"/>
      <c r="CY337" s="1106"/>
    </row>
    <row r="338" spans="1:103" s="1116" customFormat="1" ht="15" hidden="1" customHeight="1">
      <c r="A338" s="1397"/>
      <c r="B338" s="1169"/>
      <c r="C338" s="1205"/>
      <c r="D338" s="1106"/>
      <c r="E338" s="1106"/>
      <c r="F338" s="1106"/>
      <c r="G338" s="1106"/>
      <c r="H338" s="1106"/>
      <c r="I338" s="1106"/>
      <c r="J338" s="1106"/>
      <c r="K338" s="1106"/>
      <c r="L338" s="1106"/>
      <c r="M338" s="1106"/>
      <c r="N338" s="1106"/>
      <c r="O338" s="1106"/>
      <c r="P338" s="1106"/>
      <c r="Q338" s="1106"/>
      <c r="R338" s="1106"/>
      <c r="S338" s="1106"/>
      <c r="T338" s="1106"/>
      <c r="U338" s="1106"/>
      <c r="V338" s="1106"/>
      <c r="W338" s="1106"/>
      <c r="X338" s="1106"/>
      <c r="Y338" s="1106"/>
      <c r="Z338" s="1106"/>
      <c r="AA338" s="1106"/>
      <c r="AB338" s="1106"/>
      <c r="AC338" s="1106"/>
      <c r="AD338" s="1106"/>
      <c r="AE338" s="1106"/>
      <c r="AF338" s="1106"/>
      <c r="AG338" s="1106"/>
      <c r="AH338" s="1106"/>
      <c r="AI338" s="1106"/>
      <c r="AJ338" s="1106"/>
      <c r="AK338" s="1106"/>
      <c r="AL338" s="1106"/>
      <c r="AM338" s="1106"/>
      <c r="AN338" s="1106"/>
      <c r="AO338" s="1106"/>
      <c r="AP338" s="1106"/>
      <c r="AQ338" s="1106"/>
      <c r="AR338" s="1106"/>
      <c r="AS338" s="1106"/>
      <c r="AT338" s="1106"/>
      <c r="AU338" s="1106"/>
      <c r="AV338" s="1106"/>
      <c r="AW338" s="1106"/>
      <c r="AX338" s="1106"/>
      <c r="AY338" s="1106"/>
      <c r="AZ338" s="1106"/>
      <c r="BA338" s="1106"/>
      <c r="BB338" s="1106"/>
      <c r="BC338" s="1106"/>
      <c r="BD338" s="1106"/>
      <c r="BE338" s="1106"/>
      <c r="BF338" s="1106"/>
      <c r="BG338" s="1106"/>
      <c r="BH338" s="1106"/>
      <c r="BI338" s="1106"/>
      <c r="BJ338" s="1106"/>
      <c r="BK338" s="1106"/>
      <c r="BL338" s="1106"/>
      <c r="BM338" s="1106"/>
      <c r="BN338" s="1106"/>
      <c r="BO338" s="1106"/>
      <c r="BP338" s="1106"/>
      <c r="BQ338" s="1106"/>
      <c r="BR338" s="1106"/>
      <c r="BS338" s="1106"/>
      <c r="BT338" s="1106"/>
      <c r="BU338" s="1106"/>
      <c r="BV338" s="1106"/>
      <c r="BW338" s="1106"/>
      <c r="BX338" s="1106"/>
      <c r="BY338" s="1106"/>
      <c r="BZ338" s="1106"/>
      <c r="CA338" s="1106"/>
      <c r="CB338" s="1106"/>
      <c r="CC338" s="1106"/>
      <c r="CD338" s="1106"/>
      <c r="CE338" s="1106"/>
      <c r="CF338" s="1106"/>
      <c r="CG338" s="1106"/>
      <c r="CH338" s="1106"/>
      <c r="CI338" s="1106"/>
      <c r="CJ338" s="1106"/>
      <c r="CK338" s="1106"/>
      <c r="CL338" s="1106"/>
      <c r="CM338" s="1106"/>
      <c r="CN338" s="1106"/>
      <c r="CO338" s="1106"/>
      <c r="CP338" s="1106"/>
      <c r="CQ338" s="1106"/>
      <c r="CR338" s="1106"/>
      <c r="CS338" s="1106"/>
      <c r="CT338" s="1106"/>
      <c r="CU338" s="1106"/>
      <c r="CV338" s="1106"/>
      <c r="CW338" s="1106"/>
      <c r="CX338" s="1106"/>
      <c r="CY338" s="1106"/>
    </row>
    <row r="339" spans="1:103" s="1116" customFormat="1" ht="15" hidden="1" customHeight="1">
      <c r="A339" s="1397"/>
      <c r="B339" s="1169"/>
      <c r="C339" s="1205"/>
      <c r="D339" s="1106"/>
      <c r="E339" s="1106"/>
      <c r="F339" s="1106"/>
      <c r="G339" s="1106"/>
      <c r="H339" s="1106"/>
      <c r="I339" s="1106"/>
      <c r="J339" s="1106"/>
      <c r="K339" s="1106"/>
      <c r="L339" s="1106"/>
      <c r="M339" s="1106"/>
      <c r="N339" s="1106"/>
      <c r="O339" s="1106"/>
      <c r="P339" s="1106"/>
      <c r="Q339" s="1106"/>
      <c r="R339" s="1106"/>
      <c r="S339" s="1106"/>
      <c r="T339" s="1106"/>
      <c r="U339" s="1106"/>
      <c r="V339" s="1106"/>
      <c r="W339" s="1106"/>
      <c r="X339" s="1106"/>
      <c r="Y339" s="1106"/>
      <c r="Z339" s="1106"/>
      <c r="AA339" s="1106"/>
      <c r="AB339" s="1106"/>
      <c r="AC339" s="1106"/>
      <c r="AD339" s="1106"/>
      <c r="AE339" s="1106"/>
      <c r="AF339" s="1106"/>
      <c r="AG339" s="1106"/>
      <c r="AH339" s="1106"/>
      <c r="AI339" s="1106"/>
      <c r="AJ339" s="1106"/>
      <c r="AK339" s="1106"/>
      <c r="AL339" s="1106"/>
      <c r="AM339" s="1106"/>
      <c r="AN339" s="1106"/>
      <c r="AO339" s="1106"/>
      <c r="AP339" s="1106"/>
      <c r="AQ339" s="1106"/>
      <c r="AR339" s="1106"/>
      <c r="AS339" s="1106"/>
      <c r="AT339" s="1106"/>
      <c r="AU339" s="1106"/>
      <c r="AV339" s="1106"/>
      <c r="AW339" s="1106"/>
      <c r="AX339" s="1106"/>
      <c r="AY339" s="1106"/>
      <c r="AZ339" s="1106"/>
      <c r="BA339" s="1106"/>
      <c r="BB339" s="1106"/>
      <c r="BC339" s="1106"/>
      <c r="BD339" s="1106"/>
      <c r="BE339" s="1106"/>
      <c r="BF339" s="1106"/>
      <c r="BG339" s="1106"/>
      <c r="BH339" s="1106"/>
      <c r="BI339" s="1106"/>
      <c r="BJ339" s="1106"/>
      <c r="BK339" s="1106"/>
      <c r="BL339" s="1106"/>
      <c r="BM339" s="1106"/>
      <c r="BN339" s="1106"/>
      <c r="BO339" s="1106"/>
      <c r="BP339" s="1106"/>
      <c r="BQ339" s="1106"/>
      <c r="BR339" s="1106"/>
      <c r="BS339" s="1106"/>
      <c r="BT339" s="1106"/>
      <c r="BU339" s="1106"/>
      <c r="BV339" s="1106"/>
      <c r="BW339" s="1106"/>
      <c r="BX339" s="1106"/>
      <c r="BY339" s="1106"/>
      <c r="BZ339" s="1106"/>
      <c r="CA339" s="1106"/>
      <c r="CB339" s="1106"/>
      <c r="CC339" s="1106"/>
      <c r="CD339" s="1106"/>
      <c r="CE339" s="1106"/>
      <c r="CF339" s="1106"/>
      <c r="CG339" s="1106"/>
      <c r="CH339" s="1106"/>
      <c r="CI339" s="1106"/>
      <c r="CJ339" s="1106"/>
      <c r="CK339" s="1106"/>
      <c r="CL339" s="1106"/>
      <c r="CM339" s="1106"/>
      <c r="CN339" s="1106"/>
      <c r="CO339" s="1106"/>
      <c r="CP339" s="1106"/>
      <c r="CQ339" s="1106"/>
      <c r="CR339" s="1106"/>
      <c r="CS339" s="1106"/>
      <c r="CT339" s="1106"/>
      <c r="CU339" s="1106"/>
      <c r="CV339" s="1106"/>
      <c r="CW339" s="1106"/>
      <c r="CX339" s="1106"/>
      <c r="CY339" s="1106"/>
    </row>
    <row r="340" spans="1:103" s="1116" customFormat="1" ht="15" hidden="1" customHeight="1">
      <c r="A340" s="1397"/>
      <c r="B340" s="1169"/>
      <c r="C340" s="1205"/>
      <c r="D340" s="1106"/>
      <c r="E340" s="1106"/>
      <c r="F340" s="1106"/>
      <c r="G340" s="1106"/>
      <c r="H340" s="1106"/>
      <c r="I340" s="1106"/>
      <c r="J340" s="1106"/>
      <c r="K340" s="1106"/>
      <c r="L340" s="1106"/>
      <c r="M340" s="1106"/>
      <c r="N340" s="1106"/>
      <c r="O340" s="1106"/>
      <c r="P340" s="1106"/>
      <c r="Q340" s="1106"/>
      <c r="R340" s="1106"/>
      <c r="S340" s="1106"/>
      <c r="T340" s="1106"/>
      <c r="U340" s="1106"/>
      <c r="V340" s="1106"/>
      <c r="W340" s="1106"/>
      <c r="X340" s="1106"/>
      <c r="Y340" s="1106"/>
      <c r="Z340" s="1106"/>
      <c r="AA340" s="1106"/>
      <c r="AB340" s="1106"/>
      <c r="AC340" s="1106"/>
      <c r="AD340" s="1106"/>
      <c r="AE340" s="1106"/>
      <c r="AF340" s="1106"/>
      <c r="AG340" s="1106"/>
      <c r="AH340" s="1106"/>
      <c r="AI340" s="1106"/>
      <c r="AJ340" s="1106"/>
      <c r="AK340" s="1106"/>
      <c r="AL340" s="1106"/>
      <c r="AM340" s="1106"/>
      <c r="AN340" s="1106"/>
      <c r="AO340" s="1106"/>
      <c r="AP340" s="1106"/>
      <c r="AQ340" s="1106"/>
      <c r="AR340" s="1106"/>
      <c r="AS340" s="1106"/>
      <c r="AT340" s="1106"/>
      <c r="AU340" s="1106"/>
      <c r="AV340" s="1106"/>
      <c r="AW340" s="1106"/>
      <c r="AX340" s="1106"/>
      <c r="AY340" s="1106"/>
      <c r="AZ340" s="1106"/>
      <c r="BA340" s="1106"/>
      <c r="BB340" s="1106"/>
      <c r="BC340" s="1106"/>
      <c r="BD340" s="1106"/>
      <c r="BE340" s="1106"/>
      <c r="BF340" s="1106"/>
      <c r="BG340" s="1106"/>
      <c r="BH340" s="1106"/>
      <c r="BI340" s="1106"/>
      <c r="BJ340" s="1106"/>
      <c r="BK340" s="1106"/>
      <c r="BL340" s="1106"/>
      <c r="BM340" s="1106"/>
      <c r="BN340" s="1106"/>
      <c r="BO340" s="1106"/>
      <c r="BP340" s="1106"/>
      <c r="BQ340" s="1106"/>
      <c r="BR340" s="1106"/>
      <c r="BS340" s="1106"/>
      <c r="BT340" s="1106"/>
      <c r="BU340" s="1106"/>
      <c r="BV340" s="1106"/>
      <c r="BW340" s="1106"/>
      <c r="BX340" s="1106"/>
      <c r="BY340" s="1106"/>
      <c r="BZ340" s="1106"/>
      <c r="CA340" s="1106"/>
      <c r="CB340" s="1106"/>
      <c r="CC340" s="1106"/>
      <c r="CD340" s="1106"/>
      <c r="CE340" s="1106"/>
      <c r="CF340" s="1106"/>
      <c r="CG340" s="1106"/>
      <c r="CH340" s="1106"/>
      <c r="CI340" s="1106"/>
      <c r="CJ340" s="1106"/>
      <c r="CK340" s="1106"/>
      <c r="CL340" s="1106"/>
      <c r="CM340" s="1106"/>
      <c r="CN340" s="1106"/>
      <c r="CO340" s="1106"/>
      <c r="CP340" s="1106"/>
      <c r="CQ340" s="1106"/>
      <c r="CR340" s="1106"/>
      <c r="CS340" s="1106"/>
      <c r="CT340" s="1106"/>
      <c r="CU340" s="1106"/>
      <c r="CV340" s="1106"/>
      <c r="CW340" s="1106"/>
      <c r="CX340" s="1106"/>
      <c r="CY340" s="1106"/>
    </row>
    <row r="341" spans="1:103" s="1116" customFormat="1" ht="15" hidden="1" customHeight="1">
      <c r="A341" s="1397"/>
      <c r="B341" s="1169"/>
      <c r="C341" s="1205"/>
      <c r="D341" s="1106"/>
      <c r="E341" s="1106"/>
      <c r="F341" s="1106"/>
      <c r="G341" s="1106"/>
      <c r="H341" s="1106"/>
      <c r="I341" s="1106"/>
      <c r="J341" s="1106"/>
      <c r="K341" s="1106"/>
      <c r="L341" s="1106"/>
      <c r="M341" s="1106"/>
      <c r="N341" s="1106"/>
      <c r="O341" s="1106"/>
      <c r="P341" s="1106"/>
      <c r="Q341" s="1106"/>
      <c r="R341" s="1106"/>
      <c r="S341" s="1106"/>
      <c r="T341" s="1106"/>
      <c r="U341" s="1106"/>
      <c r="V341" s="1106"/>
      <c r="W341" s="1106"/>
      <c r="X341" s="1106"/>
      <c r="Y341" s="1106"/>
      <c r="Z341" s="1106"/>
      <c r="AA341" s="1106"/>
      <c r="AB341" s="1106"/>
      <c r="AC341" s="1106"/>
      <c r="AD341" s="1106"/>
      <c r="AE341" s="1106"/>
      <c r="AF341" s="1106"/>
      <c r="AG341" s="1106"/>
      <c r="AH341" s="1106"/>
      <c r="AI341" s="1106"/>
      <c r="AJ341" s="1106"/>
      <c r="AK341" s="1106"/>
      <c r="AL341" s="1106"/>
      <c r="AM341" s="1106"/>
      <c r="AN341" s="1106"/>
      <c r="AO341" s="1106"/>
      <c r="AP341" s="1106"/>
      <c r="AQ341" s="1106"/>
      <c r="AR341" s="1106"/>
      <c r="AS341" s="1106"/>
      <c r="AT341" s="1106"/>
      <c r="AU341" s="1106"/>
      <c r="AV341" s="1106"/>
      <c r="AW341" s="1106"/>
      <c r="AX341" s="1106"/>
      <c r="AY341" s="1106"/>
      <c r="AZ341" s="1106"/>
      <c r="BA341" s="1106"/>
      <c r="BB341" s="1106"/>
      <c r="BC341" s="1106"/>
      <c r="BD341" s="1106"/>
      <c r="BE341" s="1106"/>
      <c r="BF341" s="1106"/>
      <c r="BG341" s="1106"/>
      <c r="BH341" s="1106"/>
      <c r="BI341" s="1106"/>
      <c r="BJ341" s="1106"/>
      <c r="BK341" s="1106"/>
      <c r="BL341" s="1106"/>
      <c r="BM341" s="1106"/>
      <c r="BN341" s="1106"/>
      <c r="BO341" s="1106"/>
      <c r="BP341" s="1106"/>
      <c r="BQ341" s="1106"/>
      <c r="BR341" s="1106"/>
      <c r="BS341" s="1106"/>
      <c r="BT341" s="1106"/>
      <c r="BU341" s="1106"/>
      <c r="BV341" s="1106"/>
      <c r="BW341" s="1106"/>
      <c r="BX341" s="1106"/>
      <c r="BY341" s="1106"/>
      <c r="BZ341" s="1106"/>
      <c r="CA341" s="1106"/>
      <c r="CB341" s="1106"/>
      <c r="CC341" s="1106"/>
      <c r="CD341" s="1106"/>
      <c r="CE341" s="1106"/>
      <c r="CF341" s="1106"/>
      <c r="CG341" s="1106"/>
      <c r="CH341" s="1106"/>
      <c r="CI341" s="1106"/>
      <c r="CJ341" s="1106"/>
      <c r="CK341" s="1106"/>
      <c r="CL341" s="1106"/>
      <c r="CM341" s="1106"/>
      <c r="CN341" s="1106"/>
      <c r="CO341" s="1106"/>
      <c r="CP341" s="1106"/>
      <c r="CQ341" s="1106"/>
      <c r="CR341" s="1106"/>
      <c r="CS341" s="1106"/>
      <c r="CT341" s="1106"/>
      <c r="CU341" s="1106"/>
      <c r="CV341" s="1106"/>
      <c r="CW341" s="1106"/>
      <c r="CX341" s="1106"/>
      <c r="CY341" s="1106"/>
    </row>
    <row r="342" spans="1:103" s="1116" customFormat="1" ht="15" hidden="1" customHeight="1">
      <c r="A342" s="1397"/>
      <c r="B342" s="1169"/>
      <c r="C342" s="1205"/>
      <c r="D342" s="1106"/>
      <c r="E342" s="1106"/>
      <c r="F342" s="1106"/>
      <c r="G342" s="1106"/>
      <c r="H342" s="1106"/>
      <c r="I342" s="1106"/>
      <c r="J342" s="1106"/>
      <c r="K342" s="1106"/>
      <c r="L342" s="1106"/>
      <c r="M342" s="1106"/>
      <c r="N342" s="1106"/>
      <c r="O342" s="1106"/>
      <c r="P342" s="1106"/>
      <c r="Q342" s="1106"/>
      <c r="R342" s="1106"/>
      <c r="S342" s="1106"/>
      <c r="T342" s="1106"/>
      <c r="U342" s="1106"/>
      <c r="V342" s="1106"/>
      <c r="W342" s="1106"/>
      <c r="X342" s="1106"/>
      <c r="Y342" s="1106"/>
      <c r="Z342" s="1106"/>
      <c r="AA342" s="1106"/>
      <c r="AB342" s="1106"/>
      <c r="AC342" s="1106"/>
      <c r="AD342" s="1106"/>
      <c r="AE342" s="1106"/>
      <c r="AF342" s="1106"/>
      <c r="AG342" s="1106"/>
      <c r="AH342" s="1106"/>
      <c r="AI342" s="1106"/>
      <c r="AJ342" s="1106"/>
      <c r="AK342" s="1106"/>
      <c r="AL342" s="1106"/>
      <c r="AM342" s="1106"/>
      <c r="AN342" s="1106"/>
      <c r="AO342" s="1106"/>
      <c r="AP342" s="1106"/>
      <c r="AQ342" s="1106"/>
      <c r="AR342" s="1106"/>
      <c r="AS342" s="1106"/>
      <c r="AT342" s="1106"/>
      <c r="AU342" s="1106"/>
      <c r="AV342" s="1106"/>
      <c r="AW342" s="1106"/>
      <c r="AX342" s="1106"/>
      <c r="AY342" s="1106"/>
      <c r="AZ342" s="1106"/>
      <c r="BA342" s="1106"/>
      <c r="BB342" s="1106"/>
      <c r="BC342" s="1106"/>
      <c r="BD342" s="1106"/>
      <c r="BE342" s="1106"/>
      <c r="BF342" s="1106"/>
      <c r="BG342" s="1106"/>
      <c r="BH342" s="1106"/>
      <c r="BI342" s="1106"/>
      <c r="BJ342" s="1106"/>
      <c r="BK342" s="1106"/>
      <c r="BL342" s="1106"/>
      <c r="BM342" s="1106"/>
      <c r="BN342" s="1106"/>
      <c r="BO342" s="1106"/>
      <c r="BP342" s="1106"/>
      <c r="BQ342" s="1106"/>
      <c r="BR342" s="1106"/>
      <c r="BS342" s="1106"/>
      <c r="BT342" s="1106"/>
      <c r="BU342" s="1106"/>
      <c r="BV342" s="1106"/>
      <c r="BW342" s="1106"/>
      <c r="BX342" s="1106"/>
      <c r="BY342" s="1106"/>
      <c r="BZ342" s="1106"/>
      <c r="CA342" s="1106"/>
      <c r="CB342" s="1106"/>
      <c r="CC342" s="1106"/>
      <c r="CD342" s="1106"/>
      <c r="CE342" s="1106"/>
      <c r="CF342" s="1106"/>
      <c r="CG342" s="1106"/>
      <c r="CH342" s="1106"/>
      <c r="CI342" s="1106"/>
      <c r="CJ342" s="1106"/>
      <c r="CK342" s="1106"/>
      <c r="CL342" s="1106"/>
      <c r="CM342" s="1106"/>
      <c r="CN342" s="1106"/>
      <c r="CO342" s="1106"/>
      <c r="CP342" s="1106"/>
      <c r="CQ342" s="1106"/>
      <c r="CR342" s="1106"/>
      <c r="CS342" s="1106"/>
      <c r="CT342" s="1106"/>
      <c r="CU342" s="1106"/>
      <c r="CV342" s="1106"/>
      <c r="CW342" s="1106"/>
      <c r="CX342" s="1106"/>
      <c r="CY342" s="1106"/>
    </row>
    <row r="343" spans="1:103" s="1116" customFormat="1" ht="15" hidden="1" customHeight="1">
      <c r="A343" s="1397"/>
      <c r="B343" s="1169"/>
      <c r="C343" s="1205"/>
      <c r="D343" s="1106"/>
      <c r="E343" s="1106"/>
      <c r="F343" s="1106"/>
      <c r="G343" s="1106"/>
      <c r="H343" s="1106"/>
      <c r="I343" s="1106"/>
      <c r="J343" s="1106"/>
      <c r="K343" s="1106"/>
      <c r="L343" s="1106"/>
      <c r="M343" s="1106"/>
      <c r="N343" s="1106"/>
      <c r="O343" s="1106"/>
      <c r="P343" s="1106"/>
      <c r="Q343" s="1106"/>
      <c r="R343" s="1106"/>
      <c r="S343" s="1106"/>
      <c r="T343" s="1106"/>
      <c r="U343" s="1106"/>
      <c r="V343" s="1106"/>
      <c r="W343" s="1106"/>
      <c r="X343" s="1106"/>
      <c r="Y343" s="1106"/>
      <c r="Z343" s="1106"/>
      <c r="AA343" s="1106"/>
      <c r="AB343" s="1106"/>
      <c r="AC343" s="1106"/>
      <c r="AD343" s="1106"/>
      <c r="AE343" s="1106"/>
      <c r="AF343" s="1106"/>
      <c r="AG343" s="1106"/>
      <c r="AH343" s="1106"/>
      <c r="AI343" s="1106"/>
      <c r="AJ343" s="1106"/>
      <c r="AK343" s="1106"/>
      <c r="AL343" s="1106"/>
      <c r="AM343" s="1106"/>
      <c r="AN343" s="1106"/>
      <c r="AO343" s="1106"/>
      <c r="AP343" s="1106"/>
      <c r="AQ343" s="1106"/>
      <c r="AR343" s="1106"/>
      <c r="AS343" s="1106"/>
      <c r="AT343" s="1106"/>
      <c r="AU343" s="1106"/>
      <c r="AV343" s="1106"/>
      <c r="AW343" s="1106"/>
      <c r="AX343" s="1106"/>
      <c r="AY343" s="1106"/>
      <c r="AZ343" s="1106"/>
      <c r="BA343" s="1106"/>
      <c r="BB343" s="1106"/>
      <c r="BC343" s="1106"/>
      <c r="BD343" s="1106"/>
      <c r="BE343" s="1106"/>
      <c r="BF343" s="1106"/>
      <c r="BG343" s="1106"/>
      <c r="BH343" s="1106"/>
      <c r="BI343" s="1106"/>
      <c r="BJ343" s="1106"/>
      <c r="BK343" s="1106"/>
      <c r="BL343" s="1106"/>
      <c r="BM343" s="1106"/>
      <c r="BN343" s="1106"/>
      <c r="BO343" s="1106"/>
      <c r="BP343" s="1106"/>
      <c r="BQ343" s="1106"/>
      <c r="BR343" s="1106"/>
      <c r="BS343" s="1106"/>
      <c r="BT343" s="1106"/>
      <c r="BU343" s="1106"/>
      <c r="BV343" s="1106"/>
      <c r="BW343" s="1106"/>
      <c r="BX343" s="1106"/>
      <c r="BY343" s="1106"/>
      <c r="BZ343" s="1106"/>
      <c r="CA343" s="1106"/>
      <c r="CB343" s="1106"/>
      <c r="CC343" s="1106"/>
      <c r="CD343" s="1106"/>
      <c r="CE343" s="1106"/>
      <c r="CF343" s="1106"/>
      <c r="CG343" s="1106"/>
      <c r="CH343" s="1106"/>
      <c r="CI343" s="1106"/>
      <c r="CJ343" s="1106"/>
      <c r="CK343" s="1106"/>
      <c r="CL343" s="1106"/>
      <c r="CM343" s="1106"/>
      <c r="CN343" s="1106"/>
      <c r="CO343" s="1106"/>
      <c r="CP343" s="1106"/>
      <c r="CQ343" s="1106"/>
      <c r="CR343" s="1106"/>
      <c r="CS343" s="1106"/>
      <c r="CT343" s="1106"/>
      <c r="CU343" s="1106"/>
      <c r="CV343" s="1106"/>
      <c r="CW343" s="1106"/>
      <c r="CX343" s="1106"/>
      <c r="CY343" s="1106"/>
    </row>
    <row r="344" spans="1:103" s="1116" customFormat="1" ht="15" hidden="1" customHeight="1">
      <c r="A344" s="1397"/>
      <c r="B344" s="1169"/>
      <c r="C344" s="1205"/>
      <c r="D344" s="1106"/>
      <c r="E344" s="1106"/>
      <c r="F344" s="1106"/>
      <c r="G344" s="1106"/>
      <c r="H344" s="1106"/>
      <c r="I344" s="1106"/>
      <c r="J344" s="1106"/>
      <c r="K344" s="1106"/>
      <c r="L344" s="1106"/>
      <c r="M344" s="1106"/>
      <c r="N344" s="1106"/>
      <c r="O344" s="1106"/>
      <c r="P344" s="1106"/>
      <c r="Q344" s="1106"/>
      <c r="R344" s="1106"/>
      <c r="S344" s="1106"/>
      <c r="T344" s="1106"/>
      <c r="U344" s="1106"/>
      <c r="V344" s="1106"/>
      <c r="W344" s="1106"/>
      <c r="X344" s="1106"/>
      <c r="Y344" s="1106"/>
      <c r="Z344" s="1106"/>
      <c r="AA344" s="1106"/>
      <c r="AB344" s="1106"/>
      <c r="AC344" s="1106"/>
      <c r="AD344" s="1106"/>
      <c r="AE344" s="1106"/>
      <c r="AF344" s="1106"/>
      <c r="AG344" s="1106"/>
      <c r="AH344" s="1106"/>
      <c r="AI344" s="1106"/>
      <c r="AJ344" s="1106"/>
      <c r="AK344" s="1106"/>
      <c r="AL344" s="1106"/>
      <c r="AM344" s="1106"/>
      <c r="AN344" s="1106"/>
      <c r="AO344" s="1106"/>
      <c r="AP344" s="1106"/>
      <c r="AQ344" s="1106"/>
      <c r="AR344" s="1106"/>
      <c r="AS344" s="1106"/>
      <c r="AT344" s="1106"/>
      <c r="AU344" s="1106"/>
      <c r="AV344" s="1106"/>
      <c r="AW344" s="1106"/>
      <c r="AX344" s="1106"/>
      <c r="AY344" s="1106"/>
      <c r="AZ344" s="1106"/>
      <c r="BA344" s="1106"/>
      <c r="BB344" s="1106"/>
      <c r="BC344" s="1106"/>
      <c r="BD344" s="1106"/>
      <c r="BE344" s="1106"/>
      <c r="BF344" s="1106"/>
      <c r="BG344" s="1106"/>
      <c r="BH344" s="1106"/>
      <c r="BI344" s="1106"/>
      <c r="BJ344" s="1106"/>
      <c r="BK344" s="1106"/>
      <c r="BL344" s="1106"/>
      <c r="BM344" s="1106"/>
      <c r="BN344" s="1106"/>
      <c r="BO344" s="1106"/>
      <c r="BP344" s="1106"/>
      <c r="BQ344" s="1106"/>
      <c r="BR344" s="1106"/>
      <c r="BS344" s="1106"/>
      <c r="BT344" s="1106"/>
      <c r="BU344" s="1106"/>
      <c r="BV344" s="1106"/>
      <c r="BW344" s="1106"/>
      <c r="BX344" s="1106"/>
      <c r="BY344" s="1106"/>
      <c r="BZ344" s="1106"/>
      <c r="CA344" s="1106"/>
      <c r="CB344" s="1106"/>
      <c r="CC344" s="1106"/>
      <c r="CD344" s="1106"/>
      <c r="CE344" s="1106"/>
      <c r="CF344" s="1106"/>
      <c r="CG344" s="1106"/>
      <c r="CH344" s="1106"/>
      <c r="CI344" s="1106"/>
      <c r="CJ344" s="1106"/>
      <c r="CK344" s="1106"/>
      <c r="CL344" s="1106"/>
      <c r="CM344" s="1106"/>
      <c r="CN344" s="1106"/>
      <c r="CO344" s="1106"/>
      <c r="CP344" s="1106"/>
      <c r="CQ344" s="1106"/>
      <c r="CR344" s="1106"/>
      <c r="CS344" s="1106"/>
      <c r="CT344" s="1106"/>
      <c r="CU344" s="1106"/>
      <c r="CV344" s="1106"/>
      <c r="CW344" s="1106"/>
      <c r="CX344" s="1106"/>
      <c r="CY344" s="1106"/>
    </row>
    <row r="345" spans="1:103" s="1116" customFormat="1" ht="15" hidden="1" customHeight="1">
      <c r="A345" s="1397"/>
      <c r="B345" s="1169"/>
      <c r="C345" s="1205"/>
      <c r="D345" s="1106"/>
      <c r="E345" s="1106"/>
      <c r="F345" s="1106"/>
      <c r="G345" s="1106"/>
      <c r="H345" s="1106"/>
      <c r="I345" s="1106"/>
      <c r="J345" s="1106"/>
      <c r="K345" s="1106"/>
      <c r="L345" s="1106"/>
      <c r="M345" s="1106"/>
      <c r="N345" s="1106"/>
      <c r="O345" s="1106"/>
      <c r="P345" s="1106"/>
      <c r="Q345" s="1106"/>
      <c r="R345" s="1106"/>
      <c r="S345" s="1106"/>
      <c r="T345" s="1106"/>
      <c r="U345" s="1106"/>
      <c r="V345" s="1106"/>
      <c r="W345" s="1106"/>
      <c r="X345" s="1106"/>
      <c r="Y345" s="1106"/>
      <c r="Z345" s="1106"/>
      <c r="AA345" s="1106"/>
      <c r="AB345" s="1106"/>
      <c r="AC345" s="1106"/>
      <c r="AD345" s="1106"/>
      <c r="AE345" s="1106"/>
      <c r="AF345" s="1106"/>
      <c r="AG345" s="1106"/>
      <c r="AH345" s="1106"/>
      <c r="AI345" s="1106"/>
      <c r="AJ345" s="1106"/>
      <c r="AK345" s="1106"/>
      <c r="AL345" s="1106"/>
      <c r="AM345" s="1106"/>
      <c r="AN345" s="1106"/>
      <c r="AO345" s="1106"/>
      <c r="AP345" s="1106"/>
      <c r="AQ345" s="1106"/>
      <c r="AR345" s="1106"/>
      <c r="AS345" s="1106"/>
      <c r="AT345" s="1106"/>
      <c r="AU345" s="1106"/>
      <c r="AV345" s="1106"/>
      <c r="AW345" s="1106"/>
      <c r="AX345" s="1106"/>
      <c r="AY345" s="1106"/>
      <c r="AZ345" s="1106"/>
      <c r="BA345" s="1106"/>
      <c r="BB345" s="1106"/>
      <c r="BC345" s="1106"/>
      <c r="BD345" s="1106"/>
      <c r="BE345" s="1106"/>
      <c r="BF345" s="1106"/>
      <c r="BG345" s="1106"/>
      <c r="BH345" s="1106"/>
      <c r="BI345" s="1106"/>
      <c r="BJ345" s="1106"/>
      <c r="BK345" s="1106"/>
      <c r="BL345" s="1106"/>
      <c r="BM345" s="1106"/>
      <c r="BN345" s="1106"/>
      <c r="BO345" s="1106"/>
      <c r="BP345" s="1106"/>
      <c r="BQ345" s="1106"/>
      <c r="BR345" s="1106"/>
      <c r="BS345" s="1106"/>
      <c r="BT345" s="1106"/>
      <c r="BU345" s="1106"/>
      <c r="BV345" s="1106"/>
      <c r="BW345" s="1106"/>
      <c r="BX345" s="1106"/>
      <c r="BY345" s="1106"/>
      <c r="BZ345" s="1106"/>
      <c r="CA345" s="1106"/>
      <c r="CB345" s="1106"/>
      <c r="CC345" s="1106"/>
      <c r="CD345" s="1106"/>
      <c r="CE345" s="1106"/>
      <c r="CF345" s="1106"/>
      <c r="CG345" s="1106"/>
      <c r="CH345" s="1106"/>
      <c r="CI345" s="1106"/>
      <c r="CJ345" s="1106"/>
      <c r="CK345" s="1106"/>
      <c r="CL345" s="1106"/>
      <c r="CM345" s="1106"/>
      <c r="CN345" s="1106"/>
      <c r="CO345" s="1106"/>
      <c r="CP345" s="1106"/>
      <c r="CQ345" s="1106"/>
      <c r="CR345" s="1106"/>
      <c r="CS345" s="1106"/>
      <c r="CT345" s="1106"/>
      <c r="CU345" s="1106"/>
      <c r="CV345" s="1106"/>
      <c r="CW345" s="1106"/>
      <c r="CX345" s="1106"/>
      <c r="CY345" s="1106"/>
    </row>
    <row r="346" spans="1:103" s="1116" customFormat="1" ht="15" hidden="1" customHeight="1">
      <c r="A346" s="1397"/>
      <c r="B346" s="1169"/>
      <c r="C346" s="1205"/>
      <c r="D346" s="1106"/>
      <c r="E346" s="1106"/>
      <c r="F346" s="1106"/>
      <c r="G346" s="1106"/>
      <c r="H346" s="1106"/>
      <c r="I346" s="1106"/>
      <c r="J346" s="1106"/>
      <c r="K346" s="1106"/>
      <c r="L346" s="1106"/>
      <c r="M346" s="1106"/>
      <c r="N346" s="1106"/>
      <c r="O346" s="1106"/>
      <c r="P346" s="1106"/>
      <c r="Q346" s="1106"/>
      <c r="R346" s="1106"/>
      <c r="S346" s="1106"/>
      <c r="T346" s="1106"/>
      <c r="U346" s="1106"/>
      <c r="V346" s="1106"/>
      <c r="W346" s="1106"/>
      <c r="X346" s="1106"/>
      <c r="Y346" s="1106"/>
      <c r="Z346" s="1106"/>
      <c r="AA346" s="1106"/>
      <c r="AB346" s="1106"/>
      <c r="AC346" s="1106"/>
      <c r="AD346" s="1106"/>
      <c r="AE346" s="1106"/>
      <c r="AF346" s="1106"/>
      <c r="AG346" s="1106"/>
      <c r="AH346" s="1106"/>
      <c r="AI346" s="1106"/>
      <c r="AJ346" s="1106"/>
      <c r="AK346" s="1106"/>
      <c r="AL346" s="1106"/>
      <c r="AM346" s="1106"/>
      <c r="AN346" s="1106"/>
      <c r="AO346" s="1106"/>
      <c r="AP346" s="1106"/>
      <c r="AQ346" s="1106"/>
      <c r="AR346" s="1106"/>
      <c r="AS346" s="1106"/>
      <c r="AT346" s="1106"/>
      <c r="AU346" s="1106"/>
      <c r="AV346" s="1106"/>
      <c r="AW346" s="1106"/>
      <c r="AX346" s="1106"/>
      <c r="AY346" s="1106"/>
      <c r="AZ346" s="1106"/>
      <c r="BA346" s="1106"/>
      <c r="BB346" s="1106"/>
      <c r="BC346" s="1106"/>
      <c r="BD346" s="1106"/>
      <c r="BE346" s="1106"/>
      <c r="BF346" s="1106"/>
      <c r="BG346" s="1106"/>
      <c r="BH346" s="1106"/>
      <c r="BI346" s="1106"/>
      <c r="BJ346" s="1106"/>
      <c r="BK346" s="1106"/>
      <c r="BL346" s="1106"/>
      <c r="BM346" s="1106"/>
      <c r="BN346" s="1106"/>
      <c r="BO346" s="1106"/>
      <c r="BP346" s="1106"/>
      <c r="BQ346" s="1106"/>
      <c r="BR346" s="1106"/>
      <c r="BS346" s="1106"/>
      <c r="BT346" s="1106"/>
      <c r="BU346" s="1106"/>
      <c r="BV346" s="1106"/>
      <c r="BW346" s="1106"/>
      <c r="BX346" s="1106"/>
      <c r="BY346" s="1106"/>
      <c r="BZ346" s="1106"/>
      <c r="CA346" s="1106"/>
      <c r="CB346" s="1106"/>
      <c r="CC346" s="1106"/>
      <c r="CD346" s="1106"/>
      <c r="CE346" s="1106"/>
      <c r="CF346" s="1106"/>
      <c r="CG346" s="1106"/>
      <c r="CH346" s="1106"/>
      <c r="CI346" s="1106"/>
      <c r="CJ346" s="1106"/>
      <c r="CK346" s="1106"/>
      <c r="CL346" s="1106"/>
      <c r="CM346" s="1106"/>
      <c r="CN346" s="1106"/>
      <c r="CO346" s="1106"/>
      <c r="CP346" s="1106"/>
      <c r="CQ346" s="1106"/>
      <c r="CR346" s="1106"/>
      <c r="CS346" s="1106"/>
      <c r="CT346" s="1106"/>
      <c r="CU346" s="1106"/>
      <c r="CV346" s="1106"/>
      <c r="CW346" s="1106"/>
      <c r="CX346" s="1106"/>
      <c r="CY346" s="1106"/>
    </row>
    <row r="347" spans="1:103" s="1116" customFormat="1" ht="15" hidden="1" customHeight="1">
      <c r="A347" s="1397"/>
      <c r="B347" s="1169"/>
      <c r="C347" s="1205"/>
      <c r="D347" s="1106"/>
      <c r="E347" s="1106"/>
      <c r="F347" s="1106"/>
      <c r="G347" s="1106"/>
      <c r="H347" s="1106"/>
      <c r="I347" s="1106"/>
      <c r="J347" s="1106"/>
      <c r="K347" s="1106"/>
      <c r="L347" s="1106"/>
      <c r="M347" s="1106"/>
      <c r="N347" s="1106"/>
      <c r="O347" s="1106"/>
      <c r="P347" s="1106"/>
      <c r="Q347" s="1106"/>
      <c r="R347" s="1106"/>
      <c r="S347" s="1106"/>
      <c r="T347" s="1106"/>
      <c r="U347" s="1106"/>
      <c r="V347" s="1106"/>
      <c r="W347" s="1106"/>
      <c r="X347" s="1106"/>
      <c r="Y347" s="1106"/>
      <c r="Z347" s="1106"/>
      <c r="AA347" s="1106"/>
      <c r="AB347" s="1106"/>
      <c r="AC347" s="1106"/>
      <c r="AD347" s="1106"/>
      <c r="AE347" s="1106"/>
      <c r="AF347" s="1106"/>
      <c r="AG347" s="1106"/>
      <c r="AH347" s="1106"/>
      <c r="AI347" s="1106"/>
      <c r="AJ347" s="1106"/>
      <c r="AK347" s="1106"/>
      <c r="AL347" s="1106"/>
      <c r="AM347" s="1106"/>
      <c r="AN347" s="1106"/>
      <c r="AO347" s="1106"/>
      <c r="AP347" s="1106"/>
      <c r="AQ347" s="1106"/>
      <c r="AR347" s="1106"/>
      <c r="AS347" s="1106"/>
      <c r="AT347" s="1106"/>
      <c r="AU347" s="1106"/>
      <c r="AV347" s="1106"/>
      <c r="AW347" s="1106"/>
      <c r="AX347" s="1106"/>
      <c r="AY347" s="1106"/>
      <c r="AZ347" s="1106"/>
      <c r="BA347" s="1106"/>
      <c r="BB347" s="1106"/>
      <c r="BC347" s="1106"/>
      <c r="BD347" s="1106"/>
      <c r="BE347" s="1106"/>
      <c r="BF347" s="1106"/>
      <c r="BG347" s="1106"/>
      <c r="BH347" s="1106"/>
      <c r="BI347" s="1106"/>
      <c r="BJ347" s="1106"/>
      <c r="BK347" s="1106"/>
      <c r="BL347" s="1106"/>
      <c r="BM347" s="1106"/>
      <c r="BN347" s="1106"/>
      <c r="BO347" s="1106"/>
      <c r="BP347" s="1106"/>
      <c r="BQ347" s="1106"/>
      <c r="BR347" s="1106"/>
      <c r="BS347" s="1106"/>
      <c r="BT347" s="1106"/>
      <c r="BU347" s="1106"/>
      <c r="BV347" s="1106"/>
      <c r="BW347" s="1106"/>
      <c r="BX347" s="1106"/>
      <c r="BY347" s="1106"/>
      <c r="BZ347" s="1106"/>
      <c r="CA347" s="1106"/>
      <c r="CB347" s="1106"/>
      <c r="CC347" s="1106"/>
      <c r="CD347" s="1106"/>
      <c r="CE347" s="1106"/>
      <c r="CF347" s="1106"/>
      <c r="CG347" s="1106"/>
      <c r="CH347" s="1106"/>
      <c r="CI347" s="1106"/>
      <c r="CJ347" s="1106"/>
      <c r="CK347" s="1106"/>
      <c r="CL347" s="1106"/>
      <c r="CM347" s="1106"/>
      <c r="CN347" s="1106"/>
      <c r="CO347" s="1106"/>
      <c r="CP347" s="1106"/>
      <c r="CQ347" s="1106"/>
      <c r="CR347" s="1106"/>
      <c r="CS347" s="1106"/>
      <c r="CT347" s="1106"/>
      <c r="CU347" s="1106"/>
      <c r="CV347" s="1106"/>
      <c r="CW347" s="1106"/>
      <c r="CX347" s="1106"/>
      <c r="CY347" s="1106"/>
    </row>
    <row r="348" spans="1:103" s="1116" customFormat="1" ht="15" hidden="1" customHeight="1">
      <c r="A348" s="1397"/>
      <c r="B348" s="1169"/>
      <c r="C348" s="1205"/>
      <c r="D348" s="1106"/>
      <c r="E348" s="1106"/>
      <c r="F348" s="1106"/>
      <c r="G348" s="1106"/>
      <c r="H348" s="1106"/>
      <c r="I348" s="1106"/>
      <c r="J348" s="1106"/>
      <c r="K348" s="1106"/>
      <c r="L348" s="1106"/>
      <c r="M348" s="1106"/>
      <c r="N348" s="1106"/>
      <c r="O348" s="1106"/>
      <c r="P348" s="1106"/>
      <c r="Q348" s="1106"/>
      <c r="R348" s="1106"/>
      <c r="S348" s="1106"/>
      <c r="T348" s="1106"/>
      <c r="U348" s="1106"/>
      <c r="V348" s="1106"/>
      <c r="W348" s="1106"/>
      <c r="X348" s="1106"/>
      <c r="Y348" s="1106"/>
      <c r="Z348" s="1106"/>
      <c r="AA348" s="1106"/>
      <c r="AB348" s="1106"/>
      <c r="AC348" s="1106"/>
      <c r="AD348" s="1106"/>
      <c r="AE348" s="1106"/>
      <c r="AF348" s="1106"/>
      <c r="AG348" s="1106"/>
      <c r="AH348" s="1106"/>
      <c r="AI348" s="1106"/>
      <c r="AJ348" s="1106"/>
      <c r="AK348" s="1106"/>
      <c r="AL348" s="1106"/>
      <c r="AM348" s="1106"/>
      <c r="AN348" s="1106"/>
      <c r="AO348" s="1106"/>
      <c r="AP348" s="1106"/>
      <c r="AQ348" s="1106"/>
      <c r="AR348" s="1106"/>
      <c r="AS348" s="1106"/>
      <c r="AT348" s="1106"/>
      <c r="AU348" s="1106"/>
      <c r="AV348" s="1106"/>
      <c r="AW348" s="1106"/>
      <c r="AX348" s="1106"/>
      <c r="AY348" s="1106"/>
      <c r="AZ348" s="1106"/>
      <c r="BA348" s="1106"/>
      <c r="BB348" s="1106"/>
      <c r="BC348" s="1106"/>
      <c r="BD348" s="1106"/>
      <c r="BE348" s="1106"/>
      <c r="BF348" s="1106"/>
      <c r="BG348" s="1106"/>
      <c r="BH348" s="1106"/>
      <c r="BI348" s="1106"/>
      <c r="BJ348" s="1106"/>
      <c r="BK348" s="1106"/>
      <c r="BL348" s="1106"/>
      <c r="BM348" s="1106"/>
      <c r="BN348" s="1106"/>
      <c r="BO348" s="1106"/>
      <c r="BP348" s="1106"/>
      <c r="BQ348" s="1106"/>
      <c r="BR348" s="1106"/>
      <c r="BS348" s="1106"/>
      <c r="BT348" s="1106"/>
      <c r="BU348" s="1106"/>
      <c r="BV348" s="1106"/>
      <c r="BW348" s="1106"/>
      <c r="BX348" s="1106"/>
      <c r="BY348" s="1106"/>
      <c r="BZ348" s="1106"/>
      <c r="CA348" s="1106"/>
      <c r="CB348" s="1106"/>
      <c r="CC348" s="1106"/>
      <c r="CD348" s="1106"/>
      <c r="CE348" s="1106"/>
      <c r="CF348" s="1106"/>
      <c r="CG348" s="1106"/>
      <c r="CH348" s="1106"/>
      <c r="CI348" s="1106"/>
      <c r="CJ348" s="1106"/>
      <c r="CK348" s="1106"/>
      <c r="CL348" s="1106"/>
      <c r="CM348" s="1106"/>
      <c r="CN348" s="1106"/>
      <c r="CO348" s="1106"/>
      <c r="CP348" s="1106"/>
      <c r="CQ348" s="1106"/>
      <c r="CR348" s="1106"/>
      <c r="CS348" s="1106"/>
      <c r="CT348" s="1106"/>
      <c r="CU348" s="1106"/>
      <c r="CV348" s="1106"/>
      <c r="CW348" s="1106"/>
      <c r="CX348" s="1106"/>
      <c r="CY348" s="1106"/>
    </row>
    <row r="349" spans="1:103" s="1116" customFormat="1" ht="15" hidden="1" customHeight="1">
      <c r="A349" s="1397"/>
      <c r="B349" s="1169"/>
      <c r="C349" s="1205"/>
      <c r="D349" s="1106"/>
      <c r="E349" s="1106"/>
      <c r="F349" s="1106"/>
      <c r="G349" s="1106"/>
      <c r="H349" s="1106"/>
      <c r="I349" s="1106"/>
      <c r="J349" s="1106"/>
      <c r="K349" s="1106"/>
      <c r="L349" s="1106"/>
      <c r="M349" s="1106"/>
      <c r="N349" s="1106"/>
      <c r="O349" s="1106"/>
      <c r="P349" s="1106"/>
      <c r="Q349" s="1106"/>
      <c r="R349" s="1106"/>
      <c r="S349" s="1106"/>
      <c r="T349" s="1106"/>
      <c r="U349" s="1106"/>
      <c r="V349" s="1106"/>
      <c r="W349" s="1106"/>
      <c r="X349" s="1106"/>
      <c r="Y349" s="1106"/>
      <c r="Z349" s="1106"/>
      <c r="AA349" s="1106"/>
      <c r="AB349" s="1106"/>
      <c r="AC349" s="1106"/>
      <c r="AD349" s="1106"/>
      <c r="AE349" s="1106"/>
      <c r="AF349" s="1106"/>
      <c r="AG349" s="1106"/>
      <c r="AH349" s="1106"/>
      <c r="AI349" s="1106"/>
      <c r="AJ349" s="1106"/>
      <c r="AK349" s="1106"/>
      <c r="AL349" s="1106"/>
      <c r="AM349" s="1106"/>
      <c r="AN349" s="1106"/>
      <c r="AO349" s="1106"/>
      <c r="AP349" s="1106"/>
      <c r="AQ349" s="1106"/>
      <c r="AR349" s="1106"/>
      <c r="AS349" s="1106"/>
      <c r="AT349" s="1106"/>
      <c r="AU349" s="1106"/>
      <c r="AV349" s="1106"/>
      <c r="AW349" s="1106"/>
      <c r="AX349" s="1106"/>
      <c r="AY349" s="1106"/>
      <c r="AZ349" s="1106"/>
      <c r="BA349" s="1106"/>
      <c r="BB349" s="1106"/>
      <c r="BC349" s="1106"/>
      <c r="BD349" s="1106"/>
      <c r="BE349" s="1106"/>
      <c r="BF349" s="1106"/>
      <c r="BG349" s="1106"/>
      <c r="BH349" s="1106"/>
      <c r="BI349" s="1106"/>
      <c r="BJ349" s="1106"/>
      <c r="BK349" s="1106"/>
      <c r="BL349" s="1106"/>
      <c r="BM349" s="1106"/>
      <c r="BN349" s="1106"/>
      <c r="BO349" s="1106"/>
      <c r="BP349" s="1106"/>
      <c r="BQ349" s="1106"/>
      <c r="BR349" s="1106"/>
      <c r="BS349" s="1106"/>
      <c r="BT349" s="1106"/>
      <c r="BU349" s="1106"/>
      <c r="BV349" s="1106"/>
      <c r="BW349" s="1106"/>
      <c r="BX349" s="1106"/>
      <c r="BY349" s="1106"/>
      <c r="BZ349" s="1106"/>
      <c r="CA349" s="1106"/>
      <c r="CB349" s="1106"/>
      <c r="CC349" s="1106"/>
      <c r="CD349" s="1106"/>
      <c r="CE349" s="1106"/>
      <c r="CF349" s="1106"/>
      <c r="CG349" s="1106"/>
      <c r="CH349" s="1106"/>
      <c r="CI349" s="1106"/>
      <c r="CJ349" s="1106"/>
      <c r="CK349" s="1106"/>
      <c r="CL349" s="1106"/>
      <c r="CM349" s="1106"/>
      <c r="CN349" s="1106"/>
      <c r="CO349" s="1106"/>
      <c r="CP349" s="1106"/>
      <c r="CQ349" s="1106"/>
      <c r="CR349" s="1106"/>
      <c r="CS349" s="1106"/>
      <c r="CT349" s="1106"/>
      <c r="CU349" s="1106"/>
      <c r="CV349" s="1106"/>
      <c r="CW349" s="1106"/>
      <c r="CX349" s="1106"/>
      <c r="CY349" s="1106"/>
    </row>
    <row r="350" spans="1:103" s="1116" customFormat="1" ht="15" hidden="1" customHeight="1">
      <c r="A350" s="1397"/>
      <c r="B350" s="1169"/>
      <c r="C350" s="1205"/>
      <c r="D350" s="1106"/>
      <c r="E350" s="1106"/>
      <c r="F350" s="1106"/>
      <c r="G350" s="1106"/>
      <c r="H350" s="1106"/>
      <c r="I350" s="1106"/>
      <c r="J350" s="1106"/>
      <c r="K350" s="1106"/>
      <c r="L350" s="1106"/>
      <c r="M350" s="1106"/>
      <c r="N350" s="1106"/>
      <c r="O350" s="1106"/>
      <c r="P350" s="1106"/>
      <c r="Q350" s="1106"/>
      <c r="R350" s="1106"/>
      <c r="S350" s="1106"/>
      <c r="T350" s="1106"/>
      <c r="U350" s="1106"/>
      <c r="V350" s="1106"/>
      <c r="W350" s="1106"/>
      <c r="X350" s="1106"/>
      <c r="Y350" s="1106"/>
      <c r="Z350" s="1106"/>
      <c r="AA350" s="1106"/>
      <c r="AB350" s="1106"/>
      <c r="AC350" s="1106"/>
      <c r="AD350" s="1106"/>
      <c r="AE350" s="1106"/>
      <c r="AF350" s="1106"/>
      <c r="AG350" s="1106"/>
      <c r="AH350" s="1106"/>
      <c r="AI350" s="1106"/>
      <c r="AJ350" s="1106"/>
      <c r="AK350" s="1106"/>
      <c r="AL350" s="1106"/>
      <c r="AM350" s="1106"/>
      <c r="AN350" s="1106"/>
      <c r="AO350" s="1106"/>
      <c r="AP350" s="1106"/>
      <c r="AQ350" s="1106"/>
      <c r="AR350" s="1106"/>
      <c r="AS350" s="1106"/>
      <c r="AT350" s="1106"/>
      <c r="AU350" s="1106"/>
      <c r="AV350" s="1106"/>
      <c r="AW350" s="1106"/>
      <c r="AX350" s="1106"/>
      <c r="AY350" s="1106"/>
      <c r="AZ350" s="1106"/>
      <c r="BA350" s="1106"/>
      <c r="BB350" s="1106"/>
      <c r="BC350" s="1106"/>
      <c r="BD350" s="1106"/>
      <c r="BE350" s="1106"/>
      <c r="BF350" s="1106"/>
      <c r="BG350" s="1106"/>
      <c r="BH350" s="1106"/>
      <c r="BI350" s="1106"/>
      <c r="BJ350" s="1106"/>
      <c r="BK350" s="1106"/>
      <c r="BL350" s="1106"/>
      <c r="BM350" s="1106"/>
      <c r="BN350" s="1106"/>
      <c r="BO350" s="1106"/>
      <c r="BP350" s="1106"/>
      <c r="BQ350" s="1106"/>
      <c r="BR350" s="1106"/>
      <c r="BS350" s="1106"/>
      <c r="BT350" s="1106"/>
      <c r="BU350" s="1106"/>
      <c r="BV350" s="1106"/>
      <c r="BW350" s="1106"/>
      <c r="BX350" s="1106"/>
      <c r="BY350" s="1106"/>
      <c r="BZ350" s="1106"/>
      <c r="CA350" s="1106"/>
      <c r="CB350" s="1106"/>
      <c r="CC350" s="1106"/>
      <c r="CD350" s="1106"/>
      <c r="CE350" s="1106"/>
      <c r="CF350" s="1106"/>
      <c r="CG350" s="1106"/>
      <c r="CH350" s="1106"/>
      <c r="CI350" s="1106"/>
      <c r="CJ350" s="1106"/>
      <c r="CK350" s="1106"/>
      <c r="CL350" s="1106"/>
      <c r="CM350" s="1106"/>
      <c r="CN350" s="1106"/>
      <c r="CO350" s="1106"/>
      <c r="CP350" s="1106"/>
      <c r="CQ350" s="1106"/>
      <c r="CR350" s="1106"/>
      <c r="CS350" s="1106"/>
      <c r="CT350" s="1106"/>
      <c r="CU350" s="1106"/>
      <c r="CV350" s="1106"/>
      <c r="CW350" s="1106"/>
      <c r="CX350" s="1106"/>
      <c r="CY350" s="1106"/>
    </row>
    <row r="351" spans="1:103" s="1116" customFormat="1" ht="15" hidden="1" customHeight="1">
      <c r="A351" s="1397"/>
      <c r="B351" s="1169"/>
      <c r="C351" s="1205"/>
      <c r="D351" s="1106"/>
      <c r="E351" s="1106"/>
      <c r="F351" s="1106"/>
      <c r="G351" s="1106"/>
      <c r="H351" s="1106"/>
      <c r="I351" s="1106"/>
      <c r="J351" s="1106"/>
      <c r="K351" s="1106"/>
      <c r="L351" s="1106"/>
      <c r="M351" s="1106"/>
      <c r="N351" s="1106"/>
      <c r="O351" s="1106"/>
      <c r="P351" s="1106"/>
      <c r="Q351" s="1106"/>
      <c r="R351" s="1106"/>
      <c r="S351" s="1106"/>
      <c r="T351" s="1106"/>
      <c r="U351" s="1106"/>
      <c r="V351" s="1106"/>
      <c r="W351" s="1106"/>
      <c r="X351" s="1106"/>
      <c r="Y351" s="1106"/>
      <c r="Z351" s="1106"/>
      <c r="AA351" s="1106"/>
      <c r="AB351" s="1106"/>
      <c r="AC351" s="1106"/>
      <c r="AD351" s="1106"/>
      <c r="AE351" s="1106"/>
      <c r="AF351" s="1106"/>
      <c r="AG351" s="1106"/>
      <c r="AH351" s="1106"/>
      <c r="AI351" s="1106"/>
      <c r="AJ351" s="1106"/>
      <c r="AK351" s="1106"/>
      <c r="AL351" s="1106"/>
      <c r="AM351" s="1106"/>
      <c r="AN351" s="1106"/>
      <c r="AO351" s="1106"/>
      <c r="AP351" s="1106"/>
      <c r="AQ351" s="1106"/>
      <c r="AR351" s="1106"/>
      <c r="AS351" s="1106"/>
      <c r="AT351" s="1106"/>
      <c r="AU351" s="1106"/>
      <c r="AV351" s="1106"/>
      <c r="AW351" s="1106"/>
      <c r="AX351" s="1106"/>
      <c r="AY351" s="1106"/>
      <c r="AZ351" s="1106"/>
      <c r="BA351" s="1106"/>
      <c r="BB351" s="1106"/>
      <c r="BC351" s="1106"/>
      <c r="BD351" s="1106"/>
      <c r="BE351" s="1106"/>
      <c r="BF351" s="1106"/>
      <c r="BG351" s="1106"/>
      <c r="BH351" s="1106"/>
      <c r="BI351" s="1106"/>
      <c r="BJ351" s="1106"/>
      <c r="BK351" s="1106"/>
      <c r="BL351" s="1106"/>
      <c r="BM351" s="1106"/>
      <c r="BN351" s="1106"/>
      <c r="BO351" s="1106"/>
      <c r="BP351" s="1106"/>
      <c r="BQ351" s="1106"/>
      <c r="BR351" s="1106"/>
      <c r="BS351" s="1106"/>
      <c r="BT351" s="1106"/>
      <c r="BU351" s="1106"/>
      <c r="BV351" s="1106"/>
      <c r="BW351" s="1106"/>
      <c r="BX351" s="1106"/>
      <c r="BY351" s="1106"/>
      <c r="BZ351" s="1106"/>
      <c r="CA351" s="1106"/>
      <c r="CB351" s="1106"/>
      <c r="CC351" s="1106"/>
      <c r="CD351" s="1106"/>
      <c r="CE351" s="1106"/>
      <c r="CF351" s="1106"/>
      <c r="CG351" s="1106"/>
      <c r="CH351" s="1106"/>
      <c r="CI351" s="1106"/>
      <c r="CJ351" s="1106"/>
      <c r="CK351" s="1106"/>
      <c r="CL351" s="1106"/>
      <c r="CM351" s="1106"/>
      <c r="CN351" s="1106"/>
      <c r="CO351" s="1106"/>
      <c r="CP351" s="1106"/>
      <c r="CQ351" s="1106"/>
      <c r="CR351" s="1106"/>
      <c r="CS351" s="1106"/>
      <c r="CT351" s="1106"/>
      <c r="CU351" s="1106"/>
      <c r="CV351" s="1106"/>
      <c r="CW351" s="1106"/>
      <c r="CX351" s="1106"/>
      <c r="CY351" s="1106"/>
    </row>
    <row r="352" spans="1:103" s="1116" customFormat="1" ht="15" hidden="1" customHeight="1">
      <c r="A352" s="1397"/>
      <c r="B352" s="1169"/>
      <c r="C352" s="1205"/>
      <c r="D352" s="1106"/>
      <c r="E352" s="1106"/>
      <c r="F352" s="1106"/>
      <c r="G352" s="1106"/>
      <c r="H352" s="1106"/>
      <c r="I352" s="1106"/>
      <c r="J352" s="1106"/>
      <c r="K352" s="1106"/>
      <c r="L352" s="1106"/>
      <c r="M352" s="1106"/>
      <c r="N352" s="1106"/>
      <c r="O352" s="1106"/>
      <c r="P352" s="1106"/>
      <c r="Q352" s="1106"/>
      <c r="R352" s="1106"/>
      <c r="S352" s="1106"/>
      <c r="T352" s="1106"/>
      <c r="U352" s="1106"/>
      <c r="V352" s="1106"/>
      <c r="W352" s="1106"/>
      <c r="X352" s="1106"/>
      <c r="Y352" s="1106"/>
      <c r="Z352" s="1106"/>
      <c r="AA352" s="1106"/>
      <c r="AB352" s="1106"/>
      <c r="AC352" s="1106"/>
      <c r="AD352" s="1106"/>
      <c r="AE352" s="1106"/>
      <c r="AF352" s="1106"/>
      <c r="AG352" s="1106"/>
      <c r="AH352" s="1106"/>
      <c r="AI352" s="1106"/>
      <c r="AJ352" s="1106"/>
      <c r="AK352" s="1106"/>
      <c r="AL352" s="1106"/>
      <c r="AM352" s="1106"/>
      <c r="AN352" s="1106"/>
      <c r="AO352" s="1106"/>
      <c r="AP352" s="1106"/>
      <c r="AQ352" s="1106"/>
      <c r="AR352" s="1106"/>
      <c r="AS352" s="1106"/>
      <c r="AT352" s="1106"/>
      <c r="AU352" s="1106"/>
      <c r="AV352" s="1106"/>
      <c r="AW352" s="1106"/>
      <c r="AX352" s="1106"/>
      <c r="AY352" s="1106"/>
      <c r="AZ352" s="1106"/>
      <c r="BA352" s="1106"/>
      <c r="BB352" s="1106"/>
      <c r="BC352" s="1106"/>
      <c r="BD352" s="1106"/>
      <c r="BE352" s="1106"/>
      <c r="BF352" s="1106"/>
      <c r="BG352" s="1106"/>
      <c r="BH352" s="1106"/>
      <c r="BI352" s="1106"/>
      <c r="BJ352" s="1106"/>
      <c r="BK352" s="1106"/>
      <c r="BL352" s="1106"/>
      <c r="BM352" s="1106"/>
      <c r="BN352" s="1106"/>
      <c r="BO352" s="1106"/>
      <c r="BP352" s="1106"/>
      <c r="BQ352" s="1106"/>
      <c r="BR352" s="1106"/>
      <c r="BS352" s="1106"/>
      <c r="BT352" s="1106"/>
      <c r="BU352" s="1106"/>
      <c r="BV352" s="1106"/>
      <c r="BW352" s="1106"/>
      <c r="BX352" s="1106"/>
      <c r="BY352" s="1106"/>
      <c r="BZ352" s="1106"/>
      <c r="CA352" s="1106"/>
      <c r="CB352" s="1106"/>
      <c r="CC352" s="1106"/>
      <c r="CD352" s="1106"/>
      <c r="CE352" s="1106"/>
      <c r="CF352" s="1106"/>
      <c r="CG352" s="1106"/>
      <c r="CH352" s="1106"/>
      <c r="CI352" s="1106"/>
      <c r="CJ352" s="1106"/>
      <c r="CK352" s="1106"/>
      <c r="CL352" s="1106"/>
      <c r="CM352" s="1106"/>
      <c r="CN352" s="1106"/>
      <c r="CO352" s="1106"/>
      <c r="CP352" s="1106"/>
      <c r="CQ352" s="1106"/>
      <c r="CR352" s="1106"/>
      <c r="CS352" s="1106"/>
      <c r="CT352" s="1106"/>
      <c r="CU352" s="1106"/>
      <c r="CV352" s="1106"/>
      <c r="CW352" s="1106"/>
      <c r="CX352" s="1106"/>
      <c r="CY352" s="1106"/>
    </row>
    <row r="353" spans="1:103" s="1116" customFormat="1" ht="15" hidden="1" customHeight="1">
      <c r="A353" s="1397"/>
      <c r="B353" s="1169"/>
      <c r="C353" s="1205"/>
      <c r="D353" s="1106"/>
      <c r="E353" s="1106"/>
      <c r="F353" s="1106"/>
      <c r="G353" s="1106"/>
      <c r="H353" s="1106"/>
      <c r="I353" s="1106"/>
      <c r="J353" s="1106"/>
      <c r="K353" s="1106"/>
      <c r="L353" s="1106"/>
      <c r="M353" s="1106"/>
      <c r="N353" s="1106"/>
      <c r="O353" s="1106"/>
      <c r="P353" s="1106"/>
      <c r="Q353" s="1106"/>
      <c r="R353" s="1106"/>
      <c r="S353" s="1106"/>
      <c r="T353" s="1106"/>
      <c r="U353" s="1106"/>
      <c r="V353" s="1106"/>
      <c r="W353" s="1106"/>
      <c r="X353" s="1106"/>
      <c r="Y353" s="1106"/>
      <c r="Z353" s="1106"/>
      <c r="AA353" s="1106"/>
      <c r="AB353" s="1106"/>
      <c r="AC353" s="1106"/>
      <c r="AD353" s="1106"/>
      <c r="AE353" s="1106"/>
      <c r="AF353" s="1106"/>
      <c r="AG353" s="1106"/>
      <c r="AH353" s="1106"/>
      <c r="AI353" s="1106"/>
      <c r="AJ353" s="1106"/>
      <c r="AK353" s="1106"/>
      <c r="AL353" s="1106"/>
      <c r="AM353" s="1106"/>
      <c r="AN353" s="1106"/>
      <c r="AO353" s="1106"/>
      <c r="AP353" s="1106"/>
      <c r="AQ353" s="1106"/>
      <c r="AR353" s="1106"/>
      <c r="AS353" s="1106"/>
      <c r="AT353" s="1106"/>
      <c r="AU353" s="1106"/>
      <c r="AV353" s="1106"/>
      <c r="AW353" s="1106"/>
      <c r="AX353" s="1106"/>
      <c r="AY353" s="1106"/>
      <c r="AZ353" s="1106"/>
      <c r="BA353" s="1106"/>
      <c r="BB353" s="1106"/>
      <c r="BC353" s="1106"/>
      <c r="BD353" s="1106"/>
      <c r="BE353" s="1106"/>
      <c r="BF353" s="1106"/>
      <c r="BG353" s="1106"/>
      <c r="BH353" s="1106"/>
      <c r="BI353" s="1106"/>
      <c r="BJ353" s="1106"/>
      <c r="BK353" s="1106"/>
      <c r="BL353" s="1106"/>
      <c r="BM353" s="1106"/>
      <c r="BN353" s="1106"/>
      <c r="BO353" s="1106"/>
      <c r="BP353" s="1106"/>
      <c r="BQ353" s="1106"/>
      <c r="BR353" s="1106"/>
      <c r="BS353" s="1106"/>
      <c r="BT353" s="1106"/>
      <c r="BU353" s="1106"/>
      <c r="BV353" s="1106"/>
      <c r="BW353" s="1106"/>
      <c r="BX353" s="1106"/>
      <c r="BY353" s="1106"/>
      <c r="BZ353" s="1106"/>
      <c r="CA353" s="1106"/>
      <c r="CB353" s="1106"/>
      <c r="CC353" s="1106"/>
      <c r="CD353" s="1106"/>
      <c r="CE353" s="1106"/>
      <c r="CF353" s="1106"/>
      <c r="CG353" s="1106"/>
      <c r="CH353" s="1106"/>
      <c r="CI353" s="1106"/>
      <c r="CJ353" s="1106"/>
      <c r="CK353" s="1106"/>
      <c r="CL353" s="1106"/>
      <c r="CM353" s="1106"/>
      <c r="CN353" s="1106"/>
      <c r="CO353" s="1106"/>
      <c r="CP353" s="1106"/>
      <c r="CQ353" s="1106"/>
      <c r="CR353" s="1106"/>
      <c r="CS353" s="1106"/>
      <c r="CT353" s="1106"/>
      <c r="CU353" s="1106"/>
      <c r="CV353" s="1106"/>
      <c r="CW353" s="1106"/>
      <c r="CX353" s="1106"/>
      <c r="CY353" s="1106"/>
    </row>
    <row r="354" spans="1:103" s="1116" customFormat="1" ht="15" hidden="1" customHeight="1">
      <c r="A354" s="1397"/>
      <c r="B354" s="1169"/>
      <c r="C354" s="1205"/>
      <c r="D354" s="1106"/>
      <c r="E354" s="1106"/>
      <c r="F354" s="1106"/>
      <c r="G354" s="1106"/>
      <c r="H354" s="1106"/>
      <c r="I354" s="1106"/>
      <c r="J354" s="1106"/>
      <c r="K354" s="1106"/>
      <c r="L354" s="1106"/>
      <c r="M354" s="1106"/>
      <c r="N354" s="1106"/>
      <c r="O354" s="1106"/>
      <c r="P354" s="1106"/>
      <c r="Q354" s="1106"/>
      <c r="R354" s="1106"/>
      <c r="S354" s="1106"/>
      <c r="T354" s="1106"/>
      <c r="U354" s="1106"/>
      <c r="V354" s="1106"/>
      <c r="W354" s="1106"/>
      <c r="X354" s="1106"/>
      <c r="Y354" s="1106"/>
      <c r="Z354" s="1106"/>
      <c r="AA354" s="1106"/>
      <c r="AB354" s="1106"/>
      <c r="AC354" s="1106"/>
      <c r="AD354" s="1106"/>
      <c r="AE354" s="1106"/>
      <c r="AF354" s="1106"/>
      <c r="AG354" s="1106"/>
      <c r="AH354" s="1106"/>
      <c r="AI354" s="1106"/>
      <c r="AJ354" s="1106"/>
      <c r="AK354" s="1106"/>
      <c r="AL354" s="1106"/>
      <c r="AM354" s="1106"/>
      <c r="AN354" s="1106"/>
      <c r="AO354" s="1106"/>
      <c r="AP354" s="1106"/>
      <c r="AQ354" s="1106"/>
      <c r="AR354" s="1106"/>
      <c r="AS354" s="1106"/>
      <c r="AT354" s="1106"/>
      <c r="AU354" s="1106"/>
      <c r="AV354" s="1106"/>
      <c r="AW354" s="1106"/>
      <c r="AX354" s="1106"/>
      <c r="AY354" s="1106"/>
      <c r="AZ354" s="1106"/>
      <c r="BA354" s="1106"/>
      <c r="BB354" s="1106"/>
      <c r="BC354" s="1106"/>
      <c r="BD354" s="1106"/>
      <c r="BE354" s="1106"/>
      <c r="BF354" s="1106"/>
      <c r="BG354" s="1106"/>
      <c r="BH354" s="1106"/>
      <c r="BI354" s="1106"/>
      <c r="BJ354" s="1106"/>
      <c r="BK354" s="1106"/>
      <c r="BL354" s="1106"/>
      <c r="BM354" s="1106"/>
      <c r="BN354" s="1106"/>
      <c r="BO354" s="1106"/>
      <c r="BP354" s="1106"/>
      <c r="BQ354" s="1106"/>
      <c r="BR354" s="1106"/>
      <c r="BS354" s="1106"/>
      <c r="BT354" s="1106"/>
      <c r="BU354" s="1106"/>
      <c r="BV354" s="1106"/>
      <c r="BW354" s="1106"/>
      <c r="BX354" s="1106"/>
      <c r="BY354" s="1106"/>
      <c r="BZ354" s="1106"/>
      <c r="CA354" s="1106"/>
      <c r="CB354" s="1106"/>
      <c r="CC354" s="1106"/>
      <c r="CD354" s="1106"/>
      <c r="CE354" s="1106"/>
      <c r="CF354" s="1106"/>
      <c r="CG354" s="1106"/>
      <c r="CH354" s="1106"/>
      <c r="CI354" s="1106"/>
      <c r="CJ354" s="1106"/>
      <c r="CK354" s="1106"/>
      <c r="CL354" s="1106"/>
      <c r="CM354" s="1106"/>
      <c r="CN354" s="1106"/>
      <c r="CO354" s="1106"/>
      <c r="CP354" s="1106"/>
      <c r="CQ354" s="1106"/>
      <c r="CR354" s="1106"/>
      <c r="CS354" s="1106"/>
      <c r="CT354" s="1106"/>
      <c r="CU354" s="1106"/>
      <c r="CV354" s="1106"/>
      <c r="CW354" s="1106"/>
      <c r="CX354" s="1106"/>
      <c r="CY354" s="1106"/>
    </row>
    <row r="355" spans="1:103" s="1116" customFormat="1" ht="15" hidden="1" customHeight="1">
      <c r="A355" s="1397"/>
      <c r="B355" s="1169"/>
      <c r="C355" s="1205"/>
      <c r="D355" s="1106"/>
      <c r="E355" s="1106"/>
      <c r="F355" s="1106"/>
      <c r="G355" s="1106"/>
      <c r="H355" s="1106"/>
      <c r="I355" s="1106"/>
      <c r="J355" s="1106"/>
      <c r="K355" s="1106"/>
      <c r="L355" s="1106"/>
      <c r="M355" s="1106"/>
      <c r="N355" s="1106"/>
      <c r="O355" s="1106"/>
      <c r="P355" s="1106"/>
      <c r="Q355" s="1106"/>
      <c r="R355" s="1106"/>
      <c r="S355" s="1106"/>
      <c r="T355" s="1106"/>
      <c r="U355" s="1106"/>
      <c r="V355" s="1106"/>
      <c r="W355" s="1106"/>
      <c r="X355" s="1106"/>
      <c r="Y355" s="1106"/>
      <c r="Z355" s="1106"/>
      <c r="AA355" s="1106"/>
      <c r="AB355" s="1106"/>
      <c r="AC355" s="1106"/>
      <c r="AD355" s="1106"/>
      <c r="AE355" s="1106"/>
      <c r="AF355" s="1106"/>
      <c r="AG355" s="1106"/>
      <c r="AH355" s="1106"/>
      <c r="AI355" s="1106"/>
      <c r="AJ355" s="1106"/>
      <c r="AK355" s="1106"/>
      <c r="AL355" s="1106"/>
      <c r="AM355" s="1106"/>
      <c r="AN355" s="1106"/>
      <c r="AO355" s="1106"/>
      <c r="AP355" s="1106"/>
      <c r="AQ355" s="1106"/>
      <c r="AR355" s="1106"/>
      <c r="AS355" s="1106"/>
      <c r="AT355" s="1106"/>
      <c r="AU355" s="1106"/>
      <c r="AV355" s="1106"/>
      <c r="AW355" s="1106"/>
      <c r="AX355" s="1106"/>
      <c r="AY355" s="1106"/>
      <c r="AZ355" s="1106"/>
      <c r="BA355" s="1106"/>
      <c r="BB355" s="1106"/>
      <c r="BC355" s="1106"/>
      <c r="BD355" s="1106"/>
      <c r="BE355" s="1106"/>
      <c r="BF355" s="1106"/>
      <c r="BG355" s="1106"/>
      <c r="BH355" s="1106"/>
      <c r="BI355" s="1106"/>
      <c r="BJ355" s="1106"/>
      <c r="BK355" s="1106"/>
      <c r="BL355" s="1106"/>
      <c r="BM355" s="1106"/>
      <c r="BN355" s="1106"/>
      <c r="BO355" s="1106"/>
      <c r="BP355" s="1106"/>
      <c r="BQ355" s="1106"/>
      <c r="BR355" s="1106"/>
      <c r="BS355" s="1106"/>
      <c r="BT355" s="1106"/>
      <c r="BU355" s="1106"/>
      <c r="BV355" s="1106"/>
      <c r="BW355" s="1106"/>
      <c r="BX355" s="1106"/>
      <c r="BY355" s="1106"/>
      <c r="BZ355" s="1106"/>
      <c r="CA355" s="1106"/>
      <c r="CB355" s="1106"/>
      <c r="CC355" s="1106"/>
      <c r="CD355" s="1106"/>
      <c r="CE355" s="1106"/>
      <c r="CF355" s="1106"/>
      <c r="CG355" s="1106"/>
      <c r="CH355" s="1106"/>
      <c r="CI355" s="1106"/>
      <c r="CJ355" s="1106"/>
      <c r="CK355" s="1106"/>
      <c r="CL355" s="1106"/>
      <c r="CM355" s="1106"/>
      <c r="CN355" s="1106"/>
      <c r="CO355" s="1106"/>
      <c r="CP355" s="1106"/>
      <c r="CQ355" s="1106"/>
      <c r="CR355" s="1106"/>
      <c r="CS355" s="1106"/>
      <c r="CT355" s="1106"/>
      <c r="CU355" s="1106"/>
      <c r="CV355" s="1106"/>
      <c r="CW355" s="1106"/>
      <c r="CX355" s="1106"/>
      <c r="CY355" s="1106"/>
    </row>
    <row r="356" spans="1:103" s="1116" customFormat="1" ht="15" hidden="1" customHeight="1">
      <c r="A356" s="1397"/>
      <c r="B356" s="1169"/>
      <c r="C356" s="1205"/>
      <c r="D356" s="1106"/>
      <c r="E356" s="1106"/>
      <c r="F356" s="1106"/>
      <c r="G356" s="1106"/>
      <c r="H356" s="1106"/>
      <c r="I356" s="1106"/>
      <c r="J356" s="1106"/>
      <c r="K356" s="1106"/>
      <c r="L356" s="1106"/>
      <c r="M356" s="1106"/>
      <c r="N356" s="1106"/>
      <c r="O356" s="1106"/>
      <c r="P356" s="1106"/>
      <c r="Q356" s="1106"/>
      <c r="R356" s="1106"/>
      <c r="S356" s="1106"/>
      <c r="T356" s="1106"/>
      <c r="U356" s="1106"/>
      <c r="V356" s="1106"/>
      <c r="W356" s="1106"/>
      <c r="X356" s="1106"/>
      <c r="Y356" s="1106"/>
      <c r="Z356" s="1106"/>
      <c r="AA356" s="1106"/>
      <c r="AB356" s="1106"/>
      <c r="AC356" s="1106"/>
      <c r="AD356" s="1106"/>
      <c r="AE356" s="1106"/>
      <c r="AF356" s="1106"/>
      <c r="AG356" s="1106"/>
      <c r="AH356" s="1106"/>
      <c r="AI356" s="1106"/>
      <c r="AJ356" s="1106"/>
      <c r="AK356" s="1106"/>
      <c r="AL356" s="1106"/>
      <c r="AM356" s="1106"/>
      <c r="AN356" s="1106"/>
      <c r="AO356" s="1106"/>
      <c r="AP356" s="1106"/>
      <c r="AQ356" s="1106"/>
      <c r="AR356" s="1106"/>
      <c r="AS356" s="1106"/>
      <c r="AT356" s="1106"/>
      <c r="AU356" s="1106"/>
      <c r="AV356" s="1106"/>
      <c r="AW356" s="1106"/>
      <c r="AX356" s="1106"/>
      <c r="AY356" s="1106"/>
      <c r="AZ356" s="1106"/>
      <c r="BA356" s="1106"/>
      <c r="BB356" s="1106"/>
      <c r="BC356" s="1106"/>
      <c r="BD356" s="1106"/>
      <c r="BE356" s="1106"/>
      <c r="BF356" s="1106"/>
      <c r="BG356" s="1106"/>
      <c r="BH356" s="1106"/>
      <c r="BI356" s="1106"/>
      <c r="BJ356" s="1106"/>
      <c r="BK356" s="1106"/>
      <c r="BL356" s="1106"/>
      <c r="BM356" s="1106"/>
      <c r="BN356" s="1106"/>
      <c r="BO356" s="1106"/>
      <c r="BP356" s="1106"/>
      <c r="BQ356" s="1106"/>
      <c r="BR356" s="1106"/>
      <c r="BS356" s="1106"/>
      <c r="BT356" s="1106"/>
      <c r="BU356" s="1106"/>
      <c r="BV356" s="1106"/>
      <c r="BW356" s="1106"/>
      <c r="BX356" s="1106"/>
      <c r="BY356" s="1106"/>
      <c r="BZ356" s="1106"/>
      <c r="CA356" s="1106"/>
      <c r="CB356" s="1106"/>
      <c r="CC356" s="1106"/>
      <c r="CD356" s="1106"/>
      <c r="CE356" s="1106"/>
      <c r="CF356" s="1106"/>
      <c r="CG356" s="1106"/>
      <c r="CH356" s="1106"/>
      <c r="CI356" s="1106"/>
      <c r="CJ356" s="1106"/>
      <c r="CK356" s="1106"/>
      <c r="CL356" s="1106"/>
      <c r="CM356" s="1106"/>
      <c r="CN356" s="1106"/>
      <c r="CO356" s="1106"/>
      <c r="CP356" s="1106"/>
      <c r="CQ356" s="1106"/>
      <c r="CR356" s="1106"/>
      <c r="CS356" s="1106"/>
      <c r="CT356" s="1106"/>
      <c r="CU356" s="1106"/>
      <c r="CV356" s="1106"/>
      <c r="CW356" s="1106"/>
      <c r="CX356" s="1106"/>
      <c r="CY356" s="1106"/>
    </row>
    <row r="357" spans="1:103" s="1116" customFormat="1" ht="15" hidden="1" customHeight="1">
      <c r="A357" s="1397"/>
      <c r="B357" s="1169"/>
      <c r="C357" s="1205"/>
      <c r="D357" s="1106"/>
      <c r="E357" s="1106"/>
      <c r="F357" s="1106"/>
      <c r="G357" s="1106"/>
      <c r="H357" s="1106"/>
      <c r="I357" s="1106"/>
      <c r="J357" s="1106"/>
      <c r="K357" s="1106"/>
      <c r="L357" s="1106"/>
      <c r="M357" s="1106"/>
      <c r="N357" s="1106"/>
      <c r="O357" s="1106"/>
      <c r="P357" s="1106"/>
      <c r="Q357" s="1106"/>
      <c r="R357" s="1106"/>
      <c r="S357" s="1106"/>
      <c r="T357" s="1106"/>
      <c r="U357" s="1106"/>
      <c r="V357" s="1106"/>
      <c r="W357" s="1106"/>
      <c r="X357" s="1106"/>
      <c r="Y357" s="1106"/>
      <c r="Z357" s="1106"/>
      <c r="AA357" s="1106"/>
      <c r="AB357" s="1106"/>
      <c r="AC357" s="1106"/>
      <c r="AD357" s="1106"/>
      <c r="AE357" s="1106"/>
      <c r="AF357" s="1106"/>
      <c r="AG357" s="1106"/>
      <c r="AH357" s="1106"/>
      <c r="AI357" s="1106"/>
      <c r="AJ357" s="1106"/>
      <c r="AK357" s="1106"/>
      <c r="AL357" s="1106"/>
      <c r="AM357" s="1106"/>
      <c r="AN357" s="1106"/>
      <c r="AO357" s="1106"/>
      <c r="AP357" s="1106"/>
      <c r="AQ357" s="1106"/>
      <c r="AR357" s="1106"/>
      <c r="AS357" s="1106"/>
      <c r="AT357" s="1106"/>
      <c r="AU357" s="1106"/>
      <c r="AV357" s="1106"/>
      <c r="AW357" s="1106"/>
      <c r="AX357" s="1106"/>
      <c r="AY357" s="1106"/>
      <c r="AZ357" s="1106"/>
      <c r="BA357" s="1106"/>
      <c r="BB357" s="1106"/>
      <c r="BC357" s="1106"/>
      <c r="BD357" s="1106"/>
      <c r="BE357" s="1106"/>
      <c r="BF357" s="1106"/>
      <c r="BG357" s="1106"/>
      <c r="BH357" s="1106"/>
      <c r="BI357" s="1106"/>
      <c r="BJ357" s="1106"/>
      <c r="BK357" s="1106"/>
      <c r="BL357" s="1106"/>
      <c r="BM357" s="1106"/>
      <c r="BN357" s="1106"/>
      <c r="BO357" s="1106"/>
      <c r="BP357" s="1106"/>
      <c r="BQ357" s="1106"/>
      <c r="BR357" s="1106"/>
      <c r="BS357" s="1106"/>
      <c r="BT357" s="1106"/>
      <c r="BU357" s="1106"/>
      <c r="BV357" s="1106"/>
      <c r="BW357" s="1106"/>
      <c r="BX357" s="1106"/>
      <c r="BY357" s="1106"/>
      <c r="BZ357" s="1106"/>
      <c r="CA357" s="1106"/>
      <c r="CB357" s="1106"/>
      <c r="CC357" s="1106"/>
      <c r="CD357" s="1106"/>
      <c r="CE357" s="1106"/>
      <c r="CF357" s="1106"/>
      <c r="CG357" s="1106"/>
      <c r="CH357" s="1106"/>
      <c r="CI357" s="1106"/>
      <c r="CJ357" s="1106"/>
      <c r="CK357" s="1106"/>
      <c r="CL357" s="1106"/>
      <c r="CM357" s="1106"/>
      <c r="CN357" s="1106"/>
      <c r="CO357" s="1106"/>
      <c r="CP357" s="1106"/>
      <c r="CQ357" s="1106"/>
      <c r="CR357" s="1106"/>
      <c r="CS357" s="1106"/>
      <c r="CT357" s="1106"/>
      <c r="CU357" s="1106"/>
      <c r="CV357" s="1106"/>
      <c r="CW357" s="1106"/>
      <c r="CX357" s="1106"/>
      <c r="CY357" s="1106"/>
    </row>
    <row r="358" spans="1:103" s="1116" customFormat="1" ht="15" hidden="1" customHeight="1">
      <c r="A358" s="1397"/>
      <c r="B358" s="1169"/>
      <c r="C358" s="1205"/>
      <c r="D358" s="1106"/>
      <c r="E358" s="1106"/>
      <c r="F358" s="1106"/>
      <c r="G358" s="1106"/>
      <c r="H358" s="1106"/>
      <c r="I358" s="1106"/>
      <c r="J358" s="1106"/>
      <c r="K358" s="1106"/>
      <c r="L358" s="1106"/>
      <c r="M358" s="1106"/>
      <c r="N358" s="1106"/>
      <c r="O358" s="1106"/>
      <c r="P358" s="1106"/>
      <c r="Q358" s="1106"/>
      <c r="R358" s="1106"/>
      <c r="S358" s="1106"/>
      <c r="T358" s="1106"/>
      <c r="U358" s="1106"/>
      <c r="V358" s="1106"/>
      <c r="W358" s="1106"/>
      <c r="X358" s="1106"/>
      <c r="Y358" s="1106"/>
      <c r="Z358" s="1106"/>
      <c r="AA358" s="1106"/>
      <c r="AB358" s="1106"/>
      <c r="AC358" s="1106"/>
      <c r="AD358" s="1106"/>
      <c r="AE358" s="1106"/>
      <c r="AF358" s="1106"/>
      <c r="AG358" s="1106"/>
      <c r="AH358" s="1106"/>
      <c r="AI358" s="1106"/>
      <c r="AJ358" s="1106"/>
      <c r="AK358" s="1106"/>
      <c r="AL358" s="1106"/>
      <c r="AM358" s="1106"/>
      <c r="AN358" s="1106"/>
      <c r="AO358" s="1106"/>
      <c r="AP358" s="1106"/>
      <c r="AQ358" s="1106"/>
      <c r="AR358" s="1106"/>
      <c r="AS358" s="1106"/>
      <c r="AT358" s="1106"/>
      <c r="AU358" s="1106"/>
      <c r="AV358" s="1106"/>
      <c r="AW358" s="1106"/>
      <c r="AX358" s="1106"/>
      <c r="AY358" s="1106"/>
      <c r="AZ358" s="1106"/>
      <c r="BA358" s="1106"/>
      <c r="BB358" s="1106"/>
      <c r="BC358" s="1106"/>
      <c r="BD358" s="1106"/>
      <c r="BE358" s="1106"/>
      <c r="BF358" s="1106"/>
      <c r="BG358" s="1106"/>
      <c r="BH358" s="1106"/>
      <c r="BI358" s="1106"/>
      <c r="BJ358" s="1106"/>
      <c r="BK358" s="1106"/>
      <c r="BL358" s="1106"/>
      <c r="BM358" s="1106"/>
      <c r="BN358" s="1106"/>
      <c r="BO358" s="1106"/>
      <c r="BP358" s="1106"/>
      <c r="BQ358" s="1106"/>
      <c r="BR358" s="1106"/>
      <c r="BS358" s="1106"/>
      <c r="BT358" s="1106"/>
      <c r="BU358" s="1106"/>
      <c r="BV358" s="1106"/>
      <c r="BW358" s="1106"/>
      <c r="BX358" s="1106"/>
      <c r="BY358" s="1106"/>
      <c r="BZ358" s="1106"/>
      <c r="CA358" s="1106"/>
      <c r="CB358" s="1106"/>
      <c r="CC358" s="1106"/>
      <c r="CD358" s="1106"/>
      <c r="CE358" s="1106"/>
      <c r="CF358" s="1106"/>
      <c r="CG358" s="1106"/>
      <c r="CH358" s="1106"/>
      <c r="CI358" s="1106"/>
      <c r="CJ358" s="1106"/>
      <c r="CK358" s="1106"/>
      <c r="CL358" s="1106"/>
      <c r="CM358" s="1106"/>
      <c r="CN358" s="1106"/>
      <c r="CO358" s="1106"/>
      <c r="CP358" s="1106"/>
      <c r="CQ358" s="1106"/>
      <c r="CR358" s="1106"/>
      <c r="CS358" s="1106"/>
      <c r="CT358" s="1106"/>
      <c r="CU358" s="1106"/>
      <c r="CV358" s="1106"/>
      <c r="CW358" s="1106"/>
      <c r="CX358" s="1106"/>
      <c r="CY358" s="1106"/>
    </row>
    <row r="359" spans="1:103" s="1116" customFormat="1" ht="15" hidden="1" customHeight="1">
      <c r="A359" s="1397"/>
      <c r="B359" s="1169"/>
      <c r="C359" s="1205"/>
      <c r="D359" s="1106"/>
      <c r="E359" s="1106"/>
      <c r="F359" s="1106"/>
      <c r="G359" s="1106"/>
      <c r="H359" s="1106"/>
      <c r="I359" s="1106"/>
      <c r="J359" s="1106"/>
      <c r="K359" s="1106"/>
      <c r="L359" s="1106"/>
      <c r="M359" s="1106"/>
      <c r="N359" s="1106"/>
      <c r="O359" s="1106"/>
      <c r="P359" s="1106"/>
      <c r="Q359" s="1106"/>
      <c r="R359" s="1106"/>
      <c r="S359" s="1106"/>
      <c r="T359" s="1106"/>
      <c r="U359" s="1106"/>
      <c r="V359" s="1106"/>
      <c r="W359" s="1106"/>
      <c r="X359" s="1106"/>
      <c r="Y359" s="1106"/>
      <c r="Z359" s="1106"/>
      <c r="AA359" s="1106"/>
      <c r="AB359" s="1106"/>
      <c r="AC359" s="1106"/>
      <c r="AD359" s="1106"/>
      <c r="AE359" s="1106"/>
      <c r="AF359" s="1106"/>
      <c r="AG359" s="1106"/>
      <c r="AH359" s="1106"/>
      <c r="AI359" s="1106"/>
      <c r="AJ359" s="1106"/>
      <c r="AK359" s="1106"/>
      <c r="AL359" s="1106"/>
      <c r="AM359" s="1106"/>
      <c r="AN359" s="1106"/>
      <c r="AO359" s="1106"/>
      <c r="AP359" s="1106"/>
      <c r="AQ359" s="1106"/>
      <c r="AR359" s="1106"/>
      <c r="AS359" s="1106"/>
      <c r="AT359" s="1106"/>
      <c r="AU359" s="1106"/>
      <c r="AV359" s="1106"/>
      <c r="AW359" s="1106"/>
      <c r="AX359" s="1106"/>
      <c r="AY359" s="1106"/>
      <c r="AZ359" s="1106"/>
      <c r="BA359" s="1106"/>
      <c r="BB359" s="1106"/>
      <c r="BC359" s="1106"/>
      <c r="BD359" s="1106"/>
      <c r="BE359" s="1106"/>
      <c r="BF359" s="1106"/>
      <c r="BG359" s="1106"/>
      <c r="BH359" s="1106"/>
      <c r="BI359" s="1106"/>
      <c r="BJ359" s="1106"/>
      <c r="BK359" s="1106"/>
      <c r="BL359" s="1106"/>
      <c r="BM359" s="1106"/>
      <c r="BN359" s="1106"/>
      <c r="BO359" s="1106"/>
      <c r="BP359" s="1106"/>
      <c r="BQ359" s="1106"/>
      <c r="BR359" s="1106"/>
      <c r="BS359" s="1106"/>
      <c r="BT359" s="1106"/>
      <c r="BU359" s="1106"/>
      <c r="BV359" s="1106"/>
      <c r="BW359" s="1106"/>
      <c r="BX359" s="1106"/>
      <c r="BY359" s="1106"/>
      <c r="BZ359" s="1106"/>
      <c r="CA359" s="1106"/>
      <c r="CB359" s="1106"/>
      <c r="CC359" s="1106"/>
      <c r="CD359" s="1106"/>
      <c r="CE359" s="1106"/>
      <c r="CF359" s="1106"/>
      <c r="CG359" s="1106"/>
      <c r="CH359" s="1106"/>
      <c r="CI359" s="1106"/>
      <c r="CJ359" s="1106"/>
      <c r="CK359" s="1106"/>
      <c r="CL359" s="1106"/>
      <c r="CM359" s="1106"/>
      <c r="CN359" s="1106"/>
      <c r="CO359" s="1106"/>
      <c r="CP359" s="1106"/>
      <c r="CQ359" s="1106"/>
      <c r="CR359" s="1106"/>
      <c r="CS359" s="1106"/>
      <c r="CT359" s="1106"/>
      <c r="CU359" s="1106"/>
      <c r="CV359" s="1106"/>
      <c r="CW359" s="1106"/>
      <c r="CX359" s="1106"/>
      <c r="CY359" s="1106"/>
    </row>
    <row r="360" spans="1:103" s="1116" customFormat="1" ht="15" hidden="1" customHeight="1">
      <c r="A360" s="1397"/>
      <c r="B360" s="1169"/>
      <c r="C360" s="1205"/>
      <c r="D360" s="1106"/>
      <c r="E360" s="1106"/>
      <c r="F360" s="1106"/>
      <c r="G360" s="1106"/>
      <c r="H360" s="1106"/>
      <c r="I360" s="1106"/>
      <c r="J360" s="1106"/>
      <c r="K360" s="1106"/>
      <c r="L360" s="1106"/>
      <c r="M360" s="1106"/>
      <c r="N360" s="1106"/>
      <c r="O360" s="1106"/>
      <c r="P360" s="1106"/>
      <c r="Q360" s="1106"/>
      <c r="R360" s="1106"/>
      <c r="S360" s="1106"/>
      <c r="T360" s="1106"/>
      <c r="U360" s="1106"/>
      <c r="V360" s="1106"/>
      <c r="W360" s="1106"/>
      <c r="X360" s="1106"/>
      <c r="Y360" s="1106"/>
      <c r="Z360" s="1106"/>
      <c r="AA360" s="1106"/>
      <c r="AB360" s="1106"/>
      <c r="AC360" s="1106"/>
      <c r="AD360" s="1106"/>
      <c r="AE360" s="1106"/>
      <c r="AF360" s="1106"/>
      <c r="AG360" s="1106"/>
      <c r="AH360" s="1106"/>
      <c r="AI360" s="1106"/>
      <c r="AJ360" s="1106"/>
      <c r="AK360" s="1106"/>
      <c r="AL360" s="1106"/>
      <c r="AM360" s="1106"/>
      <c r="AN360" s="1106"/>
      <c r="AO360" s="1106"/>
      <c r="AP360" s="1106"/>
      <c r="AQ360" s="1106"/>
      <c r="AR360" s="1106"/>
      <c r="AS360" s="1106"/>
      <c r="AT360" s="1106"/>
      <c r="AU360" s="1106"/>
      <c r="AV360" s="1106"/>
      <c r="AW360" s="1106"/>
      <c r="AX360" s="1106"/>
      <c r="AY360" s="1106"/>
      <c r="AZ360" s="1106"/>
      <c r="BA360" s="1106"/>
      <c r="BB360" s="1106"/>
      <c r="BC360" s="1106"/>
      <c r="BD360" s="1106"/>
      <c r="BE360" s="1106"/>
      <c r="BF360" s="1106"/>
      <c r="BG360" s="1106"/>
      <c r="BH360" s="1106"/>
      <c r="BI360" s="1106"/>
      <c r="BJ360" s="1106"/>
      <c r="BK360" s="1106"/>
      <c r="BL360" s="1106"/>
      <c r="BM360" s="1106"/>
      <c r="BN360" s="1106"/>
      <c r="BO360" s="1106"/>
      <c r="BP360" s="1106"/>
      <c r="BQ360" s="1106"/>
      <c r="BR360" s="1106"/>
      <c r="BS360" s="1106"/>
      <c r="BT360" s="1106"/>
      <c r="BU360" s="1106"/>
      <c r="BV360" s="1106"/>
      <c r="BW360" s="1106"/>
      <c r="BX360" s="1106"/>
      <c r="BY360" s="1106"/>
      <c r="BZ360" s="1106"/>
      <c r="CA360" s="1106"/>
      <c r="CB360" s="1106"/>
      <c r="CC360" s="1106"/>
      <c r="CD360" s="1106"/>
      <c r="CE360" s="1106"/>
      <c r="CF360" s="1106"/>
      <c r="CG360" s="1106"/>
      <c r="CH360" s="1106"/>
      <c r="CI360" s="1106"/>
      <c r="CJ360" s="1106"/>
      <c r="CK360" s="1106"/>
      <c r="CL360" s="1106"/>
      <c r="CM360" s="1106"/>
      <c r="CN360" s="1106"/>
      <c r="CO360" s="1106"/>
      <c r="CP360" s="1106"/>
      <c r="CQ360" s="1106"/>
      <c r="CR360" s="1106"/>
      <c r="CS360" s="1106"/>
      <c r="CT360" s="1106"/>
      <c r="CU360" s="1106"/>
      <c r="CV360" s="1106"/>
      <c r="CW360" s="1106"/>
      <c r="CX360" s="1106"/>
      <c r="CY360" s="1106"/>
    </row>
    <row r="361" spans="1:103" s="1116" customFormat="1" ht="15" hidden="1" customHeight="1">
      <c r="A361" s="1397"/>
      <c r="B361" s="1169"/>
      <c r="C361" s="1205"/>
      <c r="D361" s="1106"/>
      <c r="E361" s="1106"/>
      <c r="F361" s="1106"/>
      <c r="G361" s="1106"/>
      <c r="H361" s="1106"/>
      <c r="I361" s="1106"/>
      <c r="J361" s="1106"/>
      <c r="K361" s="1106"/>
      <c r="L361" s="1106"/>
      <c r="M361" s="1106"/>
      <c r="N361" s="1106"/>
      <c r="O361" s="1106"/>
      <c r="P361" s="1106"/>
      <c r="Q361" s="1106"/>
      <c r="R361" s="1106"/>
      <c r="S361" s="1106"/>
      <c r="T361" s="1106"/>
      <c r="U361" s="1106"/>
      <c r="V361" s="1106"/>
      <c r="W361" s="1106"/>
      <c r="X361" s="1106"/>
      <c r="Y361" s="1106"/>
      <c r="Z361" s="1106"/>
      <c r="AA361" s="1106"/>
      <c r="AB361" s="1106"/>
      <c r="AC361" s="1106"/>
      <c r="AD361" s="1106"/>
      <c r="AE361" s="1106"/>
      <c r="AF361" s="1106"/>
      <c r="AG361" s="1106"/>
      <c r="AH361" s="1106"/>
      <c r="AI361" s="1106"/>
      <c r="AJ361" s="1106"/>
      <c r="AK361" s="1106"/>
      <c r="AL361" s="1106"/>
      <c r="AM361" s="1106"/>
      <c r="AN361" s="1106"/>
      <c r="AO361" s="1106"/>
      <c r="AP361" s="1106"/>
      <c r="AQ361" s="1106"/>
      <c r="AR361" s="1106"/>
      <c r="AS361" s="1106"/>
      <c r="AT361" s="1106"/>
      <c r="AU361" s="1106"/>
      <c r="AV361" s="1106"/>
      <c r="AW361" s="1106"/>
      <c r="AX361" s="1106"/>
      <c r="AY361" s="1106"/>
      <c r="AZ361" s="1106"/>
      <c r="BA361" s="1106"/>
      <c r="BB361" s="1106"/>
      <c r="BC361" s="1106"/>
      <c r="BD361" s="1106"/>
      <c r="BE361" s="1106"/>
      <c r="BF361" s="1106"/>
      <c r="BG361" s="1106"/>
      <c r="BH361" s="1106"/>
      <c r="BI361" s="1106"/>
      <c r="BJ361" s="1106"/>
      <c r="BK361" s="1106"/>
      <c r="BL361" s="1106"/>
      <c r="BM361" s="1106"/>
      <c r="BN361" s="1106"/>
      <c r="BO361" s="1106"/>
      <c r="BP361" s="1106"/>
      <c r="BQ361" s="1106"/>
      <c r="BR361" s="1106"/>
      <c r="BS361" s="1106"/>
      <c r="BT361" s="1106"/>
      <c r="BU361" s="1106"/>
      <c r="BV361" s="1106"/>
      <c r="BW361" s="1106"/>
      <c r="BX361" s="1106"/>
      <c r="BY361" s="1106"/>
      <c r="BZ361" s="1106"/>
      <c r="CA361" s="1106"/>
      <c r="CB361" s="1106"/>
      <c r="CC361" s="1106"/>
      <c r="CD361" s="1106"/>
      <c r="CE361" s="1106"/>
      <c r="CF361" s="1106"/>
      <c r="CG361" s="1106"/>
      <c r="CH361" s="1106"/>
      <c r="CI361" s="1106"/>
      <c r="CJ361" s="1106"/>
      <c r="CK361" s="1106"/>
      <c r="CL361" s="1106"/>
      <c r="CM361" s="1106"/>
      <c r="CN361" s="1106"/>
      <c r="CO361" s="1106"/>
      <c r="CP361" s="1106"/>
      <c r="CQ361" s="1106"/>
      <c r="CR361" s="1106"/>
      <c r="CS361" s="1106"/>
      <c r="CT361" s="1106"/>
      <c r="CU361" s="1106"/>
      <c r="CV361" s="1106"/>
      <c r="CW361" s="1106"/>
      <c r="CX361" s="1106"/>
      <c r="CY361" s="1106"/>
    </row>
    <row r="362" spans="1:103" s="1116" customFormat="1" ht="15" hidden="1" customHeight="1">
      <c r="A362" s="1397"/>
      <c r="B362" s="1169"/>
      <c r="C362" s="1205"/>
      <c r="D362" s="1106"/>
      <c r="E362" s="1106"/>
      <c r="F362" s="1106"/>
      <c r="G362" s="1106"/>
      <c r="H362" s="1106"/>
      <c r="I362" s="1106"/>
      <c r="J362" s="1106"/>
      <c r="K362" s="1106"/>
      <c r="L362" s="1106"/>
      <c r="M362" s="1106"/>
      <c r="N362" s="1106"/>
      <c r="O362" s="1106"/>
      <c r="P362" s="1106"/>
      <c r="Q362" s="1106"/>
      <c r="R362" s="1106"/>
      <c r="S362" s="1106"/>
      <c r="T362" s="1106"/>
      <c r="U362" s="1106"/>
      <c r="V362" s="1106"/>
      <c r="W362" s="1106"/>
      <c r="X362" s="1106"/>
      <c r="Y362" s="1106"/>
      <c r="Z362" s="1106"/>
      <c r="AA362" s="1106"/>
      <c r="AB362" s="1106"/>
      <c r="AC362" s="1106"/>
      <c r="AD362" s="1106"/>
      <c r="AE362" s="1106"/>
      <c r="AF362" s="1106"/>
      <c r="AG362" s="1106"/>
      <c r="AH362" s="1106"/>
      <c r="AI362" s="1106"/>
      <c r="AJ362" s="1106"/>
      <c r="AK362" s="1106"/>
      <c r="AL362" s="1106"/>
      <c r="AM362" s="1106"/>
      <c r="AN362" s="1106"/>
      <c r="AO362" s="1106"/>
      <c r="AP362" s="1106"/>
      <c r="AQ362" s="1106"/>
      <c r="AR362" s="1106"/>
      <c r="AS362" s="1106"/>
      <c r="AT362" s="1106"/>
      <c r="AU362" s="1106"/>
      <c r="AV362" s="1106"/>
      <c r="AW362" s="1106"/>
      <c r="AX362" s="1106"/>
      <c r="AY362" s="1106"/>
      <c r="AZ362" s="1106"/>
      <c r="BA362" s="1106"/>
      <c r="BB362" s="1106"/>
      <c r="BC362" s="1106"/>
      <c r="BD362" s="1106"/>
      <c r="BE362" s="1106"/>
      <c r="BF362" s="1106"/>
      <c r="BG362" s="1106"/>
      <c r="BH362" s="1106"/>
      <c r="BI362" s="1106"/>
      <c r="BJ362" s="1106"/>
      <c r="BK362" s="1106"/>
      <c r="BL362" s="1106"/>
      <c r="BM362" s="1106"/>
      <c r="BN362" s="1106"/>
      <c r="BO362" s="1106"/>
      <c r="BP362" s="1106"/>
      <c r="BQ362" s="1106"/>
      <c r="BR362" s="1106"/>
      <c r="BS362" s="1106"/>
      <c r="BT362" s="1106"/>
      <c r="BU362" s="1106"/>
      <c r="BV362" s="1106"/>
      <c r="BW362" s="1106"/>
      <c r="BX362" s="1106"/>
      <c r="BY362" s="1106"/>
      <c r="BZ362" s="1106"/>
      <c r="CA362" s="1106"/>
      <c r="CB362" s="1106"/>
      <c r="CC362" s="1106"/>
      <c r="CD362" s="1106"/>
      <c r="CE362" s="1106"/>
      <c r="CF362" s="1106"/>
      <c r="CG362" s="1106"/>
      <c r="CH362" s="1106"/>
      <c r="CI362" s="1106"/>
      <c r="CJ362" s="1106"/>
      <c r="CK362" s="1106"/>
      <c r="CL362" s="1106"/>
      <c r="CM362" s="1106"/>
      <c r="CN362" s="1106"/>
      <c r="CO362" s="1106"/>
      <c r="CP362" s="1106"/>
      <c r="CQ362" s="1106"/>
      <c r="CR362" s="1106"/>
      <c r="CS362" s="1106"/>
      <c r="CT362" s="1106"/>
      <c r="CU362" s="1106"/>
      <c r="CV362" s="1106"/>
      <c r="CW362" s="1106"/>
      <c r="CX362" s="1106"/>
      <c r="CY362" s="1106"/>
    </row>
    <row r="363" spans="1:103" s="1116" customFormat="1" ht="15" hidden="1" customHeight="1">
      <c r="A363" s="1397"/>
      <c r="B363" s="1169"/>
      <c r="C363" s="1205"/>
      <c r="D363" s="1106"/>
      <c r="E363" s="1106"/>
      <c r="F363" s="1106"/>
      <c r="G363" s="1106"/>
      <c r="H363" s="1106"/>
      <c r="I363" s="1106"/>
      <c r="J363" s="1106"/>
      <c r="K363" s="1106"/>
      <c r="L363" s="1106"/>
      <c r="M363" s="1106"/>
      <c r="N363" s="1106"/>
      <c r="O363" s="1106"/>
      <c r="P363" s="1106"/>
      <c r="Q363" s="1106"/>
      <c r="R363" s="1106"/>
      <c r="S363" s="1106"/>
      <c r="T363" s="1106"/>
      <c r="U363" s="1106"/>
      <c r="V363" s="1106"/>
      <c r="W363" s="1106"/>
      <c r="X363" s="1106"/>
      <c r="Y363" s="1106"/>
      <c r="Z363" s="1106"/>
      <c r="AA363" s="1106"/>
      <c r="AB363" s="1106"/>
      <c r="AC363" s="1106"/>
      <c r="AD363" s="1106"/>
      <c r="AE363" s="1106"/>
      <c r="AF363" s="1106"/>
      <c r="AG363" s="1106"/>
      <c r="AH363" s="1106"/>
      <c r="AI363" s="1106"/>
      <c r="AJ363" s="1106"/>
      <c r="AK363" s="1106"/>
      <c r="AL363" s="1106"/>
      <c r="AM363" s="1106"/>
      <c r="AN363" s="1106"/>
      <c r="AO363" s="1106"/>
      <c r="AP363" s="1106"/>
      <c r="AQ363" s="1106"/>
      <c r="AR363" s="1106"/>
      <c r="AS363" s="1106"/>
      <c r="AT363" s="1106"/>
      <c r="AU363" s="1106"/>
      <c r="AV363" s="1106"/>
      <c r="AW363" s="1106"/>
      <c r="AX363" s="1106"/>
      <c r="AY363" s="1106"/>
      <c r="AZ363" s="1106"/>
      <c r="BA363" s="1106"/>
      <c r="BB363" s="1106"/>
      <c r="BC363" s="1106"/>
      <c r="BD363" s="1106"/>
      <c r="BE363" s="1106"/>
      <c r="BF363" s="1106"/>
      <c r="BG363" s="1106"/>
      <c r="BH363" s="1106"/>
      <c r="BI363" s="1106"/>
      <c r="BJ363" s="1106"/>
      <c r="BK363" s="1106"/>
      <c r="BL363" s="1106"/>
      <c r="BM363" s="1106"/>
      <c r="BN363" s="1106"/>
      <c r="BO363" s="1106"/>
      <c r="BP363" s="1106"/>
      <c r="BQ363" s="1106"/>
      <c r="BR363" s="1106"/>
      <c r="BS363" s="1106"/>
      <c r="BT363" s="1106"/>
      <c r="BU363" s="1106"/>
      <c r="BV363" s="1106"/>
      <c r="BW363" s="1106"/>
      <c r="BX363" s="1106"/>
      <c r="BY363" s="1106"/>
      <c r="BZ363" s="1106"/>
      <c r="CA363" s="1106"/>
      <c r="CB363" s="1106"/>
      <c r="CC363" s="1106"/>
      <c r="CD363" s="1106"/>
      <c r="CE363" s="1106"/>
      <c r="CF363" s="1106"/>
      <c r="CG363" s="1106"/>
      <c r="CH363" s="1106"/>
      <c r="CI363" s="1106"/>
      <c r="CJ363" s="1106"/>
      <c r="CK363" s="1106"/>
      <c r="CL363" s="1106"/>
      <c r="CM363" s="1106"/>
      <c r="CN363" s="1106"/>
      <c r="CO363" s="1106"/>
      <c r="CP363" s="1106"/>
      <c r="CQ363" s="1106"/>
      <c r="CR363" s="1106"/>
      <c r="CS363" s="1106"/>
      <c r="CT363" s="1106"/>
      <c r="CU363" s="1106"/>
      <c r="CV363" s="1106"/>
      <c r="CW363" s="1106"/>
      <c r="CX363" s="1106"/>
      <c r="CY363" s="1106"/>
    </row>
    <row r="364" spans="1:103" s="1116" customFormat="1" ht="15" hidden="1" customHeight="1">
      <c r="A364" s="1397"/>
      <c r="B364" s="1169"/>
      <c r="C364" s="1205"/>
      <c r="D364" s="1106"/>
      <c r="E364" s="1106"/>
      <c r="F364" s="1106"/>
      <c r="G364" s="1106"/>
      <c r="H364" s="1106"/>
      <c r="I364" s="1106"/>
      <c r="J364" s="1106"/>
      <c r="K364" s="1106"/>
      <c r="L364" s="1106"/>
      <c r="M364" s="1106"/>
      <c r="N364" s="1106"/>
      <c r="O364" s="1106"/>
      <c r="P364" s="1106"/>
      <c r="Q364" s="1106"/>
      <c r="R364" s="1106"/>
      <c r="S364" s="1106"/>
      <c r="T364" s="1106"/>
      <c r="U364" s="1106"/>
      <c r="V364" s="1106"/>
      <c r="W364" s="1106"/>
      <c r="X364" s="1106"/>
      <c r="Y364" s="1106"/>
      <c r="Z364" s="1106"/>
      <c r="AA364" s="1106"/>
      <c r="AB364" s="1106"/>
      <c r="AC364" s="1106"/>
      <c r="AD364" s="1106"/>
      <c r="AE364" s="1106"/>
      <c r="AF364" s="1106"/>
      <c r="AG364" s="1106"/>
      <c r="AH364" s="1106"/>
      <c r="AI364" s="1106"/>
      <c r="AJ364" s="1106"/>
      <c r="AK364" s="1106"/>
      <c r="AL364" s="1106"/>
      <c r="AM364" s="1106"/>
      <c r="AN364" s="1106"/>
      <c r="AO364" s="1106"/>
      <c r="AP364" s="1106"/>
      <c r="AQ364" s="1106"/>
      <c r="AR364" s="1106"/>
      <c r="AS364" s="1106"/>
      <c r="AT364" s="1106"/>
      <c r="AU364" s="1106"/>
      <c r="AV364" s="1106"/>
      <c r="AW364" s="1106"/>
      <c r="AX364" s="1106"/>
      <c r="AY364" s="1106"/>
      <c r="AZ364" s="1106"/>
      <c r="BA364" s="1106"/>
      <c r="BB364" s="1106"/>
      <c r="BC364" s="1106"/>
      <c r="BD364" s="1106"/>
      <c r="BE364" s="1106"/>
      <c r="BF364" s="1106"/>
      <c r="BG364" s="1106"/>
      <c r="BH364" s="1106"/>
      <c r="BI364" s="1106"/>
      <c r="BJ364" s="1106"/>
      <c r="BK364" s="1106"/>
      <c r="BL364" s="1106"/>
      <c r="BM364" s="1106"/>
      <c r="BN364" s="1106"/>
      <c r="BO364" s="1106"/>
      <c r="BP364" s="1106"/>
      <c r="BQ364" s="1106"/>
      <c r="BR364" s="1106"/>
      <c r="BS364" s="1106"/>
      <c r="BT364" s="1106"/>
      <c r="BU364" s="1106"/>
      <c r="BV364" s="1106"/>
      <c r="BW364" s="1106"/>
      <c r="BX364" s="1106"/>
      <c r="BY364" s="1106"/>
      <c r="BZ364" s="1106"/>
      <c r="CA364" s="1106"/>
      <c r="CB364" s="1106"/>
      <c r="CC364" s="1106"/>
      <c r="CD364" s="1106"/>
      <c r="CE364" s="1106"/>
      <c r="CF364" s="1106"/>
      <c r="CG364" s="1106"/>
      <c r="CH364" s="1106"/>
      <c r="CI364" s="1106"/>
      <c r="CJ364" s="1106"/>
      <c r="CK364" s="1106"/>
      <c r="CL364" s="1106"/>
      <c r="CM364" s="1106"/>
      <c r="CN364" s="1106"/>
      <c r="CO364" s="1106"/>
      <c r="CP364" s="1106"/>
      <c r="CQ364" s="1106"/>
      <c r="CR364" s="1106"/>
      <c r="CS364" s="1106"/>
      <c r="CT364" s="1106"/>
      <c r="CU364" s="1106"/>
      <c r="CV364" s="1106"/>
      <c r="CW364" s="1106"/>
      <c r="CX364" s="1106"/>
      <c r="CY364" s="1106"/>
    </row>
    <row r="365" spans="1:103" s="1116" customFormat="1" ht="15" hidden="1" customHeight="1">
      <c r="A365" s="1397"/>
      <c r="B365" s="1169"/>
      <c r="C365" s="1205"/>
      <c r="D365" s="1106"/>
      <c r="E365" s="1106"/>
      <c r="F365" s="1106"/>
      <c r="G365" s="1106"/>
      <c r="H365" s="1106"/>
      <c r="I365" s="1106"/>
      <c r="J365" s="1106"/>
      <c r="K365" s="1106"/>
      <c r="L365" s="1106"/>
      <c r="M365" s="1106"/>
      <c r="N365" s="1106"/>
      <c r="O365" s="1106"/>
      <c r="P365" s="1106"/>
      <c r="Q365" s="1106"/>
      <c r="R365" s="1106"/>
      <c r="S365" s="1106"/>
      <c r="T365" s="1106"/>
      <c r="U365" s="1106"/>
      <c r="V365" s="1106"/>
      <c r="W365" s="1106"/>
      <c r="X365" s="1106"/>
      <c r="Y365" s="1106"/>
      <c r="Z365" s="1106"/>
      <c r="AA365" s="1106"/>
      <c r="AB365" s="1106"/>
      <c r="AC365" s="1106"/>
      <c r="AD365" s="1106"/>
      <c r="AE365" s="1106"/>
      <c r="AF365" s="1106"/>
      <c r="AG365" s="1106"/>
      <c r="AH365" s="1106"/>
      <c r="AI365" s="1106"/>
      <c r="AJ365" s="1106"/>
      <c r="AK365" s="1106"/>
      <c r="AL365" s="1106"/>
      <c r="AM365" s="1106"/>
      <c r="AN365" s="1106"/>
      <c r="AO365" s="1106"/>
      <c r="AP365" s="1106"/>
      <c r="AQ365" s="1106"/>
      <c r="AR365" s="1106"/>
      <c r="AS365" s="1106"/>
      <c r="AT365" s="1106"/>
      <c r="AU365" s="1106"/>
      <c r="AV365" s="1106"/>
      <c r="AW365" s="1106"/>
      <c r="AX365" s="1106"/>
      <c r="AY365" s="1106"/>
      <c r="AZ365" s="1106"/>
      <c r="BA365" s="1106"/>
      <c r="BB365" s="1106"/>
      <c r="BC365" s="1106"/>
      <c r="BD365" s="1106"/>
      <c r="BE365" s="1106"/>
      <c r="BF365" s="1106"/>
      <c r="BG365" s="1106"/>
      <c r="BH365" s="1106"/>
      <c r="BI365" s="1106"/>
      <c r="BJ365" s="1106"/>
      <c r="BK365" s="1106"/>
      <c r="BL365" s="1106"/>
      <c r="BM365" s="1106"/>
      <c r="BN365" s="1106"/>
      <c r="BO365" s="1106"/>
      <c r="BP365" s="1106"/>
      <c r="BQ365" s="1106"/>
      <c r="BR365" s="1106"/>
      <c r="BS365" s="1106"/>
      <c r="BT365" s="1106"/>
      <c r="BU365" s="1106"/>
      <c r="BV365" s="1106"/>
      <c r="BW365" s="1106"/>
      <c r="BX365" s="1106"/>
      <c r="BY365" s="1106"/>
      <c r="BZ365" s="1106"/>
      <c r="CA365" s="1106"/>
      <c r="CB365" s="1106"/>
      <c r="CC365" s="1106"/>
      <c r="CD365" s="1106"/>
      <c r="CE365" s="1106"/>
      <c r="CF365" s="1106"/>
      <c r="CG365" s="1106"/>
      <c r="CH365" s="1106"/>
      <c r="CI365" s="1106"/>
      <c r="CJ365" s="1106"/>
      <c r="CK365" s="1106"/>
      <c r="CL365" s="1106"/>
      <c r="CM365" s="1106"/>
      <c r="CN365" s="1106"/>
      <c r="CO365" s="1106"/>
      <c r="CP365" s="1106"/>
      <c r="CQ365" s="1106"/>
      <c r="CR365" s="1106"/>
      <c r="CS365" s="1106"/>
      <c r="CT365" s="1106"/>
      <c r="CU365" s="1106"/>
      <c r="CV365" s="1106"/>
      <c r="CW365" s="1106"/>
      <c r="CX365" s="1106"/>
      <c r="CY365" s="1106"/>
    </row>
    <row r="366" spans="1:103" s="1116" customFormat="1" ht="15" hidden="1" customHeight="1">
      <c r="A366" s="1397"/>
      <c r="B366" s="1169"/>
      <c r="C366" s="1205"/>
      <c r="D366" s="1106"/>
      <c r="E366" s="1106"/>
      <c r="F366" s="1106"/>
      <c r="G366" s="1106"/>
      <c r="H366" s="1106"/>
      <c r="I366" s="1106"/>
      <c r="J366" s="1106"/>
      <c r="K366" s="1106"/>
      <c r="L366" s="1106"/>
      <c r="M366" s="1106"/>
      <c r="N366" s="1106"/>
      <c r="O366" s="1106"/>
      <c r="P366" s="1106"/>
      <c r="Q366" s="1106"/>
      <c r="R366" s="1106"/>
      <c r="S366" s="1106"/>
      <c r="T366" s="1106"/>
      <c r="U366" s="1106"/>
      <c r="V366" s="1106"/>
      <c r="W366" s="1106"/>
      <c r="X366" s="1106"/>
      <c r="Y366" s="1106"/>
      <c r="Z366" s="1106"/>
      <c r="AA366" s="1106"/>
      <c r="AB366" s="1106"/>
      <c r="AC366" s="1106"/>
      <c r="AD366" s="1106"/>
      <c r="AE366" s="1106"/>
      <c r="AF366" s="1106"/>
      <c r="AG366" s="1106"/>
      <c r="AH366" s="1106"/>
      <c r="AI366" s="1106"/>
      <c r="AJ366" s="1106"/>
      <c r="AK366" s="1106"/>
      <c r="AL366" s="1106"/>
      <c r="AM366" s="1106"/>
      <c r="AN366" s="1106"/>
      <c r="AO366" s="1106"/>
      <c r="AP366" s="1106"/>
      <c r="AQ366" s="1106"/>
      <c r="AR366" s="1106"/>
      <c r="AS366" s="1106"/>
      <c r="AT366" s="1106"/>
      <c r="AU366" s="1106"/>
      <c r="AV366" s="1106"/>
      <c r="AW366" s="1106"/>
      <c r="AX366" s="1106"/>
      <c r="AY366" s="1106"/>
      <c r="AZ366" s="1106"/>
      <c r="BA366" s="1106"/>
      <c r="BB366" s="1106"/>
      <c r="BC366" s="1106"/>
      <c r="BD366" s="1106"/>
      <c r="BE366" s="1106"/>
      <c r="BF366" s="1106"/>
      <c r="BG366" s="1106"/>
      <c r="BH366" s="1106"/>
      <c r="BI366" s="1106"/>
      <c r="BJ366" s="1106"/>
      <c r="BK366" s="1106"/>
      <c r="BL366" s="1106"/>
      <c r="BM366" s="1106"/>
      <c r="BN366" s="1106"/>
      <c r="BO366" s="1106"/>
      <c r="BP366" s="1106"/>
      <c r="BQ366" s="1106"/>
      <c r="BR366" s="1106"/>
      <c r="BS366" s="1106"/>
      <c r="BT366" s="1106"/>
      <c r="BU366" s="1106"/>
      <c r="BV366" s="1106"/>
      <c r="BW366" s="1106"/>
      <c r="BX366" s="1106"/>
      <c r="BY366" s="1106"/>
      <c r="BZ366" s="1106"/>
      <c r="CA366" s="1106"/>
      <c r="CB366" s="1106"/>
      <c r="CC366" s="1106"/>
      <c r="CD366" s="1106"/>
      <c r="CE366" s="1106"/>
      <c r="CF366" s="1106"/>
      <c r="CG366" s="1106"/>
      <c r="CH366" s="1106"/>
      <c r="CI366" s="1106"/>
      <c r="CJ366" s="1106"/>
      <c r="CK366" s="1106"/>
      <c r="CL366" s="1106"/>
      <c r="CM366" s="1106"/>
      <c r="CN366" s="1106"/>
      <c r="CO366" s="1106"/>
      <c r="CP366" s="1106"/>
      <c r="CQ366" s="1106"/>
      <c r="CR366" s="1106"/>
      <c r="CS366" s="1106"/>
      <c r="CT366" s="1106"/>
      <c r="CU366" s="1106"/>
      <c r="CV366" s="1106"/>
      <c r="CW366" s="1106"/>
      <c r="CX366" s="1106"/>
      <c r="CY366" s="1106"/>
    </row>
    <row r="367" spans="1:103" s="1116" customFormat="1" ht="15" hidden="1" customHeight="1">
      <c r="A367" s="1397"/>
      <c r="B367" s="1169"/>
      <c r="C367" s="1205"/>
      <c r="D367" s="1106"/>
      <c r="E367" s="1106"/>
      <c r="F367" s="1106"/>
      <c r="G367" s="1106"/>
      <c r="H367" s="1106"/>
      <c r="I367" s="1106"/>
      <c r="J367" s="1106"/>
      <c r="K367" s="1106"/>
      <c r="L367" s="1106"/>
      <c r="M367" s="1106"/>
      <c r="N367" s="1106"/>
      <c r="O367" s="1106"/>
      <c r="P367" s="1106"/>
      <c r="Q367" s="1106"/>
      <c r="R367" s="1106"/>
      <c r="S367" s="1106"/>
      <c r="T367" s="1106"/>
      <c r="U367" s="1106"/>
      <c r="V367" s="1106"/>
      <c r="W367" s="1106"/>
      <c r="X367" s="1106"/>
      <c r="Y367" s="1106"/>
      <c r="Z367" s="1106"/>
      <c r="AA367" s="1106"/>
      <c r="AB367" s="1106"/>
      <c r="AC367" s="1106"/>
      <c r="AD367" s="1106"/>
      <c r="AE367" s="1106"/>
      <c r="AF367" s="1106"/>
      <c r="AG367" s="1106"/>
      <c r="AH367" s="1106"/>
      <c r="AI367" s="1106"/>
      <c r="AJ367" s="1106"/>
      <c r="AK367" s="1106"/>
      <c r="AL367" s="1106"/>
      <c r="AM367" s="1106"/>
      <c r="AN367" s="1106"/>
      <c r="AO367" s="1106"/>
      <c r="AP367" s="1106"/>
      <c r="AQ367" s="1106"/>
      <c r="AR367" s="1106"/>
      <c r="AS367" s="1106"/>
      <c r="AT367" s="1106"/>
      <c r="AU367" s="1106"/>
      <c r="AV367" s="1106"/>
      <c r="AW367" s="1106"/>
      <c r="AX367" s="1106"/>
      <c r="AY367" s="1106"/>
      <c r="AZ367" s="1106"/>
      <c r="BA367" s="1106"/>
      <c r="BB367" s="1106"/>
      <c r="BC367" s="1106"/>
      <c r="BD367" s="1106"/>
      <c r="BE367" s="1106"/>
      <c r="BF367" s="1106"/>
      <c r="BG367" s="1106"/>
      <c r="BH367" s="1106"/>
      <c r="BI367" s="1106"/>
      <c r="BJ367" s="1106"/>
      <c r="BK367" s="1106"/>
      <c r="BL367" s="1106"/>
      <c r="BM367" s="1106"/>
      <c r="BN367" s="1106"/>
      <c r="BO367" s="1106"/>
      <c r="BP367" s="1106"/>
      <c r="BQ367" s="1106"/>
      <c r="BR367" s="1106"/>
      <c r="BS367" s="1106"/>
      <c r="BT367" s="1106"/>
      <c r="BU367" s="1106"/>
      <c r="BV367" s="1106"/>
      <c r="BW367" s="1106"/>
      <c r="BX367" s="1106"/>
      <c r="BY367" s="1106"/>
      <c r="BZ367" s="1106"/>
      <c r="CA367" s="1106"/>
      <c r="CB367" s="1106"/>
      <c r="CC367" s="1106"/>
      <c r="CD367" s="1106"/>
      <c r="CE367" s="1106"/>
      <c r="CF367" s="1106"/>
      <c r="CG367" s="1106"/>
      <c r="CH367" s="1106"/>
      <c r="CI367" s="1106"/>
      <c r="CJ367" s="1106"/>
      <c r="CK367" s="1106"/>
      <c r="CL367" s="1106"/>
      <c r="CM367" s="1106"/>
      <c r="CN367" s="1106"/>
      <c r="CO367" s="1106"/>
      <c r="CP367" s="1106"/>
      <c r="CQ367" s="1106"/>
      <c r="CR367" s="1106"/>
      <c r="CS367" s="1106"/>
      <c r="CT367" s="1106"/>
      <c r="CU367" s="1106"/>
      <c r="CV367" s="1106"/>
      <c r="CW367" s="1106"/>
      <c r="CX367" s="1106"/>
      <c r="CY367" s="1106"/>
    </row>
    <row r="368" spans="1:103" s="1116" customFormat="1" ht="15" hidden="1" customHeight="1">
      <c r="A368" s="1397"/>
      <c r="B368" s="1169"/>
      <c r="C368" s="1205"/>
      <c r="D368" s="1106"/>
      <c r="E368" s="1106"/>
      <c r="F368" s="1106"/>
      <c r="G368" s="1106"/>
      <c r="H368" s="1106"/>
      <c r="I368" s="1106"/>
      <c r="J368" s="1106"/>
      <c r="K368" s="1106"/>
      <c r="L368" s="1106"/>
      <c r="M368" s="1106"/>
      <c r="N368" s="1106"/>
      <c r="O368" s="1106"/>
      <c r="P368" s="1106"/>
      <c r="Q368" s="1106"/>
      <c r="R368" s="1106"/>
      <c r="S368" s="1106"/>
      <c r="T368" s="1106"/>
      <c r="U368" s="1106"/>
      <c r="V368" s="1106"/>
      <c r="W368" s="1106"/>
      <c r="X368" s="1106"/>
      <c r="Y368" s="1106"/>
      <c r="Z368" s="1106"/>
      <c r="AA368" s="1106"/>
      <c r="AB368" s="1106"/>
      <c r="AC368" s="1106"/>
      <c r="AD368" s="1106"/>
      <c r="AE368" s="1106"/>
      <c r="AF368" s="1106"/>
      <c r="AG368" s="1106"/>
      <c r="AH368" s="1106"/>
      <c r="AI368" s="1106"/>
      <c r="AJ368" s="1106"/>
      <c r="AK368" s="1106"/>
      <c r="AL368" s="1106"/>
      <c r="AM368" s="1106"/>
      <c r="AN368" s="1106"/>
      <c r="AO368" s="1106"/>
      <c r="AP368" s="1106"/>
      <c r="AQ368" s="1106"/>
      <c r="AR368" s="1106"/>
      <c r="AS368" s="1106"/>
      <c r="AT368" s="1106"/>
      <c r="AU368" s="1106"/>
      <c r="AV368" s="1106"/>
      <c r="AW368" s="1106"/>
      <c r="AX368" s="1106"/>
      <c r="AY368" s="1106"/>
      <c r="AZ368" s="1106"/>
      <c r="BA368" s="1106"/>
      <c r="BB368" s="1106"/>
      <c r="BC368" s="1106"/>
      <c r="BD368" s="1106"/>
      <c r="BE368" s="1106"/>
      <c r="BF368" s="1106"/>
      <c r="BG368" s="1106"/>
      <c r="BH368" s="1106"/>
      <c r="BI368" s="1106"/>
      <c r="BJ368" s="1106"/>
      <c r="BK368" s="1106"/>
      <c r="BL368" s="1106"/>
      <c r="BM368" s="1106"/>
      <c r="BN368" s="1106"/>
      <c r="BO368" s="1106"/>
      <c r="BP368" s="1106"/>
      <c r="BQ368" s="1106"/>
      <c r="BR368" s="1106"/>
      <c r="BS368" s="1106"/>
      <c r="BT368" s="1106"/>
      <c r="BU368" s="1106"/>
      <c r="BV368" s="1106"/>
      <c r="BW368" s="1106"/>
      <c r="BX368" s="1106"/>
      <c r="BY368" s="1106"/>
      <c r="BZ368" s="1106"/>
      <c r="CA368" s="1106"/>
      <c r="CB368" s="1106"/>
      <c r="CC368" s="1106"/>
      <c r="CD368" s="1106"/>
      <c r="CE368" s="1106"/>
      <c r="CF368" s="1106"/>
      <c r="CG368" s="1106"/>
      <c r="CH368" s="1106"/>
      <c r="CI368" s="1106"/>
      <c r="CJ368" s="1106"/>
      <c r="CK368" s="1106"/>
      <c r="CL368" s="1106"/>
      <c r="CM368" s="1106"/>
      <c r="CN368" s="1106"/>
      <c r="CO368" s="1106"/>
      <c r="CP368" s="1106"/>
      <c r="CQ368" s="1106"/>
      <c r="CR368" s="1106"/>
      <c r="CS368" s="1106"/>
      <c r="CT368" s="1106"/>
      <c r="CU368" s="1106"/>
      <c r="CV368" s="1106"/>
      <c r="CW368" s="1106"/>
      <c r="CX368" s="1106"/>
      <c r="CY368" s="1106"/>
    </row>
    <row r="369" spans="1:103" s="1116" customFormat="1" ht="15" hidden="1" customHeight="1">
      <c r="A369" s="1397"/>
      <c r="B369" s="1169"/>
      <c r="C369" s="1205"/>
      <c r="D369" s="1106"/>
      <c r="E369" s="1106"/>
      <c r="F369" s="1106"/>
      <c r="G369" s="1106"/>
      <c r="H369" s="1106"/>
      <c r="I369" s="1106"/>
      <c r="J369" s="1106"/>
      <c r="K369" s="1106"/>
      <c r="L369" s="1106"/>
      <c r="M369" s="1106"/>
      <c r="N369" s="1106"/>
      <c r="O369" s="1106"/>
      <c r="P369" s="1106"/>
      <c r="Q369" s="1106"/>
      <c r="R369" s="1106"/>
      <c r="S369" s="1106"/>
      <c r="T369" s="1106"/>
      <c r="U369" s="1106"/>
      <c r="V369" s="1106"/>
      <c r="W369" s="1106"/>
      <c r="X369" s="1106"/>
      <c r="Y369" s="1106"/>
      <c r="Z369" s="1106"/>
      <c r="AA369" s="1106"/>
      <c r="AB369" s="1106"/>
      <c r="AC369" s="1106"/>
      <c r="AD369" s="1106"/>
      <c r="AE369" s="1106"/>
      <c r="AF369" s="1106"/>
      <c r="AG369" s="1106"/>
      <c r="AH369" s="1106"/>
      <c r="AI369" s="1106"/>
      <c r="AJ369" s="1106"/>
      <c r="AK369" s="1106"/>
      <c r="AL369" s="1106"/>
      <c r="AM369" s="1106"/>
      <c r="AN369" s="1106"/>
      <c r="AO369" s="1106"/>
      <c r="AP369" s="1106"/>
      <c r="AQ369" s="1106"/>
      <c r="AR369" s="1106"/>
      <c r="AS369" s="1106"/>
      <c r="AT369" s="1106"/>
      <c r="AU369" s="1106"/>
      <c r="AV369" s="1106"/>
      <c r="AW369" s="1106"/>
      <c r="AX369" s="1106"/>
      <c r="AY369" s="1106"/>
      <c r="AZ369" s="1106"/>
      <c r="BA369" s="1106"/>
      <c r="BB369" s="1106"/>
      <c r="BC369" s="1106"/>
      <c r="BD369" s="1106"/>
      <c r="BE369" s="1106"/>
      <c r="BF369" s="1106"/>
      <c r="BG369" s="1106"/>
      <c r="BH369" s="1106"/>
      <c r="BI369" s="1106"/>
      <c r="BJ369" s="1106"/>
      <c r="BK369" s="1106"/>
      <c r="BL369" s="1106"/>
      <c r="BM369" s="1106"/>
      <c r="BN369" s="1106"/>
      <c r="BO369" s="1106"/>
      <c r="BP369" s="1106"/>
      <c r="BQ369" s="1106"/>
      <c r="BR369" s="1106"/>
      <c r="BS369" s="1106"/>
      <c r="BT369" s="1106"/>
      <c r="BU369" s="1106"/>
      <c r="BV369" s="1106"/>
      <c r="BW369" s="1106"/>
      <c r="BX369" s="1106"/>
      <c r="BY369" s="1106"/>
      <c r="BZ369" s="1106"/>
      <c r="CA369" s="1106"/>
      <c r="CB369" s="1106"/>
      <c r="CC369" s="1106"/>
      <c r="CD369" s="1106"/>
      <c r="CE369" s="1106"/>
      <c r="CF369" s="1106"/>
      <c r="CG369" s="1106"/>
      <c r="CH369" s="1106"/>
      <c r="CI369" s="1106"/>
      <c r="CJ369" s="1106"/>
      <c r="CK369" s="1106"/>
      <c r="CL369" s="1106"/>
      <c r="CM369" s="1106"/>
      <c r="CN369" s="1106"/>
      <c r="CO369" s="1106"/>
      <c r="CP369" s="1106"/>
      <c r="CQ369" s="1106"/>
      <c r="CR369" s="1106"/>
      <c r="CS369" s="1106"/>
      <c r="CT369" s="1106"/>
      <c r="CU369" s="1106"/>
      <c r="CV369" s="1106"/>
      <c r="CW369" s="1106"/>
      <c r="CX369" s="1106"/>
      <c r="CY369" s="1106"/>
    </row>
    <row r="370" spans="1:103" s="1116" customFormat="1" ht="15" hidden="1" customHeight="1">
      <c r="A370" s="1397"/>
      <c r="B370" s="1169"/>
      <c r="C370" s="1205"/>
      <c r="D370" s="1106"/>
      <c r="E370" s="1106"/>
      <c r="F370" s="1106"/>
      <c r="G370" s="1106"/>
      <c r="H370" s="1106"/>
      <c r="I370" s="1106"/>
      <c r="J370" s="1106"/>
      <c r="K370" s="1106"/>
      <c r="L370" s="1106"/>
      <c r="M370" s="1106"/>
      <c r="N370" s="1106"/>
      <c r="O370" s="1106"/>
      <c r="P370" s="1106"/>
      <c r="Q370" s="1106"/>
      <c r="R370" s="1106"/>
      <c r="S370" s="1106"/>
      <c r="T370" s="1106"/>
      <c r="U370" s="1106"/>
      <c r="V370" s="1106"/>
      <c r="W370" s="1106"/>
      <c r="X370" s="1106"/>
      <c r="Y370" s="1106"/>
      <c r="Z370" s="1106"/>
      <c r="AA370" s="1106"/>
      <c r="AB370" s="1106"/>
      <c r="AC370" s="1106"/>
      <c r="AD370" s="1106"/>
      <c r="AE370" s="1106"/>
      <c r="AF370" s="1106"/>
      <c r="AG370" s="1106"/>
      <c r="AH370" s="1106"/>
      <c r="AI370" s="1106"/>
      <c r="AJ370" s="1106"/>
      <c r="AK370" s="1106"/>
      <c r="AL370" s="1106"/>
      <c r="AM370" s="1106"/>
      <c r="AN370" s="1106"/>
      <c r="AO370" s="1106"/>
      <c r="AP370" s="1106"/>
      <c r="AQ370" s="1106"/>
      <c r="AR370" s="1106"/>
      <c r="AS370" s="1106"/>
      <c r="AT370" s="1106"/>
      <c r="AU370" s="1106"/>
      <c r="AV370" s="1106"/>
      <c r="AW370" s="1106"/>
      <c r="AX370" s="1106"/>
      <c r="AY370" s="1106"/>
      <c r="AZ370" s="1106"/>
      <c r="BA370" s="1106"/>
      <c r="BB370" s="1106"/>
      <c r="BC370" s="1106"/>
      <c r="BD370" s="1106"/>
      <c r="BE370" s="1106"/>
      <c r="BF370" s="1106"/>
      <c r="BG370" s="1106"/>
      <c r="BH370" s="1106"/>
      <c r="BI370" s="1106"/>
      <c r="BJ370" s="1106"/>
      <c r="BK370" s="1106"/>
      <c r="BL370" s="1106"/>
      <c r="BM370" s="1106"/>
      <c r="BN370" s="1106"/>
      <c r="BO370" s="1106"/>
      <c r="BP370" s="1106"/>
      <c r="BQ370" s="1106"/>
      <c r="BR370" s="1106"/>
      <c r="BS370" s="1106"/>
      <c r="BT370" s="1106"/>
      <c r="BU370" s="1106"/>
      <c r="BV370" s="1106"/>
      <c r="BW370" s="1106"/>
      <c r="BX370" s="1106"/>
      <c r="BY370" s="1106"/>
      <c r="BZ370" s="1106"/>
      <c r="CA370" s="1106"/>
      <c r="CB370" s="1106"/>
      <c r="CC370" s="1106"/>
      <c r="CD370" s="1106"/>
      <c r="CE370" s="1106"/>
      <c r="CF370" s="1106"/>
      <c r="CG370" s="1106"/>
      <c r="CH370" s="1106"/>
      <c r="CI370" s="1106"/>
      <c r="CJ370" s="1106"/>
      <c r="CK370" s="1106"/>
      <c r="CL370" s="1106"/>
      <c r="CM370" s="1106"/>
      <c r="CN370" s="1106"/>
      <c r="CO370" s="1106"/>
      <c r="CP370" s="1106"/>
      <c r="CQ370" s="1106"/>
      <c r="CR370" s="1106"/>
      <c r="CS370" s="1106"/>
      <c r="CT370" s="1106"/>
      <c r="CU370" s="1106"/>
      <c r="CV370" s="1106"/>
      <c r="CW370" s="1106"/>
      <c r="CX370" s="1106"/>
      <c r="CY370" s="1106"/>
    </row>
    <row r="371" spans="1:103" s="1116" customFormat="1" ht="15" hidden="1" customHeight="1">
      <c r="A371" s="1397"/>
      <c r="B371" s="1169"/>
      <c r="C371" s="1205"/>
      <c r="D371" s="1106"/>
      <c r="E371" s="1106"/>
      <c r="F371" s="1106"/>
      <c r="G371" s="1106"/>
      <c r="H371" s="1106"/>
      <c r="I371" s="1106"/>
      <c r="J371" s="1106"/>
      <c r="K371" s="1106"/>
      <c r="L371" s="1106"/>
      <c r="M371" s="1106"/>
      <c r="N371" s="1106"/>
      <c r="O371" s="1106"/>
      <c r="P371" s="1106"/>
      <c r="Q371" s="1106"/>
      <c r="R371" s="1106"/>
      <c r="S371" s="1106"/>
      <c r="T371" s="1106"/>
      <c r="U371" s="1106"/>
      <c r="V371" s="1106"/>
      <c r="W371" s="1106"/>
      <c r="X371" s="1106"/>
      <c r="Y371" s="1106"/>
      <c r="Z371" s="1106"/>
      <c r="AA371" s="1106"/>
      <c r="AB371" s="1106"/>
      <c r="AC371" s="1106"/>
      <c r="AD371" s="1106"/>
      <c r="AE371" s="1106"/>
      <c r="AF371" s="1106"/>
      <c r="AG371" s="1106"/>
      <c r="AH371" s="1106"/>
      <c r="AI371" s="1106"/>
      <c r="AJ371" s="1106"/>
      <c r="AK371" s="1106"/>
      <c r="AL371" s="1106"/>
      <c r="AM371" s="1106"/>
      <c r="AN371" s="1106"/>
      <c r="AO371" s="1106"/>
      <c r="AP371" s="1106"/>
      <c r="AQ371" s="1106"/>
      <c r="AR371" s="1106"/>
      <c r="AS371" s="1106"/>
      <c r="AT371" s="1106"/>
      <c r="AU371" s="1106"/>
      <c r="AV371" s="1106"/>
      <c r="AW371" s="1106"/>
      <c r="AX371" s="1106"/>
      <c r="AY371" s="1106"/>
      <c r="AZ371" s="1106"/>
      <c r="BA371" s="1106"/>
      <c r="BB371" s="1106"/>
      <c r="BC371" s="1106"/>
      <c r="BD371" s="1106"/>
      <c r="BE371" s="1106"/>
      <c r="BF371" s="1106"/>
      <c r="BG371" s="1106"/>
      <c r="BH371" s="1106"/>
      <c r="BI371" s="1106"/>
      <c r="BJ371" s="1106"/>
      <c r="BK371" s="1106"/>
      <c r="BL371" s="1106"/>
      <c r="BM371" s="1106"/>
      <c r="BN371" s="1106"/>
      <c r="BO371" s="1106"/>
      <c r="BP371" s="1106"/>
      <c r="BQ371" s="1106"/>
      <c r="BR371" s="1106"/>
      <c r="BS371" s="1106"/>
      <c r="BT371" s="1106"/>
      <c r="BU371" s="1106"/>
      <c r="BV371" s="1106"/>
      <c r="BW371" s="1106"/>
      <c r="BX371" s="1106"/>
      <c r="BY371" s="1106"/>
      <c r="BZ371" s="1106"/>
      <c r="CA371" s="1106"/>
      <c r="CB371" s="1106"/>
      <c r="CC371" s="1106"/>
      <c r="CD371" s="1106"/>
      <c r="CE371" s="1106"/>
      <c r="CF371" s="1106"/>
      <c r="CG371" s="1106"/>
      <c r="CH371" s="1106"/>
      <c r="CI371" s="1106"/>
      <c r="CJ371" s="1106"/>
      <c r="CK371" s="1106"/>
      <c r="CL371" s="1106"/>
      <c r="CM371" s="1106"/>
      <c r="CN371" s="1106"/>
      <c r="CO371" s="1106"/>
      <c r="CP371" s="1106"/>
      <c r="CQ371" s="1106"/>
      <c r="CR371" s="1106"/>
      <c r="CS371" s="1106"/>
      <c r="CT371" s="1106"/>
      <c r="CU371" s="1106"/>
      <c r="CV371" s="1106"/>
      <c r="CW371" s="1106"/>
      <c r="CX371" s="1106"/>
      <c r="CY371" s="1106"/>
    </row>
    <row r="372" spans="1:103" s="1116" customFormat="1" ht="15" hidden="1" customHeight="1">
      <c r="A372" s="1397"/>
      <c r="B372" s="1169"/>
      <c r="C372" s="1205"/>
      <c r="D372" s="1106"/>
      <c r="E372" s="1106"/>
      <c r="F372" s="1106"/>
      <c r="G372" s="1106"/>
      <c r="H372" s="1106"/>
      <c r="I372" s="1106"/>
      <c r="J372" s="1106"/>
      <c r="K372" s="1106"/>
      <c r="L372" s="1106"/>
      <c r="M372" s="1106"/>
      <c r="N372" s="1106"/>
      <c r="O372" s="1106"/>
      <c r="P372" s="1106"/>
      <c r="Q372" s="1106"/>
      <c r="R372" s="1106"/>
      <c r="S372" s="1106"/>
      <c r="T372" s="1106"/>
      <c r="U372" s="1106"/>
      <c r="V372" s="1106"/>
      <c r="W372" s="1106"/>
      <c r="X372" s="1106"/>
      <c r="Y372" s="1106"/>
      <c r="Z372" s="1106"/>
      <c r="AA372" s="1106"/>
      <c r="AB372" s="1106"/>
      <c r="AC372" s="1106"/>
      <c r="AD372" s="1106"/>
      <c r="AE372" s="1106"/>
      <c r="AF372" s="1106"/>
      <c r="AG372" s="1106"/>
      <c r="AH372" s="1106"/>
      <c r="AI372" s="1106"/>
      <c r="AJ372" s="1106"/>
      <c r="AK372" s="1106"/>
      <c r="AL372" s="1106"/>
      <c r="AM372" s="1106"/>
      <c r="AN372" s="1106"/>
      <c r="AO372" s="1106"/>
      <c r="AP372" s="1106"/>
      <c r="AQ372" s="1106"/>
      <c r="AR372" s="1106"/>
      <c r="AS372" s="1106"/>
      <c r="AT372" s="1106"/>
      <c r="AU372" s="1106"/>
      <c r="AV372" s="1106"/>
      <c r="AW372" s="1106"/>
      <c r="AX372" s="1106"/>
      <c r="AY372" s="1106"/>
      <c r="AZ372" s="1106"/>
      <c r="BA372" s="1106"/>
      <c r="BB372" s="1106"/>
      <c r="BC372" s="1106"/>
      <c r="BD372" s="1106"/>
      <c r="BE372" s="1106"/>
      <c r="BF372" s="1106"/>
      <c r="BG372" s="1106"/>
      <c r="BH372" s="1106"/>
      <c r="BI372" s="1106"/>
      <c r="BJ372" s="1106"/>
      <c r="BK372" s="1106"/>
      <c r="BL372" s="1106"/>
      <c r="BM372" s="1106"/>
      <c r="BN372" s="1106"/>
      <c r="BO372" s="1106"/>
      <c r="BP372" s="1106"/>
      <c r="BQ372" s="1106"/>
      <c r="BR372" s="1106"/>
      <c r="BS372" s="1106"/>
      <c r="BT372" s="1106"/>
      <c r="BU372" s="1106"/>
      <c r="BV372" s="1106"/>
      <c r="BW372" s="1106"/>
      <c r="BX372" s="1106"/>
      <c r="BY372" s="1106"/>
      <c r="BZ372" s="1106"/>
      <c r="CA372" s="1106"/>
      <c r="CB372" s="1106"/>
      <c r="CC372" s="1106"/>
      <c r="CD372" s="1106"/>
      <c r="CE372" s="1106"/>
      <c r="CF372" s="1106"/>
      <c r="CG372" s="1106"/>
      <c r="CH372" s="1106"/>
      <c r="CI372" s="1106"/>
      <c r="CJ372" s="1106"/>
      <c r="CK372" s="1106"/>
      <c r="CL372" s="1106"/>
      <c r="CM372" s="1106"/>
      <c r="CN372" s="1106"/>
      <c r="CO372" s="1106"/>
      <c r="CP372" s="1106"/>
      <c r="CQ372" s="1106"/>
      <c r="CR372" s="1106"/>
      <c r="CS372" s="1106"/>
      <c r="CT372" s="1106"/>
      <c r="CU372" s="1106"/>
      <c r="CV372" s="1106"/>
      <c r="CW372" s="1106"/>
      <c r="CX372" s="1106"/>
      <c r="CY372" s="1106"/>
    </row>
    <row r="373" spans="1:103" s="1116" customFormat="1" ht="15" hidden="1" customHeight="1">
      <c r="A373" s="1397"/>
      <c r="B373" s="1169"/>
      <c r="C373" s="1205"/>
      <c r="D373" s="1106"/>
      <c r="E373" s="1106"/>
      <c r="F373" s="1106"/>
      <c r="G373" s="1106"/>
      <c r="H373" s="1106"/>
      <c r="I373" s="1106"/>
      <c r="J373" s="1106"/>
      <c r="K373" s="1106"/>
      <c r="L373" s="1106"/>
      <c r="M373" s="1106"/>
      <c r="N373" s="1106"/>
      <c r="O373" s="1106"/>
      <c r="P373" s="1106"/>
      <c r="Q373" s="1106"/>
      <c r="R373" s="1106"/>
      <c r="S373" s="1106"/>
      <c r="T373" s="1106"/>
      <c r="U373" s="1106"/>
      <c r="V373" s="1106"/>
      <c r="W373" s="1106"/>
      <c r="X373" s="1106"/>
      <c r="Y373" s="1106"/>
      <c r="Z373" s="1106"/>
      <c r="AA373" s="1106"/>
      <c r="AB373" s="1106"/>
      <c r="AC373" s="1106"/>
      <c r="AD373" s="1106"/>
      <c r="AE373" s="1106"/>
      <c r="AF373" s="1106"/>
      <c r="AG373" s="1106"/>
      <c r="AH373" s="1106"/>
      <c r="AI373" s="1106"/>
      <c r="AJ373" s="1106"/>
      <c r="AK373" s="1106"/>
      <c r="AL373" s="1106"/>
      <c r="AM373" s="1106"/>
      <c r="AN373" s="1106"/>
      <c r="AO373" s="1106"/>
      <c r="AP373" s="1106"/>
      <c r="AQ373" s="1106"/>
      <c r="AR373" s="1106"/>
      <c r="AS373" s="1106"/>
      <c r="AT373" s="1106"/>
      <c r="AU373" s="1106"/>
      <c r="AV373" s="1106"/>
      <c r="AW373" s="1106"/>
      <c r="AX373" s="1106"/>
      <c r="AY373" s="1106"/>
      <c r="AZ373" s="1106"/>
      <c r="BA373" s="1106"/>
      <c r="BB373" s="1106"/>
      <c r="BC373" s="1106"/>
      <c r="BD373" s="1106"/>
      <c r="BE373" s="1106"/>
      <c r="BF373" s="1106"/>
      <c r="BG373" s="1106"/>
      <c r="BH373" s="1106"/>
      <c r="BI373" s="1106"/>
      <c r="BJ373" s="1106"/>
      <c r="BK373" s="1106"/>
      <c r="BL373" s="1106"/>
      <c r="BM373" s="1106"/>
      <c r="BN373" s="1106"/>
      <c r="BO373" s="1106"/>
      <c r="BP373" s="1106"/>
      <c r="BQ373" s="1106"/>
      <c r="BR373" s="1106"/>
      <c r="BS373" s="1106"/>
      <c r="BT373" s="1106"/>
      <c r="BU373" s="1106"/>
      <c r="BV373" s="1106"/>
      <c r="BW373" s="1106"/>
      <c r="BX373" s="1106"/>
      <c r="BY373" s="1106"/>
      <c r="BZ373" s="1106"/>
      <c r="CA373" s="1106"/>
      <c r="CB373" s="1106"/>
      <c r="CC373" s="1106"/>
      <c r="CD373" s="1106"/>
      <c r="CE373" s="1106"/>
      <c r="CF373" s="1106"/>
      <c r="CG373" s="1106"/>
      <c r="CH373" s="1106"/>
      <c r="CI373" s="1106"/>
      <c r="CJ373" s="1106"/>
      <c r="CK373" s="1106"/>
      <c r="CL373" s="1106"/>
      <c r="CM373" s="1106"/>
      <c r="CN373" s="1106"/>
      <c r="CO373" s="1106"/>
      <c r="CP373" s="1106"/>
      <c r="CQ373" s="1106"/>
      <c r="CR373" s="1106"/>
      <c r="CS373" s="1106"/>
      <c r="CT373" s="1106"/>
      <c r="CU373" s="1106"/>
      <c r="CV373" s="1106"/>
      <c r="CW373" s="1106"/>
      <c r="CX373" s="1106"/>
      <c r="CY373" s="1106"/>
    </row>
    <row r="374" spans="1:103" s="1116" customFormat="1" ht="15" hidden="1" customHeight="1">
      <c r="A374" s="1397"/>
      <c r="B374" s="1169"/>
      <c r="C374" s="1205"/>
      <c r="D374" s="1106"/>
      <c r="E374" s="1106"/>
      <c r="F374" s="1106"/>
      <c r="G374" s="1106"/>
      <c r="H374" s="1106"/>
      <c r="I374" s="1106"/>
      <c r="J374" s="1106"/>
      <c r="K374" s="1106"/>
      <c r="L374" s="1106"/>
      <c r="M374" s="1106"/>
      <c r="N374" s="1106"/>
      <c r="O374" s="1106"/>
      <c r="P374" s="1106"/>
      <c r="Q374" s="1106"/>
      <c r="R374" s="1106"/>
      <c r="S374" s="1106"/>
      <c r="T374" s="1106"/>
      <c r="U374" s="1106"/>
      <c r="V374" s="1106"/>
      <c r="W374" s="1106"/>
      <c r="X374" s="1106"/>
      <c r="Y374" s="1106"/>
      <c r="Z374" s="1106"/>
      <c r="AA374" s="1106"/>
      <c r="AB374" s="1106"/>
      <c r="AC374" s="1106"/>
      <c r="AD374" s="1106"/>
      <c r="AE374" s="1106"/>
      <c r="AF374" s="1106"/>
      <c r="AG374" s="1106"/>
      <c r="AH374" s="1106"/>
      <c r="AI374" s="1106"/>
      <c r="AJ374" s="1106"/>
      <c r="AK374" s="1106"/>
      <c r="AL374" s="1106"/>
      <c r="AM374" s="1106"/>
      <c r="AN374" s="1106"/>
      <c r="AO374" s="1106"/>
      <c r="AP374" s="1106"/>
      <c r="AQ374" s="1106"/>
      <c r="AR374" s="1106"/>
      <c r="AS374" s="1106"/>
      <c r="AT374" s="1106"/>
      <c r="AU374" s="1106"/>
      <c r="AV374" s="1106"/>
      <c r="AW374" s="1106"/>
      <c r="AX374" s="1106"/>
      <c r="AY374" s="1106"/>
      <c r="AZ374" s="1106"/>
      <c r="BA374" s="1106"/>
      <c r="BB374" s="1106"/>
      <c r="BC374" s="1106"/>
      <c r="BD374" s="1106"/>
      <c r="BE374" s="1106"/>
      <c r="BF374" s="1106"/>
      <c r="BG374" s="1106"/>
      <c r="BH374" s="1106"/>
      <c r="BI374" s="1106"/>
      <c r="BJ374" s="1106"/>
      <c r="BK374" s="1106"/>
      <c r="BL374" s="1106"/>
      <c r="BM374" s="1106"/>
      <c r="BN374" s="1106"/>
      <c r="BO374" s="1106"/>
      <c r="BP374" s="1106"/>
      <c r="BQ374" s="1106"/>
      <c r="BR374" s="1106"/>
      <c r="BS374" s="1106"/>
      <c r="BT374" s="1106"/>
      <c r="BU374" s="1106"/>
      <c r="BV374" s="1106"/>
      <c r="BW374" s="1106"/>
      <c r="BX374" s="1106"/>
      <c r="BY374" s="1106"/>
      <c r="BZ374" s="1106"/>
      <c r="CA374" s="1106"/>
      <c r="CB374" s="1106"/>
      <c r="CC374" s="1106"/>
      <c r="CD374" s="1106"/>
      <c r="CE374" s="1106"/>
      <c r="CF374" s="1106"/>
      <c r="CG374" s="1106"/>
      <c r="CH374" s="1106"/>
      <c r="CI374" s="1106"/>
      <c r="CJ374" s="1106"/>
      <c r="CK374" s="1106"/>
      <c r="CL374" s="1106"/>
      <c r="CM374" s="1106"/>
      <c r="CN374" s="1106"/>
      <c r="CO374" s="1106"/>
      <c r="CP374" s="1106"/>
      <c r="CQ374" s="1106"/>
      <c r="CR374" s="1106"/>
      <c r="CS374" s="1106"/>
      <c r="CT374" s="1106"/>
      <c r="CU374" s="1106"/>
      <c r="CV374" s="1106"/>
      <c r="CW374" s="1106"/>
      <c r="CX374" s="1106"/>
      <c r="CY374" s="1106"/>
    </row>
    <row r="375" spans="1:103" s="1116" customFormat="1" ht="15" hidden="1" customHeight="1">
      <c r="A375" s="1397"/>
      <c r="B375" s="1169"/>
      <c r="C375" s="1205"/>
      <c r="D375" s="1106"/>
      <c r="E375" s="1106"/>
      <c r="F375" s="1106"/>
      <c r="G375" s="1106"/>
      <c r="H375" s="1106"/>
      <c r="I375" s="1106"/>
      <c r="J375" s="1106"/>
      <c r="K375" s="1106"/>
      <c r="L375" s="1106"/>
      <c r="M375" s="1106"/>
      <c r="N375" s="1106"/>
      <c r="O375" s="1106"/>
      <c r="P375" s="1106"/>
      <c r="Q375" s="1106"/>
      <c r="R375" s="1106"/>
      <c r="S375" s="1106"/>
      <c r="T375" s="1106"/>
      <c r="U375" s="1106"/>
      <c r="V375" s="1106"/>
      <c r="W375" s="1106"/>
      <c r="X375" s="1106"/>
      <c r="Y375" s="1106"/>
      <c r="Z375" s="1106"/>
      <c r="AA375" s="1106"/>
      <c r="AB375" s="1106"/>
      <c r="AC375" s="1106"/>
      <c r="AD375" s="1106"/>
      <c r="AE375" s="1106"/>
      <c r="AF375" s="1106"/>
      <c r="AG375" s="1106"/>
      <c r="AH375" s="1106"/>
      <c r="AI375" s="1106"/>
      <c r="AJ375" s="1106"/>
      <c r="AK375" s="1106"/>
      <c r="AL375" s="1106"/>
      <c r="AM375" s="1106"/>
      <c r="AN375" s="1106"/>
      <c r="AO375" s="1106"/>
      <c r="AP375" s="1106"/>
      <c r="AQ375" s="1106"/>
      <c r="AR375" s="1106"/>
      <c r="AS375" s="1106"/>
      <c r="AT375" s="1106"/>
      <c r="AU375" s="1106"/>
      <c r="AV375" s="1106"/>
      <c r="AW375" s="1106"/>
      <c r="AX375" s="1106"/>
      <c r="AY375" s="1106"/>
      <c r="AZ375" s="1106"/>
      <c r="BA375" s="1106"/>
      <c r="BB375" s="1106"/>
      <c r="BC375" s="1106"/>
      <c r="BD375" s="1106"/>
      <c r="BE375" s="1106"/>
      <c r="BF375" s="1106"/>
      <c r="BG375" s="1106"/>
      <c r="BH375" s="1106"/>
      <c r="BI375" s="1106"/>
      <c r="BJ375" s="1106"/>
      <c r="BK375" s="1106"/>
      <c r="BL375" s="1106"/>
      <c r="BM375" s="1106"/>
      <c r="BN375" s="1106"/>
      <c r="BO375" s="1106"/>
      <c r="BP375" s="1106"/>
      <c r="BQ375" s="1106"/>
      <c r="BR375" s="1106"/>
      <c r="BS375" s="1106"/>
      <c r="BT375" s="1106"/>
      <c r="BU375" s="1106"/>
      <c r="BV375" s="1106"/>
      <c r="BW375" s="1106"/>
      <c r="BX375" s="1106"/>
      <c r="BY375" s="1106"/>
      <c r="BZ375" s="1106"/>
      <c r="CA375" s="1106"/>
      <c r="CB375" s="1106"/>
      <c r="CC375" s="1106"/>
      <c r="CD375" s="1106"/>
      <c r="CE375" s="1106"/>
      <c r="CF375" s="1106"/>
      <c r="CG375" s="1106"/>
      <c r="CH375" s="1106"/>
      <c r="CI375" s="1106"/>
      <c r="CJ375" s="1106"/>
      <c r="CK375" s="1106"/>
      <c r="CL375" s="1106"/>
      <c r="CM375" s="1106"/>
      <c r="CN375" s="1106"/>
      <c r="CO375" s="1106"/>
      <c r="CP375" s="1106"/>
      <c r="CQ375" s="1106"/>
      <c r="CR375" s="1106"/>
      <c r="CS375" s="1106"/>
      <c r="CT375" s="1106"/>
      <c r="CU375" s="1106"/>
      <c r="CV375" s="1106"/>
      <c r="CW375" s="1106"/>
      <c r="CX375" s="1106"/>
      <c r="CY375" s="1106"/>
    </row>
    <row r="376" spans="1:103" s="1116" customFormat="1" ht="15" hidden="1" customHeight="1">
      <c r="A376" s="1397"/>
      <c r="B376" s="1169"/>
      <c r="C376" s="1205"/>
      <c r="D376" s="1106"/>
      <c r="E376" s="1106"/>
      <c r="F376" s="1106"/>
      <c r="G376" s="1106"/>
      <c r="H376" s="1106"/>
      <c r="I376" s="1106"/>
      <c r="J376" s="1106"/>
      <c r="K376" s="1106"/>
      <c r="L376" s="1106"/>
      <c r="M376" s="1106"/>
      <c r="N376" s="1106"/>
      <c r="O376" s="1106"/>
      <c r="P376" s="1106"/>
      <c r="Q376" s="1106"/>
      <c r="R376" s="1106"/>
      <c r="S376" s="1106"/>
      <c r="T376" s="1106"/>
      <c r="U376" s="1106"/>
      <c r="V376" s="1106"/>
      <c r="W376" s="1106"/>
      <c r="X376" s="1106"/>
      <c r="Y376" s="1106"/>
      <c r="Z376" s="1106"/>
      <c r="AA376" s="1106"/>
      <c r="AB376" s="1106"/>
      <c r="AC376" s="1106"/>
      <c r="AD376" s="1106"/>
      <c r="AE376" s="1106"/>
      <c r="AF376" s="1106"/>
      <c r="AG376" s="1106"/>
      <c r="AH376" s="1106"/>
      <c r="AI376" s="1106"/>
      <c r="AJ376" s="1106"/>
      <c r="AK376" s="1106"/>
      <c r="AL376" s="1106"/>
      <c r="AM376" s="1106"/>
      <c r="AN376" s="1106"/>
      <c r="AO376" s="1106"/>
      <c r="AP376" s="1106"/>
      <c r="AQ376" s="1106"/>
      <c r="AR376" s="1106"/>
      <c r="AS376" s="1106"/>
      <c r="AT376" s="1106"/>
      <c r="AU376" s="1106"/>
      <c r="AV376" s="1106"/>
      <c r="AW376" s="1106"/>
      <c r="AX376" s="1106"/>
      <c r="AY376" s="1106"/>
      <c r="AZ376" s="1106"/>
      <c r="BA376" s="1106"/>
      <c r="BB376" s="1106"/>
      <c r="BC376" s="1106"/>
      <c r="BD376" s="1106"/>
      <c r="BE376" s="1106"/>
      <c r="BF376" s="1106"/>
      <c r="BG376" s="1106"/>
      <c r="BH376" s="1106"/>
      <c r="BI376" s="1106"/>
      <c r="BJ376" s="1106"/>
      <c r="BK376" s="1106"/>
      <c r="BL376" s="1106"/>
      <c r="BM376" s="1106"/>
      <c r="BN376" s="1106"/>
      <c r="BO376" s="1106"/>
      <c r="BP376" s="1106"/>
      <c r="BQ376" s="1106"/>
      <c r="BR376" s="1106"/>
      <c r="BS376" s="1106"/>
      <c r="BT376" s="1106"/>
      <c r="BU376" s="1106"/>
      <c r="BV376" s="1106"/>
      <c r="BW376" s="1106"/>
      <c r="BX376" s="1106"/>
      <c r="BY376" s="1106"/>
      <c r="BZ376" s="1106"/>
      <c r="CA376" s="1106"/>
      <c r="CB376" s="1106"/>
      <c r="CC376" s="1106"/>
      <c r="CD376" s="1106"/>
      <c r="CE376" s="1106"/>
      <c r="CF376" s="1106"/>
      <c r="CG376" s="1106"/>
      <c r="CH376" s="1106"/>
      <c r="CI376" s="1106"/>
      <c r="CJ376" s="1106"/>
      <c r="CK376" s="1106"/>
      <c r="CL376" s="1106"/>
      <c r="CM376" s="1106"/>
      <c r="CN376" s="1106"/>
      <c r="CO376" s="1106"/>
      <c r="CP376" s="1106"/>
      <c r="CQ376" s="1106"/>
      <c r="CR376" s="1106"/>
      <c r="CS376" s="1106"/>
      <c r="CT376" s="1106"/>
      <c r="CU376" s="1106"/>
      <c r="CV376" s="1106"/>
      <c r="CW376" s="1106"/>
      <c r="CX376" s="1106"/>
      <c r="CY376" s="1106"/>
    </row>
    <row r="377" spans="1:103" s="1116" customFormat="1" ht="15" hidden="1" customHeight="1">
      <c r="A377" s="1397"/>
      <c r="B377" s="1169"/>
      <c r="C377" s="1205"/>
      <c r="D377" s="1106"/>
      <c r="E377" s="1106"/>
      <c r="F377" s="1106"/>
      <c r="G377" s="1106"/>
      <c r="H377" s="1106"/>
      <c r="I377" s="1106"/>
      <c r="J377" s="1106"/>
      <c r="K377" s="1106"/>
      <c r="L377" s="1106"/>
      <c r="M377" s="1106"/>
      <c r="N377" s="1106"/>
      <c r="O377" s="1106"/>
      <c r="P377" s="1106"/>
      <c r="Q377" s="1106"/>
      <c r="R377" s="1106"/>
      <c r="S377" s="1106"/>
      <c r="T377" s="1106"/>
      <c r="U377" s="1106"/>
      <c r="V377" s="1106"/>
      <c r="W377" s="1106"/>
      <c r="X377" s="1106"/>
      <c r="Y377" s="1106"/>
      <c r="Z377" s="1106"/>
      <c r="AA377" s="1106"/>
      <c r="AB377" s="1106"/>
      <c r="AC377" s="1106"/>
      <c r="AD377" s="1106"/>
      <c r="AE377" s="1106"/>
      <c r="AF377" s="1106"/>
      <c r="AG377" s="1106"/>
      <c r="AH377" s="1106"/>
      <c r="AI377" s="1106"/>
      <c r="AJ377" s="1106"/>
      <c r="AK377" s="1106"/>
      <c r="AL377" s="1106"/>
      <c r="AM377" s="1106"/>
      <c r="AN377" s="1106"/>
      <c r="AO377" s="1106"/>
      <c r="AP377" s="1106"/>
      <c r="AQ377" s="1106"/>
      <c r="AR377" s="1106"/>
      <c r="AS377" s="1106"/>
      <c r="AT377" s="1106"/>
      <c r="AU377" s="1106"/>
      <c r="AV377" s="1106"/>
      <c r="AW377" s="1106"/>
      <c r="AX377" s="1106"/>
      <c r="AY377" s="1106"/>
      <c r="AZ377" s="1106"/>
      <c r="BA377" s="1106"/>
      <c r="BB377" s="1106"/>
      <c r="BC377" s="1106"/>
      <c r="BD377" s="1106"/>
      <c r="BE377" s="1106"/>
      <c r="BF377" s="1106"/>
      <c r="BG377" s="1106"/>
      <c r="BH377" s="1106"/>
      <c r="BI377" s="1106"/>
      <c r="BJ377" s="1106"/>
      <c r="BK377" s="1106"/>
      <c r="BL377" s="1106"/>
      <c r="BM377" s="1106"/>
      <c r="BN377" s="1106"/>
      <c r="BO377" s="1106"/>
      <c r="BP377" s="1106"/>
      <c r="BQ377" s="1106"/>
      <c r="BR377" s="1106"/>
      <c r="BS377" s="1106"/>
      <c r="BT377" s="1106"/>
      <c r="BU377" s="1106"/>
      <c r="BV377" s="1106"/>
      <c r="BW377" s="1106"/>
      <c r="BX377" s="1106"/>
      <c r="BY377" s="1106"/>
      <c r="BZ377" s="1106"/>
      <c r="CA377" s="1106"/>
      <c r="CB377" s="1106"/>
      <c r="CC377" s="1106"/>
      <c r="CD377" s="1106"/>
      <c r="CE377" s="1106"/>
      <c r="CF377" s="1106"/>
      <c r="CG377" s="1106"/>
      <c r="CH377" s="1106"/>
      <c r="CI377" s="1106"/>
      <c r="CJ377" s="1106"/>
      <c r="CK377" s="1106"/>
      <c r="CL377" s="1106"/>
      <c r="CM377" s="1106"/>
      <c r="CN377" s="1106"/>
      <c r="CO377" s="1106"/>
      <c r="CP377" s="1106"/>
      <c r="CQ377" s="1106"/>
      <c r="CR377" s="1106"/>
      <c r="CS377" s="1106"/>
      <c r="CT377" s="1106"/>
      <c r="CU377" s="1106"/>
      <c r="CV377" s="1106"/>
      <c r="CW377" s="1106"/>
      <c r="CX377" s="1106"/>
      <c r="CY377" s="1106"/>
    </row>
    <row r="378" spans="1:103" s="1116" customFormat="1" ht="15" hidden="1" customHeight="1">
      <c r="A378" s="1397"/>
      <c r="B378" s="1169"/>
      <c r="C378" s="1205"/>
      <c r="D378" s="1106"/>
      <c r="E378" s="1106"/>
      <c r="F378" s="1106"/>
      <c r="G378" s="1106"/>
      <c r="H378" s="1106"/>
      <c r="I378" s="1106"/>
      <c r="J378" s="1106"/>
      <c r="K378" s="1106"/>
      <c r="L378" s="1106"/>
      <c r="M378" s="1106"/>
      <c r="N378" s="1106"/>
      <c r="O378" s="1106"/>
      <c r="P378" s="1106"/>
      <c r="Q378" s="1106"/>
      <c r="R378" s="1106"/>
      <c r="S378" s="1106"/>
      <c r="T378" s="1106"/>
      <c r="U378" s="1106"/>
      <c r="V378" s="1106"/>
      <c r="W378" s="1106"/>
      <c r="X378" s="1106"/>
      <c r="Y378" s="1106"/>
      <c r="Z378" s="1106"/>
      <c r="AA378" s="1106"/>
      <c r="AB378" s="1106"/>
      <c r="AC378" s="1106"/>
      <c r="AD378" s="1106"/>
      <c r="AE378" s="1106"/>
      <c r="AF378" s="1106"/>
      <c r="AG378" s="1106"/>
      <c r="AH378" s="1106"/>
      <c r="AI378" s="1106"/>
      <c r="AJ378" s="1106"/>
      <c r="AK378" s="1106"/>
      <c r="AL378" s="1106"/>
      <c r="AM378" s="1106"/>
      <c r="AN378" s="1106"/>
      <c r="AO378" s="1106"/>
      <c r="AP378" s="1106"/>
      <c r="AQ378" s="1106"/>
      <c r="AR378" s="1106"/>
      <c r="AS378" s="1106"/>
      <c r="AT378" s="1106"/>
      <c r="AU378" s="1106"/>
      <c r="AV378" s="1106"/>
      <c r="AW378" s="1106"/>
      <c r="AX378" s="1106"/>
      <c r="AY378" s="1106"/>
      <c r="AZ378" s="1106"/>
      <c r="BA378" s="1106"/>
      <c r="BB378" s="1106"/>
      <c r="BC378" s="1106"/>
      <c r="BD378" s="1106"/>
      <c r="BE378" s="1106"/>
      <c r="BF378" s="1106"/>
      <c r="BG378" s="1106"/>
      <c r="BH378" s="1106"/>
      <c r="BI378" s="1106"/>
      <c r="BJ378" s="1106"/>
      <c r="BK378" s="1106"/>
      <c r="BL378" s="1106"/>
      <c r="BM378" s="1106"/>
      <c r="BN378" s="1106"/>
      <c r="BO378" s="1106"/>
      <c r="BP378" s="1106"/>
      <c r="BQ378" s="1106"/>
      <c r="BR378" s="1106"/>
      <c r="BS378" s="1106"/>
      <c r="BT378" s="1106"/>
      <c r="BU378" s="1106"/>
      <c r="BV378" s="1106"/>
      <c r="BW378" s="1106"/>
      <c r="BX378" s="1106"/>
      <c r="BY378" s="1106"/>
      <c r="BZ378" s="1106"/>
      <c r="CA378" s="1106"/>
      <c r="CB378" s="1106"/>
      <c r="CC378" s="1106"/>
      <c r="CD378" s="1106"/>
      <c r="CE378" s="1106"/>
      <c r="CF378" s="1106"/>
      <c r="CG378" s="1106"/>
      <c r="CH378" s="1106"/>
      <c r="CI378" s="1106"/>
      <c r="CJ378" s="1106"/>
      <c r="CK378" s="1106"/>
      <c r="CL378" s="1106"/>
      <c r="CM378" s="1106"/>
      <c r="CN378" s="1106"/>
      <c r="CO378" s="1106"/>
      <c r="CP378" s="1106"/>
      <c r="CQ378" s="1106"/>
      <c r="CR378" s="1106"/>
      <c r="CS378" s="1106"/>
      <c r="CT378" s="1106"/>
      <c r="CU378" s="1106"/>
      <c r="CV378" s="1106"/>
      <c r="CW378" s="1106"/>
      <c r="CX378" s="1106"/>
      <c r="CY378" s="1106"/>
    </row>
    <row r="379" spans="1:103" s="1116" customFormat="1" ht="15" hidden="1" customHeight="1">
      <c r="A379" s="1397"/>
      <c r="B379" s="1169"/>
      <c r="C379" s="1205"/>
      <c r="D379" s="1106"/>
      <c r="E379" s="1106"/>
      <c r="F379" s="1106"/>
      <c r="G379" s="1106"/>
      <c r="H379" s="1106"/>
      <c r="I379" s="1106"/>
      <c r="J379" s="1106"/>
      <c r="K379" s="1106"/>
      <c r="L379" s="1106"/>
      <c r="M379" s="1106"/>
      <c r="N379" s="1106"/>
      <c r="O379" s="1106"/>
      <c r="P379" s="1106"/>
      <c r="Q379" s="1106"/>
      <c r="R379" s="1106"/>
      <c r="S379" s="1106"/>
      <c r="T379" s="1106"/>
      <c r="U379" s="1106"/>
      <c r="V379" s="1106"/>
      <c r="W379" s="1106"/>
      <c r="X379" s="1106"/>
      <c r="Y379" s="1106"/>
      <c r="Z379" s="1106"/>
      <c r="AA379" s="1106"/>
      <c r="AB379" s="1106"/>
      <c r="AC379" s="1106"/>
      <c r="AD379" s="1106"/>
      <c r="AE379" s="1106"/>
      <c r="AF379" s="1106"/>
      <c r="AG379" s="1106"/>
      <c r="AH379" s="1106"/>
      <c r="AI379" s="1106"/>
      <c r="AJ379" s="1106"/>
      <c r="AK379" s="1106"/>
      <c r="AL379" s="1106"/>
      <c r="AM379" s="1106"/>
      <c r="AN379" s="1106"/>
      <c r="AO379" s="1106"/>
      <c r="AP379" s="1106"/>
      <c r="AQ379" s="1106"/>
      <c r="AR379" s="1106"/>
      <c r="AS379" s="1106"/>
      <c r="AT379" s="1106"/>
      <c r="AU379" s="1106"/>
      <c r="AV379" s="1106"/>
      <c r="AW379" s="1106"/>
      <c r="AX379" s="1106"/>
      <c r="AY379" s="1106"/>
      <c r="AZ379" s="1106"/>
      <c r="BA379" s="1106"/>
      <c r="BB379" s="1106"/>
      <c r="BC379" s="1106"/>
      <c r="BD379" s="1106"/>
      <c r="BE379" s="1106"/>
      <c r="BF379" s="1106"/>
      <c r="BG379" s="1106"/>
      <c r="BH379" s="1106"/>
      <c r="BI379" s="1106"/>
      <c r="BJ379" s="1106"/>
      <c r="BK379" s="1106"/>
      <c r="BL379" s="1106"/>
      <c r="BM379" s="1106"/>
      <c r="BN379" s="1106"/>
      <c r="BO379" s="1106"/>
      <c r="BP379" s="1106"/>
      <c r="BQ379" s="1106"/>
      <c r="BR379" s="1106"/>
      <c r="BS379" s="1106"/>
      <c r="BT379" s="1106"/>
      <c r="BU379" s="1106"/>
      <c r="BV379" s="1106"/>
      <c r="BW379" s="1106"/>
      <c r="BX379" s="1106"/>
      <c r="BY379" s="1106"/>
      <c r="BZ379" s="1106"/>
      <c r="CA379" s="1106"/>
      <c r="CB379" s="1106"/>
      <c r="CC379" s="1106"/>
      <c r="CD379" s="1106"/>
      <c r="CE379" s="1106"/>
      <c r="CF379" s="1106"/>
      <c r="CG379" s="1106"/>
      <c r="CH379" s="1106"/>
      <c r="CI379" s="1106"/>
      <c r="CJ379" s="1106"/>
      <c r="CK379" s="1106"/>
      <c r="CL379" s="1106"/>
      <c r="CM379" s="1106"/>
      <c r="CN379" s="1106"/>
      <c r="CO379" s="1106"/>
      <c r="CP379" s="1106"/>
      <c r="CQ379" s="1106"/>
      <c r="CR379" s="1106"/>
      <c r="CS379" s="1106"/>
      <c r="CT379" s="1106"/>
      <c r="CU379" s="1106"/>
      <c r="CV379" s="1106"/>
      <c r="CW379" s="1106"/>
      <c r="CX379" s="1106"/>
      <c r="CY379" s="1106"/>
    </row>
    <row r="380" spans="1:103" s="1116" customFormat="1" ht="15" hidden="1" customHeight="1">
      <c r="A380" s="1397"/>
      <c r="B380" s="1169"/>
      <c r="C380" s="1205"/>
      <c r="D380" s="1106"/>
      <c r="E380" s="1106"/>
      <c r="F380" s="1106"/>
      <c r="G380" s="1106"/>
      <c r="H380" s="1106"/>
      <c r="I380" s="1106"/>
      <c r="J380" s="1106"/>
      <c r="K380" s="1106"/>
      <c r="L380" s="1106"/>
      <c r="M380" s="1106"/>
      <c r="N380" s="1106"/>
      <c r="O380" s="1106"/>
      <c r="P380" s="1106"/>
      <c r="Q380" s="1106"/>
      <c r="R380" s="1106"/>
      <c r="S380" s="1106"/>
      <c r="T380" s="1106"/>
      <c r="U380" s="1106"/>
      <c r="V380" s="1106"/>
      <c r="W380" s="1106"/>
      <c r="X380" s="1106"/>
      <c r="Y380" s="1106"/>
      <c r="Z380" s="1106"/>
      <c r="AA380" s="1106"/>
      <c r="AB380" s="1106"/>
      <c r="AC380" s="1106"/>
      <c r="AD380" s="1106"/>
      <c r="AE380" s="1106"/>
      <c r="AF380" s="1106"/>
      <c r="AG380" s="1106"/>
      <c r="AH380" s="1106"/>
      <c r="AI380" s="1106"/>
      <c r="AJ380" s="1106"/>
      <c r="AK380" s="1106"/>
      <c r="AL380" s="1106"/>
      <c r="AM380" s="1106"/>
      <c r="AN380" s="1106"/>
      <c r="AO380" s="1106"/>
      <c r="AP380" s="1106"/>
      <c r="AQ380" s="1106"/>
      <c r="AR380" s="1106"/>
      <c r="AS380" s="1106"/>
      <c r="AT380" s="1106"/>
      <c r="AU380" s="1106"/>
      <c r="AV380" s="1106"/>
      <c r="AW380" s="1106"/>
      <c r="AX380" s="1106"/>
      <c r="AY380" s="1106"/>
      <c r="AZ380" s="1106"/>
      <c r="BA380" s="1106"/>
      <c r="BB380" s="1106"/>
      <c r="BC380" s="1106"/>
      <c r="BD380" s="1106"/>
      <c r="BE380" s="1106"/>
      <c r="BF380" s="1106"/>
      <c r="BG380" s="1106"/>
      <c r="BH380" s="1106"/>
      <c r="BI380" s="1106"/>
      <c r="BJ380" s="1106"/>
      <c r="BK380" s="1106"/>
      <c r="BL380" s="1106"/>
      <c r="BM380" s="1106"/>
      <c r="BN380" s="1106"/>
      <c r="BO380" s="1106"/>
      <c r="BP380" s="1106"/>
      <c r="BQ380" s="1106"/>
      <c r="BR380" s="1106"/>
      <c r="BS380" s="1106"/>
      <c r="BT380" s="1106"/>
      <c r="BU380" s="1106"/>
      <c r="BV380" s="1106"/>
      <c r="BW380" s="1106"/>
      <c r="BX380" s="1106"/>
      <c r="BY380" s="1106"/>
      <c r="BZ380" s="1106"/>
      <c r="CA380" s="1106"/>
      <c r="CB380" s="1106"/>
      <c r="CC380" s="1106"/>
      <c r="CD380" s="1106"/>
      <c r="CE380" s="1106"/>
      <c r="CF380" s="1106"/>
      <c r="CG380" s="1106"/>
      <c r="CH380" s="1106"/>
      <c r="CI380" s="1106"/>
      <c r="CJ380" s="1106"/>
      <c r="CK380" s="1106"/>
      <c r="CL380" s="1106"/>
      <c r="CM380" s="1106"/>
      <c r="CN380" s="1106"/>
      <c r="CO380" s="1106"/>
      <c r="CP380" s="1106"/>
      <c r="CQ380" s="1106"/>
      <c r="CR380" s="1106"/>
      <c r="CS380" s="1106"/>
      <c r="CT380" s="1106"/>
      <c r="CU380" s="1106"/>
      <c r="CV380" s="1106"/>
      <c r="CW380" s="1106"/>
      <c r="CX380" s="1106"/>
      <c r="CY380" s="1106"/>
    </row>
    <row r="381" spans="1:103" s="1116" customFormat="1" ht="15" hidden="1" customHeight="1">
      <c r="A381" s="1397"/>
      <c r="B381" s="1169"/>
      <c r="C381" s="1205"/>
      <c r="D381" s="1106"/>
      <c r="E381" s="1106"/>
      <c r="F381" s="1106"/>
      <c r="G381" s="1106"/>
      <c r="H381" s="1106"/>
      <c r="I381" s="1106"/>
      <c r="J381" s="1106"/>
      <c r="K381" s="1106"/>
      <c r="L381" s="1106"/>
      <c r="M381" s="1106"/>
      <c r="N381" s="1106"/>
      <c r="O381" s="1106"/>
      <c r="P381" s="1106"/>
      <c r="Q381" s="1106"/>
      <c r="R381" s="1106"/>
      <c r="S381" s="1106"/>
      <c r="T381" s="1106"/>
      <c r="U381" s="1106"/>
      <c r="V381" s="1106"/>
      <c r="W381" s="1106"/>
      <c r="X381" s="1106"/>
      <c r="Y381" s="1106"/>
      <c r="Z381" s="1106"/>
      <c r="AA381" s="1106"/>
      <c r="AB381" s="1106"/>
      <c r="AC381" s="1106"/>
      <c r="AD381" s="1106"/>
      <c r="AE381" s="1106"/>
      <c r="AF381" s="1106"/>
      <c r="AG381" s="1106"/>
      <c r="AH381" s="1106"/>
      <c r="AI381" s="1106"/>
      <c r="AJ381" s="1106"/>
      <c r="AK381" s="1106"/>
      <c r="AL381" s="1106"/>
      <c r="AM381" s="1106"/>
      <c r="AN381" s="1106"/>
      <c r="AO381" s="1106"/>
      <c r="AP381" s="1106"/>
      <c r="AQ381" s="1106"/>
      <c r="AR381" s="1106"/>
      <c r="AS381" s="1106"/>
      <c r="AT381" s="1106"/>
      <c r="AU381" s="1106"/>
      <c r="AV381" s="1106"/>
      <c r="AW381" s="1106"/>
      <c r="AX381" s="1106"/>
      <c r="AY381" s="1106"/>
      <c r="AZ381" s="1106"/>
      <c r="BA381" s="1106"/>
      <c r="BB381" s="1106"/>
      <c r="BC381" s="1106"/>
      <c r="BD381" s="1106"/>
      <c r="BE381" s="1106"/>
      <c r="BF381" s="1106"/>
      <c r="BG381" s="1106"/>
      <c r="BH381" s="1106"/>
      <c r="BI381" s="1106"/>
      <c r="BJ381" s="1106"/>
      <c r="BK381" s="1106"/>
      <c r="BL381" s="1106"/>
      <c r="BM381" s="1106"/>
      <c r="BN381" s="1106"/>
      <c r="BO381" s="1106"/>
      <c r="BP381" s="1106"/>
      <c r="BQ381" s="1106"/>
      <c r="BR381" s="1106"/>
      <c r="BS381" s="1106"/>
      <c r="BT381" s="1106"/>
      <c r="BU381" s="1106"/>
      <c r="BV381" s="1106"/>
      <c r="BW381" s="1106"/>
      <c r="BX381" s="1106"/>
      <c r="BY381" s="1106"/>
      <c r="BZ381" s="1106"/>
      <c r="CA381" s="1106"/>
      <c r="CB381" s="1106"/>
      <c r="CC381" s="1106"/>
      <c r="CD381" s="1106"/>
      <c r="CE381" s="1106"/>
      <c r="CF381" s="1106"/>
      <c r="CG381" s="1106"/>
      <c r="CH381" s="1106"/>
      <c r="CI381" s="1106"/>
      <c r="CJ381" s="1106"/>
      <c r="CK381" s="1106"/>
      <c r="CL381" s="1106"/>
      <c r="CM381" s="1106"/>
      <c r="CN381" s="1106"/>
      <c r="CO381" s="1106"/>
      <c r="CP381" s="1106"/>
      <c r="CQ381" s="1106"/>
      <c r="CR381" s="1106"/>
      <c r="CS381" s="1106"/>
      <c r="CT381" s="1106"/>
      <c r="CU381" s="1106"/>
      <c r="CV381" s="1106"/>
      <c r="CW381" s="1106"/>
      <c r="CX381" s="1106"/>
      <c r="CY381" s="1106"/>
    </row>
    <row r="382" spans="1:103" s="1116" customFormat="1" ht="15" hidden="1" customHeight="1">
      <c r="A382" s="1397"/>
      <c r="B382" s="1169"/>
      <c r="C382" s="1205"/>
      <c r="D382" s="1106"/>
      <c r="E382" s="1106"/>
      <c r="F382" s="1106"/>
      <c r="G382" s="1106"/>
      <c r="H382" s="1106"/>
      <c r="I382" s="1106"/>
      <c r="J382" s="1106"/>
      <c r="K382" s="1106"/>
      <c r="L382" s="1106"/>
      <c r="M382" s="1106"/>
      <c r="N382" s="1106"/>
      <c r="O382" s="1106"/>
      <c r="P382" s="1106"/>
      <c r="Q382" s="1106"/>
      <c r="R382" s="1106"/>
      <c r="S382" s="1106"/>
      <c r="T382" s="1106"/>
      <c r="U382" s="1106"/>
      <c r="V382" s="1106"/>
      <c r="W382" s="1106"/>
      <c r="X382" s="1106"/>
      <c r="Y382" s="1106"/>
      <c r="Z382" s="1106"/>
      <c r="AA382" s="1106"/>
      <c r="AB382" s="1106"/>
      <c r="AC382" s="1106"/>
      <c r="AD382" s="1106"/>
      <c r="AE382" s="1106"/>
      <c r="AF382" s="1106"/>
      <c r="AG382" s="1106"/>
      <c r="AH382" s="1106"/>
      <c r="AI382" s="1106"/>
      <c r="AJ382" s="1106"/>
      <c r="AK382" s="1106"/>
      <c r="AL382" s="1106"/>
      <c r="AM382" s="1106"/>
      <c r="AN382" s="1106"/>
      <c r="AO382" s="1106"/>
      <c r="AP382" s="1106"/>
      <c r="AQ382" s="1106"/>
      <c r="AR382" s="1106"/>
      <c r="AS382" s="1106"/>
      <c r="AT382" s="1106"/>
      <c r="AU382" s="1106"/>
      <c r="AV382" s="1106"/>
      <c r="AW382" s="1106"/>
      <c r="AX382" s="1106"/>
      <c r="AY382" s="1106"/>
      <c r="AZ382" s="1106"/>
      <c r="BA382" s="1106"/>
      <c r="BB382" s="1106"/>
      <c r="BC382" s="1106"/>
      <c r="BD382" s="1106"/>
      <c r="BE382" s="1106"/>
      <c r="BF382" s="1106"/>
      <c r="BG382" s="1106"/>
      <c r="BH382" s="1106"/>
      <c r="BI382" s="1106"/>
      <c r="BJ382" s="1106"/>
      <c r="BK382" s="1106"/>
      <c r="BL382" s="1106"/>
      <c r="BM382" s="1106"/>
      <c r="BN382" s="1106"/>
      <c r="BO382" s="1106"/>
      <c r="BP382" s="1106"/>
      <c r="BQ382" s="1106"/>
      <c r="BR382" s="1106"/>
      <c r="BS382" s="1106"/>
      <c r="BT382" s="1106"/>
      <c r="BU382" s="1106"/>
      <c r="BV382" s="1106"/>
      <c r="BW382" s="1106"/>
      <c r="BX382" s="1106"/>
      <c r="BY382" s="1106"/>
      <c r="BZ382" s="1106"/>
      <c r="CA382" s="1106"/>
      <c r="CB382" s="1106"/>
      <c r="CC382" s="1106"/>
      <c r="CD382" s="1106"/>
      <c r="CE382" s="1106"/>
      <c r="CF382" s="1106"/>
      <c r="CG382" s="1106"/>
      <c r="CH382" s="1106"/>
      <c r="CI382" s="1106"/>
      <c r="CJ382" s="1106"/>
      <c r="CK382" s="1106"/>
      <c r="CL382" s="1106"/>
      <c r="CM382" s="1106"/>
      <c r="CN382" s="1106"/>
      <c r="CO382" s="1106"/>
      <c r="CP382" s="1106"/>
      <c r="CQ382" s="1106"/>
      <c r="CR382" s="1106"/>
      <c r="CS382" s="1106"/>
      <c r="CT382" s="1106"/>
      <c r="CU382" s="1106"/>
      <c r="CV382" s="1106"/>
      <c r="CW382" s="1106"/>
      <c r="CX382" s="1106"/>
      <c r="CY382" s="1106"/>
    </row>
    <row r="383" spans="1:103" s="1116" customFormat="1" ht="15" hidden="1" customHeight="1">
      <c r="A383" s="1397"/>
      <c r="B383" s="1169"/>
      <c r="C383" s="1205"/>
      <c r="D383" s="1106"/>
      <c r="E383" s="1106"/>
      <c r="F383" s="1106"/>
      <c r="G383" s="1106"/>
      <c r="H383" s="1106"/>
      <c r="I383" s="1106"/>
      <c r="J383" s="1106"/>
      <c r="K383" s="1106"/>
      <c r="L383" s="1106"/>
      <c r="M383" s="1106"/>
      <c r="N383" s="1106"/>
      <c r="O383" s="1106"/>
      <c r="P383" s="1106"/>
      <c r="Q383" s="1106"/>
      <c r="R383" s="1106"/>
      <c r="S383" s="1106"/>
      <c r="T383" s="1106"/>
      <c r="U383" s="1106"/>
      <c r="V383" s="1106"/>
      <c r="W383" s="1106"/>
      <c r="X383" s="1106"/>
      <c r="Y383" s="1106"/>
      <c r="Z383" s="1106"/>
      <c r="AA383" s="1106"/>
      <c r="AB383" s="1106"/>
      <c r="AC383" s="1106"/>
      <c r="AD383" s="1106"/>
      <c r="AE383" s="1106"/>
      <c r="AF383" s="1106"/>
      <c r="AG383" s="1106"/>
      <c r="AH383" s="1106"/>
      <c r="AI383" s="1106"/>
      <c r="AJ383" s="1106"/>
      <c r="AK383" s="1106"/>
      <c r="AL383" s="1106"/>
      <c r="AM383" s="1106"/>
      <c r="AN383" s="1106"/>
      <c r="AO383" s="1106"/>
      <c r="AP383" s="1106"/>
      <c r="AQ383" s="1106"/>
      <c r="AR383" s="1106"/>
      <c r="AS383" s="1106"/>
      <c r="AT383" s="1106"/>
      <c r="AU383" s="1106"/>
      <c r="AV383" s="1106"/>
      <c r="AW383" s="1106"/>
      <c r="AX383" s="1106"/>
      <c r="AY383" s="1106"/>
      <c r="AZ383" s="1106"/>
      <c r="BA383" s="1106"/>
      <c r="BB383" s="1106"/>
      <c r="BC383" s="1106"/>
      <c r="BD383" s="1106"/>
      <c r="BE383" s="1106"/>
      <c r="BF383" s="1106"/>
      <c r="BG383" s="1106"/>
      <c r="BH383" s="1106"/>
      <c r="BI383" s="1106"/>
      <c r="BJ383" s="1106"/>
      <c r="BK383" s="1106"/>
      <c r="BL383" s="1106"/>
      <c r="BM383" s="1106"/>
      <c r="BN383" s="1106"/>
      <c r="BO383" s="1106"/>
      <c r="BP383" s="1106"/>
      <c r="BQ383" s="1106"/>
      <c r="BR383" s="1106"/>
      <c r="BS383" s="1106"/>
      <c r="BT383" s="1106"/>
      <c r="BU383" s="1106"/>
      <c r="BV383" s="1106"/>
      <c r="BW383" s="1106"/>
      <c r="BX383" s="1106"/>
      <c r="BY383" s="1106"/>
      <c r="BZ383" s="1106"/>
      <c r="CA383" s="1106"/>
      <c r="CB383" s="1106"/>
      <c r="CC383" s="1106"/>
      <c r="CD383" s="1106"/>
      <c r="CE383" s="1106"/>
      <c r="CF383" s="1106"/>
      <c r="CG383" s="1106"/>
      <c r="CH383" s="1106"/>
      <c r="CI383" s="1106"/>
      <c r="CJ383" s="1106"/>
      <c r="CK383" s="1106"/>
      <c r="CL383" s="1106"/>
      <c r="CM383" s="1106"/>
      <c r="CN383" s="1106"/>
      <c r="CO383" s="1106"/>
      <c r="CP383" s="1106"/>
      <c r="CQ383" s="1106"/>
      <c r="CR383" s="1106"/>
      <c r="CS383" s="1106"/>
      <c r="CT383" s="1106"/>
      <c r="CU383" s="1106"/>
      <c r="CV383" s="1106"/>
      <c r="CW383" s="1106"/>
      <c r="CX383" s="1106"/>
      <c r="CY383" s="1106"/>
    </row>
    <row r="384" spans="1:103" s="1116" customFormat="1" ht="15" hidden="1" customHeight="1">
      <c r="A384" s="1397"/>
      <c r="B384" s="1169"/>
      <c r="C384" s="1205"/>
      <c r="D384" s="1106"/>
      <c r="E384" s="1106"/>
      <c r="F384" s="1106"/>
      <c r="G384" s="1106"/>
      <c r="H384" s="1106"/>
      <c r="I384" s="1106"/>
      <c r="J384" s="1106"/>
      <c r="K384" s="1106"/>
      <c r="L384" s="1106"/>
      <c r="M384" s="1106"/>
      <c r="N384" s="1106"/>
      <c r="O384" s="1106"/>
      <c r="P384" s="1106"/>
      <c r="Q384" s="1106"/>
      <c r="R384" s="1106"/>
      <c r="S384" s="1106"/>
      <c r="T384" s="1106"/>
      <c r="U384" s="1106"/>
      <c r="V384" s="1106"/>
      <c r="W384" s="1106"/>
      <c r="X384" s="1106"/>
      <c r="Y384" s="1106"/>
      <c r="Z384" s="1106"/>
      <c r="AA384" s="1106"/>
      <c r="AB384" s="1106"/>
      <c r="AC384" s="1106"/>
      <c r="AD384" s="1106"/>
      <c r="AE384" s="1106"/>
      <c r="AF384" s="1106"/>
      <c r="AG384" s="1106"/>
      <c r="AH384" s="1106"/>
      <c r="AI384" s="1106"/>
      <c r="AJ384" s="1106"/>
      <c r="AK384" s="1106"/>
      <c r="AL384" s="1106"/>
      <c r="AM384" s="1106"/>
      <c r="AN384" s="1106"/>
      <c r="AO384" s="1106"/>
      <c r="AP384" s="1106"/>
      <c r="AQ384" s="1106"/>
      <c r="AR384" s="1106"/>
      <c r="AS384" s="1106"/>
      <c r="AT384" s="1106"/>
      <c r="AU384" s="1106"/>
      <c r="AV384" s="1106"/>
      <c r="AW384" s="1106"/>
      <c r="AX384" s="1106"/>
      <c r="AY384" s="1106"/>
      <c r="AZ384" s="1106"/>
      <c r="BA384" s="1106"/>
      <c r="BB384" s="1106"/>
      <c r="BC384" s="1106"/>
      <c r="BD384" s="1106"/>
      <c r="BE384" s="1106"/>
      <c r="BF384" s="1106"/>
      <c r="BG384" s="1106"/>
      <c r="BH384" s="1106"/>
      <c r="BI384" s="1106"/>
      <c r="BJ384" s="1106"/>
      <c r="BK384" s="1106"/>
      <c r="BL384" s="1106"/>
      <c r="BM384" s="1106"/>
      <c r="BN384" s="1106"/>
      <c r="BO384" s="1106"/>
      <c r="BP384" s="1106"/>
      <c r="BQ384" s="1106"/>
      <c r="BR384" s="1106"/>
      <c r="BS384" s="1106"/>
      <c r="BT384" s="1106"/>
      <c r="BU384" s="1106"/>
      <c r="BV384" s="1106"/>
      <c r="BW384" s="1106"/>
      <c r="BX384" s="1106"/>
      <c r="BY384" s="1106"/>
      <c r="BZ384" s="1106"/>
      <c r="CA384" s="1106"/>
      <c r="CB384" s="1106"/>
      <c r="CC384" s="1106"/>
      <c r="CD384" s="1106"/>
      <c r="CE384" s="1106"/>
      <c r="CF384" s="1106"/>
      <c r="CG384" s="1106"/>
      <c r="CH384" s="1106"/>
      <c r="CI384" s="1106"/>
      <c r="CJ384" s="1106"/>
      <c r="CK384" s="1106"/>
      <c r="CL384" s="1106"/>
      <c r="CM384" s="1106"/>
      <c r="CN384" s="1106"/>
      <c r="CO384" s="1106"/>
      <c r="CP384" s="1106"/>
      <c r="CQ384" s="1106"/>
      <c r="CR384" s="1106"/>
      <c r="CS384" s="1106"/>
      <c r="CT384" s="1106"/>
      <c r="CU384" s="1106"/>
      <c r="CV384" s="1106"/>
      <c r="CW384" s="1106"/>
      <c r="CX384" s="1106"/>
      <c r="CY384" s="1106"/>
    </row>
    <row r="385" spans="1:103" s="1116" customFormat="1" ht="15" hidden="1" customHeight="1">
      <c r="A385" s="1397"/>
      <c r="B385" s="1169"/>
      <c r="C385" s="1205"/>
      <c r="D385" s="1106"/>
      <c r="E385" s="1106"/>
      <c r="F385" s="1106"/>
      <c r="G385" s="1106"/>
      <c r="H385" s="1106"/>
      <c r="I385" s="1106"/>
      <c r="J385" s="1106"/>
      <c r="K385" s="1106"/>
      <c r="L385" s="1106"/>
      <c r="M385" s="1106"/>
      <c r="N385" s="1106"/>
      <c r="O385" s="1106"/>
      <c r="P385" s="1106"/>
      <c r="Q385" s="1106"/>
      <c r="R385" s="1106"/>
      <c r="S385" s="1106"/>
      <c r="T385" s="1106"/>
      <c r="U385" s="1106"/>
      <c r="V385" s="1106"/>
      <c r="W385" s="1106"/>
      <c r="X385" s="1106"/>
      <c r="Y385" s="1106"/>
      <c r="Z385" s="1106"/>
      <c r="AA385" s="1106"/>
      <c r="AB385" s="1106"/>
      <c r="AC385" s="1106"/>
      <c r="AD385" s="1106"/>
      <c r="AE385" s="1106"/>
      <c r="AF385" s="1106"/>
      <c r="AG385" s="1106"/>
      <c r="AH385" s="1106"/>
      <c r="AI385" s="1106"/>
      <c r="AJ385" s="1106"/>
      <c r="AK385" s="1106"/>
      <c r="AL385" s="1106"/>
      <c r="AM385" s="1106"/>
      <c r="AN385" s="1106"/>
      <c r="AO385" s="1106"/>
      <c r="AP385" s="1106"/>
      <c r="AQ385" s="1106"/>
      <c r="AR385" s="1106"/>
      <c r="AS385" s="1106"/>
      <c r="AT385" s="1106"/>
      <c r="AU385" s="1106"/>
      <c r="AV385" s="1106"/>
      <c r="AW385" s="1106"/>
      <c r="AX385" s="1106"/>
      <c r="AY385" s="1106"/>
      <c r="AZ385" s="1106"/>
      <c r="BA385" s="1106"/>
      <c r="BB385" s="1106"/>
      <c r="BC385" s="1106"/>
      <c r="BD385" s="1106"/>
      <c r="BE385" s="1106"/>
      <c r="BF385" s="1106"/>
      <c r="BG385" s="1106"/>
      <c r="BH385" s="1106"/>
      <c r="BI385" s="1106"/>
      <c r="BJ385" s="1106"/>
      <c r="BK385" s="1106"/>
      <c r="BL385" s="1106"/>
      <c r="BM385" s="1106"/>
      <c r="BN385" s="1106"/>
      <c r="BO385" s="1106"/>
      <c r="BP385" s="1106"/>
      <c r="BQ385" s="1106"/>
      <c r="BR385" s="1106"/>
      <c r="BS385" s="1106"/>
      <c r="BT385" s="1106"/>
      <c r="BU385" s="1106"/>
      <c r="BV385" s="1106"/>
      <c r="BW385" s="1106"/>
      <c r="BX385" s="1106"/>
      <c r="BY385" s="1106"/>
      <c r="BZ385" s="1106"/>
      <c r="CA385" s="1106"/>
      <c r="CB385" s="1106"/>
      <c r="CC385" s="1106"/>
      <c r="CD385" s="1106"/>
      <c r="CE385" s="1106"/>
      <c r="CF385" s="1106"/>
      <c r="CG385" s="1106"/>
      <c r="CH385" s="1106"/>
      <c r="CI385" s="1106"/>
      <c r="CJ385" s="1106"/>
      <c r="CK385" s="1106"/>
      <c r="CL385" s="1106"/>
      <c r="CM385" s="1106"/>
      <c r="CN385" s="1106"/>
      <c r="CO385" s="1106"/>
      <c r="CP385" s="1106"/>
      <c r="CQ385" s="1106"/>
      <c r="CR385" s="1106"/>
      <c r="CS385" s="1106"/>
      <c r="CT385" s="1106"/>
      <c r="CU385" s="1106"/>
      <c r="CV385" s="1106"/>
      <c r="CW385" s="1106"/>
      <c r="CX385" s="1106"/>
      <c r="CY385" s="1106"/>
    </row>
    <row r="386" spans="1:103" s="1116" customFormat="1" ht="15" hidden="1" customHeight="1">
      <c r="A386" s="1397"/>
      <c r="B386" s="1169"/>
      <c r="C386" s="1205"/>
      <c r="D386" s="1106"/>
      <c r="E386" s="1106"/>
      <c r="F386" s="1106"/>
      <c r="G386" s="1106"/>
      <c r="H386" s="1106"/>
      <c r="I386" s="1106"/>
      <c r="J386" s="1106"/>
      <c r="K386" s="1106"/>
      <c r="L386" s="1106"/>
      <c r="M386" s="1106"/>
      <c r="N386" s="1106"/>
      <c r="O386" s="1106"/>
      <c r="P386" s="1106"/>
      <c r="Q386" s="1106"/>
      <c r="R386" s="1106"/>
      <c r="S386" s="1106"/>
      <c r="T386" s="1106"/>
      <c r="U386" s="1106"/>
      <c r="V386" s="1106"/>
      <c r="W386" s="1106"/>
      <c r="X386" s="1106"/>
      <c r="Y386" s="1106"/>
      <c r="Z386" s="1106"/>
      <c r="AA386" s="1106"/>
      <c r="AB386" s="1106"/>
      <c r="AC386" s="1106"/>
      <c r="AD386" s="1106"/>
      <c r="AE386" s="1106"/>
      <c r="AF386" s="1106"/>
      <c r="AG386" s="1106"/>
      <c r="AH386" s="1106"/>
      <c r="AI386" s="1106"/>
      <c r="AJ386" s="1106"/>
      <c r="AK386" s="1106"/>
      <c r="AL386" s="1106"/>
      <c r="AM386" s="1106"/>
      <c r="AN386" s="1106"/>
      <c r="AO386" s="1106"/>
      <c r="AP386" s="1106"/>
      <c r="AQ386" s="1106"/>
      <c r="AR386" s="1106"/>
      <c r="AS386" s="1106"/>
      <c r="AT386" s="1106"/>
      <c r="AU386" s="1106"/>
      <c r="AV386" s="1106"/>
      <c r="AW386" s="1106"/>
      <c r="AX386" s="1106"/>
      <c r="AY386" s="1106"/>
      <c r="AZ386" s="1106"/>
      <c r="BA386" s="1106"/>
      <c r="BB386" s="1106"/>
      <c r="BC386" s="1106"/>
      <c r="BD386" s="1106"/>
      <c r="BE386" s="1106"/>
      <c r="BF386" s="1106"/>
      <c r="BG386" s="1106"/>
      <c r="BH386" s="1106"/>
      <c r="BI386" s="1106"/>
      <c r="BJ386" s="1106"/>
      <c r="BK386" s="1106"/>
      <c r="BL386" s="1106"/>
      <c r="BM386" s="1106"/>
      <c r="BN386" s="1106"/>
      <c r="BO386" s="1106"/>
      <c r="BP386" s="1106"/>
      <c r="BQ386" s="1106"/>
      <c r="BR386" s="1106"/>
      <c r="BS386" s="1106"/>
      <c r="BT386" s="1106"/>
      <c r="BU386" s="1106"/>
      <c r="BV386" s="1106"/>
      <c r="BW386" s="1106"/>
      <c r="BX386" s="1106"/>
      <c r="BY386" s="1106"/>
      <c r="BZ386" s="1106"/>
      <c r="CA386" s="1106"/>
      <c r="CB386" s="1106"/>
      <c r="CC386" s="1106"/>
      <c r="CD386" s="1106"/>
      <c r="CE386" s="1106"/>
      <c r="CF386" s="1106"/>
      <c r="CG386" s="1106"/>
      <c r="CH386" s="1106"/>
      <c r="CI386" s="1106"/>
      <c r="CJ386" s="1106"/>
      <c r="CK386" s="1106"/>
      <c r="CL386" s="1106"/>
      <c r="CM386" s="1106"/>
      <c r="CN386" s="1106"/>
      <c r="CO386" s="1106"/>
      <c r="CP386" s="1106"/>
      <c r="CQ386" s="1106"/>
      <c r="CR386" s="1106"/>
      <c r="CS386" s="1106"/>
      <c r="CT386" s="1106"/>
      <c r="CU386" s="1106"/>
      <c r="CV386" s="1106"/>
      <c r="CW386" s="1106"/>
      <c r="CX386" s="1106"/>
      <c r="CY386" s="1106"/>
    </row>
    <row r="387" spans="1:103" s="1116" customFormat="1" ht="15" hidden="1" customHeight="1">
      <c r="A387" s="1397"/>
      <c r="B387" s="1169"/>
      <c r="C387" s="1205"/>
      <c r="D387" s="1106"/>
      <c r="E387" s="1106"/>
      <c r="F387" s="1106"/>
      <c r="G387" s="1106"/>
      <c r="H387" s="1106"/>
      <c r="I387" s="1106"/>
      <c r="J387" s="1106"/>
      <c r="K387" s="1106"/>
      <c r="L387" s="1106"/>
      <c r="M387" s="1106"/>
      <c r="N387" s="1106"/>
      <c r="O387" s="1106"/>
      <c r="P387" s="1106"/>
      <c r="Q387" s="1106"/>
      <c r="R387" s="1106"/>
      <c r="S387" s="1106"/>
      <c r="T387" s="1106"/>
      <c r="U387" s="1106"/>
      <c r="V387" s="1106"/>
      <c r="W387" s="1106"/>
      <c r="X387" s="1106"/>
      <c r="Y387" s="1106"/>
      <c r="Z387" s="1106"/>
      <c r="AA387" s="1106"/>
      <c r="AB387" s="1106"/>
      <c r="AC387" s="1106"/>
      <c r="AD387" s="1106"/>
      <c r="AE387" s="1106"/>
      <c r="AF387" s="1106"/>
      <c r="AG387" s="1106"/>
      <c r="AH387" s="1106"/>
      <c r="AI387" s="1106"/>
      <c r="AJ387" s="1106"/>
      <c r="AK387" s="1106"/>
      <c r="AL387" s="1106"/>
      <c r="AM387" s="1106"/>
      <c r="AN387" s="1106"/>
      <c r="AO387" s="1106"/>
      <c r="AP387" s="1106"/>
      <c r="AQ387" s="1106"/>
      <c r="AR387" s="1106"/>
      <c r="AS387" s="1106"/>
      <c r="AT387" s="1106"/>
      <c r="AU387" s="1106"/>
      <c r="AV387" s="1106"/>
      <c r="AW387" s="1106"/>
      <c r="AX387" s="1106"/>
      <c r="AY387" s="1106"/>
      <c r="AZ387" s="1106"/>
      <c r="BA387" s="1106"/>
      <c r="BB387" s="1106"/>
      <c r="BC387" s="1106"/>
      <c r="BD387" s="1106"/>
      <c r="BE387" s="1106"/>
      <c r="BF387" s="1106"/>
      <c r="BG387" s="1106"/>
      <c r="BH387" s="1106"/>
      <c r="BI387" s="1106"/>
      <c r="BJ387" s="1106"/>
      <c r="BK387" s="1106"/>
      <c r="BL387" s="1106"/>
      <c r="BM387" s="1106"/>
      <c r="BN387" s="1106"/>
      <c r="BO387" s="1106"/>
      <c r="BP387" s="1106"/>
      <c r="BQ387" s="1106"/>
      <c r="BR387" s="1106"/>
      <c r="BS387" s="1106"/>
      <c r="BT387" s="1106"/>
      <c r="BU387" s="1106"/>
      <c r="BV387" s="1106"/>
      <c r="BW387" s="1106"/>
      <c r="BX387" s="1106"/>
      <c r="BY387" s="1106"/>
      <c r="BZ387" s="1106"/>
      <c r="CA387" s="1106"/>
      <c r="CB387" s="1106"/>
      <c r="CC387" s="1106"/>
      <c r="CD387" s="1106"/>
      <c r="CE387" s="1106"/>
      <c r="CF387" s="1106"/>
      <c r="CG387" s="1106"/>
      <c r="CH387" s="1106"/>
      <c r="CI387" s="1106"/>
      <c r="CJ387" s="1106"/>
      <c r="CK387" s="1106"/>
      <c r="CL387" s="1106"/>
      <c r="CM387" s="1106"/>
      <c r="CN387" s="1106"/>
      <c r="CO387" s="1106"/>
      <c r="CP387" s="1106"/>
      <c r="CQ387" s="1106"/>
      <c r="CR387" s="1106"/>
      <c r="CS387" s="1106"/>
      <c r="CT387" s="1106"/>
      <c r="CU387" s="1106"/>
      <c r="CV387" s="1106"/>
      <c r="CW387" s="1106"/>
      <c r="CX387" s="1106"/>
      <c r="CY387" s="1106"/>
    </row>
    <row r="388" spans="1:103" s="1116" customFormat="1" ht="15" hidden="1" customHeight="1">
      <c r="A388" s="1397"/>
      <c r="B388" s="1169"/>
      <c r="C388" s="1205"/>
      <c r="D388" s="1106"/>
      <c r="E388" s="1106"/>
      <c r="F388" s="1106"/>
      <c r="G388" s="1106"/>
      <c r="H388" s="1106"/>
      <c r="I388" s="1106"/>
      <c r="J388" s="1106"/>
      <c r="K388" s="1106"/>
      <c r="L388" s="1106"/>
      <c r="M388" s="1106"/>
      <c r="N388" s="1106"/>
      <c r="O388" s="1106"/>
      <c r="P388" s="1106"/>
      <c r="Q388" s="1106"/>
      <c r="R388" s="1106"/>
      <c r="S388" s="1106"/>
      <c r="T388" s="1106"/>
      <c r="U388" s="1106"/>
      <c r="V388" s="1106"/>
      <c r="W388" s="1106"/>
      <c r="X388" s="1106"/>
      <c r="Y388" s="1106"/>
      <c r="Z388" s="1106"/>
      <c r="AA388" s="1106"/>
      <c r="AB388" s="1106"/>
      <c r="AC388" s="1106"/>
      <c r="AD388" s="1106"/>
      <c r="AE388" s="1106"/>
      <c r="AF388" s="1106"/>
      <c r="AG388" s="1106"/>
      <c r="AH388" s="1106"/>
      <c r="AI388" s="1106"/>
      <c r="AJ388" s="1106"/>
      <c r="AK388" s="1106"/>
      <c r="AL388" s="1106"/>
      <c r="AM388" s="1106"/>
      <c r="AN388" s="1106"/>
      <c r="AO388" s="1106"/>
      <c r="AP388" s="1106"/>
      <c r="AQ388" s="1106"/>
      <c r="AR388" s="1106"/>
      <c r="AS388" s="1106"/>
      <c r="AT388" s="1106"/>
      <c r="AU388" s="1106"/>
      <c r="AV388" s="1106"/>
      <c r="AW388" s="1106"/>
      <c r="AX388" s="1106"/>
      <c r="AY388" s="1106"/>
      <c r="AZ388" s="1106"/>
      <c r="BA388" s="1106"/>
      <c r="BB388" s="1106"/>
      <c r="BC388" s="1106"/>
      <c r="BD388" s="1106"/>
      <c r="BE388" s="1106"/>
      <c r="BF388" s="1106"/>
      <c r="BG388" s="1106"/>
      <c r="BH388" s="1106"/>
      <c r="BI388" s="1106"/>
      <c r="BJ388" s="1106"/>
      <c r="BK388" s="1106"/>
      <c r="BL388" s="1106"/>
      <c r="BM388" s="1106"/>
      <c r="BN388" s="1106"/>
      <c r="BO388" s="1106"/>
      <c r="BP388" s="1106"/>
      <c r="BQ388" s="1106"/>
      <c r="BR388" s="1106"/>
      <c r="BS388" s="1106"/>
      <c r="BT388" s="1106"/>
      <c r="BU388" s="1106"/>
      <c r="BV388" s="1106"/>
      <c r="BW388" s="1106"/>
      <c r="BX388" s="1106"/>
      <c r="BY388" s="1106"/>
      <c r="BZ388" s="1106"/>
      <c r="CA388" s="1106"/>
      <c r="CB388" s="1106"/>
      <c r="CC388" s="1106"/>
      <c r="CD388" s="1106"/>
      <c r="CE388" s="1106"/>
      <c r="CF388" s="1106"/>
      <c r="CG388" s="1106"/>
      <c r="CH388" s="1106"/>
      <c r="CI388" s="1106"/>
      <c r="CJ388" s="1106"/>
      <c r="CK388" s="1106"/>
      <c r="CL388" s="1106"/>
      <c r="CM388" s="1106"/>
      <c r="CN388" s="1106"/>
      <c r="CO388" s="1106"/>
      <c r="CP388" s="1106"/>
      <c r="CQ388" s="1106"/>
      <c r="CR388" s="1106"/>
      <c r="CS388" s="1106"/>
      <c r="CT388" s="1106"/>
      <c r="CU388" s="1106"/>
      <c r="CV388" s="1106"/>
      <c r="CW388" s="1106"/>
      <c r="CX388" s="1106"/>
      <c r="CY388" s="1106"/>
    </row>
    <row r="389" spans="1:103" s="1116" customFormat="1" ht="15" hidden="1" customHeight="1">
      <c r="A389" s="1397"/>
      <c r="B389" s="1169"/>
      <c r="C389" s="1205"/>
      <c r="D389" s="1106"/>
      <c r="E389" s="1106"/>
      <c r="F389" s="1106"/>
      <c r="G389" s="1106"/>
      <c r="H389" s="1106"/>
      <c r="I389" s="1106"/>
      <c r="J389" s="1106"/>
      <c r="K389" s="1106"/>
      <c r="L389" s="1106"/>
      <c r="M389" s="1106"/>
      <c r="N389" s="1106"/>
      <c r="O389" s="1106"/>
      <c r="P389" s="1106"/>
      <c r="Q389" s="1106"/>
      <c r="R389" s="1106"/>
      <c r="S389" s="1106"/>
      <c r="T389" s="1106"/>
      <c r="U389" s="1106"/>
      <c r="V389" s="1106"/>
      <c r="W389" s="1106"/>
      <c r="X389" s="1106"/>
      <c r="Y389" s="1106"/>
      <c r="Z389" s="1106"/>
      <c r="AA389" s="1106"/>
      <c r="AB389" s="1106"/>
      <c r="AC389" s="1106"/>
      <c r="AD389" s="1106"/>
      <c r="AE389" s="1106"/>
      <c r="AF389" s="1106"/>
      <c r="AG389" s="1106"/>
      <c r="AH389" s="1106"/>
      <c r="AI389" s="1106"/>
      <c r="AJ389" s="1106"/>
      <c r="AK389" s="1106"/>
      <c r="AL389" s="1106"/>
      <c r="AM389" s="1106"/>
      <c r="AN389" s="1106"/>
      <c r="AO389" s="1106"/>
      <c r="AP389" s="1106"/>
      <c r="AQ389" s="1106"/>
      <c r="AR389" s="1106"/>
      <c r="AS389" s="1106"/>
      <c r="AT389" s="1106"/>
      <c r="AU389" s="1106"/>
      <c r="AV389" s="1106"/>
      <c r="AW389" s="1106"/>
      <c r="AX389" s="1106"/>
      <c r="AY389" s="1106"/>
      <c r="AZ389" s="1106"/>
      <c r="BA389" s="1106"/>
      <c r="BB389" s="1106"/>
      <c r="BC389" s="1106"/>
      <c r="BD389" s="1106"/>
      <c r="BE389" s="1106"/>
      <c r="BF389" s="1106"/>
      <c r="BG389" s="1106"/>
      <c r="BH389" s="1106"/>
      <c r="BI389" s="1106"/>
      <c r="BJ389" s="1106"/>
      <c r="BK389" s="1106"/>
      <c r="BL389" s="1106"/>
      <c r="BM389" s="1106"/>
      <c r="BN389" s="1106"/>
      <c r="BO389" s="1106"/>
      <c r="BP389" s="1106"/>
      <c r="BQ389" s="1106"/>
      <c r="BR389" s="1106"/>
      <c r="BS389" s="1106"/>
      <c r="BT389" s="1106"/>
      <c r="BU389" s="1106"/>
      <c r="BV389" s="1106"/>
      <c r="BW389" s="1106"/>
      <c r="BX389" s="1106"/>
      <c r="BY389" s="1106"/>
      <c r="BZ389" s="1106"/>
      <c r="CA389" s="1106"/>
      <c r="CB389" s="1106"/>
      <c r="CC389" s="1106"/>
      <c r="CD389" s="1106"/>
      <c r="CE389" s="1106"/>
      <c r="CF389" s="1106"/>
      <c r="CG389" s="1106"/>
      <c r="CH389" s="1106"/>
      <c r="CI389" s="1106"/>
      <c r="CJ389" s="1106"/>
      <c r="CK389" s="1106"/>
      <c r="CL389" s="1106"/>
      <c r="CM389" s="1106"/>
      <c r="CN389" s="1106"/>
      <c r="CO389" s="1106"/>
      <c r="CP389" s="1106"/>
      <c r="CQ389" s="1106"/>
      <c r="CR389" s="1106"/>
      <c r="CS389" s="1106"/>
      <c r="CT389" s="1106"/>
      <c r="CU389" s="1106"/>
      <c r="CV389" s="1106"/>
      <c r="CW389" s="1106"/>
      <c r="CX389" s="1106"/>
      <c r="CY389" s="1106"/>
    </row>
    <row r="390" spans="1:103" s="1116" customFormat="1" ht="15" hidden="1" customHeight="1">
      <c r="A390" s="1397"/>
      <c r="B390" s="1169"/>
      <c r="C390" s="1205"/>
      <c r="D390" s="1106"/>
      <c r="E390" s="1106"/>
      <c r="F390" s="1106"/>
      <c r="G390" s="1106"/>
      <c r="H390" s="1106"/>
      <c r="I390" s="1106"/>
      <c r="J390" s="1106"/>
      <c r="K390" s="1106"/>
      <c r="L390" s="1106"/>
      <c r="M390" s="1106"/>
      <c r="N390" s="1106"/>
      <c r="O390" s="1106"/>
      <c r="P390" s="1106"/>
      <c r="Q390" s="1106"/>
      <c r="R390" s="1106"/>
      <c r="S390" s="1106"/>
      <c r="T390" s="1106"/>
      <c r="U390" s="1106"/>
      <c r="V390" s="1106"/>
      <c r="W390" s="1106"/>
      <c r="X390" s="1106"/>
      <c r="Y390" s="1106"/>
      <c r="Z390" s="1106"/>
      <c r="AA390" s="1106"/>
      <c r="AB390" s="1106"/>
      <c r="AC390" s="1106"/>
      <c r="AD390" s="1106"/>
      <c r="AE390" s="1106"/>
      <c r="AF390" s="1106"/>
      <c r="AG390" s="1106"/>
      <c r="AH390" s="1106"/>
      <c r="AI390" s="1106"/>
      <c r="AJ390" s="1106"/>
      <c r="AK390" s="1106"/>
      <c r="AL390" s="1106"/>
      <c r="AM390" s="1106"/>
      <c r="AN390" s="1106"/>
      <c r="AO390" s="1106"/>
      <c r="AP390" s="1106"/>
      <c r="AQ390" s="1106"/>
      <c r="AR390" s="1106"/>
      <c r="AS390" s="1106"/>
      <c r="AT390" s="1106"/>
      <c r="AU390" s="1106"/>
      <c r="AV390" s="1106"/>
      <c r="AW390" s="1106"/>
      <c r="AX390" s="1106"/>
      <c r="AY390" s="1106"/>
      <c r="AZ390" s="1106"/>
      <c r="BA390" s="1106"/>
      <c r="BB390" s="1106"/>
      <c r="BC390" s="1106"/>
      <c r="BD390" s="1106"/>
      <c r="BE390" s="1106"/>
      <c r="BF390" s="1106"/>
      <c r="BG390" s="1106"/>
      <c r="BH390" s="1106"/>
      <c r="BI390" s="1106"/>
      <c r="BJ390" s="1106"/>
      <c r="BK390" s="1106"/>
      <c r="BL390" s="1106"/>
      <c r="BM390" s="1106"/>
      <c r="BN390" s="1106"/>
      <c r="BO390" s="1106"/>
      <c r="BP390" s="1106"/>
      <c r="BQ390" s="1106"/>
      <c r="BR390" s="1106"/>
      <c r="BS390" s="1106"/>
      <c r="BT390" s="1106"/>
      <c r="BU390" s="1106"/>
      <c r="BV390" s="1106"/>
      <c r="BW390" s="1106"/>
      <c r="BX390" s="1106"/>
      <c r="BY390" s="1106"/>
      <c r="BZ390" s="1106"/>
      <c r="CA390" s="1106"/>
      <c r="CB390" s="1106"/>
      <c r="CC390" s="1106"/>
      <c r="CD390" s="1106"/>
      <c r="CE390" s="1106"/>
      <c r="CF390" s="1106"/>
      <c r="CG390" s="1106"/>
      <c r="CH390" s="1106"/>
      <c r="CI390" s="1106"/>
      <c r="CJ390" s="1106"/>
      <c r="CK390" s="1106"/>
      <c r="CL390" s="1106"/>
      <c r="CM390" s="1106"/>
      <c r="CN390" s="1106"/>
      <c r="CO390" s="1106"/>
      <c r="CP390" s="1106"/>
      <c r="CQ390" s="1106"/>
      <c r="CR390" s="1106"/>
      <c r="CS390" s="1106"/>
      <c r="CT390" s="1106"/>
      <c r="CU390" s="1106"/>
      <c r="CV390" s="1106"/>
      <c r="CW390" s="1106"/>
      <c r="CX390" s="1106"/>
      <c r="CY390" s="1106"/>
    </row>
    <row r="391" spans="1:103" s="1116" customFormat="1" ht="15" hidden="1" customHeight="1">
      <c r="A391" s="1397"/>
      <c r="B391" s="1169"/>
      <c r="C391" s="1205"/>
      <c r="D391" s="1106"/>
      <c r="E391" s="1106"/>
      <c r="F391" s="1106"/>
      <c r="G391" s="1106"/>
      <c r="H391" s="1106"/>
      <c r="I391" s="1106"/>
      <c r="J391" s="1106"/>
      <c r="K391" s="1106"/>
      <c r="L391" s="1106"/>
      <c r="M391" s="1106"/>
      <c r="N391" s="1106"/>
      <c r="O391" s="1106"/>
      <c r="P391" s="1106"/>
      <c r="Q391" s="1106"/>
      <c r="R391" s="1106"/>
      <c r="S391" s="1106"/>
      <c r="T391" s="1106"/>
      <c r="U391" s="1106"/>
      <c r="V391" s="1106"/>
      <c r="W391" s="1106"/>
      <c r="X391" s="1106"/>
      <c r="Y391" s="1106"/>
      <c r="Z391" s="1106"/>
      <c r="AA391" s="1106"/>
      <c r="AB391" s="1106"/>
      <c r="AC391" s="1106"/>
      <c r="AD391" s="1106"/>
      <c r="AE391" s="1106"/>
      <c r="AF391" s="1106"/>
      <c r="AG391" s="1106"/>
      <c r="AH391" s="1106"/>
      <c r="AI391" s="1106"/>
      <c r="AJ391" s="1106"/>
      <c r="AK391" s="1106"/>
      <c r="AL391" s="1106"/>
      <c r="AM391" s="1106"/>
      <c r="AN391" s="1106"/>
      <c r="AO391" s="1106"/>
      <c r="AP391" s="1106"/>
      <c r="AQ391" s="1106"/>
      <c r="AR391" s="1106"/>
      <c r="AS391" s="1106"/>
      <c r="AT391" s="1106"/>
      <c r="AU391" s="1106"/>
      <c r="AV391" s="1106"/>
      <c r="AW391" s="1106"/>
      <c r="AX391" s="1106"/>
      <c r="AY391" s="1106"/>
      <c r="AZ391" s="1106"/>
      <c r="BA391" s="1106"/>
      <c r="BB391" s="1106"/>
      <c r="BC391" s="1106"/>
      <c r="BD391" s="1106"/>
      <c r="BE391" s="1106"/>
      <c r="BF391" s="1106"/>
      <c r="BG391" s="1106"/>
      <c r="BH391" s="1106"/>
      <c r="BI391" s="1106"/>
      <c r="BJ391" s="1106"/>
      <c r="BK391" s="1106"/>
      <c r="BL391" s="1106"/>
      <c r="BM391" s="1106"/>
      <c r="BN391" s="1106"/>
      <c r="BO391" s="1106"/>
      <c r="BP391" s="1106"/>
      <c r="BQ391" s="1106"/>
      <c r="BR391" s="1106"/>
      <c r="BS391" s="1106"/>
      <c r="BT391" s="1106"/>
      <c r="BU391" s="1106"/>
      <c r="BV391" s="1106"/>
      <c r="BW391" s="1106"/>
      <c r="BX391" s="1106"/>
      <c r="BY391" s="1106"/>
      <c r="BZ391" s="1106"/>
      <c r="CA391" s="1106"/>
      <c r="CB391" s="1106"/>
      <c r="CC391" s="1106"/>
      <c r="CD391" s="1106"/>
      <c r="CE391" s="1106"/>
      <c r="CF391" s="1106"/>
      <c r="CG391" s="1106"/>
      <c r="CH391" s="1106"/>
      <c r="CI391" s="1106"/>
      <c r="CJ391" s="1106"/>
      <c r="CK391" s="1106"/>
      <c r="CL391" s="1106"/>
      <c r="CM391" s="1106"/>
      <c r="CN391" s="1106"/>
      <c r="CO391" s="1106"/>
      <c r="CP391" s="1106"/>
      <c r="CQ391" s="1106"/>
      <c r="CR391" s="1106"/>
      <c r="CS391" s="1106"/>
      <c r="CT391" s="1106"/>
      <c r="CU391" s="1106"/>
      <c r="CV391" s="1106"/>
      <c r="CW391" s="1106"/>
      <c r="CX391" s="1106"/>
      <c r="CY391" s="1106"/>
    </row>
    <row r="392" spans="1:103" s="1116" customFormat="1" ht="15" hidden="1" customHeight="1">
      <c r="A392" s="1397"/>
      <c r="B392" s="1169"/>
      <c r="C392" s="1205"/>
      <c r="D392" s="1106"/>
      <c r="E392" s="1106"/>
      <c r="F392" s="1106"/>
      <c r="G392" s="1106"/>
      <c r="H392" s="1106"/>
      <c r="I392" s="1106"/>
      <c r="J392" s="1106"/>
      <c r="K392" s="1106"/>
      <c r="L392" s="1106"/>
      <c r="M392" s="1106"/>
      <c r="N392" s="1106"/>
      <c r="O392" s="1106"/>
      <c r="P392" s="1106"/>
      <c r="Q392" s="1106"/>
      <c r="R392" s="1106"/>
      <c r="S392" s="1106"/>
      <c r="T392" s="1106"/>
      <c r="U392" s="1106"/>
      <c r="V392" s="1106"/>
      <c r="W392" s="1106"/>
      <c r="X392" s="1106"/>
      <c r="Y392" s="1106"/>
      <c r="Z392" s="1106"/>
      <c r="AA392" s="1106"/>
      <c r="AB392" s="1106"/>
      <c r="AC392" s="1106"/>
      <c r="AD392" s="1106"/>
      <c r="AE392" s="1106"/>
      <c r="AF392" s="1106"/>
      <c r="AG392" s="1106"/>
      <c r="AH392" s="1106"/>
      <c r="AI392" s="1106"/>
      <c r="AJ392" s="1106"/>
      <c r="AK392" s="1106"/>
      <c r="AL392" s="1106"/>
      <c r="AM392" s="1106"/>
      <c r="AN392" s="1106"/>
      <c r="AO392" s="1106"/>
      <c r="AP392" s="1106"/>
      <c r="AQ392" s="1106"/>
      <c r="AR392" s="1106"/>
      <c r="AS392" s="1106"/>
      <c r="AT392" s="1106"/>
      <c r="AU392" s="1106"/>
      <c r="AV392" s="1106"/>
      <c r="AW392" s="1106"/>
      <c r="AX392" s="1106"/>
      <c r="AY392" s="1106"/>
      <c r="AZ392" s="1106"/>
      <c r="BA392" s="1106"/>
      <c r="BB392" s="1106"/>
      <c r="BC392" s="1106"/>
      <c r="BD392" s="1106"/>
      <c r="BE392" s="1106"/>
      <c r="BF392" s="1106"/>
      <c r="BG392" s="1106"/>
      <c r="BH392" s="1106"/>
      <c r="BI392" s="1106"/>
      <c r="BJ392" s="1106"/>
      <c r="BK392" s="1106"/>
      <c r="BL392" s="1106"/>
      <c r="BM392" s="1106"/>
      <c r="BN392" s="1106"/>
      <c r="BO392" s="1106"/>
      <c r="BP392" s="1106"/>
      <c r="BQ392" s="1106"/>
      <c r="BR392" s="1106"/>
      <c r="BS392" s="1106"/>
      <c r="BT392" s="1106"/>
      <c r="BU392" s="1106"/>
      <c r="BV392" s="1106"/>
      <c r="BW392" s="1106"/>
      <c r="BX392" s="1106"/>
      <c r="BY392" s="1106"/>
      <c r="BZ392" s="1106"/>
      <c r="CA392" s="1106"/>
      <c r="CB392" s="1106"/>
      <c r="CC392" s="1106"/>
      <c r="CD392" s="1106"/>
      <c r="CE392" s="1106"/>
      <c r="CF392" s="1106"/>
      <c r="CG392" s="1106"/>
      <c r="CH392" s="1106"/>
      <c r="CI392" s="1106"/>
      <c r="CJ392" s="1106"/>
      <c r="CK392" s="1106"/>
      <c r="CL392" s="1106"/>
      <c r="CM392" s="1106"/>
      <c r="CN392" s="1106"/>
      <c r="CO392" s="1106"/>
      <c r="CP392" s="1106"/>
      <c r="CQ392" s="1106"/>
      <c r="CR392" s="1106"/>
      <c r="CS392" s="1106"/>
      <c r="CT392" s="1106"/>
      <c r="CU392" s="1106"/>
      <c r="CV392" s="1106"/>
      <c r="CW392" s="1106"/>
      <c r="CX392" s="1106"/>
      <c r="CY392" s="1106"/>
    </row>
    <row r="393" spans="1:103" s="1116" customFormat="1" ht="15" hidden="1" customHeight="1">
      <c r="A393" s="1397"/>
      <c r="B393" s="1169"/>
      <c r="C393" s="1205"/>
      <c r="D393" s="1106"/>
      <c r="E393" s="1106"/>
      <c r="F393" s="1106"/>
      <c r="G393" s="1106"/>
      <c r="H393" s="1106"/>
      <c r="I393" s="1106"/>
      <c r="J393" s="1106"/>
      <c r="K393" s="1106"/>
      <c r="L393" s="1106"/>
      <c r="M393" s="1106"/>
      <c r="N393" s="1106"/>
      <c r="O393" s="1106"/>
      <c r="P393" s="1106"/>
      <c r="Q393" s="1106"/>
      <c r="R393" s="1106"/>
      <c r="S393" s="1106"/>
      <c r="T393" s="1106"/>
      <c r="U393" s="1106"/>
      <c r="V393" s="1106"/>
      <c r="W393" s="1106"/>
      <c r="X393" s="1106"/>
      <c r="Y393" s="1106"/>
      <c r="Z393" s="1106"/>
      <c r="AA393" s="1106"/>
      <c r="AB393" s="1106"/>
      <c r="AC393" s="1106"/>
      <c r="AD393" s="1106"/>
      <c r="AE393" s="1106"/>
      <c r="AF393" s="1106"/>
      <c r="AG393" s="1106"/>
      <c r="AH393" s="1106"/>
      <c r="AI393" s="1106"/>
      <c r="AJ393" s="1106"/>
      <c r="AK393" s="1106"/>
      <c r="AL393" s="1106"/>
      <c r="AM393" s="1106"/>
      <c r="AN393" s="1106"/>
      <c r="AO393" s="1106"/>
      <c r="AP393" s="1106"/>
      <c r="AQ393" s="1106"/>
      <c r="AR393" s="1106"/>
      <c r="AS393" s="1106"/>
      <c r="AT393" s="1106"/>
      <c r="AU393" s="1106"/>
      <c r="AV393" s="1106"/>
      <c r="AW393" s="1106"/>
      <c r="AX393" s="1106"/>
      <c r="AY393" s="1106"/>
      <c r="AZ393" s="1106"/>
      <c r="BA393" s="1106"/>
      <c r="BB393" s="1106"/>
      <c r="BC393" s="1106"/>
      <c r="BD393" s="1106"/>
      <c r="BE393" s="1106"/>
      <c r="BF393" s="1106"/>
      <c r="BG393" s="1106"/>
      <c r="BH393" s="1106"/>
      <c r="BI393" s="1106"/>
      <c r="BJ393" s="1106"/>
      <c r="BK393" s="1106"/>
      <c r="BL393" s="1106"/>
      <c r="BM393" s="1106"/>
      <c r="BN393" s="1106"/>
      <c r="BO393" s="1106"/>
      <c r="BP393" s="1106"/>
      <c r="BQ393" s="1106"/>
      <c r="BR393" s="1106"/>
      <c r="BS393" s="1106"/>
      <c r="BT393" s="1106"/>
      <c r="BU393" s="1106"/>
      <c r="BV393" s="1106"/>
      <c r="BW393" s="1106"/>
      <c r="BX393" s="1106"/>
      <c r="BY393" s="1106"/>
      <c r="BZ393" s="1106"/>
      <c r="CA393" s="1106"/>
      <c r="CB393" s="1106"/>
      <c r="CC393" s="1106"/>
      <c r="CD393" s="1106"/>
      <c r="CE393" s="1106"/>
      <c r="CF393" s="1106"/>
      <c r="CG393" s="1106"/>
      <c r="CH393" s="1106"/>
      <c r="CI393" s="1106"/>
      <c r="CJ393" s="1106"/>
      <c r="CK393" s="1106"/>
      <c r="CL393" s="1106"/>
      <c r="CM393" s="1106"/>
      <c r="CN393" s="1106"/>
      <c r="CO393" s="1106"/>
      <c r="CP393" s="1106"/>
      <c r="CQ393" s="1106"/>
      <c r="CR393" s="1106"/>
      <c r="CS393" s="1106"/>
      <c r="CT393" s="1106"/>
      <c r="CU393" s="1106"/>
      <c r="CV393" s="1106"/>
      <c r="CW393" s="1106"/>
      <c r="CX393" s="1106"/>
      <c r="CY393" s="1106"/>
    </row>
    <row r="394" spans="1:103" s="1116" customFormat="1" ht="15" hidden="1" customHeight="1">
      <c r="A394" s="1397"/>
      <c r="B394" s="1169"/>
      <c r="C394" s="1205"/>
      <c r="D394" s="1106"/>
      <c r="E394" s="1106"/>
      <c r="F394" s="1106"/>
      <c r="G394" s="1106"/>
      <c r="H394" s="1106"/>
      <c r="I394" s="1106"/>
      <c r="J394" s="1106"/>
      <c r="K394" s="1106"/>
      <c r="L394" s="1106"/>
      <c r="M394" s="1106"/>
      <c r="N394" s="1106"/>
      <c r="O394" s="1106"/>
      <c r="P394" s="1106"/>
      <c r="Q394" s="1106"/>
      <c r="R394" s="1106"/>
      <c r="S394" s="1106"/>
      <c r="T394" s="1106"/>
      <c r="U394" s="1106"/>
      <c r="V394" s="1106"/>
      <c r="W394" s="1106"/>
      <c r="X394" s="1106"/>
      <c r="Y394" s="1106"/>
      <c r="Z394" s="1106"/>
      <c r="AA394" s="1106"/>
      <c r="AB394" s="1106"/>
      <c r="AC394" s="1106"/>
      <c r="AD394" s="1106"/>
      <c r="AE394" s="1106"/>
      <c r="AF394" s="1106"/>
      <c r="AG394" s="1106"/>
      <c r="AH394" s="1106"/>
      <c r="AI394" s="1106"/>
      <c r="AJ394" s="1106"/>
      <c r="AK394" s="1106"/>
      <c r="AL394" s="1106"/>
      <c r="AM394" s="1106"/>
      <c r="AN394" s="1106"/>
      <c r="AO394" s="1106"/>
      <c r="AP394" s="1106"/>
      <c r="AQ394" s="1106"/>
      <c r="AR394" s="1106"/>
      <c r="AS394" s="1106"/>
      <c r="AT394" s="1106"/>
      <c r="AU394" s="1106"/>
      <c r="AV394" s="1106"/>
      <c r="AW394" s="1106"/>
      <c r="AX394" s="1106"/>
      <c r="AY394" s="1106"/>
      <c r="AZ394" s="1106"/>
      <c r="BA394" s="1106"/>
      <c r="BB394" s="1106"/>
      <c r="BC394" s="1106"/>
      <c r="BD394" s="1106"/>
      <c r="BE394" s="1106"/>
      <c r="BF394" s="1106"/>
      <c r="BG394" s="1106"/>
      <c r="BH394" s="1106"/>
      <c r="BI394" s="1106"/>
      <c r="BJ394" s="1106"/>
      <c r="BK394" s="1106"/>
      <c r="BL394" s="1106"/>
      <c r="BM394" s="1106"/>
      <c r="BN394" s="1106"/>
      <c r="BO394" s="1106"/>
      <c r="BP394" s="1106"/>
      <c r="BQ394" s="1106"/>
      <c r="BR394" s="1106"/>
      <c r="BS394" s="1106"/>
      <c r="BT394" s="1106"/>
      <c r="BU394" s="1106"/>
      <c r="BV394" s="1106"/>
      <c r="BW394" s="1106"/>
      <c r="BX394" s="1106"/>
      <c r="BY394" s="1106"/>
      <c r="BZ394" s="1106"/>
      <c r="CA394" s="1106"/>
      <c r="CB394" s="1106"/>
      <c r="CC394" s="1106"/>
      <c r="CD394" s="1106"/>
      <c r="CE394" s="1106"/>
      <c r="CF394" s="1106"/>
      <c r="CG394" s="1106"/>
      <c r="CH394" s="1106"/>
      <c r="CI394" s="1106"/>
      <c r="CJ394" s="1106"/>
      <c r="CK394" s="1106"/>
      <c r="CL394" s="1106"/>
      <c r="CM394" s="1106"/>
      <c r="CN394" s="1106"/>
      <c r="CO394" s="1106"/>
      <c r="CP394" s="1106"/>
      <c r="CQ394" s="1106"/>
      <c r="CR394" s="1106"/>
      <c r="CS394" s="1106"/>
      <c r="CT394" s="1106"/>
      <c r="CU394" s="1106"/>
      <c r="CV394" s="1106"/>
      <c r="CW394" s="1106"/>
      <c r="CX394" s="1106"/>
      <c r="CY394" s="1106"/>
    </row>
    <row r="395" spans="1:103" s="1116" customFormat="1" ht="15" hidden="1" customHeight="1">
      <c r="A395" s="1397"/>
      <c r="B395" s="1169"/>
      <c r="C395" s="1205"/>
      <c r="D395" s="1106"/>
      <c r="E395" s="1106"/>
      <c r="F395" s="1106"/>
      <c r="G395" s="1106"/>
      <c r="H395" s="1106"/>
      <c r="I395" s="1106"/>
      <c r="J395" s="1106"/>
      <c r="K395" s="1106"/>
      <c r="L395" s="1106"/>
      <c r="M395" s="1106"/>
      <c r="N395" s="1106"/>
      <c r="O395" s="1106"/>
      <c r="P395" s="1106"/>
      <c r="Q395" s="1106"/>
      <c r="R395" s="1106"/>
      <c r="S395" s="1106"/>
      <c r="T395" s="1106"/>
      <c r="U395" s="1106"/>
      <c r="V395" s="1106"/>
      <c r="W395" s="1106"/>
      <c r="X395" s="1106"/>
      <c r="Y395" s="1106"/>
      <c r="Z395" s="1106"/>
      <c r="AA395" s="1106"/>
      <c r="AB395" s="1106"/>
      <c r="AC395" s="1106"/>
      <c r="AD395" s="1106"/>
      <c r="AE395" s="1106"/>
      <c r="AF395" s="1106"/>
      <c r="AG395" s="1106"/>
      <c r="AH395" s="1106"/>
      <c r="AI395" s="1106"/>
      <c r="AJ395" s="1106"/>
      <c r="AK395" s="1106"/>
      <c r="AL395" s="1106"/>
      <c r="AM395" s="1106"/>
      <c r="AN395" s="1106"/>
      <c r="AO395" s="1106"/>
      <c r="AP395" s="1106"/>
      <c r="AQ395" s="1106"/>
      <c r="AR395" s="1106"/>
      <c r="AS395" s="1106"/>
      <c r="AT395" s="1106"/>
      <c r="AU395" s="1106"/>
      <c r="AV395" s="1106"/>
      <c r="AW395" s="1106"/>
      <c r="AX395" s="1106"/>
      <c r="AY395" s="1106"/>
      <c r="AZ395" s="1106"/>
      <c r="BA395" s="1106"/>
      <c r="BB395" s="1106"/>
      <c r="BC395" s="1106"/>
      <c r="BD395" s="1106"/>
      <c r="BE395" s="1106"/>
      <c r="BF395" s="1106"/>
      <c r="BG395" s="1106"/>
      <c r="BH395" s="1106"/>
      <c r="BI395" s="1106"/>
      <c r="BJ395" s="1106"/>
      <c r="BK395" s="1106"/>
      <c r="BL395" s="1106"/>
      <c r="BM395" s="1106"/>
      <c r="BN395" s="1106"/>
      <c r="BO395" s="1106"/>
      <c r="BP395" s="1106"/>
      <c r="BQ395" s="1106"/>
      <c r="BR395" s="1106"/>
      <c r="BS395" s="1106"/>
      <c r="BT395" s="1106"/>
      <c r="BU395" s="1106"/>
      <c r="BV395" s="1106"/>
      <c r="BW395" s="1106"/>
      <c r="BX395" s="1106"/>
      <c r="BY395" s="1106"/>
      <c r="BZ395" s="1106"/>
      <c r="CA395" s="1106"/>
      <c r="CB395" s="1106"/>
      <c r="CC395" s="1106"/>
      <c r="CD395" s="1106"/>
      <c r="CE395" s="1106"/>
      <c r="CF395" s="1106"/>
      <c r="CG395" s="1106"/>
      <c r="CH395" s="1106"/>
      <c r="CI395" s="1106"/>
      <c r="CJ395" s="1106"/>
      <c r="CK395" s="1106"/>
      <c r="CL395" s="1106"/>
      <c r="CM395" s="1106"/>
      <c r="CN395" s="1106"/>
      <c r="CO395" s="1106"/>
      <c r="CP395" s="1106"/>
      <c r="CQ395" s="1106"/>
      <c r="CR395" s="1106"/>
      <c r="CS395" s="1106"/>
      <c r="CT395" s="1106"/>
      <c r="CU395" s="1106"/>
      <c r="CV395" s="1106"/>
      <c r="CW395" s="1106"/>
      <c r="CX395" s="1106"/>
      <c r="CY395" s="1106"/>
    </row>
    <row r="396" spans="1:103" s="1116" customFormat="1" ht="15" hidden="1" customHeight="1">
      <c r="A396" s="1397"/>
      <c r="B396" s="1169"/>
      <c r="C396" s="1205"/>
      <c r="D396" s="1106"/>
      <c r="E396" s="1106"/>
      <c r="F396" s="1106"/>
      <c r="G396" s="1106"/>
      <c r="H396" s="1106"/>
      <c r="I396" s="1106"/>
      <c r="J396" s="1106"/>
      <c r="K396" s="1106"/>
      <c r="L396" s="1106"/>
      <c r="M396" s="1106"/>
      <c r="N396" s="1106"/>
      <c r="O396" s="1106"/>
      <c r="P396" s="1106"/>
      <c r="Q396" s="1106"/>
      <c r="R396" s="1106"/>
      <c r="S396" s="1106"/>
      <c r="T396" s="1106"/>
      <c r="U396" s="1106"/>
      <c r="V396" s="1106"/>
      <c r="W396" s="1106"/>
      <c r="X396" s="1106"/>
      <c r="Y396" s="1106"/>
      <c r="Z396" s="1106"/>
      <c r="AA396" s="1106"/>
      <c r="AB396" s="1106"/>
      <c r="AC396" s="1106"/>
      <c r="AD396" s="1106"/>
      <c r="AE396" s="1106"/>
      <c r="AF396" s="1106"/>
      <c r="AG396" s="1106"/>
      <c r="AH396" s="1106"/>
      <c r="AI396" s="1106"/>
      <c r="AJ396" s="1106"/>
      <c r="AK396" s="1106"/>
      <c r="AL396" s="1106"/>
      <c r="AM396" s="1106"/>
      <c r="AN396" s="1106"/>
      <c r="AO396" s="1106"/>
      <c r="AP396" s="1106"/>
      <c r="AQ396" s="1106"/>
      <c r="AR396" s="1106"/>
      <c r="AS396" s="1106"/>
      <c r="AT396" s="1106"/>
      <c r="AU396" s="1106"/>
      <c r="AV396" s="1106"/>
      <c r="AW396" s="1106"/>
      <c r="AX396" s="1106"/>
      <c r="AY396" s="1106"/>
      <c r="AZ396" s="1106"/>
      <c r="BA396" s="1106"/>
      <c r="BB396" s="1106"/>
      <c r="BC396" s="1106"/>
      <c r="BD396" s="1106"/>
      <c r="BE396" s="1106"/>
      <c r="BF396" s="1106"/>
      <c r="BG396" s="1106"/>
      <c r="BH396" s="1106"/>
      <c r="BI396" s="1106"/>
      <c r="BJ396" s="1106"/>
      <c r="BK396" s="1106"/>
      <c r="BL396" s="1106"/>
      <c r="BM396" s="1106"/>
      <c r="BN396" s="1106"/>
      <c r="BO396" s="1106"/>
      <c r="BP396" s="1106"/>
      <c r="BQ396" s="1106"/>
      <c r="BR396" s="1106"/>
      <c r="BS396" s="1106"/>
      <c r="BT396" s="1106"/>
      <c r="BU396" s="1106"/>
      <c r="BV396" s="1106"/>
      <c r="BW396" s="1106"/>
      <c r="BX396" s="1106"/>
      <c r="BY396" s="1106"/>
      <c r="BZ396" s="1106"/>
      <c r="CA396" s="1106"/>
      <c r="CB396" s="1106"/>
      <c r="CC396" s="1106"/>
      <c r="CD396" s="1106"/>
      <c r="CE396" s="1106"/>
      <c r="CF396" s="1106"/>
      <c r="CG396" s="1106"/>
      <c r="CH396" s="1106"/>
      <c r="CI396" s="1106"/>
      <c r="CJ396" s="1106"/>
      <c r="CK396" s="1106"/>
      <c r="CL396" s="1106"/>
      <c r="CM396" s="1106"/>
      <c r="CN396" s="1106"/>
      <c r="CO396" s="1106"/>
      <c r="CP396" s="1106"/>
      <c r="CQ396" s="1106"/>
      <c r="CR396" s="1106"/>
      <c r="CS396" s="1106"/>
      <c r="CT396" s="1106"/>
      <c r="CU396" s="1106"/>
      <c r="CV396" s="1106"/>
      <c r="CW396" s="1106"/>
      <c r="CX396" s="1106"/>
      <c r="CY396" s="1106"/>
    </row>
    <row r="397" spans="1:103" s="1116" customFormat="1" ht="15" hidden="1" customHeight="1">
      <c r="A397" s="1397"/>
      <c r="B397" s="1169"/>
      <c r="C397" s="1205"/>
      <c r="D397" s="1106"/>
      <c r="E397" s="1106"/>
      <c r="F397" s="1106"/>
      <c r="G397" s="1106"/>
      <c r="H397" s="1106"/>
      <c r="I397" s="1106"/>
      <c r="J397" s="1106"/>
      <c r="K397" s="1106"/>
      <c r="L397" s="1106"/>
      <c r="M397" s="1106"/>
      <c r="N397" s="1106"/>
      <c r="O397" s="1106"/>
      <c r="P397" s="1106"/>
      <c r="Q397" s="1106"/>
      <c r="R397" s="1106"/>
      <c r="S397" s="1106"/>
      <c r="T397" s="1106"/>
      <c r="U397" s="1106"/>
      <c r="V397" s="1106"/>
      <c r="W397" s="1106"/>
      <c r="X397" s="1106"/>
      <c r="Y397" s="1106"/>
      <c r="Z397" s="1106"/>
      <c r="AA397" s="1106"/>
      <c r="AB397" s="1106"/>
      <c r="AC397" s="1106"/>
      <c r="AD397" s="1106"/>
      <c r="AE397" s="1106"/>
      <c r="AF397" s="1106"/>
      <c r="AG397" s="1106"/>
      <c r="AH397" s="1106"/>
      <c r="AI397" s="1106"/>
      <c r="AJ397" s="1106"/>
      <c r="AK397" s="1106"/>
      <c r="AL397" s="1106"/>
      <c r="AM397" s="1106"/>
      <c r="AN397" s="1106"/>
      <c r="AO397" s="1106"/>
      <c r="AP397" s="1106"/>
      <c r="AQ397" s="1106"/>
      <c r="AR397" s="1106"/>
      <c r="AS397" s="1106"/>
      <c r="AT397" s="1106"/>
      <c r="AU397" s="1106"/>
      <c r="AV397" s="1106"/>
      <c r="AW397" s="1106"/>
      <c r="AX397" s="1106"/>
      <c r="AY397" s="1106"/>
      <c r="AZ397" s="1106"/>
      <c r="BA397" s="1106"/>
      <c r="BB397" s="1106"/>
      <c r="BC397" s="1106"/>
      <c r="BD397" s="1106"/>
      <c r="BE397" s="1106"/>
      <c r="BF397" s="1106"/>
      <c r="BG397" s="1106"/>
      <c r="BH397" s="1106"/>
      <c r="BI397" s="1106"/>
      <c r="BJ397" s="1106"/>
      <c r="BK397" s="1106"/>
      <c r="BL397" s="1106"/>
      <c r="BM397" s="1106"/>
      <c r="BN397" s="1106"/>
      <c r="BO397" s="1106"/>
      <c r="BP397" s="1106"/>
      <c r="BQ397" s="1106"/>
      <c r="BR397" s="1106"/>
      <c r="BS397" s="1106"/>
      <c r="BT397" s="1106"/>
      <c r="BU397" s="1106"/>
      <c r="BV397" s="1106"/>
      <c r="BW397" s="1106"/>
      <c r="BX397" s="1106"/>
      <c r="BY397" s="1106"/>
      <c r="BZ397" s="1106"/>
      <c r="CA397" s="1106"/>
      <c r="CB397" s="1106"/>
      <c r="CC397" s="1106"/>
      <c r="CD397" s="1106"/>
      <c r="CE397" s="1106"/>
      <c r="CF397" s="1106"/>
      <c r="CG397" s="1106"/>
      <c r="CH397" s="1106"/>
      <c r="CI397" s="1106"/>
      <c r="CJ397" s="1106"/>
      <c r="CK397" s="1106"/>
      <c r="CL397" s="1106"/>
      <c r="CM397" s="1106"/>
      <c r="CN397" s="1106"/>
      <c r="CO397" s="1106"/>
      <c r="CP397" s="1106"/>
      <c r="CQ397" s="1106"/>
      <c r="CR397" s="1106"/>
      <c r="CS397" s="1106"/>
      <c r="CT397" s="1106"/>
      <c r="CU397" s="1106"/>
      <c r="CV397" s="1106"/>
      <c r="CW397" s="1106"/>
      <c r="CX397" s="1106"/>
      <c r="CY397" s="1106"/>
    </row>
    <row r="398" spans="1:103" s="1116" customFormat="1" ht="15" hidden="1" customHeight="1">
      <c r="A398" s="1397"/>
      <c r="B398" s="1169"/>
      <c r="C398" s="1205"/>
      <c r="D398" s="1106"/>
      <c r="E398" s="1106"/>
      <c r="F398" s="1106"/>
      <c r="G398" s="1106"/>
      <c r="H398" s="1106"/>
      <c r="I398" s="1106"/>
      <c r="J398" s="1106"/>
      <c r="K398" s="1106"/>
      <c r="L398" s="1106"/>
      <c r="M398" s="1106"/>
      <c r="N398" s="1106"/>
      <c r="O398" s="1106"/>
      <c r="P398" s="1106"/>
      <c r="Q398" s="1106"/>
      <c r="R398" s="1106"/>
      <c r="S398" s="1106"/>
      <c r="T398" s="1106"/>
      <c r="U398" s="1106"/>
      <c r="V398" s="1106"/>
      <c r="W398" s="1106"/>
      <c r="X398" s="1106"/>
      <c r="Y398" s="1106"/>
      <c r="Z398" s="1106"/>
      <c r="AA398" s="1106"/>
      <c r="AB398" s="1106"/>
      <c r="AC398" s="1106"/>
      <c r="AD398" s="1106"/>
      <c r="AE398" s="1106"/>
      <c r="AF398" s="1106"/>
      <c r="AG398" s="1106"/>
      <c r="AH398" s="1106"/>
      <c r="AI398" s="1106"/>
      <c r="AJ398" s="1106"/>
      <c r="AK398" s="1106"/>
      <c r="AL398" s="1106"/>
      <c r="AM398" s="1106"/>
      <c r="AN398" s="1106"/>
      <c r="AO398" s="1106"/>
      <c r="AP398" s="1106"/>
      <c r="AQ398" s="1106"/>
      <c r="AR398" s="1106"/>
      <c r="AS398" s="1106"/>
      <c r="AT398" s="1106"/>
      <c r="AU398" s="1106"/>
      <c r="AV398" s="1106"/>
      <c r="AW398" s="1106"/>
      <c r="AX398" s="1106"/>
      <c r="AY398" s="1106"/>
      <c r="AZ398" s="1106"/>
      <c r="BA398" s="1106"/>
      <c r="BB398" s="1106"/>
      <c r="BC398" s="1106"/>
      <c r="BD398" s="1106"/>
      <c r="BE398" s="1106"/>
      <c r="BF398" s="1106"/>
      <c r="BG398" s="1106"/>
      <c r="BH398" s="1106"/>
      <c r="BI398" s="1106"/>
      <c r="BJ398" s="1106"/>
      <c r="BK398" s="1106"/>
      <c r="BL398" s="1106"/>
      <c r="BM398" s="1106"/>
      <c r="BN398" s="1106"/>
      <c r="BO398" s="1106"/>
      <c r="BP398" s="1106"/>
      <c r="BQ398" s="1106"/>
      <c r="BR398" s="1106"/>
      <c r="BS398" s="1106"/>
      <c r="BT398" s="1106"/>
      <c r="BU398" s="1106"/>
      <c r="BV398" s="1106"/>
      <c r="BW398" s="1106"/>
      <c r="BX398" s="1106"/>
      <c r="BY398" s="1106"/>
      <c r="BZ398" s="1106"/>
      <c r="CA398" s="1106"/>
      <c r="CB398" s="1106"/>
      <c r="CC398" s="1106"/>
      <c r="CD398" s="1106"/>
      <c r="CE398" s="1106"/>
      <c r="CF398" s="1106"/>
      <c r="CG398" s="1106"/>
      <c r="CH398" s="1106"/>
      <c r="CI398" s="1106"/>
      <c r="CJ398" s="1106"/>
      <c r="CK398" s="1106"/>
      <c r="CL398" s="1106"/>
      <c r="CM398" s="1106"/>
      <c r="CN398" s="1106"/>
      <c r="CO398" s="1106"/>
      <c r="CP398" s="1106"/>
      <c r="CQ398" s="1106"/>
      <c r="CR398" s="1106"/>
      <c r="CS398" s="1106"/>
      <c r="CT398" s="1106"/>
      <c r="CU398" s="1106"/>
      <c r="CV398" s="1106"/>
      <c r="CW398" s="1106"/>
      <c r="CX398" s="1106"/>
      <c r="CY398" s="1106"/>
    </row>
    <row r="399" spans="1:103" s="1116" customFormat="1" ht="15" hidden="1" customHeight="1">
      <c r="A399" s="1397"/>
      <c r="B399" s="1169"/>
      <c r="C399" s="1205"/>
      <c r="D399" s="1106"/>
      <c r="E399" s="1106"/>
      <c r="F399" s="1106"/>
      <c r="G399" s="1106"/>
      <c r="H399" s="1106"/>
      <c r="I399" s="1106"/>
      <c r="J399" s="1106"/>
      <c r="K399" s="1106"/>
      <c r="L399" s="1106"/>
      <c r="M399" s="1106"/>
      <c r="N399" s="1106"/>
      <c r="O399" s="1106"/>
      <c r="P399" s="1106"/>
      <c r="Q399" s="1106"/>
      <c r="R399" s="1106"/>
      <c r="S399" s="1106"/>
      <c r="T399" s="1106"/>
      <c r="U399" s="1106"/>
      <c r="V399" s="1106"/>
      <c r="W399" s="1106"/>
      <c r="X399" s="1106"/>
      <c r="Y399" s="1106"/>
      <c r="Z399" s="1106"/>
      <c r="AA399" s="1106"/>
      <c r="AB399" s="1106"/>
      <c r="AC399" s="1106"/>
      <c r="AD399" s="1106"/>
      <c r="AE399" s="1106"/>
      <c r="AF399" s="1106"/>
      <c r="AG399" s="1106"/>
      <c r="AH399" s="1106"/>
      <c r="AI399" s="1106"/>
      <c r="AJ399" s="1106"/>
      <c r="AK399" s="1106"/>
      <c r="AL399" s="1106"/>
      <c r="AM399" s="1106"/>
      <c r="AN399" s="1106"/>
      <c r="AO399" s="1106"/>
      <c r="AP399" s="1106"/>
      <c r="AQ399" s="1106"/>
      <c r="AR399" s="1106"/>
      <c r="AS399" s="1106"/>
      <c r="AT399" s="1106"/>
      <c r="AU399" s="1106"/>
      <c r="AV399" s="1106"/>
      <c r="AW399" s="1106"/>
      <c r="AX399" s="1106"/>
      <c r="AY399" s="1106"/>
      <c r="AZ399" s="1106"/>
      <c r="BA399" s="1106"/>
      <c r="BB399" s="1106"/>
      <c r="BC399" s="1106"/>
      <c r="BD399" s="1106"/>
      <c r="BE399" s="1106"/>
      <c r="BF399" s="1106"/>
      <c r="BG399" s="1106"/>
      <c r="BH399" s="1106"/>
      <c r="BI399" s="1106"/>
      <c r="BJ399" s="1106"/>
      <c r="BK399" s="1106"/>
      <c r="BL399" s="1106"/>
      <c r="BM399" s="1106"/>
      <c r="BN399" s="1106"/>
      <c r="BO399" s="1106"/>
      <c r="BP399" s="1106"/>
      <c r="BQ399" s="1106"/>
      <c r="BR399" s="1106"/>
      <c r="BS399" s="1106"/>
      <c r="BT399" s="1106"/>
      <c r="BU399" s="1106"/>
      <c r="BV399" s="1106"/>
      <c r="BW399" s="1106"/>
      <c r="BX399" s="1106"/>
      <c r="BY399" s="1106"/>
      <c r="BZ399" s="1106"/>
      <c r="CA399" s="1106"/>
      <c r="CB399" s="1106"/>
      <c r="CC399" s="1106"/>
      <c r="CD399" s="1106"/>
      <c r="CE399" s="1106"/>
      <c r="CF399" s="1106"/>
      <c r="CG399" s="1106"/>
      <c r="CH399" s="1106"/>
      <c r="CI399" s="1106"/>
      <c r="CJ399" s="1106"/>
      <c r="CK399" s="1106"/>
      <c r="CL399" s="1106"/>
      <c r="CM399" s="1106"/>
      <c r="CN399" s="1106"/>
      <c r="CO399" s="1106"/>
      <c r="CP399" s="1106"/>
      <c r="CQ399" s="1106"/>
      <c r="CR399" s="1106"/>
      <c r="CS399" s="1106"/>
      <c r="CT399" s="1106"/>
      <c r="CU399" s="1106"/>
      <c r="CV399" s="1106"/>
      <c r="CW399" s="1106"/>
      <c r="CX399" s="1106"/>
      <c r="CY399" s="1106"/>
    </row>
    <row r="400" spans="1:103" s="1116" customFormat="1" ht="15" hidden="1" customHeight="1">
      <c r="A400" s="1397"/>
      <c r="B400" s="1169"/>
      <c r="C400" s="1205"/>
      <c r="D400" s="1106"/>
      <c r="E400" s="1106"/>
      <c r="F400" s="1106"/>
      <c r="G400" s="1106"/>
      <c r="H400" s="1106"/>
      <c r="I400" s="1106"/>
      <c r="J400" s="1106"/>
      <c r="K400" s="1106"/>
      <c r="L400" s="1106"/>
      <c r="M400" s="1106"/>
      <c r="N400" s="1106"/>
      <c r="O400" s="1106"/>
      <c r="P400" s="1106"/>
      <c r="Q400" s="1106"/>
      <c r="R400" s="1106"/>
      <c r="S400" s="1106"/>
      <c r="T400" s="1106"/>
      <c r="U400" s="1106"/>
      <c r="V400" s="1106"/>
      <c r="W400" s="1106"/>
      <c r="X400" s="1106"/>
      <c r="Y400" s="1106"/>
      <c r="Z400" s="1106"/>
      <c r="AA400" s="1106"/>
      <c r="AB400" s="1106"/>
      <c r="AC400" s="1106"/>
      <c r="AD400" s="1106"/>
      <c r="AE400" s="1106"/>
      <c r="AF400" s="1106"/>
      <c r="AG400" s="1106"/>
      <c r="AH400" s="1106"/>
      <c r="AI400" s="1106"/>
      <c r="AJ400" s="1106"/>
      <c r="AK400" s="1106"/>
      <c r="AL400" s="1106"/>
      <c r="AM400" s="1106"/>
      <c r="AN400" s="1106"/>
      <c r="AO400" s="1106"/>
      <c r="AP400" s="1106"/>
      <c r="AQ400" s="1106"/>
      <c r="AR400" s="1106"/>
      <c r="AS400" s="1106"/>
      <c r="AT400" s="1106"/>
      <c r="AU400" s="1106"/>
      <c r="AV400" s="1106"/>
      <c r="AW400" s="1106"/>
      <c r="AX400" s="1106"/>
      <c r="AY400" s="1106"/>
      <c r="AZ400" s="1106"/>
      <c r="BA400" s="1106"/>
      <c r="BB400" s="1106"/>
      <c r="BC400" s="1106"/>
      <c r="BD400" s="1106"/>
      <c r="BE400" s="1106"/>
      <c r="BF400" s="1106"/>
      <c r="BG400" s="1106"/>
      <c r="BH400" s="1106"/>
      <c r="BI400" s="1106"/>
      <c r="BJ400" s="1106"/>
      <c r="BK400" s="1106"/>
      <c r="BL400" s="1106"/>
      <c r="BM400" s="1106"/>
      <c r="BN400" s="1106"/>
      <c r="BO400" s="1106"/>
      <c r="BP400" s="1106"/>
      <c r="BQ400" s="1106"/>
      <c r="BR400" s="1106"/>
      <c r="BS400" s="1106"/>
      <c r="BT400" s="1106"/>
      <c r="BU400" s="1106"/>
      <c r="BV400" s="1106"/>
      <c r="BW400" s="1106"/>
      <c r="BX400" s="1106"/>
      <c r="BY400" s="1106"/>
      <c r="BZ400" s="1106"/>
      <c r="CA400" s="1106"/>
      <c r="CB400" s="1106"/>
      <c r="CC400" s="1106"/>
      <c r="CD400" s="1106"/>
      <c r="CE400" s="1106"/>
      <c r="CF400" s="1106"/>
      <c r="CG400" s="1106"/>
      <c r="CH400" s="1106"/>
      <c r="CI400" s="1106"/>
      <c r="CJ400" s="1106"/>
      <c r="CK400" s="1106"/>
      <c r="CL400" s="1106"/>
      <c r="CM400" s="1106"/>
      <c r="CN400" s="1106"/>
      <c r="CO400" s="1106"/>
      <c r="CP400" s="1106"/>
      <c r="CQ400" s="1106"/>
      <c r="CR400" s="1106"/>
      <c r="CS400" s="1106"/>
      <c r="CT400" s="1106"/>
      <c r="CU400" s="1106"/>
      <c r="CV400" s="1106"/>
      <c r="CW400" s="1106"/>
      <c r="CX400" s="1106"/>
      <c r="CY400" s="1106"/>
    </row>
    <row r="401" spans="1:103" s="1116" customFormat="1" ht="15" hidden="1" customHeight="1">
      <c r="A401" s="1397"/>
      <c r="B401" s="1169"/>
      <c r="C401" s="1205"/>
      <c r="D401" s="1106"/>
      <c r="E401" s="1106"/>
      <c r="F401" s="1106"/>
      <c r="G401" s="1106"/>
      <c r="H401" s="1106"/>
      <c r="I401" s="1106"/>
      <c r="J401" s="1106"/>
      <c r="K401" s="1106"/>
      <c r="L401" s="1106"/>
      <c r="M401" s="1106"/>
      <c r="N401" s="1106"/>
      <c r="O401" s="1106"/>
      <c r="P401" s="1106"/>
      <c r="Q401" s="1106"/>
      <c r="R401" s="1106"/>
      <c r="S401" s="1106"/>
      <c r="T401" s="1106"/>
      <c r="U401" s="1106"/>
      <c r="V401" s="1106"/>
      <c r="W401" s="1106"/>
      <c r="X401" s="1106"/>
      <c r="Y401" s="1106"/>
      <c r="Z401" s="1106"/>
      <c r="AA401" s="1106"/>
      <c r="AB401" s="1106"/>
      <c r="AC401" s="1106"/>
      <c r="AD401" s="1106"/>
      <c r="AE401" s="1106"/>
      <c r="AF401" s="1106"/>
      <c r="AG401" s="1106"/>
      <c r="AH401" s="1106"/>
      <c r="AI401" s="1106"/>
      <c r="AJ401" s="1106"/>
      <c r="AK401" s="1106"/>
      <c r="AL401" s="1106"/>
      <c r="AM401" s="1106"/>
      <c r="AN401" s="1106"/>
      <c r="AO401" s="1106"/>
      <c r="AP401" s="1106"/>
      <c r="AQ401" s="1106"/>
      <c r="AR401" s="1106"/>
      <c r="AS401" s="1106"/>
      <c r="AT401" s="1106"/>
      <c r="AU401" s="1106"/>
      <c r="AV401" s="1106"/>
      <c r="AW401" s="1106"/>
      <c r="AX401" s="1106"/>
      <c r="AY401" s="1106"/>
      <c r="AZ401" s="1106"/>
      <c r="BA401" s="1106"/>
      <c r="BB401" s="1106"/>
      <c r="BC401" s="1106"/>
      <c r="BD401" s="1106"/>
      <c r="BE401" s="1106"/>
      <c r="BF401" s="1106"/>
      <c r="BG401" s="1106"/>
      <c r="BH401" s="1106"/>
      <c r="BI401" s="1106"/>
      <c r="BJ401" s="1106"/>
      <c r="BK401" s="1106"/>
      <c r="BL401" s="1106"/>
      <c r="BM401" s="1106"/>
      <c r="BN401" s="1106"/>
      <c r="BO401" s="1106"/>
      <c r="BP401" s="1106"/>
      <c r="BQ401" s="1106"/>
      <c r="BR401" s="1106"/>
      <c r="BS401" s="1106"/>
      <c r="BT401" s="1106"/>
      <c r="BU401" s="1106"/>
      <c r="BV401" s="1106"/>
      <c r="BW401" s="1106"/>
      <c r="BX401" s="1106"/>
      <c r="BY401" s="1106"/>
      <c r="BZ401" s="1106"/>
      <c r="CA401" s="1106"/>
      <c r="CB401" s="1106"/>
      <c r="CC401" s="1106"/>
      <c r="CD401" s="1106"/>
      <c r="CE401" s="1106"/>
      <c r="CF401" s="1106"/>
      <c r="CG401" s="1106"/>
      <c r="CH401" s="1106"/>
      <c r="CI401" s="1106"/>
      <c r="CJ401" s="1106"/>
      <c r="CK401" s="1106"/>
      <c r="CL401" s="1106"/>
      <c r="CM401" s="1106"/>
      <c r="CN401" s="1106"/>
      <c r="CO401" s="1106"/>
      <c r="CP401" s="1106"/>
      <c r="CQ401" s="1106"/>
      <c r="CR401" s="1106"/>
      <c r="CS401" s="1106"/>
      <c r="CT401" s="1106"/>
      <c r="CU401" s="1106"/>
      <c r="CV401" s="1106"/>
      <c r="CW401" s="1106"/>
      <c r="CX401" s="1106"/>
      <c r="CY401" s="1106"/>
    </row>
    <row r="402" spans="1:103" s="1116" customFormat="1" ht="15" hidden="1" customHeight="1">
      <c r="A402" s="1397"/>
      <c r="B402" s="1169"/>
      <c r="C402" s="1205"/>
      <c r="D402" s="1106"/>
      <c r="E402" s="1106"/>
      <c r="F402" s="1106"/>
      <c r="G402" s="1106"/>
      <c r="H402" s="1106"/>
      <c r="I402" s="1106"/>
      <c r="J402" s="1106"/>
      <c r="K402" s="1106"/>
      <c r="L402" s="1106"/>
      <c r="M402" s="1106"/>
      <c r="N402" s="1106"/>
      <c r="O402" s="1106"/>
      <c r="P402" s="1106"/>
      <c r="Q402" s="1106"/>
      <c r="R402" s="1106"/>
      <c r="S402" s="1106"/>
      <c r="T402" s="1106"/>
      <c r="U402" s="1106"/>
      <c r="V402" s="1106"/>
      <c r="W402" s="1106"/>
      <c r="X402" s="1106"/>
      <c r="Y402" s="1106"/>
      <c r="Z402" s="1106"/>
      <c r="AA402" s="1106"/>
      <c r="AB402" s="1106"/>
      <c r="AC402" s="1106"/>
      <c r="AD402" s="1106"/>
      <c r="AE402" s="1106"/>
      <c r="AF402" s="1106"/>
      <c r="AG402" s="1106"/>
      <c r="AH402" s="1106"/>
      <c r="AI402" s="1106"/>
      <c r="AJ402" s="1106"/>
      <c r="AK402" s="1106"/>
      <c r="AL402" s="1106"/>
      <c r="AM402" s="1106"/>
      <c r="AN402" s="1106"/>
      <c r="AO402" s="1106"/>
      <c r="AP402" s="1106"/>
      <c r="AQ402" s="1106"/>
      <c r="AR402" s="1106"/>
      <c r="AS402" s="1106"/>
      <c r="AT402" s="1106"/>
      <c r="AU402" s="1106"/>
      <c r="AV402" s="1106"/>
      <c r="AW402" s="1106"/>
      <c r="AX402" s="1106"/>
      <c r="AY402" s="1106"/>
      <c r="AZ402" s="1106"/>
      <c r="BA402" s="1106"/>
      <c r="BB402" s="1106"/>
      <c r="BC402" s="1106"/>
      <c r="BD402" s="1106"/>
      <c r="BE402" s="1106"/>
      <c r="BF402" s="1106"/>
      <c r="BG402" s="1106"/>
      <c r="BH402" s="1106"/>
      <c r="BI402" s="1106"/>
      <c r="BJ402" s="1106"/>
      <c r="BK402" s="1106"/>
      <c r="BL402" s="1106"/>
      <c r="BM402" s="1106"/>
      <c r="BN402" s="1106"/>
      <c r="BO402" s="1106"/>
      <c r="BP402" s="1106"/>
      <c r="BQ402" s="1106"/>
      <c r="BR402" s="1106"/>
      <c r="BS402" s="1106"/>
      <c r="BT402" s="1106"/>
      <c r="BU402" s="1106"/>
      <c r="BV402" s="1106"/>
      <c r="BW402" s="1106"/>
      <c r="BX402" s="1106"/>
      <c r="BY402" s="1106"/>
      <c r="BZ402" s="1106"/>
      <c r="CA402" s="1106"/>
      <c r="CB402" s="1106"/>
      <c r="CC402" s="1106"/>
      <c r="CD402" s="1106"/>
      <c r="CE402" s="1106"/>
      <c r="CF402" s="1106"/>
      <c r="CG402" s="1106"/>
      <c r="CH402" s="1106"/>
      <c r="CI402" s="1106"/>
      <c r="CJ402" s="1106"/>
      <c r="CK402" s="1106"/>
      <c r="CL402" s="1106"/>
      <c r="CM402" s="1106"/>
      <c r="CN402" s="1106"/>
      <c r="CO402" s="1106"/>
      <c r="CP402" s="1106"/>
      <c r="CQ402" s="1106"/>
      <c r="CR402" s="1106"/>
      <c r="CS402" s="1106"/>
      <c r="CT402" s="1106"/>
      <c r="CU402" s="1106"/>
      <c r="CV402" s="1106"/>
      <c r="CW402" s="1106"/>
      <c r="CX402" s="1106"/>
      <c r="CY402" s="1106"/>
    </row>
    <row r="403" spans="1:103" s="1116" customFormat="1" ht="15" hidden="1" customHeight="1">
      <c r="A403" s="1397"/>
      <c r="B403" s="1169"/>
      <c r="C403" s="1205"/>
      <c r="D403" s="1106"/>
      <c r="E403" s="1106"/>
      <c r="F403" s="1106"/>
      <c r="G403" s="1106"/>
      <c r="H403" s="1106"/>
      <c r="I403" s="1106"/>
      <c r="J403" s="1106"/>
      <c r="K403" s="1106"/>
      <c r="L403" s="1106"/>
      <c r="M403" s="1106"/>
      <c r="N403" s="1106"/>
      <c r="O403" s="1106"/>
      <c r="P403" s="1106"/>
      <c r="Q403" s="1106"/>
      <c r="R403" s="1106"/>
      <c r="S403" s="1106"/>
      <c r="T403" s="1106"/>
      <c r="U403" s="1106"/>
      <c r="V403" s="1106"/>
      <c r="W403" s="1106"/>
      <c r="X403" s="1106"/>
      <c r="Y403" s="1106"/>
      <c r="Z403" s="1106"/>
      <c r="AA403" s="1106"/>
      <c r="AB403" s="1106"/>
      <c r="AC403" s="1106"/>
      <c r="AD403" s="1106"/>
      <c r="AE403" s="1106"/>
      <c r="AF403" s="1106"/>
      <c r="AG403" s="1106"/>
      <c r="AH403" s="1106"/>
      <c r="AI403" s="1106"/>
      <c r="AJ403" s="1106"/>
      <c r="AK403" s="1106"/>
      <c r="AL403" s="1106"/>
      <c r="AM403" s="1106"/>
      <c r="AN403" s="1106"/>
      <c r="AO403" s="1106"/>
      <c r="AP403" s="1106"/>
      <c r="AQ403" s="1106"/>
      <c r="AR403" s="1106"/>
      <c r="AS403" s="1106"/>
      <c r="AT403" s="1106"/>
      <c r="AU403" s="1106"/>
      <c r="AV403" s="1106"/>
      <c r="AW403" s="1106"/>
      <c r="AX403" s="1106"/>
      <c r="AY403" s="1106"/>
      <c r="AZ403" s="1106"/>
      <c r="BA403" s="1106"/>
      <c r="BB403" s="1106"/>
      <c r="BC403" s="1106"/>
      <c r="BD403" s="1106"/>
      <c r="BE403" s="1106"/>
      <c r="BF403" s="1106"/>
      <c r="BG403" s="1106"/>
      <c r="BH403" s="1106"/>
      <c r="BI403" s="1106"/>
      <c r="BJ403" s="1106"/>
      <c r="BK403" s="1106"/>
      <c r="BL403" s="1106"/>
      <c r="BM403" s="1106"/>
      <c r="BN403" s="1106"/>
      <c r="BO403" s="1106"/>
      <c r="BP403" s="1106"/>
      <c r="BQ403" s="1106"/>
      <c r="BR403" s="1106"/>
      <c r="BS403" s="1106"/>
      <c r="BT403" s="1106"/>
      <c r="BU403" s="1106"/>
      <c r="BV403" s="1106"/>
      <c r="BW403" s="1106"/>
      <c r="BX403" s="1106"/>
      <c r="BY403" s="1106"/>
      <c r="BZ403" s="1106"/>
      <c r="CA403" s="1106"/>
      <c r="CB403" s="1106"/>
      <c r="CC403" s="1106"/>
      <c r="CD403" s="1106"/>
      <c r="CE403" s="1106"/>
      <c r="CF403" s="1106"/>
      <c r="CG403" s="1106"/>
      <c r="CH403" s="1106"/>
      <c r="CI403" s="1106"/>
      <c r="CJ403" s="1106"/>
      <c r="CK403" s="1106"/>
      <c r="CL403" s="1106"/>
      <c r="CM403" s="1106"/>
      <c r="CN403" s="1106"/>
      <c r="CO403" s="1106"/>
      <c r="CP403" s="1106"/>
      <c r="CQ403" s="1106"/>
      <c r="CR403" s="1106"/>
      <c r="CS403" s="1106"/>
      <c r="CT403" s="1106"/>
      <c r="CU403" s="1106"/>
      <c r="CV403" s="1106"/>
      <c r="CW403" s="1106"/>
      <c r="CX403" s="1106"/>
      <c r="CY403" s="1106"/>
    </row>
    <row r="404" spans="1:103" s="1116" customFormat="1" ht="15" hidden="1" customHeight="1">
      <c r="A404" s="1397"/>
      <c r="B404" s="1169"/>
      <c r="C404" s="1205"/>
      <c r="D404" s="1106"/>
      <c r="E404" s="1106"/>
      <c r="F404" s="1106"/>
      <c r="G404" s="1106"/>
      <c r="H404" s="1106"/>
      <c r="I404" s="1106"/>
      <c r="J404" s="1106"/>
      <c r="K404" s="1106"/>
      <c r="L404" s="1106"/>
      <c r="M404" s="1106"/>
      <c r="N404" s="1106"/>
      <c r="O404" s="1106"/>
      <c r="P404" s="1106"/>
      <c r="Q404" s="1106"/>
      <c r="R404" s="1106"/>
      <c r="S404" s="1106"/>
      <c r="T404" s="1106"/>
      <c r="U404" s="1106"/>
      <c r="V404" s="1106"/>
      <c r="W404" s="1106"/>
      <c r="X404" s="1106"/>
      <c r="Y404" s="1106"/>
      <c r="Z404" s="1106"/>
      <c r="AA404" s="1106"/>
      <c r="AB404" s="1106"/>
      <c r="AC404" s="1106"/>
      <c r="AD404" s="1106"/>
      <c r="AE404" s="1106"/>
      <c r="AF404" s="1106"/>
      <c r="AG404" s="1106"/>
      <c r="AH404" s="1106"/>
      <c r="AI404" s="1106"/>
      <c r="AJ404" s="1106"/>
      <c r="AK404" s="1106"/>
      <c r="AL404" s="1106"/>
      <c r="AM404" s="1106"/>
      <c r="AN404" s="1106"/>
      <c r="AO404" s="1106"/>
      <c r="AP404" s="1106"/>
      <c r="AQ404" s="1106"/>
      <c r="AR404" s="1106"/>
      <c r="AS404" s="1106"/>
      <c r="AT404" s="1106"/>
      <c r="AU404" s="1106"/>
      <c r="AV404" s="1106"/>
      <c r="AW404" s="1106"/>
      <c r="AX404" s="1106"/>
      <c r="AY404" s="1106"/>
      <c r="AZ404" s="1106"/>
      <c r="BA404" s="1106"/>
      <c r="BB404" s="1106"/>
      <c r="BC404" s="1106"/>
      <c r="BD404" s="1106"/>
      <c r="BE404" s="1106"/>
      <c r="BF404" s="1106"/>
      <c r="BG404" s="1106"/>
      <c r="BH404" s="1106"/>
      <c r="BI404" s="1106"/>
      <c r="BJ404" s="1106"/>
      <c r="BK404" s="1106"/>
      <c r="BL404" s="1106"/>
      <c r="BM404" s="1106"/>
      <c r="BN404" s="1106"/>
      <c r="BO404" s="1106"/>
      <c r="BP404" s="1106"/>
      <c r="BQ404" s="1106"/>
      <c r="BR404" s="1106"/>
      <c r="BS404" s="1106"/>
      <c r="BT404" s="1106"/>
      <c r="BU404" s="1106"/>
      <c r="BV404" s="1106"/>
      <c r="BW404" s="1106"/>
      <c r="BX404" s="1106"/>
      <c r="BY404" s="1106"/>
      <c r="BZ404" s="1106"/>
      <c r="CA404" s="1106"/>
      <c r="CB404" s="1106"/>
      <c r="CC404" s="1106"/>
      <c r="CD404" s="1106"/>
      <c r="CE404" s="1106"/>
      <c r="CF404" s="1106"/>
      <c r="CG404" s="1106"/>
      <c r="CH404" s="1106"/>
      <c r="CI404" s="1106"/>
      <c r="CJ404" s="1106"/>
      <c r="CK404" s="1106"/>
      <c r="CL404" s="1106"/>
      <c r="CM404" s="1106"/>
      <c r="CN404" s="1106"/>
      <c r="CO404" s="1106"/>
      <c r="CP404" s="1106"/>
      <c r="CQ404" s="1106"/>
      <c r="CR404" s="1106"/>
      <c r="CS404" s="1106"/>
      <c r="CT404" s="1106"/>
      <c r="CU404" s="1106"/>
      <c r="CV404" s="1106"/>
      <c r="CW404" s="1106"/>
      <c r="CX404" s="1106"/>
      <c r="CY404" s="1106"/>
    </row>
    <row r="405" spans="1:103" s="1116" customFormat="1" ht="15" hidden="1" customHeight="1">
      <c r="A405" s="1397"/>
      <c r="B405" s="1169"/>
      <c r="C405" s="1205"/>
      <c r="D405" s="1106"/>
      <c r="E405" s="1106"/>
      <c r="F405" s="1106"/>
      <c r="G405" s="1106"/>
      <c r="H405" s="1106"/>
      <c r="I405" s="1106"/>
      <c r="J405" s="1106"/>
      <c r="K405" s="1106"/>
      <c r="L405" s="1106"/>
      <c r="M405" s="1106"/>
      <c r="N405" s="1106"/>
      <c r="O405" s="1106"/>
      <c r="P405" s="1106"/>
      <c r="Q405" s="1106"/>
      <c r="R405" s="1106"/>
      <c r="S405" s="1106"/>
      <c r="T405" s="1106"/>
      <c r="U405" s="1106"/>
      <c r="V405" s="1106"/>
      <c r="W405" s="1106"/>
      <c r="X405" s="1106"/>
      <c r="Y405" s="1106"/>
      <c r="Z405" s="1106"/>
      <c r="AA405" s="1106"/>
      <c r="AB405" s="1106"/>
      <c r="AC405" s="1106"/>
      <c r="AD405" s="1106"/>
      <c r="AE405" s="1106"/>
      <c r="AF405" s="1106"/>
      <c r="AG405" s="1106"/>
      <c r="AH405" s="1106"/>
      <c r="AI405" s="1106"/>
      <c r="AJ405" s="1106"/>
      <c r="AK405" s="1106"/>
      <c r="AL405" s="1106"/>
      <c r="AM405" s="1106"/>
      <c r="AN405" s="1106"/>
      <c r="AO405" s="1106"/>
      <c r="AP405" s="1106"/>
      <c r="AQ405" s="1106"/>
      <c r="AR405" s="1106"/>
      <c r="AS405" s="1106"/>
      <c r="AT405" s="1106"/>
      <c r="AU405" s="1106"/>
      <c r="AV405" s="1106"/>
      <c r="AW405" s="1106"/>
      <c r="AX405" s="1106"/>
      <c r="AY405" s="1106"/>
      <c r="AZ405" s="1106"/>
      <c r="BA405" s="1106"/>
      <c r="BB405" s="1106"/>
      <c r="BC405" s="1106"/>
      <c r="BD405" s="1106"/>
      <c r="BE405" s="1106"/>
      <c r="BF405" s="1106"/>
      <c r="BG405" s="1106"/>
      <c r="BH405" s="1106"/>
      <c r="BI405" s="1106"/>
      <c r="BJ405" s="1106"/>
      <c r="BK405" s="1106"/>
      <c r="BL405" s="1106"/>
      <c r="BM405" s="1106"/>
      <c r="BN405" s="1106"/>
      <c r="BO405" s="1106"/>
      <c r="BP405" s="1106"/>
      <c r="BQ405" s="1106"/>
      <c r="BR405" s="1106"/>
      <c r="BS405" s="1106"/>
      <c r="BT405" s="1106"/>
      <c r="BU405" s="1106"/>
      <c r="BV405" s="1106"/>
      <c r="BW405" s="1106"/>
      <c r="BX405" s="1106"/>
      <c r="BY405" s="1106"/>
      <c r="BZ405" s="1106"/>
      <c r="CA405" s="1106"/>
      <c r="CB405" s="1106"/>
      <c r="CC405" s="1106"/>
      <c r="CD405" s="1106"/>
      <c r="CE405" s="1106"/>
      <c r="CF405" s="1106"/>
      <c r="CG405" s="1106"/>
      <c r="CH405" s="1106"/>
      <c r="CI405" s="1106"/>
      <c r="CJ405" s="1106"/>
      <c r="CK405" s="1106"/>
      <c r="CL405" s="1106"/>
      <c r="CM405" s="1106"/>
      <c r="CN405" s="1106"/>
      <c r="CO405" s="1106"/>
      <c r="CP405" s="1106"/>
      <c r="CQ405" s="1106"/>
      <c r="CR405" s="1106"/>
      <c r="CS405" s="1106"/>
      <c r="CT405" s="1106"/>
      <c r="CU405" s="1106"/>
      <c r="CV405" s="1106"/>
      <c r="CW405" s="1106"/>
      <c r="CX405" s="1106"/>
      <c r="CY405" s="1106"/>
    </row>
    <row r="406" spans="1:103" s="1116" customFormat="1" ht="15" hidden="1" customHeight="1">
      <c r="A406" s="1397"/>
      <c r="B406" s="1169"/>
      <c r="C406" s="1205"/>
      <c r="D406" s="1106"/>
      <c r="E406" s="1106"/>
      <c r="F406" s="1106"/>
      <c r="G406" s="1106"/>
      <c r="H406" s="1106"/>
      <c r="I406" s="1106"/>
      <c r="J406" s="1106"/>
      <c r="K406" s="1106"/>
      <c r="L406" s="1106"/>
      <c r="M406" s="1106"/>
      <c r="N406" s="1106"/>
      <c r="O406" s="1106"/>
      <c r="P406" s="1106"/>
      <c r="Q406" s="1106"/>
      <c r="R406" s="1106"/>
      <c r="S406" s="1106"/>
      <c r="T406" s="1106"/>
      <c r="U406" s="1106"/>
      <c r="V406" s="1106"/>
      <c r="W406" s="1106"/>
      <c r="X406" s="1106"/>
      <c r="Y406" s="1106"/>
      <c r="Z406" s="1106"/>
      <c r="AA406" s="1106"/>
      <c r="AB406" s="1106"/>
      <c r="AC406" s="1106"/>
      <c r="AD406" s="1106"/>
      <c r="AE406" s="1106"/>
      <c r="AF406" s="1106"/>
      <c r="AG406" s="1106"/>
      <c r="AH406" s="1106"/>
      <c r="AI406" s="1106"/>
      <c r="AJ406" s="1106"/>
      <c r="AK406" s="1106"/>
      <c r="AL406" s="1106"/>
      <c r="AM406" s="1106"/>
      <c r="AN406" s="1106"/>
      <c r="AO406" s="1106"/>
      <c r="AP406" s="1106"/>
      <c r="AQ406" s="1106"/>
      <c r="AR406" s="1106"/>
      <c r="AS406" s="1106"/>
      <c r="AT406" s="1106"/>
      <c r="AU406" s="1106"/>
      <c r="AV406" s="1106"/>
      <c r="AW406" s="1106"/>
      <c r="AX406" s="1106"/>
      <c r="AY406" s="1106"/>
      <c r="AZ406" s="1106"/>
      <c r="BA406" s="1106"/>
      <c r="BB406" s="1106"/>
      <c r="BC406" s="1106"/>
      <c r="BD406" s="1106"/>
      <c r="BE406" s="1106"/>
      <c r="BF406" s="1106"/>
      <c r="BG406" s="1106"/>
      <c r="BH406" s="1106"/>
      <c r="BI406" s="1106"/>
      <c r="BJ406" s="1106"/>
      <c r="BK406" s="1106"/>
      <c r="BL406" s="1106"/>
      <c r="BM406" s="1106"/>
      <c r="BN406" s="1106"/>
      <c r="BO406" s="1106"/>
      <c r="BP406" s="1106"/>
      <c r="BQ406" s="1106"/>
      <c r="BR406" s="1106"/>
      <c r="BS406" s="1106"/>
      <c r="BT406" s="1106"/>
      <c r="BU406" s="1106"/>
      <c r="BV406" s="1106"/>
      <c r="BW406" s="1106"/>
      <c r="BX406" s="1106"/>
      <c r="BY406" s="1106"/>
      <c r="BZ406" s="1106"/>
      <c r="CA406" s="1106"/>
      <c r="CB406" s="1106"/>
      <c r="CC406" s="1106"/>
      <c r="CD406" s="1106"/>
      <c r="CE406" s="1106"/>
      <c r="CF406" s="1106"/>
      <c r="CG406" s="1106"/>
      <c r="CH406" s="1106"/>
      <c r="CI406" s="1106"/>
      <c r="CJ406" s="1106"/>
      <c r="CK406" s="1106"/>
      <c r="CL406" s="1106"/>
      <c r="CM406" s="1106"/>
      <c r="CN406" s="1106"/>
      <c r="CO406" s="1106"/>
      <c r="CP406" s="1106"/>
      <c r="CQ406" s="1106"/>
      <c r="CR406" s="1106"/>
      <c r="CS406" s="1106"/>
      <c r="CT406" s="1106"/>
      <c r="CU406" s="1106"/>
      <c r="CV406" s="1106"/>
      <c r="CW406" s="1106"/>
      <c r="CX406" s="1106"/>
      <c r="CY406" s="1106"/>
    </row>
    <row r="407" spans="1:103" s="1116" customFormat="1" ht="15" hidden="1" customHeight="1">
      <c r="A407" s="1397"/>
      <c r="B407" s="1169"/>
      <c r="C407" s="1205"/>
      <c r="D407" s="1106"/>
      <c r="E407" s="1106"/>
      <c r="F407" s="1106"/>
      <c r="G407" s="1106"/>
      <c r="H407" s="1106"/>
      <c r="I407" s="1106"/>
      <c r="J407" s="1106"/>
      <c r="K407" s="1106"/>
      <c r="L407" s="1106"/>
      <c r="M407" s="1106"/>
      <c r="N407" s="1106"/>
      <c r="O407" s="1106"/>
      <c r="P407" s="1106"/>
      <c r="Q407" s="1106"/>
      <c r="R407" s="1106"/>
      <c r="S407" s="1106"/>
      <c r="T407" s="1106"/>
      <c r="U407" s="1106"/>
      <c r="V407" s="1106"/>
      <c r="W407" s="1106"/>
      <c r="X407" s="1106"/>
      <c r="Y407" s="1106"/>
      <c r="Z407" s="1106"/>
      <c r="AA407" s="1106"/>
      <c r="AB407" s="1106"/>
      <c r="AC407" s="1106"/>
      <c r="AD407" s="1106"/>
      <c r="AE407" s="1106"/>
      <c r="AF407" s="1106"/>
      <c r="AG407" s="1106"/>
      <c r="AH407" s="1106"/>
      <c r="AI407" s="1106"/>
      <c r="AJ407" s="1106"/>
      <c r="AK407" s="1106"/>
      <c r="AL407" s="1106"/>
      <c r="AM407" s="1106"/>
      <c r="AN407" s="1106"/>
      <c r="AO407" s="1106"/>
      <c r="AP407" s="1106"/>
      <c r="AQ407" s="1106"/>
      <c r="AR407" s="1106"/>
      <c r="AS407" s="1106"/>
      <c r="AT407" s="1106"/>
      <c r="AU407" s="1106"/>
      <c r="AV407" s="1106"/>
      <c r="AW407" s="1106"/>
      <c r="AX407" s="1106"/>
      <c r="AY407" s="1106"/>
      <c r="AZ407" s="1106"/>
      <c r="BA407" s="1106"/>
      <c r="BB407" s="1106"/>
      <c r="BC407" s="1106"/>
      <c r="BD407" s="1106"/>
      <c r="BE407" s="1106"/>
      <c r="BF407" s="1106"/>
      <c r="BG407" s="1106"/>
      <c r="BH407" s="1106"/>
      <c r="BI407" s="1106"/>
      <c r="BJ407" s="1106"/>
      <c r="BK407" s="1106"/>
      <c r="BL407" s="1106"/>
      <c r="BM407" s="1106"/>
      <c r="BN407" s="1106"/>
      <c r="BO407" s="1106"/>
      <c r="BP407" s="1106"/>
      <c r="BQ407" s="1106"/>
      <c r="BR407" s="1106"/>
      <c r="BS407" s="1106"/>
      <c r="BT407" s="1106"/>
      <c r="BU407" s="1106"/>
      <c r="BV407" s="1106"/>
      <c r="BW407" s="1106"/>
      <c r="BX407" s="1106"/>
      <c r="BY407" s="1106"/>
      <c r="BZ407" s="1106"/>
      <c r="CA407" s="1106"/>
      <c r="CB407" s="1106"/>
      <c r="CC407" s="1106"/>
      <c r="CD407" s="1106"/>
      <c r="CE407" s="1106"/>
      <c r="CF407" s="1106"/>
      <c r="CG407" s="1106"/>
      <c r="CH407" s="1106"/>
      <c r="CI407" s="1106"/>
      <c r="CJ407" s="1106"/>
      <c r="CK407" s="1106"/>
      <c r="CL407" s="1106"/>
      <c r="CM407" s="1106"/>
      <c r="CN407" s="1106"/>
      <c r="CO407" s="1106"/>
      <c r="CP407" s="1106"/>
      <c r="CQ407" s="1106"/>
      <c r="CR407" s="1106"/>
      <c r="CS407" s="1106"/>
      <c r="CT407" s="1106"/>
      <c r="CU407" s="1106"/>
      <c r="CV407" s="1106"/>
      <c r="CW407" s="1106"/>
      <c r="CX407" s="1106"/>
      <c r="CY407" s="1106"/>
    </row>
    <row r="408" spans="1:103" s="1116" customFormat="1" ht="15" hidden="1" customHeight="1">
      <c r="A408" s="1397"/>
      <c r="B408" s="1169"/>
      <c r="C408" s="1205"/>
      <c r="D408" s="1106"/>
      <c r="E408" s="1106"/>
      <c r="F408" s="1106"/>
      <c r="G408" s="1106"/>
      <c r="H408" s="1106"/>
      <c r="I408" s="1106"/>
      <c r="J408" s="1106"/>
      <c r="K408" s="1106"/>
      <c r="L408" s="1106"/>
      <c r="M408" s="1106"/>
      <c r="N408" s="1106"/>
      <c r="O408" s="1106"/>
      <c r="P408" s="1106"/>
      <c r="Q408" s="1106"/>
      <c r="R408" s="1106"/>
      <c r="S408" s="1106"/>
      <c r="T408" s="1106"/>
      <c r="U408" s="1106"/>
      <c r="V408" s="1106"/>
      <c r="W408" s="1106"/>
      <c r="X408" s="1106"/>
      <c r="Y408" s="1106"/>
      <c r="Z408" s="1106"/>
      <c r="AA408" s="1106"/>
      <c r="AB408" s="1106"/>
      <c r="AC408" s="1106"/>
      <c r="AD408" s="1106"/>
      <c r="AE408" s="1106"/>
      <c r="AF408" s="1106"/>
      <c r="AG408" s="1106"/>
      <c r="AH408" s="1106"/>
      <c r="AI408" s="1106"/>
      <c r="AJ408" s="1106"/>
      <c r="AK408" s="1106"/>
      <c r="AL408" s="1106"/>
      <c r="AM408" s="1106"/>
      <c r="AN408" s="1106"/>
      <c r="AO408" s="1106"/>
      <c r="AP408" s="1106"/>
      <c r="AQ408" s="1106"/>
      <c r="AR408" s="1106"/>
      <c r="AS408" s="1106"/>
      <c r="AT408" s="1106"/>
      <c r="AU408" s="1106"/>
      <c r="AV408" s="1106"/>
      <c r="AW408" s="1106"/>
      <c r="AX408" s="1106"/>
      <c r="AY408" s="1106"/>
      <c r="AZ408" s="1106"/>
      <c r="BA408" s="1106"/>
      <c r="BB408" s="1106"/>
      <c r="BC408" s="1106"/>
      <c r="BD408" s="1106"/>
      <c r="BE408" s="1106"/>
      <c r="BF408" s="1106"/>
      <c r="BG408" s="1106"/>
      <c r="BH408" s="1106"/>
      <c r="BI408" s="1106"/>
      <c r="BJ408" s="1106"/>
      <c r="BK408" s="1106"/>
      <c r="BL408" s="1106"/>
      <c r="BM408" s="1106"/>
      <c r="BN408" s="1106"/>
      <c r="BO408" s="1106"/>
      <c r="BP408" s="1106"/>
      <c r="BQ408" s="1106"/>
      <c r="BR408" s="1106"/>
      <c r="BS408" s="1106"/>
      <c r="BT408" s="1106"/>
      <c r="BU408" s="1106"/>
      <c r="BV408" s="1106"/>
      <c r="BW408" s="1106"/>
      <c r="BX408" s="1106"/>
      <c r="BY408" s="1106"/>
      <c r="BZ408" s="1106"/>
      <c r="CA408" s="1106"/>
      <c r="CB408" s="1106"/>
      <c r="CC408" s="1106"/>
      <c r="CD408" s="1106"/>
      <c r="CE408" s="1106"/>
      <c r="CF408" s="1106"/>
      <c r="CG408" s="1106"/>
      <c r="CH408" s="1106"/>
      <c r="CI408" s="1106"/>
      <c r="CJ408" s="1106"/>
      <c r="CK408" s="1106"/>
      <c r="CL408" s="1106"/>
      <c r="CM408" s="1106"/>
      <c r="CN408" s="1106"/>
      <c r="CO408" s="1106"/>
      <c r="CP408" s="1106"/>
      <c r="CQ408" s="1106"/>
      <c r="CR408" s="1106"/>
      <c r="CS408" s="1106"/>
      <c r="CT408" s="1106"/>
      <c r="CU408" s="1106"/>
      <c r="CV408" s="1106"/>
      <c r="CW408" s="1106"/>
      <c r="CX408" s="1106"/>
      <c r="CY408" s="1106"/>
    </row>
    <row r="409" spans="1:103" s="1116" customFormat="1" ht="15" hidden="1" customHeight="1">
      <c r="A409" s="1397"/>
      <c r="B409" s="1169"/>
      <c r="C409" s="1205"/>
      <c r="D409" s="1106"/>
      <c r="E409" s="1106"/>
      <c r="F409" s="1106"/>
      <c r="G409" s="1106"/>
      <c r="H409" s="1106"/>
      <c r="I409" s="1106"/>
      <c r="J409" s="1106"/>
      <c r="K409" s="1106"/>
      <c r="L409" s="1106"/>
      <c r="M409" s="1106"/>
      <c r="N409" s="1106"/>
      <c r="O409" s="1106"/>
      <c r="P409" s="1106"/>
      <c r="Q409" s="1106"/>
      <c r="R409" s="1106"/>
      <c r="S409" s="1106"/>
      <c r="T409" s="1106"/>
      <c r="U409" s="1106"/>
      <c r="V409" s="1106"/>
      <c r="W409" s="1106"/>
      <c r="X409" s="1106"/>
      <c r="Y409" s="1106"/>
      <c r="Z409" s="1106"/>
      <c r="AA409" s="1106"/>
      <c r="AB409" s="1106"/>
      <c r="AC409" s="1106"/>
      <c r="AD409" s="1106"/>
      <c r="AE409" s="1106"/>
      <c r="AF409" s="1106"/>
      <c r="AG409" s="1106"/>
      <c r="AH409" s="1106"/>
      <c r="AI409" s="1106"/>
      <c r="AJ409" s="1106"/>
      <c r="AK409" s="1106"/>
      <c r="AL409" s="1106"/>
      <c r="AM409" s="1106"/>
      <c r="AN409" s="1106"/>
      <c r="AO409" s="1106"/>
      <c r="AP409" s="1106"/>
      <c r="AQ409" s="1106"/>
      <c r="AR409" s="1106"/>
      <c r="AS409" s="1106"/>
      <c r="AT409" s="1106"/>
      <c r="AU409" s="1106"/>
      <c r="AV409" s="1106"/>
      <c r="AW409" s="1106"/>
      <c r="AX409" s="1106"/>
      <c r="AY409" s="1106"/>
      <c r="AZ409" s="1106"/>
      <c r="BA409" s="1106"/>
      <c r="BB409" s="1106"/>
      <c r="BC409" s="1106"/>
      <c r="BD409" s="1106"/>
      <c r="BE409" s="1106"/>
      <c r="BF409" s="1106"/>
      <c r="BG409" s="1106"/>
      <c r="BH409" s="1106"/>
      <c r="BI409" s="1106"/>
      <c r="BJ409" s="1106"/>
      <c r="BK409" s="1106"/>
      <c r="BL409" s="1106"/>
      <c r="BM409" s="1106"/>
      <c r="BN409" s="1106"/>
      <c r="BO409" s="1106"/>
      <c r="BP409" s="1106"/>
      <c r="BQ409" s="1106"/>
      <c r="BR409" s="1106"/>
      <c r="BS409" s="1106"/>
      <c r="BT409" s="1106"/>
      <c r="BU409" s="1106"/>
      <c r="BV409" s="1106"/>
      <c r="BW409" s="1106"/>
      <c r="BX409" s="1106"/>
      <c r="BY409" s="1106"/>
      <c r="BZ409" s="1106"/>
      <c r="CA409" s="1106"/>
      <c r="CB409" s="1106"/>
      <c r="CC409" s="1106"/>
      <c r="CD409" s="1106"/>
      <c r="CE409" s="1106"/>
      <c r="CF409" s="1106"/>
      <c r="CG409" s="1106"/>
      <c r="CH409" s="1106"/>
      <c r="CI409" s="1106"/>
      <c r="CJ409" s="1106"/>
      <c r="CK409" s="1106"/>
      <c r="CL409" s="1106"/>
      <c r="CM409" s="1106"/>
      <c r="CN409" s="1106"/>
      <c r="CO409" s="1106"/>
      <c r="CP409" s="1106"/>
      <c r="CQ409" s="1106"/>
      <c r="CR409" s="1106"/>
      <c r="CS409" s="1106"/>
      <c r="CT409" s="1106"/>
      <c r="CU409" s="1106"/>
      <c r="CV409" s="1106"/>
      <c r="CW409" s="1106"/>
      <c r="CX409" s="1106"/>
      <c r="CY409" s="1106"/>
    </row>
    <row r="410" spans="1:103" s="1116" customFormat="1" ht="15" hidden="1" customHeight="1">
      <c r="A410" s="1397"/>
      <c r="B410" s="1169"/>
      <c r="C410" s="1205"/>
      <c r="D410" s="1106"/>
      <c r="E410" s="1106"/>
      <c r="F410" s="1106"/>
      <c r="G410" s="1106"/>
      <c r="H410" s="1106"/>
      <c r="I410" s="1106"/>
      <c r="J410" s="1106"/>
      <c r="K410" s="1106"/>
      <c r="L410" s="1106"/>
      <c r="M410" s="1106"/>
      <c r="N410" s="1106"/>
      <c r="O410" s="1106"/>
      <c r="P410" s="1106"/>
      <c r="Q410" s="1106"/>
      <c r="R410" s="1106"/>
      <c r="S410" s="1106"/>
      <c r="T410" s="1106"/>
      <c r="U410" s="1106"/>
      <c r="V410" s="1106"/>
      <c r="W410" s="1106"/>
      <c r="X410" s="1106"/>
      <c r="Y410" s="1106"/>
      <c r="Z410" s="1106"/>
      <c r="AA410" s="1106"/>
      <c r="AB410" s="1106"/>
      <c r="AC410" s="1106"/>
      <c r="AD410" s="1106"/>
      <c r="AE410" s="1106"/>
      <c r="AF410" s="1106"/>
      <c r="AG410" s="1106"/>
      <c r="AH410" s="1106"/>
      <c r="AI410" s="1106"/>
      <c r="AJ410" s="1106"/>
      <c r="AK410" s="1106"/>
      <c r="AL410" s="1106"/>
      <c r="AM410" s="1106"/>
      <c r="AN410" s="1106"/>
      <c r="AO410" s="1106"/>
      <c r="AP410" s="1106"/>
      <c r="AQ410" s="1106"/>
      <c r="AR410" s="1106"/>
      <c r="AS410" s="1106"/>
      <c r="AT410" s="1106"/>
      <c r="AU410" s="1106"/>
      <c r="AV410" s="1106"/>
      <c r="AW410" s="1106"/>
      <c r="AX410" s="1106"/>
      <c r="AY410" s="1106"/>
      <c r="AZ410" s="1106"/>
      <c r="BA410" s="1106"/>
      <c r="BB410" s="1106"/>
      <c r="BC410" s="1106"/>
      <c r="BD410" s="1106"/>
      <c r="BE410" s="1106"/>
      <c r="BF410" s="1106"/>
      <c r="BG410" s="1106"/>
      <c r="BH410" s="1106"/>
      <c r="BI410" s="1106"/>
      <c r="BJ410" s="1106"/>
      <c r="BK410" s="1106"/>
      <c r="BL410" s="1106"/>
      <c r="BM410" s="1106"/>
      <c r="BN410" s="1106"/>
      <c r="BO410" s="1106"/>
      <c r="BP410" s="1106"/>
      <c r="BQ410" s="1106"/>
      <c r="BR410" s="1106"/>
      <c r="BS410" s="1106"/>
      <c r="BT410" s="1106"/>
      <c r="BU410" s="1106"/>
      <c r="BV410" s="1106"/>
      <c r="BW410" s="1106"/>
      <c r="BX410" s="1106"/>
      <c r="BY410" s="1106"/>
      <c r="BZ410" s="1106"/>
      <c r="CA410" s="1106"/>
      <c r="CB410" s="1106"/>
      <c r="CC410" s="1106"/>
      <c r="CD410" s="1106"/>
      <c r="CE410" s="1106"/>
      <c r="CF410" s="1106"/>
      <c r="CG410" s="1106"/>
      <c r="CH410" s="1106"/>
      <c r="CI410" s="1106"/>
      <c r="CJ410" s="1106"/>
      <c r="CK410" s="1106"/>
      <c r="CL410" s="1106"/>
      <c r="CM410" s="1106"/>
      <c r="CN410" s="1106"/>
      <c r="CO410" s="1106"/>
      <c r="CP410" s="1106"/>
      <c r="CQ410" s="1106"/>
      <c r="CR410" s="1106"/>
      <c r="CS410" s="1106"/>
      <c r="CT410" s="1106"/>
      <c r="CU410" s="1106"/>
      <c r="CV410" s="1106"/>
      <c r="CW410" s="1106"/>
      <c r="CX410" s="1106"/>
      <c r="CY410" s="1106"/>
    </row>
    <row r="411" spans="1:103" s="1116" customFormat="1" ht="15" hidden="1" customHeight="1">
      <c r="A411" s="1397"/>
      <c r="B411" s="1169"/>
      <c r="C411" s="1205"/>
      <c r="D411" s="1106"/>
      <c r="E411" s="1106"/>
      <c r="F411" s="1106"/>
      <c r="G411" s="1106"/>
      <c r="H411" s="1106"/>
      <c r="I411" s="1106"/>
      <c r="J411" s="1106"/>
      <c r="K411" s="1106"/>
      <c r="L411" s="1106"/>
      <c r="M411" s="1106"/>
      <c r="N411" s="1106"/>
      <c r="O411" s="1106"/>
      <c r="P411" s="1106"/>
      <c r="Q411" s="1106"/>
      <c r="R411" s="1106"/>
      <c r="S411" s="1106"/>
      <c r="T411" s="1106"/>
      <c r="U411" s="1106"/>
      <c r="V411" s="1106"/>
      <c r="W411" s="1106"/>
      <c r="X411" s="1106"/>
      <c r="Y411" s="1106"/>
      <c r="Z411" s="1106"/>
      <c r="AA411" s="1106"/>
      <c r="AB411" s="1106"/>
      <c r="AC411" s="1106"/>
      <c r="AD411" s="1106"/>
      <c r="AE411" s="1106"/>
      <c r="AF411" s="1106"/>
      <c r="AG411" s="1106"/>
      <c r="AH411" s="1106"/>
      <c r="AI411" s="1106"/>
      <c r="AJ411" s="1106"/>
      <c r="AK411" s="1106"/>
      <c r="AL411" s="1106"/>
      <c r="AM411" s="1106"/>
      <c r="AN411" s="1106"/>
      <c r="AO411" s="1106"/>
      <c r="AP411" s="1106"/>
      <c r="AQ411" s="1106"/>
      <c r="AR411" s="1106"/>
      <c r="AS411" s="1106"/>
      <c r="AT411" s="1106"/>
      <c r="AU411" s="1106"/>
      <c r="AV411" s="1106"/>
      <c r="AW411" s="1106"/>
      <c r="AX411" s="1106"/>
      <c r="AY411" s="1106"/>
      <c r="AZ411" s="1106"/>
      <c r="BA411" s="1106"/>
      <c r="BB411" s="1106"/>
      <c r="BC411" s="1106"/>
      <c r="BD411" s="1106"/>
      <c r="BE411" s="1106"/>
      <c r="BF411" s="1106"/>
      <c r="BG411" s="1106"/>
      <c r="BH411" s="1106"/>
      <c r="BI411" s="1106"/>
      <c r="BJ411" s="1106"/>
      <c r="BK411" s="1106"/>
      <c r="BL411" s="1106"/>
      <c r="BM411" s="1106"/>
      <c r="BN411" s="1106"/>
      <c r="BO411" s="1106"/>
      <c r="BP411" s="1106"/>
      <c r="BQ411" s="1106"/>
      <c r="BR411" s="1106"/>
      <c r="BS411" s="1106"/>
      <c r="BT411" s="1106"/>
      <c r="BU411" s="1106"/>
      <c r="BV411" s="1106"/>
      <c r="BW411" s="1106"/>
      <c r="BX411" s="1106"/>
      <c r="BY411" s="1106"/>
      <c r="BZ411" s="1106"/>
      <c r="CA411" s="1106"/>
      <c r="CB411" s="1106"/>
      <c r="CC411" s="1106"/>
      <c r="CD411" s="1106"/>
      <c r="CE411" s="1106"/>
      <c r="CF411" s="1106"/>
      <c r="CG411" s="1106"/>
      <c r="CH411" s="1106"/>
      <c r="CI411" s="1106"/>
      <c r="CJ411" s="1106"/>
      <c r="CK411" s="1106"/>
      <c r="CL411" s="1106"/>
      <c r="CM411" s="1106"/>
      <c r="CN411" s="1106"/>
      <c r="CO411" s="1106"/>
      <c r="CP411" s="1106"/>
      <c r="CQ411" s="1106"/>
      <c r="CR411" s="1106"/>
      <c r="CS411" s="1106"/>
      <c r="CT411" s="1106"/>
      <c r="CU411" s="1106"/>
      <c r="CV411" s="1106"/>
      <c r="CW411" s="1106"/>
      <c r="CX411" s="1106"/>
      <c r="CY411" s="1106"/>
    </row>
    <row r="412" spans="1:103" s="1116" customFormat="1" ht="15" hidden="1" customHeight="1">
      <c r="A412" s="1397"/>
      <c r="B412" s="1169"/>
      <c r="C412" s="1205"/>
      <c r="D412" s="1106"/>
      <c r="E412" s="1106"/>
      <c r="F412" s="1106"/>
      <c r="G412" s="1106"/>
      <c r="H412" s="1106"/>
      <c r="I412" s="1106"/>
      <c r="J412" s="1106"/>
      <c r="K412" s="1106"/>
      <c r="L412" s="1106"/>
      <c r="M412" s="1106"/>
      <c r="N412" s="1106"/>
      <c r="O412" s="1106"/>
      <c r="P412" s="1106"/>
      <c r="Q412" s="1106"/>
      <c r="R412" s="1106"/>
      <c r="S412" s="1106"/>
      <c r="T412" s="1106"/>
      <c r="U412" s="1106"/>
      <c r="V412" s="1106"/>
      <c r="W412" s="1106"/>
      <c r="X412" s="1106"/>
      <c r="Y412" s="1106"/>
      <c r="Z412" s="1106"/>
      <c r="AA412" s="1106"/>
      <c r="AB412" s="1106"/>
      <c r="AC412" s="1106"/>
      <c r="AD412" s="1106"/>
      <c r="AE412" s="1106"/>
      <c r="AF412" s="1106"/>
      <c r="AG412" s="1106"/>
      <c r="AH412" s="1106"/>
      <c r="AI412" s="1106"/>
      <c r="AJ412" s="1106"/>
      <c r="AK412" s="1106"/>
      <c r="AL412" s="1106"/>
      <c r="AM412" s="1106"/>
      <c r="AN412" s="1106"/>
      <c r="AO412" s="1106"/>
      <c r="AP412" s="1106"/>
      <c r="AQ412" s="1106"/>
      <c r="AR412" s="1106"/>
      <c r="AS412" s="1106"/>
      <c r="AT412" s="1106"/>
      <c r="AU412" s="1106"/>
      <c r="AV412" s="1106"/>
      <c r="AW412" s="1106"/>
      <c r="AX412" s="1106"/>
      <c r="AY412" s="1106"/>
      <c r="AZ412" s="1106"/>
      <c r="BA412" s="1106"/>
      <c r="BB412" s="1106"/>
      <c r="BC412" s="1106"/>
      <c r="BD412" s="1106"/>
      <c r="BE412" s="1106"/>
      <c r="BF412" s="1106"/>
      <c r="BG412" s="1106"/>
      <c r="BH412" s="1106"/>
      <c r="BI412" s="1106"/>
      <c r="BJ412" s="1106"/>
      <c r="BK412" s="1106"/>
      <c r="BL412" s="1106"/>
      <c r="BM412" s="1106"/>
      <c r="BN412" s="1106"/>
      <c r="BO412" s="1106"/>
      <c r="BP412" s="1106"/>
      <c r="BQ412" s="1106"/>
      <c r="BR412" s="1106"/>
      <c r="BS412" s="1106"/>
      <c r="BT412" s="1106"/>
      <c r="BU412" s="1106"/>
      <c r="BV412" s="1106"/>
      <c r="BW412" s="1106"/>
      <c r="BX412" s="1106"/>
      <c r="BY412" s="1106"/>
      <c r="BZ412" s="1106"/>
      <c r="CA412" s="1106"/>
      <c r="CB412" s="1106"/>
      <c r="CC412" s="1106"/>
      <c r="CD412" s="1106"/>
      <c r="CE412" s="1106"/>
      <c r="CF412" s="1106"/>
      <c r="CG412" s="1106"/>
      <c r="CH412" s="1106"/>
      <c r="CI412" s="1106"/>
      <c r="CJ412" s="1106"/>
      <c r="CK412" s="1106"/>
      <c r="CL412" s="1106"/>
      <c r="CM412" s="1106"/>
      <c r="CN412" s="1106"/>
      <c r="CO412" s="1106"/>
      <c r="CP412" s="1106"/>
      <c r="CQ412" s="1106"/>
      <c r="CR412" s="1106"/>
      <c r="CS412" s="1106"/>
      <c r="CT412" s="1106"/>
      <c r="CU412" s="1106"/>
      <c r="CV412" s="1106"/>
      <c r="CW412" s="1106"/>
      <c r="CX412" s="1106"/>
      <c r="CY412" s="1106"/>
    </row>
    <row r="413" spans="1:103" s="1116" customFormat="1" ht="15" hidden="1" customHeight="1">
      <c r="A413" s="1397"/>
      <c r="B413" s="1169"/>
      <c r="C413" s="1205"/>
      <c r="D413" s="1106"/>
      <c r="E413" s="1106"/>
      <c r="F413" s="1106"/>
      <c r="G413" s="1106"/>
      <c r="H413" s="1106"/>
      <c r="I413" s="1106"/>
      <c r="J413" s="1106"/>
      <c r="K413" s="1106"/>
      <c r="L413" s="1106"/>
      <c r="M413" s="1106"/>
      <c r="N413" s="1106"/>
      <c r="O413" s="1106"/>
      <c r="P413" s="1106"/>
      <c r="Q413" s="1106"/>
      <c r="R413" s="1106"/>
      <c r="S413" s="1106"/>
      <c r="T413" s="1106"/>
      <c r="U413" s="1106"/>
      <c r="V413" s="1106"/>
      <c r="W413" s="1106"/>
      <c r="X413" s="1106"/>
      <c r="Y413" s="1106"/>
      <c r="Z413" s="1106"/>
      <c r="AA413" s="1106"/>
      <c r="AB413" s="1106"/>
      <c r="AC413" s="1106"/>
      <c r="AD413" s="1106"/>
      <c r="AE413" s="1106"/>
      <c r="AF413" s="1106"/>
      <c r="AG413" s="1106"/>
      <c r="AH413" s="1106"/>
      <c r="AI413" s="1106"/>
      <c r="AJ413" s="1106"/>
      <c r="AK413" s="1106"/>
      <c r="AL413" s="1106"/>
      <c r="AM413" s="1106"/>
      <c r="AN413" s="1106"/>
      <c r="AO413" s="1106"/>
      <c r="AP413" s="1106"/>
      <c r="AQ413" s="1106"/>
      <c r="AR413" s="1106"/>
      <c r="AS413" s="1106"/>
      <c r="AT413" s="1106"/>
      <c r="AU413" s="1106"/>
      <c r="AV413" s="1106"/>
      <c r="AW413" s="1106"/>
      <c r="AX413" s="1106"/>
      <c r="AY413" s="1106"/>
      <c r="AZ413" s="1106"/>
      <c r="BA413" s="1106"/>
      <c r="BB413" s="1106"/>
      <c r="BC413" s="1106"/>
      <c r="BD413" s="1106"/>
      <c r="BE413" s="1106"/>
      <c r="BF413" s="1106"/>
      <c r="BG413" s="1106"/>
      <c r="BH413" s="1106"/>
      <c r="BI413" s="1106"/>
      <c r="BJ413" s="1106"/>
      <c r="BK413" s="1106"/>
      <c r="BL413" s="1106"/>
      <c r="BM413" s="1106"/>
      <c r="BN413" s="1106"/>
      <c r="BO413" s="1106"/>
      <c r="BP413" s="1106"/>
      <c r="BQ413" s="1106"/>
      <c r="BR413" s="1106"/>
      <c r="BS413" s="1106"/>
      <c r="BT413" s="1106"/>
      <c r="BU413" s="1106"/>
      <c r="BV413" s="1106"/>
      <c r="BW413" s="1106"/>
      <c r="BX413" s="1106"/>
      <c r="BY413" s="1106"/>
      <c r="BZ413" s="1106"/>
      <c r="CA413" s="1106"/>
      <c r="CB413" s="1106"/>
      <c r="CC413" s="1106"/>
      <c r="CD413" s="1106"/>
      <c r="CE413" s="1106"/>
      <c r="CF413" s="1106"/>
      <c r="CG413" s="1106"/>
      <c r="CH413" s="1106"/>
      <c r="CI413" s="1106"/>
      <c r="CJ413" s="1106"/>
      <c r="CK413" s="1106"/>
      <c r="CL413" s="1106"/>
      <c r="CM413" s="1106"/>
      <c r="CN413" s="1106"/>
      <c r="CO413" s="1106"/>
      <c r="CP413" s="1106"/>
      <c r="CQ413" s="1106"/>
      <c r="CR413" s="1106"/>
      <c r="CS413" s="1106"/>
      <c r="CT413" s="1106"/>
      <c r="CU413" s="1106"/>
      <c r="CV413" s="1106"/>
      <c r="CW413" s="1106"/>
      <c r="CX413" s="1106"/>
      <c r="CY413" s="1106"/>
    </row>
    <row r="414" spans="1:103" s="1116" customFormat="1" ht="15" hidden="1" customHeight="1">
      <c r="A414" s="1397"/>
      <c r="B414" s="1169"/>
      <c r="C414" s="1205"/>
      <c r="D414" s="1106"/>
      <c r="E414" s="1106"/>
      <c r="F414" s="1106"/>
      <c r="G414" s="1106"/>
      <c r="H414" s="1106"/>
      <c r="I414" s="1106"/>
      <c r="J414" s="1106"/>
      <c r="K414" s="1106"/>
      <c r="L414" s="1106"/>
      <c r="M414" s="1106"/>
      <c r="N414" s="1106"/>
      <c r="O414" s="1106"/>
      <c r="P414" s="1106"/>
      <c r="Q414" s="1106"/>
      <c r="R414" s="1106"/>
      <c r="S414" s="1106"/>
      <c r="T414" s="1106"/>
      <c r="U414" s="1106"/>
      <c r="V414" s="1106"/>
      <c r="W414" s="1106"/>
      <c r="X414" s="1106"/>
      <c r="Y414" s="1106"/>
      <c r="Z414" s="1106"/>
      <c r="AA414" s="1106"/>
      <c r="AB414" s="1106"/>
      <c r="AC414" s="1106"/>
      <c r="AD414" s="1106"/>
      <c r="AE414" s="1106"/>
      <c r="AF414" s="1106"/>
      <c r="AG414" s="1106"/>
      <c r="AH414" s="1106"/>
      <c r="AI414" s="1106"/>
      <c r="AJ414" s="1106"/>
      <c r="AK414" s="1106"/>
      <c r="AL414" s="1106"/>
      <c r="AM414" s="1106"/>
      <c r="AN414" s="1106"/>
      <c r="AO414" s="1106"/>
      <c r="AP414" s="1106"/>
      <c r="AQ414" s="1106"/>
      <c r="AR414" s="1106"/>
      <c r="AS414" s="1106"/>
      <c r="AT414" s="1106"/>
      <c r="AU414" s="1106"/>
      <c r="AV414" s="1106"/>
      <c r="AW414" s="1106"/>
      <c r="AX414" s="1106"/>
      <c r="AY414" s="1106"/>
      <c r="AZ414" s="1106"/>
      <c r="BA414" s="1106"/>
      <c r="BB414" s="1106"/>
      <c r="BC414" s="1106"/>
      <c r="BD414" s="1106"/>
      <c r="BE414" s="1106"/>
      <c r="BF414" s="1106"/>
      <c r="BG414" s="1106"/>
      <c r="BH414" s="1106"/>
      <c r="BI414" s="1106"/>
      <c r="BJ414" s="1106"/>
      <c r="BK414" s="1106"/>
      <c r="BL414" s="1106"/>
      <c r="BM414" s="1106"/>
      <c r="BN414" s="1106"/>
      <c r="BO414" s="1106"/>
      <c r="BP414" s="1106"/>
      <c r="BQ414" s="1106"/>
      <c r="BR414" s="1106"/>
      <c r="BS414" s="1106"/>
      <c r="BT414" s="1106"/>
      <c r="BU414" s="1106"/>
      <c r="BV414" s="1106"/>
      <c r="BW414" s="1106"/>
      <c r="BX414" s="1106"/>
      <c r="BY414" s="1106"/>
      <c r="BZ414" s="1106"/>
      <c r="CA414" s="1106"/>
      <c r="CB414" s="1106"/>
      <c r="CC414" s="1106"/>
      <c r="CD414" s="1106"/>
      <c r="CE414" s="1106"/>
      <c r="CF414" s="1106"/>
      <c r="CG414" s="1106"/>
      <c r="CH414" s="1106"/>
      <c r="CI414" s="1106"/>
      <c r="CJ414" s="1106"/>
      <c r="CK414" s="1106"/>
      <c r="CL414" s="1106"/>
      <c r="CM414" s="1106"/>
      <c r="CN414" s="1106"/>
      <c r="CO414" s="1106"/>
      <c r="CP414" s="1106"/>
      <c r="CQ414" s="1106"/>
      <c r="CR414" s="1106"/>
      <c r="CS414" s="1106"/>
      <c r="CT414" s="1106"/>
      <c r="CU414" s="1106"/>
      <c r="CV414" s="1106"/>
      <c r="CW414" s="1106"/>
      <c r="CX414" s="1106"/>
      <c r="CY414" s="1106"/>
    </row>
    <row r="415" spans="1:103" s="1116" customFormat="1" ht="15" hidden="1" customHeight="1">
      <c r="A415" s="1397"/>
      <c r="B415" s="1169"/>
      <c r="C415" s="1205"/>
      <c r="D415" s="1106"/>
      <c r="E415" s="1106"/>
      <c r="F415" s="1106"/>
      <c r="G415" s="1106"/>
      <c r="H415" s="1106"/>
      <c r="I415" s="1106"/>
      <c r="J415" s="1106"/>
      <c r="K415" s="1106"/>
      <c r="L415" s="1106"/>
      <c r="M415" s="1106"/>
      <c r="N415" s="1106"/>
      <c r="O415" s="1106"/>
      <c r="P415" s="1106"/>
      <c r="Q415" s="1106"/>
      <c r="R415" s="1106"/>
      <c r="S415" s="1106"/>
      <c r="T415" s="1106"/>
      <c r="U415" s="1106"/>
      <c r="V415" s="1106"/>
      <c r="W415" s="1106"/>
      <c r="X415" s="1106"/>
      <c r="Y415" s="1106"/>
      <c r="Z415" s="1106"/>
      <c r="AA415" s="1106"/>
      <c r="AB415" s="1106"/>
      <c r="AC415" s="1106"/>
      <c r="AD415" s="1106"/>
      <c r="AE415" s="1106"/>
      <c r="AF415" s="1106"/>
      <c r="AG415" s="1106"/>
      <c r="AH415" s="1106"/>
      <c r="AI415" s="1106"/>
      <c r="AJ415" s="1106"/>
      <c r="AK415" s="1106"/>
      <c r="AL415" s="1106"/>
      <c r="AM415" s="1106"/>
      <c r="AN415" s="1106"/>
      <c r="AO415" s="1106"/>
      <c r="AP415" s="1106"/>
      <c r="AQ415" s="1106"/>
      <c r="AR415" s="1106"/>
      <c r="AS415" s="1106"/>
      <c r="AT415" s="1106"/>
      <c r="AU415" s="1106"/>
      <c r="AV415" s="1106"/>
      <c r="AW415" s="1106"/>
      <c r="AX415" s="1106"/>
      <c r="AY415" s="1106"/>
      <c r="AZ415" s="1106"/>
      <c r="BA415" s="1106"/>
      <c r="BB415" s="1106"/>
      <c r="BC415" s="1106"/>
      <c r="BD415" s="1106"/>
      <c r="BE415" s="1106"/>
      <c r="BF415" s="1106"/>
      <c r="BG415" s="1106"/>
      <c r="BH415" s="1106"/>
      <c r="BI415" s="1106"/>
      <c r="BJ415" s="1106"/>
      <c r="BK415" s="1106"/>
      <c r="BL415" s="1106"/>
      <c r="BM415" s="1106"/>
      <c r="BN415" s="1106"/>
      <c r="BO415" s="1106"/>
      <c r="BP415" s="1106"/>
      <c r="BQ415" s="1106"/>
      <c r="BR415" s="1106"/>
      <c r="BS415" s="1106"/>
      <c r="BT415" s="1106"/>
      <c r="BU415" s="1106"/>
      <c r="BV415" s="1106"/>
      <c r="BW415" s="1106"/>
      <c r="BX415" s="1106"/>
      <c r="BY415" s="1106"/>
      <c r="BZ415" s="1106"/>
      <c r="CA415" s="1106"/>
      <c r="CB415" s="1106"/>
      <c r="CC415" s="1106"/>
      <c r="CD415" s="1106"/>
      <c r="CE415" s="1106"/>
      <c r="CF415" s="1106"/>
      <c r="CG415" s="1106"/>
      <c r="CH415" s="1106"/>
      <c r="CI415" s="1106"/>
      <c r="CJ415" s="1106"/>
      <c r="CK415" s="1106"/>
      <c r="CL415" s="1106"/>
      <c r="CM415" s="1106"/>
      <c r="CN415" s="1106"/>
      <c r="CO415" s="1106"/>
      <c r="CP415" s="1106"/>
      <c r="CQ415" s="1106"/>
      <c r="CR415" s="1106"/>
      <c r="CS415" s="1106"/>
      <c r="CT415" s="1106"/>
      <c r="CU415" s="1106"/>
      <c r="CV415" s="1106"/>
      <c r="CW415" s="1106"/>
      <c r="CX415" s="1106"/>
      <c r="CY415" s="1106"/>
    </row>
    <row r="416" spans="1:103" s="1116" customFormat="1" ht="15" hidden="1" customHeight="1">
      <c r="A416" s="1397"/>
      <c r="B416" s="1169"/>
      <c r="C416" s="1205"/>
      <c r="D416" s="1106"/>
      <c r="E416" s="1106"/>
      <c r="F416" s="1106"/>
      <c r="G416" s="1106"/>
      <c r="H416" s="1106"/>
      <c r="I416" s="1106"/>
      <c r="J416" s="1106"/>
      <c r="K416" s="1106"/>
      <c r="L416" s="1106"/>
      <c r="M416" s="1106"/>
      <c r="N416" s="1106"/>
      <c r="O416" s="1106"/>
      <c r="P416" s="1106"/>
      <c r="Q416" s="1106"/>
      <c r="R416" s="1106"/>
      <c r="S416" s="1106"/>
      <c r="T416" s="1106"/>
      <c r="U416" s="1106"/>
      <c r="V416" s="1106"/>
      <c r="W416" s="1106"/>
      <c r="X416" s="1106"/>
      <c r="Y416" s="1106"/>
      <c r="Z416" s="1106"/>
      <c r="AA416" s="1106"/>
      <c r="AB416" s="1106"/>
      <c r="AC416" s="1106"/>
      <c r="AD416" s="1106"/>
      <c r="AE416" s="1106"/>
      <c r="AF416" s="1106"/>
      <c r="AG416" s="1106"/>
      <c r="AH416" s="1106"/>
      <c r="AI416" s="1106"/>
      <c r="AJ416" s="1106"/>
      <c r="AK416" s="1106"/>
      <c r="AL416" s="1106"/>
      <c r="AM416" s="1106"/>
      <c r="AN416" s="1106"/>
      <c r="AO416" s="1106"/>
      <c r="AP416" s="1106"/>
      <c r="AQ416" s="1106"/>
      <c r="AR416" s="1106"/>
      <c r="AS416" s="1106"/>
      <c r="AT416" s="1106"/>
      <c r="AU416" s="1106"/>
      <c r="AV416" s="1106"/>
      <c r="AW416" s="1106"/>
      <c r="AX416" s="1106"/>
      <c r="AY416" s="1106"/>
      <c r="AZ416" s="1106"/>
      <c r="BA416" s="1106"/>
      <c r="BB416" s="1106"/>
      <c r="BC416" s="1106"/>
      <c r="BD416" s="1106"/>
      <c r="BE416" s="1106"/>
      <c r="BF416" s="1106"/>
      <c r="BG416" s="1106"/>
      <c r="BH416" s="1106"/>
      <c r="BI416" s="1106"/>
      <c r="BJ416" s="1106"/>
      <c r="BK416" s="1106"/>
      <c r="BL416" s="1106"/>
      <c r="BM416" s="1106"/>
      <c r="BN416" s="1106"/>
      <c r="BO416" s="1106"/>
      <c r="BP416" s="1106"/>
      <c r="BQ416" s="1106"/>
      <c r="BR416" s="1106"/>
      <c r="BS416" s="1106"/>
      <c r="BT416" s="1106"/>
      <c r="BU416" s="1106"/>
      <c r="BV416" s="1106"/>
      <c r="BW416" s="1106"/>
      <c r="BX416" s="1106"/>
      <c r="BY416" s="1106"/>
      <c r="BZ416" s="1106"/>
      <c r="CA416" s="1106"/>
      <c r="CB416" s="1106"/>
      <c r="CC416" s="1106"/>
      <c r="CD416" s="1106"/>
      <c r="CE416" s="1106"/>
      <c r="CF416" s="1106"/>
      <c r="CG416" s="1106"/>
      <c r="CH416" s="1106"/>
      <c r="CI416" s="1106"/>
      <c r="CJ416" s="1106"/>
      <c r="CK416" s="1106"/>
      <c r="CL416" s="1106"/>
      <c r="CM416" s="1106"/>
      <c r="CN416" s="1106"/>
      <c r="CO416" s="1106"/>
      <c r="CP416" s="1106"/>
      <c r="CQ416" s="1106"/>
      <c r="CR416" s="1106"/>
      <c r="CS416" s="1106"/>
      <c r="CT416" s="1106"/>
      <c r="CU416" s="1106"/>
      <c r="CV416" s="1106"/>
      <c r="CW416" s="1106"/>
      <c r="CX416" s="1106"/>
      <c r="CY416" s="1106"/>
    </row>
    <row r="417" spans="1:103" s="1116" customFormat="1" ht="15" hidden="1" customHeight="1">
      <c r="A417" s="1397"/>
      <c r="B417" s="1169"/>
      <c r="C417" s="1205"/>
      <c r="D417" s="1106"/>
      <c r="E417" s="1106"/>
      <c r="F417" s="1106"/>
      <c r="G417" s="1106"/>
      <c r="H417" s="1106"/>
      <c r="I417" s="1106"/>
      <c r="J417" s="1106"/>
      <c r="K417" s="1106"/>
      <c r="L417" s="1106"/>
      <c r="M417" s="1106"/>
      <c r="N417" s="1106"/>
      <c r="O417" s="1106"/>
      <c r="P417" s="1106"/>
      <c r="Q417" s="1106"/>
      <c r="R417" s="1106"/>
      <c r="S417" s="1106"/>
      <c r="T417" s="1106"/>
      <c r="U417" s="1106"/>
      <c r="V417" s="1106"/>
      <c r="W417" s="1106"/>
      <c r="X417" s="1106"/>
      <c r="Y417" s="1106"/>
      <c r="Z417" s="1106"/>
      <c r="AA417" s="1106"/>
      <c r="AB417" s="1106"/>
      <c r="AC417" s="1106"/>
      <c r="AD417" s="1106"/>
      <c r="AE417" s="1106"/>
      <c r="AF417" s="1106"/>
      <c r="AG417" s="1106"/>
      <c r="AH417" s="1106"/>
      <c r="AI417" s="1106"/>
      <c r="AJ417" s="1106"/>
      <c r="AK417" s="1106"/>
      <c r="AL417" s="1106"/>
      <c r="AM417" s="1106"/>
      <c r="AN417" s="1106"/>
      <c r="AO417" s="1106"/>
      <c r="AP417" s="1106"/>
      <c r="AQ417" s="1106"/>
      <c r="AR417" s="1106"/>
      <c r="AS417" s="1106"/>
      <c r="AT417" s="1106"/>
      <c r="AU417" s="1106"/>
      <c r="AV417" s="1106"/>
      <c r="AW417" s="1106"/>
      <c r="AX417" s="1106"/>
      <c r="AY417" s="1106"/>
      <c r="AZ417" s="1106"/>
      <c r="BA417" s="1106"/>
      <c r="BB417" s="1106"/>
      <c r="BC417" s="1106"/>
      <c r="BD417" s="1106"/>
      <c r="BE417" s="1106"/>
      <c r="BF417" s="1106"/>
      <c r="BG417" s="1106"/>
      <c r="BH417" s="1106"/>
      <c r="BI417" s="1106"/>
      <c r="BJ417" s="1106"/>
      <c r="BK417" s="1106"/>
      <c r="BL417" s="1106"/>
      <c r="BM417" s="1106"/>
      <c r="BN417" s="1106"/>
      <c r="BO417" s="1106"/>
      <c r="BP417" s="1106"/>
      <c r="BQ417" s="1106"/>
      <c r="BR417" s="1106"/>
      <c r="BS417" s="1106"/>
      <c r="BT417" s="1106"/>
      <c r="BU417" s="1106"/>
      <c r="BV417" s="1106"/>
      <c r="BW417" s="1106"/>
      <c r="BX417" s="1106"/>
      <c r="BY417" s="1106"/>
      <c r="BZ417" s="1106"/>
      <c r="CA417" s="1106"/>
      <c r="CB417" s="1106"/>
      <c r="CC417" s="1106"/>
      <c r="CD417" s="1106"/>
      <c r="CE417" s="1106"/>
      <c r="CF417" s="1106"/>
      <c r="CG417" s="1106"/>
      <c r="CH417" s="1106"/>
      <c r="CI417" s="1106"/>
      <c r="CJ417" s="1106"/>
      <c r="CK417" s="1106"/>
      <c r="CL417" s="1106"/>
      <c r="CM417" s="1106"/>
      <c r="CN417" s="1106"/>
      <c r="CO417" s="1106"/>
      <c r="CP417" s="1106"/>
      <c r="CQ417" s="1106"/>
      <c r="CR417" s="1106"/>
      <c r="CS417" s="1106"/>
      <c r="CT417" s="1106"/>
      <c r="CU417" s="1106"/>
      <c r="CV417" s="1106"/>
      <c r="CW417" s="1106"/>
      <c r="CX417" s="1106"/>
      <c r="CY417" s="1106"/>
    </row>
    <row r="418" spans="1:103" s="1116" customFormat="1" ht="15" hidden="1" customHeight="1">
      <c r="A418" s="1397"/>
      <c r="B418" s="1169"/>
      <c r="C418" s="1205"/>
      <c r="D418" s="1106"/>
      <c r="E418" s="1106"/>
      <c r="F418" s="1106"/>
      <c r="G418" s="1106"/>
      <c r="H418" s="1106"/>
      <c r="I418" s="1106"/>
      <c r="J418" s="1106"/>
      <c r="K418" s="1106"/>
      <c r="L418" s="1106"/>
      <c r="M418" s="1106"/>
      <c r="N418" s="1106"/>
      <c r="O418" s="1106"/>
      <c r="P418" s="1106"/>
      <c r="Q418" s="1106"/>
      <c r="R418" s="1106"/>
      <c r="S418" s="1106"/>
      <c r="T418" s="1106"/>
      <c r="U418" s="1106"/>
      <c r="V418" s="1106"/>
      <c r="W418" s="1106"/>
      <c r="X418" s="1106"/>
      <c r="Y418" s="1106"/>
      <c r="Z418" s="1106"/>
      <c r="AA418" s="1106"/>
      <c r="AB418" s="1106"/>
      <c r="AC418" s="1106"/>
      <c r="AD418" s="1106"/>
      <c r="AE418" s="1106"/>
      <c r="AF418" s="1106"/>
      <c r="AG418" s="1106"/>
      <c r="AH418" s="1106"/>
      <c r="AI418" s="1106"/>
      <c r="AJ418" s="1106"/>
      <c r="AK418" s="1106"/>
      <c r="AL418" s="1106"/>
      <c r="AM418" s="1106"/>
      <c r="AN418" s="1106"/>
      <c r="AO418" s="1106"/>
      <c r="AP418" s="1106"/>
      <c r="AQ418" s="1106"/>
      <c r="AR418" s="1106"/>
      <c r="AS418" s="1106"/>
      <c r="AT418" s="1106"/>
      <c r="AU418" s="1106"/>
      <c r="AV418" s="1106"/>
      <c r="AW418" s="1106"/>
      <c r="AX418" s="1106"/>
      <c r="AY418" s="1106"/>
      <c r="AZ418" s="1106"/>
      <c r="BA418" s="1106"/>
      <c r="BB418" s="1106"/>
      <c r="BC418" s="1106"/>
      <c r="BD418" s="1106"/>
      <c r="BE418" s="1106"/>
      <c r="BF418" s="1106"/>
      <c r="BG418" s="1106"/>
      <c r="BH418" s="1106"/>
      <c r="BI418" s="1106"/>
      <c r="BJ418" s="1106"/>
      <c r="BK418" s="1106"/>
      <c r="BL418" s="1106"/>
      <c r="BM418" s="1106"/>
      <c r="BN418" s="1106"/>
      <c r="BO418" s="1106"/>
      <c r="BP418" s="1106"/>
      <c r="BQ418" s="1106"/>
      <c r="BR418" s="1106"/>
      <c r="BS418" s="1106"/>
      <c r="BT418" s="1106"/>
      <c r="BU418" s="1106"/>
      <c r="BV418" s="1106"/>
      <c r="BW418" s="1106"/>
      <c r="BX418" s="1106"/>
      <c r="BY418" s="1106"/>
      <c r="BZ418" s="1106"/>
      <c r="CA418" s="1106"/>
      <c r="CB418" s="1106"/>
      <c r="CC418" s="1106"/>
      <c r="CD418" s="1106"/>
      <c r="CE418" s="1106"/>
      <c r="CF418" s="1106"/>
      <c r="CG418" s="1106"/>
      <c r="CH418" s="1106"/>
      <c r="CI418" s="1106"/>
      <c r="CJ418" s="1106"/>
      <c r="CK418" s="1106"/>
      <c r="CL418" s="1106"/>
      <c r="CM418" s="1106"/>
      <c r="CN418" s="1106"/>
      <c r="CO418" s="1106"/>
      <c r="CP418" s="1106"/>
      <c r="CQ418" s="1106"/>
      <c r="CR418" s="1106"/>
      <c r="CS418" s="1106"/>
      <c r="CT418" s="1106"/>
      <c r="CU418" s="1106"/>
      <c r="CV418" s="1106"/>
      <c r="CW418" s="1106"/>
      <c r="CX418" s="1106"/>
      <c r="CY418" s="1106"/>
    </row>
    <row r="419" spans="1:103" s="1116" customFormat="1" ht="15" hidden="1" customHeight="1">
      <c r="A419" s="1397"/>
      <c r="B419" s="1169"/>
      <c r="C419" s="1205"/>
      <c r="D419" s="1106"/>
      <c r="E419" s="1106"/>
      <c r="F419" s="1106"/>
      <c r="G419" s="1106"/>
      <c r="H419" s="1106"/>
      <c r="I419" s="1106"/>
      <c r="J419" s="1106"/>
      <c r="K419" s="1106"/>
      <c r="L419" s="1106"/>
      <c r="M419" s="1106"/>
      <c r="N419" s="1106"/>
      <c r="O419" s="1106"/>
      <c r="P419" s="1106"/>
      <c r="Q419" s="1106"/>
      <c r="R419" s="1106"/>
      <c r="S419" s="1106"/>
      <c r="T419" s="1106"/>
      <c r="U419" s="1106"/>
      <c r="V419" s="1106"/>
      <c r="W419" s="1106"/>
      <c r="X419" s="1106"/>
      <c r="Y419" s="1106"/>
      <c r="Z419" s="1106"/>
      <c r="AA419" s="1106"/>
      <c r="AB419" s="1106"/>
      <c r="AC419" s="1106"/>
      <c r="AD419" s="1106"/>
      <c r="AE419" s="1106"/>
      <c r="AF419" s="1106"/>
      <c r="AG419" s="1106"/>
      <c r="AH419" s="1106"/>
      <c r="AI419" s="1106"/>
      <c r="AJ419" s="1106"/>
      <c r="AK419" s="1106"/>
      <c r="AL419" s="1106"/>
      <c r="AM419" s="1106"/>
      <c r="AN419" s="1106"/>
      <c r="AO419" s="1106"/>
      <c r="AP419" s="1106"/>
      <c r="AQ419" s="1106"/>
      <c r="AR419" s="1106"/>
      <c r="AS419" s="1106"/>
      <c r="AT419" s="1106"/>
      <c r="AU419" s="1106"/>
      <c r="AV419" s="1106"/>
      <c r="AW419" s="1106"/>
      <c r="AX419" s="1106"/>
      <c r="AY419" s="1106"/>
      <c r="AZ419" s="1106"/>
      <c r="BA419" s="1106"/>
      <c r="BB419" s="1106"/>
      <c r="BC419" s="1106"/>
      <c r="BD419" s="1106"/>
      <c r="BE419" s="1106"/>
      <c r="BF419" s="1106"/>
      <c r="BG419" s="1106"/>
      <c r="BH419" s="1106"/>
      <c r="BI419" s="1106"/>
      <c r="BJ419" s="1106"/>
      <c r="BK419" s="1106"/>
      <c r="BL419" s="1106"/>
      <c r="BM419" s="1106"/>
      <c r="BN419" s="1106"/>
      <c r="BO419" s="1106"/>
      <c r="BP419" s="1106"/>
      <c r="BQ419" s="1106"/>
      <c r="BR419" s="1106"/>
      <c r="BS419" s="1106"/>
      <c r="BT419" s="1106"/>
      <c r="BU419" s="1106"/>
      <c r="BV419" s="1106"/>
      <c r="BW419" s="1106"/>
      <c r="BX419" s="1106"/>
      <c r="BY419" s="1106"/>
      <c r="BZ419" s="1106"/>
      <c r="CA419" s="1106"/>
      <c r="CB419" s="1106"/>
      <c r="CC419" s="1106"/>
      <c r="CD419" s="1106"/>
      <c r="CE419" s="1106"/>
      <c r="CF419" s="1106"/>
      <c r="CG419" s="1106"/>
      <c r="CH419" s="1106"/>
      <c r="CI419" s="1106"/>
      <c r="CJ419" s="1106"/>
      <c r="CK419" s="1106"/>
      <c r="CL419" s="1106"/>
      <c r="CM419" s="1106"/>
      <c r="CN419" s="1106"/>
      <c r="CO419" s="1106"/>
      <c r="CP419" s="1106"/>
      <c r="CQ419" s="1106"/>
      <c r="CR419" s="1106"/>
      <c r="CS419" s="1106"/>
      <c r="CT419" s="1106"/>
      <c r="CU419" s="1106"/>
      <c r="CV419" s="1106"/>
      <c r="CW419" s="1106"/>
      <c r="CX419" s="1106"/>
      <c r="CY419" s="1106"/>
    </row>
    <row r="420" spans="1:103" s="1116" customFormat="1" ht="15" hidden="1" customHeight="1">
      <c r="A420" s="1397"/>
      <c r="B420" s="1169"/>
      <c r="C420" s="1205"/>
      <c r="D420" s="1106"/>
      <c r="E420" s="1106"/>
      <c r="F420" s="1106"/>
      <c r="G420" s="1106"/>
      <c r="H420" s="1106"/>
      <c r="I420" s="1106"/>
      <c r="J420" s="1106"/>
      <c r="K420" s="1106"/>
      <c r="L420" s="1106"/>
      <c r="M420" s="1106"/>
      <c r="N420" s="1106"/>
      <c r="O420" s="1106"/>
      <c r="P420" s="1106"/>
      <c r="Q420" s="1106"/>
      <c r="R420" s="1106"/>
      <c r="S420" s="1106"/>
      <c r="T420" s="1106"/>
      <c r="U420" s="1106"/>
      <c r="V420" s="1106"/>
      <c r="W420" s="1106"/>
      <c r="X420" s="1106"/>
      <c r="Y420" s="1106"/>
      <c r="Z420" s="1106"/>
      <c r="AA420" s="1106"/>
      <c r="AB420" s="1106"/>
      <c r="AC420" s="1106"/>
      <c r="AD420" s="1106"/>
      <c r="AE420" s="1106"/>
      <c r="AF420" s="1106"/>
      <c r="AG420" s="1106"/>
      <c r="AH420" s="1106"/>
      <c r="AI420" s="1106"/>
      <c r="AJ420" s="1106"/>
      <c r="AK420" s="1106"/>
      <c r="AL420" s="1106"/>
      <c r="AM420" s="1106"/>
      <c r="AN420" s="1106"/>
      <c r="AO420" s="1106"/>
      <c r="AP420" s="1106"/>
      <c r="AQ420" s="1106"/>
      <c r="AR420" s="1106"/>
      <c r="AS420" s="1106"/>
      <c r="AT420" s="1106"/>
      <c r="AU420" s="1106"/>
      <c r="AV420" s="1106"/>
      <c r="AW420" s="1106"/>
      <c r="AX420" s="1106"/>
      <c r="AY420" s="1106"/>
      <c r="AZ420" s="1106"/>
      <c r="BA420" s="1106"/>
      <c r="BB420" s="1106"/>
      <c r="BC420" s="1106"/>
      <c r="BD420" s="1106"/>
      <c r="BE420" s="1106"/>
      <c r="BF420" s="1106"/>
      <c r="BG420" s="1106"/>
      <c r="BH420" s="1106"/>
      <c r="BI420" s="1106"/>
      <c r="BJ420" s="1106"/>
      <c r="BK420" s="1106"/>
      <c r="BL420" s="1106"/>
      <c r="BM420" s="1106"/>
      <c r="BN420" s="1106"/>
      <c r="BO420" s="1106"/>
      <c r="BP420" s="1106"/>
      <c r="BQ420" s="1106"/>
      <c r="BR420" s="1106"/>
      <c r="BS420" s="1106"/>
      <c r="BT420" s="1106"/>
      <c r="BU420" s="1106"/>
      <c r="BV420" s="1106"/>
      <c r="BW420" s="1106"/>
      <c r="BX420" s="1106"/>
      <c r="BY420" s="1106"/>
      <c r="BZ420" s="1106"/>
      <c r="CA420" s="1106"/>
      <c r="CB420" s="1106"/>
      <c r="CC420" s="1106"/>
      <c r="CD420" s="1106"/>
      <c r="CE420" s="1106"/>
      <c r="CF420" s="1106"/>
      <c r="CG420" s="1106"/>
      <c r="CH420" s="1106"/>
      <c r="CI420" s="1106"/>
      <c r="CJ420" s="1106"/>
      <c r="CK420" s="1106"/>
      <c r="CL420" s="1106"/>
      <c r="CM420" s="1106"/>
      <c r="CN420" s="1106"/>
      <c r="CO420" s="1106"/>
      <c r="CP420" s="1106"/>
      <c r="CQ420" s="1106"/>
      <c r="CR420" s="1106"/>
      <c r="CS420" s="1106"/>
      <c r="CT420" s="1106"/>
      <c r="CU420" s="1106"/>
      <c r="CV420" s="1106"/>
      <c r="CW420" s="1106"/>
      <c r="CX420" s="1106"/>
      <c r="CY420" s="1106"/>
    </row>
    <row r="421" spans="1:103" s="1116" customFormat="1" ht="15" hidden="1" customHeight="1">
      <c r="A421" s="1397"/>
      <c r="B421" s="1169"/>
      <c r="C421" s="1205"/>
      <c r="D421" s="1106"/>
      <c r="E421" s="1106"/>
      <c r="F421" s="1106"/>
      <c r="G421" s="1106"/>
      <c r="H421" s="1106"/>
      <c r="I421" s="1106"/>
      <c r="J421" s="1106"/>
      <c r="K421" s="1106"/>
      <c r="L421" s="1106"/>
      <c r="M421" s="1106"/>
      <c r="N421" s="1106"/>
      <c r="O421" s="1106"/>
      <c r="P421" s="1106"/>
      <c r="Q421" s="1106"/>
      <c r="R421" s="1106"/>
      <c r="S421" s="1106"/>
      <c r="T421" s="1106"/>
      <c r="U421" s="1106"/>
      <c r="V421" s="1106"/>
      <c r="W421" s="1106"/>
      <c r="X421" s="1106"/>
      <c r="Y421" s="1106"/>
      <c r="Z421" s="1106"/>
      <c r="AA421" s="1106"/>
      <c r="AB421" s="1106"/>
      <c r="AC421" s="1106"/>
      <c r="AD421" s="1106"/>
      <c r="AE421" s="1106"/>
      <c r="AF421" s="1106"/>
      <c r="AG421" s="1106"/>
      <c r="AH421" s="1106"/>
      <c r="AI421" s="1106"/>
      <c r="AJ421" s="1106"/>
      <c r="AK421" s="1106"/>
      <c r="AL421" s="1106"/>
      <c r="AM421" s="1106"/>
      <c r="AN421" s="1106"/>
      <c r="AO421" s="1106"/>
      <c r="AP421" s="1106"/>
      <c r="AQ421" s="1106"/>
      <c r="AR421" s="1106"/>
      <c r="AS421" s="1106"/>
      <c r="AT421" s="1106"/>
      <c r="AU421" s="1106"/>
      <c r="AV421" s="1106"/>
      <c r="AW421" s="1106"/>
      <c r="AX421" s="1106"/>
      <c r="AY421" s="1106"/>
      <c r="AZ421" s="1106"/>
      <c r="BA421" s="1106"/>
      <c r="BB421" s="1106"/>
      <c r="BC421" s="1106"/>
      <c r="BD421" s="1106"/>
      <c r="BE421" s="1106"/>
      <c r="BF421" s="1106"/>
      <c r="BG421" s="1106"/>
      <c r="BH421" s="1106"/>
      <c r="BI421" s="1106"/>
      <c r="BJ421" s="1106"/>
      <c r="BK421" s="1106"/>
      <c r="BL421" s="1106"/>
      <c r="BM421" s="1106"/>
      <c r="BN421" s="1106"/>
      <c r="BO421" s="1106"/>
      <c r="BP421" s="1106"/>
      <c r="BQ421" s="1106"/>
      <c r="BR421" s="1106"/>
      <c r="BS421" s="1106"/>
      <c r="BT421" s="1106"/>
      <c r="BU421" s="1106"/>
      <c r="BV421" s="1106"/>
      <c r="BW421" s="1106"/>
      <c r="BX421" s="1106"/>
      <c r="BY421" s="1106"/>
      <c r="BZ421" s="1106"/>
      <c r="CA421" s="1106"/>
      <c r="CB421" s="1106"/>
      <c r="CC421" s="1106"/>
      <c r="CD421" s="1106"/>
      <c r="CE421" s="1106"/>
      <c r="CF421" s="1106"/>
      <c r="CG421" s="1106"/>
      <c r="CH421" s="1106"/>
      <c r="CI421" s="1106"/>
      <c r="CJ421" s="1106"/>
      <c r="CK421" s="1106"/>
      <c r="CL421" s="1106"/>
      <c r="CM421" s="1106"/>
      <c r="CN421" s="1106"/>
      <c r="CO421" s="1106"/>
      <c r="CP421" s="1106"/>
      <c r="CQ421" s="1106"/>
      <c r="CR421" s="1106"/>
      <c r="CS421" s="1106"/>
      <c r="CT421" s="1106"/>
      <c r="CU421" s="1106"/>
      <c r="CV421" s="1106"/>
      <c r="CW421" s="1106"/>
      <c r="CX421" s="1106"/>
      <c r="CY421" s="1106"/>
    </row>
    <row r="422" spans="1:103" s="1116" customFormat="1" ht="15" hidden="1" customHeight="1">
      <c r="A422" s="1397"/>
      <c r="B422" s="1169"/>
      <c r="C422" s="1205"/>
      <c r="D422" s="1106"/>
      <c r="E422" s="1106"/>
      <c r="F422" s="1106"/>
      <c r="G422" s="1106"/>
      <c r="H422" s="1106"/>
      <c r="I422" s="1106"/>
      <c r="J422" s="1106"/>
      <c r="K422" s="1106"/>
      <c r="L422" s="1106"/>
      <c r="M422" s="1106"/>
      <c r="N422" s="1106"/>
      <c r="O422" s="1106"/>
      <c r="P422" s="1106"/>
      <c r="Q422" s="1106"/>
      <c r="R422" s="1106"/>
      <c r="S422" s="1106"/>
      <c r="T422" s="1106"/>
      <c r="U422" s="1106"/>
      <c r="V422" s="1106"/>
      <c r="W422" s="1106"/>
      <c r="X422" s="1106"/>
      <c r="Y422" s="1106"/>
      <c r="Z422" s="1106"/>
      <c r="AA422" s="1106"/>
      <c r="AB422" s="1106"/>
      <c r="AC422" s="1106"/>
      <c r="AD422" s="1106"/>
      <c r="AE422" s="1106"/>
      <c r="AF422" s="1106"/>
      <c r="AG422" s="1106"/>
      <c r="AH422" s="1106"/>
      <c r="AI422" s="1106"/>
      <c r="AJ422" s="1106"/>
      <c r="AK422" s="1106"/>
      <c r="AL422" s="1106"/>
      <c r="AM422" s="1106"/>
      <c r="AN422" s="1106"/>
      <c r="AO422" s="1106"/>
      <c r="AP422" s="1106"/>
      <c r="AQ422" s="1106"/>
      <c r="AR422" s="1106"/>
      <c r="AS422" s="1106"/>
      <c r="AT422" s="1106"/>
      <c r="AU422" s="1106"/>
      <c r="AV422" s="1106"/>
      <c r="AW422" s="1106"/>
      <c r="AX422" s="1106"/>
      <c r="AY422" s="1106"/>
      <c r="AZ422" s="1106"/>
      <c r="BA422" s="1106"/>
      <c r="BB422" s="1106"/>
      <c r="BC422" s="1106"/>
      <c r="BD422" s="1106"/>
      <c r="BE422" s="1106"/>
      <c r="BF422" s="1106"/>
      <c r="BG422" s="1106"/>
      <c r="BH422" s="1106"/>
      <c r="BI422" s="1106"/>
      <c r="BJ422" s="1106"/>
      <c r="BK422" s="1106"/>
      <c r="BL422" s="1106"/>
      <c r="BM422" s="1106"/>
      <c r="BN422" s="1106"/>
      <c r="BO422" s="1106"/>
      <c r="BP422" s="1106"/>
      <c r="BQ422" s="1106"/>
      <c r="BR422" s="1106"/>
      <c r="BS422" s="1106"/>
      <c r="BT422" s="1106"/>
      <c r="BU422" s="1106"/>
      <c r="BV422" s="1106"/>
      <c r="BW422" s="1106"/>
      <c r="BX422" s="1106"/>
      <c r="BY422" s="1106"/>
      <c r="BZ422" s="1106"/>
      <c r="CA422" s="1106"/>
      <c r="CB422" s="1106"/>
      <c r="CC422" s="1106"/>
      <c r="CD422" s="1106"/>
      <c r="CE422" s="1106"/>
      <c r="CF422" s="1106"/>
      <c r="CG422" s="1106"/>
      <c r="CH422" s="1106"/>
      <c r="CI422" s="1106"/>
      <c r="CJ422" s="1106"/>
      <c r="CK422" s="1106"/>
      <c r="CL422" s="1106"/>
      <c r="CM422" s="1106"/>
      <c r="CN422" s="1106"/>
      <c r="CO422" s="1106"/>
      <c r="CP422" s="1106"/>
      <c r="CQ422" s="1106"/>
      <c r="CR422" s="1106"/>
      <c r="CS422" s="1106"/>
      <c r="CT422" s="1106"/>
      <c r="CU422" s="1106"/>
      <c r="CV422" s="1106"/>
      <c r="CW422" s="1106"/>
      <c r="CX422" s="1106"/>
      <c r="CY422" s="1106"/>
    </row>
    <row r="423" spans="1:103" s="1116" customFormat="1" ht="15" hidden="1" customHeight="1">
      <c r="A423" s="1397"/>
      <c r="B423" s="1169"/>
      <c r="C423" s="1205"/>
      <c r="D423" s="1106"/>
      <c r="E423" s="1106"/>
      <c r="F423" s="1106"/>
      <c r="G423" s="1106"/>
      <c r="H423" s="1106"/>
      <c r="I423" s="1106"/>
      <c r="J423" s="1106"/>
      <c r="K423" s="1106"/>
      <c r="L423" s="1106"/>
      <c r="M423" s="1106"/>
      <c r="N423" s="1106"/>
      <c r="O423" s="1106"/>
      <c r="P423" s="1106"/>
      <c r="Q423" s="1106"/>
      <c r="R423" s="1106"/>
      <c r="S423" s="1106"/>
      <c r="T423" s="1106"/>
      <c r="U423" s="1106"/>
      <c r="V423" s="1106"/>
      <c r="W423" s="1106"/>
      <c r="X423" s="1106"/>
      <c r="Y423" s="1106"/>
      <c r="Z423" s="1106"/>
      <c r="AA423" s="1106"/>
      <c r="AB423" s="1106"/>
      <c r="AC423" s="1106"/>
      <c r="AD423" s="1106"/>
      <c r="AE423" s="1106"/>
      <c r="AF423" s="1106"/>
      <c r="AG423" s="1106"/>
      <c r="AH423" s="1106"/>
      <c r="AI423" s="1106"/>
      <c r="AJ423" s="1106"/>
      <c r="AK423" s="1106"/>
      <c r="AL423" s="1106"/>
      <c r="AM423" s="1106"/>
      <c r="AN423" s="1106"/>
      <c r="AO423" s="1106"/>
      <c r="AP423" s="1106"/>
      <c r="AQ423" s="1106"/>
      <c r="AR423" s="1106"/>
      <c r="AS423" s="1106"/>
      <c r="AT423" s="1106"/>
      <c r="AU423" s="1106"/>
      <c r="AV423" s="1106"/>
      <c r="AW423" s="1106"/>
      <c r="AX423" s="1106"/>
      <c r="AY423" s="1106"/>
      <c r="AZ423" s="1106"/>
      <c r="BA423" s="1106"/>
      <c r="BB423" s="1106"/>
      <c r="BC423" s="1106"/>
      <c r="BD423" s="1106"/>
      <c r="BE423" s="1106"/>
      <c r="BF423" s="1106"/>
      <c r="BG423" s="1106"/>
      <c r="BH423" s="1106"/>
      <c r="BI423" s="1106"/>
      <c r="BJ423" s="1106"/>
      <c r="BK423" s="1106"/>
      <c r="BL423" s="1106"/>
      <c r="BM423" s="1106"/>
      <c r="BN423" s="1106"/>
      <c r="BO423" s="1106"/>
      <c r="BP423" s="1106"/>
      <c r="BQ423" s="1106"/>
      <c r="BR423" s="1106"/>
      <c r="BS423" s="1106"/>
      <c r="BT423" s="1106"/>
      <c r="BU423" s="1106"/>
      <c r="BV423" s="1106"/>
      <c r="BW423" s="1106"/>
      <c r="BX423" s="1106"/>
      <c r="BY423" s="1106"/>
      <c r="BZ423" s="1106"/>
      <c r="CA423" s="1106"/>
      <c r="CB423" s="1106"/>
      <c r="CC423" s="1106"/>
      <c r="CD423" s="1106"/>
      <c r="CE423" s="1106"/>
      <c r="CF423" s="1106"/>
      <c r="CG423" s="1106"/>
      <c r="CH423" s="1106"/>
      <c r="CI423" s="1106"/>
      <c r="CJ423" s="1106"/>
      <c r="CK423" s="1106"/>
      <c r="CL423" s="1106"/>
      <c r="CM423" s="1106"/>
      <c r="CN423" s="1106"/>
      <c r="CO423" s="1106"/>
      <c r="CP423" s="1106"/>
      <c r="CQ423" s="1106"/>
      <c r="CR423" s="1106"/>
      <c r="CS423" s="1106"/>
      <c r="CT423" s="1106"/>
      <c r="CU423" s="1106"/>
      <c r="CV423" s="1106"/>
      <c r="CW423" s="1106"/>
      <c r="CX423" s="1106"/>
      <c r="CY423" s="1106"/>
    </row>
    <row r="424" spans="1:103" s="1116" customFormat="1" ht="15" hidden="1" customHeight="1">
      <c r="A424" s="1397"/>
      <c r="B424" s="1169"/>
      <c r="C424" s="1205"/>
      <c r="D424" s="1106"/>
      <c r="E424" s="1106"/>
      <c r="F424" s="1106"/>
      <c r="G424" s="1106"/>
      <c r="H424" s="1106"/>
      <c r="I424" s="1106"/>
      <c r="J424" s="1106"/>
      <c r="K424" s="1106"/>
      <c r="L424" s="1106"/>
      <c r="M424" s="1106"/>
      <c r="N424" s="1106"/>
      <c r="O424" s="1106"/>
      <c r="P424" s="1106"/>
      <c r="Q424" s="1106"/>
      <c r="R424" s="1106"/>
      <c r="S424" s="1106"/>
      <c r="T424" s="1106"/>
      <c r="U424" s="1106"/>
      <c r="V424" s="1106"/>
      <c r="W424" s="1106"/>
      <c r="X424" s="1106"/>
      <c r="Y424" s="1106"/>
      <c r="Z424" s="1106"/>
      <c r="AA424" s="1106"/>
      <c r="AB424" s="1106"/>
      <c r="AC424" s="1106"/>
      <c r="AD424" s="1106"/>
      <c r="AE424" s="1106"/>
      <c r="AF424" s="1106"/>
      <c r="AG424" s="1106"/>
      <c r="AH424" s="1106"/>
      <c r="AI424" s="1106"/>
      <c r="AJ424" s="1106"/>
      <c r="AK424" s="1106"/>
      <c r="AL424" s="1106"/>
      <c r="AM424" s="1106"/>
      <c r="AN424" s="1106"/>
      <c r="AO424" s="1106"/>
      <c r="AP424" s="1106"/>
      <c r="AQ424" s="1106"/>
      <c r="AR424" s="1106"/>
      <c r="AS424" s="1106"/>
      <c r="AT424" s="1106"/>
      <c r="AU424" s="1106"/>
      <c r="AV424" s="1106"/>
      <c r="AW424" s="1106"/>
      <c r="AX424" s="1106"/>
      <c r="AY424" s="1106"/>
      <c r="AZ424" s="1106"/>
      <c r="BA424" s="1106"/>
      <c r="BB424" s="1106"/>
      <c r="BC424" s="1106"/>
      <c r="BD424" s="1106"/>
      <c r="BE424" s="1106"/>
      <c r="BF424" s="1106"/>
      <c r="BG424" s="1106"/>
      <c r="BH424" s="1106"/>
      <c r="BI424" s="1106"/>
      <c r="BJ424" s="1106"/>
      <c r="BK424" s="1106"/>
      <c r="BL424" s="1106"/>
      <c r="BM424" s="1106"/>
      <c r="BN424" s="1106"/>
      <c r="BO424" s="1106"/>
      <c r="BP424" s="1106"/>
      <c r="BQ424" s="1106"/>
      <c r="BR424" s="1106"/>
      <c r="BS424" s="1106"/>
      <c r="BT424" s="1106"/>
      <c r="BU424" s="1106"/>
      <c r="BV424" s="1106"/>
      <c r="BW424" s="1106"/>
      <c r="BX424" s="1106"/>
      <c r="BY424" s="1106"/>
      <c r="BZ424" s="1106"/>
      <c r="CA424" s="1106"/>
      <c r="CB424" s="1106"/>
      <c r="CC424" s="1106"/>
      <c r="CD424" s="1106"/>
      <c r="CE424" s="1106"/>
      <c r="CF424" s="1106"/>
      <c r="CG424" s="1106"/>
      <c r="CH424" s="1106"/>
      <c r="CI424" s="1106"/>
      <c r="CJ424" s="1106"/>
      <c r="CK424" s="1106"/>
      <c r="CL424" s="1106"/>
      <c r="CM424" s="1106"/>
      <c r="CN424" s="1106"/>
      <c r="CO424" s="1106"/>
      <c r="CP424" s="1106"/>
      <c r="CQ424" s="1106"/>
      <c r="CR424" s="1106"/>
      <c r="CS424" s="1106"/>
      <c r="CT424" s="1106"/>
      <c r="CU424" s="1106"/>
      <c r="CV424" s="1106"/>
      <c r="CW424" s="1106"/>
      <c r="CX424" s="1106"/>
      <c r="CY424" s="1106"/>
    </row>
    <row r="425" spans="1:103" s="1116" customFormat="1" ht="15" hidden="1" customHeight="1">
      <c r="A425" s="1397"/>
      <c r="B425" s="1169"/>
      <c r="C425" s="1205"/>
      <c r="D425" s="1106"/>
      <c r="E425" s="1106"/>
      <c r="F425" s="1106"/>
      <c r="G425" s="1106"/>
      <c r="H425" s="1106"/>
      <c r="I425" s="1106"/>
      <c r="J425" s="1106"/>
      <c r="K425" s="1106"/>
      <c r="L425" s="1106"/>
      <c r="M425" s="1106"/>
      <c r="N425" s="1106"/>
      <c r="O425" s="1106"/>
      <c r="P425" s="1106"/>
      <c r="Q425" s="1106"/>
      <c r="R425" s="1106"/>
      <c r="S425" s="1106"/>
      <c r="T425" s="1106"/>
      <c r="U425" s="1106"/>
      <c r="V425" s="1106"/>
      <c r="W425" s="1106"/>
      <c r="X425" s="1106"/>
      <c r="Y425" s="1106"/>
      <c r="Z425" s="1106"/>
      <c r="AA425" s="1106"/>
      <c r="AB425" s="1106"/>
      <c r="AC425" s="1106"/>
      <c r="AD425" s="1106"/>
      <c r="AE425" s="1106"/>
      <c r="AF425" s="1106"/>
      <c r="AG425" s="1106"/>
      <c r="AH425" s="1106"/>
      <c r="AI425" s="1106"/>
      <c r="AJ425" s="1106"/>
      <c r="AK425" s="1106"/>
      <c r="AL425" s="1106"/>
      <c r="AM425" s="1106"/>
      <c r="AN425" s="1106"/>
      <c r="AO425" s="1106"/>
      <c r="AP425" s="1106"/>
      <c r="AQ425" s="1106"/>
      <c r="AR425" s="1106"/>
      <c r="AS425" s="1106"/>
      <c r="AT425" s="1106"/>
      <c r="AU425" s="1106"/>
      <c r="AV425" s="1106"/>
      <c r="AW425" s="1106"/>
      <c r="AX425" s="1106"/>
      <c r="AY425" s="1106"/>
      <c r="AZ425" s="1106"/>
      <c r="BA425" s="1106"/>
      <c r="BB425" s="1106"/>
      <c r="BC425" s="1106"/>
      <c r="BD425" s="1106"/>
      <c r="BE425" s="1106"/>
      <c r="BF425" s="1106"/>
      <c r="BG425" s="1106"/>
      <c r="BH425" s="1106"/>
      <c r="BI425" s="1106"/>
      <c r="BJ425" s="1106"/>
      <c r="BK425" s="1106"/>
      <c r="BL425" s="1106"/>
      <c r="BM425" s="1106"/>
      <c r="BN425" s="1106"/>
      <c r="BO425" s="1106"/>
      <c r="BP425" s="1106"/>
      <c r="BQ425" s="1106"/>
      <c r="BR425" s="1106"/>
      <c r="BS425" s="1106"/>
      <c r="BT425" s="1106"/>
      <c r="BU425" s="1106"/>
      <c r="BV425" s="1106"/>
      <c r="BW425" s="1106"/>
      <c r="BX425" s="1106"/>
      <c r="BY425" s="1106"/>
      <c r="BZ425" s="1106"/>
      <c r="CA425" s="1106"/>
      <c r="CB425" s="1106"/>
      <c r="CC425" s="1106"/>
      <c r="CD425" s="1106"/>
      <c r="CE425" s="1106"/>
      <c r="CF425" s="1106"/>
      <c r="CG425" s="1106"/>
      <c r="CH425" s="1106"/>
      <c r="CI425" s="1106"/>
      <c r="CJ425" s="1106"/>
      <c r="CK425" s="1106"/>
      <c r="CL425" s="1106"/>
      <c r="CM425" s="1106"/>
      <c r="CN425" s="1106"/>
      <c r="CO425" s="1106"/>
      <c r="CP425" s="1106"/>
      <c r="CQ425" s="1106"/>
      <c r="CR425" s="1106"/>
      <c r="CS425" s="1106"/>
      <c r="CT425" s="1106"/>
      <c r="CU425" s="1106"/>
      <c r="CV425" s="1106"/>
      <c r="CW425" s="1106"/>
      <c r="CX425" s="1106"/>
      <c r="CY425" s="1106"/>
    </row>
    <row r="426" spans="1:103" s="1116" customFormat="1" ht="15" hidden="1" customHeight="1">
      <c r="A426" s="1397"/>
      <c r="B426" s="1169"/>
      <c r="C426" s="1205"/>
      <c r="D426" s="1106"/>
      <c r="E426" s="1106"/>
      <c r="F426" s="1106"/>
      <c r="G426" s="1106"/>
      <c r="H426" s="1106"/>
      <c r="I426" s="1106"/>
      <c r="J426" s="1106"/>
      <c r="K426" s="1106"/>
      <c r="L426" s="1106"/>
      <c r="M426" s="1106"/>
      <c r="N426" s="1106"/>
      <c r="O426" s="1106"/>
      <c r="P426" s="1106"/>
      <c r="Q426" s="1106"/>
      <c r="R426" s="1106"/>
      <c r="S426" s="1106"/>
      <c r="T426" s="1106"/>
      <c r="U426" s="1106"/>
      <c r="V426" s="1106"/>
      <c r="W426" s="1106"/>
      <c r="X426" s="1106"/>
      <c r="Y426" s="1106"/>
      <c r="Z426" s="1106"/>
      <c r="AA426" s="1106"/>
      <c r="AB426" s="1106"/>
      <c r="AC426" s="1106"/>
      <c r="AD426" s="1106"/>
      <c r="AE426" s="1106"/>
      <c r="AF426" s="1106"/>
      <c r="AG426" s="1106"/>
      <c r="AH426" s="1106"/>
      <c r="AI426" s="1106"/>
      <c r="AJ426" s="1106"/>
      <c r="AK426" s="1106"/>
      <c r="AL426" s="1106"/>
      <c r="AM426" s="1106"/>
      <c r="AN426" s="1106"/>
      <c r="AO426" s="1106"/>
      <c r="AP426" s="1106"/>
      <c r="AQ426" s="1106"/>
      <c r="AR426" s="1106"/>
      <c r="AS426" s="1106"/>
      <c r="AT426" s="1106"/>
      <c r="AU426" s="1106"/>
      <c r="AV426" s="1106"/>
      <c r="AW426" s="1106"/>
      <c r="AX426" s="1106"/>
      <c r="AY426" s="1106"/>
      <c r="AZ426" s="1106"/>
      <c r="BA426" s="1106"/>
      <c r="BB426" s="1106"/>
      <c r="BC426" s="1106"/>
      <c r="BD426" s="1106"/>
      <c r="BE426" s="1106"/>
      <c r="BF426" s="1106"/>
      <c r="BG426" s="1106"/>
      <c r="BH426" s="1106"/>
      <c r="BI426" s="1106"/>
      <c r="BJ426" s="1106"/>
      <c r="BK426" s="1106"/>
      <c r="BL426" s="1106"/>
      <c r="BM426" s="1106"/>
      <c r="BN426" s="1106"/>
      <c r="BO426" s="1106"/>
      <c r="BP426" s="1106"/>
      <c r="BQ426" s="1106"/>
      <c r="BR426" s="1106"/>
      <c r="BS426" s="1106"/>
      <c r="BT426" s="1106"/>
      <c r="BU426" s="1106"/>
      <c r="BV426" s="1106"/>
      <c r="BW426" s="1106"/>
      <c r="BX426" s="1106"/>
      <c r="BY426" s="1106"/>
      <c r="BZ426" s="1106"/>
      <c r="CA426" s="1106"/>
      <c r="CB426" s="1106"/>
      <c r="CC426" s="1106"/>
      <c r="CD426" s="1106"/>
      <c r="CE426" s="1106"/>
      <c r="CF426" s="1106"/>
      <c r="CG426" s="1106"/>
      <c r="CH426" s="1106"/>
      <c r="CI426" s="1106"/>
      <c r="CJ426" s="1106"/>
      <c r="CK426" s="1106"/>
      <c r="CL426" s="1106"/>
      <c r="CM426" s="1106"/>
      <c r="CN426" s="1106"/>
      <c r="CO426" s="1106"/>
      <c r="CP426" s="1106"/>
      <c r="CQ426" s="1106"/>
      <c r="CR426" s="1106"/>
      <c r="CS426" s="1106"/>
      <c r="CT426" s="1106"/>
      <c r="CU426" s="1106"/>
      <c r="CV426" s="1106"/>
      <c r="CW426" s="1106"/>
      <c r="CX426" s="1106"/>
      <c r="CY426" s="1106"/>
    </row>
    <row r="427" spans="1:103" s="1116" customFormat="1" ht="15" hidden="1" customHeight="1">
      <c r="A427" s="1397"/>
      <c r="B427" s="1169"/>
      <c r="C427" s="1205"/>
      <c r="D427" s="1106"/>
      <c r="E427" s="1106"/>
      <c r="F427" s="1106"/>
      <c r="G427" s="1106"/>
      <c r="H427" s="1106"/>
      <c r="I427" s="1106"/>
      <c r="J427" s="1106"/>
      <c r="K427" s="1106"/>
      <c r="L427" s="1106"/>
      <c r="M427" s="1106"/>
      <c r="N427" s="1106"/>
      <c r="O427" s="1106"/>
      <c r="P427" s="1106"/>
      <c r="Q427" s="1106"/>
      <c r="R427" s="1106"/>
      <c r="S427" s="1106"/>
      <c r="T427" s="1106"/>
      <c r="U427" s="1106"/>
      <c r="V427" s="1106"/>
      <c r="W427" s="1106"/>
      <c r="X427" s="1106"/>
      <c r="Y427" s="1106"/>
      <c r="Z427" s="1106"/>
      <c r="AA427" s="1106"/>
      <c r="AB427" s="1106"/>
      <c r="AC427" s="1106"/>
      <c r="AD427" s="1106"/>
      <c r="AE427" s="1106"/>
      <c r="AF427" s="1106"/>
      <c r="AG427" s="1106"/>
      <c r="AH427" s="1106"/>
      <c r="AI427" s="1106"/>
      <c r="AJ427" s="1106"/>
      <c r="AK427" s="1106"/>
      <c r="AL427" s="1106"/>
      <c r="AM427" s="1106"/>
      <c r="AN427" s="1106"/>
      <c r="AO427" s="1106"/>
      <c r="AP427" s="1106"/>
      <c r="AQ427" s="1106"/>
      <c r="AR427" s="1106"/>
      <c r="AS427" s="1106"/>
      <c r="AT427" s="1106"/>
      <c r="AU427" s="1106"/>
      <c r="AV427" s="1106"/>
      <c r="AW427" s="1106"/>
      <c r="AX427" s="1106"/>
      <c r="AY427" s="1106"/>
      <c r="AZ427" s="1106"/>
      <c r="BA427" s="1106"/>
      <c r="BB427" s="1106"/>
      <c r="BC427" s="1106"/>
      <c r="BD427" s="1106"/>
      <c r="BE427" s="1106"/>
      <c r="BF427" s="1106"/>
      <c r="BG427" s="1106"/>
      <c r="BH427" s="1106"/>
      <c r="BI427" s="1106"/>
      <c r="BJ427" s="1106"/>
      <c r="BK427" s="1106"/>
      <c r="BL427" s="1106"/>
      <c r="BM427" s="1106"/>
      <c r="BN427" s="1106"/>
      <c r="BO427" s="1106"/>
      <c r="BP427" s="1106"/>
      <c r="BQ427" s="1106"/>
      <c r="BR427" s="1106"/>
      <c r="BS427" s="1106"/>
      <c r="BT427" s="1106"/>
      <c r="BU427" s="1106"/>
      <c r="BV427" s="1106"/>
      <c r="BW427" s="1106"/>
      <c r="BX427" s="1106"/>
      <c r="BY427" s="1106"/>
      <c r="BZ427" s="1106"/>
      <c r="CA427" s="1106"/>
      <c r="CB427" s="1106"/>
      <c r="CC427" s="1106"/>
      <c r="CD427" s="1106"/>
      <c r="CE427" s="1106"/>
      <c r="CF427" s="1106"/>
      <c r="CG427" s="1106"/>
      <c r="CH427" s="1106"/>
      <c r="CI427" s="1106"/>
      <c r="CJ427" s="1106"/>
      <c r="CK427" s="1106"/>
      <c r="CL427" s="1106"/>
      <c r="CM427" s="1106"/>
      <c r="CN427" s="1106"/>
      <c r="CO427" s="1106"/>
      <c r="CP427" s="1106"/>
      <c r="CQ427" s="1106"/>
      <c r="CR427" s="1106"/>
      <c r="CS427" s="1106"/>
      <c r="CT427" s="1106"/>
      <c r="CU427" s="1106"/>
      <c r="CV427" s="1106"/>
      <c r="CW427" s="1106"/>
      <c r="CX427" s="1106"/>
      <c r="CY427" s="1106"/>
    </row>
    <row r="428" spans="1:103" s="1116" customFormat="1" ht="15" hidden="1" customHeight="1">
      <c r="A428" s="1397"/>
      <c r="B428" s="1169"/>
      <c r="C428" s="1205"/>
      <c r="D428" s="1106"/>
      <c r="E428" s="1106"/>
      <c r="F428" s="1106"/>
      <c r="G428" s="1106"/>
      <c r="H428" s="1106"/>
      <c r="I428" s="1106"/>
      <c r="J428" s="1106"/>
      <c r="K428" s="1106"/>
      <c r="L428" s="1106"/>
      <c r="M428" s="1106"/>
      <c r="N428" s="1106"/>
      <c r="O428" s="1106"/>
      <c r="P428" s="1106"/>
      <c r="Q428" s="1106"/>
      <c r="R428" s="1106"/>
      <c r="S428" s="1106"/>
      <c r="T428" s="1106"/>
      <c r="U428" s="1106"/>
      <c r="V428" s="1106"/>
      <c r="W428" s="1106"/>
      <c r="X428" s="1106"/>
      <c r="Y428" s="1106"/>
      <c r="Z428" s="1106"/>
      <c r="AA428" s="1106"/>
      <c r="AB428" s="1106"/>
      <c r="AC428" s="1106"/>
      <c r="AD428" s="1106"/>
      <c r="AE428" s="1106"/>
      <c r="AF428" s="1106"/>
      <c r="AG428" s="1106"/>
      <c r="AH428" s="1106"/>
      <c r="AI428" s="1106"/>
      <c r="AJ428" s="1106"/>
      <c r="AK428" s="1106"/>
      <c r="AL428" s="1106"/>
      <c r="AM428" s="1106"/>
      <c r="AN428" s="1106"/>
      <c r="AO428" s="1106"/>
      <c r="AP428" s="1106"/>
      <c r="AQ428" s="1106"/>
      <c r="AR428" s="1106"/>
      <c r="AS428" s="1106"/>
      <c r="AT428" s="1106"/>
      <c r="AU428" s="1106"/>
      <c r="AV428" s="1106"/>
      <c r="AW428" s="1106"/>
      <c r="AX428" s="1106"/>
      <c r="AY428" s="1106"/>
      <c r="AZ428" s="1106"/>
      <c r="BA428" s="1106"/>
      <c r="BB428" s="1106"/>
      <c r="BC428" s="1106"/>
      <c r="BD428" s="1106"/>
      <c r="BE428" s="1106"/>
      <c r="BF428" s="1106"/>
      <c r="BG428" s="1106"/>
      <c r="BH428" s="1106"/>
      <c r="BI428" s="1106"/>
      <c r="BJ428" s="1106"/>
      <c r="BK428" s="1106"/>
      <c r="BL428" s="1106"/>
      <c r="BM428" s="1106"/>
      <c r="BN428" s="1106"/>
      <c r="BO428" s="1106"/>
      <c r="BP428" s="1106"/>
      <c r="BQ428" s="1106"/>
      <c r="BR428" s="1106"/>
      <c r="BS428" s="1106"/>
      <c r="BT428" s="1106"/>
      <c r="BU428" s="1106"/>
      <c r="BV428" s="1106"/>
      <c r="BW428" s="1106"/>
      <c r="BX428" s="1106"/>
      <c r="BY428" s="1106"/>
      <c r="BZ428" s="1106"/>
      <c r="CA428" s="1106"/>
      <c r="CB428" s="1106"/>
      <c r="CC428" s="1106"/>
      <c r="CD428" s="1106"/>
      <c r="CE428" s="1106"/>
      <c r="CF428" s="1106"/>
      <c r="CG428" s="1106"/>
      <c r="CH428" s="1106"/>
      <c r="CI428" s="1106"/>
      <c r="CJ428" s="1106"/>
      <c r="CK428" s="1106"/>
      <c r="CL428" s="1106"/>
      <c r="CM428" s="1106"/>
      <c r="CN428" s="1106"/>
      <c r="CO428" s="1106"/>
      <c r="CP428" s="1106"/>
      <c r="CQ428" s="1106"/>
      <c r="CR428" s="1106"/>
      <c r="CS428" s="1106"/>
      <c r="CT428" s="1106"/>
      <c r="CU428" s="1106"/>
      <c r="CV428" s="1106"/>
      <c r="CW428" s="1106"/>
      <c r="CX428" s="1106"/>
      <c r="CY428" s="1106"/>
    </row>
    <row r="429" spans="1:103" s="1116" customFormat="1" ht="15" hidden="1" customHeight="1">
      <c r="A429" s="1397"/>
      <c r="B429" s="1169"/>
      <c r="C429" s="1205"/>
      <c r="D429" s="1106"/>
      <c r="E429" s="1106"/>
      <c r="F429" s="1106"/>
      <c r="G429" s="1106"/>
      <c r="H429" s="1106"/>
      <c r="I429" s="1106"/>
      <c r="J429" s="1106"/>
      <c r="K429" s="1106"/>
      <c r="L429" s="1106"/>
      <c r="M429" s="1106"/>
      <c r="N429" s="1106"/>
      <c r="O429" s="1106"/>
      <c r="P429" s="1106"/>
      <c r="Q429" s="1106"/>
      <c r="R429" s="1106"/>
      <c r="S429" s="1106"/>
      <c r="T429" s="1106"/>
      <c r="U429" s="1106"/>
      <c r="V429" s="1106"/>
      <c r="W429" s="1106"/>
      <c r="X429" s="1106"/>
      <c r="Y429" s="1106"/>
      <c r="Z429" s="1106"/>
      <c r="AA429" s="1106"/>
      <c r="AB429" s="1106"/>
      <c r="AC429" s="1106"/>
      <c r="AD429" s="1106"/>
      <c r="AE429" s="1106"/>
      <c r="AF429" s="1106"/>
      <c r="AG429" s="1106"/>
      <c r="AH429" s="1106"/>
      <c r="AI429" s="1106"/>
      <c r="AJ429" s="1106"/>
      <c r="AK429" s="1106"/>
      <c r="AL429" s="1106"/>
      <c r="AM429" s="1106"/>
      <c r="AN429" s="1106"/>
      <c r="AO429" s="1106"/>
      <c r="AP429" s="1106"/>
      <c r="AQ429" s="1106"/>
      <c r="AR429" s="1106"/>
      <c r="AS429" s="1106"/>
      <c r="AT429" s="1106"/>
      <c r="AU429" s="1106"/>
      <c r="AV429" s="1106"/>
      <c r="AW429" s="1106"/>
      <c r="AX429" s="1106"/>
      <c r="AY429" s="1106"/>
      <c r="AZ429" s="1106"/>
      <c r="BA429" s="1106"/>
      <c r="BB429" s="1106"/>
      <c r="BC429" s="1106"/>
      <c r="BD429" s="1106"/>
      <c r="BE429" s="1106"/>
      <c r="BF429" s="1106"/>
      <c r="BG429" s="1106"/>
      <c r="BH429" s="1106"/>
      <c r="BI429" s="1106"/>
      <c r="BJ429" s="1106"/>
      <c r="BK429" s="1106"/>
      <c r="BL429" s="1106"/>
      <c r="BM429" s="1106"/>
      <c r="BN429" s="1106"/>
      <c r="BO429" s="1106"/>
      <c r="BP429" s="1106"/>
      <c r="BQ429" s="1106"/>
      <c r="BR429" s="1106"/>
      <c r="BS429" s="1106"/>
      <c r="BT429" s="1106"/>
      <c r="BU429" s="1106"/>
      <c r="BV429" s="1106"/>
      <c r="BW429" s="1106"/>
      <c r="BX429" s="1106"/>
      <c r="BY429" s="1106"/>
      <c r="BZ429" s="1106"/>
      <c r="CA429" s="1106"/>
      <c r="CB429" s="1106"/>
      <c r="CC429" s="1106"/>
      <c r="CD429" s="1106"/>
      <c r="CE429" s="1106"/>
      <c r="CF429" s="1106"/>
      <c r="CG429" s="1106"/>
      <c r="CH429" s="1106"/>
      <c r="CI429" s="1106"/>
      <c r="CJ429" s="1106"/>
      <c r="CK429" s="1106"/>
      <c r="CL429" s="1106"/>
      <c r="CM429" s="1106"/>
      <c r="CN429" s="1106"/>
      <c r="CO429" s="1106"/>
      <c r="CP429" s="1106"/>
      <c r="CQ429" s="1106"/>
      <c r="CR429" s="1106"/>
      <c r="CS429" s="1106"/>
      <c r="CT429" s="1106"/>
      <c r="CU429" s="1106"/>
      <c r="CV429" s="1106"/>
      <c r="CW429" s="1106"/>
      <c r="CX429" s="1106"/>
      <c r="CY429" s="1106"/>
    </row>
    <row r="430" spans="1:103" s="1116" customFormat="1" ht="15" hidden="1" customHeight="1">
      <c r="A430" s="1397"/>
      <c r="B430" s="1169"/>
      <c r="C430" s="1205"/>
      <c r="D430" s="1106"/>
      <c r="E430" s="1106"/>
      <c r="F430" s="1106"/>
      <c r="G430" s="1106"/>
      <c r="H430" s="1106"/>
      <c r="I430" s="1106"/>
      <c r="J430" s="1106"/>
      <c r="K430" s="1106"/>
      <c r="L430" s="1106"/>
      <c r="M430" s="1106"/>
      <c r="N430" s="1106"/>
      <c r="O430" s="1106"/>
      <c r="P430" s="1106"/>
      <c r="Q430" s="1106"/>
      <c r="R430" s="1106"/>
      <c r="S430" s="1106"/>
      <c r="T430" s="1106"/>
      <c r="U430" s="1106"/>
      <c r="V430" s="1106"/>
      <c r="W430" s="1106"/>
      <c r="X430" s="1106"/>
      <c r="Y430" s="1106"/>
      <c r="Z430" s="1106"/>
      <c r="AA430" s="1106"/>
      <c r="AB430" s="1106"/>
      <c r="AC430" s="1106"/>
      <c r="AD430" s="1106"/>
      <c r="AE430" s="1106"/>
      <c r="AF430" s="1106"/>
      <c r="AG430" s="1106"/>
      <c r="AH430" s="1106"/>
      <c r="AI430" s="1106"/>
      <c r="AJ430" s="1106"/>
      <c r="AK430" s="1106"/>
      <c r="AL430" s="1106"/>
      <c r="AM430" s="1106"/>
      <c r="AN430" s="1106"/>
      <c r="AO430" s="1106"/>
      <c r="AP430" s="1106"/>
      <c r="AQ430" s="1106"/>
      <c r="AR430" s="1106"/>
      <c r="AS430" s="1106"/>
      <c r="AT430" s="1106"/>
      <c r="AU430" s="1106"/>
      <c r="AV430" s="1106"/>
      <c r="AW430" s="1106"/>
      <c r="AX430" s="1106"/>
      <c r="AY430" s="1106"/>
      <c r="AZ430" s="1106"/>
      <c r="BA430" s="1106"/>
      <c r="BB430" s="1106"/>
      <c r="BC430" s="1106"/>
      <c r="BD430" s="1106"/>
      <c r="BE430" s="1106"/>
      <c r="BF430" s="1106"/>
      <c r="BG430" s="1106"/>
      <c r="BH430" s="1106"/>
      <c r="BI430" s="1106"/>
      <c r="BJ430" s="1106"/>
      <c r="BK430" s="1106"/>
      <c r="BL430" s="1106"/>
      <c r="BM430" s="1106"/>
      <c r="BN430" s="1106"/>
      <c r="BO430" s="1106"/>
      <c r="BP430" s="1106"/>
      <c r="BQ430" s="1106"/>
      <c r="BR430" s="1106"/>
      <c r="BS430" s="1106"/>
      <c r="BT430" s="1106"/>
      <c r="BU430" s="1106"/>
      <c r="BV430" s="1106"/>
      <c r="BW430" s="1106"/>
      <c r="BX430" s="1106"/>
      <c r="BY430" s="1106"/>
      <c r="BZ430" s="1106"/>
      <c r="CA430" s="1106"/>
      <c r="CB430" s="1106"/>
      <c r="CC430" s="1106"/>
      <c r="CD430" s="1106"/>
      <c r="CE430" s="1106"/>
      <c r="CF430" s="1106"/>
      <c r="CG430" s="1106"/>
      <c r="CH430" s="1106"/>
      <c r="CI430" s="1106"/>
      <c r="CJ430" s="1106"/>
      <c r="CK430" s="1106"/>
      <c r="CL430" s="1106"/>
      <c r="CM430" s="1106"/>
      <c r="CN430" s="1106"/>
      <c r="CO430" s="1106"/>
      <c r="CP430" s="1106"/>
      <c r="CQ430" s="1106"/>
      <c r="CR430" s="1106"/>
      <c r="CS430" s="1106"/>
      <c r="CT430" s="1106"/>
      <c r="CU430" s="1106"/>
      <c r="CV430" s="1106"/>
      <c r="CW430" s="1106"/>
      <c r="CX430" s="1106"/>
      <c r="CY430" s="1106"/>
    </row>
    <row r="431" spans="1:103" s="1116" customFormat="1" ht="15" hidden="1" customHeight="1">
      <c r="A431" s="1397"/>
      <c r="B431" s="1169"/>
      <c r="C431" s="1205"/>
      <c r="D431" s="1106"/>
      <c r="E431" s="1106"/>
      <c r="F431" s="1106"/>
      <c r="G431" s="1106"/>
      <c r="H431" s="1106"/>
      <c r="I431" s="1106"/>
      <c r="J431" s="1106"/>
      <c r="K431" s="1106"/>
      <c r="L431" s="1106"/>
      <c r="M431" s="1106"/>
      <c r="N431" s="1106"/>
      <c r="O431" s="1106"/>
      <c r="P431" s="1106"/>
      <c r="Q431" s="1106"/>
      <c r="R431" s="1106"/>
      <c r="S431" s="1106"/>
      <c r="T431" s="1106"/>
      <c r="U431" s="1106"/>
      <c r="V431" s="1106"/>
      <c r="W431" s="1106"/>
      <c r="X431" s="1106"/>
      <c r="Y431" s="1106"/>
      <c r="Z431" s="1106"/>
      <c r="AA431" s="1106"/>
      <c r="AB431" s="1106"/>
      <c r="AC431" s="1106"/>
      <c r="AD431" s="1106"/>
      <c r="AE431" s="1106"/>
      <c r="AF431" s="1106"/>
      <c r="AG431" s="1106"/>
      <c r="AH431" s="1106"/>
      <c r="AI431" s="1106"/>
      <c r="AJ431" s="1106"/>
      <c r="AK431" s="1106"/>
      <c r="AL431" s="1106"/>
      <c r="AM431" s="1106"/>
      <c r="AN431" s="1106"/>
      <c r="AO431" s="1106"/>
      <c r="AP431" s="1106"/>
      <c r="AQ431" s="1106"/>
      <c r="AR431" s="1106"/>
      <c r="AS431" s="1106"/>
      <c r="AT431" s="1106"/>
      <c r="AU431" s="1106"/>
      <c r="AV431" s="1106"/>
      <c r="AW431" s="1106"/>
      <c r="AX431" s="1106"/>
      <c r="AY431" s="1106"/>
      <c r="AZ431" s="1106"/>
      <c r="BA431" s="1106"/>
      <c r="BB431" s="1106"/>
      <c r="BC431" s="1106"/>
      <c r="BD431" s="1106"/>
      <c r="BE431" s="1106"/>
      <c r="BF431" s="1106"/>
      <c r="BG431" s="1106"/>
      <c r="BH431" s="1106"/>
      <c r="BI431" s="1106"/>
      <c r="BJ431" s="1106"/>
      <c r="BK431" s="1106"/>
      <c r="BL431" s="1106"/>
      <c r="BM431" s="1106"/>
      <c r="BN431" s="1106"/>
      <c r="BO431" s="1106"/>
      <c r="BP431" s="1106"/>
      <c r="BQ431" s="1106"/>
      <c r="BR431" s="1106"/>
      <c r="BS431" s="1106"/>
      <c r="BT431" s="1106"/>
      <c r="BU431" s="1106"/>
      <c r="BV431" s="1106"/>
      <c r="BW431" s="1106"/>
      <c r="BX431" s="1106"/>
      <c r="BY431" s="1106"/>
      <c r="BZ431" s="1106"/>
      <c r="CA431" s="1106"/>
      <c r="CB431" s="1106"/>
      <c r="CC431" s="1106"/>
      <c r="CD431" s="1106"/>
      <c r="CE431" s="1106"/>
      <c r="CF431" s="1106"/>
      <c r="CG431" s="1106"/>
      <c r="CH431" s="1106"/>
      <c r="CI431" s="1106"/>
      <c r="CJ431" s="1106"/>
      <c r="CK431" s="1106"/>
      <c r="CL431" s="1106"/>
      <c r="CM431" s="1106"/>
      <c r="CN431" s="1106"/>
      <c r="CO431" s="1106"/>
      <c r="CP431" s="1106"/>
      <c r="CQ431" s="1106"/>
      <c r="CR431" s="1106"/>
      <c r="CS431" s="1106"/>
      <c r="CT431" s="1106"/>
      <c r="CU431" s="1106"/>
      <c r="CV431" s="1106"/>
      <c r="CW431" s="1106"/>
      <c r="CX431" s="1106"/>
      <c r="CY431" s="1106"/>
    </row>
    <row r="432" spans="1:103" s="1116" customFormat="1" ht="15" hidden="1" customHeight="1">
      <c r="A432" s="1397"/>
      <c r="B432" s="1169"/>
      <c r="C432" s="1205"/>
      <c r="D432" s="1106"/>
      <c r="E432" s="1106"/>
      <c r="F432" s="1106"/>
      <c r="G432" s="1106"/>
      <c r="H432" s="1106"/>
      <c r="I432" s="1106"/>
      <c r="J432" s="1106"/>
      <c r="K432" s="1106"/>
      <c r="L432" s="1106"/>
      <c r="M432" s="1106"/>
      <c r="N432" s="1106"/>
      <c r="O432" s="1106"/>
      <c r="P432" s="1106"/>
      <c r="Q432" s="1106"/>
      <c r="R432" s="1106"/>
      <c r="S432" s="1106"/>
      <c r="T432" s="1106"/>
      <c r="U432" s="1106"/>
      <c r="V432" s="1106"/>
      <c r="W432" s="1106"/>
      <c r="X432" s="1106"/>
      <c r="Y432" s="1106"/>
      <c r="Z432" s="1106"/>
      <c r="AA432" s="1106"/>
      <c r="AB432" s="1106"/>
      <c r="AC432" s="1106"/>
      <c r="AD432" s="1106"/>
      <c r="AE432" s="1106"/>
      <c r="AF432" s="1106"/>
      <c r="AG432" s="1106"/>
      <c r="AH432" s="1106"/>
      <c r="AI432" s="1106"/>
      <c r="AJ432" s="1106"/>
      <c r="AK432" s="1106"/>
      <c r="AL432" s="1106"/>
      <c r="AM432" s="1106"/>
      <c r="AN432" s="1106"/>
      <c r="AO432" s="1106"/>
      <c r="AP432" s="1106"/>
      <c r="AQ432" s="1106"/>
      <c r="AR432" s="1106"/>
      <c r="AS432" s="1106"/>
      <c r="AT432" s="1106"/>
      <c r="AU432" s="1106"/>
      <c r="AV432" s="1106"/>
      <c r="AW432" s="1106"/>
      <c r="AX432" s="1106"/>
      <c r="AY432" s="1106"/>
      <c r="AZ432" s="1106"/>
      <c r="BA432" s="1106"/>
      <c r="BB432" s="1106"/>
      <c r="BC432" s="1106"/>
      <c r="BD432" s="1106"/>
      <c r="BE432" s="1106"/>
      <c r="BF432" s="1106"/>
      <c r="BG432" s="1106"/>
      <c r="BH432" s="1106"/>
      <c r="BI432" s="1106"/>
      <c r="BJ432" s="1106"/>
      <c r="BK432" s="1106"/>
      <c r="BL432" s="1106"/>
      <c r="BM432" s="1106"/>
      <c r="BN432" s="1106"/>
      <c r="BO432" s="1106"/>
      <c r="BP432" s="1106"/>
      <c r="BQ432" s="1106"/>
      <c r="BR432" s="1106"/>
      <c r="BS432" s="1106"/>
      <c r="BT432" s="1106"/>
      <c r="BU432" s="1106"/>
      <c r="BV432" s="1106"/>
      <c r="BW432" s="1106"/>
      <c r="BX432" s="1106"/>
      <c r="BY432" s="1106"/>
      <c r="BZ432" s="1106"/>
      <c r="CA432" s="1106"/>
      <c r="CB432" s="1106"/>
      <c r="CC432" s="1106"/>
      <c r="CD432" s="1106"/>
      <c r="CE432" s="1106"/>
      <c r="CF432" s="1106"/>
      <c r="CG432" s="1106"/>
      <c r="CH432" s="1106"/>
      <c r="CI432" s="1106"/>
      <c r="CJ432" s="1106"/>
      <c r="CK432" s="1106"/>
      <c r="CL432" s="1106"/>
      <c r="CM432" s="1106"/>
      <c r="CN432" s="1106"/>
      <c r="CO432" s="1106"/>
      <c r="CP432" s="1106"/>
      <c r="CQ432" s="1106"/>
      <c r="CR432" s="1106"/>
      <c r="CS432" s="1106"/>
      <c r="CT432" s="1106"/>
      <c r="CU432" s="1106"/>
      <c r="CV432" s="1106"/>
      <c r="CW432" s="1106"/>
      <c r="CX432" s="1106"/>
      <c r="CY432" s="1106"/>
    </row>
    <row r="433" spans="1:103" s="1116" customFormat="1" ht="15" hidden="1" customHeight="1">
      <c r="A433" s="1397"/>
      <c r="B433" s="1169"/>
      <c r="C433" s="1205"/>
      <c r="D433" s="1106"/>
      <c r="E433" s="1106"/>
      <c r="F433" s="1106"/>
      <c r="G433" s="1106"/>
      <c r="H433" s="1106"/>
      <c r="I433" s="1106"/>
      <c r="J433" s="1106"/>
      <c r="K433" s="1106"/>
      <c r="L433" s="1106"/>
      <c r="M433" s="1106"/>
      <c r="N433" s="1106"/>
      <c r="O433" s="1106"/>
      <c r="P433" s="1106"/>
      <c r="Q433" s="1106"/>
      <c r="R433" s="1106"/>
      <c r="S433" s="1106"/>
      <c r="T433" s="1106"/>
      <c r="U433" s="1106"/>
      <c r="V433" s="1106"/>
      <c r="W433" s="1106"/>
      <c r="X433" s="1106"/>
      <c r="Y433" s="1106"/>
      <c r="Z433" s="1106"/>
      <c r="AA433" s="1106"/>
      <c r="AB433" s="1106"/>
      <c r="AC433" s="1106"/>
      <c r="AD433" s="1106"/>
      <c r="AE433" s="1106"/>
      <c r="AF433" s="1106"/>
      <c r="AG433" s="1106"/>
      <c r="AH433" s="1106"/>
      <c r="AI433" s="1106"/>
      <c r="AJ433" s="1106"/>
      <c r="AK433" s="1106"/>
      <c r="AL433" s="1106"/>
      <c r="AM433" s="1106"/>
      <c r="AN433" s="1106"/>
      <c r="AO433" s="1106"/>
      <c r="AP433" s="1106"/>
      <c r="AQ433" s="1106"/>
      <c r="AR433" s="1106"/>
      <c r="AS433" s="1106"/>
      <c r="AT433" s="1106"/>
      <c r="AU433" s="1106"/>
      <c r="AV433" s="1106"/>
      <c r="AW433" s="1106"/>
      <c r="AX433" s="1106"/>
      <c r="AY433" s="1106"/>
      <c r="AZ433" s="1106"/>
      <c r="BA433" s="1106"/>
      <c r="BB433" s="1106"/>
      <c r="BC433" s="1106"/>
      <c r="BD433" s="1106"/>
      <c r="BE433" s="1106"/>
      <c r="BF433" s="1106"/>
      <c r="BG433" s="1106"/>
      <c r="BH433" s="1106"/>
      <c r="BI433" s="1106"/>
      <c r="BJ433" s="1106"/>
      <c r="BK433" s="1106"/>
      <c r="BL433" s="1106"/>
      <c r="BM433" s="1106"/>
      <c r="BN433" s="1106"/>
      <c r="BO433" s="1106"/>
      <c r="BP433" s="1106"/>
      <c r="BQ433" s="1106"/>
      <c r="BR433" s="1106"/>
      <c r="BS433" s="1106"/>
      <c r="BT433" s="1106"/>
      <c r="BU433" s="1106"/>
      <c r="BV433" s="1106"/>
      <c r="BW433" s="1106"/>
      <c r="BX433" s="1106"/>
      <c r="BY433" s="1106"/>
      <c r="BZ433" s="1106"/>
      <c r="CA433" s="1106"/>
      <c r="CB433" s="1106"/>
      <c r="CC433" s="1106"/>
      <c r="CD433" s="1106"/>
      <c r="CE433" s="1106"/>
      <c r="CF433" s="1106"/>
      <c r="CG433" s="1106"/>
      <c r="CH433" s="1106"/>
      <c r="CI433" s="1106"/>
      <c r="CJ433" s="1106"/>
      <c r="CK433" s="1106"/>
      <c r="CL433" s="1106"/>
      <c r="CM433" s="1106"/>
      <c r="CN433" s="1106"/>
      <c r="CO433" s="1106"/>
      <c r="CP433" s="1106"/>
      <c r="CQ433" s="1106"/>
      <c r="CR433" s="1106"/>
      <c r="CS433" s="1106"/>
      <c r="CT433" s="1106"/>
      <c r="CU433" s="1106"/>
      <c r="CV433" s="1106"/>
      <c r="CW433" s="1106"/>
      <c r="CX433" s="1106"/>
      <c r="CY433" s="1106"/>
    </row>
    <row r="434" spans="1:103" s="1116" customFormat="1" ht="15" hidden="1" customHeight="1">
      <c r="A434" s="1397"/>
      <c r="B434" s="1169"/>
      <c r="C434" s="1205"/>
      <c r="D434" s="1106"/>
      <c r="E434" s="1106"/>
      <c r="F434" s="1106"/>
      <c r="G434" s="1106"/>
      <c r="H434" s="1106"/>
      <c r="I434" s="1106"/>
      <c r="J434" s="1106"/>
      <c r="K434" s="1106"/>
      <c r="L434" s="1106"/>
      <c r="M434" s="1106"/>
      <c r="N434" s="1106"/>
      <c r="O434" s="1106"/>
      <c r="P434" s="1106"/>
      <c r="Q434" s="1106"/>
      <c r="R434" s="1106"/>
      <c r="S434" s="1106"/>
      <c r="T434" s="1106"/>
      <c r="U434" s="1106"/>
      <c r="V434" s="1106"/>
      <c r="W434" s="1106"/>
      <c r="X434" s="1106"/>
      <c r="Y434" s="1106"/>
      <c r="Z434" s="1106"/>
      <c r="AA434" s="1106"/>
      <c r="AB434" s="1106"/>
      <c r="AC434" s="1106"/>
      <c r="AD434" s="1106"/>
      <c r="AE434" s="1106"/>
      <c r="AF434" s="1106"/>
      <c r="AG434" s="1106"/>
      <c r="AH434" s="1106"/>
      <c r="AI434" s="1106"/>
      <c r="AJ434" s="1106"/>
      <c r="AK434" s="1106"/>
      <c r="AL434" s="1106"/>
      <c r="AM434" s="1106"/>
      <c r="AN434" s="1106"/>
      <c r="AO434" s="1106"/>
      <c r="AP434" s="1106"/>
      <c r="AQ434" s="1106"/>
      <c r="AR434" s="1106"/>
      <c r="AS434" s="1106"/>
      <c r="AT434" s="1106"/>
      <c r="AU434" s="1106"/>
      <c r="AV434" s="1106"/>
      <c r="AW434" s="1106"/>
      <c r="AX434" s="1106"/>
      <c r="AY434" s="1106"/>
      <c r="AZ434" s="1106"/>
      <c r="BA434" s="1106"/>
      <c r="BB434" s="1106"/>
      <c r="BC434" s="1106"/>
      <c r="BD434" s="1106"/>
      <c r="BE434" s="1106"/>
      <c r="BF434" s="1106"/>
      <c r="BG434" s="1106"/>
      <c r="BH434" s="1106"/>
      <c r="BI434" s="1106"/>
      <c r="BJ434" s="1106"/>
      <c r="BK434" s="1106"/>
      <c r="BL434" s="1106"/>
      <c r="BM434" s="1106"/>
      <c r="BN434" s="1106"/>
      <c r="BO434" s="1106"/>
      <c r="BP434" s="1106"/>
      <c r="BQ434" s="1106"/>
      <c r="BR434" s="1106"/>
      <c r="BS434" s="1106"/>
      <c r="BT434" s="1106"/>
      <c r="BU434" s="1106"/>
      <c r="BV434" s="1106"/>
      <c r="BW434" s="1106"/>
      <c r="BX434" s="1106"/>
      <c r="BY434" s="1106"/>
      <c r="BZ434" s="1106"/>
      <c r="CA434" s="1106"/>
      <c r="CB434" s="1106"/>
      <c r="CC434" s="1106"/>
      <c r="CD434" s="1106"/>
      <c r="CE434" s="1106"/>
      <c r="CF434" s="1106"/>
      <c r="CG434" s="1106"/>
      <c r="CH434" s="1106"/>
      <c r="CI434" s="1106"/>
      <c r="CJ434" s="1106"/>
      <c r="CK434" s="1106"/>
      <c r="CL434" s="1106"/>
      <c r="CM434" s="1106"/>
      <c r="CN434" s="1106"/>
      <c r="CO434" s="1106"/>
      <c r="CP434" s="1106"/>
      <c r="CQ434" s="1106"/>
      <c r="CR434" s="1106"/>
      <c r="CS434" s="1106"/>
      <c r="CT434" s="1106"/>
      <c r="CU434" s="1106"/>
      <c r="CV434" s="1106"/>
      <c r="CW434" s="1106"/>
      <c r="CX434" s="1106"/>
      <c r="CY434" s="1106"/>
    </row>
    <row r="435" spans="1:103" s="1116" customFormat="1" ht="15" hidden="1" customHeight="1">
      <c r="A435" s="1397"/>
      <c r="B435" s="1169"/>
      <c r="C435" s="1205"/>
      <c r="D435" s="1106"/>
      <c r="E435" s="1106"/>
      <c r="F435" s="1106"/>
      <c r="G435" s="1106"/>
      <c r="H435" s="1106"/>
      <c r="I435" s="1106"/>
      <c r="J435" s="1106"/>
      <c r="K435" s="1106"/>
      <c r="L435" s="1106"/>
      <c r="M435" s="1106"/>
      <c r="N435" s="1106"/>
      <c r="O435" s="1106"/>
      <c r="P435" s="1106"/>
      <c r="Q435" s="1106"/>
      <c r="R435" s="1106"/>
      <c r="S435" s="1106"/>
      <c r="T435" s="1106"/>
      <c r="U435" s="1106"/>
      <c r="V435" s="1106"/>
      <c r="W435" s="1106"/>
      <c r="X435" s="1106"/>
      <c r="Y435" s="1106"/>
      <c r="Z435" s="1106"/>
      <c r="AA435" s="1106"/>
      <c r="AB435" s="1106"/>
      <c r="AC435" s="1106"/>
      <c r="AD435" s="1106"/>
      <c r="AE435" s="1106"/>
      <c r="AF435" s="1106"/>
      <c r="AG435" s="1106"/>
      <c r="AH435" s="1106"/>
      <c r="AI435" s="1106"/>
      <c r="AJ435" s="1106"/>
      <c r="AK435" s="1106"/>
      <c r="AL435" s="1106"/>
      <c r="AM435" s="1106"/>
      <c r="AN435" s="1106"/>
      <c r="AO435" s="1106"/>
      <c r="AP435" s="1106"/>
      <c r="AQ435" s="1106"/>
      <c r="AR435" s="1106"/>
      <c r="AS435" s="1106"/>
      <c r="AT435" s="1106"/>
      <c r="AU435" s="1106"/>
      <c r="AV435" s="1106"/>
      <c r="AW435" s="1106"/>
      <c r="AX435" s="1106"/>
      <c r="AY435" s="1106"/>
      <c r="AZ435" s="1106"/>
      <c r="BA435" s="1106"/>
      <c r="BB435" s="1106"/>
      <c r="BC435" s="1106"/>
      <c r="BD435" s="1106"/>
      <c r="BE435" s="1106"/>
      <c r="BF435" s="1106"/>
      <c r="BG435" s="1106"/>
      <c r="BH435" s="1106"/>
      <c r="BI435" s="1106"/>
      <c r="BJ435" s="1106"/>
      <c r="BK435" s="1106"/>
      <c r="BL435" s="1106"/>
      <c r="BM435" s="1106"/>
      <c r="BN435" s="1106"/>
      <c r="BO435" s="1106"/>
      <c r="BP435" s="1106"/>
      <c r="BQ435" s="1106"/>
      <c r="BR435" s="1106"/>
      <c r="BS435" s="1106"/>
      <c r="BT435" s="1106"/>
      <c r="BU435" s="1106"/>
      <c r="BV435" s="1106"/>
      <c r="BW435" s="1106"/>
      <c r="BX435" s="1106"/>
      <c r="BY435" s="1106"/>
      <c r="BZ435" s="1106"/>
      <c r="CA435" s="1106"/>
      <c r="CB435" s="1106"/>
      <c r="CC435" s="1106"/>
      <c r="CD435" s="1106"/>
      <c r="CE435" s="1106"/>
      <c r="CF435" s="1106"/>
      <c r="CG435" s="1106"/>
      <c r="CH435" s="1106"/>
      <c r="CI435" s="1106"/>
      <c r="CJ435" s="1106"/>
      <c r="CK435" s="1106"/>
      <c r="CL435" s="1106"/>
      <c r="CM435" s="1106"/>
      <c r="CN435" s="1106"/>
      <c r="CO435" s="1106"/>
      <c r="CP435" s="1106"/>
      <c r="CQ435" s="1106"/>
      <c r="CR435" s="1106"/>
      <c r="CS435" s="1106"/>
      <c r="CT435" s="1106"/>
      <c r="CU435" s="1106"/>
      <c r="CV435" s="1106"/>
      <c r="CW435" s="1106"/>
      <c r="CX435" s="1106"/>
      <c r="CY435" s="1106"/>
    </row>
    <row r="436" spans="1:103" s="1116" customFormat="1" ht="15" hidden="1" customHeight="1">
      <c r="A436" s="1397"/>
      <c r="B436" s="1169"/>
      <c r="C436" s="1205"/>
      <c r="D436" s="1106"/>
      <c r="E436" s="1106"/>
      <c r="F436" s="1106"/>
      <c r="G436" s="1106"/>
      <c r="H436" s="1106"/>
      <c r="I436" s="1106"/>
      <c r="J436" s="1106"/>
      <c r="K436" s="1106"/>
      <c r="L436" s="1106"/>
      <c r="M436" s="1106"/>
      <c r="N436" s="1106"/>
      <c r="O436" s="1106"/>
      <c r="P436" s="1106"/>
      <c r="Q436" s="1106"/>
      <c r="R436" s="1106"/>
      <c r="S436" s="1106"/>
      <c r="T436" s="1106"/>
      <c r="U436" s="1106"/>
      <c r="V436" s="1106"/>
      <c r="W436" s="1106"/>
      <c r="X436" s="1106"/>
      <c r="Y436" s="1106"/>
      <c r="Z436" s="1106"/>
      <c r="AA436" s="1106"/>
      <c r="AB436" s="1106"/>
      <c r="AC436" s="1106"/>
      <c r="AD436" s="1106"/>
      <c r="AE436" s="1106"/>
      <c r="AF436" s="1106"/>
      <c r="AG436" s="1106"/>
      <c r="AH436" s="1106"/>
      <c r="AI436" s="1106"/>
      <c r="AJ436" s="1106"/>
      <c r="AK436" s="1106"/>
      <c r="AL436" s="1106"/>
      <c r="AM436" s="1106"/>
      <c r="AN436" s="1106"/>
      <c r="AO436" s="1106"/>
      <c r="AP436" s="1106"/>
      <c r="AQ436" s="1106"/>
      <c r="AR436" s="1106"/>
      <c r="AS436" s="1106"/>
      <c r="AT436" s="1106"/>
      <c r="AU436" s="1106"/>
      <c r="AV436" s="1106"/>
      <c r="AW436" s="1106"/>
      <c r="AX436" s="1106"/>
      <c r="AY436" s="1106"/>
      <c r="AZ436" s="1106"/>
      <c r="BA436" s="1106"/>
      <c r="BB436" s="1106"/>
      <c r="BC436" s="1106"/>
      <c r="BD436" s="1106"/>
      <c r="BE436" s="1106"/>
      <c r="BF436" s="1106"/>
      <c r="BG436" s="1106"/>
      <c r="BH436" s="1106"/>
      <c r="BI436" s="1106"/>
      <c r="BJ436" s="1106"/>
      <c r="BK436" s="1106"/>
      <c r="BL436" s="1106"/>
      <c r="BM436" s="1106"/>
      <c r="BN436" s="1106"/>
      <c r="BO436" s="1106"/>
      <c r="BP436" s="1106"/>
      <c r="BQ436" s="1106"/>
      <c r="BR436" s="1106"/>
      <c r="BS436" s="1106"/>
      <c r="BT436" s="1106"/>
      <c r="BU436" s="1106"/>
      <c r="BV436" s="1106"/>
      <c r="BW436" s="1106"/>
      <c r="BX436" s="1106"/>
      <c r="BY436" s="1106"/>
      <c r="BZ436" s="1106"/>
      <c r="CA436" s="1106"/>
      <c r="CB436" s="1106"/>
      <c r="CC436" s="1106"/>
      <c r="CD436" s="1106"/>
      <c r="CE436" s="1106"/>
      <c r="CF436" s="1106"/>
      <c r="CG436" s="1106"/>
      <c r="CH436" s="1106"/>
      <c r="CI436" s="1106"/>
      <c r="CJ436" s="1106"/>
      <c r="CK436" s="1106"/>
      <c r="CL436" s="1106"/>
      <c r="CM436" s="1106"/>
      <c r="CN436" s="1106"/>
      <c r="CO436" s="1106"/>
      <c r="CP436" s="1106"/>
      <c r="CQ436" s="1106"/>
      <c r="CR436" s="1106"/>
      <c r="CS436" s="1106"/>
      <c r="CT436" s="1106"/>
      <c r="CU436" s="1106"/>
      <c r="CV436" s="1106"/>
      <c r="CW436" s="1106"/>
      <c r="CX436" s="1106"/>
      <c r="CY436" s="1106"/>
    </row>
    <row r="437" spans="1:103" s="1116" customFormat="1" ht="15" hidden="1" customHeight="1">
      <c r="A437" s="1397"/>
      <c r="B437" s="1169"/>
      <c r="C437" s="1205"/>
      <c r="D437" s="1106"/>
      <c r="E437" s="1106"/>
      <c r="F437" s="1106"/>
      <c r="G437" s="1106"/>
      <c r="H437" s="1106"/>
      <c r="I437" s="1106"/>
      <c r="J437" s="1106"/>
      <c r="K437" s="1106"/>
      <c r="L437" s="1106"/>
      <c r="M437" s="1106"/>
      <c r="N437" s="1106"/>
      <c r="O437" s="1106"/>
      <c r="P437" s="1106"/>
      <c r="Q437" s="1106"/>
      <c r="R437" s="1106"/>
      <c r="S437" s="1106"/>
      <c r="T437" s="1106"/>
      <c r="U437" s="1106"/>
      <c r="V437" s="1106"/>
      <c r="W437" s="1106"/>
      <c r="X437" s="1106"/>
      <c r="Y437" s="1106"/>
      <c r="Z437" s="1106"/>
      <c r="AA437" s="1106"/>
      <c r="AB437" s="1106"/>
      <c r="AC437" s="1106"/>
      <c r="AD437" s="1106"/>
      <c r="AE437" s="1106"/>
      <c r="AF437" s="1106"/>
      <c r="AG437" s="1106"/>
      <c r="AH437" s="1106"/>
      <c r="AI437" s="1106"/>
      <c r="AJ437" s="1106"/>
      <c r="AK437" s="1106"/>
      <c r="AL437" s="1106"/>
      <c r="AM437" s="1106"/>
      <c r="AN437" s="1106"/>
      <c r="AO437" s="1106"/>
      <c r="AP437" s="1106"/>
      <c r="AQ437" s="1106"/>
      <c r="AR437" s="1106"/>
      <c r="AS437" s="1106"/>
      <c r="AT437" s="1106"/>
      <c r="AU437" s="1106"/>
      <c r="AV437" s="1106"/>
      <c r="AW437" s="1106"/>
      <c r="AX437" s="1106"/>
      <c r="AY437" s="1106"/>
      <c r="AZ437" s="1106"/>
      <c r="BA437" s="1106"/>
      <c r="BB437" s="1106"/>
      <c r="BC437" s="1106"/>
      <c r="BD437" s="1106"/>
      <c r="BE437" s="1106"/>
      <c r="BF437" s="1106"/>
      <c r="BG437" s="1106"/>
      <c r="BH437" s="1106"/>
      <c r="BI437" s="1106"/>
      <c r="BJ437" s="1106"/>
      <c r="BK437" s="1106"/>
      <c r="BL437" s="1106"/>
      <c r="BM437" s="1106"/>
      <c r="BN437" s="1106"/>
      <c r="BO437" s="1106"/>
      <c r="BP437" s="1106"/>
      <c r="BQ437" s="1106"/>
      <c r="BR437" s="1106"/>
      <c r="BS437" s="1106"/>
      <c r="BT437" s="1106"/>
      <c r="BU437" s="1106"/>
      <c r="BV437" s="1106"/>
      <c r="BW437" s="1106"/>
      <c r="BX437" s="1106"/>
      <c r="BY437" s="1106"/>
      <c r="BZ437" s="1106"/>
      <c r="CA437" s="1106"/>
      <c r="CB437" s="1106"/>
      <c r="CC437" s="1106"/>
      <c r="CD437" s="1106"/>
      <c r="CE437" s="1106"/>
      <c r="CF437" s="1106"/>
      <c r="CG437" s="1106"/>
      <c r="CH437" s="1106"/>
      <c r="CI437" s="1106"/>
      <c r="CJ437" s="1106"/>
      <c r="CK437" s="1106"/>
      <c r="CL437" s="1106"/>
      <c r="CM437" s="1106"/>
      <c r="CN437" s="1106"/>
      <c r="CO437" s="1106"/>
      <c r="CP437" s="1106"/>
      <c r="CQ437" s="1106"/>
      <c r="CR437" s="1106"/>
      <c r="CS437" s="1106"/>
      <c r="CT437" s="1106"/>
      <c r="CU437" s="1106"/>
      <c r="CV437" s="1106"/>
      <c r="CW437" s="1106"/>
      <c r="CX437" s="1106"/>
      <c r="CY437" s="1106"/>
    </row>
    <row r="438" spans="1:103" s="1116" customFormat="1" ht="15" hidden="1" customHeight="1">
      <c r="A438" s="1397"/>
      <c r="B438" s="1169"/>
      <c r="C438" s="1205"/>
      <c r="D438" s="1106"/>
      <c r="E438" s="1106"/>
      <c r="F438" s="1106"/>
      <c r="G438" s="1106"/>
      <c r="H438" s="1106"/>
      <c r="I438" s="1106"/>
      <c r="J438" s="1106"/>
      <c r="K438" s="1106"/>
      <c r="L438" s="1106"/>
      <c r="M438" s="1106"/>
      <c r="N438" s="1106"/>
      <c r="O438" s="1106"/>
      <c r="P438" s="1106"/>
      <c r="Q438" s="1106"/>
      <c r="R438" s="1106"/>
      <c r="S438" s="1106"/>
      <c r="T438" s="1106"/>
      <c r="U438" s="1106"/>
      <c r="V438" s="1106"/>
      <c r="W438" s="1106"/>
      <c r="X438" s="1106"/>
      <c r="Y438" s="1106"/>
      <c r="Z438" s="1106"/>
      <c r="AA438" s="1106"/>
      <c r="AB438" s="1106"/>
      <c r="AC438" s="1106"/>
      <c r="AD438" s="1106"/>
      <c r="AE438" s="1106"/>
      <c r="AF438" s="1106"/>
      <c r="AG438" s="1106"/>
      <c r="AH438" s="1106"/>
      <c r="AI438" s="1106"/>
      <c r="AJ438" s="1106"/>
      <c r="AK438" s="1106"/>
      <c r="AL438" s="1106"/>
      <c r="AM438" s="1106"/>
      <c r="AN438" s="1106"/>
      <c r="AO438" s="1106"/>
      <c r="AP438" s="1106"/>
      <c r="AQ438" s="1106"/>
      <c r="AR438" s="1106"/>
      <c r="AS438" s="1106"/>
      <c r="AT438" s="1106"/>
      <c r="AU438" s="1106"/>
      <c r="AV438" s="1106"/>
      <c r="AW438" s="1106"/>
      <c r="AX438" s="1106"/>
      <c r="AY438" s="1106"/>
      <c r="AZ438" s="1106"/>
      <c r="BA438" s="1106"/>
      <c r="BB438" s="1106"/>
      <c r="BC438" s="1106"/>
      <c r="BD438" s="1106"/>
      <c r="BE438" s="1106"/>
      <c r="BF438" s="1106"/>
      <c r="BG438" s="1106"/>
      <c r="BH438" s="1106"/>
      <c r="BI438" s="1106"/>
      <c r="BJ438" s="1106"/>
      <c r="BK438" s="1106"/>
      <c r="BL438" s="1106"/>
      <c r="BM438" s="1106"/>
      <c r="BN438" s="1106"/>
      <c r="BO438" s="1106"/>
      <c r="BP438" s="1106"/>
      <c r="BQ438" s="1106"/>
      <c r="BR438" s="1106"/>
      <c r="BS438" s="1106"/>
      <c r="BT438" s="1106"/>
      <c r="BU438" s="1106"/>
      <c r="BV438" s="1106"/>
      <c r="BW438" s="1106"/>
      <c r="BX438" s="1106"/>
      <c r="BY438" s="1106"/>
      <c r="BZ438" s="1106"/>
      <c r="CA438" s="1106"/>
      <c r="CB438" s="1106"/>
      <c r="CC438" s="1106"/>
      <c r="CD438" s="1106"/>
      <c r="CE438" s="1106"/>
      <c r="CF438" s="1106"/>
      <c r="CG438" s="1106"/>
      <c r="CH438" s="1106"/>
      <c r="CI438" s="1106"/>
      <c r="CJ438" s="1106"/>
      <c r="CK438" s="1106"/>
      <c r="CL438" s="1106"/>
      <c r="CM438" s="1106"/>
      <c r="CN438" s="1106"/>
      <c r="CO438" s="1106"/>
      <c r="CP438" s="1106"/>
      <c r="CQ438" s="1106"/>
      <c r="CR438" s="1106"/>
      <c r="CS438" s="1106"/>
      <c r="CT438" s="1106"/>
      <c r="CU438" s="1106"/>
      <c r="CV438" s="1106"/>
      <c r="CW438" s="1106"/>
      <c r="CX438" s="1106"/>
      <c r="CY438" s="1106"/>
    </row>
    <row r="439" spans="1:103" s="1116" customFormat="1" ht="15" hidden="1" customHeight="1">
      <c r="A439" s="1397"/>
      <c r="B439" s="1169"/>
      <c r="C439" s="1205"/>
      <c r="D439" s="1106"/>
      <c r="E439" s="1106"/>
      <c r="F439" s="1106"/>
      <c r="G439" s="1106"/>
      <c r="H439" s="1106"/>
      <c r="I439" s="1106"/>
      <c r="J439" s="1106"/>
      <c r="K439" s="1106"/>
      <c r="L439" s="1106"/>
      <c r="M439" s="1106"/>
      <c r="N439" s="1106"/>
      <c r="O439" s="1106"/>
      <c r="P439" s="1106"/>
      <c r="Q439" s="1106"/>
      <c r="R439" s="1106"/>
      <c r="S439" s="1106"/>
      <c r="T439" s="1106"/>
      <c r="U439" s="1106"/>
      <c r="V439" s="1106"/>
      <c r="W439" s="1106"/>
      <c r="X439" s="1106"/>
      <c r="Y439" s="1106"/>
      <c r="Z439" s="1106"/>
      <c r="AA439" s="1106"/>
      <c r="AB439" s="1106"/>
      <c r="AC439" s="1106"/>
      <c r="AD439" s="1106"/>
      <c r="AE439" s="1106"/>
      <c r="AF439" s="1106"/>
      <c r="AG439" s="1106"/>
      <c r="AH439" s="1106"/>
      <c r="AI439" s="1106"/>
      <c r="AJ439" s="1106"/>
      <c r="AK439" s="1106"/>
      <c r="AL439" s="1106"/>
      <c r="AM439" s="1106"/>
      <c r="AN439" s="1106"/>
      <c r="AO439" s="1106"/>
      <c r="AP439" s="1106"/>
      <c r="AQ439" s="1106"/>
      <c r="AR439" s="1106"/>
      <c r="AS439" s="1106"/>
      <c r="AT439" s="1106"/>
      <c r="AU439" s="1106"/>
      <c r="AV439" s="1106"/>
      <c r="AW439" s="1106"/>
      <c r="AX439" s="1106"/>
      <c r="AY439" s="1106"/>
      <c r="AZ439" s="1106"/>
      <c r="BA439" s="1106"/>
      <c r="BB439" s="1106"/>
      <c r="BC439" s="1106"/>
      <c r="BD439" s="1106"/>
      <c r="BE439" s="1106"/>
      <c r="BF439" s="1106"/>
      <c r="BG439" s="1106"/>
      <c r="BH439" s="1106"/>
      <c r="BI439" s="1106"/>
      <c r="BJ439" s="1106"/>
      <c r="BK439" s="1106"/>
      <c r="BL439" s="1106"/>
      <c r="BM439" s="1106"/>
      <c r="BN439" s="1106"/>
      <c r="BO439" s="1106"/>
      <c r="BP439" s="1106"/>
      <c r="BQ439" s="1106"/>
      <c r="BR439" s="1106"/>
      <c r="BS439" s="1106"/>
      <c r="BT439" s="1106"/>
      <c r="BU439" s="1106"/>
      <c r="BV439" s="1106"/>
      <c r="BW439" s="1106"/>
      <c r="BX439" s="1106"/>
      <c r="BY439" s="1106"/>
      <c r="BZ439" s="1106"/>
      <c r="CA439" s="1106"/>
      <c r="CB439" s="1106"/>
      <c r="CC439" s="1106"/>
      <c r="CD439" s="1106"/>
      <c r="CE439" s="1106"/>
      <c r="CF439" s="1106"/>
      <c r="CG439" s="1106"/>
      <c r="CH439" s="1106"/>
      <c r="CI439" s="1106"/>
      <c r="CJ439" s="1106"/>
      <c r="CK439" s="1106"/>
      <c r="CL439" s="1106"/>
      <c r="CM439" s="1106"/>
      <c r="CN439" s="1106"/>
      <c r="CO439" s="1106"/>
      <c r="CP439" s="1106"/>
      <c r="CQ439" s="1106"/>
      <c r="CR439" s="1106"/>
      <c r="CS439" s="1106"/>
      <c r="CT439" s="1106"/>
      <c r="CU439" s="1106"/>
      <c r="CV439" s="1106"/>
      <c r="CW439" s="1106"/>
      <c r="CX439" s="1106"/>
      <c r="CY439" s="1106"/>
    </row>
    <row r="440" spans="1:103" s="1116" customFormat="1" ht="15" hidden="1" customHeight="1">
      <c r="A440" s="1397"/>
      <c r="B440" s="1169"/>
      <c r="C440" s="1205"/>
      <c r="D440" s="1106"/>
      <c r="E440" s="1106"/>
      <c r="F440" s="1106"/>
      <c r="G440" s="1106"/>
      <c r="H440" s="1106"/>
      <c r="I440" s="1106"/>
      <c r="J440" s="1106"/>
      <c r="K440" s="1106"/>
      <c r="L440" s="1106"/>
      <c r="M440" s="1106"/>
      <c r="N440" s="1106"/>
      <c r="O440" s="1106"/>
      <c r="P440" s="1106"/>
      <c r="Q440" s="1106"/>
      <c r="R440" s="1106"/>
      <c r="S440" s="1106"/>
      <c r="T440" s="1106"/>
      <c r="U440" s="1106"/>
      <c r="V440" s="1106"/>
      <c r="W440" s="1106"/>
      <c r="X440" s="1106"/>
      <c r="Y440" s="1106"/>
      <c r="Z440" s="1106"/>
      <c r="AA440" s="1106"/>
      <c r="AB440" s="1106"/>
      <c r="AC440" s="1106"/>
      <c r="AD440" s="1106"/>
      <c r="AE440" s="1106"/>
      <c r="AF440" s="1106"/>
      <c r="AG440" s="1106"/>
      <c r="AH440" s="1106"/>
      <c r="AI440" s="1106"/>
      <c r="AJ440" s="1106"/>
      <c r="AK440" s="1106"/>
      <c r="AL440" s="1106"/>
      <c r="AM440" s="1106"/>
      <c r="AN440" s="1106"/>
      <c r="AO440" s="1106"/>
      <c r="AP440" s="1106"/>
      <c r="AQ440" s="1106"/>
      <c r="AR440" s="1106"/>
      <c r="AS440" s="1106"/>
      <c r="AT440" s="1106"/>
      <c r="AU440" s="1106"/>
      <c r="AV440" s="1106"/>
      <c r="AW440" s="1106"/>
      <c r="AX440" s="1106"/>
      <c r="AY440" s="1106"/>
      <c r="AZ440" s="1106"/>
      <c r="BA440" s="1106"/>
      <c r="BB440" s="1106"/>
      <c r="BC440" s="1106"/>
      <c r="BD440" s="1106"/>
      <c r="BE440" s="1106"/>
      <c r="BF440" s="1106"/>
      <c r="BG440" s="1106"/>
      <c r="BH440" s="1106"/>
      <c r="BI440" s="1106"/>
      <c r="BJ440" s="1106"/>
      <c r="BK440" s="1106"/>
      <c r="BL440" s="1106"/>
      <c r="BM440" s="1106"/>
      <c r="BN440" s="1106"/>
      <c r="BO440" s="1106"/>
      <c r="BP440" s="1106"/>
      <c r="BQ440" s="1106"/>
      <c r="BR440" s="1106"/>
      <c r="BS440" s="1106"/>
      <c r="BT440" s="1106"/>
      <c r="BU440" s="1106"/>
      <c r="BV440" s="1106"/>
      <c r="BW440" s="1106"/>
      <c r="BX440" s="1106"/>
      <c r="BY440" s="1106"/>
      <c r="BZ440" s="1106"/>
      <c r="CA440" s="1106"/>
      <c r="CB440" s="1106"/>
      <c r="CC440" s="1106"/>
      <c r="CD440" s="1106"/>
      <c r="CE440" s="1106"/>
      <c r="CF440" s="1106"/>
      <c r="CG440" s="1106"/>
      <c r="CH440" s="1106"/>
      <c r="CI440" s="1106"/>
      <c r="CJ440" s="1106"/>
      <c r="CK440" s="1106"/>
      <c r="CL440" s="1106"/>
      <c r="CM440" s="1106"/>
      <c r="CN440" s="1106"/>
      <c r="CO440" s="1106"/>
      <c r="CP440" s="1106"/>
      <c r="CQ440" s="1106"/>
      <c r="CR440" s="1106"/>
      <c r="CS440" s="1106"/>
      <c r="CT440" s="1106"/>
      <c r="CU440" s="1106"/>
      <c r="CV440" s="1106"/>
      <c r="CW440" s="1106"/>
      <c r="CX440" s="1106"/>
      <c r="CY440" s="1106"/>
    </row>
    <row r="441" spans="1:103" s="1116" customFormat="1" ht="15" hidden="1" customHeight="1">
      <c r="A441" s="1397"/>
      <c r="B441" s="1169"/>
      <c r="C441" s="1205"/>
      <c r="D441" s="1106"/>
      <c r="E441" s="1106"/>
      <c r="F441" s="1106"/>
      <c r="G441" s="1106"/>
      <c r="H441" s="1106"/>
      <c r="I441" s="1106"/>
      <c r="J441" s="1106"/>
      <c r="K441" s="1106"/>
      <c r="L441" s="1106"/>
      <c r="M441" s="1106"/>
      <c r="N441" s="1106"/>
      <c r="O441" s="1106"/>
      <c r="P441" s="1106"/>
      <c r="Q441" s="1106"/>
      <c r="R441" s="1106"/>
      <c r="S441" s="1106"/>
      <c r="T441" s="1106"/>
      <c r="U441" s="1106"/>
      <c r="V441" s="1106"/>
      <c r="W441" s="1106"/>
      <c r="X441" s="1106"/>
      <c r="Y441" s="1106"/>
      <c r="Z441" s="1106"/>
      <c r="AA441" s="1106"/>
      <c r="AB441" s="1106"/>
      <c r="AC441" s="1106"/>
      <c r="AD441" s="1106"/>
      <c r="AE441" s="1106"/>
      <c r="AF441" s="1106"/>
      <c r="AG441" s="1106"/>
      <c r="AH441" s="1106"/>
      <c r="AI441" s="1106"/>
      <c r="AJ441" s="1106"/>
      <c r="AK441" s="1106"/>
      <c r="AL441" s="1106"/>
      <c r="AM441" s="1106"/>
      <c r="AN441" s="1106"/>
      <c r="AO441" s="1106"/>
      <c r="AP441" s="1106"/>
      <c r="AQ441" s="1106"/>
      <c r="AR441" s="1106"/>
      <c r="AS441" s="1106"/>
      <c r="AT441" s="1106"/>
      <c r="AU441" s="1106"/>
      <c r="AV441" s="1106"/>
      <c r="AW441" s="1106"/>
      <c r="AX441" s="1106"/>
      <c r="AY441" s="1106"/>
      <c r="AZ441" s="1106"/>
      <c r="BA441" s="1106"/>
      <c r="BB441" s="1106"/>
      <c r="BC441" s="1106"/>
      <c r="BD441" s="1106"/>
      <c r="BE441" s="1106"/>
      <c r="BF441" s="1106"/>
      <c r="BG441" s="1106"/>
      <c r="BH441" s="1106"/>
      <c r="BI441" s="1106"/>
      <c r="BJ441" s="1106"/>
      <c r="BK441" s="1106"/>
      <c r="BL441" s="1106"/>
      <c r="BM441" s="1106"/>
      <c r="BN441" s="1106"/>
      <c r="BO441" s="1106"/>
      <c r="BP441" s="1106"/>
      <c r="BQ441" s="1106"/>
      <c r="BR441" s="1106"/>
      <c r="BS441" s="1106"/>
      <c r="BT441" s="1106"/>
      <c r="BU441" s="1106"/>
      <c r="BV441" s="1106"/>
      <c r="BW441" s="1106"/>
      <c r="BX441" s="1106"/>
      <c r="BY441" s="1106"/>
      <c r="BZ441" s="1106"/>
      <c r="CA441" s="1106"/>
      <c r="CB441" s="1106"/>
      <c r="CC441" s="1106"/>
      <c r="CD441" s="1106"/>
      <c r="CE441" s="1106"/>
      <c r="CF441" s="1106"/>
      <c r="CG441" s="1106"/>
      <c r="CH441" s="1106"/>
      <c r="CI441" s="1106"/>
      <c r="CJ441" s="1106"/>
      <c r="CK441" s="1106"/>
      <c r="CL441" s="1106"/>
      <c r="CM441" s="1106"/>
      <c r="CN441" s="1106"/>
      <c r="CO441" s="1106"/>
      <c r="CP441" s="1106"/>
      <c r="CQ441" s="1106"/>
      <c r="CR441" s="1106"/>
      <c r="CS441" s="1106"/>
      <c r="CT441" s="1106"/>
      <c r="CU441" s="1106"/>
      <c r="CV441" s="1106"/>
      <c r="CW441" s="1106"/>
      <c r="CX441" s="1106"/>
      <c r="CY441" s="1106"/>
    </row>
    <row r="442" spans="1:103" s="1116" customFormat="1" ht="15" hidden="1" customHeight="1">
      <c r="A442" s="1397"/>
      <c r="B442" s="1169"/>
      <c r="C442" s="1205"/>
      <c r="D442" s="1106"/>
      <c r="E442" s="1106"/>
      <c r="F442" s="1106"/>
      <c r="G442" s="1106"/>
      <c r="H442" s="1106"/>
      <c r="I442" s="1106"/>
      <c r="J442" s="1106"/>
      <c r="K442" s="1106"/>
      <c r="L442" s="1106"/>
      <c r="M442" s="1106"/>
      <c r="N442" s="1106"/>
      <c r="O442" s="1106"/>
      <c r="P442" s="1106"/>
      <c r="Q442" s="1106"/>
      <c r="R442" s="1106"/>
      <c r="S442" s="1106"/>
      <c r="T442" s="1106"/>
      <c r="U442" s="1106"/>
      <c r="V442" s="1106"/>
      <c r="W442" s="1106"/>
      <c r="X442" s="1106"/>
      <c r="Y442" s="1106"/>
      <c r="Z442" s="1106"/>
      <c r="AA442" s="1106"/>
      <c r="AB442" s="1106"/>
      <c r="AC442" s="1106"/>
      <c r="AD442" s="1106"/>
      <c r="AE442" s="1106"/>
      <c r="AF442" s="1106"/>
      <c r="AG442" s="1106"/>
      <c r="AH442" s="1106"/>
      <c r="AI442" s="1106"/>
      <c r="AJ442" s="1106"/>
      <c r="AK442" s="1106"/>
      <c r="AL442" s="1106"/>
      <c r="AM442" s="1106"/>
      <c r="AN442" s="1106"/>
      <c r="AO442" s="1106"/>
      <c r="AP442" s="1106"/>
      <c r="AQ442" s="1106"/>
      <c r="AR442" s="1106"/>
      <c r="AS442" s="1106"/>
      <c r="AT442" s="1106"/>
      <c r="AU442" s="1106"/>
      <c r="AV442" s="1106"/>
      <c r="AW442" s="1106"/>
      <c r="AX442" s="1106"/>
      <c r="AY442" s="1106"/>
      <c r="AZ442" s="1106"/>
      <c r="BA442" s="1106"/>
      <c r="BB442" s="1106"/>
      <c r="BC442" s="1106"/>
      <c r="BD442" s="1106"/>
      <c r="BE442" s="1106"/>
      <c r="BF442" s="1106"/>
      <c r="BG442" s="1106"/>
      <c r="BH442" s="1106"/>
      <c r="BI442" s="1106"/>
      <c r="BJ442" s="1106"/>
      <c r="BK442" s="1106"/>
      <c r="BL442" s="1106"/>
      <c r="BM442" s="1106"/>
      <c r="BN442" s="1106"/>
      <c r="BO442" s="1106"/>
      <c r="BP442" s="1106"/>
      <c r="BQ442" s="1106"/>
      <c r="BR442" s="1106"/>
      <c r="BS442" s="1106"/>
      <c r="BT442" s="1106"/>
      <c r="BU442" s="1106"/>
      <c r="BV442" s="1106"/>
      <c r="BW442" s="1106"/>
      <c r="BX442" s="1106"/>
      <c r="BY442" s="1106"/>
      <c r="BZ442" s="1106"/>
      <c r="CA442" s="1106"/>
      <c r="CB442" s="1106"/>
      <c r="CC442" s="1106"/>
      <c r="CD442" s="1106"/>
      <c r="CE442" s="1106"/>
      <c r="CF442" s="1106"/>
      <c r="CG442" s="1106"/>
      <c r="CH442" s="1106"/>
      <c r="CI442" s="1106"/>
      <c r="CJ442" s="1106"/>
      <c r="CK442" s="1106"/>
      <c r="CL442" s="1106"/>
      <c r="CM442" s="1106"/>
      <c r="CN442" s="1106"/>
      <c r="CO442" s="1106"/>
      <c r="CP442" s="1106"/>
      <c r="CQ442" s="1106"/>
      <c r="CR442" s="1106"/>
      <c r="CS442" s="1106"/>
      <c r="CT442" s="1106"/>
      <c r="CU442" s="1106"/>
      <c r="CV442" s="1106"/>
      <c r="CW442" s="1106"/>
      <c r="CX442" s="1106"/>
      <c r="CY442" s="1106"/>
    </row>
    <row r="443" spans="1:103" s="1116" customFormat="1" ht="15" hidden="1" customHeight="1">
      <c r="A443" s="1397"/>
      <c r="B443" s="1169"/>
      <c r="C443" s="1205"/>
      <c r="D443" s="1106"/>
      <c r="E443" s="1106"/>
      <c r="F443" s="1106"/>
      <c r="G443" s="1106"/>
      <c r="H443" s="1106"/>
      <c r="I443" s="1106"/>
      <c r="J443" s="1106"/>
      <c r="K443" s="1106"/>
      <c r="L443" s="1106"/>
      <c r="M443" s="1106"/>
      <c r="N443" s="1106"/>
      <c r="O443" s="1106"/>
      <c r="P443" s="1106"/>
      <c r="Q443" s="1106"/>
      <c r="R443" s="1106"/>
      <c r="S443" s="1106"/>
      <c r="T443" s="1106"/>
      <c r="U443" s="1106"/>
      <c r="V443" s="1106"/>
      <c r="W443" s="1106"/>
      <c r="X443" s="1106"/>
      <c r="Y443" s="1106"/>
      <c r="Z443" s="1106"/>
      <c r="AA443" s="1106"/>
      <c r="AB443" s="1106"/>
      <c r="AC443" s="1106"/>
      <c r="AD443" s="1106"/>
      <c r="AE443" s="1106"/>
      <c r="AF443" s="1106"/>
      <c r="AG443" s="1106"/>
      <c r="AH443" s="1106"/>
      <c r="AI443" s="1106"/>
      <c r="AJ443" s="1106"/>
      <c r="AK443" s="1106"/>
      <c r="AL443" s="1106"/>
      <c r="AM443" s="1106"/>
      <c r="AN443" s="1106"/>
      <c r="AO443" s="1106"/>
      <c r="AP443" s="1106"/>
      <c r="AQ443" s="1106"/>
      <c r="AR443" s="1106"/>
      <c r="AS443" s="1106"/>
      <c r="AT443" s="1106"/>
      <c r="AU443" s="1106"/>
      <c r="AV443" s="1106"/>
      <c r="AW443" s="1106"/>
      <c r="AX443" s="1106"/>
      <c r="AY443" s="1106"/>
      <c r="AZ443" s="1106"/>
      <c r="BA443" s="1106"/>
      <c r="BB443" s="1106"/>
      <c r="BC443" s="1106"/>
      <c r="BD443" s="1106"/>
      <c r="BE443" s="1106"/>
      <c r="BF443" s="1106"/>
      <c r="BG443" s="1106"/>
      <c r="BH443" s="1106"/>
      <c r="BI443" s="1106"/>
      <c r="BJ443" s="1106"/>
      <c r="BK443" s="1106"/>
      <c r="BL443" s="1106"/>
      <c r="BM443" s="1106"/>
      <c r="BN443" s="1106"/>
      <c r="BO443" s="1106"/>
      <c r="BP443" s="1106"/>
      <c r="BQ443" s="1106"/>
      <c r="BR443" s="1106"/>
      <c r="BS443" s="1106"/>
      <c r="BT443" s="1106"/>
      <c r="BU443" s="1106"/>
      <c r="BV443" s="1106"/>
      <c r="BW443" s="1106"/>
      <c r="BX443" s="1106"/>
      <c r="BY443" s="1106"/>
      <c r="BZ443" s="1106"/>
      <c r="CA443" s="1106"/>
      <c r="CB443" s="1106"/>
      <c r="CC443" s="1106"/>
      <c r="CD443" s="1106"/>
      <c r="CE443" s="1106"/>
      <c r="CF443" s="1106"/>
      <c r="CG443" s="1106"/>
      <c r="CH443" s="1106"/>
      <c r="CI443" s="1106"/>
      <c r="CJ443" s="1106"/>
      <c r="CK443" s="1106"/>
      <c r="CL443" s="1106"/>
      <c r="CM443" s="1106"/>
      <c r="CN443" s="1106"/>
      <c r="CO443" s="1106"/>
      <c r="CP443" s="1106"/>
      <c r="CQ443" s="1106"/>
      <c r="CR443" s="1106"/>
      <c r="CS443" s="1106"/>
      <c r="CT443" s="1106"/>
      <c r="CU443" s="1106"/>
      <c r="CV443" s="1106"/>
      <c r="CW443" s="1106"/>
      <c r="CX443" s="1106"/>
      <c r="CY443" s="1106"/>
    </row>
    <row r="444" spans="1:103" s="1116" customFormat="1" ht="15" hidden="1" customHeight="1">
      <c r="A444" s="1397"/>
      <c r="B444" s="1169"/>
      <c r="C444" s="1205"/>
      <c r="D444" s="1106"/>
      <c r="E444" s="1106"/>
      <c r="F444" s="1106"/>
      <c r="G444" s="1106"/>
      <c r="H444" s="1106"/>
      <c r="I444" s="1106"/>
      <c r="J444" s="1106"/>
      <c r="K444" s="1106"/>
      <c r="L444" s="1106"/>
      <c r="M444" s="1106"/>
      <c r="N444" s="1106"/>
      <c r="O444" s="1106"/>
      <c r="P444" s="1106"/>
      <c r="Q444" s="1106"/>
      <c r="R444" s="1106"/>
      <c r="S444" s="1106"/>
      <c r="T444" s="1106"/>
      <c r="U444" s="1106"/>
      <c r="V444" s="1106"/>
      <c r="W444" s="1106"/>
      <c r="X444" s="1106"/>
      <c r="Y444" s="1106"/>
      <c r="Z444" s="1106"/>
      <c r="AA444" s="1106"/>
      <c r="AB444" s="1106"/>
      <c r="AC444" s="1106"/>
      <c r="AD444" s="1106"/>
      <c r="AE444" s="1106"/>
      <c r="AF444" s="1106"/>
      <c r="AG444" s="1106"/>
      <c r="AH444" s="1106"/>
      <c r="AI444" s="1106"/>
      <c r="AJ444" s="1106"/>
      <c r="AK444" s="1106"/>
      <c r="AL444" s="1106"/>
      <c r="AM444" s="1106"/>
      <c r="AN444" s="1106"/>
      <c r="AO444" s="1106"/>
      <c r="AP444" s="1106"/>
      <c r="AQ444" s="1106"/>
      <c r="AR444" s="1106"/>
      <c r="AS444" s="1106"/>
      <c r="AT444" s="1106"/>
      <c r="AU444" s="1106"/>
      <c r="AV444" s="1106"/>
      <c r="AW444" s="1106"/>
      <c r="AX444" s="1106"/>
      <c r="AY444" s="1106"/>
      <c r="AZ444" s="1106"/>
      <c r="BA444" s="1106"/>
      <c r="BB444" s="1106"/>
      <c r="BC444" s="1106"/>
      <c r="BD444" s="1106"/>
      <c r="BE444" s="1106"/>
      <c r="BF444" s="1106"/>
      <c r="BG444" s="1106"/>
      <c r="BH444" s="1106"/>
      <c r="BI444" s="1106"/>
      <c r="BJ444" s="1106"/>
      <c r="BK444" s="1106"/>
      <c r="BL444" s="1106"/>
      <c r="BM444" s="1106"/>
      <c r="BN444" s="1106"/>
      <c r="BO444" s="1106"/>
      <c r="BP444" s="1106"/>
      <c r="BQ444" s="1106"/>
      <c r="BR444" s="1106"/>
      <c r="BS444" s="1106"/>
      <c r="BT444" s="1106"/>
      <c r="BU444" s="1106"/>
      <c r="BV444" s="1106"/>
      <c r="BW444" s="1106"/>
      <c r="BX444" s="1106"/>
      <c r="BY444" s="1106"/>
      <c r="BZ444" s="1106"/>
      <c r="CA444" s="1106"/>
      <c r="CB444" s="1106"/>
      <c r="CC444" s="1106"/>
      <c r="CD444" s="1106"/>
      <c r="CE444" s="1106"/>
      <c r="CF444" s="1106"/>
      <c r="CG444" s="1106"/>
      <c r="CH444" s="1106"/>
      <c r="CI444" s="1106"/>
      <c r="CJ444" s="1106"/>
      <c r="CK444" s="1106"/>
      <c r="CL444" s="1106"/>
      <c r="CM444" s="1106"/>
      <c r="CN444" s="1106"/>
      <c r="CO444" s="1106"/>
      <c r="CP444" s="1106"/>
      <c r="CQ444" s="1106"/>
      <c r="CR444" s="1106"/>
      <c r="CS444" s="1106"/>
      <c r="CT444" s="1106"/>
      <c r="CU444" s="1106"/>
      <c r="CV444" s="1106"/>
      <c r="CW444" s="1106"/>
      <c r="CX444" s="1106"/>
      <c r="CY444" s="1106"/>
    </row>
    <row r="445" spans="1:103" s="1116" customFormat="1" ht="15" hidden="1" customHeight="1">
      <c r="A445" s="1397"/>
      <c r="B445" s="1169"/>
      <c r="C445" s="1205"/>
      <c r="D445" s="1106"/>
      <c r="E445" s="1106"/>
      <c r="F445" s="1106"/>
      <c r="G445" s="1106"/>
      <c r="H445" s="1106"/>
      <c r="I445" s="1106"/>
      <c r="J445" s="1106"/>
      <c r="K445" s="1106"/>
      <c r="L445" s="1106"/>
      <c r="M445" s="1106"/>
      <c r="N445" s="1106"/>
      <c r="O445" s="1106"/>
      <c r="P445" s="1106"/>
      <c r="Q445" s="1106"/>
      <c r="R445" s="1106"/>
      <c r="S445" s="1106"/>
      <c r="T445" s="1106"/>
      <c r="U445" s="1106"/>
      <c r="V445" s="1106"/>
      <c r="W445" s="1106"/>
      <c r="X445" s="1106"/>
      <c r="Y445" s="1106"/>
      <c r="Z445" s="1106"/>
      <c r="AA445" s="1106"/>
      <c r="AB445" s="1106"/>
      <c r="AC445" s="1106"/>
      <c r="AD445" s="1106"/>
      <c r="AE445" s="1106"/>
      <c r="AF445" s="1106"/>
      <c r="AG445" s="1106"/>
      <c r="AH445" s="1106"/>
      <c r="AI445" s="1106"/>
      <c r="AJ445" s="1106"/>
      <c r="AK445" s="1106"/>
      <c r="AL445" s="1106"/>
      <c r="AM445" s="1106"/>
      <c r="AN445" s="1106"/>
      <c r="AO445" s="1106"/>
      <c r="AP445" s="1106"/>
      <c r="AQ445" s="1106"/>
      <c r="AR445" s="1106"/>
      <c r="AS445" s="1106"/>
      <c r="AT445" s="1106"/>
      <c r="AU445" s="1106"/>
      <c r="AV445" s="1106"/>
      <c r="AW445" s="1106"/>
      <c r="AX445" s="1106"/>
      <c r="AY445" s="1106"/>
      <c r="AZ445" s="1106"/>
      <c r="BA445" s="1106"/>
      <c r="BB445" s="1106"/>
      <c r="BC445" s="1106"/>
      <c r="BD445" s="1106"/>
      <c r="BE445" s="1106"/>
      <c r="BF445" s="1106"/>
      <c r="BG445" s="1106"/>
      <c r="BH445" s="1106"/>
      <c r="BI445" s="1106"/>
      <c r="BJ445" s="1106"/>
      <c r="BK445" s="1106"/>
      <c r="BL445" s="1106"/>
      <c r="BM445" s="1106"/>
      <c r="BN445" s="1106"/>
      <c r="BO445" s="1106"/>
      <c r="BP445" s="1106"/>
      <c r="BQ445" s="1106"/>
      <c r="BR445" s="1106"/>
      <c r="BS445" s="1106"/>
      <c r="BT445" s="1106"/>
      <c r="BU445" s="1106"/>
      <c r="BV445" s="1106"/>
      <c r="BW445" s="1106"/>
      <c r="BX445" s="1106"/>
      <c r="BY445" s="1106"/>
      <c r="BZ445" s="1106"/>
      <c r="CA445" s="1106"/>
      <c r="CB445" s="1106"/>
      <c r="CC445" s="1106"/>
      <c r="CD445" s="1106"/>
      <c r="CE445" s="1106"/>
      <c r="CF445" s="1106"/>
      <c r="CG445" s="1106"/>
      <c r="CH445" s="1106"/>
      <c r="CI445" s="1106"/>
      <c r="CJ445" s="1106"/>
      <c r="CK445" s="1106"/>
      <c r="CL445" s="1106"/>
      <c r="CM445" s="1106"/>
      <c r="CN445" s="1106"/>
      <c r="CO445" s="1106"/>
      <c r="CP445" s="1106"/>
      <c r="CQ445" s="1106"/>
      <c r="CR445" s="1106"/>
      <c r="CS445" s="1106"/>
      <c r="CT445" s="1106"/>
      <c r="CU445" s="1106"/>
      <c r="CV445" s="1106"/>
      <c r="CW445" s="1106"/>
      <c r="CX445" s="1106"/>
      <c r="CY445" s="1106"/>
    </row>
    <row r="446" spans="1:103" s="1116" customFormat="1" ht="15" hidden="1" customHeight="1">
      <c r="A446" s="1397"/>
      <c r="B446" s="1169"/>
      <c r="C446" s="1205"/>
      <c r="D446" s="1106"/>
      <c r="E446" s="1106"/>
      <c r="F446" s="1106"/>
      <c r="G446" s="1106"/>
      <c r="H446" s="1106"/>
      <c r="I446" s="1106"/>
      <c r="J446" s="1106"/>
      <c r="K446" s="1106"/>
      <c r="L446" s="1106"/>
      <c r="M446" s="1106"/>
      <c r="N446" s="1106"/>
      <c r="O446" s="1106"/>
      <c r="P446" s="1106"/>
      <c r="Q446" s="1106"/>
      <c r="R446" s="1106"/>
      <c r="S446" s="1106"/>
      <c r="T446" s="1106"/>
      <c r="U446" s="1106"/>
      <c r="V446" s="1106"/>
      <c r="W446" s="1106"/>
      <c r="X446" s="1106"/>
      <c r="Y446" s="1106"/>
      <c r="Z446" s="1106"/>
      <c r="AA446" s="1106"/>
      <c r="AB446" s="1106"/>
      <c r="AC446" s="1106"/>
      <c r="AD446" s="1106"/>
      <c r="AE446" s="1106"/>
      <c r="AF446" s="1106"/>
      <c r="AG446" s="1106"/>
      <c r="AH446" s="1106"/>
      <c r="AI446" s="1106"/>
      <c r="AJ446" s="1106"/>
      <c r="AK446" s="1106"/>
      <c r="AL446" s="1106"/>
      <c r="AM446" s="1106"/>
      <c r="AN446" s="1106"/>
      <c r="AO446" s="1106"/>
      <c r="AP446" s="1106"/>
      <c r="AQ446" s="1106"/>
      <c r="AR446" s="1106"/>
      <c r="AS446" s="1106"/>
      <c r="AT446" s="1106"/>
      <c r="AU446" s="1106"/>
      <c r="AV446" s="1106"/>
      <c r="AW446" s="1106"/>
      <c r="AX446" s="1106"/>
      <c r="AY446" s="1106"/>
      <c r="AZ446" s="1106"/>
      <c r="BA446" s="1106"/>
      <c r="BB446" s="1106"/>
      <c r="BC446" s="1106"/>
      <c r="BD446" s="1106"/>
      <c r="BE446" s="1106"/>
      <c r="BF446" s="1106"/>
      <c r="BG446" s="1106"/>
      <c r="BH446" s="1106"/>
      <c r="BI446" s="1106"/>
      <c r="BJ446" s="1106"/>
      <c r="BK446" s="1106"/>
      <c r="BL446" s="1106"/>
      <c r="BM446" s="1106"/>
      <c r="BN446" s="1106"/>
      <c r="BO446" s="1106"/>
      <c r="BP446" s="1106"/>
      <c r="BQ446" s="1106"/>
      <c r="BR446" s="1106"/>
      <c r="BS446" s="1106"/>
      <c r="BT446" s="1106"/>
      <c r="BU446" s="1106"/>
      <c r="BV446" s="1106"/>
      <c r="BW446" s="1106"/>
      <c r="BX446" s="1106"/>
      <c r="BY446" s="1106"/>
      <c r="BZ446" s="1106"/>
      <c r="CA446" s="1106"/>
      <c r="CB446" s="1106"/>
      <c r="CC446" s="1106"/>
      <c r="CD446" s="1106"/>
      <c r="CE446" s="1106"/>
      <c r="CF446" s="1106"/>
      <c r="CG446" s="1106"/>
      <c r="CH446" s="1106"/>
      <c r="CI446" s="1106"/>
      <c r="CJ446" s="1106"/>
      <c r="CK446" s="1106"/>
      <c r="CL446" s="1106"/>
      <c r="CM446" s="1106"/>
      <c r="CN446" s="1106"/>
      <c r="CO446" s="1106"/>
      <c r="CP446" s="1106"/>
      <c r="CQ446" s="1106"/>
      <c r="CR446" s="1106"/>
      <c r="CS446" s="1106"/>
      <c r="CT446" s="1106"/>
      <c r="CU446" s="1106"/>
      <c r="CV446" s="1106"/>
      <c r="CW446" s="1106"/>
      <c r="CX446" s="1106"/>
      <c r="CY446" s="1106"/>
    </row>
    <row r="447" spans="1:103" s="1116" customFormat="1" ht="15" hidden="1" customHeight="1">
      <c r="A447" s="1397"/>
      <c r="B447" s="1169"/>
      <c r="C447" s="1205"/>
      <c r="D447" s="1106"/>
      <c r="E447" s="1106"/>
      <c r="F447" s="1106"/>
      <c r="G447" s="1106"/>
      <c r="H447" s="1106"/>
      <c r="I447" s="1106"/>
      <c r="J447" s="1106"/>
      <c r="K447" s="1106"/>
      <c r="L447" s="1106"/>
      <c r="M447" s="1106"/>
      <c r="N447" s="1106"/>
      <c r="O447" s="1106"/>
      <c r="P447" s="1106"/>
      <c r="Q447" s="1106"/>
      <c r="R447" s="1106"/>
      <c r="S447" s="1106"/>
      <c r="T447" s="1106"/>
      <c r="U447" s="1106"/>
      <c r="V447" s="1106"/>
      <c r="W447" s="1106"/>
      <c r="X447" s="1106"/>
      <c r="Y447" s="1106"/>
      <c r="Z447" s="1106"/>
      <c r="AA447" s="1106"/>
      <c r="AB447" s="1106"/>
      <c r="AC447" s="1106"/>
      <c r="AD447" s="1106"/>
      <c r="AE447" s="1106"/>
      <c r="AF447" s="1106"/>
      <c r="AG447" s="1106"/>
      <c r="AH447" s="1106"/>
      <c r="AI447" s="1106"/>
      <c r="AJ447" s="1106"/>
      <c r="AK447" s="1106"/>
      <c r="AL447" s="1106"/>
      <c r="AM447" s="1106"/>
      <c r="AN447" s="1106"/>
      <c r="AO447" s="1106"/>
      <c r="AP447" s="1106"/>
      <c r="AQ447" s="1106"/>
      <c r="AR447" s="1106"/>
      <c r="AS447" s="1106"/>
      <c r="AT447" s="1106"/>
      <c r="AU447" s="1106"/>
      <c r="AV447" s="1106"/>
      <c r="AW447" s="1106"/>
      <c r="AX447" s="1106"/>
      <c r="AY447" s="1106"/>
      <c r="AZ447" s="1106"/>
      <c r="BA447" s="1106"/>
      <c r="BB447" s="1106"/>
      <c r="BC447" s="1106"/>
      <c r="BD447" s="1106"/>
      <c r="BE447" s="1106"/>
      <c r="BF447" s="1106"/>
      <c r="BG447" s="1106"/>
      <c r="BH447" s="1106"/>
      <c r="BI447" s="1106"/>
      <c r="BJ447" s="1106"/>
      <c r="BK447" s="1106"/>
      <c r="BL447" s="1106"/>
      <c r="BM447" s="1106"/>
      <c r="BN447" s="1106"/>
      <c r="BO447" s="1106"/>
      <c r="BP447" s="1106"/>
      <c r="BQ447" s="1106"/>
      <c r="BR447" s="1106"/>
      <c r="BS447" s="1106"/>
      <c r="BT447" s="1106"/>
      <c r="BU447" s="1106"/>
      <c r="BV447" s="1106"/>
      <c r="BW447" s="1106"/>
      <c r="BX447" s="1106"/>
      <c r="BY447" s="1106"/>
      <c r="BZ447" s="1106"/>
      <c r="CA447" s="1106"/>
      <c r="CB447" s="1106"/>
      <c r="CC447" s="1106"/>
      <c r="CD447" s="1106"/>
      <c r="CE447" s="1106"/>
      <c r="CF447" s="1106"/>
      <c r="CG447" s="1106"/>
      <c r="CH447" s="1106"/>
      <c r="CI447" s="1106"/>
      <c r="CJ447" s="1106"/>
      <c r="CK447" s="1106"/>
      <c r="CL447" s="1106"/>
      <c r="CM447" s="1106"/>
      <c r="CN447" s="1106"/>
      <c r="CO447" s="1106"/>
      <c r="CP447" s="1106"/>
      <c r="CQ447" s="1106"/>
      <c r="CR447" s="1106"/>
      <c r="CS447" s="1106"/>
      <c r="CT447" s="1106"/>
      <c r="CU447" s="1106"/>
      <c r="CV447" s="1106"/>
      <c r="CW447" s="1106"/>
      <c r="CX447" s="1106"/>
      <c r="CY447" s="1106"/>
    </row>
    <row r="448" spans="1:103" s="1116" customFormat="1" ht="15" hidden="1" customHeight="1">
      <c r="A448" s="1397"/>
      <c r="B448" s="1169"/>
      <c r="C448" s="1205"/>
      <c r="D448" s="1106"/>
      <c r="E448" s="1106"/>
      <c r="F448" s="1106"/>
      <c r="G448" s="1106"/>
      <c r="H448" s="1106"/>
      <c r="I448" s="1106"/>
      <c r="J448" s="1106"/>
      <c r="K448" s="1106"/>
      <c r="L448" s="1106"/>
      <c r="M448" s="1106"/>
      <c r="N448" s="1106"/>
      <c r="O448" s="1106"/>
      <c r="P448" s="1106"/>
      <c r="Q448" s="1106"/>
      <c r="R448" s="1106"/>
      <c r="S448" s="1106"/>
      <c r="T448" s="1106"/>
      <c r="U448" s="1106"/>
      <c r="V448" s="1106"/>
      <c r="W448" s="1106"/>
      <c r="X448" s="1106"/>
      <c r="Y448" s="1106"/>
      <c r="Z448" s="1106"/>
      <c r="AA448" s="1106"/>
      <c r="AB448" s="1106"/>
      <c r="AC448" s="1106"/>
      <c r="AD448" s="1106"/>
      <c r="AE448" s="1106"/>
      <c r="AF448" s="1106"/>
      <c r="AG448" s="1106"/>
      <c r="AH448" s="1106"/>
      <c r="AI448" s="1106"/>
      <c r="AJ448" s="1106"/>
      <c r="AK448" s="1106"/>
      <c r="AL448" s="1106"/>
      <c r="AM448" s="1106"/>
      <c r="AN448" s="1106"/>
      <c r="AO448" s="1106"/>
      <c r="AP448" s="1106"/>
      <c r="AQ448" s="1106"/>
      <c r="AR448" s="1106"/>
      <c r="AS448" s="1106"/>
      <c r="AT448" s="1106"/>
      <c r="AU448" s="1106"/>
      <c r="AV448" s="1106"/>
      <c r="AW448" s="1106"/>
      <c r="AX448" s="1106"/>
      <c r="AY448" s="1106"/>
      <c r="AZ448" s="1106"/>
      <c r="BA448" s="1106"/>
      <c r="BB448" s="1106"/>
      <c r="BC448" s="1106"/>
      <c r="BD448" s="1106"/>
      <c r="BE448" s="1106"/>
      <c r="BF448" s="1106"/>
      <c r="BG448" s="1106"/>
      <c r="BH448" s="1106"/>
      <c r="BI448" s="1106"/>
      <c r="BJ448" s="1106"/>
      <c r="BK448" s="1106"/>
      <c r="BL448" s="1106"/>
      <c r="BM448" s="1106"/>
      <c r="BN448" s="1106"/>
      <c r="BO448" s="1106"/>
      <c r="BP448" s="1106"/>
      <c r="BQ448" s="1106"/>
      <c r="BR448" s="1106"/>
      <c r="BS448" s="1106"/>
      <c r="BT448" s="1106"/>
      <c r="BU448" s="1106"/>
      <c r="BV448" s="1106"/>
      <c r="BW448" s="1106"/>
      <c r="BX448" s="1106"/>
      <c r="BY448" s="1106"/>
      <c r="BZ448" s="1106"/>
      <c r="CA448" s="1106"/>
      <c r="CB448" s="1106"/>
      <c r="CC448" s="1106"/>
      <c r="CD448" s="1106"/>
      <c r="CE448" s="1106"/>
      <c r="CF448" s="1106"/>
      <c r="CG448" s="1106"/>
      <c r="CH448" s="1106"/>
      <c r="CI448" s="1106"/>
      <c r="CJ448" s="1106"/>
      <c r="CK448" s="1106"/>
      <c r="CL448" s="1106"/>
      <c r="CM448" s="1106"/>
      <c r="CN448" s="1106"/>
      <c r="CO448" s="1106"/>
      <c r="CP448" s="1106"/>
      <c r="CQ448" s="1106"/>
      <c r="CR448" s="1106"/>
      <c r="CS448" s="1106"/>
      <c r="CT448" s="1106"/>
      <c r="CU448" s="1106"/>
      <c r="CV448" s="1106"/>
      <c r="CW448" s="1106"/>
      <c r="CX448" s="1106"/>
      <c r="CY448" s="1106"/>
    </row>
    <row r="449" spans="1:103" s="1116" customFormat="1" ht="15" hidden="1" customHeight="1">
      <c r="A449" s="1397"/>
      <c r="B449" s="1169"/>
      <c r="C449" s="1205"/>
      <c r="D449" s="1106"/>
      <c r="E449" s="1106"/>
      <c r="F449" s="1106"/>
      <c r="G449" s="1106"/>
      <c r="H449" s="1106"/>
      <c r="I449" s="1106"/>
      <c r="J449" s="1106"/>
      <c r="K449" s="1106"/>
      <c r="L449" s="1106"/>
      <c r="M449" s="1106"/>
      <c r="N449" s="1106"/>
      <c r="O449" s="1106"/>
      <c r="P449" s="1106"/>
      <c r="Q449" s="1106"/>
      <c r="R449" s="1106"/>
      <c r="S449" s="1106"/>
      <c r="T449" s="1106"/>
      <c r="U449" s="1106"/>
      <c r="V449" s="1106"/>
      <c r="W449" s="1106"/>
      <c r="X449" s="1106"/>
      <c r="Y449" s="1106"/>
      <c r="Z449" s="1106"/>
      <c r="AA449" s="1106"/>
      <c r="AB449" s="1106"/>
      <c r="AC449" s="1106"/>
      <c r="AD449" s="1106"/>
      <c r="AE449" s="1106"/>
      <c r="AF449" s="1106"/>
      <c r="AG449" s="1106"/>
      <c r="AH449" s="1106"/>
      <c r="AI449" s="1106"/>
      <c r="AJ449" s="1106"/>
      <c r="AK449" s="1106"/>
      <c r="AL449" s="1106"/>
      <c r="AM449" s="1106"/>
      <c r="AN449" s="1106"/>
      <c r="AO449" s="1106"/>
      <c r="AP449" s="1106"/>
      <c r="AQ449" s="1106"/>
      <c r="AR449" s="1106"/>
      <c r="AS449" s="1106"/>
      <c r="AT449" s="1106"/>
      <c r="AU449" s="1106"/>
      <c r="AV449" s="1106"/>
      <c r="AW449" s="1106"/>
      <c r="AX449" s="1106"/>
      <c r="AY449" s="1106"/>
      <c r="AZ449" s="1106"/>
      <c r="BA449" s="1106"/>
      <c r="BB449" s="1106"/>
      <c r="BC449" s="1106"/>
      <c r="BD449" s="1106"/>
      <c r="BE449" s="1106"/>
      <c r="BF449" s="1106"/>
      <c r="BG449" s="1106"/>
      <c r="BH449" s="1106"/>
      <c r="BI449" s="1106"/>
      <c r="BJ449" s="1106"/>
      <c r="BK449" s="1106"/>
      <c r="BL449" s="1106"/>
      <c r="BM449" s="1106"/>
      <c r="BN449" s="1106"/>
      <c r="BO449" s="1106"/>
      <c r="BP449" s="1106"/>
      <c r="BQ449" s="1106"/>
      <c r="BR449" s="1106"/>
      <c r="BS449" s="1106"/>
      <c r="BT449" s="1106"/>
      <c r="BU449" s="1106"/>
      <c r="BV449" s="1106"/>
      <c r="BW449" s="1106"/>
      <c r="BX449" s="1106"/>
      <c r="BY449" s="1106"/>
      <c r="BZ449" s="1106"/>
      <c r="CA449" s="1106"/>
      <c r="CB449" s="1106"/>
      <c r="CC449" s="1106"/>
      <c r="CD449" s="1106"/>
      <c r="CE449" s="1106"/>
      <c r="CF449" s="1106"/>
      <c r="CG449" s="1106"/>
      <c r="CH449" s="1106"/>
      <c r="CI449" s="1106"/>
      <c r="CJ449" s="1106"/>
      <c r="CK449" s="1106"/>
      <c r="CL449" s="1106"/>
      <c r="CM449" s="1106"/>
      <c r="CN449" s="1106"/>
      <c r="CO449" s="1106"/>
      <c r="CP449" s="1106"/>
      <c r="CQ449" s="1106"/>
      <c r="CR449" s="1106"/>
      <c r="CS449" s="1106"/>
      <c r="CT449" s="1106"/>
      <c r="CU449" s="1106"/>
      <c r="CV449" s="1106"/>
      <c r="CW449" s="1106"/>
      <c r="CX449" s="1106"/>
      <c r="CY449" s="1106"/>
    </row>
    <row r="450" spans="1:103" s="1116" customFormat="1" ht="15" hidden="1" customHeight="1">
      <c r="A450" s="1397"/>
      <c r="B450" s="1169"/>
      <c r="C450" s="1205"/>
      <c r="D450" s="1106"/>
      <c r="E450" s="1106"/>
      <c r="F450" s="1106"/>
      <c r="G450" s="1106"/>
      <c r="H450" s="1106"/>
      <c r="I450" s="1106"/>
      <c r="J450" s="1106"/>
      <c r="K450" s="1106"/>
      <c r="L450" s="1106"/>
      <c r="M450" s="1106"/>
      <c r="N450" s="1106"/>
      <c r="O450" s="1106"/>
      <c r="P450" s="1106"/>
      <c r="Q450" s="1106"/>
      <c r="R450" s="1106"/>
      <c r="S450" s="1106"/>
      <c r="T450" s="1106"/>
      <c r="U450" s="1106"/>
      <c r="V450" s="1106"/>
      <c r="W450" s="1106"/>
      <c r="X450" s="1106"/>
      <c r="Y450" s="1106"/>
      <c r="Z450" s="1106"/>
      <c r="AA450" s="1106"/>
      <c r="AB450" s="1106"/>
      <c r="AC450" s="1106"/>
      <c r="AD450" s="1106"/>
      <c r="AE450" s="1106"/>
      <c r="AF450" s="1106"/>
      <c r="AG450" s="1106"/>
      <c r="AH450" s="1106"/>
      <c r="AI450" s="1106"/>
      <c r="AJ450" s="1106"/>
      <c r="AK450" s="1106"/>
      <c r="AL450" s="1106"/>
      <c r="AM450" s="1106"/>
      <c r="AN450" s="1106"/>
      <c r="AO450" s="1106"/>
      <c r="AP450" s="1106"/>
      <c r="AQ450" s="1106"/>
      <c r="AR450" s="1106"/>
      <c r="AS450" s="1106"/>
      <c r="AT450" s="1106"/>
      <c r="AU450" s="1106"/>
      <c r="AV450" s="1106"/>
      <c r="AW450" s="1106"/>
      <c r="AX450" s="1106"/>
      <c r="AY450" s="1106"/>
      <c r="AZ450" s="1106"/>
      <c r="BA450" s="1106"/>
      <c r="BB450" s="1106"/>
      <c r="BC450" s="1106"/>
      <c r="BD450" s="1106"/>
      <c r="BE450" s="1106"/>
      <c r="BF450" s="1106"/>
      <c r="BG450" s="1106"/>
      <c r="BH450" s="1106"/>
      <c r="BI450" s="1106"/>
      <c r="BJ450" s="1106"/>
      <c r="BK450" s="1106"/>
      <c r="BL450" s="1106"/>
      <c r="BM450" s="1106"/>
      <c r="BN450" s="1106"/>
      <c r="BO450" s="1106"/>
      <c r="BP450" s="1106"/>
      <c r="BQ450" s="1106"/>
      <c r="BR450" s="1106"/>
      <c r="BS450" s="1106"/>
      <c r="BT450" s="1106"/>
      <c r="BU450" s="1106"/>
      <c r="BV450" s="1106"/>
      <c r="BW450" s="1106"/>
      <c r="BX450" s="1106"/>
      <c r="BY450" s="1106"/>
      <c r="BZ450" s="1106"/>
      <c r="CA450" s="1106"/>
      <c r="CB450" s="1106"/>
      <c r="CC450" s="1106"/>
      <c r="CD450" s="1106"/>
      <c r="CE450" s="1106"/>
      <c r="CF450" s="1106"/>
      <c r="CG450" s="1106"/>
      <c r="CH450" s="1106"/>
      <c r="CI450" s="1106"/>
      <c r="CJ450" s="1106"/>
      <c r="CK450" s="1106"/>
      <c r="CL450" s="1106"/>
      <c r="CM450" s="1106"/>
      <c r="CN450" s="1106"/>
      <c r="CO450" s="1106"/>
      <c r="CP450" s="1106"/>
      <c r="CQ450" s="1106"/>
      <c r="CR450" s="1106"/>
      <c r="CS450" s="1106"/>
      <c r="CT450" s="1106"/>
      <c r="CU450" s="1106"/>
      <c r="CV450" s="1106"/>
      <c r="CW450" s="1106"/>
      <c r="CX450" s="1106"/>
      <c r="CY450" s="1106"/>
    </row>
    <row r="451" spans="1:103" s="1116" customFormat="1" ht="15" hidden="1" customHeight="1">
      <c r="A451" s="1397"/>
      <c r="B451" s="1169"/>
      <c r="C451" s="1205"/>
      <c r="D451" s="1106"/>
      <c r="E451" s="1106"/>
      <c r="F451" s="1106"/>
      <c r="G451" s="1106"/>
      <c r="H451" s="1106"/>
      <c r="I451" s="1106"/>
      <c r="J451" s="1106"/>
      <c r="K451" s="1106"/>
      <c r="L451" s="1106"/>
      <c r="M451" s="1106"/>
      <c r="N451" s="1106"/>
      <c r="O451" s="1106"/>
      <c r="P451" s="1106"/>
      <c r="Q451" s="1106"/>
      <c r="R451" s="1106"/>
      <c r="S451" s="1106"/>
      <c r="T451" s="1106"/>
      <c r="U451" s="1106"/>
      <c r="V451" s="1106"/>
      <c r="W451" s="1106"/>
      <c r="X451" s="1106"/>
      <c r="Y451" s="1106"/>
      <c r="Z451" s="1106"/>
      <c r="AA451" s="1106"/>
      <c r="AB451" s="1106"/>
      <c r="AC451" s="1106"/>
      <c r="AD451" s="1106"/>
      <c r="AE451" s="1106"/>
      <c r="AF451" s="1106"/>
      <c r="AG451" s="1106"/>
      <c r="AH451" s="1106"/>
      <c r="AI451" s="1106"/>
      <c r="AJ451" s="1106"/>
      <c r="AK451" s="1106"/>
      <c r="AL451" s="1106"/>
      <c r="AM451" s="1106"/>
      <c r="AN451" s="1106"/>
      <c r="AO451" s="1106"/>
      <c r="AP451" s="1106"/>
      <c r="AQ451" s="1106"/>
      <c r="AR451" s="1106"/>
      <c r="AS451" s="1106"/>
      <c r="AT451" s="1106"/>
      <c r="AU451" s="1106"/>
      <c r="AV451" s="1106"/>
      <c r="AW451" s="1106"/>
      <c r="AX451" s="1106"/>
      <c r="AY451" s="1106"/>
      <c r="AZ451" s="1106"/>
      <c r="BA451" s="1106"/>
      <c r="BB451" s="1106"/>
      <c r="BC451" s="1106"/>
      <c r="BD451" s="1106"/>
      <c r="BE451" s="1106"/>
      <c r="BF451" s="1106"/>
      <c r="BG451" s="1106"/>
      <c r="BH451" s="1106"/>
      <c r="BI451" s="1106"/>
      <c r="BJ451" s="1106"/>
      <c r="BK451" s="1106"/>
      <c r="BL451" s="1106"/>
      <c r="BM451" s="1106"/>
      <c r="BN451" s="1106"/>
      <c r="BO451" s="1106"/>
      <c r="BP451" s="1106"/>
      <c r="BQ451" s="1106"/>
      <c r="BR451" s="1106"/>
      <c r="BS451" s="1106"/>
      <c r="BT451" s="1106"/>
      <c r="BU451" s="1106"/>
      <c r="BV451" s="1106"/>
      <c r="BW451" s="1106"/>
      <c r="BX451" s="1106"/>
      <c r="BY451" s="1106"/>
      <c r="BZ451" s="1106"/>
      <c r="CA451" s="1106"/>
      <c r="CB451" s="1106"/>
      <c r="CC451" s="1106"/>
      <c r="CD451" s="1106"/>
      <c r="CE451" s="1106"/>
      <c r="CF451" s="1106"/>
      <c r="CG451" s="1106"/>
      <c r="CH451" s="1106"/>
      <c r="CI451" s="1106"/>
      <c r="CJ451" s="1106"/>
      <c r="CK451" s="1106"/>
      <c r="CL451" s="1106"/>
      <c r="CM451" s="1106"/>
      <c r="CN451" s="1106"/>
      <c r="CO451" s="1106"/>
      <c r="CP451" s="1106"/>
      <c r="CQ451" s="1106"/>
      <c r="CR451" s="1106"/>
      <c r="CS451" s="1106"/>
      <c r="CT451" s="1106"/>
      <c r="CU451" s="1106"/>
      <c r="CV451" s="1106"/>
      <c r="CW451" s="1106"/>
      <c r="CX451" s="1106"/>
      <c r="CY451" s="1106"/>
    </row>
    <row r="452" spans="1:103" s="1116" customFormat="1" ht="15" hidden="1" customHeight="1">
      <c r="A452" s="1397"/>
      <c r="B452" s="1169"/>
      <c r="C452" s="1205"/>
      <c r="D452" s="1106"/>
      <c r="E452" s="1106"/>
      <c r="F452" s="1106"/>
      <c r="G452" s="1106"/>
      <c r="H452" s="1106"/>
      <c r="I452" s="1106"/>
      <c r="J452" s="1106"/>
      <c r="K452" s="1106"/>
      <c r="L452" s="1106"/>
      <c r="M452" s="1106"/>
      <c r="N452" s="1106"/>
      <c r="O452" s="1106"/>
      <c r="P452" s="1106"/>
      <c r="Q452" s="1106"/>
      <c r="R452" s="1106"/>
      <c r="S452" s="1106"/>
      <c r="T452" s="1106"/>
      <c r="U452" s="1106"/>
      <c r="V452" s="1106"/>
      <c r="W452" s="1106"/>
      <c r="X452" s="1106"/>
      <c r="Y452" s="1106"/>
      <c r="Z452" s="1106"/>
      <c r="AA452" s="1106"/>
      <c r="AB452" s="1106"/>
      <c r="AC452" s="1106"/>
      <c r="AD452" s="1106"/>
      <c r="AE452" s="1106"/>
      <c r="AF452" s="1106"/>
      <c r="AG452" s="1106"/>
      <c r="AH452" s="1106"/>
      <c r="AI452" s="1106"/>
      <c r="AJ452" s="1106"/>
      <c r="AK452" s="1106"/>
      <c r="AL452" s="1106"/>
      <c r="AM452" s="1106"/>
      <c r="AN452" s="1106"/>
      <c r="AO452" s="1106"/>
      <c r="AP452" s="1106"/>
      <c r="AQ452" s="1106"/>
      <c r="AR452" s="1106"/>
      <c r="AS452" s="1106"/>
      <c r="AT452" s="1106"/>
      <c r="AU452" s="1106"/>
      <c r="AV452" s="1106"/>
      <c r="AW452" s="1106"/>
      <c r="AX452" s="1106"/>
      <c r="AY452" s="1106"/>
      <c r="AZ452" s="1106"/>
      <c r="BA452" s="1106"/>
      <c r="BB452" s="1106"/>
      <c r="BC452" s="1106"/>
      <c r="BD452" s="1106"/>
      <c r="BE452" s="1106"/>
      <c r="BF452" s="1106"/>
      <c r="BG452" s="1106"/>
      <c r="BH452" s="1106"/>
      <c r="BI452" s="1106"/>
      <c r="BJ452" s="1106"/>
      <c r="BK452" s="1106"/>
      <c r="BL452" s="1106"/>
      <c r="BM452" s="1106"/>
      <c r="BN452" s="1106"/>
      <c r="BO452" s="1106"/>
      <c r="BP452" s="1106"/>
      <c r="BQ452" s="1106"/>
      <c r="BR452" s="1106"/>
      <c r="BS452" s="1106"/>
      <c r="BT452" s="1106"/>
      <c r="BU452" s="1106"/>
      <c r="BV452" s="1106"/>
      <c r="BW452" s="1106"/>
      <c r="BX452" s="1106"/>
      <c r="BY452" s="1106"/>
      <c r="BZ452" s="1106"/>
      <c r="CA452" s="1106"/>
      <c r="CB452" s="1106"/>
      <c r="CC452" s="1106"/>
      <c r="CD452" s="1106"/>
      <c r="CE452" s="1106"/>
      <c r="CF452" s="1106"/>
      <c r="CG452" s="1106"/>
      <c r="CH452" s="1106"/>
      <c r="CI452" s="1106"/>
      <c r="CJ452" s="1106"/>
      <c r="CK452" s="1106"/>
      <c r="CL452" s="1106"/>
      <c r="CM452" s="1106"/>
      <c r="CN452" s="1106"/>
      <c r="CO452" s="1106"/>
      <c r="CP452" s="1106"/>
      <c r="CQ452" s="1106"/>
      <c r="CR452" s="1106"/>
      <c r="CS452" s="1106"/>
      <c r="CT452" s="1106"/>
      <c r="CU452" s="1106"/>
      <c r="CV452" s="1106"/>
      <c r="CW452" s="1106"/>
      <c r="CX452" s="1106"/>
      <c r="CY452" s="1106"/>
    </row>
    <row r="453" spans="1:103" s="1116" customFormat="1" ht="15" hidden="1" customHeight="1">
      <c r="A453" s="1397"/>
      <c r="B453" s="1169"/>
      <c r="C453" s="1205"/>
      <c r="D453" s="1106"/>
      <c r="E453" s="1106"/>
      <c r="F453" s="1106"/>
      <c r="G453" s="1106"/>
      <c r="H453" s="1106"/>
      <c r="I453" s="1106"/>
      <c r="J453" s="1106"/>
      <c r="K453" s="1106"/>
      <c r="L453" s="1106"/>
      <c r="M453" s="1106"/>
      <c r="N453" s="1106"/>
      <c r="O453" s="1106"/>
      <c r="P453" s="1106"/>
      <c r="Q453" s="1106"/>
      <c r="R453" s="1106"/>
      <c r="S453" s="1106"/>
      <c r="T453" s="1106"/>
      <c r="U453" s="1106"/>
      <c r="V453" s="1106"/>
      <c r="W453" s="1106"/>
      <c r="X453" s="1106"/>
      <c r="Y453" s="1106"/>
      <c r="Z453" s="1106"/>
      <c r="AA453" s="1106"/>
      <c r="AB453" s="1106"/>
      <c r="AC453" s="1106"/>
      <c r="AD453" s="1106"/>
      <c r="AE453" s="1106"/>
      <c r="AF453" s="1106"/>
      <c r="AG453" s="1106"/>
      <c r="AH453" s="1106"/>
      <c r="AI453" s="1106"/>
      <c r="AJ453" s="1106"/>
      <c r="AK453" s="1106"/>
      <c r="AL453" s="1106"/>
      <c r="AM453" s="1106"/>
      <c r="AN453" s="1106"/>
      <c r="AO453" s="1106"/>
      <c r="AP453" s="1106"/>
      <c r="AQ453" s="1106"/>
      <c r="AR453" s="1106"/>
      <c r="AS453" s="1106"/>
      <c r="AT453" s="1106"/>
      <c r="AU453" s="1106"/>
      <c r="AV453" s="1106"/>
      <c r="AW453" s="1106"/>
      <c r="AX453" s="1106"/>
      <c r="AY453" s="1106"/>
      <c r="AZ453" s="1106"/>
      <c r="BA453" s="1106"/>
      <c r="BB453" s="1106"/>
      <c r="BC453" s="1106"/>
      <c r="BD453" s="1106"/>
      <c r="BE453" s="1106"/>
      <c r="BF453" s="1106"/>
      <c r="BG453" s="1106"/>
      <c r="BH453" s="1106"/>
      <c r="BI453" s="1106"/>
      <c r="BJ453" s="1106"/>
      <c r="BK453" s="1106"/>
      <c r="BL453" s="1106"/>
      <c r="BM453" s="1106"/>
      <c r="BN453" s="1106"/>
      <c r="BO453" s="1106"/>
      <c r="BP453" s="1106"/>
      <c r="BQ453" s="1106"/>
      <c r="BR453" s="1106"/>
      <c r="BS453" s="1106"/>
      <c r="BT453" s="1106"/>
      <c r="BU453" s="1106"/>
      <c r="BV453" s="1106"/>
      <c r="BW453" s="1106"/>
      <c r="BX453" s="1106"/>
      <c r="BY453" s="1106"/>
      <c r="BZ453" s="1106"/>
      <c r="CA453" s="1106"/>
      <c r="CB453" s="1106"/>
      <c r="CC453" s="1106"/>
      <c r="CD453" s="1106"/>
      <c r="CE453" s="1106"/>
      <c r="CF453" s="1106"/>
      <c r="CG453" s="1106"/>
      <c r="CH453" s="1106"/>
      <c r="CI453" s="1106"/>
      <c r="CJ453" s="1106"/>
      <c r="CK453" s="1106"/>
      <c r="CL453" s="1106"/>
      <c r="CM453" s="1106"/>
      <c r="CN453" s="1106"/>
      <c r="CO453" s="1106"/>
      <c r="CP453" s="1106"/>
      <c r="CQ453" s="1106"/>
      <c r="CR453" s="1106"/>
      <c r="CS453" s="1106"/>
      <c r="CT453" s="1106"/>
      <c r="CU453" s="1106"/>
      <c r="CV453" s="1106"/>
      <c r="CW453" s="1106"/>
      <c r="CX453" s="1106"/>
      <c r="CY453" s="1106"/>
    </row>
    <row r="454" spans="1:103" s="1116" customFormat="1" ht="15" hidden="1" customHeight="1">
      <c r="A454" s="1397"/>
      <c r="B454" s="1169"/>
      <c r="C454" s="1205"/>
      <c r="D454" s="1106"/>
      <c r="E454" s="1106"/>
      <c r="F454" s="1106"/>
      <c r="G454" s="1106"/>
      <c r="H454" s="1106"/>
      <c r="I454" s="1106"/>
      <c r="J454" s="1106"/>
      <c r="K454" s="1106"/>
      <c r="L454" s="1106"/>
      <c r="M454" s="1106"/>
      <c r="N454" s="1106"/>
      <c r="O454" s="1106"/>
      <c r="P454" s="1106"/>
      <c r="Q454" s="1106"/>
      <c r="R454" s="1106"/>
      <c r="S454" s="1106"/>
      <c r="T454" s="1106"/>
      <c r="U454" s="1106"/>
      <c r="V454" s="1106"/>
      <c r="W454" s="1106"/>
      <c r="X454" s="1106"/>
      <c r="Y454" s="1106"/>
      <c r="Z454" s="1106"/>
      <c r="AA454" s="1106"/>
      <c r="AB454" s="1106"/>
      <c r="AC454" s="1106"/>
      <c r="AD454" s="1106"/>
      <c r="AE454" s="1106"/>
      <c r="AF454" s="1106"/>
      <c r="AG454" s="1106"/>
      <c r="AH454" s="1106"/>
      <c r="AI454" s="1106"/>
      <c r="AJ454" s="1106"/>
      <c r="AK454" s="1106"/>
      <c r="AL454" s="1106"/>
      <c r="AM454" s="1106"/>
      <c r="AN454" s="1106"/>
      <c r="AO454" s="1106"/>
      <c r="AP454" s="1106"/>
      <c r="AQ454" s="1106"/>
      <c r="AR454" s="1106"/>
      <c r="AS454" s="1106"/>
      <c r="AT454" s="1106"/>
      <c r="AU454" s="1106"/>
      <c r="AV454" s="1106"/>
      <c r="AW454" s="1106"/>
      <c r="AX454" s="1106"/>
      <c r="AY454" s="1106"/>
      <c r="AZ454" s="1106"/>
      <c r="BA454" s="1106"/>
      <c r="BB454" s="1106"/>
      <c r="BC454" s="1106"/>
      <c r="BD454" s="1106"/>
      <c r="BE454" s="1106"/>
      <c r="BF454" s="1106"/>
      <c r="BG454" s="1106"/>
      <c r="BH454" s="1106"/>
      <c r="BI454" s="1106"/>
      <c r="BJ454" s="1106"/>
      <c r="BK454" s="1106"/>
      <c r="BL454" s="1106"/>
      <c r="BM454" s="1106"/>
      <c r="BN454" s="1106"/>
      <c r="BO454" s="1106"/>
      <c r="BP454" s="1106"/>
      <c r="BQ454" s="1106"/>
      <c r="BR454" s="1106"/>
      <c r="BS454" s="1106"/>
      <c r="BT454" s="1106"/>
      <c r="BU454" s="1106"/>
      <c r="BV454" s="1106"/>
      <c r="BW454" s="1106"/>
      <c r="BX454" s="1106"/>
      <c r="BY454" s="1106"/>
      <c r="BZ454" s="1106"/>
      <c r="CA454" s="1106"/>
      <c r="CB454" s="1106"/>
      <c r="CC454" s="1106"/>
      <c r="CD454" s="1106"/>
      <c r="CE454" s="1106"/>
      <c r="CF454" s="1106"/>
      <c r="CG454" s="1106"/>
      <c r="CH454" s="1106"/>
      <c r="CI454" s="1106"/>
      <c r="CJ454" s="1106"/>
      <c r="CK454" s="1106"/>
      <c r="CL454" s="1106"/>
      <c r="CM454" s="1106"/>
      <c r="CN454" s="1106"/>
      <c r="CO454" s="1106"/>
      <c r="CP454" s="1106"/>
      <c r="CQ454" s="1106"/>
      <c r="CR454" s="1106"/>
      <c r="CS454" s="1106"/>
      <c r="CT454" s="1106"/>
      <c r="CU454" s="1106"/>
      <c r="CV454" s="1106"/>
      <c r="CW454" s="1106"/>
      <c r="CX454" s="1106"/>
      <c r="CY454" s="1106"/>
    </row>
    <row r="455" spans="1:103" s="1116" customFormat="1" ht="15" hidden="1" customHeight="1">
      <c r="A455" s="1397"/>
      <c r="B455" s="1169"/>
      <c r="C455" s="1205"/>
      <c r="D455" s="1106"/>
      <c r="E455" s="1106"/>
      <c r="F455" s="1106"/>
      <c r="G455" s="1106"/>
      <c r="H455" s="1106"/>
      <c r="I455" s="1106"/>
      <c r="J455" s="1106"/>
      <c r="K455" s="1106"/>
      <c r="L455" s="1106"/>
      <c r="M455" s="1106"/>
      <c r="N455" s="1106"/>
      <c r="O455" s="1106"/>
      <c r="P455" s="1106"/>
      <c r="Q455" s="1106"/>
      <c r="R455" s="1106"/>
      <c r="S455" s="1106"/>
      <c r="T455" s="1106"/>
      <c r="U455" s="1106"/>
      <c r="V455" s="1106"/>
      <c r="W455" s="1106"/>
      <c r="X455" s="1106"/>
      <c r="Y455" s="1106"/>
      <c r="Z455" s="1106"/>
      <c r="AA455" s="1106"/>
      <c r="AB455" s="1106"/>
      <c r="AC455" s="1106"/>
      <c r="AD455" s="1106"/>
      <c r="AE455" s="1106"/>
      <c r="AF455" s="1106"/>
      <c r="AG455" s="1106"/>
      <c r="AH455" s="1106"/>
      <c r="AI455" s="1106"/>
      <c r="AJ455" s="1106"/>
      <c r="AK455" s="1106"/>
      <c r="AL455" s="1106"/>
      <c r="AM455" s="1106"/>
      <c r="AN455" s="1106"/>
      <c r="AO455" s="1106"/>
      <c r="AP455" s="1106"/>
      <c r="AQ455" s="1106"/>
      <c r="AR455" s="1106"/>
      <c r="AS455" s="1106"/>
      <c r="AT455" s="1106"/>
      <c r="AU455" s="1106"/>
      <c r="AV455" s="1106"/>
      <c r="AW455" s="1106"/>
      <c r="AX455" s="1106"/>
      <c r="AY455" s="1106"/>
      <c r="AZ455" s="1106"/>
      <c r="BA455" s="1106"/>
      <c r="BB455" s="1106"/>
      <c r="BC455" s="1106"/>
      <c r="BD455" s="1106"/>
      <c r="BE455" s="1106"/>
      <c r="BF455" s="1106"/>
      <c r="BG455" s="1106"/>
      <c r="BH455" s="1106"/>
      <c r="BI455" s="1106"/>
      <c r="BJ455" s="1106"/>
      <c r="BK455" s="1106"/>
      <c r="BL455" s="1106"/>
      <c r="BM455" s="1106"/>
      <c r="BN455" s="1106"/>
      <c r="BO455" s="1106"/>
      <c r="BP455" s="1106"/>
      <c r="BQ455" s="1106"/>
      <c r="BR455" s="1106"/>
      <c r="BS455" s="1106"/>
      <c r="BT455" s="1106"/>
      <c r="BU455" s="1106"/>
      <c r="BV455" s="1106"/>
      <c r="BW455" s="1106"/>
      <c r="BX455" s="1106"/>
      <c r="BY455" s="1106"/>
      <c r="BZ455" s="1106"/>
      <c r="CA455" s="1106"/>
      <c r="CB455" s="1106"/>
      <c r="CC455" s="1106"/>
      <c r="CD455" s="1106"/>
      <c r="CE455" s="1106"/>
      <c r="CF455" s="1106"/>
      <c r="CG455" s="1106"/>
      <c r="CH455" s="1106"/>
      <c r="CI455" s="1106"/>
      <c r="CJ455" s="1106"/>
      <c r="CK455" s="1106"/>
      <c r="CL455" s="1106"/>
      <c r="CM455" s="1106"/>
      <c r="CN455" s="1106"/>
      <c r="CO455" s="1106"/>
      <c r="CP455" s="1106"/>
      <c r="CQ455" s="1106"/>
      <c r="CR455" s="1106"/>
      <c r="CS455" s="1106"/>
      <c r="CT455" s="1106"/>
      <c r="CU455" s="1106"/>
      <c r="CV455" s="1106"/>
      <c r="CW455" s="1106"/>
      <c r="CX455" s="1106"/>
      <c r="CY455" s="1106"/>
    </row>
    <row r="456" spans="1:103" s="1116" customFormat="1" ht="15" hidden="1" customHeight="1">
      <c r="A456" s="1397"/>
      <c r="B456" s="1169"/>
      <c r="C456" s="1205"/>
      <c r="D456" s="1106"/>
      <c r="E456" s="1106"/>
      <c r="F456" s="1106"/>
      <c r="G456" s="1106"/>
      <c r="H456" s="1106"/>
      <c r="I456" s="1106"/>
      <c r="J456" s="1106"/>
      <c r="K456" s="1106"/>
      <c r="L456" s="1106"/>
      <c r="M456" s="1106"/>
      <c r="N456" s="1106"/>
      <c r="O456" s="1106"/>
      <c r="P456" s="1106"/>
      <c r="Q456" s="1106"/>
      <c r="R456" s="1106"/>
      <c r="S456" s="1106"/>
      <c r="T456" s="1106"/>
      <c r="U456" s="1106"/>
      <c r="V456" s="1106"/>
      <c r="W456" s="1106"/>
      <c r="X456" s="1106"/>
      <c r="Y456" s="1106"/>
      <c r="Z456" s="1106"/>
      <c r="AA456" s="1106"/>
      <c r="AB456" s="1106"/>
      <c r="AC456" s="1106"/>
      <c r="AD456" s="1106"/>
      <c r="AE456" s="1106"/>
      <c r="AF456" s="1106"/>
      <c r="AG456" s="1106"/>
      <c r="AH456" s="1106"/>
      <c r="AI456" s="1106"/>
      <c r="AJ456" s="1106"/>
      <c r="AK456" s="1106"/>
      <c r="AL456" s="1106"/>
      <c r="AM456" s="1106"/>
      <c r="AN456" s="1106"/>
      <c r="AO456" s="1106"/>
      <c r="AP456" s="1106"/>
      <c r="AQ456" s="1106"/>
      <c r="AR456" s="1106"/>
      <c r="AS456" s="1106"/>
      <c r="AT456" s="1106"/>
      <c r="AU456" s="1106"/>
      <c r="AV456" s="1106"/>
      <c r="AW456" s="1106"/>
      <c r="AX456" s="1106"/>
      <c r="AY456" s="1106"/>
      <c r="AZ456" s="1106"/>
      <c r="BA456" s="1106"/>
      <c r="BB456" s="1106"/>
      <c r="BC456" s="1106"/>
      <c r="BD456" s="1106"/>
      <c r="BE456" s="1106"/>
      <c r="BF456" s="1106"/>
      <c r="BG456" s="1106"/>
      <c r="BH456" s="1106"/>
      <c r="BI456" s="1106"/>
      <c r="BJ456" s="1106"/>
      <c r="BK456" s="1106"/>
      <c r="BL456" s="1106"/>
      <c r="BM456" s="1106"/>
      <c r="BN456" s="1106"/>
      <c r="BO456" s="1106"/>
      <c r="BP456" s="1106"/>
      <c r="BQ456" s="1106"/>
      <c r="BR456" s="1106"/>
      <c r="BS456" s="1106"/>
      <c r="BT456" s="1106"/>
      <c r="BU456" s="1106"/>
      <c r="BV456" s="1106"/>
      <c r="BW456" s="1106"/>
      <c r="BX456" s="1106"/>
      <c r="BY456" s="1106"/>
      <c r="BZ456" s="1106"/>
      <c r="CA456" s="1106"/>
      <c r="CB456" s="1106"/>
      <c r="CC456" s="1106"/>
      <c r="CD456" s="1106"/>
      <c r="CE456" s="1106"/>
      <c r="CF456" s="1106"/>
      <c r="CG456" s="1106"/>
      <c r="CH456" s="1106"/>
      <c r="CI456" s="1106"/>
      <c r="CJ456" s="1106"/>
      <c r="CK456" s="1106"/>
      <c r="CL456" s="1106"/>
      <c r="CM456" s="1106"/>
      <c r="CN456" s="1106"/>
      <c r="CO456" s="1106"/>
      <c r="CP456" s="1106"/>
      <c r="CQ456" s="1106"/>
      <c r="CR456" s="1106"/>
      <c r="CS456" s="1106"/>
      <c r="CT456" s="1106"/>
      <c r="CU456" s="1106"/>
      <c r="CV456" s="1106"/>
      <c r="CW456" s="1106"/>
      <c r="CX456" s="1106"/>
      <c r="CY456" s="1106"/>
    </row>
    <row r="457" spans="1:103" s="1116" customFormat="1" ht="15" hidden="1" customHeight="1">
      <c r="A457" s="1397"/>
      <c r="B457" s="1169"/>
      <c r="C457" s="1205"/>
      <c r="D457" s="1106"/>
      <c r="E457" s="1106"/>
      <c r="F457" s="1106"/>
      <c r="G457" s="1106"/>
      <c r="H457" s="1106"/>
      <c r="I457" s="1106"/>
      <c r="J457" s="1106"/>
      <c r="K457" s="1106"/>
      <c r="L457" s="1106"/>
      <c r="M457" s="1106"/>
      <c r="N457" s="1106"/>
      <c r="O457" s="1106"/>
      <c r="P457" s="1106"/>
      <c r="Q457" s="1106"/>
      <c r="R457" s="1106"/>
      <c r="S457" s="1106"/>
      <c r="T457" s="1106"/>
      <c r="U457" s="1106"/>
      <c r="V457" s="1106"/>
      <c r="W457" s="1106"/>
      <c r="X457" s="1106"/>
      <c r="Y457" s="1106"/>
      <c r="Z457" s="1106"/>
      <c r="AA457" s="1106"/>
      <c r="AB457" s="1106"/>
      <c r="AC457" s="1106"/>
      <c r="AD457" s="1106"/>
      <c r="AE457" s="1106"/>
      <c r="AF457" s="1106"/>
      <c r="AG457" s="1106"/>
      <c r="AH457" s="1106"/>
      <c r="AI457" s="1106"/>
      <c r="AJ457" s="1106"/>
      <c r="AK457" s="1106"/>
      <c r="AL457" s="1106"/>
      <c r="AM457" s="1106"/>
      <c r="AN457" s="1106"/>
      <c r="AO457" s="1106"/>
      <c r="AP457" s="1106"/>
      <c r="AQ457" s="1106"/>
      <c r="AR457" s="1106"/>
      <c r="AS457" s="1106"/>
      <c r="AT457" s="1106"/>
      <c r="AU457" s="1106"/>
      <c r="AV457" s="1106"/>
      <c r="AW457" s="1106"/>
      <c r="AX457" s="1106"/>
      <c r="AY457" s="1106"/>
      <c r="AZ457" s="1106"/>
      <c r="BA457" s="1106"/>
      <c r="BB457" s="1106"/>
      <c r="BC457" s="1106"/>
      <c r="BD457" s="1106"/>
      <c r="BE457" s="1106"/>
      <c r="BF457" s="1106"/>
      <c r="BG457" s="1106"/>
      <c r="BH457" s="1106"/>
      <c r="BI457" s="1106"/>
      <c r="BJ457" s="1106"/>
      <c r="BK457" s="1106"/>
      <c r="BL457" s="1106"/>
      <c r="BM457" s="1106"/>
      <c r="BN457" s="1106"/>
      <c r="BO457" s="1106"/>
      <c r="BP457" s="1106"/>
      <c r="BQ457" s="1106"/>
      <c r="BR457" s="1106"/>
      <c r="BS457" s="1106"/>
      <c r="BT457" s="1106"/>
      <c r="BU457" s="1106"/>
      <c r="BV457" s="1106"/>
      <c r="BW457" s="1106"/>
      <c r="BX457" s="1106"/>
      <c r="BY457" s="1106"/>
      <c r="BZ457" s="1106"/>
      <c r="CA457" s="1106"/>
      <c r="CB457" s="1106"/>
      <c r="CC457" s="1106"/>
      <c r="CD457" s="1106"/>
      <c r="CE457" s="1106"/>
      <c r="CF457" s="1106"/>
      <c r="CG457" s="1106"/>
      <c r="CH457" s="1106"/>
      <c r="CI457" s="1106"/>
      <c r="CJ457" s="1106"/>
      <c r="CK457" s="1106"/>
      <c r="CL457" s="1106"/>
      <c r="CM457" s="1106"/>
      <c r="CN457" s="1106"/>
      <c r="CO457" s="1106"/>
      <c r="CP457" s="1106"/>
      <c r="CQ457" s="1106"/>
      <c r="CR457" s="1106"/>
      <c r="CS457" s="1106"/>
      <c r="CT457" s="1106"/>
      <c r="CU457" s="1106"/>
      <c r="CV457" s="1106"/>
      <c r="CW457" s="1106"/>
      <c r="CX457" s="1106"/>
      <c r="CY457" s="1106"/>
    </row>
    <row r="458" spans="1:103" s="1116" customFormat="1" ht="15" hidden="1" customHeight="1">
      <c r="A458" s="1397"/>
      <c r="B458" s="1169"/>
      <c r="C458" s="1205"/>
      <c r="D458" s="1106"/>
      <c r="E458" s="1106"/>
      <c r="F458" s="1106"/>
      <c r="G458" s="1106"/>
      <c r="H458" s="1106"/>
      <c r="I458" s="1106"/>
      <c r="J458" s="1106"/>
      <c r="K458" s="1106"/>
      <c r="L458" s="1106"/>
      <c r="M458" s="1106"/>
      <c r="N458" s="1106"/>
      <c r="O458" s="1106"/>
      <c r="P458" s="1106"/>
      <c r="Q458" s="1106"/>
      <c r="R458" s="1106"/>
      <c r="S458" s="1106"/>
      <c r="T458" s="1106"/>
      <c r="U458" s="1106"/>
      <c r="V458" s="1106"/>
      <c r="W458" s="1106"/>
      <c r="X458" s="1106"/>
      <c r="Y458" s="1106"/>
      <c r="Z458" s="1106"/>
      <c r="AA458" s="1106"/>
      <c r="AB458" s="1106"/>
      <c r="AC458" s="1106"/>
      <c r="AD458" s="1106"/>
      <c r="AE458" s="1106"/>
      <c r="AF458" s="1106"/>
      <c r="AG458" s="1106"/>
      <c r="AH458" s="1106"/>
      <c r="AI458" s="1106"/>
      <c r="AJ458" s="1106"/>
      <c r="AK458" s="1106"/>
      <c r="AL458" s="1106"/>
      <c r="AM458" s="1106"/>
      <c r="AN458" s="1106"/>
      <c r="AO458" s="1106"/>
      <c r="AP458" s="1106"/>
      <c r="AQ458" s="1106"/>
      <c r="AR458" s="1106"/>
      <c r="AS458" s="1106"/>
      <c r="AT458" s="1106"/>
      <c r="AU458" s="1106"/>
      <c r="AV458" s="1106"/>
      <c r="AW458" s="1106"/>
      <c r="AX458" s="1106"/>
      <c r="AY458" s="1106"/>
      <c r="AZ458" s="1106"/>
      <c r="BA458" s="1106"/>
      <c r="BB458" s="1106"/>
      <c r="BC458" s="1106"/>
      <c r="BD458" s="1106"/>
      <c r="BE458" s="1106"/>
      <c r="BF458" s="1106"/>
      <c r="BG458" s="1106"/>
      <c r="BH458" s="1106"/>
      <c r="BI458" s="1106"/>
      <c r="BJ458" s="1106"/>
      <c r="BK458" s="1106"/>
      <c r="BL458" s="1106"/>
      <c r="BM458" s="1106"/>
      <c r="BN458" s="1106"/>
      <c r="BO458" s="1106"/>
      <c r="BP458" s="1106"/>
      <c r="BQ458" s="1106"/>
      <c r="BR458" s="1106"/>
      <c r="BS458" s="1106"/>
      <c r="BT458" s="1106"/>
      <c r="BU458" s="1106"/>
      <c r="BV458" s="1106"/>
      <c r="BW458" s="1106"/>
      <c r="BX458" s="1106"/>
      <c r="BY458" s="1106"/>
      <c r="BZ458" s="1106"/>
      <c r="CA458" s="1106"/>
      <c r="CB458" s="1106"/>
      <c r="CC458" s="1106"/>
      <c r="CD458" s="1106"/>
      <c r="CE458" s="1106"/>
      <c r="CF458" s="1106"/>
      <c r="CG458" s="1106"/>
      <c r="CH458" s="1106"/>
      <c r="CI458" s="1106"/>
      <c r="CJ458" s="1106"/>
      <c r="CK458" s="1106"/>
      <c r="CL458" s="1106"/>
      <c r="CM458" s="1106"/>
      <c r="CN458" s="1106"/>
      <c r="CO458" s="1106"/>
      <c r="CP458" s="1106"/>
      <c r="CQ458" s="1106"/>
      <c r="CR458" s="1106"/>
      <c r="CS458" s="1106"/>
      <c r="CT458" s="1106"/>
      <c r="CU458" s="1106"/>
      <c r="CV458" s="1106"/>
      <c r="CW458" s="1106"/>
      <c r="CX458" s="1106"/>
      <c r="CY458" s="1106"/>
    </row>
    <row r="459" spans="1:103" s="1116" customFormat="1" ht="15" hidden="1" customHeight="1">
      <c r="A459" s="1397"/>
      <c r="B459" s="1169"/>
      <c r="C459" s="1205"/>
      <c r="D459" s="1106"/>
      <c r="E459" s="1106"/>
      <c r="F459" s="1106"/>
      <c r="G459" s="1106"/>
      <c r="H459" s="1106"/>
      <c r="I459" s="1106"/>
      <c r="J459" s="1106"/>
      <c r="K459" s="1106"/>
      <c r="L459" s="1106"/>
      <c r="M459" s="1106"/>
      <c r="N459" s="1106"/>
      <c r="O459" s="1106"/>
      <c r="P459" s="1106"/>
      <c r="Q459" s="1106"/>
      <c r="R459" s="1106"/>
      <c r="S459" s="1106"/>
      <c r="T459" s="1106"/>
      <c r="U459" s="1106"/>
      <c r="V459" s="1106"/>
      <c r="W459" s="1106"/>
      <c r="X459" s="1106"/>
      <c r="Y459" s="1106"/>
      <c r="Z459" s="1106"/>
      <c r="AA459" s="1106"/>
      <c r="AB459" s="1106"/>
      <c r="AC459" s="1106"/>
      <c r="AD459" s="1106"/>
      <c r="AE459" s="1106"/>
      <c r="AF459" s="1106"/>
      <c r="AG459" s="1106"/>
      <c r="AH459" s="1106"/>
      <c r="AI459" s="1106"/>
      <c r="AJ459" s="1106"/>
      <c r="AK459" s="1106"/>
      <c r="AL459" s="1106"/>
      <c r="AM459" s="1106"/>
      <c r="AN459" s="1106"/>
      <c r="AO459" s="1106"/>
      <c r="AP459" s="1106"/>
      <c r="AQ459" s="1106"/>
      <c r="AR459" s="1106"/>
      <c r="AS459" s="1106"/>
      <c r="AT459" s="1106"/>
      <c r="AU459" s="1106"/>
      <c r="AV459" s="1106"/>
      <c r="AW459" s="1106"/>
      <c r="AX459" s="1106"/>
      <c r="AY459" s="1106"/>
      <c r="AZ459" s="1106"/>
      <c r="BA459" s="1106"/>
      <c r="BB459" s="1106"/>
      <c r="BC459" s="1106"/>
      <c r="BD459" s="1106"/>
      <c r="BE459" s="1106"/>
      <c r="BF459" s="1106"/>
      <c r="BG459" s="1106"/>
      <c r="BH459" s="1106"/>
      <c r="BI459" s="1106"/>
      <c r="BJ459" s="1106"/>
      <c r="BK459" s="1106"/>
      <c r="BL459" s="1106"/>
      <c r="BM459" s="1106"/>
      <c r="BN459" s="1106"/>
      <c r="BO459" s="1106"/>
      <c r="BP459" s="1106"/>
      <c r="BQ459" s="1106"/>
      <c r="BR459" s="1106"/>
      <c r="BS459" s="1106"/>
      <c r="BT459" s="1106"/>
      <c r="BU459" s="1106"/>
      <c r="BV459" s="1106"/>
      <c r="BW459" s="1106"/>
      <c r="BX459" s="1106"/>
      <c r="BY459" s="1106"/>
      <c r="BZ459" s="1106"/>
      <c r="CA459" s="1106"/>
      <c r="CB459" s="1106"/>
      <c r="CC459" s="1106"/>
      <c r="CD459" s="1106"/>
      <c r="CE459" s="1106"/>
      <c r="CF459" s="1106"/>
      <c r="CG459" s="1106"/>
      <c r="CH459" s="1106"/>
      <c r="CI459" s="1106"/>
      <c r="CJ459" s="1106"/>
      <c r="CK459" s="1106"/>
      <c r="CL459" s="1106"/>
      <c r="CM459" s="1106"/>
      <c r="CN459" s="1106"/>
      <c r="CO459" s="1106"/>
      <c r="CP459" s="1106"/>
      <c r="CQ459" s="1106"/>
      <c r="CR459" s="1106"/>
      <c r="CS459" s="1106"/>
      <c r="CT459" s="1106"/>
      <c r="CU459" s="1106"/>
      <c r="CV459" s="1106"/>
      <c r="CW459" s="1106"/>
      <c r="CX459" s="1106"/>
      <c r="CY459" s="1106"/>
    </row>
    <row r="460" spans="1:103" s="1116" customFormat="1" ht="15" hidden="1" customHeight="1">
      <c r="A460" s="1397"/>
      <c r="B460" s="1169"/>
      <c r="C460" s="1205"/>
      <c r="D460" s="1106"/>
      <c r="E460" s="1106"/>
      <c r="F460" s="1106"/>
      <c r="G460" s="1106"/>
      <c r="H460" s="1106"/>
      <c r="I460" s="1106"/>
      <c r="J460" s="1106"/>
      <c r="K460" s="1106"/>
      <c r="L460" s="1106"/>
      <c r="M460" s="1106"/>
      <c r="N460" s="1106"/>
      <c r="O460" s="1106"/>
      <c r="P460" s="1106"/>
      <c r="Q460" s="1106"/>
      <c r="R460" s="1106"/>
      <c r="S460" s="1106"/>
      <c r="T460" s="1106"/>
      <c r="U460" s="1106"/>
      <c r="V460" s="1106"/>
      <c r="W460" s="1106"/>
      <c r="X460" s="1106"/>
      <c r="Y460" s="1106"/>
      <c r="Z460" s="1106"/>
      <c r="AA460" s="1106"/>
      <c r="AB460" s="1106"/>
      <c r="AC460" s="1106"/>
      <c r="AD460" s="1106"/>
      <c r="AE460" s="1106"/>
      <c r="AF460" s="1106"/>
      <c r="AG460" s="1106"/>
      <c r="AH460" s="1106"/>
      <c r="AI460" s="1106"/>
      <c r="AJ460" s="1106"/>
      <c r="AK460" s="1106"/>
      <c r="AL460" s="1106"/>
      <c r="AM460" s="1106"/>
      <c r="AN460" s="1106"/>
      <c r="AO460" s="1106"/>
      <c r="AP460" s="1106"/>
      <c r="AQ460" s="1106"/>
      <c r="AR460" s="1106"/>
      <c r="AS460" s="1106"/>
      <c r="AT460" s="1106"/>
      <c r="AU460" s="1106"/>
      <c r="AV460" s="1106"/>
      <c r="AW460" s="1106"/>
      <c r="AX460" s="1106"/>
      <c r="AY460" s="1106"/>
      <c r="AZ460" s="1106"/>
      <c r="BA460" s="1106"/>
      <c r="BB460" s="1106"/>
      <c r="BC460" s="1106"/>
      <c r="BD460" s="1106"/>
      <c r="BE460" s="1106"/>
      <c r="BF460" s="1106"/>
      <c r="BG460" s="1106"/>
      <c r="BH460" s="1106"/>
      <c r="BI460" s="1106"/>
      <c r="BJ460" s="1106"/>
      <c r="BK460" s="1106"/>
      <c r="BL460" s="1106"/>
      <c r="BM460" s="1106"/>
      <c r="BN460" s="1106"/>
      <c r="BO460" s="1106"/>
      <c r="BP460" s="1106"/>
      <c r="BQ460" s="1106"/>
      <c r="BR460" s="1106"/>
      <c r="BS460" s="1106"/>
      <c r="BT460" s="1106"/>
      <c r="BU460" s="1106"/>
      <c r="BV460" s="1106"/>
      <c r="BW460" s="1106"/>
      <c r="BX460" s="1106"/>
      <c r="BY460" s="1106"/>
      <c r="BZ460" s="1106"/>
      <c r="CA460" s="1106"/>
      <c r="CB460" s="1106"/>
      <c r="CC460" s="1106"/>
      <c r="CD460" s="1106"/>
      <c r="CE460" s="1106"/>
      <c r="CF460" s="1106"/>
      <c r="CG460" s="1106"/>
      <c r="CH460" s="1106"/>
      <c r="CI460" s="1106"/>
      <c r="CJ460" s="1106"/>
      <c r="CK460" s="1106"/>
      <c r="CL460" s="1106"/>
      <c r="CM460" s="1106"/>
      <c r="CN460" s="1106"/>
      <c r="CO460" s="1106"/>
      <c r="CP460" s="1106"/>
      <c r="CQ460" s="1106"/>
      <c r="CR460" s="1106"/>
      <c r="CS460" s="1106"/>
      <c r="CT460" s="1106"/>
      <c r="CU460" s="1106"/>
      <c r="CV460" s="1106"/>
      <c r="CW460" s="1106"/>
      <c r="CX460" s="1106"/>
      <c r="CY460" s="1106"/>
    </row>
    <row r="461" spans="1:103" s="1116" customFormat="1" ht="15" hidden="1" customHeight="1">
      <c r="A461" s="1397"/>
      <c r="B461" s="1169"/>
      <c r="C461" s="1205"/>
      <c r="D461" s="1106"/>
      <c r="E461" s="1106"/>
      <c r="F461" s="1106"/>
      <c r="G461" s="1106"/>
      <c r="H461" s="1106"/>
      <c r="I461" s="1106"/>
      <c r="J461" s="1106"/>
      <c r="K461" s="1106"/>
      <c r="L461" s="1106"/>
      <c r="M461" s="1106"/>
      <c r="N461" s="1106"/>
      <c r="O461" s="1106"/>
      <c r="P461" s="1106"/>
      <c r="Q461" s="1106"/>
      <c r="R461" s="1106"/>
      <c r="S461" s="1106"/>
      <c r="T461" s="1106"/>
      <c r="U461" s="1106"/>
      <c r="V461" s="1106"/>
      <c r="W461" s="1106"/>
      <c r="X461" s="1106"/>
      <c r="Y461" s="1106"/>
      <c r="Z461" s="1106"/>
      <c r="AA461" s="1106"/>
      <c r="AB461" s="1106"/>
      <c r="AC461" s="1106"/>
      <c r="AD461" s="1106"/>
      <c r="AE461" s="1106"/>
      <c r="AF461" s="1106"/>
      <c r="AG461" s="1106"/>
      <c r="AH461" s="1106"/>
      <c r="AI461" s="1106"/>
      <c r="AJ461" s="1106"/>
      <c r="AK461" s="1106"/>
      <c r="AL461" s="1106"/>
      <c r="AM461" s="1106"/>
      <c r="AN461" s="1106"/>
      <c r="AO461" s="1106"/>
      <c r="AP461" s="1106"/>
      <c r="AQ461" s="1106"/>
      <c r="AR461" s="1106"/>
      <c r="AS461" s="1106"/>
      <c r="AT461" s="1106"/>
      <c r="AU461" s="1106"/>
      <c r="AV461" s="1106"/>
      <c r="AW461" s="1106"/>
      <c r="AX461" s="1106"/>
      <c r="AY461" s="1106"/>
      <c r="AZ461" s="1106"/>
      <c r="BA461" s="1106"/>
      <c r="BB461" s="1106"/>
      <c r="BC461" s="1106"/>
      <c r="BD461" s="1106"/>
      <c r="BE461" s="1106"/>
      <c r="BF461" s="1106"/>
      <c r="BG461" s="1106"/>
      <c r="BH461" s="1106"/>
      <c r="BI461" s="1106"/>
      <c r="BJ461" s="1106"/>
      <c r="BK461" s="1106"/>
      <c r="BL461" s="1106"/>
      <c r="BM461" s="1106"/>
      <c r="BN461" s="1106"/>
      <c r="BO461" s="1106"/>
      <c r="BP461" s="1106"/>
      <c r="BQ461" s="1106"/>
      <c r="BR461" s="1106"/>
      <c r="BS461" s="1106"/>
      <c r="BT461" s="1106"/>
      <c r="BU461" s="1106"/>
      <c r="BV461" s="1106"/>
      <c r="BW461" s="1106"/>
      <c r="BX461" s="1106"/>
      <c r="BY461" s="1106"/>
      <c r="BZ461" s="1106"/>
      <c r="CA461" s="1106"/>
      <c r="CB461" s="1106"/>
      <c r="CC461" s="1106"/>
      <c r="CD461" s="1106"/>
      <c r="CE461" s="1106"/>
      <c r="CF461" s="1106"/>
      <c r="CG461" s="1106"/>
      <c r="CH461" s="1106"/>
      <c r="CI461" s="1106"/>
      <c r="CJ461" s="1106"/>
      <c r="CK461" s="1106"/>
      <c r="CL461" s="1106"/>
      <c r="CM461" s="1106"/>
      <c r="CN461" s="1106"/>
      <c r="CO461" s="1106"/>
      <c r="CP461" s="1106"/>
      <c r="CQ461" s="1106"/>
      <c r="CR461" s="1106"/>
      <c r="CS461" s="1106"/>
      <c r="CT461" s="1106"/>
      <c r="CU461" s="1106"/>
      <c r="CV461" s="1106"/>
      <c r="CW461" s="1106"/>
      <c r="CX461" s="1106"/>
      <c r="CY461" s="1106"/>
    </row>
    <row r="462" spans="1:103" s="1116" customFormat="1" ht="15" hidden="1" customHeight="1">
      <c r="A462" s="1397"/>
      <c r="B462" s="1169"/>
      <c r="C462" s="1205"/>
      <c r="D462" s="1106"/>
      <c r="E462" s="1106"/>
      <c r="F462" s="1106"/>
      <c r="G462" s="1106"/>
      <c r="H462" s="1106"/>
      <c r="I462" s="1106"/>
      <c r="J462" s="1106"/>
      <c r="K462" s="1106"/>
      <c r="L462" s="1106"/>
      <c r="M462" s="1106"/>
      <c r="N462" s="1106"/>
      <c r="O462" s="1106"/>
      <c r="P462" s="1106"/>
      <c r="Q462" s="1106"/>
      <c r="R462" s="1106"/>
      <c r="S462" s="1106"/>
      <c r="T462" s="1106"/>
      <c r="U462" s="1106"/>
      <c r="V462" s="1106"/>
      <c r="W462" s="1106"/>
      <c r="X462" s="1106"/>
      <c r="Y462" s="1106"/>
      <c r="Z462" s="1106"/>
      <c r="AA462" s="1106"/>
      <c r="AB462" s="1106"/>
      <c r="AC462" s="1106"/>
      <c r="AD462" s="1106"/>
      <c r="AE462" s="1106"/>
      <c r="AF462" s="1106"/>
      <c r="AG462" s="1106"/>
      <c r="AH462" s="1106"/>
      <c r="AI462" s="1106"/>
      <c r="AJ462" s="1106"/>
      <c r="AK462" s="1106"/>
      <c r="AL462" s="1106"/>
      <c r="AM462" s="1106"/>
      <c r="AN462" s="1106"/>
      <c r="AO462" s="1106"/>
      <c r="AP462" s="1106"/>
      <c r="AQ462" s="1106"/>
      <c r="AR462" s="1106"/>
      <c r="AS462" s="1106"/>
      <c r="AT462" s="1106"/>
      <c r="AU462" s="1106"/>
      <c r="AV462" s="1106"/>
      <c r="AW462" s="1106"/>
      <c r="AX462" s="1106"/>
      <c r="AY462" s="1106"/>
      <c r="AZ462" s="1106"/>
      <c r="BA462" s="1106"/>
      <c r="BB462" s="1106"/>
      <c r="BC462" s="1106"/>
      <c r="BD462" s="1106"/>
      <c r="BE462" s="1106"/>
      <c r="BF462" s="1106"/>
      <c r="BG462" s="1106"/>
      <c r="BH462" s="1106"/>
      <c r="BI462" s="1106"/>
      <c r="BJ462" s="1106"/>
      <c r="BK462" s="1106"/>
      <c r="BL462" s="1106"/>
      <c r="BM462" s="1106"/>
      <c r="BN462" s="1106"/>
      <c r="BO462" s="1106"/>
      <c r="BP462" s="1106"/>
      <c r="BQ462" s="1106"/>
      <c r="BR462" s="1106"/>
      <c r="BS462" s="1106"/>
      <c r="BT462" s="1106"/>
      <c r="BU462" s="1106"/>
      <c r="BV462" s="1106"/>
      <c r="BW462" s="1106"/>
      <c r="BX462" s="1106"/>
      <c r="BY462" s="1106"/>
      <c r="BZ462" s="1106"/>
      <c r="CA462" s="1106"/>
      <c r="CB462" s="1106"/>
      <c r="CC462" s="1106"/>
      <c r="CD462" s="1106"/>
      <c r="CE462" s="1106"/>
      <c r="CF462" s="1106"/>
      <c r="CG462" s="1106"/>
      <c r="CH462" s="1106"/>
      <c r="CI462" s="1106"/>
      <c r="CJ462" s="1106"/>
      <c r="CK462" s="1106"/>
      <c r="CL462" s="1106"/>
      <c r="CM462" s="1106"/>
      <c r="CN462" s="1106"/>
      <c r="CO462" s="1106"/>
      <c r="CP462" s="1106"/>
      <c r="CQ462" s="1106"/>
      <c r="CR462" s="1106"/>
      <c r="CS462" s="1106"/>
      <c r="CT462" s="1106"/>
      <c r="CU462" s="1106"/>
      <c r="CV462" s="1106"/>
      <c r="CW462" s="1106"/>
      <c r="CX462" s="1106"/>
      <c r="CY462" s="1106"/>
    </row>
    <row r="463" spans="1:103" s="1116" customFormat="1" ht="15" hidden="1" customHeight="1">
      <c r="A463" s="1397"/>
      <c r="B463" s="1169"/>
      <c r="C463" s="1205"/>
      <c r="D463" s="1106"/>
      <c r="E463" s="1106"/>
      <c r="F463" s="1106"/>
      <c r="G463" s="1106"/>
      <c r="H463" s="1106"/>
      <c r="I463" s="1106"/>
      <c r="J463" s="1106"/>
      <c r="K463" s="1106"/>
      <c r="L463" s="1106"/>
      <c r="M463" s="1106"/>
      <c r="N463" s="1106"/>
      <c r="O463" s="1106"/>
      <c r="P463" s="1106"/>
      <c r="Q463" s="1106"/>
      <c r="R463" s="1106"/>
      <c r="S463" s="1106"/>
      <c r="T463" s="1106"/>
      <c r="U463" s="1106"/>
      <c r="V463" s="1106"/>
      <c r="W463" s="1106"/>
      <c r="X463" s="1106"/>
      <c r="Y463" s="1106"/>
      <c r="Z463" s="1106"/>
      <c r="AA463" s="1106"/>
      <c r="AB463" s="1106"/>
      <c r="AC463" s="1106"/>
      <c r="AD463" s="1106"/>
      <c r="AE463" s="1106"/>
      <c r="AF463" s="1106"/>
      <c r="AG463" s="1106"/>
      <c r="AH463" s="1106"/>
      <c r="AI463" s="1106"/>
      <c r="AJ463" s="1106"/>
      <c r="AK463" s="1106"/>
      <c r="AL463" s="1106"/>
      <c r="AM463" s="1106"/>
      <c r="AN463" s="1106"/>
      <c r="AO463" s="1106"/>
      <c r="AP463" s="1106"/>
      <c r="AQ463" s="1106"/>
      <c r="AR463" s="1106"/>
      <c r="AS463" s="1106"/>
      <c r="AT463" s="1106"/>
      <c r="AU463" s="1106"/>
      <c r="AV463" s="1106"/>
      <c r="AW463" s="1106"/>
      <c r="AX463" s="1106"/>
      <c r="AY463" s="1106"/>
      <c r="AZ463" s="1106"/>
      <c r="BA463" s="1106"/>
      <c r="BB463" s="1106"/>
      <c r="BC463" s="1106"/>
      <c r="BD463" s="1106"/>
      <c r="BE463" s="1106"/>
      <c r="BF463" s="1106"/>
      <c r="BG463" s="1106"/>
      <c r="BH463" s="1106"/>
      <c r="BI463" s="1106"/>
      <c r="BJ463" s="1106"/>
      <c r="BK463" s="1106"/>
      <c r="BL463" s="1106"/>
      <c r="BM463" s="1106"/>
      <c r="BN463" s="1106"/>
      <c r="BO463" s="1106"/>
      <c r="BP463" s="1106"/>
      <c r="BQ463" s="1106"/>
      <c r="BR463" s="1106"/>
      <c r="BS463" s="1106"/>
      <c r="BT463" s="1106"/>
      <c r="BU463" s="1106"/>
      <c r="BV463" s="1106"/>
      <c r="BW463" s="1106"/>
      <c r="BX463" s="1106"/>
      <c r="BY463" s="1106"/>
      <c r="BZ463" s="1106"/>
      <c r="CA463" s="1106"/>
      <c r="CB463" s="1106"/>
      <c r="CC463" s="1106"/>
      <c r="CD463" s="1106"/>
      <c r="CE463" s="1106"/>
      <c r="CF463" s="1106"/>
      <c r="CG463" s="1106"/>
      <c r="CH463" s="1106"/>
      <c r="CI463" s="1106"/>
      <c r="CJ463" s="1106"/>
      <c r="CK463" s="1106"/>
      <c r="CL463" s="1106"/>
      <c r="CM463" s="1106"/>
      <c r="CN463" s="1106"/>
      <c r="CO463" s="1106"/>
      <c r="CP463" s="1106"/>
      <c r="CQ463" s="1106"/>
      <c r="CR463" s="1106"/>
      <c r="CS463" s="1106"/>
      <c r="CT463" s="1106"/>
      <c r="CU463" s="1106"/>
      <c r="CV463" s="1106"/>
      <c r="CW463" s="1106"/>
      <c r="CX463" s="1106"/>
      <c r="CY463" s="1106"/>
    </row>
    <row r="464" spans="1:103" s="1116" customFormat="1" ht="15" hidden="1" customHeight="1">
      <c r="A464" s="1397"/>
      <c r="B464" s="1169"/>
      <c r="C464" s="1205"/>
      <c r="D464" s="1106"/>
      <c r="E464" s="1106"/>
      <c r="F464" s="1106"/>
      <c r="G464" s="1106"/>
      <c r="H464" s="1106"/>
      <c r="I464" s="1106"/>
      <c r="J464" s="1106"/>
      <c r="K464" s="1106"/>
      <c r="L464" s="1106"/>
      <c r="M464" s="1106"/>
      <c r="N464" s="1106"/>
      <c r="O464" s="1106"/>
      <c r="P464" s="1106"/>
      <c r="Q464" s="1106"/>
      <c r="R464" s="1106"/>
      <c r="S464" s="1106"/>
      <c r="T464" s="1106"/>
      <c r="U464" s="1106"/>
      <c r="V464" s="1106"/>
      <c r="W464" s="1106"/>
      <c r="X464" s="1106"/>
      <c r="Y464" s="1106"/>
      <c r="Z464" s="1106"/>
      <c r="AA464" s="1106"/>
      <c r="AB464" s="1106"/>
      <c r="AC464" s="1106"/>
      <c r="AD464" s="1106"/>
      <c r="AE464" s="1106"/>
      <c r="AF464" s="1106"/>
      <c r="AG464" s="1106"/>
      <c r="AH464" s="1106"/>
      <c r="AI464" s="1106"/>
      <c r="AJ464" s="1106"/>
      <c r="AK464" s="1106"/>
      <c r="AL464" s="1106"/>
      <c r="AM464" s="1106"/>
      <c r="AN464" s="1106"/>
      <c r="AO464" s="1106"/>
      <c r="AP464" s="1106"/>
      <c r="AQ464" s="1106"/>
      <c r="AR464" s="1106"/>
      <c r="AS464" s="1106"/>
      <c r="AT464" s="1106"/>
      <c r="AU464" s="1106"/>
      <c r="AV464" s="1106"/>
      <c r="AW464" s="1106"/>
      <c r="AX464" s="1106"/>
      <c r="AY464" s="1106"/>
      <c r="AZ464" s="1106"/>
      <c r="BA464" s="1106"/>
      <c r="BB464" s="1106"/>
      <c r="BC464" s="1106"/>
      <c r="BD464" s="1106"/>
      <c r="BE464" s="1106"/>
      <c r="BF464" s="1106"/>
      <c r="BG464" s="1106"/>
      <c r="BH464" s="1106"/>
      <c r="BI464" s="1106"/>
      <c r="BJ464" s="1106"/>
      <c r="BK464" s="1106"/>
      <c r="BL464" s="1106"/>
      <c r="BM464" s="1106"/>
      <c r="BN464" s="1106"/>
      <c r="BO464" s="1106"/>
      <c r="BP464" s="1106"/>
      <c r="BQ464" s="1106"/>
      <c r="BR464" s="1106"/>
      <c r="BS464" s="1106"/>
      <c r="BT464" s="1106"/>
      <c r="BU464" s="1106"/>
      <c r="BV464" s="1106"/>
      <c r="BW464" s="1106"/>
      <c r="BX464" s="1106"/>
      <c r="BY464" s="1106"/>
      <c r="BZ464" s="1106"/>
      <c r="CA464" s="1106"/>
      <c r="CB464" s="1106"/>
      <c r="CC464" s="1106"/>
      <c r="CD464" s="1106"/>
      <c r="CE464" s="1106"/>
      <c r="CF464" s="1106"/>
      <c r="CG464" s="1106"/>
      <c r="CH464" s="1106"/>
      <c r="CI464" s="1106"/>
      <c r="CJ464" s="1106"/>
      <c r="CK464" s="1106"/>
      <c r="CL464" s="1106"/>
      <c r="CM464" s="1106"/>
      <c r="CN464" s="1106"/>
      <c r="CO464" s="1106"/>
      <c r="CP464" s="1106"/>
      <c r="CQ464" s="1106"/>
      <c r="CR464" s="1106"/>
      <c r="CS464" s="1106"/>
      <c r="CT464" s="1106"/>
      <c r="CU464" s="1106"/>
      <c r="CV464" s="1106"/>
      <c r="CW464" s="1106"/>
      <c r="CX464" s="1106"/>
      <c r="CY464" s="1106"/>
    </row>
    <row r="465" spans="1:103" s="1116" customFormat="1" ht="15" hidden="1" customHeight="1">
      <c r="A465" s="1397"/>
      <c r="B465" s="1169"/>
      <c r="C465" s="1205"/>
      <c r="D465" s="1106"/>
      <c r="E465" s="1106"/>
      <c r="F465" s="1106"/>
      <c r="G465" s="1106"/>
      <c r="H465" s="1106"/>
      <c r="I465" s="1106"/>
      <c r="J465" s="1106"/>
      <c r="K465" s="1106"/>
      <c r="L465" s="1106"/>
      <c r="M465" s="1106"/>
      <c r="N465" s="1106"/>
      <c r="O465" s="1106"/>
      <c r="P465" s="1106"/>
      <c r="Q465" s="1106"/>
      <c r="R465" s="1106"/>
      <c r="S465" s="1106"/>
      <c r="T465" s="1106"/>
      <c r="U465" s="1106"/>
      <c r="V465" s="1106"/>
      <c r="W465" s="1106"/>
      <c r="X465" s="1106"/>
      <c r="Y465" s="1106"/>
      <c r="Z465" s="1106"/>
      <c r="AA465" s="1106"/>
      <c r="AB465" s="1106"/>
      <c r="AC465" s="1106"/>
      <c r="AD465" s="1106"/>
      <c r="AE465" s="1106"/>
      <c r="AF465" s="1106"/>
      <c r="AG465" s="1106"/>
      <c r="AH465" s="1106"/>
      <c r="AI465" s="1106"/>
      <c r="AJ465" s="1106"/>
      <c r="AK465" s="1106"/>
      <c r="AL465" s="1106"/>
      <c r="AM465" s="1106"/>
      <c r="AN465" s="1106"/>
      <c r="AO465" s="1106"/>
      <c r="AP465" s="1106"/>
      <c r="AQ465" s="1106"/>
      <c r="AR465" s="1106"/>
      <c r="AS465" s="1106"/>
      <c r="AT465" s="1106"/>
      <c r="AU465" s="1106"/>
      <c r="AV465" s="1106"/>
      <c r="AW465" s="1106"/>
      <c r="AX465" s="1106"/>
      <c r="AY465" s="1106"/>
      <c r="AZ465" s="1106"/>
      <c r="BA465" s="1106"/>
      <c r="BB465" s="1106"/>
      <c r="BC465" s="1106"/>
      <c r="BD465" s="1106"/>
      <c r="BE465" s="1106"/>
      <c r="BF465" s="1106"/>
      <c r="BG465" s="1106"/>
      <c r="BH465" s="1106"/>
      <c r="BI465" s="1106"/>
      <c r="BJ465" s="1106"/>
      <c r="BK465" s="1106"/>
      <c r="BL465" s="1106"/>
      <c r="BM465" s="1106"/>
      <c r="BN465" s="1106"/>
      <c r="BO465" s="1106"/>
      <c r="BP465" s="1106"/>
      <c r="BQ465" s="1106"/>
      <c r="BR465" s="1106"/>
      <c r="BS465" s="1106"/>
      <c r="BT465" s="1106"/>
      <c r="BU465" s="1106"/>
      <c r="BV465" s="1106"/>
      <c r="BW465" s="1106"/>
      <c r="BX465" s="1106"/>
      <c r="BY465" s="1106"/>
      <c r="BZ465" s="1106"/>
      <c r="CA465" s="1106"/>
      <c r="CB465" s="1106"/>
      <c r="CC465" s="1106"/>
      <c r="CD465" s="1106"/>
      <c r="CE465" s="1106"/>
      <c r="CF465" s="1106"/>
      <c r="CG465" s="1106"/>
      <c r="CH465" s="1106"/>
      <c r="CI465" s="1106"/>
      <c r="CJ465" s="1106"/>
      <c r="CK465" s="1106"/>
      <c r="CL465" s="1106"/>
      <c r="CM465" s="1106"/>
      <c r="CN465" s="1106"/>
      <c r="CO465" s="1106"/>
      <c r="CP465" s="1106"/>
      <c r="CQ465" s="1106"/>
      <c r="CR465" s="1106"/>
      <c r="CS465" s="1106"/>
      <c r="CT465" s="1106"/>
      <c r="CU465" s="1106"/>
      <c r="CV465" s="1106"/>
      <c r="CW465" s="1106"/>
      <c r="CX465" s="1106"/>
      <c r="CY465" s="1106"/>
    </row>
    <row r="466" spans="1:103" s="1116" customFormat="1" ht="15" hidden="1" customHeight="1">
      <c r="A466" s="1397"/>
      <c r="B466" s="1169"/>
      <c r="C466" s="1205"/>
      <c r="D466" s="1106"/>
      <c r="E466" s="1106"/>
      <c r="F466" s="1106"/>
      <c r="G466" s="1106"/>
      <c r="H466" s="1106"/>
      <c r="I466" s="1106"/>
      <c r="J466" s="1106"/>
      <c r="K466" s="1106"/>
      <c r="L466" s="1106"/>
      <c r="M466" s="1106"/>
      <c r="N466" s="1106"/>
      <c r="O466" s="1106"/>
      <c r="P466" s="1106"/>
      <c r="Q466" s="1106"/>
      <c r="R466" s="1106"/>
      <c r="S466" s="1106"/>
      <c r="T466" s="1106"/>
      <c r="U466" s="1106"/>
      <c r="V466" s="1106"/>
      <c r="W466" s="1106"/>
      <c r="X466" s="1106"/>
      <c r="Y466" s="1106"/>
      <c r="Z466" s="1106"/>
      <c r="AA466" s="1106"/>
      <c r="AB466" s="1106"/>
      <c r="AC466" s="1106"/>
      <c r="AD466" s="1106"/>
      <c r="AE466" s="1106"/>
      <c r="AF466" s="1106"/>
      <c r="AG466" s="1106"/>
      <c r="AH466" s="1106"/>
      <c r="AI466" s="1106"/>
      <c r="AJ466" s="1106"/>
      <c r="AK466" s="1106"/>
      <c r="AL466" s="1106"/>
      <c r="AM466" s="1106"/>
      <c r="AN466" s="1106"/>
      <c r="AO466" s="1106"/>
      <c r="AP466" s="1106"/>
      <c r="AQ466" s="1106"/>
      <c r="AR466" s="1106"/>
      <c r="AS466" s="1106"/>
      <c r="AT466" s="1106"/>
      <c r="AU466" s="1106"/>
      <c r="AV466" s="1106"/>
      <c r="AW466" s="1106"/>
      <c r="AX466" s="1106"/>
      <c r="AY466" s="1106"/>
      <c r="AZ466" s="1106"/>
      <c r="BA466" s="1106"/>
      <c r="BB466" s="1106"/>
      <c r="BC466" s="1106"/>
      <c r="BD466" s="1106"/>
      <c r="BE466" s="1106"/>
      <c r="BF466" s="1106"/>
      <c r="BG466" s="1106"/>
      <c r="BH466" s="1106"/>
      <c r="BI466" s="1106"/>
      <c r="BJ466" s="1106"/>
      <c r="BK466" s="1106"/>
      <c r="BL466" s="1106"/>
      <c r="BM466" s="1106"/>
      <c r="BN466" s="1106"/>
      <c r="BO466" s="1106"/>
      <c r="BP466" s="1106"/>
      <c r="BQ466" s="1106"/>
      <c r="BR466" s="1106"/>
      <c r="BS466" s="1106"/>
      <c r="BT466" s="1106"/>
      <c r="BU466" s="1106"/>
      <c r="BV466" s="1106"/>
      <c r="BW466" s="1106"/>
      <c r="BX466" s="1106"/>
      <c r="BY466" s="1106"/>
      <c r="BZ466" s="1106"/>
      <c r="CA466" s="1106"/>
      <c r="CB466" s="1106"/>
      <c r="CC466" s="1106"/>
      <c r="CD466" s="1106"/>
      <c r="CE466" s="1106"/>
      <c r="CF466" s="1106"/>
      <c r="CG466" s="1106"/>
      <c r="CH466" s="1106"/>
      <c r="CI466" s="1106"/>
      <c r="CJ466" s="1106"/>
      <c r="CK466" s="1106"/>
      <c r="CL466" s="1106"/>
      <c r="CM466" s="1106"/>
      <c r="CN466" s="1106"/>
      <c r="CO466" s="1106"/>
      <c r="CP466" s="1106"/>
      <c r="CQ466" s="1106"/>
      <c r="CR466" s="1106"/>
      <c r="CS466" s="1106"/>
      <c r="CT466" s="1106"/>
      <c r="CU466" s="1106"/>
      <c r="CV466" s="1106"/>
      <c r="CW466" s="1106"/>
      <c r="CX466" s="1106"/>
      <c r="CY466" s="1106"/>
    </row>
    <row r="467" spans="1:103" s="1116" customFormat="1" ht="15" hidden="1" customHeight="1">
      <c r="A467" s="1397"/>
      <c r="B467" s="1169"/>
      <c r="C467" s="1205"/>
      <c r="D467" s="1106"/>
      <c r="E467" s="1106"/>
      <c r="F467" s="1106"/>
      <c r="G467" s="1106"/>
      <c r="H467" s="1106"/>
      <c r="I467" s="1106"/>
      <c r="J467" s="1106"/>
      <c r="K467" s="1106"/>
      <c r="L467" s="1106"/>
      <c r="M467" s="1106"/>
      <c r="N467" s="1106"/>
      <c r="O467" s="1106"/>
      <c r="P467" s="1106"/>
      <c r="Q467" s="1106"/>
      <c r="R467" s="1106"/>
      <c r="S467" s="1106"/>
      <c r="T467" s="1106"/>
      <c r="U467" s="1106"/>
      <c r="V467" s="1106"/>
      <c r="W467" s="1106"/>
      <c r="X467" s="1106"/>
      <c r="Y467" s="1106"/>
      <c r="Z467" s="1106"/>
      <c r="AA467" s="1106"/>
      <c r="AB467" s="1106"/>
      <c r="AC467" s="1106"/>
      <c r="AD467" s="1106"/>
      <c r="AE467" s="1106"/>
      <c r="AF467" s="1106"/>
      <c r="AG467" s="1106"/>
      <c r="AH467" s="1106"/>
      <c r="AI467" s="1106"/>
      <c r="AJ467" s="1106"/>
      <c r="AK467" s="1106"/>
      <c r="AL467" s="1106"/>
      <c r="AM467" s="1106"/>
      <c r="AN467" s="1106"/>
      <c r="AO467" s="1106"/>
      <c r="AP467" s="1106"/>
      <c r="AQ467" s="1106"/>
      <c r="AR467" s="1106"/>
      <c r="AS467" s="1106"/>
      <c r="AT467" s="1106"/>
      <c r="AU467" s="1106"/>
      <c r="AV467" s="1106"/>
      <c r="AW467" s="1106"/>
      <c r="AX467" s="1106"/>
      <c r="AY467" s="1106"/>
      <c r="AZ467" s="1106"/>
      <c r="BA467" s="1106"/>
      <c r="BB467" s="1106"/>
      <c r="BC467" s="1106"/>
      <c r="BD467" s="1106"/>
      <c r="BE467" s="1106"/>
      <c r="BF467" s="1106"/>
      <c r="BG467" s="1106"/>
      <c r="BH467" s="1106"/>
      <c r="BI467" s="1106"/>
      <c r="BJ467" s="1106"/>
      <c r="BK467" s="1106"/>
      <c r="BL467" s="1106"/>
      <c r="BM467" s="1106"/>
      <c r="BN467" s="1106"/>
      <c r="BO467" s="1106"/>
      <c r="BP467" s="1106"/>
      <c r="BQ467" s="1106"/>
      <c r="BR467" s="1106"/>
      <c r="BS467" s="1106"/>
      <c r="BT467" s="1106"/>
      <c r="BU467" s="1106"/>
      <c r="BV467" s="1106"/>
      <c r="BW467" s="1106"/>
      <c r="BX467" s="1106"/>
      <c r="BY467" s="1106"/>
      <c r="BZ467" s="1106"/>
      <c r="CA467" s="1106"/>
      <c r="CB467" s="1106"/>
      <c r="CC467" s="1106"/>
      <c r="CD467" s="1106"/>
      <c r="CE467" s="1106"/>
      <c r="CF467" s="1106"/>
      <c r="CG467" s="1106"/>
      <c r="CH467" s="1106"/>
      <c r="CI467" s="1106"/>
      <c r="CJ467" s="1106"/>
      <c r="CK467" s="1106"/>
      <c r="CL467" s="1106"/>
      <c r="CM467" s="1106"/>
      <c r="CN467" s="1106"/>
      <c r="CO467" s="1106"/>
      <c r="CP467" s="1106"/>
      <c r="CQ467" s="1106"/>
      <c r="CR467" s="1106"/>
      <c r="CS467" s="1106"/>
      <c r="CT467" s="1106"/>
      <c r="CU467" s="1106"/>
      <c r="CV467" s="1106"/>
      <c r="CW467" s="1106"/>
      <c r="CX467" s="1106"/>
      <c r="CY467" s="1106"/>
    </row>
    <row r="468" spans="1:103" s="1116" customFormat="1" ht="15" hidden="1" customHeight="1">
      <c r="A468" s="1397"/>
      <c r="B468" s="1169"/>
      <c r="C468" s="1205"/>
      <c r="D468" s="1106"/>
      <c r="E468" s="1106"/>
      <c r="F468" s="1106"/>
      <c r="G468" s="1106"/>
      <c r="H468" s="1106"/>
      <c r="I468" s="1106"/>
      <c r="J468" s="1106"/>
      <c r="K468" s="1106"/>
      <c r="L468" s="1106"/>
      <c r="M468" s="1106"/>
      <c r="N468" s="1106"/>
      <c r="O468" s="1106"/>
      <c r="P468" s="1106"/>
      <c r="Q468" s="1106"/>
      <c r="R468" s="1106"/>
      <c r="S468" s="1106"/>
      <c r="T468" s="1106"/>
      <c r="U468" s="1106"/>
      <c r="V468" s="1106"/>
      <c r="W468" s="1106"/>
      <c r="X468" s="1106"/>
      <c r="Y468" s="1106"/>
      <c r="Z468" s="1106"/>
      <c r="AA468" s="1106"/>
      <c r="AB468" s="1106"/>
      <c r="AC468" s="1106"/>
      <c r="AD468" s="1106"/>
      <c r="AE468" s="1106"/>
      <c r="AF468" s="1106"/>
      <c r="AG468" s="1106"/>
      <c r="AH468" s="1106"/>
      <c r="AI468" s="1106"/>
      <c r="AJ468" s="1106"/>
      <c r="AK468" s="1106"/>
      <c r="AL468" s="1106"/>
      <c r="AM468" s="1106"/>
      <c r="AN468" s="1106"/>
      <c r="AO468" s="1106"/>
      <c r="AP468" s="1106"/>
      <c r="AQ468" s="1106"/>
      <c r="AR468" s="1106"/>
      <c r="AS468" s="1106"/>
      <c r="AT468" s="1106"/>
      <c r="AU468" s="1106"/>
      <c r="AV468" s="1106"/>
      <c r="AW468" s="1106"/>
      <c r="AX468" s="1106"/>
      <c r="AY468" s="1106"/>
      <c r="AZ468" s="1106"/>
      <c r="BA468" s="1106"/>
      <c r="BB468" s="1106"/>
      <c r="BC468" s="1106"/>
      <c r="BD468" s="1106"/>
      <c r="BE468" s="1106"/>
      <c r="BF468" s="1106"/>
      <c r="BG468" s="1106"/>
      <c r="BH468" s="1106"/>
      <c r="BI468" s="1106"/>
      <c r="BJ468" s="1106"/>
      <c r="BK468" s="1106"/>
      <c r="BL468" s="1106"/>
      <c r="BM468" s="1106"/>
      <c r="BN468" s="1106"/>
      <c r="BO468" s="1106"/>
      <c r="BP468" s="1106"/>
      <c r="BQ468" s="1106"/>
      <c r="BR468" s="1106"/>
      <c r="BS468" s="1106"/>
      <c r="BT468" s="1106"/>
      <c r="BU468" s="1106"/>
      <c r="BV468" s="1106"/>
      <c r="BW468" s="1106"/>
      <c r="BX468" s="1106"/>
      <c r="BY468" s="1106"/>
      <c r="BZ468" s="1106"/>
      <c r="CA468" s="1106"/>
      <c r="CB468" s="1106"/>
      <c r="CC468" s="1106"/>
      <c r="CD468" s="1106"/>
      <c r="CE468" s="1106"/>
      <c r="CF468" s="1106"/>
      <c r="CG468" s="1106"/>
      <c r="CH468" s="1106"/>
      <c r="CI468" s="1106"/>
      <c r="CJ468" s="1106"/>
      <c r="CK468" s="1106"/>
      <c r="CL468" s="1106"/>
      <c r="CM468" s="1106"/>
      <c r="CN468" s="1106"/>
      <c r="CO468" s="1106"/>
      <c r="CP468" s="1106"/>
      <c r="CQ468" s="1106"/>
      <c r="CR468" s="1106"/>
      <c r="CS468" s="1106"/>
      <c r="CT468" s="1106"/>
      <c r="CU468" s="1106"/>
      <c r="CV468" s="1106"/>
      <c r="CW468" s="1106"/>
      <c r="CX468" s="1106"/>
      <c r="CY468" s="1106"/>
    </row>
    <row r="469" spans="1:103" s="1116" customFormat="1" ht="15" hidden="1" customHeight="1">
      <c r="A469" s="1397"/>
      <c r="B469" s="1169"/>
      <c r="C469" s="1205"/>
      <c r="D469" s="1106"/>
      <c r="E469" s="1106"/>
      <c r="F469" s="1106"/>
      <c r="G469" s="1106"/>
      <c r="H469" s="1106"/>
      <c r="I469" s="1106"/>
      <c r="J469" s="1106"/>
      <c r="K469" s="1106"/>
      <c r="L469" s="1106"/>
      <c r="M469" s="1106"/>
      <c r="N469" s="1106"/>
      <c r="O469" s="1106"/>
      <c r="P469" s="1106"/>
      <c r="Q469" s="1106"/>
      <c r="R469" s="1106"/>
      <c r="S469" s="1106"/>
      <c r="T469" s="1106"/>
      <c r="U469" s="1106"/>
      <c r="V469" s="1106"/>
      <c r="W469" s="1106"/>
      <c r="X469" s="1106"/>
      <c r="Y469" s="1106"/>
      <c r="Z469" s="1106"/>
      <c r="AA469" s="1106"/>
      <c r="AB469" s="1106"/>
      <c r="AC469" s="1106"/>
      <c r="AD469" s="1106"/>
      <c r="AE469" s="1106"/>
      <c r="AF469" s="1106"/>
      <c r="AG469" s="1106"/>
      <c r="AH469" s="1106"/>
      <c r="AI469" s="1106"/>
      <c r="AJ469" s="1106"/>
      <c r="AK469" s="1106"/>
      <c r="AL469" s="1106"/>
      <c r="AM469" s="1106"/>
      <c r="AN469" s="1106"/>
      <c r="AO469" s="1106"/>
      <c r="AP469" s="1106"/>
      <c r="AQ469" s="1106"/>
      <c r="AR469" s="1106"/>
      <c r="AS469" s="1106"/>
      <c r="AT469" s="1106"/>
      <c r="AU469" s="1106"/>
      <c r="AV469" s="1106"/>
      <c r="AW469" s="1106"/>
      <c r="AX469" s="1106"/>
      <c r="AY469" s="1106"/>
      <c r="AZ469" s="1106"/>
      <c r="BA469" s="1106"/>
      <c r="BB469" s="1106"/>
      <c r="BC469" s="1106"/>
      <c r="BD469" s="1106"/>
      <c r="BE469" s="1106"/>
      <c r="BF469" s="1106"/>
      <c r="BG469" s="1106"/>
      <c r="BH469" s="1106"/>
      <c r="BI469" s="1106"/>
      <c r="BJ469" s="1106"/>
      <c r="BK469" s="1106"/>
      <c r="BL469" s="1106"/>
      <c r="BM469" s="1106"/>
      <c r="BN469" s="1106"/>
      <c r="BO469" s="1106"/>
      <c r="BP469" s="1106"/>
      <c r="BQ469" s="1106"/>
      <c r="BR469" s="1106"/>
      <c r="BS469" s="1106"/>
      <c r="BT469" s="1106"/>
      <c r="BU469" s="1106"/>
      <c r="BV469" s="1106"/>
      <c r="BW469" s="1106"/>
      <c r="BX469" s="1106"/>
      <c r="BY469" s="1106"/>
      <c r="BZ469" s="1106"/>
      <c r="CA469" s="1106"/>
      <c r="CB469" s="1106"/>
      <c r="CC469" s="1106"/>
      <c r="CD469" s="1106"/>
      <c r="CE469" s="1106"/>
      <c r="CF469" s="1106"/>
      <c r="CG469" s="1106"/>
      <c r="CH469" s="1106"/>
      <c r="CI469" s="1106"/>
      <c r="CJ469" s="1106"/>
      <c r="CK469" s="1106"/>
      <c r="CL469" s="1106"/>
      <c r="CM469" s="1106"/>
      <c r="CN469" s="1106"/>
      <c r="CO469" s="1106"/>
      <c r="CP469" s="1106"/>
      <c r="CQ469" s="1106"/>
      <c r="CR469" s="1106"/>
      <c r="CS469" s="1106"/>
      <c r="CT469" s="1106"/>
      <c r="CU469" s="1106"/>
      <c r="CV469" s="1106"/>
      <c r="CW469" s="1106"/>
      <c r="CX469" s="1106"/>
      <c r="CY469" s="1106"/>
    </row>
    <row r="470" spans="1:103" s="1116" customFormat="1" ht="15" hidden="1" customHeight="1">
      <c r="A470" s="1397"/>
      <c r="B470" s="1169"/>
      <c r="C470" s="1205"/>
      <c r="D470" s="1106"/>
      <c r="E470" s="1106"/>
      <c r="F470" s="1106"/>
      <c r="G470" s="1106"/>
      <c r="H470" s="1106"/>
      <c r="I470" s="1106"/>
      <c r="J470" s="1106"/>
      <c r="K470" s="1106"/>
      <c r="L470" s="1106"/>
      <c r="M470" s="1106"/>
      <c r="N470" s="1106"/>
      <c r="O470" s="1106"/>
      <c r="P470" s="1106"/>
      <c r="Q470" s="1106"/>
      <c r="R470" s="1106"/>
      <c r="S470" s="1106"/>
      <c r="T470" s="1106"/>
      <c r="U470" s="1106"/>
      <c r="V470" s="1106"/>
      <c r="W470" s="1106"/>
      <c r="X470" s="1106"/>
      <c r="Y470" s="1106"/>
      <c r="Z470" s="1106"/>
      <c r="AA470" s="1106"/>
      <c r="AB470" s="1106"/>
      <c r="AC470" s="1106"/>
      <c r="AD470" s="1106"/>
      <c r="AE470" s="1106"/>
      <c r="AF470" s="1106"/>
      <c r="AG470" s="1106"/>
      <c r="AH470" s="1106"/>
      <c r="AI470" s="1106"/>
      <c r="AJ470" s="1106"/>
      <c r="AK470" s="1106"/>
      <c r="AL470" s="1106"/>
      <c r="AM470" s="1106"/>
      <c r="AN470" s="1106"/>
      <c r="AO470" s="1106"/>
      <c r="AP470" s="1106"/>
      <c r="AQ470" s="1106"/>
      <c r="AR470" s="1106"/>
      <c r="AS470" s="1106"/>
      <c r="AT470" s="1106"/>
      <c r="AU470" s="1106"/>
      <c r="AV470" s="1106"/>
      <c r="AW470" s="1106"/>
      <c r="AX470" s="1106"/>
      <c r="AY470" s="1106"/>
      <c r="AZ470" s="1106"/>
      <c r="BA470" s="1106"/>
      <c r="BB470" s="1106"/>
      <c r="BC470" s="1106"/>
      <c r="BD470" s="1106"/>
      <c r="BE470" s="1106"/>
      <c r="BF470" s="1106"/>
      <c r="BG470" s="1106"/>
      <c r="BH470" s="1106"/>
      <c r="BI470" s="1106"/>
      <c r="BJ470" s="1106"/>
      <c r="BK470" s="1106"/>
      <c r="BL470" s="1106"/>
      <c r="BM470" s="1106"/>
      <c r="BN470" s="1106"/>
      <c r="BO470" s="1106"/>
      <c r="BP470" s="1106"/>
      <c r="BQ470" s="1106"/>
      <c r="BR470" s="1106"/>
      <c r="BS470" s="1106"/>
      <c r="BT470" s="1106"/>
      <c r="BU470" s="1106"/>
      <c r="BV470" s="1106"/>
      <c r="BW470" s="1106"/>
      <c r="BX470" s="1106"/>
      <c r="BY470" s="1106"/>
      <c r="BZ470" s="1106"/>
      <c r="CA470" s="1106"/>
      <c r="CB470" s="1106"/>
      <c r="CC470" s="1106"/>
      <c r="CD470" s="1106"/>
      <c r="CE470" s="1106"/>
      <c r="CF470" s="1106"/>
      <c r="CG470" s="1106"/>
      <c r="CH470" s="1106"/>
      <c r="CI470" s="1106"/>
      <c r="CJ470" s="1106"/>
      <c r="CK470" s="1106"/>
      <c r="CL470" s="1106"/>
      <c r="CM470" s="1106"/>
      <c r="CN470" s="1106"/>
      <c r="CO470" s="1106"/>
      <c r="CP470" s="1106"/>
      <c r="CQ470" s="1106"/>
      <c r="CR470" s="1106"/>
      <c r="CS470" s="1106"/>
      <c r="CT470" s="1106"/>
      <c r="CU470" s="1106"/>
      <c r="CV470" s="1106"/>
      <c r="CW470" s="1106"/>
      <c r="CX470" s="1106"/>
      <c r="CY470" s="1106"/>
    </row>
    <row r="471" spans="1:103" s="1116" customFormat="1" ht="15" hidden="1" customHeight="1">
      <c r="A471" s="1397"/>
      <c r="B471" s="1169"/>
      <c r="C471" s="1205"/>
      <c r="D471" s="1106"/>
      <c r="E471" s="1106"/>
      <c r="F471" s="1106"/>
      <c r="G471" s="1106"/>
      <c r="H471" s="1106"/>
      <c r="I471" s="1106"/>
      <c r="J471" s="1106"/>
      <c r="K471" s="1106"/>
      <c r="L471" s="1106"/>
      <c r="M471" s="1106"/>
      <c r="N471" s="1106"/>
      <c r="O471" s="1106"/>
      <c r="P471" s="1106"/>
      <c r="Q471" s="1106"/>
      <c r="R471" s="1106"/>
      <c r="S471" s="1106"/>
      <c r="T471" s="1106"/>
      <c r="U471" s="1106"/>
      <c r="V471" s="1106"/>
      <c r="W471" s="1106"/>
      <c r="X471" s="1106"/>
      <c r="Y471" s="1106"/>
      <c r="Z471" s="1106"/>
      <c r="AA471" s="1106"/>
      <c r="AB471" s="1106"/>
      <c r="AC471" s="1106"/>
      <c r="AD471" s="1106"/>
      <c r="AE471" s="1106"/>
      <c r="AF471" s="1106"/>
      <c r="AG471" s="1106"/>
      <c r="AH471" s="1106"/>
      <c r="AI471" s="1106"/>
      <c r="AJ471" s="1106"/>
      <c r="AK471" s="1106"/>
      <c r="AL471" s="1106"/>
      <c r="AM471" s="1106"/>
      <c r="AN471" s="1106"/>
      <c r="AO471" s="1106"/>
      <c r="AP471" s="1106"/>
      <c r="AQ471" s="1106"/>
      <c r="AR471" s="1106"/>
      <c r="AS471" s="1106"/>
      <c r="AT471" s="1106"/>
      <c r="AU471" s="1106"/>
      <c r="AV471" s="1106"/>
      <c r="AW471" s="1106"/>
      <c r="AX471" s="1106"/>
      <c r="AY471" s="1106"/>
      <c r="AZ471" s="1106"/>
      <c r="BA471" s="1106"/>
      <c r="BB471" s="1106"/>
      <c r="BC471" s="1106"/>
      <c r="BD471" s="1106"/>
      <c r="BE471" s="1106"/>
      <c r="BF471" s="1106"/>
      <c r="BG471" s="1106"/>
      <c r="BH471" s="1106"/>
      <c r="BI471" s="1106"/>
      <c r="BJ471" s="1106"/>
      <c r="BK471" s="1106"/>
      <c r="BL471" s="1106"/>
      <c r="BM471" s="1106"/>
      <c r="BN471" s="1106"/>
      <c r="BO471" s="1106"/>
      <c r="BP471" s="1106"/>
      <c r="BQ471" s="1106"/>
      <c r="BR471" s="1106"/>
      <c r="BS471" s="1106"/>
      <c r="BT471" s="1106"/>
      <c r="BU471" s="1106"/>
      <c r="BV471" s="1106"/>
      <c r="BW471" s="1106"/>
      <c r="BX471" s="1106"/>
      <c r="BY471" s="1106"/>
      <c r="BZ471" s="1106"/>
      <c r="CA471" s="1106"/>
      <c r="CB471" s="1106"/>
      <c r="CC471" s="1106"/>
      <c r="CD471" s="1106"/>
      <c r="CE471" s="1106"/>
      <c r="CF471" s="1106"/>
      <c r="CG471" s="1106"/>
      <c r="CH471" s="1106"/>
      <c r="CI471" s="1106"/>
      <c r="CJ471" s="1106"/>
      <c r="CK471" s="1106"/>
      <c r="CL471" s="1106"/>
      <c r="CM471" s="1106"/>
      <c r="CN471" s="1106"/>
      <c r="CO471" s="1106"/>
      <c r="CP471" s="1106"/>
      <c r="CQ471" s="1106"/>
      <c r="CR471" s="1106"/>
      <c r="CS471" s="1106"/>
      <c r="CT471" s="1106"/>
      <c r="CU471" s="1106"/>
      <c r="CV471" s="1106"/>
      <c r="CW471" s="1106"/>
      <c r="CX471" s="1106"/>
      <c r="CY471" s="1106"/>
    </row>
    <row r="472" spans="1:103" s="1116" customFormat="1" ht="15" hidden="1" customHeight="1">
      <c r="A472" s="1397"/>
      <c r="B472" s="1169"/>
      <c r="C472" s="1205"/>
      <c r="D472" s="1106"/>
      <c r="E472" s="1106"/>
      <c r="F472" s="1106"/>
      <c r="G472" s="1106"/>
      <c r="H472" s="1106"/>
      <c r="I472" s="1106"/>
      <c r="J472" s="1106"/>
      <c r="K472" s="1106"/>
      <c r="L472" s="1106"/>
      <c r="M472" s="1106"/>
      <c r="N472" s="1106"/>
      <c r="O472" s="1106"/>
      <c r="P472" s="1106"/>
      <c r="Q472" s="1106"/>
      <c r="R472" s="1106"/>
      <c r="S472" s="1106"/>
      <c r="T472" s="1106"/>
      <c r="U472" s="1106"/>
      <c r="V472" s="1106"/>
      <c r="W472" s="1106"/>
      <c r="X472" s="1106"/>
      <c r="Y472" s="1106"/>
      <c r="Z472" s="1106"/>
      <c r="AA472" s="1106"/>
      <c r="AB472" s="1106"/>
      <c r="AC472" s="1106"/>
      <c r="AD472" s="1106"/>
      <c r="AE472" s="1106"/>
      <c r="AF472" s="1106"/>
      <c r="AG472" s="1106"/>
      <c r="AH472" s="1106"/>
      <c r="AI472" s="1106"/>
      <c r="AJ472" s="1106"/>
      <c r="AK472" s="1106"/>
      <c r="AL472" s="1106"/>
      <c r="AM472" s="1106"/>
      <c r="AN472" s="1106"/>
      <c r="AO472" s="1106"/>
      <c r="AP472" s="1106"/>
      <c r="AQ472" s="1106"/>
      <c r="AR472" s="1106"/>
      <c r="AS472" s="1106"/>
      <c r="AT472" s="1106"/>
      <c r="AU472" s="1106"/>
      <c r="AV472" s="1106"/>
      <c r="AW472" s="1106"/>
      <c r="AX472" s="1106"/>
      <c r="AY472" s="1106"/>
      <c r="AZ472" s="1106"/>
      <c r="BA472" s="1106"/>
      <c r="BB472" s="1106"/>
      <c r="BC472" s="1106"/>
      <c r="BD472" s="1106"/>
      <c r="BE472" s="1106"/>
      <c r="BF472" s="1106"/>
      <c r="BG472" s="1106"/>
      <c r="BH472" s="1106"/>
      <c r="BI472" s="1106"/>
      <c r="BJ472" s="1106"/>
      <c r="BK472" s="1106"/>
      <c r="BL472" s="1106"/>
      <c r="BM472" s="1106"/>
      <c r="BN472" s="1106"/>
      <c r="BO472" s="1106"/>
      <c r="BP472" s="1106"/>
      <c r="BQ472" s="1106"/>
      <c r="BR472" s="1106"/>
      <c r="BS472" s="1106"/>
      <c r="BT472" s="1106"/>
      <c r="BU472" s="1106"/>
      <c r="BV472" s="1106"/>
      <c r="BW472" s="1106"/>
      <c r="BX472" s="1106"/>
      <c r="BY472" s="1106"/>
      <c r="BZ472" s="1106"/>
      <c r="CA472" s="1106"/>
      <c r="CB472" s="1106"/>
      <c r="CC472" s="1106"/>
      <c r="CD472" s="1106"/>
      <c r="CE472" s="1106"/>
      <c r="CF472" s="1106"/>
      <c r="CG472" s="1106"/>
      <c r="CH472" s="1106"/>
      <c r="CI472" s="1106"/>
      <c r="CJ472" s="1106"/>
      <c r="CK472" s="1106"/>
      <c r="CL472" s="1106"/>
      <c r="CM472" s="1106"/>
      <c r="CN472" s="1106"/>
      <c r="CO472" s="1106"/>
      <c r="CP472" s="1106"/>
      <c r="CQ472" s="1106"/>
      <c r="CR472" s="1106"/>
      <c r="CS472" s="1106"/>
      <c r="CT472" s="1106"/>
      <c r="CU472" s="1106"/>
      <c r="CV472" s="1106"/>
      <c r="CW472" s="1106"/>
      <c r="CX472" s="1106"/>
      <c r="CY472" s="1106"/>
    </row>
    <row r="473" spans="1:103" s="1116" customFormat="1" ht="15" hidden="1" customHeight="1">
      <c r="A473" s="1397"/>
      <c r="B473" s="1169"/>
      <c r="C473" s="1205"/>
      <c r="D473" s="1106"/>
      <c r="E473" s="1106"/>
      <c r="F473" s="1106"/>
      <c r="G473" s="1106"/>
      <c r="H473" s="1106"/>
      <c r="I473" s="1106"/>
      <c r="J473" s="1106"/>
      <c r="K473" s="1106"/>
      <c r="L473" s="1106"/>
      <c r="M473" s="1106"/>
      <c r="N473" s="1106"/>
      <c r="O473" s="1106"/>
      <c r="P473" s="1106"/>
      <c r="Q473" s="1106"/>
      <c r="R473" s="1106"/>
      <c r="S473" s="1106"/>
      <c r="T473" s="1106"/>
      <c r="U473" s="1106"/>
      <c r="V473" s="1106"/>
      <c r="W473" s="1106"/>
      <c r="X473" s="1106"/>
      <c r="Y473" s="1106"/>
      <c r="Z473" s="1106"/>
      <c r="AA473" s="1106"/>
      <c r="AB473" s="1106"/>
      <c r="AC473" s="1106"/>
      <c r="AD473" s="1106"/>
      <c r="AE473" s="1106"/>
      <c r="AF473" s="1106"/>
      <c r="AG473" s="1106"/>
      <c r="AH473" s="1106"/>
      <c r="AI473" s="1106"/>
      <c r="AJ473" s="1106"/>
      <c r="AK473" s="1106"/>
      <c r="AL473" s="1106"/>
      <c r="AM473" s="1106"/>
      <c r="AN473" s="1106"/>
      <c r="AO473" s="1106"/>
      <c r="AP473" s="1106"/>
      <c r="AQ473" s="1106"/>
      <c r="AR473" s="1106"/>
      <c r="AS473" s="1106"/>
      <c r="AT473" s="1106"/>
      <c r="AU473" s="1106"/>
      <c r="AV473" s="1106"/>
      <c r="AW473" s="1106"/>
      <c r="AX473" s="1106"/>
      <c r="AY473" s="1106"/>
      <c r="AZ473" s="1106"/>
      <c r="BA473" s="1106"/>
      <c r="BB473" s="1106"/>
      <c r="BC473" s="1106"/>
      <c r="BD473" s="1106"/>
      <c r="BE473" s="1106"/>
      <c r="BF473" s="1106"/>
      <c r="BG473" s="1106"/>
      <c r="BH473" s="1106"/>
      <c r="BI473" s="1106"/>
      <c r="BJ473" s="1106"/>
      <c r="BK473" s="1106"/>
      <c r="BL473" s="1106"/>
      <c r="BM473" s="1106"/>
      <c r="BN473" s="1106"/>
      <c r="BO473" s="1106"/>
      <c r="BP473" s="1106"/>
      <c r="BQ473" s="1106"/>
      <c r="BR473" s="1106"/>
      <c r="BS473" s="1106"/>
      <c r="BT473" s="1106"/>
      <c r="BU473" s="1106"/>
      <c r="BV473" s="1106"/>
      <c r="BW473" s="1106"/>
      <c r="BX473" s="1106"/>
      <c r="BY473" s="1106"/>
      <c r="BZ473" s="1106"/>
      <c r="CA473" s="1106"/>
      <c r="CB473" s="1106"/>
      <c r="CC473" s="1106"/>
      <c r="CD473" s="1106"/>
      <c r="CE473" s="1106"/>
      <c r="CF473" s="1106"/>
      <c r="CG473" s="1106"/>
      <c r="CH473" s="1106"/>
      <c r="CI473" s="1106"/>
      <c r="CJ473" s="1106"/>
      <c r="CK473" s="1106"/>
      <c r="CL473" s="1106"/>
      <c r="CM473" s="1106"/>
      <c r="CN473" s="1106"/>
      <c r="CO473" s="1106"/>
      <c r="CP473" s="1106"/>
      <c r="CQ473" s="1106"/>
      <c r="CR473" s="1106"/>
      <c r="CS473" s="1106"/>
      <c r="CT473" s="1106"/>
      <c r="CU473" s="1106"/>
      <c r="CV473" s="1106"/>
      <c r="CW473" s="1106"/>
      <c r="CX473" s="1106"/>
      <c r="CY473" s="1106"/>
    </row>
    <row r="474" spans="1:103" s="1116" customFormat="1" ht="15" hidden="1" customHeight="1">
      <c r="A474" s="1397"/>
      <c r="B474" s="1169"/>
      <c r="C474" s="1205"/>
      <c r="D474" s="1106"/>
      <c r="E474" s="1106"/>
      <c r="F474" s="1106"/>
      <c r="G474" s="1106"/>
      <c r="H474" s="1106"/>
      <c r="I474" s="1106"/>
      <c r="J474" s="1106"/>
      <c r="K474" s="1106"/>
      <c r="L474" s="1106"/>
      <c r="M474" s="1106"/>
      <c r="N474" s="1106"/>
      <c r="O474" s="1106"/>
      <c r="P474" s="1106"/>
      <c r="Q474" s="1106"/>
      <c r="R474" s="1106"/>
      <c r="S474" s="1106"/>
      <c r="T474" s="1106"/>
      <c r="U474" s="1106"/>
      <c r="V474" s="1106"/>
      <c r="W474" s="1106"/>
      <c r="X474" s="1106"/>
      <c r="Y474" s="1106"/>
      <c r="Z474" s="1106"/>
      <c r="AA474" s="1106"/>
      <c r="AB474" s="1106"/>
      <c r="AC474" s="1106"/>
      <c r="AD474" s="1106"/>
      <c r="AE474" s="1106"/>
      <c r="AF474" s="1106"/>
      <c r="AG474" s="1106"/>
      <c r="AH474" s="1106"/>
      <c r="AI474" s="1106"/>
      <c r="AJ474" s="1106"/>
      <c r="AK474" s="1106"/>
      <c r="AL474" s="1106"/>
      <c r="AM474" s="1106"/>
      <c r="AN474" s="1106"/>
      <c r="AO474" s="1106"/>
      <c r="AP474" s="1106"/>
      <c r="AQ474" s="1106"/>
      <c r="AR474" s="1106"/>
      <c r="AS474" s="1106"/>
      <c r="AT474" s="1106"/>
      <c r="AU474" s="1106"/>
      <c r="AV474" s="1106"/>
      <c r="AW474" s="1106"/>
      <c r="AX474" s="1106"/>
      <c r="AY474" s="1106"/>
      <c r="AZ474" s="1106"/>
      <c r="BA474" s="1106"/>
      <c r="BB474" s="1106"/>
      <c r="BC474" s="1106"/>
      <c r="BD474" s="1106"/>
      <c r="BE474" s="1106"/>
      <c r="BF474" s="1106"/>
      <c r="BG474" s="1106"/>
      <c r="BH474" s="1106"/>
      <c r="BI474" s="1106"/>
      <c r="BJ474" s="1106"/>
      <c r="BK474" s="1106"/>
      <c r="BL474" s="1106"/>
      <c r="BM474" s="1106"/>
      <c r="BN474" s="1106"/>
      <c r="BO474" s="1106"/>
      <c r="BP474" s="1106"/>
      <c r="BQ474" s="1106"/>
      <c r="BR474" s="1106"/>
      <c r="BS474" s="1106"/>
      <c r="BT474" s="1106"/>
      <c r="BU474" s="1106"/>
      <c r="BV474" s="1106"/>
      <c r="BW474" s="1106"/>
      <c r="BX474" s="1106"/>
      <c r="BY474" s="1106"/>
      <c r="BZ474" s="1106"/>
      <c r="CA474" s="1106"/>
      <c r="CB474" s="1106"/>
      <c r="CC474" s="1106"/>
      <c r="CD474" s="1106"/>
      <c r="CE474" s="1106"/>
      <c r="CF474" s="1106"/>
      <c r="CG474" s="1106"/>
      <c r="CH474" s="1106"/>
      <c r="CI474" s="1106"/>
      <c r="CJ474" s="1106"/>
      <c r="CK474" s="1106"/>
      <c r="CL474" s="1106"/>
      <c r="CM474" s="1106"/>
      <c r="CN474" s="1106"/>
      <c r="CO474" s="1106"/>
      <c r="CP474" s="1106"/>
      <c r="CQ474" s="1106"/>
      <c r="CR474" s="1106"/>
      <c r="CS474" s="1106"/>
      <c r="CT474" s="1106"/>
      <c r="CU474" s="1106"/>
      <c r="CV474" s="1106"/>
      <c r="CW474" s="1106"/>
      <c r="CX474" s="1106"/>
      <c r="CY474" s="1106"/>
    </row>
    <row r="475" spans="1:103" s="1116" customFormat="1" ht="15" hidden="1" customHeight="1">
      <c r="A475" s="1397"/>
      <c r="B475" s="1169"/>
      <c r="C475" s="1205"/>
      <c r="D475" s="1106"/>
      <c r="E475" s="1106"/>
      <c r="F475" s="1106"/>
      <c r="G475" s="1106"/>
      <c r="H475" s="1106"/>
      <c r="I475" s="1106"/>
      <c r="J475" s="1106"/>
      <c r="K475" s="1106"/>
      <c r="L475" s="1106"/>
      <c r="M475" s="1106"/>
      <c r="N475" s="1106"/>
      <c r="O475" s="1106"/>
      <c r="P475" s="1106"/>
      <c r="Q475" s="1106"/>
      <c r="R475" s="1106"/>
      <c r="S475" s="1106"/>
      <c r="T475" s="1106"/>
      <c r="U475" s="1106"/>
      <c r="V475" s="1106"/>
      <c r="W475" s="1106"/>
      <c r="X475" s="1106"/>
      <c r="Y475" s="1106"/>
      <c r="Z475" s="1106"/>
      <c r="AA475" s="1106"/>
      <c r="AB475" s="1106"/>
      <c r="AC475" s="1106"/>
      <c r="AD475" s="1106"/>
      <c r="AE475" s="1106"/>
      <c r="AF475" s="1106"/>
      <c r="AG475" s="1106"/>
      <c r="AH475" s="1106"/>
      <c r="AI475" s="1106"/>
      <c r="AJ475" s="1106"/>
      <c r="AK475" s="1106"/>
      <c r="AL475" s="1106"/>
      <c r="AM475" s="1106"/>
      <c r="AN475" s="1106"/>
      <c r="AO475" s="1106"/>
      <c r="AP475" s="1106"/>
      <c r="AQ475" s="1106"/>
      <c r="AR475" s="1106"/>
      <c r="AS475" s="1106"/>
      <c r="AT475" s="1106"/>
      <c r="AU475" s="1106"/>
      <c r="AV475" s="1106"/>
      <c r="AW475" s="1106"/>
      <c r="AX475" s="1106"/>
      <c r="AY475" s="1106"/>
      <c r="AZ475" s="1106"/>
      <c r="BA475" s="1106"/>
      <c r="BB475" s="1106"/>
      <c r="BC475" s="1106"/>
      <c r="BD475" s="1106"/>
      <c r="BE475" s="1106"/>
      <c r="BF475" s="1106"/>
      <c r="BG475" s="1106"/>
      <c r="BH475" s="1106"/>
      <c r="BI475" s="1106"/>
      <c r="BJ475" s="1106"/>
      <c r="BK475" s="1106"/>
      <c r="BL475" s="1106"/>
      <c r="BM475" s="1106"/>
      <c r="BN475" s="1106"/>
      <c r="BO475" s="1106"/>
      <c r="BP475" s="1106"/>
      <c r="BQ475" s="1106"/>
      <c r="BR475" s="1106"/>
      <c r="BS475" s="1106"/>
      <c r="BT475" s="1106"/>
      <c r="BU475" s="1106"/>
      <c r="BV475" s="1106"/>
      <c r="BW475" s="1106"/>
      <c r="BX475" s="1106"/>
      <c r="BY475" s="1106"/>
      <c r="BZ475" s="1106"/>
      <c r="CA475" s="1106"/>
      <c r="CB475" s="1106"/>
      <c r="CC475" s="1106"/>
      <c r="CD475" s="1106"/>
      <c r="CE475" s="1106"/>
      <c r="CF475" s="1106"/>
      <c r="CG475" s="1106"/>
      <c r="CH475" s="1106"/>
      <c r="CI475" s="1106"/>
      <c r="CJ475" s="1106"/>
      <c r="CK475" s="1106"/>
      <c r="CL475" s="1106"/>
      <c r="CM475" s="1106"/>
      <c r="CN475" s="1106"/>
      <c r="CO475" s="1106"/>
      <c r="CP475" s="1106"/>
      <c r="CQ475" s="1106"/>
      <c r="CR475" s="1106"/>
      <c r="CS475" s="1106"/>
      <c r="CT475" s="1106"/>
      <c r="CU475" s="1106"/>
      <c r="CV475" s="1106"/>
      <c r="CW475" s="1106"/>
      <c r="CX475" s="1106"/>
      <c r="CY475" s="1106"/>
    </row>
    <row r="476" spans="1:103" s="1116" customFormat="1" ht="15" hidden="1" customHeight="1">
      <c r="A476" s="1397"/>
      <c r="B476" s="1169"/>
      <c r="C476" s="1205"/>
      <c r="D476" s="1106"/>
      <c r="E476" s="1106"/>
      <c r="F476" s="1106"/>
      <c r="G476" s="1106"/>
      <c r="H476" s="1106"/>
      <c r="I476" s="1106"/>
      <c r="J476" s="1106"/>
      <c r="K476" s="1106"/>
      <c r="L476" s="1106"/>
      <c r="M476" s="1106"/>
      <c r="N476" s="1106"/>
      <c r="O476" s="1106"/>
      <c r="P476" s="1106"/>
      <c r="Q476" s="1106"/>
      <c r="R476" s="1106"/>
      <c r="S476" s="1106"/>
      <c r="T476" s="1106"/>
      <c r="U476" s="1106"/>
      <c r="V476" s="1106"/>
      <c r="W476" s="1106"/>
      <c r="X476" s="1106"/>
      <c r="Y476" s="1106"/>
      <c r="Z476" s="1106"/>
      <c r="AA476" s="1106"/>
      <c r="AB476" s="1106"/>
      <c r="AC476" s="1106"/>
      <c r="AD476" s="1106"/>
      <c r="AE476" s="1106"/>
      <c r="AF476" s="1106"/>
      <c r="AG476" s="1106"/>
      <c r="AH476" s="1106"/>
      <c r="AI476" s="1106"/>
      <c r="AJ476" s="1106"/>
      <c r="AK476" s="1106"/>
      <c r="AL476" s="1106"/>
      <c r="AM476" s="1106"/>
      <c r="AN476" s="1106"/>
      <c r="AO476" s="1106"/>
      <c r="AP476" s="1106"/>
      <c r="AQ476" s="1106"/>
      <c r="AR476" s="1106"/>
      <c r="AS476" s="1106"/>
      <c r="AT476" s="1106"/>
      <c r="AU476" s="1106"/>
      <c r="AV476" s="1106"/>
      <c r="AW476" s="1106"/>
      <c r="AX476" s="1106"/>
      <c r="AY476" s="1106"/>
      <c r="AZ476" s="1106"/>
      <c r="BA476" s="1106"/>
      <c r="BB476" s="1106"/>
      <c r="BC476" s="1106"/>
      <c r="BD476" s="1106"/>
      <c r="BE476" s="1106"/>
      <c r="BF476" s="1106"/>
      <c r="BG476" s="1106"/>
      <c r="BH476" s="1106"/>
      <c r="BI476" s="1106"/>
      <c r="BJ476" s="1106"/>
      <c r="BK476" s="1106"/>
      <c r="BL476" s="1106"/>
      <c r="BM476" s="1106"/>
      <c r="BN476" s="1106"/>
      <c r="BO476" s="1106"/>
      <c r="BP476" s="1106"/>
      <c r="BQ476" s="1106"/>
      <c r="BR476" s="1106"/>
      <c r="BS476" s="1106"/>
      <c r="BT476" s="1106"/>
      <c r="BU476" s="1106"/>
      <c r="BV476" s="1106"/>
      <c r="BW476" s="1106"/>
      <c r="BX476" s="1106"/>
      <c r="BY476" s="1106"/>
      <c r="BZ476" s="1106"/>
      <c r="CA476" s="1106"/>
      <c r="CB476" s="1106"/>
      <c r="CC476" s="1106"/>
      <c r="CD476" s="1106"/>
      <c r="CE476" s="1106"/>
      <c r="CF476" s="1106"/>
      <c r="CG476" s="1106"/>
      <c r="CH476" s="1106"/>
      <c r="CI476" s="1106"/>
      <c r="CJ476" s="1106"/>
      <c r="CK476" s="1106"/>
      <c r="CL476" s="1106"/>
      <c r="CM476" s="1106"/>
      <c r="CN476" s="1106"/>
      <c r="CO476" s="1106"/>
      <c r="CP476" s="1106"/>
      <c r="CQ476" s="1106"/>
      <c r="CR476" s="1106"/>
      <c r="CS476" s="1106"/>
      <c r="CT476" s="1106"/>
      <c r="CU476" s="1106"/>
      <c r="CV476" s="1106"/>
      <c r="CW476" s="1106"/>
      <c r="CX476" s="1106"/>
      <c r="CY476" s="1106"/>
    </row>
    <row r="477" spans="1:103" s="1116" customFormat="1" ht="15" hidden="1" customHeight="1">
      <c r="A477" s="1397"/>
      <c r="B477" s="1169"/>
      <c r="C477" s="1205"/>
      <c r="D477" s="1106"/>
      <c r="E477" s="1106"/>
      <c r="F477" s="1106"/>
      <c r="G477" s="1106"/>
      <c r="H477" s="1106"/>
      <c r="I477" s="1106"/>
      <c r="J477" s="1106"/>
      <c r="K477" s="1106"/>
      <c r="L477" s="1106"/>
      <c r="M477" s="1106"/>
      <c r="N477" s="1106"/>
      <c r="O477" s="1106"/>
      <c r="P477" s="1106"/>
      <c r="Q477" s="1106"/>
      <c r="R477" s="1106"/>
      <c r="S477" s="1106"/>
      <c r="T477" s="1106"/>
      <c r="U477" s="1106"/>
      <c r="V477" s="1106"/>
      <c r="W477" s="1106"/>
      <c r="X477" s="1106"/>
      <c r="Y477" s="1106"/>
      <c r="Z477" s="1106"/>
      <c r="AA477" s="1106"/>
      <c r="AB477" s="1106"/>
      <c r="AC477" s="1106"/>
      <c r="AD477" s="1106"/>
      <c r="AE477" s="1106"/>
      <c r="AF477" s="1106"/>
      <c r="AG477" s="1106"/>
      <c r="AH477" s="1106"/>
      <c r="AI477" s="1106"/>
      <c r="AJ477" s="1106"/>
      <c r="AK477" s="1106"/>
      <c r="AL477" s="1106"/>
      <c r="AM477" s="1106"/>
      <c r="AN477" s="1106"/>
      <c r="AO477" s="1106"/>
      <c r="AP477" s="1106"/>
      <c r="AQ477" s="1106"/>
      <c r="AR477" s="1106"/>
      <c r="AS477" s="1106"/>
      <c r="AT477" s="1106"/>
      <c r="AU477" s="1106"/>
      <c r="AV477" s="1106"/>
      <c r="AW477" s="1106"/>
      <c r="AX477" s="1106"/>
      <c r="AY477" s="1106"/>
      <c r="AZ477" s="1106"/>
      <c r="BA477" s="1106"/>
      <c r="BB477" s="1106"/>
      <c r="BC477" s="1106"/>
      <c r="BD477" s="1106"/>
      <c r="BE477" s="1106"/>
      <c r="BF477" s="1106"/>
      <c r="BG477" s="1106"/>
      <c r="BH477" s="1106"/>
      <c r="BI477" s="1106"/>
      <c r="BJ477" s="1106"/>
      <c r="BK477" s="1106"/>
      <c r="BL477" s="1106"/>
      <c r="BM477" s="1106"/>
      <c r="BN477" s="1106"/>
      <c r="BO477" s="1106"/>
      <c r="BP477" s="1106"/>
      <c r="BQ477" s="1106"/>
      <c r="BR477" s="1106"/>
      <c r="BS477" s="1106"/>
      <c r="BT477" s="1106"/>
      <c r="BU477" s="1106"/>
      <c r="BV477" s="1106"/>
      <c r="BW477" s="1106"/>
      <c r="BX477" s="1106"/>
      <c r="BY477" s="1106"/>
      <c r="BZ477" s="1106"/>
      <c r="CA477" s="1106"/>
      <c r="CB477" s="1106"/>
      <c r="CC477" s="1106"/>
      <c r="CD477" s="1106"/>
      <c r="CE477" s="1106"/>
      <c r="CF477" s="1106"/>
      <c r="CG477" s="1106"/>
      <c r="CH477" s="1106"/>
      <c r="CI477" s="1106"/>
      <c r="CJ477" s="1106"/>
      <c r="CK477" s="1106"/>
      <c r="CL477" s="1106"/>
      <c r="CM477" s="1106"/>
      <c r="CN477" s="1106"/>
      <c r="CO477" s="1106"/>
      <c r="CP477" s="1106"/>
      <c r="CQ477" s="1106"/>
      <c r="CR477" s="1106"/>
      <c r="CS477" s="1106"/>
      <c r="CT477" s="1106"/>
      <c r="CU477" s="1106"/>
      <c r="CV477" s="1106"/>
      <c r="CW477" s="1106"/>
      <c r="CX477" s="1106"/>
      <c r="CY477" s="1106"/>
    </row>
    <row r="478" spans="1:103" s="1116" customFormat="1" ht="15" hidden="1" customHeight="1">
      <c r="A478" s="1397"/>
      <c r="B478" s="1169"/>
      <c r="C478" s="1205"/>
      <c r="D478" s="1106"/>
      <c r="E478" s="1106"/>
      <c r="F478" s="1106"/>
      <c r="G478" s="1106"/>
      <c r="H478" s="1106"/>
      <c r="I478" s="1106"/>
      <c r="J478" s="1106"/>
      <c r="K478" s="1106"/>
      <c r="L478" s="1106"/>
      <c r="M478" s="1106"/>
      <c r="N478" s="1106"/>
      <c r="O478" s="1106"/>
      <c r="P478" s="1106"/>
      <c r="Q478" s="1106"/>
      <c r="R478" s="1106"/>
      <c r="S478" s="1106"/>
      <c r="T478" s="1106"/>
      <c r="U478" s="1106"/>
      <c r="V478" s="1106"/>
      <c r="W478" s="1106"/>
      <c r="X478" s="1106"/>
      <c r="Y478" s="1106"/>
      <c r="Z478" s="1106"/>
      <c r="AA478" s="1106"/>
      <c r="AB478" s="1106"/>
      <c r="AC478" s="1106"/>
      <c r="AD478" s="1106"/>
      <c r="AE478" s="1106"/>
      <c r="AF478" s="1106"/>
      <c r="AG478" s="1106"/>
      <c r="AH478" s="1106"/>
      <c r="AI478" s="1106"/>
      <c r="AJ478" s="1106"/>
      <c r="AK478" s="1106"/>
      <c r="AL478" s="1106"/>
      <c r="AM478" s="1106"/>
      <c r="AN478" s="1106"/>
      <c r="AO478" s="1106"/>
      <c r="AP478" s="1106"/>
      <c r="AQ478" s="1106"/>
      <c r="AR478" s="1106"/>
      <c r="AS478" s="1106"/>
      <c r="AT478" s="1106"/>
      <c r="AU478" s="1106"/>
      <c r="AV478" s="1106"/>
      <c r="AW478" s="1106"/>
      <c r="AX478" s="1106"/>
      <c r="AY478" s="1106"/>
      <c r="AZ478" s="1106"/>
      <c r="BA478" s="1106"/>
      <c r="BB478" s="1106"/>
      <c r="BC478" s="1106"/>
      <c r="BD478" s="1106"/>
      <c r="BE478" s="1106"/>
      <c r="BF478" s="1106"/>
      <c r="BG478" s="1106"/>
      <c r="BH478" s="1106"/>
      <c r="BI478" s="1106"/>
      <c r="BJ478" s="1106"/>
      <c r="BK478" s="1106"/>
      <c r="BL478" s="1106"/>
      <c r="BM478" s="1106"/>
      <c r="BN478" s="1106"/>
      <c r="BO478" s="1106"/>
      <c r="BP478" s="1106"/>
      <c r="BQ478" s="1106"/>
      <c r="BR478" s="1106"/>
      <c r="BS478" s="1106"/>
      <c r="BT478" s="1106"/>
      <c r="BU478" s="1106"/>
      <c r="BV478" s="1106"/>
      <c r="BW478" s="1106"/>
      <c r="BX478" s="1106"/>
      <c r="BY478" s="1106"/>
      <c r="BZ478" s="1106"/>
      <c r="CA478" s="1106"/>
      <c r="CB478" s="1106"/>
      <c r="CC478" s="1106"/>
      <c r="CD478" s="1106"/>
      <c r="CE478" s="1106"/>
      <c r="CF478" s="1106"/>
      <c r="CG478" s="1106"/>
      <c r="CH478" s="1106"/>
      <c r="CI478" s="1106"/>
      <c r="CJ478" s="1106"/>
      <c r="CK478" s="1106"/>
      <c r="CL478" s="1106"/>
      <c r="CM478" s="1106"/>
      <c r="CN478" s="1106"/>
      <c r="CO478" s="1106"/>
      <c r="CP478" s="1106"/>
      <c r="CQ478" s="1106"/>
      <c r="CR478" s="1106"/>
      <c r="CS478" s="1106"/>
      <c r="CT478" s="1106"/>
      <c r="CU478" s="1106"/>
      <c r="CV478" s="1106"/>
      <c r="CW478" s="1106"/>
      <c r="CX478" s="1106"/>
      <c r="CY478" s="1106"/>
    </row>
    <row r="479" spans="1:103" s="1116" customFormat="1" ht="15" hidden="1" customHeight="1">
      <c r="A479" s="1397"/>
      <c r="B479" s="1169"/>
      <c r="C479" s="1205"/>
      <c r="D479" s="1106"/>
      <c r="E479" s="1106"/>
      <c r="F479" s="1106"/>
      <c r="G479" s="1106"/>
      <c r="H479" s="1106"/>
      <c r="I479" s="1106"/>
      <c r="J479" s="1106"/>
      <c r="K479" s="1106"/>
      <c r="L479" s="1106"/>
      <c r="M479" s="1106"/>
      <c r="N479" s="1106"/>
      <c r="O479" s="1106"/>
      <c r="P479" s="1106"/>
      <c r="Q479" s="1106"/>
      <c r="R479" s="1106"/>
      <c r="S479" s="1106"/>
      <c r="T479" s="1106"/>
      <c r="U479" s="1106"/>
      <c r="V479" s="1106"/>
      <c r="W479" s="1106"/>
      <c r="X479" s="1106"/>
      <c r="Y479" s="1106"/>
      <c r="Z479" s="1106"/>
      <c r="AA479" s="1106"/>
      <c r="AB479" s="1106"/>
      <c r="AC479" s="1106"/>
      <c r="AD479" s="1106"/>
      <c r="AE479" s="1106"/>
      <c r="AF479" s="1106"/>
      <c r="AG479" s="1106"/>
      <c r="AH479" s="1106"/>
      <c r="AI479" s="1106"/>
      <c r="AJ479" s="1106"/>
      <c r="AK479" s="1106"/>
      <c r="AL479" s="1106"/>
      <c r="AM479" s="1106"/>
      <c r="AN479" s="1106"/>
      <c r="AO479" s="1106"/>
      <c r="AP479" s="1106"/>
      <c r="AQ479" s="1106"/>
      <c r="AR479" s="1106"/>
      <c r="AS479" s="1106"/>
      <c r="AT479" s="1106"/>
      <c r="AU479" s="1106"/>
      <c r="AV479" s="1106"/>
      <c r="AW479" s="1106"/>
      <c r="AX479" s="1106"/>
      <c r="AY479" s="1106"/>
      <c r="AZ479" s="1106"/>
      <c r="BA479" s="1106"/>
      <c r="BB479" s="1106"/>
      <c r="BC479" s="1106"/>
      <c r="BD479" s="1106"/>
      <c r="BE479" s="1106"/>
      <c r="BF479" s="1106"/>
      <c r="BG479" s="1106"/>
      <c r="BH479" s="1106"/>
      <c r="BI479" s="1106"/>
      <c r="BJ479" s="1106"/>
      <c r="BK479" s="1106"/>
      <c r="BL479" s="1106"/>
      <c r="BM479" s="1106"/>
      <c r="BN479" s="1106"/>
      <c r="BO479" s="1106"/>
      <c r="BP479" s="1106"/>
      <c r="BQ479" s="1106"/>
      <c r="BR479" s="1106"/>
      <c r="BS479" s="1106"/>
      <c r="BT479" s="1106"/>
      <c r="BU479" s="1106"/>
      <c r="BV479" s="1106"/>
      <c r="BW479" s="1106"/>
      <c r="BX479" s="1106"/>
      <c r="BY479" s="1106"/>
      <c r="BZ479" s="1106"/>
      <c r="CA479" s="1106"/>
      <c r="CB479" s="1106"/>
      <c r="CC479" s="1106"/>
      <c r="CD479" s="1106"/>
      <c r="CE479" s="1106"/>
      <c r="CF479" s="1106"/>
      <c r="CG479" s="1106"/>
      <c r="CH479" s="1106"/>
      <c r="CI479" s="1106"/>
      <c r="CJ479" s="1106"/>
      <c r="CK479" s="1106"/>
      <c r="CL479" s="1106"/>
      <c r="CM479" s="1106"/>
      <c r="CN479" s="1106"/>
      <c r="CO479" s="1106"/>
      <c r="CP479" s="1106"/>
      <c r="CQ479" s="1106"/>
      <c r="CR479" s="1106"/>
      <c r="CS479" s="1106"/>
      <c r="CT479" s="1106"/>
      <c r="CU479" s="1106"/>
      <c r="CV479" s="1106"/>
      <c r="CW479" s="1106"/>
      <c r="CX479" s="1106"/>
      <c r="CY479" s="1106"/>
    </row>
    <row r="480" spans="1:103" s="1116" customFormat="1" ht="15" hidden="1" customHeight="1">
      <c r="A480" s="1397"/>
      <c r="B480" s="1169"/>
      <c r="C480" s="1205"/>
      <c r="D480" s="1106"/>
      <c r="E480" s="1106"/>
      <c r="F480" s="1106"/>
      <c r="G480" s="1106"/>
      <c r="H480" s="1106"/>
      <c r="I480" s="1106"/>
      <c r="J480" s="1106"/>
      <c r="K480" s="1106"/>
      <c r="L480" s="1106"/>
      <c r="M480" s="1106"/>
      <c r="N480" s="1106"/>
      <c r="O480" s="1106"/>
      <c r="P480" s="1106"/>
      <c r="Q480" s="1106"/>
      <c r="R480" s="1106"/>
      <c r="S480" s="1106"/>
      <c r="T480" s="1106"/>
      <c r="U480" s="1106"/>
      <c r="V480" s="1106"/>
      <c r="W480" s="1106"/>
      <c r="X480" s="1106"/>
      <c r="Y480" s="1106"/>
      <c r="Z480" s="1106"/>
      <c r="AA480" s="1106"/>
      <c r="AB480" s="1106"/>
      <c r="AC480" s="1106"/>
      <c r="AD480" s="1106"/>
      <c r="AE480" s="1106"/>
      <c r="AF480" s="1106"/>
      <c r="AG480" s="1106"/>
      <c r="AH480" s="1106"/>
      <c r="AI480" s="1106"/>
      <c r="AJ480" s="1106"/>
      <c r="AK480" s="1106"/>
      <c r="AL480" s="1106"/>
      <c r="AM480" s="1106"/>
      <c r="AN480" s="1106"/>
      <c r="AO480" s="1106"/>
      <c r="AP480" s="1106"/>
      <c r="AQ480" s="1106"/>
      <c r="AR480" s="1106"/>
      <c r="AS480" s="1106"/>
      <c r="AT480" s="1106"/>
      <c r="AU480" s="1106"/>
      <c r="AV480" s="1106"/>
      <c r="AW480" s="1106"/>
      <c r="AX480" s="1106"/>
      <c r="AY480" s="1106"/>
      <c r="AZ480" s="1106"/>
      <c r="BA480" s="1106"/>
      <c r="BB480" s="1106"/>
      <c r="BC480" s="1106"/>
      <c r="BD480" s="1106"/>
      <c r="BE480" s="1106"/>
      <c r="BF480" s="1106"/>
      <c r="BG480" s="1106"/>
      <c r="BH480" s="1106"/>
      <c r="BI480" s="1106"/>
      <c r="BJ480" s="1106"/>
      <c r="BK480" s="1106"/>
      <c r="BL480" s="1106"/>
      <c r="BM480" s="1106"/>
      <c r="BN480" s="1106"/>
      <c r="BO480" s="1106"/>
      <c r="BP480" s="1106"/>
      <c r="BQ480" s="1106"/>
      <c r="BR480" s="1106"/>
      <c r="BS480" s="1106"/>
      <c r="BT480" s="1106"/>
      <c r="BU480" s="1106"/>
      <c r="BV480" s="1106"/>
      <c r="BW480" s="1106"/>
      <c r="BX480" s="1106"/>
      <c r="BY480" s="1106"/>
      <c r="BZ480" s="1106"/>
      <c r="CA480" s="1106"/>
      <c r="CB480" s="1106"/>
      <c r="CC480" s="1106"/>
      <c r="CD480" s="1106"/>
      <c r="CE480" s="1106"/>
      <c r="CF480" s="1106"/>
      <c r="CG480" s="1106"/>
      <c r="CH480" s="1106"/>
      <c r="CI480" s="1106"/>
      <c r="CJ480" s="1106"/>
      <c r="CK480" s="1106"/>
      <c r="CL480" s="1106"/>
      <c r="CM480" s="1106"/>
      <c r="CN480" s="1106"/>
      <c r="CO480" s="1106"/>
      <c r="CP480" s="1106"/>
      <c r="CQ480" s="1106"/>
      <c r="CR480" s="1106"/>
      <c r="CS480" s="1106"/>
      <c r="CT480" s="1106"/>
      <c r="CU480" s="1106"/>
      <c r="CV480" s="1106"/>
      <c r="CW480" s="1106"/>
      <c r="CX480" s="1106"/>
      <c r="CY480" s="1106"/>
    </row>
    <row r="481" spans="1:103" s="1116" customFormat="1" ht="15" hidden="1" customHeight="1">
      <c r="A481" s="1397"/>
      <c r="B481" s="1169"/>
      <c r="C481" s="1205"/>
      <c r="D481" s="1106"/>
      <c r="E481" s="1106"/>
      <c r="F481" s="1106"/>
      <c r="G481" s="1106"/>
      <c r="H481" s="1106"/>
      <c r="I481" s="1106"/>
      <c r="J481" s="1106"/>
      <c r="K481" s="1106"/>
      <c r="L481" s="1106"/>
      <c r="M481" s="1106"/>
      <c r="N481" s="1106"/>
      <c r="O481" s="1106"/>
      <c r="P481" s="1106"/>
      <c r="Q481" s="1106"/>
      <c r="R481" s="1106"/>
      <c r="S481" s="1106"/>
      <c r="T481" s="1106"/>
      <c r="U481" s="1106"/>
      <c r="V481" s="1106"/>
      <c r="W481" s="1106"/>
      <c r="X481" s="1106"/>
      <c r="Y481" s="1106"/>
      <c r="Z481" s="1106"/>
      <c r="AA481" s="1106"/>
      <c r="AB481" s="1106"/>
      <c r="AC481" s="1106"/>
      <c r="AD481" s="1106"/>
      <c r="AE481" s="1106"/>
      <c r="AF481" s="1106"/>
      <c r="AG481" s="1106"/>
      <c r="AH481" s="1106"/>
      <c r="AI481" s="1106"/>
      <c r="AJ481" s="1106"/>
      <c r="AK481" s="1106"/>
      <c r="AL481" s="1106"/>
      <c r="AM481" s="1106"/>
      <c r="AN481" s="1106"/>
      <c r="AO481" s="1106"/>
      <c r="AP481" s="1106"/>
      <c r="AQ481" s="1106"/>
      <c r="AR481" s="1106"/>
      <c r="AS481" s="1106"/>
      <c r="AT481" s="1106"/>
      <c r="AU481" s="1106"/>
      <c r="AV481" s="1106"/>
      <c r="AW481" s="1106"/>
      <c r="AX481" s="1106"/>
      <c r="AY481" s="1106"/>
      <c r="AZ481" s="1106"/>
      <c r="BA481" s="1106"/>
      <c r="BB481" s="1106"/>
      <c r="BC481" s="1106"/>
      <c r="BD481" s="1106"/>
      <c r="BE481" s="1106"/>
      <c r="BF481" s="1106"/>
      <c r="BG481" s="1106"/>
      <c r="BH481" s="1106"/>
      <c r="BI481" s="1106"/>
      <c r="BJ481" s="1106"/>
      <c r="BK481" s="1106"/>
      <c r="BL481" s="1106"/>
      <c r="BM481" s="1106"/>
      <c r="BN481" s="1106"/>
      <c r="BO481" s="1106"/>
      <c r="BP481" s="1106"/>
      <c r="BQ481" s="1106"/>
      <c r="BR481" s="1106"/>
      <c r="BS481" s="1106"/>
      <c r="BT481" s="1106"/>
      <c r="BU481" s="1106"/>
      <c r="BV481" s="1106"/>
      <c r="BW481" s="1106"/>
      <c r="BX481" s="1106"/>
      <c r="BY481" s="1106"/>
      <c r="BZ481" s="1106"/>
      <c r="CA481" s="1106"/>
      <c r="CB481" s="1106"/>
      <c r="CC481" s="1106"/>
      <c r="CD481" s="1106"/>
      <c r="CE481" s="1106"/>
      <c r="CF481" s="1106"/>
      <c r="CG481" s="1106"/>
      <c r="CH481" s="1106"/>
      <c r="CI481" s="1106"/>
      <c r="CJ481" s="1106"/>
      <c r="CK481" s="1106"/>
      <c r="CL481" s="1106"/>
      <c r="CM481" s="1106"/>
      <c r="CN481" s="1106"/>
      <c r="CO481" s="1106"/>
      <c r="CP481" s="1106"/>
      <c r="CQ481" s="1106"/>
      <c r="CR481" s="1106"/>
      <c r="CS481" s="1106"/>
      <c r="CT481" s="1106"/>
      <c r="CU481" s="1106"/>
      <c r="CV481" s="1106"/>
      <c r="CW481" s="1106"/>
      <c r="CX481" s="1106"/>
      <c r="CY481" s="1106"/>
    </row>
    <row r="482" spans="1:103" s="1116" customFormat="1" ht="15" hidden="1" customHeight="1">
      <c r="A482" s="1397"/>
      <c r="B482" s="1169"/>
      <c r="C482" s="1205"/>
      <c r="D482" s="1106"/>
      <c r="E482" s="1106"/>
      <c r="F482" s="1106"/>
      <c r="G482" s="1106"/>
      <c r="H482" s="1106"/>
      <c r="I482" s="1106"/>
      <c r="J482" s="1106"/>
      <c r="K482" s="1106"/>
      <c r="L482" s="1106"/>
      <c r="M482" s="1106"/>
      <c r="N482" s="1106"/>
      <c r="O482" s="1106"/>
      <c r="P482" s="1106"/>
      <c r="Q482" s="1106"/>
      <c r="R482" s="1106"/>
      <c r="S482" s="1106"/>
      <c r="T482" s="1106"/>
      <c r="U482" s="1106"/>
      <c r="V482" s="1106"/>
      <c r="W482" s="1106"/>
      <c r="X482" s="1106"/>
      <c r="Y482" s="1106"/>
      <c r="Z482" s="1106"/>
      <c r="AA482" s="1106"/>
      <c r="AB482" s="1106"/>
      <c r="AC482" s="1106"/>
      <c r="AD482" s="1106"/>
      <c r="AE482" s="1106"/>
      <c r="AF482" s="1106"/>
      <c r="AG482" s="1106"/>
      <c r="AH482" s="1106"/>
      <c r="AI482" s="1106"/>
      <c r="AJ482" s="1106"/>
      <c r="AK482" s="1106"/>
      <c r="AL482" s="1106"/>
      <c r="AM482" s="1106"/>
      <c r="AN482" s="1106"/>
      <c r="AO482" s="1106"/>
      <c r="AP482" s="1106"/>
      <c r="AQ482" s="1106"/>
      <c r="AR482" s="1106"/>
      <c r="AS482" s="1106"/>
      <c r="AT482" s="1106"/>
      <c r="AU482" s="1106"/>
      <c r="AV482" s="1106"/>
      <c r="AW482" s="1106"/>
      <c r="AX482" s="1106"/>
      <c r="AY482" s="1106"/>
      <c r="AZ482" s="1106"/>
      <c r="BA482" s="1106"/>
      <c r="BB482" s="1106"/>
      <c r="BC482" s="1106"/>
      <c r="BD482" s="1106"/>
      <c r="BE482" s="1106"/>
      <c r="BF482" s="1106"/>
      <c r="BG482" s="1106"/>
      <c r="BH482" s="1106"/>
      <c r="BI482" s="1106"/>
      <c r="BJ482" s="1106"/>
      <c r="BK482" s="1106"/>
      <c r="BL482" s="1106"/>
      <c r="BM482" s="1106"/>
      <c r="BN482" s="1106"/>
      <c r="BO482" s="1106"/>
      <c r="BP482" s="1106"/>
      <c r="BQ482" s="1106"/>
      <c r="BR482" s="1106"/>
      <c r="BS482" s="1106"/>
      <c r="BT482" s="1106"/>
      <c r="BU482" s="1106"/>
      <c r="BV482" s="1106"/>
      <c r="BW482" s="1106"/>
      <c r="BX482" s="1106"/>
      <c r="BY482" s="1106"/>
      <c r="BZ482" s="1106"/>
      <c r="CA482" s="1106"/>
      <c r="CB482" s="1106"/>
      <c r="CC482" s="1106"/>
      <c r="CD482" s="1106"/>
      <c r="CE482" s="1106"/>
      <c r="CF482" s="1106"/>
      <c r="CG482" s="1106"/>
      <c r="CH482" s="1106"/>
      <c r="CI482" s="1106"/>
      <c r="CJ482" s="1106"/>
      <c r="CK482" s="1106"/>
      <c r="CL482" s="1106"/>
      <c r="CM482" s="1106"/>
      <c r="CN482" s="1106"/>
      <c r="CO482" s="1106"/>
      <c r="CP482" s="1106"/>
      <c r="CQ482" s="1106"/>
      <c r="CR482" s="1106"/>
      <c r="CS482" s="1106"/>
      <c r="CT482" s="1106"/>
      <c r="CU482" s="1106"/>
      <c r="CV482" s="1106"/>
      <c r="CW482" s="1106"/>
      <c r="CX482" s="1106"/>
      <c r="CY482" s="1106"/>
    </row>
    <row r="483" spans="1:103" s="1116" customFormat="1" ht="15" hidden="1" customHeight="1">
      <c r="A483" s="1397"/>
      <c r="B483" s="1169"/>
      <c r="C483" s="1205"/>
      <c r="D483" s="1106"/>
      <c r="E483" s="1106"/>
      <c r="F483" s="1106"/>
      <c r="G483" s="1106"/>
      <c r="H483" s="1106"/>
      <c r="I483" s="1106"/>
      <c r="J483" s="1106"/>
      <c r="K483" s="1106"/>
      <c r="L483" s="1106"/>
      <c r="M483" s="1106"/>
      <c r="N483" s="1106"/>
      <c r="O483" s="1106"/>
      <c r="P483" s="1106"/>
      <c r="Q483" s="1106"/>
      <c r="R483" s="1106"/>
      <c r="S483" s="1106"/>
      <c r="T483" s="1106"/>
      <c r="U483" s="1106"/>
      <c r="V483" s="1106"/>
      <c r="W483" s="1106"/>
      <c r="X483" s="1106"/>
      <c r="Y483" s="1106"/>
      <c r="Z483" s="1106"/>
      <c r="AA483" s="1106"/>
      <c r="AB483" s="1106"/>
      <c r="AC483" s="1106"/>
      <c r="AD483" s="1106"/>
      <c r="AE483" s="1106"/>
      <c r="AF483" s="1106"/>
      <c r="AG483" s="1106"/>
      <c r="AH483" s="1106"/>
      <c r="AI483" s="1106"/>
      <c r="AJ483" s="1106"/>
      <c r="AK483" s="1106"/>
      <c r="AL483" s="1106"/>
      <c r="AM483" s="1106"/>
      <c r="AN483" s="1106"/>
      <c r="AO483" s="1106"/>
      <c r="AP483" s="1106"/>
      <c r="AQ483" s="1106"/>
      <c r="AR483" s="1106"/>
      <c r="AS483" s="1106"/>
      <c r="AT483" s="1106"/>
      <c r="AU483" s="1106"/>
      <c r="AV483" s="1106"/>
      <c r="AW483" s="1106"/>
      <c r="AX483" s="1106"/>
      <c r="AY483" s="1106"/>
      <c r="AZ483" s="1106"/>
      <c r="BA483" s="1106"/>
      <c r="BB483" s="1106"/>
      <c r="BC483" s="1106"/>
      <c r="BD483" s="1106"/>
      <c r="BE483" s="1106"/>
      <c r="BF483" s="1106"/>
      <c r="BG483" s="1106"/>
      <c r="BH483" s="1106"/>
      <c r="BI483" s="1106"/>
      <c r="BJ483" s="1106"/>
      <c r="BK483" s="1106"/>
      <c r="BL483" s="1106"/>
      <c r="BM483" s="1106"/>
      <c r="BN483" s="1106"/>
      <c r="BO483" s="1106"/>
      <c r="BP483" s="1106"/>
      <c r="BQ483" s="1106"/>
      <c r="BR483" s="1106"/>
      <c r="BS483" s="1106"/>
      <c r="BT483" s="1106"/>
      <c r="BU483" s="1106"/>
      <c r="BV483" s="1106"/>
      <c r="BW483" s="1106"/>
      <c r="BX483" s="1106"/>
      <c r="BY483" s="1106"/>
      <c r="BZ483" s="1106"/>
      <c r="CA483" s="1106"/>
      <c r="CB483" s="1106"/>
      <c r="CC483" s="1106"/>
      <c r="CD483" s="1106"/>
      <c r="CE483" s="1106"/>
      <c r="CF483" s="1106"/>
      <c r="CG483" s="1106"/>
      <c r="CH483" s="1106"/>
      <c r="CI483" s="1106"/>
      <c r="CJ483" s="1106"/>
      <c r="CK483" s="1106"/>
      <c r="CL483" s="1106"/>
      <c r="CM483" s="1106"/>
      <c r="CN483" s="1106"/>
      <c r="CO483" s="1106"/>
      <c r="CP483" s="1106"/>
      <c r="CQ483" s="1106"/>
      <c r="CR483" s="1106"/>
      <c r="CS483" s="1106"/>
      <c r="CT483" s="1106"/>
      <c r="CU483" s="1106"/>
      <c r="CV483" s="1106"/>
      <c r="CW483" s="1106"/>
      <c r="CX483" s="1106"/>
      <c r="CY483" s="1106"/>
    </row>
    <row r="484" spans="1:103" s="1116" customFormat="1" ht="15" hidden="1" customHeight="1">
      <c r="A484" s="1397"/>
      <c r="B484" s="1169"/>
      <c r="C484" s="1205"/>
      <c r="D484" s="1106"/>
      <c r="E484" s="1106"/>
      <c r="F484" s="1106"/>
      <c r="G484" s="1106"/>
      <c r="H484" s="1106"/>
      <c r="I484" s="1106"/>
      <c r="J484" s="1106"/>
      <c r="K484" s="1106"/>
      <c r="L484" s="1106"/>
      <c r="M484" s="1106"/>
      <c r="N484" s="1106"/>
      <c r="O484" s="1106"/>
      <c r="P484" s="1106"/>
      <c r="Q484" s="1106"/>
      <c r="R484" s="1106"/>
      <c r="S484" s="1106"/>
      <c r="T484" s="1106"/>
      <c r="U484" s="1106"/>
      <c r="V484" s="1106"/>
      <c r="W484" s="1106"/>
      <c r="X484" s="1106"/>
      <c r="Y484" s="1106"/>
      <c r="Z484" s="1106"/>
      <c r="AA484" s="1106"/>
      <c r="AB484" s="1106"/>
      <c r="AC484" s="1106"/>
      <c r="AD484" s="1106"/>
      <c r="AE484" s="1106"/>
      <c r="AF484" s="1106"/>
      <c r="AG484" s="1106"/>
      <c r="AH484" s="1106"/>
      <c r="AI484" s="1106"/>
      <c r="AJ484" s="1106"/>
      <c r="AK484" s="1106"/>
      <c r="AL484" s="1106"/>
      <c r="AM484" s="1106"/>
      <c r="AN484" s="1106"/>
      <c r="AO484" s="1106"/>
      <c r="AP484" s="1106"/>
      <c r="AQ484" s="1106"/>
      <c r="AR484" s="1106"/>
      <c r="AS484" s="1106"/>
      <c r="AT484" s="1106"/>
      <c r="AU484" s="1106"/>
      <c r="AV484" s="1106"/>
      <c r="AW484" s="1106"/>
      <c r="AX484" s="1106"/>
      <c r="AY484" s="1106"/>
      <c r="AZ484" s="1106"/>
      <c r="BA484" s="1106"/>
      <c r="BB484" s="1106"/>
      <c r="BC484" s="1106"/>
      <c r="BD484" s="1106"/>
      <c r="BE484" s="1106"/>
      <c r="BF484" s="1106"/>
      <c r="BG484" s="1106"/>
      <c r="BH484" s="1106"/>
      <c r="BI484" s="1106"/>
      <c r="BJ484" s="1106"/>
      <c r="BK484" s="1106"/>
      <c r="BL484" s="1106"/>
      <c r="BM484" s="1106"/>
      <c r="BN484" s="1106"/>
      <c r="BO484" s="1106"/>
      <c r="BP484" s="1106"/>
      <c r="BQ484" s="1106"/>
      <c r="BR484" s="1106"/>
      <c r="BS484" s="1106"/>
      <c r="BT484" s="1106"/>
      <c r="BU484" s="1106"/>
      <c r="BV484" s="1106"/>
      <c r="BW484" s="1106"/>
      <c r="BX484" s="1106"/>
      <c r="BY484" s="1106"/>
      <c r="BZ484" s="1106"/>
      <c r="CA484" s="1106"/>
      <c r="CB484" s="1106"/>
      <c r="CC484" s="1106"/>
      <c r="CD484" s="1106"/>
      <c r="CE484" s="1106"/>
      <c r="CF484" s="1106"/>
      <c r="CG484" s="1106"/>
      <c r="CH484" s="1106"/>
      <c r="CI484" s="1106"/>
      <c r="CJ484" s="1106"/>
      <c r="CK484" s="1106"/>
      <c r="CL484" s="1106"/>
      <c r="CM484" s="1106"/>
      <c r="CN484" s="1106"/>
      <c r="CO484" s="1106"/>
      <c r="CP484" s="1106"/>
      <c r="CQ484" s="1106"/>
      <c r="CR484" s="1106"/>
      <c r="CS484" s="1106"/>
      <c r="CT484" s="1106"/>
      <c r="CU484" s="1106"/>
      <c r="CV484" s="1106"/>
      <c r="CW484" s="1106"/>
      <c r="CX484" s="1106"/>
      <c r="CY484" s="1106"/>
    </row>
    <row r="485" spans="1:103" s="1116" customFormat="1" ht="15" hidden="1" customHeight="1">
      <c r="A485" s="1397"/>
      <c r="B485" s="1169"/>
      <c r="C485" s="1205"/>
      <c r="D485" s="1106"/>
      <c r="E485" s="1106"/>
      <c r="F485" s="1106"/>
      <c r="G485" s="1106"/>
      <c r="H485" s="1106"/>
      <c r="I485" s="1106"/>
      <c r="J485" s="1106"/>
      <c r="K485" s="1106"/>
      <c r="L485" s="1106"/>
      <c r="M485" s="1106"/>
      <c r="N485" s="1106"/>
      <c r="O485" s="1106"/>
      <c r="P485" s="1106"/>
      <c r="Q485" s="1106"/>
      <c r="R485" s="1106"/>
      <c r="S485" s="1106"/>
      <c r="T485" s="1106"/>
      <c r="U485" s="1106"/>
      <c r="V485" s="1106"/>
      <c r="W485" s="1106"/>
      <c r="X485" s="1106"/>
      <c r="Y485" s="1106"/>
      <c r="Z485" s="1106"/>
      <c r="AA485" s="1106"/>
      <c r="AB485" s="1106"/>
      <c r="AC485" s="1106"/>
      <c r="AD485" s="1106"/>
      <c r="AE485" s="1106"/>
      <c r="AF485" s="1106"/>
      <c r="AG485" s="1106"/>
      <c r="AH485" s="1106"/>
      <c r="AI485" s="1106"/>
      <c r="AJ485" s="1106"/>
      <c r="AK485" s="1106"/>
      <c r="AL485" s="1106"/>
      <c r="AM485" s="1106"/>
      <c r="AN485" s="1106"/>
      <c r="AO485" s="1106"/>
      <c r="AP485" s="1106"/>
      <c r="AQ485" s="1106"/>
      <c r="AR485" s="1106"/>
      <c r="AS485" s="1106"/>
      <c r="AT485" s="1106"/>
      <c r="AU485" s="1106"/>
      <c r="AV485" s="1106"/>
      <c r="AW485" s="1106"/>
      <c r="AX485" s="1106"/>
      <c r="AY485" s="1106"/>
      <c r="AZ485" s="1106"/>
      <c r="BA485" s="1106"/>
      <c r="BB485" s="1106"/>
      <c r="BC485" s="1106"/>
      <c r="BD485" s="1106"/>
      <c r="BE485" s="1106"/>
      <c r="BF485" s="1106"/>
      <c r="BG485" s="1106"/>
      <c r="BH485" s="1106"/>
      <c r="BI485" s="1106"/>
      <c r="BJ485" s="1106"/>
      <c r="BK485" s="1106"/>
      <c r="BL485" s="1106"/>
      <c r="BM485" s="1106"/>
      <c r="BN485" s="1106"/>
      <c r="BO485" s="1106"/>
      <c r="BP485" s="1106"/>
      <c r="BQ485" s="1106"/>
      <c r="BR485" s="1106"/>
      <c r="BS485" s="1106"/>
      <c r="BT485" s="1106"/>
      <c r="BU485" s="1106"/>
      <c r="BV485" s="1106"/>
      <c r="BW485" s="1106"/>
      <c r="BX485" s="1106"/>
      <c r="BY485" s="1106"/>
      <c r="BZ485" s="1106"/>
      <c r="CA485" s="1106"/>
      <c r="CB485" s="1106"/>
      <c r="CC485" s="1106"/>
      <c r="CD485" s="1106"/>
      <c r="CE485" s="1106"/>
      <c r="CF485" s="1106"/>
      <c r="CG485" s="1106"/>
      <c r="CH485" s="1106"/>
      <c r="CI485" s="1106"/>
      <c r="CJ485" s="1106"/>
      <c r="CK485" s="1106"/>
      <c r="CL485" s="1106"/>
      <c r="CM485" s="1106"/>
      <c r="CN485" s="1106"/>
      <c r="CO485" s="1106"/>
      <c r="CP485" s="1106"/>
      <c r="CQ485" s="1106"/>
      <c r="CR485" s="1106"/>
      <c r="CS485" s="1106"/>
      <c r="CT485" s="1106"/>
      <c r="CU485" s="1106"/>
      <c r="CV485" s="1106"/>
      <c r="CW485" s="1106"/>
      <c r="CX485" s="1106"/>
      <c r="CY485" s="1106"/>
    </row>
    <row r="486" spans="1:103" s="1116" customFormat="1" ht="15" hidden="1" customHeight="1">
      <c r="A486" s="1397"/>
      <c r="B486" s="1169"/>
      <c r="C486" s="1205"/>
      <c r="D486" s="1106"/>
      <c r="E486" s="1106"/>
      <c r="F486" s="1106"/>
      <c r="G486" s="1106"/>
      <c r="H486" s="1106"/>
      <c r="I486" s="1106"/>
      <c r="J486" s="1106"/>
      <c r="K486" s="1106"/>
      <c r="L486" s="1106"/>
      <c r="M486" s="1106"/>
      <c r="N486" s="1106"/>
      <c r="O486" s="1106"/>
      <c r="P486" s="1106"/>
      <c r="Q486" s="1106"/>
      <c r="R486" s="1106"/>
      <c r="S486" s="1106"/>
      <c r="T486" s="1106"/>
      <c r="U486" s="1106"/>
      <c r="V486" s="1106"/>
      <c r="W486" s="1106"/>
      <c r="X486" s="1106"/>
      <c r="Y486" s="1106"/>
      <c r="Z486" s="1106"/>
      <c r="AA486" s="1106"/>
      <c r="AB486" s="1106"/>
      <c r="AC486" s="1106"/>
      <c r="AD486" s="1106"/>
      <c r="AE486" s="1106"/>
      <c r="AF486" s="1106"/>
      <c r="AG486" s="1106"/>
      <c r="AH486" s="1106"/>
      <c r="AI486" s="1106"/>
      <c r="AJ486" s="1106"/>
      <c r="AK486" s="1106"/>
      <c r="AL486" s="1106"/>
      <c r="AM486" s="1106"/>
      <c r="AN486" s="1106"/>
      <c r="AO486" s="1106"/>
      <c r="AP486" s="1106"/>
      <c r="AQ486" s="1106"/>
      <c r="AR486" s="1106"/>
      <c r="AS486" s="1106"/>
      <c r="AT486" s="1106"/>
      <c r="AU486" s="1106"/>
      <c r="AV486" s="1106"/>
      <c r="AW486" s="1106"/>
      <c r="AX486" s="1106"/>
      <c r="AY486" s="1106"/>
      <c r="AZ486" s="1106"/>
      <c r="BA486" s="1106"/>
      <c r="BB486" s="1106"/>
      <c r="BC486" s="1106"/>
      <c r="BD486" s="1106"/>
      <c r="BE486" s="1106"/>
      <c r="BF486" s="1106"/>
      <c r="BG486" s="1106"/>
      <c r="BH486" s="1106"/>
      <c r="BI486" s="1106"/>
      <c r="BJ486" s="1106"/>
      <c r="BK486" s="1106"/>
      <c r="BL486" s="1106"/>
      <c r="BM486" s="1106"/>
      <c r="BN486" s="1106"/>
      <c r="BO486" s="1106"/>
      <c r="BP486" s="1106"/>
      <c r="BQ486" s="1106"/>
      <c r="BR486" s="1106"/>
      <c r="BS486" s="1106"/>
      <c r="BT486" s="1106"/>
      <c r="BU486" s="1106"/>
      <c r="BV486" s="1106"/>
      <c r="BW486" s="1106"/>
      <c r="BX486" s="1106"/>
      <c r="BY486" s="1106"/>
      <c r="BZ486" s="1106"/>
      <c r="CA486" s="1106"/>
      <c r="CB486" s="1106"/>
      <c r="CC486" s="1106"/>
      <c r="CD486" s="1106"/>
      <c r="CE486" s="1106"/>
      <c r="CF486" s="1106"/>
      <c r="CG486" s="1106"/>
      <c r="CH486" s="1106"/>
      <c r="CI486" s="1106"/>
      <c r="CJ486" s="1106"/>
      <c r="CK486" s="1106"/>
      <c r="CL486" s="1106"/>
      <c r="CM486" s="1106"/>
      <c r="CN486" s="1106"/>
      <c r="CO486" s="1106"/>
      <c r="CP486" s="1106"/>
      <c r="CQ486" s="1106"/>
      <c r="CR486" s="1106"/>
      <c r="CS486" s="1106"/>
      <c r="CT486" s="1106"/>
      <c r="CU486" s="1106"/>
      <c r="CV486" s="1106"/>
      <c r="CW486" s="1106"/>
      <c r="CX486" s="1106"/>
      <c r="CY486" s="1106"/>
    </row>
    <row r="487" spans="1:103" s="1116" customFormat="1" ht="15" hidden="1" customHeight="1">
      <c r="A487" s="1397"/>
      <c r="B487" s="1169"/>
      <c r="C487" s="1205"/>
      <c r="D487" s="1106"/>
      <c r="E487" s="1106"/>
      <c r="F487" s="1106"/>
      <c r="G487" s="1106"/>
      <c r="H487" s="1106"/>
      <c r="I487" s="1106"/>
      <c r="J487" s="1106"/>
      <c r="K487" s="1106"/>
      <c r="L487" s="1106"/>
      <c r="M487" s="1106"/>
      <c r="N487" s="1106"/>
      <c r="O487" s="1106"/>
      <c r="P487" s="1106"/>
      <c r="Q487" s="1106"/>
      <c r="R487" s="1106"/>
      <c r="S487" s="1106"/>
      <c r="T487" s="1106"/>
      <c r="U487" s="1106"/>
      <c r="V487" s="1106"/>
      <c r="W487" s="1106"/>
      <c r="X487" s="1106"/>
      <c r="Y487" s="1106"/>
      <c r="Z487" s="1106"/>
      <c r="AA487" s="1106"/>
      <c r="AB487" s="1106"/>
      <c r="AC487" s="1106"/>
      <c r="AD487" s="1106"/>
      <c r="AE487" s="1106"/>
      <c r="AF487" s="1106"/>
      <c r="AG487" s="1106"/>
      <c r="AH487" s="1106"/>
      <c r="AI487" s="1106"/>
      <c r="AJ487" s="1106"/>
      <c r="AK487" s="1106"/>
      <c r="AL487" s="1106"/>
      <c r="AM487" s="1106"/>
      <c r="AN487" s="1106"/>
      <c r="AO487" s="1106"/>
      <c r="AP487" s="1106"/>
      <c r="AQ487" s="1106"/>
      <c r="AR487" s="1106"/>
      <c r="AS487" s="1106"/>
      <c r="AT487" s="1106"/>
      <c r="AU487" s="1106"/>
      <c r="AV487" s="1106"/>
      <c r="AW487" s="1106"/>
      <c r="AX487" s="1106"/>
      <c r="AY487" s="1106"/>
      <c r="AZ487" s="1106"/>
      <c r="BA487" s="1106"/>
      <c r="BB487" s="1106"/>
      <c r="BC487" s="1106"/>
      <c r="BD487" s="1106"/>
      <c r="BE487" s="1106"/>
      <c r="BF487" s="1106"/>
      <c r="BG487" s="1106"/>
      <c r="BH487" s="1106"/>
      <c r="BI487" s="1106"/>
      <c r="BJ487" s="1106"/>
      <c r="BK487" s="1106"/>
      <c r="BL487" s="1106"/>
      <c r="BM487" s="1106"/>
      <c r="BN487" s="1106"/>
      <c r="BO487" s="1106"/>
      <c r="BP487" s="1106"/>
      <c r="BQ487" s="1106"/>
      <c r="BR487" s="1106"/>
      <c r="BS487" s="1106"/>
      <c r="BT487" s="1106"/>
      <c r="BU487" s="1106"/>
      <c r="BV487" s="1106"/>
      <c r="BW487" s="1106"/>
      <c r="BX487" s="1106"/>
      <c r="BY487" s="1106"/>
      <c r="BZ487" s="1106"/>
      <c r="CA487" s="1106"/>
      <c r="CB487" s="1106"/>
      <c r="CC487" s="1106"/>
      <c r="CD487" s="1106"/>
      <c r="CE487" s="1106"/>
      <c r="CF487" s="1106"/>
      <c r="CG487" s="1106"/>
      <c r="CH487" s="1106"/>
      <c r="CI487" s="1106"/>
      <c r="CJ487" s="1106"/>
      <c r="CK487" s="1106"/>
      <c r="CL487" s="1106"/>
      <c r="CM487" s="1106"/>
      <c r="CN487" s="1106"/>
      <c r="CO487" s="1106"/>
      <c r="CP487" s="1106"/>
      <c r="CQ487" s="1106"/>
      <c r="CR487" s="1106"/>
      <c r="CS487" s="1106"/>
      <c r="CT487" s="1106"/>
      <c r="CU487" s="1106"/>
      <c r="CV487" s="1106"/>
      <c r="CW487" s="1106"/>
      <c r="CX487" s="1106"/>
      <c r="CY487" s="1106"/>
    </row>
    <row r="488" spans="1:103" s="1116" customFormat="1" ht="15" hidden="1" customHeight="1">
      <c r="A488" s="1397"/>
      <c r="B488" s="1169"/>
      <c r="C488" s="1205"/>
      <c r="D488" s="1106"/>
      <c r="E488" s="1106"/>
      <c r="F488" s="1106"/>
      <c r="G488" s="1106"/>
      <c r="H488" s="1106"/>
      <c r="I488" s="1106"/>
      <c r="J488" s="1106"/>
      <c r="K488" s="1106"/>
      <c r="L488" s="1106"/>
      <c r="M488" s="1106"/>
      <c r="N488" s="1106"/>
      <c r="O488" s="1106"/>
      <c r="P488" s="1106"/>
      <c r="Q488" s="1106"/>
      <c r="R488" s="1106"/>
      <c r="S488" s="1106"/>
      <c r="T488" s="1106"/>
      <c r="U488" s="1106"/>
      <c r="V488" s="1106"/>
      <c r="W488" s="1106"/>
      <c r="X488" s="1106"/>
      <c r="Y488" s="1106"/>
      <c r="Z488" s="1106"/>
      <c r="AA488" s="1106"/>
      <c r="AB488" s="1106"/>
      <c r="AC488" s="1106"/>
      <c r="AD488" s="1106"/>
      <c r="AE488" s="1106"/>
      <c r="AF488" s="1106"/>
      <c r="AG488" s="1106"/>
      <c r="AH488" s="1106"/>
      <c r="AI488" s="1106"/>
      <c r="AJ488" s="1106"/>
      <c r="AK488" s="1106"/>
      <c r="AL488" s="1106"/>
      <c r="AM488" s="1106"/>
      <c r="AN488" s="1106"/>
      <c r="AO488" s="1106"/>
      <c r="AP488" s="1106"/>
      <c r="AQ488" s="1106"/>
      <c r="AR488" s="1106"/>
      <c r="AS488" s="1106"/>
      <c r="AT488" s="1106"/>
      <c r="AU488" s="1106"/>
      <c r="AV488" s="1106"/>
      <c r="AW488" s="1106"/>
      <c r="AX488" s="1106"/>
      <c r="AY488" s="1106"/>
      <c r="AZ488" s="1106"/>
      <c r="BA488" s="1106"/>
      <c r="BB488" s="1106"/>
      <c r="BC488" s="1106"/>
      <c r="BD488" s="1106"/>
      <c r="BE488" s="1106"/>
      <c r="BF488" s="1106"/>
      <c r="BG488" s="1106"/>
      <c r="BH488" s="1106"/>
      <c r="BI488" s="1106"/>
      <c r="BJ488" s="1106"/>
      <c r="BK488" s="1106"/>
      <c r="BL488" s="1106"/>
      <c r="BM488" s="1106"/>
      <c r="BN488" s="1106"/>
      <c r="BO488" s="1106"/>
      <c r="BP488" s="1106"/>
      <c r="BQ488" s="1106"/>
      <c r="BR488" s="1106"/>
      <c r="BS488" s="1106"/>
      <c r="BT488" s="1106"/>
      <c r="BU488" s="1106"/>
      <c r="BV488" s="1106"/>
      <c r="BW488" s="1106"/>
      <c r="BX488" s="1106"/>
      <c r="BY488" s="1106"/>
      <c r="BZ488" s="1106"/>
      <c r="CA488" s="1106"/>
      <c r="CB488" s="1106"/>
      <c r="CC488" s="1106"/>
      <c r="CD488" s="1106"/>
      <c r="CE488" s="1106"/>
      <c r="CF488" s="1106"/>
      <c r="CG488" s="1106"/>
      <c r="CH488" s="1106"/>
      <c r="CI488" s="1106"/>
      <c r="CJ488" s="1106"/>
      <c r="CK488" s="1106"/>
      <c r="CL488" s="1106"/>
      <c r="CM488" s="1106"/>
      <c r="CN488" s="1106"/>
      <c r="CO488" s="1106"/>
      <c r="CP488" s="1106"/>
      <c r="CQ488" s="1106"/>
      <c r="CR488" s="1106"/>
      <c r="CS488" s="1106"/>
      <c r="CT488" s="1106"/>
      <c r="CU488" s="1106"/>
      <c r="CV488" s="1106"/>
      <c r="CW488" s="1106"/>
      <c r="CX488" s="1106"/>
      <c r="CY488" s="1106"/>
    </row>
    <row r="489" spans="1:103" s="1116" customFormat="1" ht="15" hidden="1" customHeight="1">
      <c r="A489" s="1397"/>
      <c r="B489" s="1169"/>
      <c r="C489" s="1205"/>
      <c r="D489" s="1106"/>
      <c r="E489" s="1106"/>
      <c r="F489" s="1106"/>
      <c r="G489" s="1106"/>
      <c r="H489" s="1106"/>
      <c r="I489" s="1106"/>
      <c r="J489" s="1106"/>
      <c r="K489" s="1106"/>
      <c r="L489" s="1106"/>
      <c r="M489" s="1106"/>
      <c r="N489" s="1106"/>
      <c r="O489" s="1106"/>
      <c r="P489" s="1106"/>
      <c r="Q489" s="1106"/>
      <c r="R489" s="1106"/>
      <c r="S489" s="1106"/>
      <c r="T489" s="1106"/>
      <c r="U489" s="1106"/>
      <c r="V489" s="1106"/>
      <c r="W489" s="1106"/>
      <c r="X489" s="1106"/>
      <c r="Y489" s="1106"/>
      <c r="Z489" s="1106"/>
      <c r="AA489" s="1106"/>
      <c r="AB489" s="1106"/>
      <c r="AC489" s="1106"/>
      <c r="AD489" s="1106"/>
      <c r="AE489" s="1106"/>
      <c r="AF489" s="1106"/>
      <c r="AG489" s="1106"/>
      <c r="AH489" s="1106"/>
      <c r="AI489" s="1106"/>
      <c r="AJ489" s="1106"/>
      <c r="AK489" s="1106"/>
      <c r="AL489" s="1106"/>
      <c r="AM489" s="1106"/>
      <c r="AN489" s="1106"/>
      <c r="AO489" s="1106"/>
      <c r="AP489" s="1106"/>
      <c r="AQ489" s="1106"/>
      <c r="AR489" s="1106"/>
      <c r="AS489" s="1106"/>
      <c r="AT489" s="1106"/>
      <c r="AU489" s="1106"/>
      <c r="AV489" s="1106"/>
      <c r="AW489" s="1106"/>
      <c r="AX489" s="1106"/>
      <c r="AY489" s="1106"/>
      <c r="AZ489" s="1106"/>
      <c r="BA489" s="1106"/>
      <c r="BB489" s="1106"/>
      <c r="BC489" s="1106"/>
      <c r="BD489" s="1106"/>
      <c r="BE489" s="1106"/>
      <c r="BF489" s="1106"/>
      <c r="BG489" s="1106"/>
      <c r="BH489" s="1106"/>
      <c r="BI489" s="1106"/>
      <c r="BJ489" s="1106"/>
      <c r="BK489" s="1106"/>
      <c r="BL489" s="1106"/>
      <c r="BM489" s="1106"/>
      <c r="BN489" s="1106"/>
      <c r="BO489" s="1106"/>
      <c r="BP489" s="1106"/>
      <c r="BQ489" s="1106"/>
      <c r="BR489" s="1106"/>
      <c r="BS489" s="1106"/>
      <c r="BT489" s="1106"/>
      <c r="BU489" s="1106"/>
      <c r="BV489" s="1106"/>
      <c r="BW489" s="1106"/>
      <c r="BX489" s="1106"/>
      <c r="BY489" s="1106"/>
      <c r="BZ489" s="1106"/>
      <c r="CA489" s="1106"/>
      <c r="CB489" s="1106"/>
      <c r="CC489" s="1106"/>
      <c r="CD489" s="1106"/>
      <c r="CE489" s="1106"/>
      <c r="CF489" s="1106"/>
      <c r="CG489" s="1106"/>
      <c r="CH489" s="1106"/>
      <c r="CI489" s="1106"/>
      <c r="CJ489" s="1106"/>
      <c r="CK489" s="1106"/>
      <c r="CL489" s="1106"/>
      <c r="CM489" s="1106"/>
      <c r="CN489" s="1106"/>
      <c r="CO489" s="1106"/>
      <c r="CP489" s="1106"/>
      <c r="CQ489" s="1106"/>
      <c r="CR489" s="1106"/>
      <c r="CS489" s="1106"/>
      <c r="CT489" s="1106"/>
      <c r="CU489" s="1106"/>
      <c r="CV489" s="1106"/>
      <c r="CW489" s="1106"/>
      <c r="CX489" s="1106"/>
      <c r="CY489" s="1106"/>
    </row>
    <row r="490" spans="1:103" s="1116" customFormat="1" ht="15" hidden="1" customHeight="1">
      <c r="A490" s="1397"/>
      <c r="B490" s="1169"/>
      <c r="C490" s="1205"/>
      <c r="D490" s="1106"/>
      <c r="E490" s="1106"/>
      <c r="F490" s="1106"/>
      <c r="G490" s="1106"/>
      <c r="H490" s="1106"/>
      <c r="I490" s="1106"/>
      <c r="J490" s="1106"/>
      <c r="K490" s="1106"/>
      <c r="L490" s="1106"/>
      <c r="M490" s="1106"/>
      <c r="N490" s="1106"/>
      <c r="O490" s="1106"/>
      <c r="P490" s="1106"/>
      <c r="Q490" s="1106"/>
      <c r="R490" s="1106"/>
      <c r="S490" s="1106"/>
      <c r="T490" s="1106"/>
      <c r="U490" s="1106"/>
      <c r="V490" s="1106"/>
      <c r="W490" s="1106"/>
      <c r="X490" s="1106"/>
      <c r="Y490" s="1106"/>
      <c r="Z490" s="1106"/>
      <c r="AA490" s="1106"/>
      <c r="AB490" s="1106"/>
      <c r="AC490" s="1106"/>
      <c r="AD490" s="1106"/>
      <c r="AE490" s="1106"/>
      <c r="AF490" s="1106"/>
      <c r="AG490" s="1106"/>
      <c r="AH490" s="1106"/>
      <c r="AI490" s="1106"/>
      <c r="AJ490" s="1106"/>
      <c r="AK490" s="1106"/>
      <c r="AL490" s="1106"/>
      <c r="AM490" s="1106"/>
      <c r="AN490" s="1106"/>
      <c r="AO490" s="1106"/>
      <c r="AP490" s="1106"/>
      <c r="AQ490" s="1106"/>
      <c r="AR490" s="1106"/>
      <c r="AS490" s="1106"/>
      <c r="AT490" s="1106"/>
      <c r="AU490" s="1106"/>
      <c r="AV490" s="1106"/>
      <c r="AW490" s="1106"/>
      <c r="AX490" s="1106"/>
      <c r="AY490" s="1106"/>
      <c r="AZ490" s="1106"/>
      <c r="BA490" s="1106"/>
      <c r="BB490" s="1106"/>
      <c r="BC490" s="1106"/>
      <c r="BD490" s="1106"/>
      <c r="BE490" s="1106"/>
      <c r="BF490" s="1106"/>
      <c r="BG490" s="1106"/>
      <c r="BH490" s="1106"/>
      <c r="BI490" s="1106"/>
      <c r="BJ490" s="1106"/>
      <c r="BK490" s="1106"/>
      <c r="BL490" s="1106"/>
      <c r="BM490" s="1106"/>
      <c r="BN490" s="1106"/>
      <c r="BO490" s="1106"/>
      <c r="BP490" s="1106"/>
      <c r="BQ490" s="1106"/>
      <c r="BR490" s="1106"/>
      <c r="BS490" s="1106"/>
      <c r="BT490" s="1106"/>
      <c r="BU490" s="1106"/>
      <c r="BV490" s="1106"/>
      <c r="BW490" s="1106"/>
      <c r="BX490" s="1106"/>
      <c r="BY490" s="1106"/>
      <c r="BZ490" s="1106"/>
      <c r="CA490" s="1106"/>
      <c r="CB490" s="1106"/>
      <c r="CC490" s="1106"/>
      <c r="CD490" s="1106"/>
      <c r="CE490" s="1106"/>
      <c r="CF490" s="1106"/>
      <c r="CG490" s="1106"/>
      <c r="CH490" s="1106"/>
      <c r="CI490" s="1106"/>
      <c r="CJ490" s="1106"/>
      <c r="CK490" s="1106"/>
      <c r="CL490" s="1106"/>
      <c r="CM490" s="1106"/>
      <c r="CN490" s="1106"/>
      <c r="CO490" s="1106"/>
      <c r="CP490" s="1106"/>
      <c r="CQ490" s="1106"/>
      <c r="CR490" s="1106"/>
      <c r="CS490" s="1106"/>
      <c r="CT490" s="1106"/>
      <c r="CU490" s="1106"/>
      <c r="CV490" s="1106"/>
      <c r="CW490" s="1106"/>
      <c r="CX490" s="1106"/>
      <c r="CY490" s="1106"/>
    </row>
    <row r="491" spans="1:103" s="1116" customFormat="1" ht="15" hidden="1" customHeight="1">
      <c r="A491" s="1397"/>
      <c r="B491" s="1169"/>
      <c r="C491" s="1205"/>
      <c r="D491" s="1106"/>
      <c r="E491" s="1106"/>
      <c r="F491" s="1106"/>
      <c r="G491" s="1106"/>
      <c r="H491" s="1106"/>
      <c r="I491" s="1106"/>
      <c r="J491" s="1106"/>
      <c r="K491" s="1106"/>
      <c r="L491" s="1106"/>
      <c r="M491" s="1106"/>
      <c r="N491" s="1106"/>
      <c r="O491" s="1106"/>
      <c r="P491" s="1106"/>
      <c r="Q491" s="1106"/>
      <c r="R491" s="1106"/>
      <c r="S491" s="1106"/>
      <c r="T491" s="1106"/>
      <c r="U491" s="1106"/>
      <c r="V491" s="1106"/>
      <c r="W491" s="1106"/>
      <c r="X491" s="1106"/>
      <c r="Y491" s="1106"/>
      <c r="Z491" s="1106"/>
      <c r="AA491" s="1106"/>
      <c r="AB491" s="1106"/>
      <c r="AC491" s="1106"/>
      <c r="AD491" s="1106"/>
      <c r="AE491" s="1106"/>
      <c r="AF491" s="1106"/>
      <c r="AG491" s="1106"/>
      <c r="AH491" s="1106"/>
      <c r="AI491" s="1106"/>
      <c r="AJ491" s="1106"/>
      <c r="AK491" s="1106"/>
      <c r="AL491" s="1106"/>
      <c r="AM491" s="1106"/>
      <c r="AN491" s="1106"/>
      <c r="AO491" s="1106"/>
      <c r="AP491" s="1106"/>
      <c r="AQ491" s="1106"/>
      <c r="AR491" s="1106"/>
      <c r="AS491" s="1106"/>
      <c r="AT491" s="1106"/>
      <c r="AU491" s="1106"/>
      <c r="AV491" s="1106"/>
      <c r="AW491" s="1106"/>
      <c r="AX491" s="1106"/>
      <c r="AY491" s="1106"/>
      <c r="AZ491" s="1106"/>
      <c r="BA491" s="1106"/>
      <c r="BB491" s="1106"/>
      <c r="BC491" s="1106"/>
      <c r="BD491" s="1106"/>
      <c r="BE491" s="1106"/>
      <c r="BF491" s="1106"/>
      <c r="BG491" s="1106"/>
      <c r="BH491" s="1106"/>
      <c r="BI491" s="1106"/>
      <c r="BJ491" s="1106"/>
      <c r="BK491" s="1106"/>
      <c r="BL491" s="1106"/>
      <c r="BM491" s="1106"/>
      <c r="BN491" s="1106"/>
      <c r="BO491" s="1106"/>
      <c r="BP491" s="1106"/>
      <c r="BQ491" s="1106"/>
      <c r="BR491" s="1106"/>
      <c r="BS491" s="1106"/>
      <c r="BT491" s="1106"/>
      <c r="BU491" s="1106"/>
      <c r="BV491" s="1106"/>
      <c r="BW491" s="1106"/>
      <c r="BX491" s="1106"/>
      <c r="BY491" s="1106"/>
      <c r="BZ491" s="1106"/>
      <c r="CA491" s="1106"/>
      <c r="CB491" s="1106"/>
      <c r="CC491" s="1106"/>
      <c r="CD491" s="1106"/>
      <c r="CE491" s="1106"/>
      <c r="CF491" s="1106"/>
      <c r="CG491" s="1106"/>
      <c r="CH491" s="1106"/>
      <c r="CI491" s="1106"/>
      <c r="CJ491" s="1106"/>
      <c r="CK491" s="1106"/>
      <c r="CL491" s="1106"/>
      <c r="CM491" s="1106"/>
      <c r="CN491" s="1106"/>
      <c r="CO491" s="1106"/>
      <c r="CP491" s="1106"/>
      <c r="CQ491" s="1106"/>
      <c r="CR491" s="1106"/>
      <c r="CS491" s="1106"/>
      <c r="CT491" s="1106"/>
      <c r="CU491" s="1106"/>
      <c r="CV491" s="1106"/>
      <c r="CW491" s="1106"/>
      <c r="CX491" s="1106"/>
      <c r="CY491" s="1106"/>
    </row>
    <row r="492" spans="1:103" s="1116" customFormat="1" ht="15" hidden="1" customHeight="1">
      <c r="A492" s="1397"/>
      <c r="B492" s="1169"/>
      <c r="C492" s="1205"/>
      <c r="D492" s="1106"/>
      <c r="E492" s="1106"/>
      <c r="F492" s="1106"/>
      <c r="G492" s="1106"/>
      <c r="H492" s="1106"/>
      <c r="I492" s="1106"/>
      <c r="J492" s="1106"/>
      <c r="K492" s="1106"/>
      <c r="L492" s="1106"/>
      <c r="M492" s="1106"/>
      <c r="N492" s="1106"/>
      <c r="O492" s="1106"/>
      <c r="P492" s="1106"/>
      <c r="Q492" s="1106"/>
      <c r="R492" s="1106"/>
      <c r="S492" s="1106"/>
      <c r="T492" s="1106"/>
      <c r="U492" s="1106"/>
      <c r="V492" s="1106"/>
      <c r="W492" s="1106"/>
      <c r="X492" s="1106"/>
      <c r="Y492" s="1106"/>
      <c r="Z492" s="1106"/>
      <c r="AA492" s="1106"/>
      <c r="AB492" s="1106"/>
      <c r="AC492" s="1106"/>
      <c r="AD492" s="1106"/>
      <c r="AE492" s="1106"/>
      <c r="AF492" s="1106"/>
      <c r="AG492" s="1106"/>
      <c r="AH492" s="1106"/>
      <c r="AI492" s="1106"/>
      <c r="AJ492" s="1106"/>
      <c r="AK492" s="1106"/>
      <c r="AL492" s="1106"/>
      <c r="AM492" s="1106"/>
      <c r="AN492" s="1106"/>
      <c r="AO492" s="1106"/>
      <c r="AP492" s="1106"/>
      <c r="AQ492" s="1106"/>
      <c r="AR492" s="1106"/>
      <c r="AS492" s="1106"/>
      <c r="AT492" s="1106"/>
      <c r="AU492" s="1106"/>
      <c r="AV492" s="1106"/>
      <c r="AW492" s="1106"/>
      <c r="AX492" s="1106"/>
      <c r="AY492" s="1106"/>
      <c r="AZ492" s="1106"/>
      <c r="BA492" s="1106"/>
      <c r="BB492" s="1106"/>
      <c r="BC492" s="1106"/>
      <c r="BD492" s="1106"/>
      <c r="BE492" s="1106"/>
      <c r="BF492" s="1106"/>
      <c r="BG492" s="1106"/>
      <c r="BH492" s="1106"/>
      <c r="BI492" s="1106"/>
      <c r="BJ492" s="1106"/>
      <c r="BK492" s="1106"/>
      <c r="BL492" s="1106"/>
      <c r="BM492" s="1106"/>
      <c r="BN492" s="1106"/>
      <c r="BO492" s="1106"/>
      <c r="BP492" s="1106"/>
      <c r="BQ492" s="1106"/>
      <c r="BR492" s="1106"/>
      <c r="BS492" s="1106"/>
      <c r="BT492" s="1106"/>
      <c r="BU492" s="1106"/>
      <c r="BV492" s="1106"/>
      <c r="BW492" s="1106"/>
      <c r="BX492" s="1106"/>
      <c r="BY492" s="1106"/>
      <c r="BZ492" s="1106"/>
      <c r="CA492" s="1106"/>
      <c r="CB492" s="1106"/>
      <c r="CC492" s="1106"/>
      <c r="CD492" s="1106"/>
      <c r="CE492" s="1106"/>
      <c r="CF492" s="1106"/>
      <c r="CG492" s="1106"/>
      <c r="CH492" s="1106"/>
      <c r="CI492" s="1106"/>
      <c r="CJ492" s="1106"/>
      <c r="CK492" s="1106"/>
      <c r="CL492" s="1106"/>
      <c r="CM492" s="1106"/>
      <c r="CN492" s="1106"/>
      <c r="CO492" s="1106"/>
      <c r="CP492" s="1106"/>
      <c r="CQ492" s="1106"/>
      <c r="CR492" s="1106"/>
      <c r="CS492" s="1106"/>
      <c r="CT492" s="1106"/>
      <c r="CU492" s="1106"/>
      <c r="CV492" s="1106"/>
      <c r="CW492" s="1106"/>
      <c r="CX492" s="1106"/>
      <c r="CY492" s="1106"/>
    </row>
    <row r="493" spans="1:103" s="1116" customFormat="1" ht="15" hidden="1" customHeight="1">
      <c r="A493" s="1397"/>
      <c r="B493" s="1169"/>
      <c r="C493" s="1205"/>
      <c r="D493" s="1106"/>
      <c r="E493" s="1106"/>
      <c r="F493" s="1106"/>
      <c r="G493" s="1106"/>
      <c r="H493" s="1106"/>
      <c r="I493" s="1106"/>
      <c r="J493" s="1106"/>
      <c r="K493" s="1106"/>
      <c r="L493" s="1106"/>
      <c r="M493" s="1106"/>
      <c r="N493" s="1106"/>
      <c r="O493" s="1106"/>
      <c r="P493" s="1106"/>
      <c r="Q493" s="1106"/>
      <c r="R493" s="1106"/>
      <c r="S493" s="1106"/>
      <c r="T493" s="1106"/>
      <c r="U493" s="1106"/>
      <c r="V493" s="1106"/>
      <c r="W493" s="1106"/>
      <c r="X493" s="1106"/>
      <c r="Y493" s="1106"/>
      <c r="Z493" s="1106"/>
      <c r="AA493" s="1106"/>
      <c r="AB493" s="1106"/>
      <c r="AC493" s="1106"/>
      <c r="AD493" s="1106"/>
      <c r="AE493" s="1106"/>
      <c r="AF493" s="1106"/>
      <c r="AG493" s="1106"/>
      <c r="AH493" s="1106"/>
      <c r="AI493" s="1106"/>
      <c r="AJ493" s="1106"/>
      <c r="AK493" s="1106"/>
      <c r="AL493" s="1106"/>
      <c r="AM493" s="1106"/>
      <c r="AN493" s="1106"/>
      <c r="AO493" s="1106"/>
      <c r="AP493" s="1106"/>
      <c r="AQ493" s="1106"/>
      <c r="AR493" s="1106"/>
      <c r="AS493" s="1106"/>
      <c r="AT493" s="1106"/>
      <c r="AU493" s="1106"/>
      <c r="AV493" s="1106"/>
      <c r="AW493" s="1106"/>
      <c r="AX493" s="1106"/>
      <c r="AY493" s="1106"/>
      <c r="AZ493" s="1106"/>
      <c r="BA493" s="1106"/>
      <c r="BB493" s="1106"/>
      <c r="BC493" s="1106"/>
      <c r="BD493" s="1106"/>
      <c r="BE493" s="1106"/>
      <c r="BF493" s="1106"/>
      <c r="BG493" s="1106"/>
      <c r="BH493" s="1106"/>
      <c r="BI493" s="1106"/>
      <c r="BJ493" s="1106"/>
      <c r="BK493" s="1106"/>
      <c r="BL493" s="1106"/>
      <c r="BM493" s="1106"/>
      <c r="BN493" s="1106"/>
      <c r="BO493" s="1106"/>
      <c r="BP493" s="1106"/>
      <c r="BQ493" s="1106"/>
      <c r="BR493" s="1106"/>
      <c r="BS493" s="1106"/>
      <c r="BT493" s="1106"/>
      <c r="BU493" s="1106"/>
      <c r="BV493" s="1106"/>
      <c r="BW493" s="1106"/>
      <c r="BX493" s="1106"/>
      <c r="BY493" s="1106"/>
      <c r="BZ493" s="1106"/>
      <c r="CA493" s="1106"/>
      <c r="CB493" s="1106"/>
      <c r="CC493" s="1106"/>
      <c r="CD493" s="1106"/>
      <c r="CE493" s="1106"/>
      <c r="CF493" s="1106"/>
      <c r="CG493" s="1106"/>
      <c r="CH493" s="1106"/>
      <c r="CI493" s="1106"/>
      <c r="CJ493" s="1106"/>
      <c r="CK493" s="1106"/>
      <c r="CL493" s="1106"/>
      <c r="CM493" s="1106"/>
      <c r="CN493" s="1106"/>
      <c r="CO493" s="1106"/>
      <c r="CP493" s="1106"/>
      <c r="CQ493" s="1106"/>
      <c r="CR493" s="1106"/>
      <c r="CS493" s="1106"/>
      <c r="CT493" s="1106"/>
      <c r="CU493" s="1106"/>
      <c r="CV493" s="1106"/>
      <c r="CW493" s="1106"/>
      <c r="CX493" s="1106"/>
      <c r="CY493" s="1106"/>
    </row>
    <row r="494" spans="1:103" s="1116" customFormat="1" ht="15" hidden="1" customHeight="1">
      <c r="A494" s="1397"/>
      <c r="B494" s="1169"/>
      <c r="C494" s="1205"/>
      <c r="D494" s="1106"/>
      <c r="E494" s="1106"/>
      <c r="F494" s="1106"/>
      <c r="G494" s="1106"/>
      <c r="H494" s="1106"/>
      <c r="I494" s="1106"/>
      <c r="J494" s="1106"/>
      <c r="K494" s="1106"/>
      <c r="L494" s="1106"/>
      <c r="M494" s="1106"/>
      <c r="N494" s="1106"/>
      <c r="O494" s="1106"/>
      <c r="P494" s="1106"/>
      <c r="Q494" s="1106"/>
      <c r="R494" s="1106"/>
      <c r="S494" s="1106"/>
      <c r="T494" s="1106"/>
      <c r="U494" s="1106"/>
      <c r="V494" s="1106"/>
      <c r="W494" s="1106"/>
      <c r="X494" s="1106"/>
      <c r="Y494" s="1106"/>
      <c r="Z494" s="1106"/>
      <c r="AA494" s="1106"/>
      <c r="AB494" s="1106"/>
      <c r="AC494" s="1106"/>
      <c r="AD494" s="1106"/>
      <c r="AE494" s="1106"/>
      <c r="AF494" s="1106"/>
      <c r="AG494" s="1106"/>
      <c r="AH494" s="1106"/>
      <c r="AI494" s="1106"/>
      <c r="AJ494" s="1106"/>
      <c r="AK494" s="1106"/>
      <c r="AL494" s="1106"/>
      <c r="AM494" s="1106"/>
      <c r="AN494" s="1106"/>
      <c r="AO494" s="1106"/>
      <c r="AP494" s="1106"/>
      <c r="AQ494" s="1106"/>
      <c r="AR494" s="1106"/>
      <c r="AS494" s="1106"/>
      <c r="AT494" s="1106"/>
      <c r="AU494" s="1106"/>
      <c r="AV494" s="1106"/>
      <c r="AW494" s="1106"/>
      <c r="AX494" s="1106"/>
      <c r="AY494" s="1106"/>
      <c r="AZ494" s="1106"/>
      <c r="BA494" s="1106"/>
      <c r="BB494" s="1106"/>
      <c r="BC494" s="1106"/>
      <c r="BD494" s="1106"/>
      <c r="BE494" s="1106"/>
      <c r="BF494" s="1106"/>
      <c r="BG494" s="1106"/>
      <c r="BH494" s="1106"/>
      <c r="BI494" s="1106"/>
      <c r="BJ494" s="1106"/>
      <c r="BK494" s="1106"/>
      <c r="BL494" s="1106"/>
      <c r="BM494" s="1106"/>
      <c r="BN494" s="1106"/>
      <c r="BO494" s="1106"/>
      <c r="BP494" s="1106"/>
      <c r="BQ494" s="1106"/>
      <c r="BR494" s="1106"/>
      <c r="BS494" s="1106"/>
      <c r="BT494" s="1106"/>
      <c r="BU494" s="1106"/>
      <c r="BV494" s="1106"/>
      <c r="BW494" s="1106"/>
      <c r="BX494" s="1106"/>
      <c r="BY494" s="1106"/>
      <c r="BZ494" s="1106"/>
      <c r="CA494" s="1106"/>
      <c r="CB494" s="1106"/>
      <c r="CC494" s="1106"/>
      <c r="CD494" s="1106"/>
      <c r="CE494" s="1106"/>
      <c r="CF494" s="1106"/>
      <c r="CG494" s="1106"/>
      <c r="CH494" s="1106"/>
      <c r="CI494" s="1106"/>
      <c r="CJ494" s="1106"/>
      <c r="CK494" s="1106"/>
      <c r="CL494" s="1106"/>
      <c r="CM494" s="1106"/>
      <c r="CN494" s="1106"/>
      <c r="CO494" s="1106"/>
      <c r="CP494" s="1106"/>
      <c r="CQ494" s="1106"/>
      <c r="CR494" s="1106"/>
      <c r="CS494" s="1106"/>
      <c r="CT494" s="1106"/>
      <c r="CU494" s="1106"/>
      <c r="CV494" s="1106"/>
      <c r="CW494" s="1106"/>
      <c r="CX494" s="1106"/>
      <c r="CY494" s="1106"/>
    </row>
    <row r="495" spans="1:103" s="1116" customFormat="1" ht="15" hidden="1" customHeight="1">
      <c r="A495" s="1397"/>
      <c r="B495" s="1169"/>
      <c r="C495" s="1205"/>
      <c r="D495" s="1106"/>
      <c r="E495" s="1106"/>
      <c r="F495" s="1106"/>
      <c r="G495" s="1106"/>
      <c r="H495" s="1106"/>
      <c r="I495" s="1106"/>
      <c r="J495" s="1106"/>
      <c r="K495" s="1106"/>
      <c r="L495" s="1106"/>
      <c r="M495" s="1106"/>
      <c r="N495" s="1106"/>
      <c r="O495" s="1106"/>
      <c r="P495" s="1106"/>
      <c r="Q495" s="1106"/>
      <c r="R495" s="1106"/>
      <c r="S495" s="1106"/>
      <c r="T495" s="1106"/>
      <c r="U495" s="1106"/>
      <c r="V495" s="1106"/>
      <c r="W495" s="1106"/>
      <c r="X495" s="1106"/>
      <c r="Y495" s="1106"/>
      <c r="Z495" s="1106"/>
      <c r="AA495" s="1106"/>
      <c r="AB495" s="1106"/>
      <c r="AC495" s="1106"/>
      <c r="AD495" s="1106"/>
      <c r="AE495" s="1106"/>
      <c r="AF495" s="1106"/>
      <c r="AG495" s="1106"/>
      <c r="AH495" s="1106"/>
      <c r="AI495" s="1106"/>
      <c r="AJ495" s="1106"/>
      <c r="AK495" s="1106"/>
      <c r="AL495" s="1106"/>
      <c r="AM495" s="1106"/>
      <c r="AN495" s="1106"/>
      <c r="AO495" s="1106"/>
      <c r="AP495" s="1106"/>
      <c r="AQ495" s="1106"/>
      <c r="AR495" s="1106"/>
      <c r="AS495" s="1106"/>
      <c r="AT495" s="1106"/>
      <c r="AU495" s="1106"/>
      <c r="AV495" s="1106"/>
      <c r="AW495" s="1106"/>
      <c r="AX495" s="1106"/>
      <c r="AY495" s="1106"/>
      <c r="AZ495" s="1106"/>
      <c r="BA495" s="1106"/>
      <c r="BB495" s="1106"/>
      <c r="BC495" s="1106"/>
      <c r="BD495" s="1106"/>
      <c r="BE495" s="1106"/>
      <c r="BF495" s="1106"/>
      <c r="BG495" s="1106"/>
      <c r="BH495" s="1106"/>
      <c r="BI495" s="1106"/>
      <c r="BJ495" s="1106"/>
      <c r="BK495" s="1106"/>
      <c r="BL495" s="1106"/>
      <c r="BM495" s="1106"/>
      <c r="BN495" s="1106"/>
      <c r="BO495" s="1106"/>
      <c r="BP495" s="1106"/>
      <c r="BQ495" s="1106"/>
      <c r="BR495" s="1106"/>
      <c r="BS495" s="1106"/>
      <c r="BT495" s="1106"/>
      <c r="BU495" s="1106"/>
      <c r="BV495" s="1106"/>
      <c r="BW495" s="1106"/>
      <c r="BX495" s="1106"/>
      <c r="BY495" s="1106"/>
      <c r="BZ495" s="1106"/>
      <c r="CA495" s="1106"/>
      <c r="CB495" s="1106"/>
      <c r="CC495" s="1106"/>
      <c r="CD495" s="1106"/>
      <c r="CE495" s="1106"/>
      <c r="CF495" s="1106"/>
      <c r="CG495" s="1106"/>
      <c r="CH495" s="1106"/>
      <c r="CI495" s="1106"/>
      <c r="CJ495" s="1106"/>
      <c r="CK495" s="1106"/>
      <c r="CL495" s="1106"/>
      <c r="CM495" s="1106"/>
      <c r="CN495" s="1106"/>
      <c r="CO495" s="1106"/>
      <c r="CP495" s="1106"/>
      <c r="CQ495" s="1106"/>
      <c r="CR495" s="1106"/>
      <c r="CS495" s="1106"/>
      <c r="CT495" s="1106"/>
      <c r="CU495" s="1106"/>
      <c r="CV495" s="1106"/>
      <c r="CW495" s="1106"/>
      <c r="CX495" s="1106"/>
      <c r="CY495" s="1106"/>
    </row>
    <row r="496" spans="1:103" s="1116" customFormat="1" ht="15" hidden="1" customHeight="1">
      <c r="A496" s="1397"/>
      <c r="B496" s="1169"/>
      <c r="C496" s="1205"/>
      <c r="D496" s="1106"/>
      <c r="E496" s="1106"/>
      <c r="F496" s="1106"/>
      <c r="G496" s="1106"/>
      <c r="H496" s="1106"/>
      <c r="I496" s="1106"/>
      <c r="J496" s="1106"/>
      <c r="K496" s="1106"/>
      <c r="L496" s="1106"/>
      <c r="M496" s="1106"/>
      <c r="N496" s="1106"/>
      <c r="O496" s="1106"/>
      <c r="P496" s="1106"/>
      <c r="Q496" s="1106"/>
      <c r="R496" s="1106"/>
      <c r="S496" s="1106"/>
      <c r="T496" s="1106"/>
      <c r="U496" s="1106"/>
      <c r="V496" s="1106"/>
      <c r="W496" s="1106"/>
      <c r="X496" s="1106"/>
      <c r="Y496" s="1106"/>
      <c r="Z496" s="1106"/>
      <c r="AA496" s="1106"/>
      <c r="AB496" s="1106"/>
      <c r="AC496" s="1106"/>
      <c r="AD496" s="1106"/>
      <c r="AE496" s="1106"/>
      <c r="AF496" s="1106"/>
      <c r="AG496" s="1106"/>
      <c r="AH496" s="1106"/>
      <c r="AI496" s="1106"/>
      <c r="AJ496" s="1106"/>
      <c r="AK496" s="1106"/>
      <c r="AL496" s="1106"/>
      <c r="AM496" s="1106"/>
      <c r="AN496" s="1106"/>
      <c r="AO496" s="1106"/>
      <c r="AP496" s="1106"/>
      <c r="AQ496" s="1106"/>
      <c r="AR496" s="1106"/>
      <c r="AS496" s="1106"/>
      <c r="AT496" s="1106"/>
      <c r="AU496" s="1106"/>
      <c r="AV496" s="1106"/>
      <c r="AW496" s="1106"/>
      <c r="AX496" s="1106"/>
      <c r="AY496" s="1106"/>
      <c r="AZ496" s="1106"/>
      <c r="BA496" s="1106"/>
      <c r="BB496" s="1106"/>
      <c r="BC496" s="1106"/>
      <c r="BD496" s="1106"/>
      <c r="BE496" s="1106"/>
      <c r="BF496" s="1106"/>
      <c r="BG496" s="1106"/>
      <c r="BH496" s="1106"/>
      <c r="BI496" s="1106"/>
      <c r="BJ496" s="1106"/>
      <c r="BK496" s="1106"/>
      <c r="BL496" s="1106"/>
      <c r="BM496" s="1106"/>
      <c r="BN496" s="1106"/>
      <c r="BO496" s="1106"/>
      <c r="BP496" s="1106"/>
      <c r="BQ496" s="1106"/>
      <c r="BR496" s="1106"/>
      <c r="BS496" s="1106"/>
      <c r="BT496" s="1106"/>
      <c r="BU496" s="1106"/>
      <c r="BV496" s="1106"/>
      <c r="BW496" s="1106"/>
      <c r="BX496" s="1106"/>
      <c r="BY496" s="1106"/>
      <c r="BZ496" s="1106"/>
      <c r="CA496" s="1106"/>
      <c r="CB496" s="1106"/>
      <c r="CC496" s="1106"/>
      <c r="CD496" s="1106"/>
      <c r="CE496" s="1106"/>
      <c r="CF496" s="1106"/>
      <c r="CG496" s="1106"/>
      <c r="CH496" s="1106"/>
      <c r="CI496" s="1106"/>
      <c r="CJ496" s="1106"/>
      <c r="CK496" s="1106"/>
      <c r="CL496" s="1106"/>
      <c r="CM496" s="1106"/>
      <c r="CN496" s="1106"/>
      <c r="CO496" s="1106"/>
      <c r="CP496" s="1106"/>
      <c r="CQ496" s="1106"/>
      <c r="CR496" s="1106"/>
      <c r="CS496" s="1106"/>
      <c r="CT496" s="1106"/>
      <c r="CU496" s="1106"/>
      <c r="CV496" s="1106"/>
      <c r="CW496" s="1106"/>
      <c r="CX496" s="1106"/>
      <c r="CY496" s="1106"/>
    </row>
    <row r="497" spans="1:103" s="1116" customFormat="1" ht="15" hidden="1" customHeight="1">
      <c r="A497" s="1397"/>
      <c r="B497" s="1169"/>
      <c r="C497" s="1205"/>
      <c r="D497" s="1106"/>
      <c r="E497" s="1106"/>
      <c r="F497" s="1106"/>
      <c r="G497" s="1106"/>
      <c r="H497" s="1106"/>
      <c r="I497" s="1106"/>
      <c r="J497" s="1106"/>
      <c r="K497" s="1106"/>
      <c r="L497" s="1106"/>
      <c r="M497" s="1106"/>
      <c r="N497" s="1106"/>
      <c r="O497" s="1106"/>
      <c r="P497" s="1106"/>
      <c r="Q497" s="1106"/>
      <c r="R497" s="1106"/>
      <c r="S497" s="1106"/>
      <c r="T497" s="1106"/>
      <c r="U497" s="1106"/>
      <c r="V497" s="1106"/>
      <c r="W497" s="1106"/>
      <c r="X497" s="1106"/>
      <c r="Y497" s="1106"/>
      <c r="Z497" s="1106"/>
      <c r="AA497" s="1106"/>
      <c r="AB497" s="1106"/>
      <c r="AC497" s="1106"/>
      <c r="AD497" s="1106"/>
      <c r="AE497" s="1106"/>
      <c r="AF497" s="1106"/>
      <c r="AG497" s="1106"/>
      <c r="AH497" s="1106"/>
      <c r="AI497" s="1106"/>
      <c r="AJ497" s="1106"/>
      <c r="AK497" s="1106"/>
      <c r="AL497" s="1106"/>
      <c r="AM497" s="1106"/>
      <c r="AN497" s="1106"/>
      <c r="AO497" s="1106"/>
      <c r="AP497" s="1106"/>
      <c r="AQ497" s="1106"/>
      <c r="AR497" s="1106"/>
      <c r="AS497" s="1106"/>
      <c r="AT497" s="1106"/>
      <c r="AU497" s="1106"/>
      <c r="AV497" s="1106"/>
      <c r="AW497" s="1106"/>
      <c r="AX497" s="1106"/>
      <c r="AY497" s="1106"/>
      <c r="AZ497" s="1106"/>
      <c r="BA497" s="1106"/>
      <c r="BB497" s="1106"/>
      <c r="BC497" s="1106"/>
      <c r="BD497" s="1106"/>
      <c r="BE497" s="1106"/>
      <c r="BF497" s="1106"/>
      <c r="BG497" s="1106"/>
      <c r="BH497" s="1106"/>
      <c r="BI497" s="1106"/>
      <c r="BJ497" s="1106"/>
      <c r="BK497" s="1106"/>
      <c r="BL497" s="1106"/>
      <c r="BM497" s="1106"/>
      <c r="BN497" s="1106"/>
      <c r="BO497" s="1106"/>
      <c r="BP497" s="1106"/>
      <c r="BQ497" s="1106"/>
      <c r="BR497" s="1106"/>
      <c r="BS497" s="1106"/>
      <c r="BT497" s="1106"/>
      <c r="BU497" s="1106"/>
      <c r="BV497" s="1106"/>
      <c r="BW497" s="1106"/>
      <c r="BX497" s="1106"/>
      <c r="BY497" s="1106"/>
      <c r="BZ497" s="1106"/>
      <c r="CA497" s="1106"/>
      <c r="CB497" s="1106"/>
      <c r="CC497" s="1106"/>
      <c r="CD497" s="1106"/>
      <c r="CE497" s="1106"/>
      <c r="CF497" s="1106"/>
      <c r="CG497" s="1106"/>
      <c r="CH497" s="1106"/>
      <c r="CI497" s="1106"/>
      <c r="CJ497" s="1106"/>
      <c r="CK497" s="1106"/>
      <c r="CL497" s="1106"/>
      <c r="CM497" s="1106"/>
      <c r="CN497" s="1106"/>
      <c r="CO497" s="1106"/>
      <c r="CP497" s="1106"/>
      <c r="CQ497" s="1106"/>
      <c r="CR497" s="1106"/>
      <c r="CS497" s="1106"/>
      <c r="CT497" s="1106"/>
      <c r="CU497" s="1106"/>
      <c r="CV497" s="1106"/>
      <c r="CW497" s="1106"/>
      <c r="CX497" s="1106"/>
      <c r="CY497" s="1106"/>
    </row>
    <row r="498" spans="1:103" s="1116" customFormat="1" ht="15" hidden="1" customHeight="1">
      <c r="A498" s="1397"/>
      <c r="B498" s="1169"/>
      <c r="C498" s="1205"/>
      <c r="D498" s="1106"/>
      <c r="E498" s="1106"/>
      <c r="F498" s="1106"/>
      <c r="G498" s="1106"/>
      <c r="H498" s="1106"/>
      <c r="I498" s="1106"/>
      <c r="J498" s="1106"/>
      <c r="K498" s="1106"/>
      <c r="L498" s="1106"/>
      <c r="M498" s="1106"/>
      <c r="N498" s="1106"/>
      <c r="O498" s="1106"/>
      <c r="P498" s="1106"/>
      <c r="Q498" s="1106"/>
      <c r="R498" s="1106"/>
      <c r="S498" s="1106"/>
      <c r="T498" s="1106"/>
      <c r="U498" s="1106"/>
      <c r="V498" s="1106"/>
      <c r="W498" s="1106"/>
      <c r="X498" s="1106"/>
      <c r="Y498" s="1106"/>
      <c r="Z498" s="1106"/>
      <c r="AA498" s="1106"/>
      <c r="AB498" s="1106"/>
      <c r="AC498" s="1106"/>
      <c r="AD498" s="1106"/>
      <c r="AE498" s="1106"/>
      <c r="AF498" s="1106"/>
      <c r="AG498" s="1106"/>
      <c r="AH498" s="1106"/>
      <c r="AI498" s="1106"/>
      <c r="AJ498" s="1106"/>
      <c r="AK498" s="1106"/>
      <c r="AL498" s="1106"/>
      <c r="AM498" s="1106"/>
      <c r="AN498" s="1106"/>
      <c r="AO498" s="1106"/>
      <c r="AP498" s="1106"/>
      <c r="AQ498" s="1106"/>
      <c r="AR498" s="1106"/>
      <c r="AS498" s="1106"/>
      <c r="AT498" s="1106"/>
      <c r="AU498" s="1106"/>
      <c r="AV498" s="1106"/>
      <c r="AW498" s="1106"/>
      <c r="AX498" s="1106"/>
      <c r="AY498" s="1106"/>
      <c r="AZ498" s="1106"/>
      <c r="BA498" s="1106"/>
      <c r="BB498" s="1106"/>
      <c r="BC498" s="1106"/>
      <c r="BD498" s="1106"/>
      <c r="BE498" s="1106"/>
      <c r="BF498" s="1106"/>
      <c r="BG498" s="1106"/>
      <c r="BH498" s="1106"/>
      <c r="BI498" s="1106"/>
      <c r="BJ498" s="1106"/>
      <c r="BK498" s="1106"/>
      <c r="BL498" s="1106"/>
      <c r="BM498" s="1106"/>
      <c r="BN498" s="1106"/>
      <c r="BO498" s="1106"/>
      <c r="BP498" s="1106"/>
      <c r="BQ498" s="1106"/>
      <c r="BR498" s="1106"/>
      <c r="BS498" s="1106"/>
      <c r="BT498" s="1106"/>
      <c r="BU498" s="1106"/>
      <c r="BV498" s="1106"/>
      <c r="BW498" s="1106"/>
      <c r="BX498" s="1106"/>
      <c r="BY498" s="1106"/>
      <c r="BZ498" s="1106"/>
      <c r="CA498" s="1106"/>
      <c r="CB498" s="1106"/>
      <c r="CC498" s="1106"/>
      <c r="CD498" s="1106"/>
      <c r="CE498" s="1106"/>
      <c r="CF498" s="1106"/>
      <c r="CG498" s="1106"/>
      <c r="CH498" s="1106"/>
      <c r="CI498" s="1106"/>
      <c r="CJ498" s="1106"/>
      <c r="CK498" s="1106"/>
      <c r="CL498" s="1106"/>
      <c r="CM498" s="1106"/>
      <c r="CN498" s="1106"/>
      <c r="CO498" s="1106"/>
      <c r="CP498" s="1106"/>
      <c r="CQ498" s="1106"/>
      <c r="CR498" s="1106"/>
      <c r="CS498" s="1106"/>
      <c r="CT498" s="1106"/>
      <c r="CU498" s="1106"/>
      <c r="CV498" s="1106"/>
      <c r="CW498" s="1106"/>
      <c r="CX498" s="1106"/>
      <c r="CY498" s="1106"/>
    </row>
    <row r="499" spans="1:103" s="1116" customFormat="1" ht="15" hidden="1" customHeight="1">
      <c r="A499" s="1397"/>
      <c r="B499" s="1169"/>
      <c r="C499" s="1205"/>
      <c r="D499" s="1106"/>
      <c r="E499" s="1106"/>
      <c r="F499" s="1106"/>
      <c r="G499" s="1106"/>
      <c r="H499" s="1106"/>
      <c r="I499" s="1106"/>
      <c r="J499" s="1106"/>
      <c r="K499" s="1106"/>
      <c r="L499" s="1106"/>
      <c r="M499" s="1106"/>
      <c r="N499" s="1106"/>
      <c r="O499" s="1106"/>
      <c r="P499" s="1106"/>
      <c r="Q499" s="1106"/>
      <c r="R499" s="1106"/>
      <c r="S499" s="1106"/>
      <c r="T499" s="1106"/>
      <c r="U499" s="1106"/>
      <c r="V499" s="1106"/>
      <c r="W499" s="1106"/>
      <c r="X499" s="1106"/>
      <c r="Y499" s="1106"/>
      <c r="Z499" s="1106"/>
      <c r="AA499" s="1106"/>
      <c r="AB499" s="1106"/>
      <c r="AC499" s="1106"/>
      <c r="AD499" s="1106"/>
      <c r="AE499" s="1106"/>
      <c r="AF499" s="1106"/>
      <c r="AG499" s="1106"/>
      <c r="AH499" s="1106"/>
      <c r="AI499" s="1106"/>
      <c r="AJ499" s="1106"/>
      <c r="AK499" s="1106"/>
      <c r="AL499" s="1106"/>
      <c r="AM499" s="1106"/>
      <c r="AN499" s="1106"/>
      <c r="AO499" s="1106"/>
      <c r="AP499" s="1106"/>
      <c r="AQ499" s="1106"/>
      <c r="AR499" s="1106"/>
      <c r="AS499" s="1106"/>
      <c r="AT499" s="1106"/>
      <c r="AU499" s="1106"/>
      <c r="AV499" s="1106"/>
      <c r="AW499" s="1106"/>
      <c r="AX499" s="1106"/>
      <c r="AY499" s="1106"/>
      <c r="AZ499" s="1106"/>
      <c r="BA499" s="1106"/>
      <c r="BB499" s="1106"/>
      <c r="BC499" s="1106"/>
      <c r="BD499" s="1106"/>
      <c r="BE499" s="1106"/>
      <c r="BF499" s="1106"/>
      <c r="BG499" s="1106"/>
      <c r="BH499" s="1106"/>
      <c r="BI499" s="1106"/>
      <c r="BJ499" s="1106"/>
      <c r="BK499" s="1106"/>
      <c r="BL499" s="1106"/>
      <c r="BM499" s="1106"/>
      <c r="BN499" s="1106"/>
      <c r="BO499" s="1106"/>
      <c r="BP499" s="1106"/>
      <c r="BQ499" s="1106"/>
      <c r="BR499" s="1106"/>
      <c r="BS499" s="1106"/>
      <c r="BT499" s="1106"/>
      <c r="BU499" s="1106"/>
      <c r="BV499" s="1106"/>
      <c r="BW499" s="1106"/>
      <c r="BX499" s="1106"/>
      <c r="BY499" s="1106"/>
      <c r="BZ499" s="1106"/>
      <c r="CA499" s="1106"/>
      <c r="CB499" s="1106"/>
      <c r="CC499" s="1106"/>
      <c r="CD499" s="1106"/>
      <c r="CE499" s="1106"/>
      <c r="CF499" s="1106"/>
      <c r="CG499" s="1106"/>
      <c r="CH499" s="1106"/>
      <c r="CI499" s="1106"/>
      <c r="CJ499" s="1106"/>
      <c r="CK499" s="1106"/>
      <c r="CL499" s="1106"/>
      <c r="CM499" s="1106"/>
      <c r="CN499" s="1106"/>
      <c r="CO499" s="1106"/>
      <c r="CP499" s="1106"/>
      <c r="CQ499" s="1106"/>
      <c r="CR499" s="1106"/>
      <c r="CS499" s="1106"/>
      <c r="CT499" s="1106"/>
      <c r="CU499" s="1106"/>
      <c r="CV499" s="1106"/>
      <c r="CW499" s="1106"/>
      <c r="CX499" s="1106"/>
      <c r="CY499" s="1106"/>
    </row>
    <row r="500" spans="1:103" s="1116" customFormat="1" ht="15" hidden="1" customHeight="1">
      <c r="A500" s="1397"/>
      <c r="B500" s="1169"/>
      <c r="C500" s="1205"/>
      <c r="D500" s="1106"/>
      <c r="E500" s="1106"/>
      <c r="F500" s="1106"/>
      <c r="G500" s="1106"/>
      <c r="H500" s="1106"/>
      <c r="I500" s="1106"/>
      <c r="J500" s="1106"/>
      <c r="K500" s="1106"/>
      <c r="L500" s="1106"/>
      <c r="M500" s="1106"/>
      <c r="N500" s="1106"/>
      <c r="O500" s="1106"/>
      <c r="P500" s="1106"/>
      <c r="Q500" s="1106"/>
      <c r="R500" s="1106"/>
      <c r="S500" s="1106"/>
      <c r="T500" s="1106"/>
      <c r="U500" s="1106"/>
      <c r="V500" s="1106"/>
      <c r="W500" s="1106"/>
      <c r="X500" s="1106"/>
      <c r="Y500" s="1106"/>
      <c r="Z500" s="1106"/>
      <c r="AA500" s="1106"/>
      <c r="AB500" s="1106"/>
      <c r="AC500" s="1106"/>
      <c r="AD500" s="1106"/>
      <c r="AE500" s="1106"/>
      <c r="AF500" s="1106"/>
      <c r="AG500" s="1106"/>
      <c r="AH500" s="1106"/>
      <c r="AI500" s="1106"/>
      <c r="AJ500" s="1106"/>
      <c r="AK500" s="1106"/>
      <c r="AL500" s="1106"/>
      <c r="AM500" s="1106"/>
      <c r="AN500" s="1106"/>
      <c r="AO500" s="1106"/>
      <c r="AP500" s="1106"/>
      <c r="AQ500" s="1106"/>
      <c r="AR500" s="1106"/>
      <c r="AS500" s="1106"/>
      <c r="AT500" s="1106"/>
      <c r="AU500" s="1106"/>
      <c r="AV500" s="1106"/>
      <c r="AW500" s="1106"/>
      <c r="AX500" s="1106"/>
      <c r="AY500" s="1106"/>
      <c r="AZ500" s="1106"/>
      <c r="BA500" s="1106"/>
      <c r="BB500" s="1106"/>
      <c r="BC500" s="1106"/>
      <c r="BD500" s="1106"/>
      <c r="BE500" s="1106"/>
      <c r="BF500" s="1106"/>
      <c r="BG500" s="1106"/>
      <c r="BH500" s="1106"/>
      <c r="BI500" s="1106"/>
      <c r="BJ500" s="1106"/>
      <c r="BK500" s="1106"/>
      <c r="BL500" s="1106"/>
      <c r="BM500" s="1106"/>
      <c r="BN500" s="1106"/>
      <c r="BO500" s="1106"/>
      <c r="BP500" s="1106"/>
      <c r="BQ500" s="1106"/>
      <c r="BR500" s="1106"/>
      <c r="BS500" s="1106"/>
      <c r="BT500" s="1106"/>
      <c r="BU500" s="1106"/>
      <c r="BV500" s="1106"/>
      <c r="BW500" s="1106"/>
      <c r="BX500" s="1106"/>
      <c r="BY500" s="1106"/>
      <c r="BZ500" s="1106"/>
      <c r="CA500" s="1106"/>
      <c r="CB500" s="1106"/>
      <c r="CC500" s="1106"/>
      <c r="CD500" s="1106"/>
      <c r="CE500" s="1106"/>
      <c r="CF500" s="1106"/>
      <c r="CG500" s="1106"/>
      <c r="CH500" s="1106"/>
      <c r="CI500" s="1106"/>
      <c r="CJ500" s="1106"/>
      <c r="CK500" s="1106"/>
      <c r="CL500" s="1106"/>
      <c r="CM500" s="1106"/>
      <c r="CN500" s="1106"/>
      <c r="CO500" s="1106"/>
      <c r="CP500" s="1106"/>
      <c r="CQ500" s="1106"/>
      <c r="CR500" s="1106"/>
      <c r="CS500" s="1106"/>
      <c r="CT500" s="1106"/>
      <c r="CU500" s="1106"/>
      <c r="CV500" s="1106"/>
      <c r="CW500" s="1106"/>
      <c r="CX500" s="1106"/>
      <c r="CY500" s="1106"/>
    </row>
    <row r="501" spans="1:103" s="1116" customFormat="1" ht="15" hidden="1" customHeight="1">
      <c r="A501" s="1397"/>
      <c r="B501" s="1169"/>
      <c r="C501" s="1205"/>
      <c r="D501" s="1106"/>
      <c r="E501" s="1106"/>
      <c r="F501" s="1106"/>
      <c r="G501" s="1106"/>
      <c r="H501" s="1106"/>
      <c r="I501" s="1106"/>
      <c r="J501" s="1106"/>
      <c r="K501" s="1106"/>
      <c r="L501" s="1106"/>
      <c r="M501" s="1106"/>
      <c r="N501" s="1106"/>
      <c r="O501" s="1106"/>
      <c r="P501" s="1106"/>
      <c r="Q501" s="1106"/>
      <c r="R501" s="1106"/>
      <c r="S501" s="1106"/>
      <c r="T501" s="1106"/>
      <c r="U501" s="1106"/>
      <c r="V501" s="1106"/>
      <c r="W501" s="1106"/>
      <c r="X501" s="1106"/>
      <c r="Y501" s="1106"/>
      <c r="Z501" s="1106"/>
      <c r="AA501" s="1106"/>
      <c r="AB501" s="1106"/>
      <c r="AC501" s="1106"/>
      <c r="AD501" s="1106"/>
      <c r="AE501" s="1106"/>
      <c r="AF501" s="1106"/>
      <c r="AG501" s="1106"/>
      <c r="AH501" s="1106"/>
      <c r="AI501" s="1106"/>
      <c r="AJ501" s="1106"/>
      <c r="AK501" s="1106"/>
      <c r="AL501" s="1106"/>
      <c r="AM501" s="1106"/>
      <c r="AN501" s="1106"/>
      <c r="AO501" s="1106"/>
      <c r="AP501" s="1106"/>
      <c r="AQ501" s="1106"/>
      <c r="AR501" s="1106"/>
      <c r="AS501" s="1106"/>
      <c r="AT501" s="1106"/>
      <c r="AU501" s="1106"/>
      <c r="AV501" s="1106"/>
      <c r="AW501" s="1106"/>
      <c r="AX501" s="1106"/>
      <c r="AY501" s="1106"/>
      <c r="AZ501" s="1106"/>
      <c r="BA501" s="1106"/>
      <c r="BB501" s="1106"/>
      <c r="BC501" s="1106"/>
      <c r="BD501" s="1106"/>
      <c r="BE501" s="1106"/>
      <c r="BF501" s="1106"/>
      <c r="BG501" s="1106"/>
      <c r="BH501" s="1106"/>
      <c r="BI501" s="1106"/>
      <c r="BJ501" s="1106"/>
      <c r="BK501" s="1106"/>
      <c r="BL501" s="1106"/>
      <c r="BM501" s="1106"/>
      <c r="BN501" s="1106"/>
      <c r="BO501" s="1106"/>
      <c r="BP501" s="1106"/>
      <c r="BQ501" s="1106"/>
      <c r="BR501" s="1106"/>
      <c r="BS501" s="1106"/>
      <c r="BT501" s="1106"/>
      <c r="BU501" s="1106"/>
      <c r="BV501" s="1106"/>
      <c r="BW501" s="1106"/>
      <c r="BX501" s="1106"/>
      <c r="BY501" s="1106"/>
      <c r="BZ501" s="1106"/>
      <c r="CA501" s="1106"/>
      <c r="CB501" s="1106"/>
      <c r="CC501" s="1106"/>
      <c r="CD501" s="1106"/>
      <c r="CE501" s="1106"/>
      <c r="CF501" s="1106"/>
      <c r="CG501" s="1106"/>
      <c r="CH501" s="1106"/>
      <c r="CI501" s="1106"/>
      <c r="CJ501" s="1106"/>
      <c r="CK501" s="1106"/>
      <c r="CL501" s="1106"/>
      <c r="CM501" s="1106"/>
      <c r="CN501" s="1106"/>
      <c r="CO501" s="1106"/>
      <c r="CP501" s="1106"/>
      <c r="CQ501" s="1106"/>
      <c r="CR501" s="1106"/>
      <c r="CS501" s="1106"/>
      <c r="CT501" s="1106"/>
      <c r="CU501" s="1106"/>
      <c r="CV501" s="1106"/>
      <c r="CW501" s="1106"/>
      <c r="CX501" s="1106"/>
      <c r="CY501" s="1106"/>
    </row>
    <row r="502" spans="1:103" s="1116" customFormat="1" ht="15" hidden="1" customHeight="1">
      <c r="A502" s="1397"/>
      <c r="B502" s="1169"/>
      <c r="C502" s="1205"/>
      <c r="D502" s="1106"/>
      <c r="E502" s="1106"/>
      <c r="F502" s="1106"/>
      <c r="G502" s="1106"/>
      <c r="H502" s="1106"/>
      <c r="I502" s="1106"/>
      <c r="J502" s="1106"/>
      <c r="K502" s="1106"/>
      <c r="L502" s="1106"/>
      <c r="M502" s="1106"/>
      <c r="N502" s="1106"/>
      <c r="O502" s="1106"/>
      <c r="P502" s="1106"/>
      <c r="Q502" s="1106"/>
      <c r="R502" s="1106"/>
      <c r="S502" s="1106"/>
      <c r="T502" s="1106"/>
      <c r="U502" s="1106"/>
      <c r="V502" s="1106"/>
      <c r="W502" s="1106"/>
      <c r="X502" s="1106"/>
      <c r="Y502" s="1106"/>
      <c r="Z502" s="1106"/>
      <c r="AA502" s="1106"/>
      <c r="AB502" s="1106"/>
      <c r="AC502" s="1106"/>
      <c r="AD502" s="1106"/>
      <c r="AE502" s="1106"/>
      <c r="AF502" s="1106"/>
      <c r="AG502" s="1106"/>
      <c r="AH502" s="1106"/>
      <c r="AI502" s="1106"/>
      <c r="AJ502" s="1106"/>
      <c r="AK502" s="1106"/>
      <c r="AL502" s="1106"/>
      <c r="AM502" s="1106"/>
      <c r="AN502" s="1106"/>
      <c r="AO502" s="1106"/>
      <c r="AP502" s="1106"/>
      <c r="AQ502" s="1106"/>
      <c r="AR502" s="1106"/>
      <c r="AS502" s="1106"/>
      <c r="AT502" s="1106"/>
      <c r="AU502" s="1106"/>
      <c r="AV502" s="1106"/>
      <c r="AW502" s="1106"/>
      <c r="AX502" s="1106"/>
      <c r="AY502" s="1106"/>
      <c r="AZ502" s="1106"/>
      <c r="BA502" s="1106"/>
      <c r="BB502" s="1106"/>
      <c r="BC502" s="1106"/>
      <c r="BD502" s="1106"/>
      <c r="BE502" s="1106"/>
      <c r="BF502" s="1106"/>
      <c r="BG502" s="1106"/>
      <c r="BH502" s="1106"/>
      <c r="BI502" s="1106"/>
      <c r="BJ502" s="1106"/>
      <c r="BK502" s="1106"/>
      <c r="BL502" s="1106"/>
      <c r="BM502" s="1106"/>
      <c r="BN502" s="1106"/>
      <c r="BO502" s="1106"/>
      <c r="BP502" s="1106"/>
      <c r="BQ502" s="1106"/>
      <c r="BR502" s="1106"/>
      <c r="BS502" s="1106"/>
      <c r="BT502" s="1106"/>
      <c r="BU502" s="1106"/>
      <c r="BV502" s="1106"/>
      <c r="BW502" s="1106"/>
      <c r="BX502" s="1106"/>
      <c r="BY502" s="1106"/>
      <c r="BZ502" s="1106"/>
      <c r="CA502" s="1106"/>
      <c r="CB502" s="1106"/>
      <c r="CC502" s="1106"/>
      <c r="CD502" s="1106"/>
      <c r="CE502" s="1106"/>
      <c r="CF502" s="1106"/>
      <c r="CG502" s="1106"/>
      <c r="CH502" s="1106"/>
      <c r="CI502" s="1106"/>
      <c r="CJ502" s="1106"/>
      <c r="CK502" s="1106"/>
      <c r="CL502" s="1106"/>
      <c r="CM502" s="1106"/>
      <c r="CN502" s="1106"/>
      <c r="CO502" s="1106"/>
      <c r="CP502" s="1106"/>
      <c r="CQ502" s="1106"/>
      <c r="CR502" s="1106"/>
      <c r="CS502" s="1106"/>
      <c r="CT502" s="1106"/>
      <c r="CU502" s="1106"/>
      <c r="CV502" s="1106"/>
      <c r="CW502" s="1106"/>
      <c r="CX502" s="1106"/>
      <c r="CY502" s="1106"/>
    </row>
    <row r="503" spans="1:103" s="1116" customFormat="1" ht="15" hidden="1" customHeight="1">
      <c r="A503" s="1397"/>
      <c r="B503" s="1169"/>
      <c r="C503" s="1205"/>
      <c r="D503" s="1106"/>
      <c r="E503" s="1106"/>
      <c r="F503" s="1106"/>
      <c r="G503" s="1106"/>
      <c r="H503" s="1106"/>
      <c r="I503" s="1106"/>
      <c r="J503" s="1106"/>
      <c r="K503" s="1106"/>
      <c r="L503" s="1106"/>
      <c r="M503" s="1106"/>
      <c r="N503" s="1106"/>
      <c r="O503" s="1106"/>
      <c r="P503" s="1106"/>
      <c r="Q503" s="1106"/>
      <c r="R503" s="1106"/>
      <c r="S503" s="1106"/>
      <c r="T503" s="1106"/>
      <c r="U503" s="1106"/>
      <c r="V503" s="1106"/>
      <c r="W503" s="1106"/>
      <c r="X503" s="1106"/>
      <c r="Y503" s="1106"/>
      <c r="Z503" s="1106"/>
      <c r="AA503" s="1106"/>
      <c r="AB503" s="1106"/>
      <c r="AC503" s="1106"/>
      <c r="AD503" s="1106"/>
      <c r="AE503" s="1106"/>
      <c r="AF503" s="1106"/>
      <c r="AG503" s="1106"/>
      <c r="AH503" s="1106"/>
      <c r="AI503" s="1106"/>
      <c r="AJ503" s="1106"/>
      <c r="AK503" s="1106"/>
      <c r="AL503" s="1106"/>
      <c r="AM503" s="1106"/>
      <c r="AN503" s="1106"/>
      <c r="AO503" s="1106"/>
      <c r="AP503" s="1106"/>
      <c r="AQ503" s="1106"/>
      <c r="AR503" s="1106"/>
      <c r="AS503" s="1106"/>
      <c r="AT503" s="1106"/>
      <c r="AU503" s="1106"/>
      <c r="AV503" s="1106"/>
      <c r="AW503" s="1106"/>
      <c r="AX503" s="1106"/>
      <c r="AY503" s="1106"/>
      <c r="AZ503" s="1106"/>
      <c r="BA503" s="1106"/>
      <c r="BB503" s="1106"/>
      <c r="BC503" s="1106"/>
      <c r="BD503" s="1106"/>
      <c r="BE503" s="1106"/>
      <c r="BF503" s="1106"/>
      <c r="BG503" s="1106"/>
      <c r="BH503" s="1106"/>
      <c r="BI503" s="1106"/>
      <c r="BJ503" s="1106"/>
      <c r="BK503" s="1106"/>
      <c r="BL503" s="1106"/>
      <c r="BM503" s="1106"/>
      <c r="BN503" s="1106"/>
      <c r="BO503" s="1106"/>
      <c r="BP503" s="1106"/>
      <c r="BQ503" s="1106"/>
      <c r="BR503" s="1106"/>
      <c r="BS503" s="1106"/>
      <c r="BT503" s="1106"/>
      <c r="BU503" s="1106"/>
      <c r="BV503" s="1106"/>
      <c r="BW503" s="1106"/>
      <c r="BX503" s="1106"/>
      <c r="BY503" s="1106"/>
      <c r="BZ503" s="1106"/>
      <c r="CA503" s="1106"/>
      <c r="CB503" s="1106"/>
      <c r="CC503" s="1106"/>
      <c r="CD503" s="1106"/>
      <c r="CE503" s="1106"/>
      <c r="CF503" s="1106"/>
      <c r="CG503" s="1106"/>
      <c r="CH503" s="1106"/>
      <c r="CI503" s="1106"/>
      <c r="CJ503" s="1106"/>
      <c r="CK503" s="1106"/>
      <c r="CL503" s="1106"/>
      <c r="CM503" s="1106"/>
      <c r="CN503" s="1106"/>
      <c r="CO503" s="1106"/>
      <c r="CP503" s="1106"/>
      <c r="CQ503" s="1106"/>
      <c r="CR503" s="1106"/>
      <c r="CS503" s="1106"/>
      <c r="CT503" s="1106"/>
      <c r="CU503" s="1106"/>
      <c r="CV503" s="1106"/>
      <c r="CW503" s="1106"/>
      <c r="CX503" s="1106"/>
      <c r="CY503" s="1106"/>
    </row>
    <row r="504" spans="1:103" s="1116" customFormat="1" ht="15" hidden="1" customHeight="1">
      <c r="A504" s="1397"/>
      <c r="B504" s="1169"/>
      <c r="C504" s="1205"/>
      <c r="D504" s="1106"/>
      <c r="E504" s="1106"/>
      <c r="F504" s="1106"/>
      <c r="G504" s="1106"/>
      <c r="H504" s="1106"/>
      <c r="I504" s="1106"/>
      <c r="J504" s="1106"/>
      <c r="K504" s="1106"/>
      <c r="L504" s="1106"/>
      <c r="M504" s="1106"/>
      <c r="N504" s="1106"/>
      <c r="O504" s="1106"/>
      <c r="P504" s="1106"/>
      <c r="Q504" s="1106"/>
      <c r="R504" s="1106"/>
      <c r="S504" s="1106"/>
      <c r="T504" s="1106"/>
      <c r="U504" s="1106"/>
      <c r="V504" s="1106"/>
      <c r="W504" s="1106"/>
      <c r="X504" s="1106"/>
      <c r="Y504" s="1106"/>
      <c r="Z504" s="1106"/>
      <c r="AA504" s="1106"/>
      <c r="AB504" s="1106"/>
      <c r="AC504" s="1106"/>
      <c r="AD504" s="1106"/>
      <c r="AE504" s="1106"/>
      <c r="AF504" s="1106"/>
      <c r="AG504" s="1106"/>
      <c r="AH504" s="1106"/>
      <c r="AI504" s="1106"/>
      <c r="AJ504" s="1106"/>
      <c r="AK504" s="1106"/>
      <c r="AL504" s="1106"/>
      <c r="AM504" s="1106"/>
      <c r="AN504" s="1106"/>
      <c r="AO504" s="1106"/>
      <c r="AP504" s="1106"/>
      <c r="AQ504" s="1106"/>
      <c r="AR504" s="1106"/>
      <c r="AS504" s="1106"/>
      <c r="AT504" s="1106"/>
      <c r="AU504" s="1106"/>
      <c r="AV504" s="1106"/>
      <c r="AW504" s="1106"/>
      <c r="AX504" s="1106"/>
      <c r="AY504" s="1106"/>
      <c r="AZ504" s="1106"/>
      <c r="BA504" s="1106"/>
      <c r="BB504" s="1106"/>
      <c r="BC504" s="1106"/>
      <c r="BD504" s="1106"/>
      <c r="BE504" s="1106"/>
      <c r="BF504" s="1106"/>
      <c r="BG504" s="1106"/>
      <c r="BH504" s="1106"/>
      <c r="BI504" s="1106"/>
      <c r="BJ504" s="1106"/>
      <c r="BK504" s="1106"/>
      <c r="BL504" s="1106"/>
      <c r="BM504" s="1106"/>
      <c r="BN504" s="1106"/>
      <c r="BO504" s="1106"/>
      <c r="BP504" s="1106"/>
      <c r="BQ504" s="1106"/>
      <c r="BR504" s="1106"/>
      <c r="BS504" s="1106"/>
      <c r="BT504" s="1106"/>
      <c r="BU504" s="1106"/>
      <c r="BV504" s="1106"/>
      <c r="BW504" s="1106"/>
      <c r="BX504" s="1106"/>
      <c r="BY504" s="1106"/>
      <c r="BZ504" s="1106"/>
      <c r="CA504" s="1106"/>
      <c r="CB504" s="1106"/>
      <c r="CC504" s="1106"/>
      <c r="CD504" s="1106"/>
      <c r="CE504" s="1106"/>
      <c r="CF504" s="1106"/>
      <c r="CG504" s="1106"/>
      <c r="CH504" s="1106"/>
      <c r="CI504" s="1106"/>
      <c r="CJ504" s="1106"/>
      <c r="CK504" s="1106"/>
      <c r="CL504" s="1106"/>
      <c r="CM504" s="1106"/>
      <c r="CN504" s="1106"/>
      <c r="CO504" s="1106"/>
      <c r="CP504" s="1106"/>
      <c r="CQ504" s="1106"/>
      <c r="CR504" s="1106"/>
      <c r="CS504" s="1106"/>
      <c r="CT504" s="1106"/>
      <c r="CU504" s="1106"/>
      <c r="CV504" s="1106"/>
      <c r="CW504" s="1106"/>
      <c r="CX504" s="1106"/>
      <c r="CY504" s="1106"/>
    </row>
    <row r="505" spans="1:103" s="1116" customFormat="1" ht="15" hidden="1" customHeight="1">
      <c r="A505" s="1397"/>
      <c r="B505" s="1169"/>
      <c r="C505" s="1205"/>
      <c r="D505" s="1106"/>
      <c r="E505" s="1106"/>
      <c r="F505" s="1106"/>
      <c r="G505" s="1106"/>
      <c r="H505" s="1106"/>
      <c r="I505" s="1106"/>
      <c r="J505" s="1106"/>
      <c r="K505" s="1106"/>
      <c r="L505" s="1106"/>
      <c r="M505" s="1106"/>
      <c r="N505" s="1106"/>
      <c r="O505" s="1106"/>
      <c r="P505" s="1106"/>
      <c r="Q505" s="1106"/>
      <c r="R505" s="1106"/>
      <c r="S505" s="1106"/>
      <c r="T505" s="1106"/>
      <c r="U505" s="1106"/>
      <c r="V505" s="1106"/>
      <c r="W505" s="1106"/>
      <c r="X505" s="1106"/>
      <c r="Y505" s="1106"/>
      <c r="Z505" s="1106"/>
      <c r="AA505" s="1106"/>
      <c r="AB505" s="1106"/>
      <c r="AC505" s="1106"/>
      <c r="AD505" s="1106"/>
      <c r="AE505" s="1106"/>
      <c r="AF505" s="1106"/>
      <c r="AG505" s="1106"/>
      <c r="AH505" s="1106"/>
      <c r="AI505" s="1106"/>
      <c r="AJ505" s="1106"/>
      <c r="AK505" s="1106"/>
      <c r="AL505" s="1106"/>
      <c r="AM505" s="1106"/>
      <c r="AN505" s="1106"/>
      <c r="AO505" s="1106"/>
      <c r="AP505" s="1106"/>
      <c r="AQ505" s="1106"/>
      <c r="AR505" s="1106"/>
      <c r="AS505" s="1106"/>
      <c r="AT505" s="1106"/>
      <c r="AU505" s="1106"/>
      <c r="AV505" s="1106"/>
      <c r="AW505" s="1106"/>
      <c r="AX505" s="1106"/>
      <c r="AY505" s="1106"/>
      <c r="AZ505" s="1106"/>
      <c r="BA505" s="1106"/>
      <c r="BB505" s="1106"/>
      <c r="BC505" s="1106"/>
      <c r="BD505" s="1106"/>
      <c r="BE505" s="1106"/>
      <c r="BF505" s="1106"/>
      <c r="BG505" s="1106"/>
      <c r="BH505" s="1106"/>
      <c r="BI505" s="1106"/>
      <c r="BJ505" s="1106"/>
      <c r="BK505" s="1106"/>
      <c r="BL505" s="1106"/>
      <c r="BM505" s="1106"/>
      <c r="BN505" s="1106"/>
      <c r="BO505" s="1106"/>
      <c r="BP505" s="1106"/>
      <c r="BQ505" s="1106"/>
      <c r="BR505" s="1106"/>
      <c r="BS505" s="1106"/>
      <c r="BT505" s="1106"/>
      <c r="BU505" s="1106"/>
      <c r="BV505" s="1106"/>
      <c r="BW505" s="1106"/>
      <c r="BX505" s="1106"/>
      <c r="BY505" s="1106"/>
      <c r="BZ505" s="1106"/>
      <c r="CA505" s="1106"/>
      <c r="CB505" s="1106"/>
      <c r="CC505" s="1106"/>
      <c r="CD505" s="1106"/>
      <c r="CE505" s="1106"/>
      <c r="CF505" s="1106"/>
      <c r="CG505" s="1106"/>
      <c r="CH505" s="1106"/>
      <c r="CI505" s="1106"/>
      <c r="CJ505" s="1106"/>
      <c r="CK505" s="1106"/>
      <c r="CL505" s="1106"/>
      <c r="CM505" s="1106"/>
      <c r="CN505" s="1106"/>
      <c r="CO505" s="1106"/>
      <c r="CP505" s="1106"/>
      <c r="CQ505" s="1106"/>
      <c r="CR505" s="1106"/>
      <c r="CS505" s="1106"/>
      <c r="CT505" s="1106"/>
      <c r="CU505" s="1106"/>
      <c r="CV505" s="1106"/>
      <c r="CW505" s="1106"/>
      <c r="CX505" s="1106"/>
      <c r="CY505" s="1106"/>
    </row>
    <row r="506" spans="1:103" s="1116" customFormat="1" ht="15" hidden="1" customHeight="1">
      <c r="A506" s="1397"/>
      <c r="B506" s="1169"/>
      <c r="C506" s="1205"/>
      <c r="D506" s="1106"/>
      <c r="E506" s="1106"/>
      <c r="F506" s="1106"/>
      <c r="G506" s="1106"/>
      <c r="H506" s="1106"/>
      <c r="I506" s="1106"/>
      <c r="J506" s="1106"/>
      <c r="K506" s="1106"/>
      <c r="L506" s="1106"/>
      <c r="M506" s="1106"/>
      <c r="N506" s="1106"/>
      <c r="O506" s="1106"/>
      <c r="P506" s="1106"/>
      <c r="Q506" s="1106"/>
      <c r="R506" s="1106"/>
      <c r="S506" s="1106"/>
      <c r="T506" s="1106"/>
      <c r="U506" s="1106"/>
      <c r="V506" s="1106"/>
      <c r="W506" s="1106"/>
      <c r="X506" s="1106"/>
      <c r="Y506" s="1106"/>
      <c r="Z506" s="1106"/>
      <c r="AA506" s="1106"/>
      <c r="AB506" s="1106"/>
      <c r="AC506" s="1106"/>
      <c r="AD506" s="1106"/>
      <c r="AE506" s="1106"/>
      <c r="AF506" s="1106"/>
      <c r="AG506" s="1106"/>
      <c r="AH506" s="1106"/>
      <c r="AI506" s="1106"/>
      <c r="AJ506" s="1106"/>
      <c r="AK506" s="1106"/>
      <c r="AL506" s="1106"/>
      <c r="AM506" s="1106"/>
      <c r="AN506" s="1106"/>
      <c r="AO506" s="1106"/>
      <c r="AP506" s="1106"/>
      <c r="AQ506" s="1106"/>
      <c r="AR506" s="1106"/>
      <c r="AS506" s="1106"/>
      <c r="AT506" s="1106"/>
      <c r="AU506" s="1106"/>
      <c r="AV506" s="1106"/>
      <c r="AW506" s="1106"/>
      <c r="AX506" s="1106"/>
      <c r="AY506" s="1106"/>
      <c r="AZ506" s="1106"/>
      <c r="BA506" s="1106"/>
      <c r="BB506" s="1106"/>
      <c r="BC506" s="1106"/>
      <c r="BD506" s="1106"/>
      <c r="BE506" s="1106"/>
      <c r="BF506" s="1106"/>
      <c r="BG506" s="1106"/>
      <c r="BH506" s="1106"/>
      <c r="BI506" s="1106"/>
      <c r="BJ506" s="1106"/>
      <c r="BK506" s="1106"/>
      <c r="BL506" s="1106"/>
      <c r="BM506" s="1106"/>
      <c r="BN506" s="1106"/>
      <c r="BO506" s="1106"/>
      <c r="BP506" s="1106"/>
      <c r="BQ506" s="1106"/>
      <c r="BR506" s="1106"/>
      <c r="BS506" s="1106"/>
      <c r="BT506" s="1106"/>
      <c r="BU506" s="1106"/>
      <c r="BV506" s="1106"/>
      <c r="BW506" s="1106"/>
      <c r="BX506" s="1106"/>
      <c r="BY506" s="1106"/>
      <c r="BZ506" s="1106"/>
      <c r="CA506" s="1106"/>
      <c r="CB506" s="1106"/>
      <c r="CC506" s="1106"/>
      <c r="CD506" s="1106"/>
      <c r="CE506" s="1106"/>
      <c r="CF506" s="1106"/>
      <c r="CG506" s="1106"/>
      <c r="CH506" s="1106"/>
      <c r="CI506" s="1106"/>
      <c r="CJ506" s="1106"/>
      <c r="CK506" s="1106"/>
      <c r="CL506" s="1106"/>
      <c r="CM506" s="1106"/>
      <c r="CN506" s="1106"/>
      <c r="CO506" s="1106"/>
      <c r="CP506" s="1106"/>
      <c r="CQ506" s="1106"/>
      <c r="CR506" s="1106"/>
      <c r="CS506" s="1106"/>
      <c r="CT506" s="1106"/>
      <c r="CU506" s="1106"/>
      <c r="CV506" s="1106"/>
      <c r="CW506" s="1106"/>
      <c r="CX506" s="1106"/>
      <c r="CY506" s="1106"/>
    </row>
    <row r="507" spans="1:103" s="1116" customFormat="1" ht="15" hidden="1" customHeight="1">
      <c r="A507" s="1397"/>
      <c r="B507" s="1169"/>
      <c r="C507" s="1205"/>
      <c r="D507" s="1106"/>
      <c r="E507" s="1106"/>
      <c r="F507" s="1106"/>
      <c r="G507" s="1106"/>
      <c r="H507" s="1106"/>
      <c r="I507" s="1106"/>
      <c r="J507" s="1106"/>
      <c r="K507" s="1106"/>
      <c r="L507" s="1106"/>
      <c r="M507" s="1106"/>
      <c r="N507" s="1106"/>
      <c r="O507" s="1106"/>
      <c r="P507" s="1106"/>
      <c r="Q507" s="1106"/>
      <c r="R507" s="1106"/>
      <c r="S507" s="1106"/>
      <c r="T507" s="1106"/>
      <c r="U507" s="1106"/>
      <c r="V507" s="1106"/>
      <c r="W507" s="1106"/>
      <c r="X507" s="1106"/>
      <c r="Y507" s="1106"/>
      <c r="Z507" s="1106"/>
      <c r="AA507" s="1106"/>
      <c r="AB507" s="1106"/>
      <c r="AC507" s="1106"/>
      <c r="AD507" s="1106"/>
      <c r="AE507" s="1106"/>
      <c r="AF507" s="1106"/>
      <c r="AG507" s="1106"/>
      <c r="AH507" s="1106"/>
      <c r="AI507" s="1106"/>
      <c r="AJ507" s="1106"/>
      <c r="AK507" s="1106"/>
      <c r="AL507" s="1106"/>
      <c r="AM507" s="1106"/>
      <c r="AN507" s="1106"/>
      <c r="AO507" s="1106"/>
      <c r="AP507" s="1106"/>
      <c r="AQ507" s="1106"/>
      <c r="AR507" s="1106"/>
      <c r="AS507" s="1106"/>
      <c r="AT507" s="1106"/>
      <c r="AU507" s="1106"/>
      <c r="AV507" s="1106"/>
      <c r="AW507" s="1106"/>
      <c r="AX507" s="1106"/>
      <c r="AY507" s="1106"/>
      <c r="AZ507" s="1106"/>
      <c r="BA507" s="1106"/>
      <c r="BB507" s="1106"/>
      <c r="BC507" s="1106"/>
      <c r="BD507" s="1106"/>
      <c r="BE507" s="1106"/>
      <c r="BF507" s="1106"/>
      <c r="BG507" s="1106"/>
      <c r="BH507" s="1106"/>
      <c r="BI507" s="1106"/>
      <c r="BJ507" s="1106"/>
      <c r="BK507" s="1106"/>
      <c r="BL507" s="1106"/>
      <c r="BM507" s="1106"/>
      <c r="BN507" s="1106"/>
      <c r="BO507" s="1106"/>
      <c r="BP507" s="1106"/>
      <c r="BQ507" s="1106"/>
      <c r="BR507" s="1106"/>
      <c r="BS507" s="1106"/>
      <c r="BT507" s="1106"/>
      <c r="BU507" s="1106"/>
      <c r="BV507" s="1106"/>
      <c r="BW507" s="1106"/>
      <c r="BX507" s="1106"/>
      <c r="BY507" s="1106"/>
      <c r="BZ507" s="1106"/>
      <c r="CA507" s="1106"/>
      <c r="CB507" s="1106"/>
      <c r="CC507" s="1106"/>
      <c r="CD507" s="1106"/>
      <c r="CE507" s="1106"/>
      <c r="CF507" s="1106"/>
      <c r="CG507" s="1106"/>
      <c r="CH507" s="1106"/>
      <c r="CI507" s="1106"/>
      <c r="CJ507" s="1106"/>
      <c r="CK507" s="1106"/>
      <c r="CL507" s="1106"/>
      <c r="CM507" s="1106"/>
      <c r="CN507" s="1106"/>
      <c r="CO507" s="1106"/>
      <c r="CP507" s="1106"/>
      <c r="CQ507" s="1106"/>
      <c r="CR507" s="1106"/>
      <c r="CS507" s="1106"/>
      <c r="CT507" s="1106"/>
      <c r="CU507" s="1106"/>
      <c r="CV507" s="1106"/>
      <c r="CW507" s="1106"/>
      <c r="CX507" s="1106"/>
      <c r="CY507" s="1106"/>
    </row>
    <row r="508" spans="1:103" s="1116" customFormat="1" ht="15" hidden="1" customHeight="1">
      <c r="A508" s="1397"/>
      <c r="B508" s="1169"/>
      <c r="C508" s="1205"/>
      <c r="D508" s="1106"/>
      <c r="E508" s="1106"/>
      <c r="F508" s="1106"/>
      <c r="G508" s="1106"/>
      <c r="H508" s="1106"/>
      <c r="I508" s="1106"/>
      <c r="J508" s="1106"/>
      <c r="K508" s="1106"/>
      <c r="L508" s="1106"/>
      <c r="M508" s="1106"/>
      <c r="N508" s="1106"/>
      <c r="O508" s="1106"/>
      <c r="P508" s="1106"/>
      <c r="Q508" s="1106"/>
      <c r="R508" s="1106"/>
      <c r="S508" s="1106"/>
      <c r="T508" s="1106"/>
      <c r="U508" s="1106"/>
      <c r="V508" s="1106"/>
      <c r="W508" s="1106"/>
      <c r="X508" s="1106"/>
      <c r="Y508" s="1106"/>
      <c r="Z508" s="1106"/>
      <c r="AA508" s="1106"/>
      <c r="AB508" s="1106"/>
      <c r="AC508" s="1106"/>
      <c r="AD508" s="1106"/>
      <c r="AE508" s="1106"/>
      <c r="AF508" s="1106"/>
      <c r="AG508" s="1106"/>
      <c r="AH508" s="1106"/>
      <c r="AI508" s="1106"/>
      <c r="AJ508" s="1106"/>
      <c r="AK508" s="1106"/>
      <c r="AL508" s="1106"/>
      <c r="AM508" s="1106"/>
      <c r="AN508" s="1106"/>
      <c r="AO508" s="1106"/>
      <c r="AP508" s="1106"/>
      <c r="AQ508" s="1106"/>
      <c r="AR508" s="1106"/>
      <c r="AS508" s="1106"/>
      <c r="AT508" s="1106"/>
      <c r="AU508" s="1106"/>
      <c r="AV508" s="1106"/>
      <c r="AW508" s="1106"/>
      <c r="AX508" s="1106"/>
      <c r="AY508" s="1106"/>
      <c r="AZ508" s="1106"/>
      <c r="BA508" s="1106"/>
      <c r="BB508" s="1106"/>
      <c r="BC508" s="1106"/>
      <c r="BD508" s="1106"/>
      <c r="BE508" s="1106"/>
      <c r="BF508" s="1106"/>
      <c r="BG508" s="1106"/>
      <c r="BH508" s="1106"/>
      <c r="BI508" s="1106"/>
      <c r="BJ508" s="1106"/>
      <c r="BK508" s="1106"/>
      <c r="BL508" s="1106"/>
      <c r="BM508" s="1106"/>
      <c r="BN508" s="1106"/>
      <c r="BO508" s="1106"/>
      <c r="BP508" s="1106"/>
      <c r="BQ508" s="1106"/>
      <c r="BR508" s="1106"/>
      <c r="BS508" s="1106"/>
      <c r="BT508" s="1106"/>
      <c r="BU508" s="1106"/>
      <c r="BV508" s="1106"/>
      <c r="BW508" s="1106"/>
      <c r="BX508" s="1106"/>
      <c r="BY508" s="1106"/>
      <c r="BZ508" s="1106"/>
      <c r="CA508" s="1106"/>
      <c r="CB508" s="1106"/>
      <c r="CC508" s="1106"/>
      <c r="CD508" s="1106"/>
      <c r="CE508" s="1106"/>
      <c r="CF508" s="1106"/>
      <c r="CG508" s="1106"/>
      <c r="CH508" s="1106"/>
      <c r="CI508" s="1106"/>
      <c r="CJ508" s="1106"/>
      <c r="CK508" s="1106"/>
      <c r="CL508" s="1106"/>
      <c r="CM508" s="1106"/>
      <c r="CN508" s="1106"/>
      <c r="CO508" s="1106"/>
      <c r="CP508" s="1106"/>
      <c r="CQ508" s="1106"/>
      <c r="CR508" s="1106"/>
      <c r="CS508" s="1106"/>
      <c r="CT508" s="1106"/>
      <c r="CU508" s="1106"/>
      <c r="CV508" s="1106"/>
      <c r="CW508" s="1106"/>
      <c r="CX508" s="1106"/>
      <c r="CY508" s="1106"/>
    </row>
    <row r="509" spans="1:103" s="1116" customFormat="1" ht="15" hidden="1" customHeight="1">
      <c r="A509" s="1397"/>
      <c r="B509" s="1169"/>
      <c r="C509" s="1205"/>
      <c r="D509" s="1106"/>
      <c r="E509" s="1106"/>
      <c r="F509" s="1106"/>
      <c r="G509" s="1106"/>
      <c r="H509" s="1106"/>
      <c r="I509" s="1106"/>
      <c r="J509" s="1106"/>
      <c r="K509" s="1106"/>
      <c r="L509" s="1106"/>
      <c r="M509" s="1106"/>
      <c r="N509" s="1106"/>
      <c r="O509" s="1106"/>
      <c r="P509" s="1106"/>
      <c r="Q509" s="1106"/>
      <c r="R509" s="1106"/>
      <c r="S509" s="1106"/>
      <c r="T509" s="1106"/>
      <c r="U509" s="1106"/>
      <c r="V509" s="1106"/>
      <c r="W509" s="1106"/>
      <c r="X509" s="1106"/>
      <c r="Y509" s="1106"/>
      <c r="Z509" s="1106"/>
      <c r="AA509" s="1106"/>
      <c r="AB509" s="1106"/>
      <c r="AC509" s="1106"/>
      <c r="AD509" s="1106"/>
      <c r="AE509" s="1106"/>
      <c r="AF509" s="1106"/>
      <c r="AG509" s="1106"/>
      <c r="AH509" s="1106"/>
      <c r="AI509" s="1106"/>
      <c r="AJ509" s="1106"/>
      <c r="AK509" s="1106"/>
      <c r="AL509" s="1106"/>
      <c r="AM509" s="1106"/>
      <c r="AN509" s="1106"/>
      <c r="AO509" s="1106"/>
      <c r="AP509" s="1106"/>
      <c r="AQ509" s="1106"/>
      <c r="AR509" s="1106"/>
      <c r="AS509" s="1106"/>
      <c r="AT509" s="1106"/>
      <c r="AU509" s="1106"/>
      <c r="AV509" s="1106"/>
      <c r="AW509" s="1106"/>
      <c r="AX509" s="1106"/>
      <c r="AY509" s="1106"/>
      <c r="AZ509" s="1106"/>
      <c r="BA509" s="1106"/>
      <c r="BB509" s="1106"/>
      <c r="BC509" s="1106"/>
      <c r="BD509" s="1106"/>
      <c r="BE509" s="1106"/>
      <c r="BF509" s="1106"/>
      <c r="BG509" s="1106"/>
      <c r="BH509" s="1106"/>
      <c r="BI509" s="1106"/>
      <c r="BJ509" s="1106"/>
      <c r="BK509" s="1106"/>
      <c r="BL509" s="1106"/>
      <c r="BM509" s="1106"/>
      <c r="BN509" s="1106"/>
      <c r="BO509" s="1106"/>
      <c r="BP509" s="1106"/>
      <c r="BQ509" s="1106"/>
      <c r="BR509" s="1106"/>
      <c r="BS509" s="1106"/>
      <c r="BT509" s="1106"/>
      <c r="BU509" s="1106"/>
      <c r="BV509" s="1106"/>
      <c r="BW509" s="1106"/>
      <c r="BX509" s="1106"/>
      <c r="BY509" s="1106"/>
      <c r="BZ509" s="1106"/>
      <c r="CA509" s="1106"/>
      <c r="CB509" s="1106"/>
      <c r="CC509" s="1106"/>
      <c r="CD509" s="1106"/>
      <c r="CE509" s="1106"/>
      <c r="CF509" s="1106"/>
      <c r="CG509" s="1106"/>
      <c r="CH509" s="1106"/>
      <c r="CI509" s="1106"/>
      <c r="CJ509" s="1106"/>
      <c r="CK509" s="1106"/>
      <c r="CL509" s="1106"/>
      <c r="CM509" s="1106"/>
      <c r="CN509" s="1106"/>
      <c r="CO509" s="1106"/>
      <c r="CP509" s="1106"/>
      <c r="CQ509" s="1106"/>
      <c r="CR509" s="1106"/>
      <c r="CS509" s="1106"/>
      <c r="CT509" s="1106"/>
      <c r="CU509" s="1106"/>
      <c r="CV509" s="1106"/>
      <c r="CW509" s="1106"/>
      <c r="CX509" s="1106"/>
      <c r="CY509" s="1106"/>
    </row>
    <row r="510" spans="1:103" s="1116" customFormat="1" ht="15" hidden="1" customHeight="1">
      <c r="A510" s="1397"/>
      <c r="B510" s="1169"/>
      <c r="C510" s="1205"/>
      <c r="D510" s="1106"/>
      <c r="E510" s="1106"/>
      <c r="F510" s="1106"/>
      <c r="G510" s="1106"/>
      <c r="H510" s="1106"/>
      <c r="I510" s="1106"/>
      <c r="J510" s="1106"/>
      <c r="K510" s="1106"/>
      <c r="L510" s="1106"/>
      <c r="M510" s="1106"/>
      <c r="N510" s="1106"/>
      <c r="O510" s="1106"/>
      <c r="P510" s="1106"/>
      <c r="Q510" s="1106"/>
      <c r="R510" s="1106"/>
      <c r="S510" s="1106"/>
      <c r="T510" s="1106"/>
      <c r="U510" s="1106"/>
      <c r="V510" s="1106"/>
      <c r="W510" s="1106"/>
      <c r="X510" s="1106"/>
      <c r="Y510" s="1106"/>
      <c r="Z510" s="1106"/>
      <c r="AA510" s="1106"/>
      <c r="AB510" s="1106"/>
      <c r="AC510" s="1106"/>
      <c r="AD510" s="1106"/>
      <c r="AE510" s="1106"/>
      <c r="AF510" s="1106"/>
      <c r="AG510" s="1106"/>
      <c r="AH510" s="1106"/>
      <c r="AI510" s="1106"/>
      <c r="AJ510" s="1106"/>
      <c r="AK510" s="1106"/>
      <c r="AL510" s="1106"/>
      <c r="AM510" s="1106"/>
      <c r="AN510" s="1106"/>
      <c r="AO510" s="1106"/>
      <c r="AP510" s="1106"/>
      <c r="AQ510" s="1106"/>
      <c r="AR510" s="1106"/>
      <c r="AS510" s="1106"/>
      <c r="AT510" s="1106"/>
      <c r="AU510" s="1106"/>
      <c r="AV510" s="1106"/>
      <c r="AW510" s="1106"/>
      <c r="AX510" s="1106"/>
      <c r="AY510" s="1106"/>
      <c r="AZ510" s="1106"/>
      <c r="BA510" s="1106"/>
      <c r="BB510" s="1106"/>
      <c r="BC510" s="1106"/>
      <c r="BD510" s="1106"/>
      <c r="BE510" s="1106"/>
      <c r="BF510" s="1106"/>
      <c r="BG510" s="1106"/>
      <c r="BH510" s="1106"/>
      <c r="BI510" s="1106"/>
      <c r="BJ510" s="1106"/>
      <c r="BK510" s="1106"/>
      <c r="BL510" s="1106"/>
      <c r="BM510" s="1106"/>
      <c r="BN510" s="1106"/>
      <c r="BO510" s="1106"/>
      <c r="BP510" s="1106"/>
      <c r="BQ510" s="1106"/>
      <c r="BR510" s="1106"/>
      <c r="BS510" s="1106"/>
      <c r="BT510" s="1106"/>
      <c r="BU510" s="1106"/>
      <c r="BV510" s="1106"/>
      <c r="BW510" s="1106"/>
      <c r="BX510" s="1106"/>
      <c r="BY510" s="1106"/>
      <c r="BZ510" s="1106"/>
      <c r="CA510" s="1106"/>
      <c r="CB510" s="1106"/>
      <c r="CC510" s="1106"/>
      <c r="CD510" s="1106"/>
      <c r="CE510" s="1106"/>
      <c r="CF510" s="1106"/>
      <c r="CG510" s="1106"/>
      <c r="CH510" s="1106"/>
      <c r="CI510" s="1106"/>
      <c r="CJ510" s="1106"/>
      <c r="CK510" s="1106"/>
      <c r="CL510" s="1106"/>
      <c r="CM510" s="1106"/>
      <c r="CN510" s="1106"/>
      <c r="CO510" s="1106"/>
      <c r="CP510" s="1106"/>
      <c r="CQ510" s="1106"/>
      <c r="CR510" s="1106"/>
      <c r="CS510" s="1106"/>
      <c r="CT510" s="1106"/>
      <c r="CU510" s="1106"/>
      <c r="CV510" s="1106"/>
      <c r="CW510" s="1106"/>
      <c r="CX510" s="1106"/>
      <c r="CY510" s="1106"/>
    </row>
    <row r="511" spans="1:103" s="1116" customFormat="1" ht="15" hidden="1" customHeight="1">
      <c r="A511" s="1397"/>
      <c r="B511" s="1169"/>
      <c r="C511" s="1205"/>
      <c r="D511" s="1106"/>
      <c r="E511" s="1106"/>
      <c r="F511" s="1106"/>
      <c r="G511" s="1106"/>
      <c r="H511" s="1106"/>
      <c r="I511" s="1106"/>
      <c r="J511" s="1106"/>
      <c r="K511" s="1106"/>
      <c r="L511" s="1106"/>
      <c r="M511" s="1106"/>
      <c r="N511" s="1106"/>
      <c r="O511" s="1106"/>
      <c r="P511" s="1106"/>
      <c r="Q511" s="1106"/>
      <c r="R511" s="1106"/>
      <c r="S511" s="1106"/>
      <c r="T511" s="1106"/>
      <c r="U511" s="1106"/>
      <c r="V511" s="1106"/>
      <c r="W511" s="1106"/>
      <c r="X511" s="1106"/>
      <c r="Y511" s="1106"/>
      <c r="Z511" s="1106"/>
      <c r="AA511" s="1106"/>
      <c r="AB511" s="1106"/>
      <c r="AC511" s="1106"/>
      <c r="AD511" s="1106"/>
      <c r="AE511" s="1106"/>
      <c r="AF511" s="1106"/>
      <c r="AG511" s="1106"/>
      <c r="AH511" s="1106"/>
      <c r="AI511" s="1106"/>
      <c r="AJ511" s="1106"/>
      <c r="AK511" s="1106"/>
      <c r="AL511" s="1106"/>
      <c r="AM511" s="1106"/>
      <c r="AN511" s="1106"/>
      <c r="AO511" s="1106"/>
      <c r="AP511" s="1106"/>
      <c r="AQ511" s="1106"/>
      <c r="AR511" s="1106"/>
      <c r="AS511" s="1106"/>
      <c r="AT511" s="1106"/>
      <c r="AU511" s="1106"/>
      <c r="AV511" s="1106"/>
      <c r="AW511" s="1106"/>
      <c r="AX511" s="1106"/>
      <c r="AY511" s="1106"/>
      <c r="AZ511" s="1106"/>
      <c r="BA511" s="1106"/>
      <c r="BB511" s="1106"/>
      <c r="BC511" s="1106"/>
      <c r="BD511" s="1106"/>
      <c r="BE511" s="1106"/>
      <c r="BF511" s="1106"/>
      <c r="BG511" s="1106"/>
      <c r="BH511" s="1106"/>
      <c r="BI511" s="1106"/>
      <c r="BJ511" s="1106"/>
      <c r="BK511" s="1106"/>
      <c r="BL511" s="1106"/>
      <c r="BM511" s="1106"/>
      <c r="BN511" s="1106"/>
      <c r="BO511" s="1106"/>
      <c r="BP511" s="1106"/>
      <c r="BQ511" s="1106"/>
      <c r="BR511" s="1106"/>
      <c r="BS511" s="1106"/>
      <c r="BT511" s="1106"/>
      <c r="BU511" s="1106"/>
      <c r="BV511" s="1106"/>
      <c r="BW511" s="1106"/>
      <c r="BX511" s="1106"/>
      <c r="BY511" s="1106"/>
      <c r="BZ511" s="1106"/>
      <c r="CA511" s="1106"/>
      <c r="CB511" s="1106"/>
      <c r="CC511" s="1106"/>
      <c r="CD511" s="1106"/>
      <c r="CE511" s="1106"/>
      <c r="CF511" s="1106"/>
      <c r="CG511" s="1106"/>
      <c r="CH511" s="1106"/>
      <c r="CI511" s="1106"/>
      <c r="CJ511" s="1106"/>
      <c r="CK511" s="1106"/>
      <c r="CL511" s="1106"/>
      <c r="CM511" s="1106"/>
      <c r="CN511" s="1106"/>
      <c r="CO511" s="1106"/>
      <c r="CP511" s="1106"/>
      <c r="CQ511" s="1106"/>
      <c r="CR511" s="1106"/>
      <c r="CS511" s="1106"/>
      <c r="CT511" s="1106"/>
      <c r="CU511" s="1106"/>
      <c r="CV511" s="1106"/>
      <c r="CW511" s="1106"/>
      <c r="CX511" s="1106"/>
      <c r="CY511" s="1106"/>
    </row>
    <row r="512" spans="1:103" s="1116" customFormat="1" ht="15" hidden="1" customHeight="1">
      <c r="A512" s="1397"/>
      <c r="B512" s="1169"/>
      <c r="C512" s="1205"/>
      <c r="D512" s="1106"/>
      <c r="E512" s="1106"/>
      <c r="F512" s="1106"/>
      <c r="G512" s="1106"/>
      <c r="H512" s="1106"/>
      <c r="I512" s="1106"/>
      <c r="J512" s="1106"/>
      <c r="K512" s="1106"/>
      <c r="L512" s="1106"/>
      <c r="M512" s="1106"/>
      <c r="N512" s="1106"/>
      <c r="O512" s="1106"/>
      <c r="P512" s="1106"/>
      <c r="Q512" s="1106"/>
      <c r="R512" s="1106"/>
      <c r="S512" s="1106"/>
      <c r="T512" s="1106"/>
      <c r="U512" s="1106"/>
      <c r="V512" s="1106"/>
      <c r="W512" s="1106"/>
      <c r="X512" s="1106"/>
      <c r="Y512" s="1106"/>
      <c r="Z512" s="1106"/>
      <c r="AA512" s="1106"/>
      <c r="AB512" s="1106"/>
      <c r="AC512" s="1106"/>
      <c r="AD512" s="1106"/>
      <c r="AE512" s="1106"/>
      <c r="AF512" s="1106"/>
      <c r="AG512" s="1106"/>
      <c r="AH512" s="1106"/>
      <c r="AI512" s="1106"/>
      <c r="AJ512" s="1106"/>
      <c r="AK512" s="1106"/>
      <c r="AL512" s="1106"/>
      <c r="AM512" s="1106"/>
      <c r="AN512" s="1106"/>
      <c r="AO512" s="1106"/>
      <c r="AP512" s="1106"/>
      <c r="AQ512" s="1106"/>
      <c r="AR512" s="1106"/>
      <c r="AS512" s="1106"/>
      <c r="AT512" s="1106"/>
      <c r="AU512" s="1106"/>
      <c r="AV512" s="1106"/>
      <c r="AW512" s="1106"/>
      <c r="AX512" s="1106"/>
      <c r="AY512" s="1106"/>
      <c r="AZ512" s="1106"/>
      <c r="BA512" s="1106"/>
      <c r="BB512" s="1106"/>
      <c r="BC512" s="1106"/>
      <c r="BD512" s="1106"/>
      <c r="BE512" s="1106"/>
      <c r="BF512" s="1106"/>
      <c r="BG512" s="1106"/>
      <c r="BH512" s="1106"/>
      <c r="BI512" s="1106"/>
      <c r="BJ512" s="1106"/>
      <c r="BK512" s="1106"/>
      <c r="BL512" s="1106"/>
      <c r="BM512" s="1106"/>
      <c r="BN512" s="1106"/>
      <c r="BO512" s="1106"/>
      <c r="BP512" s="1106"/>
      <c r="BQ512" s="1106"/>
      <c r="BR512" s="1106"/>
      <c r="BS512" s="1106"/>
      <c r="BT512" s="1106"/>
      <c r="BU512" s="1106"/>
      <c r="BV512" s="1106"/>
      <c r="BW512" s="1106"/>
      <c r="BX512" s="1106"/>
      <c r="BY512" s="1106"/>
      <c r="BZ512" s="1106"/>
      <c r="CA512" s="1106"/>
      <c r="CB512" s="1106"/>
      <c r="CC512" s="1106"/>
      <c r="CD512" s="1106"/>
      <c r="CE512" s="1106"/>
      <c r="CF512" s="1106"/>
      <c r="CG512" s="1106"/>
      <c r="CH512" s="1106"/>
      <c r="CI512" s="1106"/>
      <c r="CJ512" s="1106"/>
      <c r="CK512" s="1106"/>
      <c r="CL512" s="1106"/>
      <c r="CM512" s="1106"/>
      <c r="CN512" s="1106"/>
      <c r="CO512" s="1106"/>
      <c r="CP512" s="1106"/>
      <c r="CQ512" s="1106"/>
      <c r="CR512" s="1106"/>
      <c r="CS512" s="1106"/>
      <c r="CT512" s="1106"/>
      <c r="CU512" s="1106"/>
      <c r="CV512" s="1106"/>
      <c r="CW512" s="1106"/>
      <c r="CX512" s="1106"/>
      <c r="CY512" s="1106"/>
    </row>
    <row r="513" spans="1:103" s="1116" customFormat="1" ht="15" hidden="1" customHeight="1">
      <c r="A513" s="1397"/>
      <c r="B513" s="1169"/>
      <c r="C513" s="1205"/>
      <c r="D513" s="1106"/>
      <c r="E513" s="1106"/>
      <c r="F513" s="1106"/>
      <c r="G513" s="1106"/>
      <c r="H513" s="1106"/>
      <c r="I513" s="1106"/>
      <c r="J513" s="1106"/>
      <c r="K513" s="1106"/>
      <c r="L513" s="1106"/>
      <c r="M513" s="1106"/>
      <c r="N513" s="1106"/>
      <c r="O513" s="1106"/>
      <c r="P513" s="1106"/>
      <c r="Q513" s="1106"/>
      <c r="R513" s="1106"/>
      <c r="S513" s="1106"/>
      <c r="T513" s="1106"/>
      <c r="U513" s="1106"/>
      <c r="V513" s="1106"/>
      <c r="W513" s="1106"/>
      <c r="X513" s="1106"/>
      <c r="Y513" s="1106"/>
      <c r="Z513" s="1106"/>
      <c r="AA513" s="1106"/>
      <c r="AB513" s="1106"/>
      <c r="AC513" s="1106"/>
      <c r="AD513" s="1106"/>
      <c r="AE513" s="1106"/>
      <c r="AF513" s="1106"/>
      <c r="AG513" s="1106"/>
      <c r="AH513" s="1106"/>
      <c r="AI513" s="1106"/>
      <c r="AJ513" s="1106"/>
      <c r="AK513" s="1106"/>
      <c r="AL513" s="1106"/>
      <c r="AM513" s="1106"/>
      <c r="AN513" s="1106"/>
      <c r="AO513" s="1106"/>
      <c r="AP513" s="1106"/>
      <c r="AQ513" s="1106"/>
      <c r="AR513" s="1106"/>
      <c r="AS513" s="1106"/>
      <c r="AT513" s="1106"/>
      <c r="AU513" s="1106"/>
      <c r="AV513" s="1106"/>
      <c r="AW513" s="1106"/>
      <c r="AX513" s="1106"/>
      <c r="AY513" s="1106"/>
      <c r="AZ513" s="1106"/>
      <c r="BA513" s="1106"/>
      <c r="BB513" s="1106"/>
      <c r="BC513" s="1106"/>
      <c r="BD513" s="1106"/>
      <c r="BE513" s="1106"/>
      <c r="BF513" s="1106"/>
      <c r="BG513" s="1106"/>
      <c r="BH513" s="1106"/>
      <c r="BI513" s="1106"/>
      <c r="BJ513" s="1106"/>
      <c r="BK513" s="1106"/>
      <c r="BL513" s="1106"/>
      <c r="BM513" s="1106"/>
      <c r="BN513" s="1106"/>
      <c r="BO513" s="1106"/>
      <c r="BP513" s="1106"/>
      <c r="BQ513" s="1106"/>
      <c r="BR513" s="1106"/>
      <c r="BS513" s="1106"/>
      <c r="BT513" s="1106"/>
      <c r="BU513" s="1106"/>
      <c r="BV513" s="1106"/>
      <c r="BW513" s="1106"/>
      <c r="BX513" s="1106"/>
      <c r="BY513" s="1106"/>
      <c r="BZ513" s="1106"/>
      <c r="CA513" s="1106"/>
      <c r="CB513" s="1106"/>
      <c r="CC513" s="1106"/>
      <c r="CD513" s="1106"/>
      <c r="CE513" s="1106"/>
      <c r="CF513" s="1106"/>
      <c r="CG513" s="1106"/>
      <c r="CH513" s="1106"/>
      <c r="CI513" s="1106"/>
      <c r="CJ513" s="1106"/>
      <c r="CK513" s="1106"/>
      <c r="CL513" s="1106"/>
      <c r="CM513" s="1106"/>
      <c r="CN513" s="1106"/>
      <c r="CO513" s="1106"/>
      <c r="CP513" s="1106"/>
      <c r="CQ513" s="1106"/>
      <c r="CR513" s="1106"/>
      <c r="CS513" s="1106"/>
      <c r="CT513" s="1106"/>
      <c r="CU513" s="1106"/>
      <c r="CV513" s="1106"/>
      <c r="CW513" s="1106"/>
      <c r="CX513" s="1106"/>
      <c r="CY513" s="1106"/>
    </row>
    <row r="514" spans="1:103" s="1116" customFormat="1" ht="15" hidden="1" customHeight="1">
      <c r="A514" s="1397"/>
      <c r="B514" s="1169"/>
      <c r="C514" s="1205"/>
      <c r="D514" s="1106"/>
      <c r="E514" s="1106"/>
      <c r="F514" s="1106"/>
      <c r="G514" s="1106"/>
      <c r="H514" s="1106"/>
      <c r="I514" s="1106"/>
      <c r="J514" s="1106"/>
      <c r="K514" s="1106"/>
      <c r="L514" s="1106"/>
      <c r="M514" s="1106"/>
      <c r="N514" s="1106"/>
      <c r="O514" s="1106"/>
      <c r="P514" s="1106"/>
      <c r="Q514" s="1106"/>
      <c r="R514" s="1106"/>
      <c r="S514" s="1106"/>
      <c r="T514" s="1106"/>
      <c r="U514" s="1106"/>
      <c r="V514" s="1106"/>
      <c r="W514" s="1106"/>
      <c r="X514" s="1106"/>
      <c r="Y514" s="1106"/>
      <c r="Z514" s="1106"/>
      <c r="AA514" s="1106"/>
      <c r="AB514" s="1106"/>
      <c r="AC514" s="1106"/>
      <c r="AD514" s="1106"/>
      <c r="AE514" s="1106"/>
      <c r="AF514" s="1106"/>
      <c r="AG514" s="1106"/>
      <c r="AH514" s="1106"/>
      <c r="AI514" s="1106"/>
      <c r="AJ514" s="1106"/>
      <c r="AK514" s="1106"/>
      <c r="AL514" s="1106"/>
      <c r="AM514" s="1106"/>
      <c r="AN514" s="1106"/>
      <c r="AO514" s="1106"/>
      <c r="AP514" s="1106"/>
      <c r="AQ514" s="1106"/>
      <c r="AR514" s="1106"/>
      <c r="AS514" s="1106"/>
      <c r="AT514" s="1106"/>
      <c r="AU514" s="1106"/>
      <c r="AV514" s="1106"/>
      <c r="AW514" s="1106"/>
      <c r="AX514" s="1106"/>
      <c r="AY514" s="1106"/>
      <c r="AZ514" s="1106"/>
      <c r="BA514" s="1106"/>
      <c r="BB514" s="1106"/>
      <c r="BC514" s="1106"/>
      <c r="BD514" s="1106"/>
      <c r="BE514" s="1106"/>
      <c r="BF514" s="1106"/>
      <c r="BG514" s="1106"/>
      <c r="BH514" s="1106"/>
      <c r="BI514" s="1106"/>
      <c r="BJ514" s="1106"/>
      <c r="BK514" s="1106"/>
      <c r="BL514" s="1106"/>
      <c r="BM514" s="1106"/>
      <c r="BN514" s="1106"/>
      <c r="BO514" s="1106"/>
      <c r="BP514" s="1106"/>
      <c r="BQ514" s="1106"/>
      <c r="BR514" s="1106"/>
      <c r="BS514" s="1106"/>
      <c r="BT514" s="1106"/>
      <c r="BU514" s="1106"/>
      <c r="BV514" s="1106"/>
      <c r="BW514" s="1106"/>
      <c r="BX514" s="1106"/>
      <c r="BY514" s="1106"/>
      <c r="BZ514" s="1106"/>
      <c r="CA514" s="1106"/>
      <c r="CB514" s="1106"/>
      <c r="CC514" s="1106"/>
      <c r="CD514" s="1106"/>
      <c r="CE514" s="1106"/>
      <c r="CF514" s="1106"/>
      <c r="CG514" s="1106"/>
      <c r="CH514" s="1106"/>
      <c r="CI514" s="1106"/>
      <c r="CJ514" s="1106"/>
      <c r="CK514" s="1106"/>
      <c r="CL514" s="1106"/>
      <c r="CM514" s="1106"/>
      <c r="CN514" s="1106"/>
      <c r="CO514" s="1106"/>
      <c r="CP514" s="1106"/>
      <c r="CQ514" s="1106"/>
      <c r="CR514" s="1106"/>
      <c r="CS514" s="1106"/>
      <c r="CT514" s="1106"/>
      <c r="CU514" s="1106"/>
      <c r="CV514" s="1106"/>
      <c r="CW514" s="1106"/>
      <c r="CX514" s="1106"/>
      <c r="CY514" s="1106"/>
    </row>
    <row r="515" spans="1:103" s="1116" customFormat="1" ht="15" hidden="1" customHeight="1">
      <c r="A515" s="1397"/>
      <c r="B515" s="1169"/>
      <c r="C515" s="1205"/>
      <c r="D515" s="1106"/>
      <c r="E515" s="1106"/>
      <c r="F515" s="1106"/>
      <c r="G515" s="1106"/>
      <c r="H515" s="1106"/>
      <c r="I515" s="1106"/>
      <c r="J515" s="1106"/>
      <c r="K515" s="1106"/>
      <c r="L515" s="1106"/>
      <c r="M515" s="1106"/>
      <c r="N515" s="1106"/>
      <c r="O515" s="1106"/>
      <c r="P515" s="1106"/>
      <c r="Q515" s="1106"/>
      <c r="R515" s="1106"/>
      <c r="S515" s="1106"/>
      <c r="T515" s="1106"/>
      <c r="U515" s="1106"/>
      <c r="V515" s="1106"/>
      <c r="W515" s="1106"/>
      <c r="X515" s="1106"/>
      <c r="Y515" s="1106"/>
      <c r="Z515" s="1106"/>
      <c r="AA515" s="1106"/>
      <c r="AB515" s="1106"/>
      <c r="AC515" s="1106"/>
      <c r="AD515" s="1106"/>
      <c r="AE515" s="1106"/>
      <c r="AF515" s="1106"/>
      <c r="AG515" s="1106"/>
      <c r="AH515" s="1106"/>
      <c r="AI515" s="1106"/>
      <c r="AJ515" s="1106"/>
      <c r="AK515" s="1106"/>
      <c r="AL515" s="1106"/>
      <c r="AM515" s="1106"/>
      <c r="AN515" s="1106"/>
      <c r="AO515" s="1106"/>
      <c r="AP515" s="1106"/>
      <c r="AQ515" s="1106"/>
      <c r="AR515" s="1106"/>
      <c r="AS515" s="1106"/>
      <c r="AT515" s="1106"/>
      <c r="AU515" s="1106"/>
      <c r="AV515" s="1106"/>
      <c r="AW515" s="1106"/>
      <c r="AX515" s="1106"/>
      <c r="AY515" s="1106"/>
      <c r="AZ515" s="1106"/>
      <c r="BA515" s="1106"/>
      <c r="BB515" s="1106"/>
      <c r="BC515" s="1106"/>
      <c r="BD515" s="1106"/>
      <c r="BE515" s="1106"/>
      <c r="BF515" s="1106"/>
      <c r="BG515" s="1106"/>
      <c r="BH515" s="1106"/>
      <c r="BI515" s="1106"/>
      <c r="BJ515" s="1106"/>
      <c r="BK515" s="1106"/>
      <c r="BL515" s="1106"/>
      <c r="BM515" s="1106"/>
      <c r="BN515" s="1106"/>
      <c r="BO515" s="1106"/>
      <c r="BP515" s="1106"/>
      <c r="BQ515" s="1106"/>
      <c r="BR515" s="1106"/>
      <c r="BS515" s="1106"/>
      <c r="BT515" s="1106"/>
      <c r="BU515" s="1106"/>
      <c r="BV515" s="1106"/>
      <c r="BW515" s="1106"/>
      <c r="BX515" s="1106"/>
      <c r="BY515" s="1106"/>
      <c r="BZ515" s="1106"/>
      <c r="CA515" s="1106"/>
      <c r="CB515" s="1106"/>
      <c r="CC515" s="1106"/>
      <c r="CD515" s="1106"/>
      <c r="CE515" s="1106"/>
      <c r="CF515" s="1106"/>
      <c r="CG515" s="1106"/>
      <c r="CH515" s="1106"/>
      <c r="CI515" s="1106"/>
      <c r="CJ515" s="1106"/>
      <c r="CK515" s="1106"/>
      <c r="CL515" s="1106"/>
      <c r="CM515" s="1106"/>
      <c r="CN515" s="1106"/>
      <c r="CO515" s="1106"/>
      <c r="CP515" s="1106"/>
      <c r="CQ515" s="1106"/>
      <c r="CR515" s="1106"/>
      <c r="CS515" s="1106"/>
      <c r="CT515" s="1106"/>
      <c r="CU515" s="1106"/>
      <c r="CV515" s="1106"/>
      <c r="CW515" s="1106"/>
      <c r="CX515" s="1106"/>
      <c r="CY515" s="1106"/>
    </row>
    <row r="516" spans="1:103" s="1116" customFormat="1" ht="15" hidden="1" customHeight="1">
      <c r="A516" s="1397"/>
      <c r="B516" s="1169"/>
      <c r="C516" s="1205"/>
      <c r="D516" s="1106"/>
      <c r="E516" s="1106"/>
      <c r="F516" s="1106"/>
      <c r="G516" s="1106"/>
      <c r="H516" s="1106"/>
      <c r="I516" s="1106"/>
      <c r="J516" s="1106"/>
      <c r="K516" s="1106"/>
      <c r="L516" s="1106"/>
      <c r="M516" s="1106"/>
      <c r="N516" s="1106"/>
      <c r="O516" s="1106"/>
      <c r="P516" s="1106"/>
      <c r="Q516" s="1106"/>
      <c r="R516" s="1106"/>
      <c r="S516" s="1106"/>
      <c r="T516" s="1106"/>
      <c r="U516" s="1106"/>
      <c r="V516" s="1106"/>
      <c r="W516" s="1106"/>
      <c r="X516" s="1106"/>
      <c r="Y516" s="1106"/>
      <c r="Z516" s="1106"/>
      <c r="AA516" s="1106"/>
      <c r="AB516" s="1106"/>
      <c r="AC516" s="1106"/>
      <c r="AD516" s="1106"/>
      <c r="AE516" s="1106"/>
      <c r="AF516" s="1106"/>
      <c r="AG516" s="1106"/>
      <c r="AH516" s="1106"/>
      <c r="AI516" s="1106"/>
      <c r="AJ516" s="1106"/>
      <c r="AK516" s="1106"/>
      <c r="AL516" s="1106"/>
      <c r="AM516" s="1106"/>
      <c r="AN516" s="1106"/>
      <c r="AO516" s="1106"/>
      <c r="AP516" s="1106"/>
      <c r="AQ516" s="1106"/>
      <c r="AR516" s="1106"/>
      <c r="AS516" s="1106"/>
      <c r="AT516" s="1106"/>
      <c r="AU516" s="1106"/>
      <c r="AV516" s="1106"/>
      <c r="AW516" s="1106"/>
      <c r="AX516" s="1106"/>
      <c r="AY516" s="1106"/>
      <c r="AZ516" s="1106"/>
      <c r="BA516" s="1106"/>
      <c r="BB516" s="1106"/>
      <c r="BC516" s="1106"/>
      <c r="BD516" s="1106"/>
      <c r="BE516" s="1106"/>
      <c r="BF516" s="1106"/>
      <c r="BG516" s="1106"/>
      <c r="BH516" s="1106"/>
      <c r="BI516" s="1106"/>
      <c r="BJ516" s="1106"/>
      <c r="BK516" s="1106"/>
      <c r="BL516" s="1106"/>
      <c r="BM516" s="1106"/>
      <c r="BN516" s="1106"/>
      <c r="BO516" s="1106"/>
      <c r="BP516" s="1106"/>
      <c r="BQ516" s="1106"/>
      <c r="BR516" s="1106"/>
      <c r="BS516" s="1106"/>
      <c r="BT516" s="1106"/>
      <c r="BU516" s="1106"/>
      <c r="BV516" s="1106"/>
      <c r="BW516" s="1106"/>
      <c r="BX516" s="1106"/>
      <c r="BY516" s="1106"/>
      <c r="BZ516" s="1106"/>
      <c r="CA516" s="1106"/>
      <c r="CB516" s="1106"/>
      <c r="CC516" s="1106"/>
      <c r="CD516" s="1106"/>
      <c r="CE516" s="1106"/>
      <c r="CF516" s="1106"/>
      <c r="CG516" s="1106"/>
      <c r="CH516" s="1106"/>
      <c r="CI516" s="1106"/>
      <c r="CJ516" s="1106"/>
      <c r="CK516" s="1106"/>
      <c r="CL516" s="1106"/>
      <c r="CM516" s="1106"/>
      <c r="CN516" s="1106"/>
      <c r="CO516" s="1106"/>
      <c r="CP516" s="1106"/>
      <c r="CQ516" s="1106"/>
      <c r="CR516" s="1106"/>
      <c r="CS516" s="1106"/>
      <c r="CT516" s="1106"/>
      <c r="CU516" s="1106"/>
      <c r="CV516" s="1106"/>
      <c r="CW516" s="1106"/>
      <c r="CX516" s="1106"/>
      <c r="CY516" s="1106"/>
    </row>
    <row r="517" spans="1:103" s="1116" customFormat="1" ht="15" hidden="1" customHeight="1">
      <c r="A517" s="1397"/>
      <c r="B517" s="1169"/>
      <c r="C517" s="1205"/>
      <c r="D517" s="1106"/>
      <c r="E517" s="1106"/>
      <c r="F517" s="1106"/>
      <c r="G517" s="1106"/>
      <c r="H517" s="1106"/>
      <c r="I517" s="1106"/>
      <c r="J517" s="1106"/>
      <c r="K517" s="1106"/>
      <c r="L517" s="1106"/>
      <c r="M517" s="1106"/>
      <c r="N517" s="1106"/>
      <c r="O517" s="1106"/>
      <c r="P517" s="1106"/>
      <c r="Q517" s="1106"/>
      <c r="R517" s="1106"/>
      <c r="S517" s="1106"/>
      <c r="T517" s="1106"/>
      <c r="U517" s="1106"/>
      <c r="V517" s="1106"/>
      <c r="W517" s="1106"/>
      <c r="X517" s="1106"/>
      <c r="Y517" s="1106"/>
      <c r="Z517" s="1106"/>
      <c r="AA517" s="1106"/>
      <c r="AB517" s="1106"/>
      <c r="AC517" s="1106"/>
      <c r="AD517" s="1106"/>
      <c r="AE517" s="1106"/>
      <c r="AF517" s="1106"/>
      <c r="AG517" s="1106"/>
      <c r="AH517" s="1106"/>
      <c r="AI517" s="1106"/>
      <c r="AJ517" s="1106"/>
      <c r="AK517" s="1106"/>
      <c r="AL517" s="1106"/>
      <c r="AM517" s="1106"/>
      <c r="AN517" s="1106"/>
      <c r="AO517" s="1106"/>
      <c r="AP517" s="1106"/>
      <c r="AQ517" s="1106"/>
      <c r="AR517" s="1106"/>
      <c r="AS517" s="1106"/>
      <c r="AT517" s="1106"/>
      <c r="AU517" s="1106"/>
      <c r="AV517" s="1106"/>
      <c r="AW517" s="1106"/>
      <c r="AX517" s="1106"/>
      <c r="AY517" s="1106"/>
      <c r="AZ517" s="1106"/>
      <c r="BA517" s="1106"/>
      <c r="BB517" s="1106"/>
      <c r="BC517" s="1106"/>
      <c r="BD517" s="1106"/>
      <c r="BE517" s="1106"/>
      <c r="BF517" s="1106"/>
      <c r="BG517" s="1106"/>
      <c r="BH517" s="1106"/>
      <c r="BI517" s="1106"/>
      <c r="BJ517" s="1106"/>
      <c r="BK517" s="1106"/>
      <c r="BL517" s="1106"/>
      <c r="BM517" s="1106"/>
      <c r="BN517" s="1106"/>
      <c r="BO517" s="1106"/>
      <c r="BP517" s="1106"/>
      <c r="BQ517" s="1106"/>
      <c r="BR517" s="1106"/>
      <c r="BS517" s="1106"/>
      <c r="BT517" s="1106"/>
      <c r="BU517" s="1106"/>
      <c r="BV517" s="1106"/>
      <c r="BW517" s="1106"/>
      <c r="BX517" s="1106"/>
      <c r="BY517" s="1106"/>
      <c r="BZ517" s="1106"/>
      <c r="CA517" s="1106"/>
      <c r="CB517" s="1106"/>
      <c r="CC517" s="1106"/>
      <c r="CD517" s="1106"/>
      <c r="CE517" s="1106"/>
      <c r="CF517" s="1106"/>
      <c r="CG517" s="1106"/>
      <c r="CH517" s="1106"/>
      <c r="CI517" s="1106"/>
      <c r="CJ517" s="1106"/>
      <c r="CK517" s="1106"/>
      <c r="CL517" s="1106"/>
      <c r="CM517" s="1106"/>
      <c r="CN517" s="1106"/>
      <c r="CO517" s="1106"/>
      <c r="CP517" s="1106"/>
      <c r="CQ517" s="1106"/>
      <c r="CR517" s="1106"/>
      <c r="CS517" s="1106"/>
      <c r="CT517" s="1106"/>
      <c r="CU517" s="1106"/>
      <c r="CV517" s="1106"/>
      <c r="CW517" s="1106"/>
      <c r="CX517" s="1106"/>
      <c r="CY517" s="1106"/>
    </row>
    <row r="518" spans="1:103" s="1116" customFormat="1" ht="15" hidden="1" customHeight="1">
      <c r="A518" s="1397"/>
      <c r="B518" s="1169"/>
      <c r="C518" s="1205"/>
      <c r="D518" s="1106"/>
      <c r="E518" s="1106"/>
      <c r="F518" s="1106"/>
      <c r="G518" s="1106"/>
      <c r="H518" s="1106"/>
      <c r="I518" s="1106"/>
      <c r="J518" s="1106"/>
      <c r="K518" s="1106"/>
      <c r="L518" s="1106"/>
      <c r="M518" s="1106"/>
      <c r="N518" s="1106"/>
      <c r="O518" s="1106"/>
      <c r="P518" s="1106"/>
      <c r="Q518" s="1106"/>
      <c r="R518" s="1106"/>
      <c r="S518" s="1106"/>
      <c r="T518" s="1106"/>
      <c r="U518" s="1106"/>
      <c r="V518" s="1106"/>
      <c r="W518" s="1106"/>
      <c r="X518" s="1106"/>
      <c r="Y518" s="1106"/>
      <c r="Z518" s="1106"/>
      <c r="AA518" s="1106"/>
      <c r="AB518" s="1106"/>
      <c r="AC518" s="1106"/>
      <c r="AD518" s="1106"/>
      <c r="AE518" s="1106"/>
      <c r="AF518" s="1106"/>
      <c r="AG518" s="1106"/>
      <c r="AH518" s="1106"/>
      <c r="AI518" s="1106"/>
      <c r="AJ518" s="1106"/>
      <c r="AK518" s="1106"/>
      <c r="AL518" s="1106"/>
      <c r="AM518" s="1106"/>
      <c r="AN518" s="1106"/>
      <c r="AO518" s="1106"/>
      <c r="AP518" s="1106"/>
      <c r="AQ518" s="1106"/>
      <c r="AR518" s="1106"/>
      <c r="AS518" s="1106"/>
      <c r="AT518" s="1106"/>
      <c r="AU518" s="1106"/>
      <c r="AV518" s="1106"/>
      <c r="AW518" s="1106"/>
      <c r="AX518" s="1106"/>
      <c r="AY518" s="1106"/>
      <c r="AZ518" s="1106"/>
      <c r="BA518" s="1106"/>
      <c r="BB518" s="1106"/>
      <c r="BC518" s="1106"/>
      <c r="BD518" s="1106"/>
      <c r="BE518" s="1106"/>
      <c r="BF518" s="1106"/>
      <c r="BG518" s="1106"/>
      <c r="BH518" s="1106"/>
      <c r="BI518" s="1106"/>
      <c r="BJ518" s="1106"/>
      <c r="BK518" s="1106"/>
      <c r="BL518" s="1106"/>
      <c r="BM518" s="1106"/>
      <c r="BN518" s="1106"/>
      <c r="BO518" s="1106"/>
      <c r="BP518" s="1106"/>
      <c r="BQ518" s="1106"/>
      <c r="BR518" s="1106"/>
      <c r="BS518" s="1106"/>
      <c r="BT518" s="1106"/>
      <c r="BU518" s="1106"/>
      <c r="BV518" s="1106"/>
      <c r="BW518" s="1106"/>
      <c r="BX518" s="1106"/>
      <c r="BY518" s="1106"/>
      <c r="BZ518" s="1106"/>
      <c r="CA518" s="1106"/>
      <c r="CB518" s="1106"/>
      <c r="CC518" s="1106"/>
      <c r="CD518" s="1106"/>
      <c r="CE518" s="1106"/>
      <c r="CF518" s="1106"/>
      <c r="CG518" s="1106"/>
      <c r="CH518" s="1106"/>
      <c r="CI518" s="1106"/>
      <c r="CJ518" s="1106"/>
      <c r="CK518" s="1106"/>
      <c r="CL518" s="1106"/>
      <c r="CM518" s="1106"/>
      <c r="CN518" s="1106"/>
      <c r="CO518" s="1106"/>
      <c r="CP518" s="1106"/>
      <c r="CQ518" s="1106"/>
      <c r="CR518" s="1106"/>
      <c r="CS518" s="1106"/>
      <c r="CT518" s="1106"/>
      <c r="CU518" s="1106"/>
      <c r="CV518" s="1106"/>
      <c r="CW518" s="1106"/>
      <c r="CX518" s="1106"/>
      <c r="CY518" s="1106"/>
    </row>
    <row r="519" spans="1:103" s="1116" customFormat="1" ht="15" hidden="1" customHeight="1">
      <c r="A519" s="1397"/>
      <c r="B519" s="1169"/>
      <c r="C519" s="1205"/>
      <c r="D519" s="1106"/>
      <c r="E519" s="1106"/>
      <c r="F519" s="1106"/>
      <c r="G519" s="1106"/>
      <c r="H519" s="1106"/>
      <c r="I519" s="1106"/>
      <c r="J519" s="1106"/>
      <c r="K519" s="1106"/>
      <c r="L519" s="1106"/>
      <c r="M519" s="1106"/>
      <c r="N519" s="1106"/>
      <c r="O519" s="1106"/>
      <c r="P519" s="1106"/>
      <c r="Q519" s="1106"/>
      <c r="R519" s="1106"/>
      <c r="S519" s="1106"/>
      <c r="T519" s="1106"/>
      <c r="U519" s="1106"/>
      <c r="V519" s="1106"/>
      <c r="W519" s="1106"/>
      <c r="X519" s="1106"/>
      <c r="Y519" s="1106"/>
      <c r="Z519" s="1106"/>
      <c r="AA519" s="1106"/>
      <c r="AB519" s="1106"/>
      <c r="AC519" s="1106"/>
      <c r="AD519" s="1106"/>
      <c r="AE519" s="1106"/>
      <c r="AF519" s="1106"/>
      <c r="AG519" s="1106"/>
      <c r="AH519" s="1106"/>
      <c r="AI519" s="1106"/>
      <c r="AJ519" s="1106"/>
      <c r="AK519" s="1106"/>
      <c r="AL519" s="1106"/>
      <c r="AM519" s="1106"/>
      <c r="AN519" s="1106"/>
      <c r="AO519" s="1106"/>
      <c r="AP519" s="1106"/>
      <c r="AQ519" s="1106"/>
      <c r="AR519" s="1106"/>
      <c r="AS519" s="1106"/>
      <c r="AT519" s="1106"/>
      <c r="AU519" s="1106"/>
      <c r="AV519" s="1106"/>
      <c r="AW519" s="1106"/>
      <c r="AX519" s="1106"/>
      <c r="AY519" s="1106"/>
      <c r="AZ519" s="1106"/>
      <c r="BA519" s="1106"/>
      <c r="BB519" s="1106"/>
      <c r="BC519" s="1106"/>
      <c r="BD519" s="1106"/>
      <c r="BE519" s="1106"/>
      <c r="BF519" s="1106"/>
      <c r="BG519" s="1106"/>
      <c r="BH519" s="1106"/>
      <c r="BI519" s="1106"/>
      <c r="BJ519" s="1106"/>
      <c r="BK519" s="1106"/>
      <c r="BL519" s="1106"/>
      <c r="BM519" s="1106"/>
      <c r="BN519" s="1106"/>
      <c r="BO519" s="1106"/>
      <c r="BP519" s="1106"/>
      <c r="BQ519" s="1106"/>
      <c r="BR519" s="1106"/>
      <c r="BS519" s="1106"/>
      <c r="BT519" s="1106"/>
      <c r="BU519" s="1106"/>
      <c r="BV519" s="1106"/>
      <c r="BW519" s="1106"/>
      <c r="BX519" s="1106"/>
      <c r="BY519" s="1106"/>
      <c r="BZ519" s="1106"/>
      <c r="CA519" s="1106"/>
      <c r="CB519" s="1106"/>
      <c r="CC519" s="1106"/>
      <c r="CD519" s="1106"/>
      <c r="CE519" s="1106"/>
      <c r="CF519" s="1106"/>
      <c r="CG519" s="1106"/>
      <c r="CH519" s="1106"/>
      <c r="CI519" s="1106"/>
      <c r="CJ519" s="1106"/>
      <c r="CK519" s="1106"/>
      <c r="CL519" s="1106"/>
      <c r="CM519" s="1106"/>
      <c r="CN519" s="1106"/>
      <c r="CO519" s="1106"/>
      <c r="CP519" s="1106"/>
      <c r="CQ519" s="1106"/>
      <c r="CR519" s="1106"/>
      <c r="CS519" s="1106"/>
      <c r="CT519" s="1106"/>
      <c r="CU519" s="1106"/>
      <c r="CV519" s="1106"/>
      <c r="CW519" s="1106"/>
      <c r="CX519" s="1106"/>
      <c r="CY519" s="1106"/>
    </row>
    <row r="520" spans="1:103" s="1116" customFormat="1" ht="15" hidden="1" customHeight="1">
      <c r="A520" s="1397"/>
      <c r="B520" s="1169"/>
      <c r="C520" s="1205"/>
      <c r="D520" s="1106"/>
      <c r="E520" s="1106"/>
      <c r="F520" s="1106"/>
      <c r="G520" s="1106"/>
      <c r="H520" s="1106"/>
      <c r="I520" s="1106"/>
      <c r="J520" s="1106"/>
      <c r="K520" s="1106"/>
      <c r="L520" s="1106"/>
      <c r="M520" s="1106"/>
      <c r="N520" s="1106"/>
      <c r="O520" s="1106"/>
      <c r="P520" s="1106"/>
      <c r="Q520" s="1106"/>
      <c r="R520" s="1106"/>
      <c r="S520" s="1106"/>
      <c r="T520" s="1106"/>
      <c r="U520" s="1106"/>
      <c r="V520" s="1106"/>
      <c r="W520" s="1106"/>
      <c r="X520" s="1106"/>
      <c r="Y520" s="1106"/>
      <c r="Z520" s="1106"/>
      <c r="AA520" s="1106"/>
      <c r="AB520" s="1106"/>
      <c r="AC520" s="1106"/>
      <c r="AD520" s="1106"/>
      <c r="AE520" s="1106"/>
      <c r="AF520" s="1106"/>
      <c r="AG520" s="1106"/>
      <c r="AH520" s="1106"/>
      <c r="AI520" s="1106"/>
      <c r="AJ520" s="1106"/>
      <c r="AK520" s="1106"/>
      <c r="AL520" s="1106"/>
      <c r="AM520" s="1106"/>
      <c r="AN520" s="1106"/>
      <c r="AO520" s="1106"/>
      <c r="AP520" s="1106"/>
      <c r="AQ520" s="1106"/>
      <c r="AR520" s="1106"/>
      <c r="AS520" s="1106"/>
      <c r="AT520" s="1106"/>
      <c r="AU520" s="1106"/>
      <c r="AV520" s="1106"/>
      <c r="AW520" s="1106"/>
      <c r="AX520" s="1106"/>
      <c r="AY520" s="1106"/>
      <c r="AZ520" s="1106"/>
      <c r="BA520" s="1106"/>
      <c r="BB520" s="1106"/>
      <c r="BC520" s="1106"/>
      <c r="BD520" s="1106"/>
      <c r="BE520" s="1106"/>
      <c r="BF520" s="1106"/>
      <c r="BG520" s="1106"/>
      <c r="BH520" s="1106"/>
      <c r="BI520" s="1106"/>
      <c r="BJ520" s="1106"/>
      <c r="BK520" s="1106"/>
      <c r="BL520" s="1106"/>
      <c r="BM520" s="1106"/>
      <c r="BN520" s="1106"/>
      <c r="BO520" s="1106"/>
      <c r="BP520" s="1106"/>
      <c r="BQ520" s="1106"/>
      <c r="BR520" s="1106"/>
      <c r="BS520" s="1106"/>
      <c r="BT520" s="1106"/>
      <c r="BU520" s="1106"/>
      <c r="BV520" s="1106"/>
      <c r="BW520" s="1106"/>
      <c r="BX520" s="1106"/>
      <c r="BY520" s="1106"/>
      <c r="BZ520" s="1106"/>
      <c r="CA520" s="1106"/>
      <c r="CB520" s="1106"/>
      <c r="CC520" s="1106"/>
      <c r="CD520" s="1106"/>
      <c r="CE520" s="1106"/>
      <c r="CF520" s="1106"/>
      <c r="CG520" s="1106"/>
      <c r="CH520" s="1106"/>
      <c r="CI520" s="1106"/>
      <c r="CJ520" s="1106"/>
      <c r="CK520" s="1106"/>
      <c r="CL520" s="1106"/>
      <c r="CM520" s="1106"/>
      <c r="CN520" s="1106"/>
      <c r="CO520" s="1106"/>
      <c r="CP520" s="1106"/>
      <c r="CQ520" s="1106"/>
      <c r="CR520" s="1106"/>
      <c r="CS520" s="1106"/>
      <c r="CT520" s="1106"/>
      <c r="CU520" s="1106"/>
      <c r="CV520" s="1106"/>
      <c r="CW520" s="1106"/>
      <c r="CX520" s="1106"/>
      <c r="CY520" s="1106"/>
    </row>
    <row r="521" spans="1:103" s="1116" customFormat="1" ht="15" hidden="1" customHeight="1">
      <c r="A521" s="1397"/>
      <c r="B521" s="1169"/>
      <c r="C521" s="1205"/>
      <c r="D521" s="1106"/>
      <c r="E521" s="1106"/>
      <c r="F521" s="1106"/>
      <c r="G521" s="1106"/>
      <c r="H521" s="1106"/>
      <c r="I521" s="1106"/>
      <c r="J521" s="1106"/>
      <c r="K521" s="1106"/>
      <c r="L521" s="1106"/>
      <c r="M521" s="1106"/>
      <c r="N521" s="1106"/>
      <c r="O521" s="1106"/>
      <c r="P521" s="1106"/>
      <c r="Q521" s="1106"/>
      <c r="R521" s="1106"/>
      <c r="S521" s="1106"/>
      <c r="T521" s="1106"/>
      <c r="U521" s="1106"/>
      <c r="V521" s="1106"/>
      <c r="W521" s="1106"/>
      <c r="X521" s="1106"/>
      <c r="Y521" s="1106"/>
      <c r="Z521" s="1106"/>
      <c r="AA521" s="1106"/>
      <c r="AB521" s="1106"/>
      <c r="AC521" s="1106"/>
      <c r="AD521" s="1106"/>
      <c r="AE521" s="1106"/>
      <c r="AF521" s="1106"/>
      <c r="AG521" s="1106"/>
      <c r="AH521" s="1106"/>
      <c r="AI521" s="1106"/>
      <c r="AJ521" s="1106"/>
      <c r="AK521" s="1106"/>
      <c r="AL521" s="1106"/>
      <c r="AM521" s="1106"/>
      <c r="AN521" s="1106"/>
      <c r="AO521" s="1106"/>
      <c r="AP521" s="1106"/>
      <c r="AQ521" s="1106"/>
      <c r="AR521" s="1106"/>
      <c r="AS521" s="1106"/>
      <c r="AT521" s="1106"/>
      <c r="AU521" s="1106"/>
      <c r="AV521" s="1106"/>
      <c r="AW521" s="1106"/>
      <c r="AX521" s="1106"/>
      <c r="AY521" s="1106"/>
      <c r="AZ521" s="1106"/>
      <c r="BA521" s="1106"/>
      <c r="BB521" s="1106"/>
      <c r="BC521" s="1106"/>
      <c r="BD521" s="1106"/>
      <c r="BE521" s="1106"/>
      <c r="BF521" s="1106"/>
      <c r="BG521" s="1106"/>
      <c r="BH521" s="1106"/>
      <c r="BI521" s="1106"/>
      <c r="BJ521" s="1106"/>
      <c r="BK521" s="1106"/>
      <c r="BL521" s="1106"/>
      <c r="BM521" s="1106"/>
      <c r="BN521" s="1106"/>
      <c r="BO521" s="1106"/>
      <c r="BP521" s="1106"/>
      <c r="BQ521" s="1106"/>
      <c r="BR521" s="1106"/>
      <c r="BS521" s="1106"/>
      <c r="BT521" s="1106"/>
      <c r="BU521" s="1106"/>
      <c r="BV521" s="1106"/>
      <c r="BW521" s="1106"/>
      <c r="BX521" s="1106"/>
      <c r="BY521" s="1106"/>
      <c r="BZ521" s="1106"/>
      <c r="CA521" s="1106"/>
      <c r="CB521" s="1106"/>
      <c r="CC521" s="1106"/>
      <c r="CD521" s="1106"/>
      <c r="CE521" s="1106"/>
      <c r="CF521" s="1106"/>
      <c r="CG521" s="1106"/>
      <c r="CH521" s="1106"/>
      <c r="CI521" s="1106"/>
      <c r="CJ521" s="1106"/>
      <c r="CK521" s="1106"/>
      <c r="CL521" s="1106"/>
      <c r="CM521" s="1106"/>
      <c r="CN521" s="1106"/>
      <c r="CO521" s="1106"/>
      <c r="CP521" s="1106"/>
      <c r="CQ521" s="1106"/>
      <c r="CR521" s="1106"/>
      <c r="CS521" s="1106"/>
      <c r="CT521" s="1106"/>
      <c r="CU521" s="1106"/>
      <c r="CV521" s="1106"/>
      <c r="CW521" s="1106"/>
      <c r="CX521" s="1106"/>
      <c r="CY521" s="1106"/>
    </row>
    <row r="522" spans="1:103" s="1116" customFormat="1" ht="15" hidden="1" customHeight="1">
      <c r="A522" s="1397"/>
      <c r="B522" s="1169"/>
      <c r="C522" s="1205"/>
      <c r="D522" s="1106"/>
      <c r="E522" s="1106"/>
      <c r="F522" s="1106"/>
      <c r="G522" s="1106"/>
      <c r="H522" s="1106"/>
      <c r="I522" s="1106"/>
      <c r="J522" s="1106"/>
      <c r="K522" s="1106"/>
      <c r="L522" s="1106"/>
      <c r="M522" s="1106"/>
      <c r="N522" s="1106"/>
      <c r="O522" s="1106"/>
      <c r="P522" s="1106"/>
      <c r="Q522" s="1106"/>
      <c r="R522" s="1106"/>
      <c r="S522" s="1106"/>
      <c r="T522" s="1106"/>
      <c r="U522" s="1106"/>
      <c r="V522" s="1106"/>
      <c r="W522" s="1106"/>
      <c r="X522" s="1106"/>
      <c r="Y522" s="1106"/>
      <c r="Z522" s="1106"/>
      <c r="AA522" s="1106"/>
      <c r="AB522" s="1106"/>
      <c r="AC522" s="1106"/>
      <c r="AD522" s="1106"/>
      <c r="AE522" s="1106"/>
      <c r="AF522" s="1106"/>
      <c r="AG522" s="1106"/>
      <c r="AH522" s="1106"/>
      <c r="AI522" s="1106"/>
      <c r="AJ522" s="1106"/>
      <c r="AK522" s="1106"/>
      <c r="AL522" s="1106"/>
      <c r="AM522" s="1106"/>
      <c r="AN522" s="1106"/>
      <c r="AO522" s="1106"/>
      <c r="AP522" s="1106"/>
      <c r="AQ522" s="1106"/>
      <c r="AR522" s="1106"/>
      <c r="AS522" s="1106"/>
      <c r="AT522" s="1106"/>
      <c r="AU522" s="1106"/>
      <c r="AV522" s="1106"/>
      <c r="AW522" s="1106"/>
      <c r="AX522" s="1106"/>
      <c r="AY522" s="1106"/>
      <c r="AZ522" s="1106"/>
      <c r="BA522" s="1106"/>
      <c r="BB522" s="1106"/>
      <c r="BC522" s="1106"/>
      <c r="BD522" s="1106"/>
      <c r="BE522" s="1106"/>
      <c r="BF522" s="1106"/>
      <c r="BG522" s="1106"/>
      <c r="BH522" s="1106"/>
      <c r="BI522" s="1106"/>
      <c r="BJ522" s="1106"/>
      <c r="BK522" s="1106"/>
      <c r="BL522" s="1106"/>
      <c r="BM522" s="1106"/>
      <c r="BN522" s="1106"/>
      <c r="BO522" s="1106"/>
      <c r="BP522" s="1106"/>
      <c r="BQ522" s="1106"/>
      <c r="BR522" s="1106"/>
      <c r="BS522" s="1106"/>
      <c r="BT522" s="1106"/>
      <c r="BU522" s="1106"/>
      <c r="BV522" s="1106"/>
      <c r="BW522" s="1106"/>
      <c r="BX522" s="1106"/>
      <c r="BY522" s="1106"/>
      <c r="BZ522" s="1106"/>
      <c r="CA522" s="1106"/>
      <c r="CB522" s="1106"/>
      <c r="CC522" s="1106"/>
      <c r="CD522" s="1106"/>
      <c r="CE522" s="1106"/>
      <c r="CF522" s="1106"/>
      <c r="CG522" s="1106"/>
      <c r="CH522" s="1106"/>
      <c r="CI522" s="1106"/>
      <c r="CJ522" s="1106"/>
      <c r="CK522" s="1106"/>
      <c r="CL522" s="1106"/>
      <c r="CM522" s="1106"/>
      <c r="CN522" s="1106"/>
      <c r="CO522" s="1106"/>
      <c r="CP522" s="1106"/>
      <c r="CQ522" s="1106"/>
      <c r="CR522" s="1106"/>
      <c r="CS522" s="1106"/>
      <c r="CT522" s="1106"/>
      <c r="CU522" s="1106"/>
      <c r="CV522" s="1106"/>
      <c r="CW522" s="1106"/>
      <c r="CX522" s="1106"/>
      <c r="CY522" s="1106"/>
    </row>
    <row r="523" spans="1:103" s="1116" customFormat="1" ht="15" hidden="1" customHeight="1">
      <c r="A523" s="1397"/>
      <c r="B523" s="1169"/>
      <c r="C523" s="1205"/>
      <c r="D523" s="1106"/>
      <c r="E523" s="1106"/>
      <c r="F523" s="1106"/>
      <c r="G523" s="1106"/>
      <c r="H523" s="1106"/>
      <c r="I523" s="1106"/>
      <c r="J523" s="1106"/>
      <c r="K523" s="1106"/>
      <c r="L523" s="1106"/>
      <c r="M523" s="1106"/>
      <c r="N523" s="1106"/>
      <c r="O523" s="1106"/>
      <c r="P523" s="1106"/>
      <c r="Q523" s="1106"/>
      <c r="R523" s="1106"/>
      <c r="S523" s="1106"/>
      <c r="T523" s="1106"/>
      <c r="U523" s="1106"/>
      <c r="V523" s="1106"/>
      <c r="W523" s="1106"/>
      <c r="X523" s="1106"/>
      <c r="Y523" s="1106"/>
      <c r="Z523" s="1106"/>
      <c r="AA523" s="1106"/>
      <c r="AB523" s="1106"/>
      <c r="AC523" s="1106"/>
      <c r="AD523" s="1106"/>
      <c r="AE523" s="1106"/>
      <c r="AF523" s="1106"/>
      <c r="AG523" s="1106"/>
      <c r="AH523" s="1106"/>
      <c r="AI523" s="1106"/>
      <c r="AJ523" s="1106"/>
      <c r="AK523" s="1106"/>
      <c r="AL523" s="1106"/>
      <c r="AM523" s="1106"/>
      <c r="AN523" s="1106"/>
      <c r="AO523" s="1106"/>
      <c r="AP523" s="1106"/>
      <c r="AQ523" s="1106"/>
      <c r="AR523" s="1106"/>
      <c r="AS523" s="1106"/>
      <c r="AT523" s="1106"/>
      <c r="AU523" s="1106"/>
      <c r="AV523" s="1106"/>
      <c r="AW523" s="1106"/>
      <c r="AX523" s="1106"/>
      <c r="AY523" s="1106"/>
      <c r="AZ523" s="1106"/>
      <c r="BA523" s="1106"/>
      <c r="BB523" s="1106"/>
      <c r="BC523" s="1106"/>
      <c r="BD523" s="1106"/>
      <c r="BE523" s="1106"/>
      <c r="BF523" s="1106"/>
      <c r="BG523" s="1106"/>
      <c r="BH523" s="1106"/>
      <c r="BI523" s="1106"/>
      <c r="BJ523" s="1106"/>
      <c r="BK523" s="1106"/>
      <c r="BL523" s="1106"/>
      <c r="BM523" s="1106"/>
      <c r="BN523" s="1106"/>
      <c r="BO523" s="1106"/>
      <c r="BP523" s="1106"/>
      <c r="BQ523" s="1106"/>
      <c r="BR523" s="1106"/>
      <c r="BS523" s="1106"/>
      <c r="BT523" s="1106"/>
      <c r="BU523" s="1106"/>
      <c r="BV523" s="1106"/>
      <c r="BW523" s="1106"/>
      <c r="BX523" s="1106"/>
      <c r="BY523" s="1106"/>
      <c r="BZ523" s="1106"/>
      <c r="CA523" s="1106"/>
      <c r="CB523" s="1106"/>
      <c r="CC523" s="1106"/>
      <c r="CD523" s="1106"/>
      <c r="CE523" s="1106"/>
      <c r="CF523" s="1106"/>
      <c r="CG523" s="1106"/>
      <c r="CH523" s="1106"/>
      <c r="CI523" s="1106"/>
      <c r="CJ523" s="1106"/>
      <c r="CK523" s="1106"/>
      <c r="CL523" s="1106"/>
      <c r="CM523" s="1106"/>
      <c r="CN523" s="1106"/>
      <c r="CO523" s="1106"/>
      <c r="CP523" s="1106"/>
      <c r="CQ523" s="1106"/>
      <c r="CR523" s="1106"/>
      <c r="CS523" s="1106"/>
      <c r="CT523" s="1106"/>
      <c r="CU523" s="1106"/>
      <c r="CV523" s="1106"/>
      <c r="CW523" s="1106"/>
      <c r="CX523" s="1106"/>
      <c r="CY523" s="1106"/>
    </row>
    <row r="524" spans="1:103" s="1116" customFormat="1" ht="15" hidden="1" customHeight="1">
      <c r="A524" s="1397"/>
      <c r="B524" s="1169"/>
      <c r="C524" s="1205"/>
      <c r="D524" s="1106"/>
      <c r="E524" s="1106"/>
      <c r="F524" s="1106"/>
      <c r="G524" s="1106"/>
      <c r="H524" s="1106"/>
      <c r="I524" s="1106"/>
      <c r="J524" s="1106"/>
      <c r="K524" s="1106"/>
      <c r="L524" s="1106"/>
      <c r="M524" s="1106"/>
      <c r="N524" s="1106"/>
      <c r="O524" s="1106"/>
      <c r="P524" s="1106"/>
      <c r="Q524" s="1106"/>
      <c r="R524" s="1106"/>
      <c r="S524" s="1106"/>
      <c r="T524" s="1106"/>
      <c r="U524" s="1106"/>
      <c r="V524" s="1106"/>
      <c r="W524" s="1106"/>
      <c r="X524" s="1106"/>
      <c r="Y524" s="1106"/>
      <c r="Z524" s="1106"/>
      <c r="AA524" s="1106"/>
      <c r="AB524" s="1106"/>
      <c r="AC524" s="1106"/>
      <c r="AD524" s="1106"/>
      <c r="AE524" s="1106"/>
      <c r="AF524" s="1106"/>
      <c r="AG524" s="1106"/>
      <c r="AH524" s="1106"/>
      <c r="AI524" s="1106"/>
      <c r="AJ524" s="1106"/>
      <c r="AK524" s="1106"/>
      <c r="AL524" s="1106"/>
      <c r="AM524" s="1106"/>
      <c r="AN524" s="1106"/>
      <c r="AO524" s="1106"/>
      <c r="AP524" s="1106"/>
      <c r="AQ524" s="1106"/>
      <c r="AR524" s="1106"/>
      <c r="AS524" s="1106"/>
      <c r="AT524" s="1106"/>
      <c r="AU524" s="1106"/>
      <c r="AV524" s="1106"/>
      <c r="AW524" s="1106"/>
      <c r="AX524" s="1106"/>
      <c r="AY524" s="1106"/>
      <c r="AZ524" s="1106"/>
      <c r="BA524" s="1106"/>
      <c r="BB524" s="1106"/>
      <c r="BC524" s="1106"/>
      <c r="BD524" s="1106"/>
      <c r="BE524" s="1106"/>
      <c r="BF524" s="1106"/>
      <c r="BG524" s="1106"/>
      <c r="BH524" s="1106"/>
      <c r="BI524" s="1106"/>
      <c r="BJ524" s="1106"/>
      <c r="BK524" s="1106"/>
      <c r="BL524" s="1106"/>
      <c r="BM524" s="1106"/>
      <c r="BN524" s="1106"/>
      <c r="BO524" s="1106"/>
      <c r="BP524" s="1106"/>
      <c r="BQ524" s="1106"/>
      <c r="BR524" s="1106"/>
      <c r="BS524" s="1106"/>
      <c r="BT524" s="1106"/>
      <c r="BU524" s="1106"/>
      <c r="BV524" s="1106"/>
      <c r="BW524" s="1106"/>
      <c r="BX524" s="1106"/>
      <c r="BY524" s="1106"/>
      <c r="BZ524" s="1106"/>
      <c r="CA524" s="1106"/>
      <c r="CB524" s="1106"/>
      <c r="CC524" s="1106"/>
      <c r="CD524" s="1106"/>
      <c r="CE524" s="1106"/>
      <c r="CF524" s="1106"/>
      <c r="CG524" s="1106"/>
      <c r="CH524" s="1106"/>
      <c r="CI524" s="1106"/>
      <c r="CJ524" s="1106"/>
      <c r="CK524" s="1106"/>
      <c r="CL524" s="1106"/>
      <c r="CM524" s="1106"/>
      <c r="CN524" s="1106"/>
      <c r="CO524" s="1106"/>
      <c r="CP524" s="1106"/>
      <c r="CQ524" s="1106"/>
      <c r="CR524" s="1106"/>
      <c r="CS524" s="1106"/>
      <c r="CT524" s="1106"/>
      <c r="CU524" s="1106"/>
      <c r="CV524" s="1106"/>
      <c r="CW524" s="1106"/>
      <c r="CX524" s="1106"/>
      <c r="CY524" s="1106"/>
    </row>
    <row r="525" spans="1:103" s="1116" customFormat="1" ht="15" hidden="1" customHeight="1">
      <c r="A525" s="1397"/>
      <c r="B525" s="1169"/>
      <c r="C525" s="1205"/>
      <c r="D525" s="1106"/>
      <c r="E525" s="1106"/>
      <c r="F525" s="1106"/>
      <c r="G525" s="1106"/>
      <c r="H525" s="1106"/>
      <c r="I525" s="1106"/>
      <c r="J525" s="1106"/>
      <c r="K525" s="1106"/>
      <c r="L525" s="1106"/>
      <c r="M525" s="1106"/>
      <c r="N525" s="1106"/>
      <c r="O525" s="1106"/>
      <c r="P525" s="1106"/>
      <c r="Q525" s="1106"/>
      <c r="R525" s="1106"/>
      <c r="S525" s="1106"/>
      <c r="T525" s="1106"/>
      <c r="U525" s="1106"/>
      <c r="V525" s="1106"/>
      <c r="W525" s="1106"/>
      <c r="X525" s="1106"/>
      <c r="Y525" s="1106"/>
      <c r="Z525" s="1106"/>
      <c r="AA525" s="1106"/>
      <c r="AB525" s="1106"/>
      <c r="AC525" s="1106"/>
      <c r="AD525" s="1106"/>
      <c r="AE525" s="1106"/>
      <c r="AF525" s="1106"/>
      <c r="AG525" s="1106"/>
      <c r="AH525" s="1106"/>
      <c r="AI525" s="1106"/>
      <c r="AJ525" s="1106"/>
      <c r="AK525" s="1106"/>
      <c r="AL525" s="1106"/>
      <c r="AM525" s="1106"/>
      <c r="AN525" s="1106"/>
      <c r="AO525" s="1106"/>
      <c r="AP525" s="1106"/>
      <c r="AQ525" s="1106"/>
      <c r="AR525" s="1106"/>
      <c r="AS525" s="1106"/>
      <c r="AT525" s="1106"/>
      <c r="AU525" s="1106"/>
      <c r="AV525" s="1106"/>
      <c r="AW525" s="1106"/>
      <c r="AX525" s="1106"/>
      <c r="AY525" s="1106"/>
      <c r="AZ525" s="1106"/>
      <c r="BA525" s="1106"/>
      <c r="BB525" s="1106"/>
      <c r="BC525" s="1106"/>
      <c r="BD525" s="1106"/>
      <c r="BE525" s="1106"/>
      <c r="BF525" s="1106"/>
      <c r="BG525" s="1106"/>
      <c r="BH525" s="1106"/>
      <c r="BI525" s="1106"/>
      <c r="BJ525" s="1106"/>
      <c r="BK525" s="1106"/>
      <c r="BL525" s="1106"/>
      <c r="BM525" s="1106"/>
      <c r="BN525" s="1106"/>
      <c r="BO525" s="1106"/>
      <c r="BP525" s="1106"/>
      <c r="BQ525" s="1106"/>
      <c r="BR525" s="1106"/>
      <c r="BS525" s="1106"/>
      <c r="BT525" s="1106"/>
      <c r="BU525" s="1106"/>
      <c r="BV525" s="1106"/>
      <c r="BW525" s="1106"/>
      <c r="BX525" s="1106"/>
      <c r="BY525" s="1106"/>
      <c r="BZ525" s="1106"/>
      <c r="CA525" s="1106"/>
      <c r="CB525" s="1106"/>
      <c r="CC525" s="1106"/>
      <c r="CD525" s="1106"/>
      <c r="CE525" s="1106"/>
      <c r="CF525" s="1106"/>
      <c r="CG525" s="1106"/>
      <c r="CH525" s="1106"/>
      <c r="CI525" s="1106"/>
      <c r="CJ525" s="1106"/>
      <c r="CK525" s="1106"/>
      <c r="CL525" s="1106"/>
      <c r="CM525" s="1106"/>
      <c r="CN525" s="1106"/>
      <c r="CO525" s="1106"/>
      <c r="CP525" s="1106"/>
      <c r="CQ525" s="1106"/>
      <c r="CR525" s="1106"/>
      <c r="CS525" s="1106"/>
      <c r="CT525" s="1106"/>
      <c r="CU525" s="1106"/>
      <c r="CV525" s="1106"/>
      <c r="CW525" s="1106"/>
      <c r="CX525" s="1106"/>
      <c r="CY525" s="1106"/>
    </row>
    <row r="526" spans="1:103" s="1116" customFormat="1" ht="15" hidden="1" customHeight="1">
      <c r="A526" s="1397"/>
      <c r="B526" s="1169"/>
      <c r="C526" s="1205"/>
      <c r="D526" s="1106"/>
      <c r="E526" s="1106"/>
      <c r="F526" s="1106"/>
      <c r="G526" s="1106"/>
      <c r="H526" s="1106"/>
      <c r="I526" s="1106"/>
      <c r="J526" s="1106"/>
      <c r="K526" s="1106"/>
      <c r="L526" s="1106"/>
      <c r="M526" s="1106"/>
      <c r="N526" s="1106"/>
      <c r="O526" s="1106"/>
      <c r="P526" s="1106"/>
      <c r="Q526" s="1106"/>
      <c r="R526" s="1106"/>
      <c r="S526" s="1106"/>
      <c r="T526" s="1106"/>
      <c r="U526" s="1106"/>
      <c r="V526" s="1106"/>
      <c r="W526" s="1106"/>
      <c r="X526" s="1106"/>
      <c r="Y526" s="1106"/>
      <c r="Z526" s="1106"/>
      <c r="AA526" s="1106"/>
      <c r="AB526" s="1106"/>
      <c r="AC526" s="1106"/>
      <c r="AD526" s="1106"/>
      <c r="AE526" s="1106"/>
      <c r="AF526" s="1106"/>
      <c r="AG526" s="1106"/>
      <c r="AH526" s="1106"/>
      <c r="AI526" s="1106"/>
      <c r="AJ526" s="1106"/>
      <c r="AK526" s="1106"/>
      <c r="AL526" s="1106"/>
      <c r="AM526" s="1106"/>
      <c r="AN526" s="1106"/>
      <c r="AO526" s="1106"/>
      <c r="AP526" s="1106"/>
      <c r="AQ526" s="1106"/>
      <c r="AR526" s="1106"/>
      <c r="AS526" s="1106"/>
      <c r="AT526" s="1106"/>
      <c r="AU526" s="1106"/>
      <c r="AV526" s="1106"/>
      <c r="AW526" s="1106"/>
      <c r="AX526" s="1106"/>
      <c r="AY526" s="1106"/>
      <c r="AZ526" s="1106"/>
      <c r="BA526" s="1106"/>
      <c r="BB526" s="1106"/>
      <c r="BC526" s="1106"/>
      <c r="BD526" s="1106"/>
      <c r="BE526" s="1106"/>
      <c r="BF526" s="1106"/>
      <c r="BG526" s="1106"/>
      <c r="BH526" s="1106"/>
      <c r="BI526" s="1106"/>
      <c r="BJ526" s="1106"/>
      <c r="BK526" s="1106"/>
      <c r="BL526" s="1106"/>
      <c r="BM526" s="1106"/>
      <c r="BN526" s="1106"/>
      <c r="BO526" s="1106"/>
      <c r="BP526" s="1106"/>
      <c r="BQ526" s="1106"/>
      <c r="BR526" s="1106"/>
      <c r="BS526" s="1106"/>
      <c r="BT526" s="1106"/>
      <c r="BU526" s="1106"/>
      <c r="BV526" s="1106"/>
      <c r="BW526" s="1106"/>
      <c r="BX526" s="1106"/>
      <c r="BY526" s="1106"/>
      <c r="BZ526" s="1106"/>
      <c r="CA526" s="1106"/>
      <c r="CB526" s="1106"/>
      <c r="CC526" s="1106"/>
      <c r="CD526" s="1106"/>
      <c r="CE526" s="1106"/>
      <c r="CF526" s="1106"/>
      <c r="CG526" s="1106"/>
      <c r="CH526" s="1106"/>
      <c r="CI526" s="1106"/>
      <c r="CJ526" s="1106"/>
      <c r="CK526" s="1106"/>
      <c r="CL526" s="1106"/>
      <c r="CM526" s="1106"/>
      <c r="CN526" s="1106"/>
      <c r="CO526" s="1106"/>
      <c r="CP526" s="1106"/>
      <c r="CQ526" s="1106"/>
      <c r="CR526" s="1106"/>
      <c r="CS526" s="1106"/>
      <c r="CT526" s="1106"/>
      <c r="CU526" s="1106"/>
      <c r="CV526" s="1106"/>
      <c r="CW526" s="1106"/>
      <c r="CX526" s="1106"/>
      <c r="CY526" s="1106"/>
    </row>
    <row r="527" spans="1:103" s="1116" customFormat="1" ht="15" hidden="1" customHeight="1">
      <c r="A527" s="1397"/>
      <c r="B527" s="1169"/>
      <c r="C527" s="1205"/>
      <c r="D527" s="1106"/>
      <c r="E527" s="1106"/>
      <c r="F527" s="1106"/>
      <c r="G527" s="1106"/>
      <c r="H527" s="1106"/>
      <c r="I527" s="1106"/>
      <c r="J527" s="1106"/>
      <c r="K527" s="1106"/>
      <c r="L527" s="1106"/>
      <c r="M527" s="1106"/>
      <c r="N527" s="1106"/>
      <c r="O527" s="1106"/>
      <c r="P527" s="1106"/>
      <c r="Q527" s="1106"/>
      <c r="R527" s="1106"/>
      <c r="S527" s="1106"/>
      <c r="T527" s="1106"/>
      <c r="U527" s="1106"/>
      <c r="V527" s="1106"/>
      <c r="W527" s="1106"/>
      <c r="X527" s="1106"/>
      <c r="Y527" s="1106"/>
      <c r="Z527" s="1106"/>
      <c r="AA527" s="1106"/>
      <c r="AB527" s="1106"/>
      <c r="AC527" s="1106"/>
      <c r="AD527" s="1106"/>
      <c r="AE527" s="1106"/>
      <c r="AF527" s="1106"/>
      <c r="AG527" s="1106"/>
      <c r="AH527" s="1106"/>
      <c r="AI527" s="1106"/>
      <c r="AJ527" s="1106"/>
      <c r="AK527" s="1106"/>
      <c r="AL527" s="1106"/>
      <c r="AM527" s="1106"/>
      <c r="AN527" s="1106"/>
      <c r="AO527" s="1106"/>
      <c r="AP527" s="1106"/>
      <c r="AQ527" s="1106"/>
      <c r="AR527" s="1106"/>
      <c r="AS527" s="1106"/>
      <c r="AT527" s="1106"/>
      <c r="AU527" s="1106"/>
      <c r="AV527" s="1106"/>
      <c r="AW527" s="1106"/>
      <c r="AX527" s="1106"/>
      <c r="AY527" s="1106"/>
      <c r="AZ527" s="1106"/>
      <c r="BA527" s="1106"/>
      <c r="BB527" s="1106"/>
      <c r="BC527" s="1106"/>
      <c r="BD527" s="1106"/>
      <c r="BE527" s="1106"/>
      <c r="BF527" s="1106"/>
      <c r="BG527" s="1106"/>
      <c r="BH527" s="1106"/>
      <c r="BI527" s="1106"/>
      <c r="BJ527" s="1106"/>
      <c r="BK527" s="1106"/>
      <c r="BL527" s="1106"/>
      <c r="BM527" s="1106"/>
      <c r="BN527" s="1106"/>
      <c r="BO527" s="1106"/>
      <c r="BP527" s="1106"/>
      <c r="BQ527" s="1106"/>
      <c r="BR527" s="1106"/>
      <c r="BS527" s="1106"/>
      <c r="BT527" s="1106"/>
      <c r="BU527" s="1106"/>
      <c r="BV527" s="1106"/>
      <c r="BW527" s="1106"/>
      <c r="BX527" s="1106"/>
      <c r="BY527" s="1106"/>
      <c r="BZ527" s="1106"/>
      <c r="CA527" s="1106"/>
      <c r="CB527" s="1106"/>
      <c r="CC527" s="1106"/>
      <c r="CD527" s="1106"/>
      <c r="CE527" s="1106"/>
      <c r="CF527" s="1106"/>
      <c r="CG527" s="1106"/>
      <c r="CH527" s="1106"/>
      <c r="CI527" s="1106"/>
      <c r="CJ527" s="1106"/>
      <c r="CK527" s="1106"/>
      <c r="CL527" s="1106"/>
      <c r="CM527" s="1106"/>
      <c r="CN527" s="1106"/>
      <c r="CO527" s="1106"/>
      <c r="CP527" s="1106"/>
      <c r="CQ527" s="1106"/>
      <c r="CR527" s="1106"/>
      <c r="CS527" s="1106"/>
      <c r="CT527" s="1106"/>
      <c r="CU527" s="1106"/>
      <c r="CV527" s="1106"/>
      <c r="CW527" s="1106"/>
      <c r="CX527" s="1106"/>
      <c r="CY527" s="1106"/>
    </row>
    <row r="528" spans="1:103" s="1116" customFormat="1" ht="15" hidden="1" customHeight="1">
      <c r="A528" s="1397"/>
      <c r="B528" s="1169"/>
      <c r="C528" s="1205"/>
      <c r="D528" s="1106"/>
      <c r="E528" s="1106"/>
      <c r="F528" s="1106"/>
      <c r="G528" s="1106"/>
      <c r="H528" s="1106"/>
      <c r="I528" s="1106"/>
      <c r="J528" s="1106"/>
      <c r="K528" s="1106"/>
      <c r="L528" s="1106"/>
      <c r="M528" s="1106"/>
      <c r="N528" s="1106"/>
      <c r="O528" s="1106"/>
      <c r="P528" s="1106"/>
      <c r="Q528" s="1106"/>
      <c r="R528" s="1106"/>
      <c r="S528" s="1106"/>
      <c r="T528" s="1106"/>
      <c r="U528" s="1106"/>
      <c r="V528" s="1106"/>
      <c r="W528" s="1106"/>
      <c r="X528" s="1106"/>
      <c r="Y528" s="1106"/>
      <c r="Z528" s="1106"/>
      <c r="AA528" s="1106"/>
      <c r="AB528" s="1106"/>
      <c r="AC528" s="1106"/>
      <c r="AD528" s="1106"/>
      <c r="AE528" s="1106"/>
      <c r="AF528" s="1106"/>
      <c r="AG528" s="1106"/>
      <c r="AH528" s="1106"/>
      <c r="AI528" s="1106"/>
      <c r="AJ528" s="1106"/>
      <c r="AK528" s="1106"/>
      <c r="AL528" s="1106"/>
      <c r="AM528" s="1106"/>
      <c r="AN528" s="1106"/>
      <c r="AO528" s="1106"/>
      <c r="AP528" s="1106"/>
      <c r="AQ528" s="1106"/>
      <c r="AR528" s="1106"/>
      <c r="AS528" s="1106"/>
      <c r="AT528" s="1106"/>
      <c r="AU528" s="1106"/>
      <c r="AV528" s="1106"/>
      <c r="AW528" s="1106"/>
      <c r="AX528" s="1106"/>
      <c r="AY528" s="1106"/>
      <c r="AZ528" s="1106"/>
      <c r="BA528" s="1106"/>
      <c r="BB528" s="1106"/>
      <c r="BC528" s="1106"/>
      <c r="BD528" s="1106"/>
      <c r="BE528" s="1106"/>
      <c r="BF528" s="1106"/>
      <c r="BG528" s="1106"/>
      <c r="BH528" s="1106"/>
      <c r="BI528" s="1106"/>
      <c r="BJ528" s="1106"/>
      <c r="BK528" s="1106"/>
      <c r="BL528" s="1106"/>
      <c r="BM528" s="1106"/>
      <c r="BN528" s="1106"/>
      <c r="BO528" s="1106"/>
      <c r="BP528" s="1106"/>
      <c r="BQ528" s="1106"/>
      <c r="BR528" s="1106"/>
      <c r="BS528" s="1106"/>
      <c r="BT528" s="1106"/>
      <c r="BU528" s="1106"/>
      <c r="BV528" s="1106"/>
      <c r="BW528" s="1106"/>
      <c r="BX528" s="1106"/>
      <c r="BY528" s="1106"/>
      <c r="BZ528" s="1106"/>
      <c r="CA528" s="1106"/>
      <c r="CB528" s="1106"/>
      <c r="CC528" s="1106"/>
      <c r="CD528" s="1106"/>
      <c r="CE528" s="1106"/>
      <c r="CF528" s="1106"/>
      <c r="CG528" s="1106"/>
      <c r="CH528" s="1106"/>
      <c r="CI528" s="1106"/>
      <c r="CJ528" s="1106"/>
      <c r="CK528" s="1106"/>
      <c r="CL528" s="1106"/>
      <c r="CM528" s="1106"/>
      <c r="CN528" s="1106"/>
      <c r="CO528" s="1106"/>
      <c r="CP528" s="1106"/>
      <c r="CQ528" s="1106"/>
      <c r="CR528" s="1106"/>
      <c r="CS528" s="1106"/>
      <c r="CT528" s="1106"/>
      <c r="CU528" s="1106"/>
      <c r="CV528" s="1106"/>
      <c r="CW528" s="1106"/>
      <c r="CX528" s="1106"/>
      <c r="CY528" s="1106"/>
    </row>
    <row r="529" spans="1:103" s="1116" customFormat="1" ht="15" hidden="1" customHeight="1">
      <c r="A529" s="1397"/>
      <c r="B529" s="1169"/>
      <c r="C529" s="1205"/>
      <c r="D529" s="1106"/>
      <c r="E529" s="1106"/>
      <c r="F529" s="1106"/>
      <c r="G529" s="1106"/>
      <c r="H529" s="1106"/>
      <c r="I529" s="1106"/>
      <c r="J529" s="1106"/>
      <c r="K529" s="1106"/>
      <c r="L529" s="1106"/>
      <c r="M529" s="1106"/>
      <c r="N529" s="1106"/>
      <c r="O529" s="1106"/>
      <c r="P529" s="1106"/>
      <c r="Q529" s="1106"/>
      <c r="R529" s="1106"/>
      <c r="S529" s="1106"/>
      <c r="T529" s="1106"/>
      <c r="U529" s="1106"/>
      <c r="V529" s="1106"/>
      <c r="W529" s="1106"/>
      <c r="X529" s="1106"/>
      <c r="Y529" s="1106"/>
      <c r="Z529" s="1106"/>
      <c r="AA529" s="1106"/>
      <c r="AB529" s="1106"/>
      <c r="AC529" s="1106"/>
      <c r="AD529" s="1106"/>
      <c r="AE529" s="1106"/>
      <c r="AF529" s="1106"/>
      <c r="AG529" s="1106"/>
      <c r="AH529" s="1106"/>
      <c r="AI529" s="1106"/>
      <c r="AJ529" s="1106"/>
      <c r="AK529" s="1106"/>
      <c r="AL529" s="1106"/>
      <c r="AM529" s="1106"/>
      <c r="AN529" s="1106"/>
      <c r="AO529" s="1106"/>
      <c r="AP529" s="1106"/>
      <c r="AQ529" s="1106"/>
      <c r="AR529" s="1106"/>
      <c r="AS529" s="1106"/>
      <c r="AT529" s="1106"/>
      <c r="AU529" s="1106"/>
      <c r="AV529" s="1106"/>
      <c r="AW529" s="1106"/>
      <c r="AX529" s="1106"/>
      <c r="AY529" s="1106"/>
      <c r="AZ529" s="1106"/>
      <c r="BA529" s="1106"/>
      <c r="BB529" s="1106"/>
      <c r="BC529" s="1106"/>
      <c r="BD529" s="1106"/>
      <c r="BE529" s="1106"/>
      <c r="BF529" s="1106"/>
      <c r="BG529" s="1106"/>
      <c r="BH529" s="1106"/>
      <c r="BI529" s="1106"/>
      <c r="BJ529" s="1106"/>
      <c r="BK529" s="1106"/>
      <c r="BL529" s="1106"/>
      <c r="BM529" s="1106"/>
      <c r="BN529" s="1106"/>
      <c r="BO529" s="1106"/>
      <c r="BP529" s="1106"/>
      <c r="BQ529" s="1106"/>
      <c r="BR529" s="1106"/>
      <c r="BS529" s="1106"/>
      <c r="BT529" s="1106"/>
      <c r="BU529" s="1106"/>
      <c r="BV529" s="1106"/>
      <c r="BW529" s="1106"/>
      <c r="BX529" s="1106"/>
      <c r="BY529" s="1106"/>
      <c r="BZ529" s="1106"/>
      <c r="CA529" s="1106"/>
      <c r="CB529" s="1106"/>
      <c r="CC529" s="1106"/>
      <c r="CD529" s="1106"/>
      <c r="CE529" s="1106"/>
      <c r="CF529" s="1106"/>
      <c r="CG529" s="1106"/>
      <c r="CH529" s="1106"/>
      <c r="CI529" s="1106"/>
      <c r="CJ529" s="1106"/>
      <c r="CK529" s="1106"/>
      <c r="CL529" s="1106"/>
      <c r="CM529" s="1106"/>
      <c r="CN529" s="1106"/>
      <c r="CO529" s="1106"/>
      <c r="CP529" s="1106"/>
      <c r="CQ529" s="1106"/>
      <c r="CR529" s="1106"/>
      <c r="CS529" s="1106"/>
      <c r="CT529" s="1106"/>
      <c r="CU529" s="1106"/>
      <c r="CV529" s="1106"/>
      <c r="CW529" s="1106"/>
      <c r="CX529" s="1106"/>
      <c r="CY529" s="1106"/>
    </row>
    <row r="530" spans="1:103" s="1116" customFormat="1" ht="15" hidden="1" customHeight="1">
      <c r="A530" s="1397"/>
      <c r="B530" s="1169"/>
      <c r="C530" s="1205"/>
      <c r="D530" s="1106"/>
      <c r="E530" s="1106"/>
      <c r="F530" s="1106"/>
      <c r="G530" s="1106"/>
      <c r="H530" s="1106"/>
      <c r="I530" s="1106"/>
      <c r="J530" s="1106"/>
      <c r="K530" s="1106"/>
      <c r="L530" s="1106"/>
      <c r="M530" s="1106"/>
      <c r="N530" s="1106"/>
      <c r="O530" s="1106"/>
      <c r="P530" s="1106"/>
      <c r="Q530" s="1106"/>
      <c r="R530" s="1106"/>
      <c r="S530" s="1106"/>
      <c r="T530" s="1106"/>
      <c r="U530" s="1106"/>
      <c r="V530" s="1106"/>
      <c r="W530" s="1106"/>
      <c r="X530" s="1106"/>
      <c r="Y530" s="1106"/>
      <c r="Z530" s="1106"/>
      <c r="AA530" s="1106"/>
      <c r="AB530" s="1106"/>
      <c r="AC530" s="1106"/>
      <c r="AD530" s="1106"/>
      <c r="AE530" s="1106"/>
      <c r="AF530" s="1106"/>
      <c r="AG530" s="1106"/>
      <c r="AH530" s="1106"/>
      <c r="AI530" s="1106"/>
      <c r="AJ530" s="1106"/>
      <c r="AK530" s="1106"/>
      <c r="AL530" s="1106"/>
      <c r="AM530" s="1106"/>
      <c r="AN530" s="1106"/>
      <c r="AO530" s="1106"/>
      <c r="AP530" s="1106"/>
      <c r="AQ530" s="1106"/>
      <c r="AR530" s="1106"/>
      <c r="AS530" s="1106"/>
      <c r="AT530" s="1106"/>
      <c r="AU530" s="1106"/>
      <c r="AV530" s="1106"/>
      <c r="AW530" s="1106"/>
      <c r="AX530" s="1106"/>
      <c r="AY530" s="1106"/>
      <c r="AZ530" s="1106"/>
      <c r="BA530" s="1106"/>
      <c r="BB530" s="1106"/>
      <c r="BC530" s="1106"/>
      <c r="BD530" s="1106"/>
      <c r="BE530" s="1106"/>
      <c r="BF530" s="1106"/>
      <c r="BG530" s="1106"/>
      <c r="BH530" s="1106"/>
      <c r="BI530" s="1106"/>
      <c r="BJ530" s="1106"/>
      <c r="BK530" s="1106"/>
      <c r="BL530" s="1106"/>
      <c r="BM530" s="1106"/>
      <c r="BN530" s="1106"/>
      <c r="BO530" s="1106"/>
      <c r="BP530" s="1106"/>
      <c r="BQ530" s="1106"/>
      <c r="BR530" s="1106"/>
      <c r="BS530" s="1106"/>
      <c r="BT530" s="1106"/>
      <c r="BU530" s="1106"/>
      <c r="BV530" s="1106"/>
      <c r="BW530" s="1106"/>
      <c r="BX530" s="1106"/>
      <c r="BY530" s="1106"/>
      <c r="BZ530" s="1106"/>
      <c r="CA530" s="1106"/>
      <c r="CB530" s="1106"/>
      <c r="CC530" s="1106"/>
      <c r="CD530" s="1106"/>
      <c r="CE530" s="1106"/>
      <c r="CF530" s="1106"/>
      <c r="CG530" s="1106"/>
      <c r="CH530" s="1106"/>
      <c r="CI530" s="1106"/>
      <c r="CJ530" s="1106"/>
      <c r="CK530" s="1106"/>
      <c r="CL530" s="1106"/>
      <c r="CM530" s="1106"/>
      <c r="CN530" s="1106"/>
      <c r="CO530" s="1106"/>
      <c r="CP530" s="1106"/>
      <c r="CQ530" s="1106"/>
      <c r="CR530" s="1106"/>
      <c r="CS530" s="1106"/>
      <c r="CT530" s="1106"/>
      <c r="CU530" s="1106"/>
      <c r="CV530" s="1106"/>
      <c r="CW530" s="1106"/>
      <c r="CX530" s="1106"/>
      <c r="CY530" s="1106"/>
    </row>
    <row r="531" spans="1:103" s="1116" customFormat="1" ht="15" hidden="1" customHeight="1">
      <c r="A531" s="1397"/>
      <c r="B531" s="1169"/>
      <c r="C531" s="1205"/>
      <c r="D531" s="1106"/>
      <c r="E531" s="1106"/>
      <c r="F531" s="1106"/>
      <c r="G531" s="1106"/>
      <c r="H531" s="1106"/>
      <c r="I531" s="1106"/>
      <c r="J531" s="1106"/>
      <c r="K531" s="1106"/>
      <c r="L531" s="1106"/>
      <c r="M531" s="1106"/>
      <c r="N531" s="1106"/>
      <c r="O531" s="1106"/>
      <c r="P531" s="1106"/>
      <c r="Q531" s="1106"/>
      <c r="R531" s="1106"/>
      <c r="S531" s="1106"/>
      <c r="T531" s="1106"/>
      <c r="U531" s="1106"/>
      <c r="V531" s="1106"/>
      <c r="W531" s="1106"/>
      <c r="X531" s="1106"/>
      <c r="Y531" s="1106"/>
      <c r="Z531" s="1106"/>
      <c r="AA531" s="1106"/>
      <c r="AB531" s="1106"/>
      <c r="AC531" s="1106"/>
      <c r="AD531" s="1106"/>
      <c r="AE531" s="1106"/>
      <c r="AF531" s="1106"/>
      <c r="AG531" s="1106"/>
      <c r="AH531" s="1106"/>
      <c r="AI531" s="1106"/>
      <c r="AJ531" s="1106"/>
      <c r="AK531" s="1106"/>
      <c r="AL531" s="1106"/>
      <c r="AM531" s="1106"/>
      <c r="AN531" s="1106"/>
      <c r="AO531" s="1106"/>
      <c r="AP531" s="1106"/>
      <c r="AQ531" s="1106"/>
      <c r="AR531" s="1106"/>
      <c r="AS531" s="1106"/>
      <c r="AT531" s="1106"/>
      <c r="AU531" s="1106"/>
      <c r="AV531" s="1106"/>
      <c r="AW531" s="1106"/>
      <c r="AX531" s="1106"/>
      <c r="AY531" s="1106"/>
      <c r="AZ531" s="1106"/>
      <c r="BA531" s="1106"/>
      <c r="BB531" s="1106"/>
      <c r="BC531" s="1106"/>
      <c r="BD531" s="1106"/>
      <c r="BE531" s="1106"/>
      <c r="BF531" s="1106"/>
      <c r="BG531" s="1106"/>
      <c r="BH531" s="1106"/>
      <c r="BI531" s="1106"/>
      <c r="BJ531" s="1106"/>
      <c r="BK531" s="1106"/>
      <c r="BL531" s="1106"/>
      <c r="BM531" s="1106"/>
      <c r="BN531" s="1106"/>
      <c r="BO531" s="1106"/>
      <c r="BP531" s="1106"/>
      <c r="BQ531" s="1106"/>
      <c r="BR531" s="1106"/>
      <c r="BS531" s="1106"/>
      <c r="BT531" s="1106"/>
      <c r="BU531" s="1106"/>
      <c r="BV531" s="1106"/>
      <c r="BW531" s="1106"/>
      <c r="BX531" s="1106"/>
      <c r="BY531" s="1106"/>
      <c r="BZ531" s="1106"/>
      <c r="CA531" s="1106"/>
      <c r="CB531" s="1106"/>
      <c r="CC531" s="1106"/>
      <c r="CD531" s="1106"/>
      <c r="CE531" s="1106"/>
      <c r="CF531" s="1106"/>
      <c r="CG531" s="1106"/>
      <c r="CH531" s="1106"/>
      <c r="CI531" s="1106"/>
      <c r="CJ531" s="1106"/>
      <c r="CK531" s="1106"/>
      <c r="CL531" s="1106"/>
      <c r="CM531" s="1106"/>
      <c r="CN531" s="1106"/>
      <c r="CO531" s="1106"/>
      <c r="CP531" s="1106"/>
      <c r="CQ531" s="1106"/>
      <c r="CR531" s="1106"/>
      <c r="CS531" s="1106"/>
      <c r="CT531" s="1106"/>
      <c r="CU531" s="1106"/>
      <c r="CV531" s="1106"/>
      <c r="CW531" s="1106"/>
      <c r="CX531" s="1106"/>
      <c r="CY531" s="1106"/>
    </row>
    <row r="532" spans="1:103" s="1116" customFormat="1" ht="15" hidden="1" customHeight="1">
      <c r="A532" s="1397"/>
      <c r="B532" s="1169"/>
      <c r="C532" s="1205"/>
      <c r="D532" s="1106"/>
      <c r="E532" s="1106"/>
      <c r="F532" s="1106"/>
      <c r="G532" s="1106"/>
      <c r="H532" s="1106"/>
      <c r="I532" s="1106"/>
      <c r="J532" s="1106"/>
      <c r="K532" s="1106"/>
      <c r="L532" s="1106"/>
      <c r="M532" s="1106"/>
      <c r="N532" s="1106"/>
      <c r="O532" s="1106"/>
      <c r="P532" s="1106"/>
      <c r="Q532" s="1106"/>
      <c r="R532" s="1106"/>
      <c r="S532" s="1106"/>
      <c r="T532" s="1106"/>
      <c r="U532" s="1106"/>
      <c r="V532" s="1106"/>
      <c r="W532" s="1106"/>
      <c r="X532" s="1106"/>
      <c r="Y532" s="1106"/>
      <c r="Z532" s="1106"/>
      <c r="AA532" s="1106"/>
      <c r="AB532" s="1106"/>
      <c r="AC532" s="1106"/>
      <c r="AD532" s="1106"/>
      <c r="AE532" s="1106"/>
      <c r="AF532" s="1106"/>
      <c r="AG532" s="1106"/>
      <c r="AH532" s="1106"/>
      <c r="AI532" s="1106"/>
      <c r="AJ532" s="1106"/>
      <c r="AK532" s="1106"/>
      <c r="AL532" s="1106"/>
      <c r="AM532" s="1106"/>
      <c r="AN532" s="1106"/>
      <c r="AO532" s="1106"/>
      <c r="AP532" s="1106"/>
      <c r="AQ532" s="1106"/>
      <c r="AR532" s="1106"/>
      <c r="AS532" s="1106"/>
      <c r="AT532" s="1106"/>
      <c r="AU532" s="1106"/>
      <c r="AV532" s="1106"/>
      <c r="AW532" s="1106"/>
      <c r="AX532" s="1106"/>
      <c r="AY532" s="1106"/>
      <c r="AZ532" s="1106"/>
      <c r="BA532" s="1106"/>
      <c r="BB532" s="1106"/>
      <c r="BC532" s="1106"/>
      <c r="BD532" s="1106"/>
      <c r="BE532" s="1106"/>
      <c r="BF532" s="1106"/>
      <c r="BG532" s="1106"/>
      <c r="BH532" s="1106"/>
      <c r="BI532" s="1106"/>
      <c r="BJ532" s="1106"/>
      <c r="BK532" s="1106"/>
      <c r="BL532" s="1106"/>
      <c r="BM532" s="1106"/>
      <c r="BN532" s="1106"/>
      <c r="BO532" s="1106"/>
      <c r="BP532" s="1106"/>
      <c r="BQ532" s="1106"/>
      <c r="BR532" s="1106"/>
      <c r="BS532" s="1106"/>
      <c r="BT532" s="1106"/>
      <c r="BU532" s="1106"/>
      <c r="BV532" s="1106"/>
      <c r="BW532" s="1106"/>
      <c r="BX532" s="1106"/>
      <c r="BY532" s="1106"/>
      <c r="BZ532" s="1106"/>
      <c r="CA532" s="1106"/>
      <c r="CB532" s="1106"/>
      <c r="CC532" s="1106"/>
      <c r="CD532" s="1106"/>
      <c r="CE532" s="1106"/>
      <c r="CF532" s="1106"/>
      <c r="CG532" s="1106"/>
      <c r="CH532" s="1106"/>
      <c r="CI532" s="1106"/>
      <c r="CJ532" s="1106"/>
      <c r="CK532" s="1106"/>
      <c r="CL532" s="1106"/>
      <c r="CM532" s="1106"/>
      <c r="CN532" s="1106"/>
      <c r="CO532" s="1106"/>
      <c r="CP532" s="1106"/>
      <c r="CQ532" s="1106"/>
      <c r="CR532" s="1106"/>
      <c r="CS532" s="1106"/>
      <c r="CT532" s="1106"/>
      <c r="CU532" s="1106"/>
      <c r="CV532" s="1106"/>
      <c r="CW532" s="1106"/>
      <c r="CX532" s="1106"/>
      <c r="CY532" s="1106"/>
    </row>
    <row r="533" spans="1:103" s="1116" customFormat="1" ht="15" hidden="1" customHeight="1">
      <c r="A533" s="1397"/>
      <c r="B533" s="1169"/>
      <c r="C533" s="1205"/>
      <c r="D533" s="1106"/>
      <c r="E533" s="1106"/>
      <c r="F533" s="1106"/>
      <c r="G533" s="1106"/>
      <c r="H533" s="1106"/>
      <c r="I533" s="1106"/>
      <c r="J533" s="1106"/>
      <c r="K533" s="1106"/>
      <c r="L533" s="1106"/>
      <c r="M533" s="1106"/>
      <c r="N533" s="1106"/>
      <c r="O533" s="1106"/>
      <c r="P533" s="1106"/>
      <c r="Q533" s="1106"/>
      <c r="R533" s="1106"/>
      <c r="S533" s="1106"/>
      <c r="T533" s="1106"/>
      <c r="U533" s="1106"/>
      <c r="V533" s="1106"/>
      <c r="W533" s="1106"/>
      <c r="X533" s="1106"/>
      <c r="Y533" s="1106"/>
      <c r="Z533" s="1106"/>
      <c r="AA533" s="1106"/>
      <c r="AB533" s="1106"/>
      <c r="AC533" s="1106"/>
      <c r="AD533" s="1106"/>
      <c r="AE533" s="1106"/>
      <c r="AF533" s="1106"/>
      <c r="AG533" s="1106"/>
      <c r="AH533" s="1106"/>
      <c r="AI533" s="1106"/>
      <c r="AJ533" s="1106"/>
      <c r="AK533" s="1106"/>
      <c r="AL533" s="1106"/>
      <c r="AM533" s="1106"/>
      <c r="AN533" s="1106"/>
      <c r="AO533" s="1106"/>
      <c r="AP533" s="1106"/>
      <c r="AQ533" s="1106"/>
      <c r="AR533" s="1106"/>
      <c r="AS533" s="1106"/>
      <c r="AT533" s="1106"/>
      <c r="AU533" s="1106"/>
      <c r="AV533" s="1106"/>
      <c r="AW533" s="1106"/>
      <c r="AX533" s="1106"/>
      <c r="AY533" s="1106"/>
      <c r="AZ533" s="1106"/>
      <c r="BA533" s="1106"/>
      <c r="BB533" s="1106"/>
      <c r="BC533" s="1106"/>
      <c r="BD533" s="1106"/>
      <c r="BE533" s="1106"/>
      <c r="BF533" s="1106"/>
      <c r="BG533" s="1106"/>
      <c r="BH533" s="1106"/>
      <c r="BI533" s="1106"/>
      <c r="BJ533" s="1106"/>
      <c r="BK533" s="1106"/>
      <c r="BL533" s="1106"/>
      <c r="BM533" s="1106"/>
      <c r="BN533" s="1106"/>
      <c r="BO533" s="1106"/>
      <c r="BP533" s="1106"/>
      <c r="BQ533" s="1106"/>
      <c r="BR533" s="1106"/>
      <c r="BS533" s="1106"/>
      <c r="BT533" s="1106"/>
      <c r="BU533" s="1106"/>
      <c r="BV533" s="1106"/>
      <c r="BW533" s="1106"/>
      <c r="BX533" s="1106"/>
      <c r="BY533" s="1106"/>
      <c r="BZ533" s="1106"/>
      <c r="CA533" s="1106"/>
      <c r="CB533" s="1106"/>
      <c r="CC533" s="1106"/>
      <c r="CD533" s="1106"/>
      <c r="CE533" s="1106"/>
      <c r="CF533" s="1106"/>
      <c r="CG533" s="1106"/>
      <c r="CH533" s="1106"/>
      <c r="CI533" s="1106"/>
      <c r="CJ533" s="1106"/>
      <c r="CK533" s="1106"/>
      <c r="CL533" s="1106"/>
      <c r="CM533" s="1106"/>
      <c r="CN533" s="1106"/>
      <c r="CO533" s="1106"/>
      <c r="CP533" s="1106"/>
      <c r="CQ533" s="1106"/>
      <c r="CR533" s="1106"/>
      <c r="CS533" s="1106"/>
      <c r="CT533" s="1106"/>
      <c r="CU533" s="1106"/>
      <c r="CV533" s="1106"/>
      <c r="CW533" s="1106"/>
      <c r="CX533" s="1106"/>
      <c r="CY533" s="1106"/>
    </row>
    <row r="534" spans="1:103" s="1116" customFormat="1" ht="15" hidden="1" customHeight="1">
      <c r="A534" s="1397"/>
      <c r="B534" s="1169"/>
      <c r="C534" s="1205"/>
      <c r="D534" s="1106"/>
      <c r="E534" s="1106"/>
      <c r="F534" s="1106"/>
      <c r="G534" s="1106"/>
      <c r="H534" s="1106"/>
      <c r="I534" s="1106"/>
      <c r="J534" s="1106"/>
      <c r="K534" s="1106"/>
      <c r="L534" s="1106"/>
      <c r="M534" s="1106"/>
      <c r="N534" s="1106"/>
      <c r="O534" s="1106"/>
      <c r="P534" s="1106"/>
      <c r="Q534" s="1106"/>
      <c r="R534" s="1106"/>
      <c r="S534" s="1106"/>
      <c r="T534" s="1106"/>
      <c r="U534" s="1106"/>
      <c r="V534" s="1106"/>
      <c r="W534" s="1106"/>
      <c r="X534" s="1106"/>
      <c r="Y534" s="1106"/>
      <c r="Z534" s="1106"/>
      <c r="AA534" s="1106"/>
      <c r="AB534" s="1106"/>
      <c r="AC534" s="1106"/>
      <c r="AD534" s="1106"/>
      <c r="AE534" s="1106"/>
      <c r="AF534" s="1106"/>
      <c r="AG534" s="1106"/>
      <c r="AH534" s="1106"/>
      <c r="AI534" s="1106"/>
      <c r="AJ534" s="1106"/>
      <c r="AK534" s="1106"/>
      <c r="AL534" s="1106"/>
      <c r="AM534" s="1106"/>
      <c r="AN534" s="1106"/>
      <c r="AO534" s="1106"/>
      <c r="AP534" s="1106"/>
      <c r="AQ534" s="1106"/>
      <c r="AR534" s="1106"/>
      <c r="AS534" s="1106"/>
      <c r="AT534" s="1106"/>
      <c r="AU534" s="1106"/>
      <c r="AV534" s="1106"/>
      <c r="AW534" s="1106"/>
      <c r="AX534" s="1106"/>
      <c r="AY534" s="1106"/>
      <c r="AZ534" s="1106"/>
      <c r="BA534" s="1106"/>
      <c r="BB534" s="1106"/>
      <c r="BC534" s="1106"/>
      <c r="BD534" s="1106"/>
      <c r="BE534" s="1106"/>
      <c r="BF534" s="1106"/>
      <c r="BG534" s="1106"/>
      <c r="BH534" s="1106"/>
      <c r="BI534" s="1106"/>
      <c r="BJ534" s="1106"/>
      <c r="BK534" s="1106"/>
      <c r="BL534" s="1106"/>
      <c r="BM534" s="1106"/>
      <c r="BN534" s="1106"/>
      <c r="BO534" s="1106"/>
      <c r="BP534" s="1106"/>
      <c r="BQ534" s="1106"/>
      <c r="BR534" s="1106"/>
      <c r="BS534" s="1106"/>
      <c r="BT534" s="1106"/>
      <c r="BU534" s="1106"/>
      <c r="BV534" s="1106"/>
      <c r="BW534" s="1106"/>
      <c r="BX534" s="1106"/>
      <c r="BY534" s="1106"/>
      <c r="BZ534" s="1106"/>
      <c r="CA534" s="1106"/>
      <c r="CB534" s="1106"/>
      <c r="CC534" s="1106"/>
      <c r="CD534" s="1106"/>
      <c r="CE534" s="1106"/>
      <c r="CF534" s="1106"/>
      <c r="CG534" s="1106"/>
      <c r="CH534" s="1106"/>
      <c r="CI534" s="1106"/>
      <c r="CJ534" s="1106"/>
      <c r="CK534" s="1106"/>
      <c r="CL534" s="1106"/>
      <c r="CM534" s="1106"/>
      <c r="CN534" s="1106"/>
      <c r="CO534" s="1106"/>
      <c r="CP534" s="1106"/>
      <c r="CQ534" s="1106"/>
      <c r="CR534" s="1106"/>
      <c r="CS534" s="1106"/>
      <c r="CT534" s="1106"/>
      <c r="CU534" s="1106"/>
      <c r="CV534" s="1106"/>
      <c r="CW534" s="1106"/>
      <c r="CX534" s="1106"/>
      <c r="CY534" s="1106"/>
    </row>
    <row r="535" spans="1:103" s="1116" customFormat="1" ht="15" hidden="1" customHeight="1">
      <c r="A535" s="1397"/>
      <c r="B535" s="1169"/>
      <c r="C535" s="1205"/>
      <c r="D535" s="1106"/>
      <c r="E535" s="1106"/>
      <c r="F535" s="1106"/>
      <c r="G535" s="1106"/>
      <c r="H535" s="1106"/>
      <c r="I535" s="1106"/>
      <c r="J535" s="1106"/>
      <c r="K535" s="1106"/>
      <c r="L535" s="1106"/>
      <c r="M535" s="1106"/>
      <c r="N535" s="1106"/>
      <c r="O535" s="1106"/>
      <c r="P535" s="1106"/>
      <c r="Q535" s="1106"/>
      <c r="R535" s="1106"/>
      <c r="S535" s="1106"/>
      <c r="T535" s="1106"/>
      <c r="U535" s="1106"/>
      <c r="V535" s="1106"/>
      <c r="W535" s="1106"/>
      <c r="X535" s="1106"/>
      <c r="Y535" s="1106"/>
      <c r="Z535" s="1106"/>
      <c r="AA535" s="1106"/>
      <c r="AB535" s="1106"/>
      <c r="AC535" s="1106"/>
      <c r="AD535" s="1106"/>
      <c r="AE535" s="1106"/>
      <c r="AF535" s="1106"/>
      <c r="AG535" s="1106"/>
      <c r="AH535" s="1106"/>
      <c r="AI535" s="1106"/>
      <c r="AJ535" s="1106"/>
      <c r="AK535" s="1106"/>
      <c r="AL535" s="1106"/>
      <c r="AM535" s="1106"/>
      <c r="AN535" s="1106"/>
      <c r="AO535" s="1106"/>
      <c r="AP535" s="1106"/>
      <c r="AQ535" s="1106"/>
      <c r="AR535" s="1106"/>
      <c r="AS535" s="1106"/>
      <c r="AT535" s="1106"/>
      <c r="AU535" s="1106"/>
      <c r="AV535" s="1106"/>
      <c r="AW535" s="1106"/>
      <c r="AX535" s="1106"/>
      <c r="AY535" s="1106"/>
      <c r="AZ535" s="1106"/>
      <c r="BA535" s="1106"/>
      <c r="BB535" s="1106"/>
      <c r="BC535" s="1106"/>
      <c r="BD535" s="1106"/>
      <c r="BE535" s="1106"/>
      <c r="BF535" s="1106"/>
      <c r="BG535" s="1106"/>
      <c r="BH535" s="1106"/>
      <c r="BI535" s="1106"/>
      <c r="BJ535" s="1106"/>
      <c r="BK535" s="1106"/>
      <c r="BL535" s="1106"/>
      <c r="BM535" s="1106"/>
      <c r="BN535" s="1106"/>
      <c r="BO535" s="1106"/>
      <c r="BP535" s="1106"/>
      <c r="BQ535" s="1106"/>
      <c r="BR535" s="1106"/>
      <c r="BS535" s="1106"/>
      <c r="BT535" s="1106"/>
      <c r="BU535" s="1106"/>
      <c r="BV535" s="1106"/>
      <c r="BW535" s="1106"/>
      <c r="BX535" s="1106"/>
      <c r="BY535" s="1106"/>
      <c r="BZ535" s="1106"/>
      <c r="CA535" s="1106"/>
      <c r="CB535" s="1106"/>
      <c r="CC535" s="1106"/>
      <c r="CD535" s="1106"/>
      <c r="CE535" s="1106"/>
      <c r="CF535" s="1106"/>
      <c r="CG535" s="1106"/>
      <c r="CH535" s="1106"/>
      <c r="CI535" s="1106"/>
      <c r="CJ535" s="1106"/>
      <c r="CK535" s="1106"/>
      <c r="CL535" s="1106"/>
      <c r="CM535" s="1106"/>
      <c r="CN535" s="1106"/>
      <c r="CO535" s="1106"/>
      <c r="CP535" s="1106"/>
      <c r="CQ535" s="1106"/>
      <c r="CR535" s="1106"/>
      <c r="CS535" s="1106"/>
      <c r="CT535" s="1106"/>
      <c r="CU535" s="1106"/>
      <c r="CV535" s="1106"/>
      <c r="CW535" s="1106"/>
      <c r="CX535" s="1106"/>
      <c r="CY535" s="1106"/>
    </row>
    <row r="536" spans="1:103" s="1116" customFormat="1" ht="15" hidden="1" customHeight="1">
      <c r="A536" s="1397"/>
      <c r="B536" s="1169"/>
      <c r="C536" s="1205"/>
      <c r="D536" s="1106"/>
      <c r="E536" s="1106"/>
      <c r="F536" s="1106"/>
      <c r="G536" s="1106"/>
      <c r="H536" s="1106"/>
      <c r="I536" s="1106"/>
      <c r="J536" s="1106"/>
      <c r="K536" s="1106"/>
      <c r="L536" s="1106"/>
      <c r="M536" s="1106"/>
      <c r="N536" s="1106"/>
      <c r="O536" s="1106"/>
      <c r="P536" s="1106"/>
      <c r="Q536" s="1106"/>
      <c r="R536" s="1106"/>
      <c r="S536" s="1106"/>
      <c r="T536" s="1106"/>
      <c r="U536" s="1106"/>
      <c r="V536" s="1106"/>
      <c r="W536" s="1106"/>
      <c r="X536" s="1106"/>
      <c r="Y536" s="1106"/>
      <c r="Z536" s="1106"/>
      <c r="AA536" s="1106"/>
      <c r="AB536" s="1106"/>
      <c r="AC536" s="1106"/>
      <c r="AD536" s="1106"/>
      <c r="AE536" s="1106"/>
      <c r="AF536" s="1106"/>
      <c r="AG536" s="1106"/>
      <c r="AH536" s="1106"/>
      <c r="AI536" s="1106"/>
      <c r="AJ536" s="1106"/>
      <c r="AK536" s="1106"/>
      <c r="AL536" s="1106"/>
      <c r="AM536" s="1106"/>
      <c r="AN536" s="1106"/>
      <c r="AO536" s="1106"/>
      <c r="AP536" s="1106"/>
      <c r="AQ536" s="1106"/>
      <c r="AR536" s="1106"/>
      <c r="AS536" s="1106"/>
      <c r="AT536" s="1106"/>
      <c r="AU536" s="1106"/>
      <c r="AV536" s="1106"/>
      <c r="AW536" s="1106"/>
      <c r="AX536" s="1106"/>
      <c r="AY536" s="1106"/>
      <c r="AZ536" s="1106"/>
      <c r="BA536" s="1106"/>
      <c r="BB536" s="1106"/>
      <c r="BC536" s="1106"/>
      <c r="BD536" s="1106"/>
      <c r="BE536" s="1106"/>
      <c r="BF536" s="1106"/>
      <c r="BG536" s="1106"/>
      <c r="BH536" s="1106"/>
      <c r="BI536" s="1106"/>
      <c r="BJ536" s="1106"/>
      <c r="BK536" s="1106"/>
      <c r="BL536" s="1106"/>
      <c r="BM536" s="1106"/>
      <c r="BN536" s="1106"/>
      <c r="BO536" s="1106"/>
      <c r="BP536" s="1106"/>
      <c r="BQ536" s="1106"/>
      <c r="BR536" s="1106"/>
      <c r="BS536" s="1106"/>
      <c r="BT536" s="1106"/>
      <c r="BU536" s="1106"/>
      <c r="BV536" s="1106"/>
      <c r="BW536" s="1106"/>
      <c r="BX536" s="1106"/>
      <c r="BY536" s="1106"/>
      <c r="BZ536" s="1106"/>
      <c r="CA536" s="1106"/>
      <c r="CB536" s="1106"/>
      <c r="CC536" s="1106"/>
      <c r="CD536" s="1106"/>
      <c r="CE536" s="1106"/>
      <c r="CF536" s="1106"/>
      <c r="CG536" s="1106"/>
      <c r="CH536" s="1106"/>
      <c r="CI536" s="1106"/>
      <c r="CJ536" s="1106"/>
      <c r="CK536" s="1106"/>
      <c r="CL536" s="1106"/>
      <c r="CM536" s="1106"/>
      <c r="CN536" s="1106"/>
      <c r="CO536" s="1106"/>
      <c r="CP536" s="1106"/>
      <c r="CQ536" s="1106"/>
      <c r="CR536" s="1106"/>
      <c r="CS536" s="1106"/>
      <c r="CT536" s="1106"/>
      <c r="CU536" s="1106"/>
      <c r="CV536" s="1106"/>
      <c r="CW536" s="1106"/>
      <c r="CX536" s="1106"/>
      <c r="CY536" s="1106"/>
    </row>
    <row r="537" spans="1:103" s="1116" customFormat="1" ht="15" hidden="1" customHeight="1">
      <c r="A537" s="1397"/>
      <c r="B537" s="1169"/>
      <c r="C537" s="1205"/>
      <c r="D537" s="1106"/>
      <c r="E537" s="1106"/>
      <c r="F537" s="1106"/>
      <c r="G537" s="1106"/>
      <c r="H537" s="1106"/>
      <c r="I537" s="1106"/>
      <c r="J537" s="1106"/>
      <c r="K537" s="1106"/>
      <c r="L537" s="1106"/>
      <c r="M537" s="1106"/>
      <c r="N537" s="1106"/>
      <c r="O537" s="1106"/>
      <c r="P537" s="1106"/>
      <c r="Q537" s="1106"/>
      <c r="R537" s="1106"/>
      <c r="S537" s="1106"/>
      <c r="T537" s="1106"/>
      <c r="U537" s="1106"/>
      <c r="V537" s="1106"/>
      <c r="W537" s="1106"/>
      <c r="X537" s="1106"/>
      <c r="Y537" s="1106"/>
      <c r="Z537" s="1106"/>
      <c r="AA537" s="1106"/>
      <c r="AB537" s="1106"/>
      <c r="AC537" s="1106"/>
      <c r="AD537" s="1106"/>
      <c r="AE537" s="1106"/>
      <c r="AF537" s="1106"/>
      <c r="AG537" s="1106"/>
      <c r="AH537" s="1106"/>
      <c r="AI537" s="1106"/>
      <c r="AJ537" s="1106"/>
      <c r="AK537" s="1106"/>
      <c r="AL537" s="1106"/>
      <c r="AM537" s="1106"/>
      <c r="AN537" s="1106"/>
      <c r="AO537" s="1106"/>
      <c r="AP537" s="1106"/>
      <c r="AQ537" s="1106"/>
      <c r="AR537" s="1106"/>
      <c r="AS537" s="1106"/>
      <c r="AT537" s="1106"/>
      <c r="AU537" s="1106"/>
      <c r="AV537" s="1106"/>
      <c r="AW537" s="1106"/>
      <c r="AX537" s="1106"/>
      <c r="AY537" s="1106"/>
      <c r="AZ537" s="1106"/>
      <c r="BA537" s="1106"/>
      <c r="BB537" s="1106"/>
      <c r="BC537" s="1106"/>
      <c r="BD537" s="1106"/>
      <c r="BE537" s="1106"/>
      <c r="BF537" s="1106"/>
      <c r="BG537" s="1106"/>
      <c r="BH537" s="1106"/>
      <c r="BI537" s="1106"/>
      <c r="BJ537" s="1106"/>
      <c r="BK537" s="1106"/>
      <c r="BL537" s="1106"/>
      <c r="BM537" s="1106"/>
      <c r="BN537" s="1106"/>
      <c r="BO537" s="1106"/>
      <c r="BP537" s="1106"/>
      <c r="BQ537" s="1106"/>
      <c r="BR537" s="1106"/>
      <c r="BS537" s="1106"/>
      <c r="BT537" s="1106"/>
      <c r="BU537" s="1106"/>
      <c r="BV537" s="1106"/>
      <c r="BW537" s="1106"/>
      <c r="BX537" s="1106"/>
      <c r="BY537" s="1106"/>
      <c r="BZ537" s="1106"/>
      <c r="CA537" s="1106"/>
      <c r="CB537" s="1106"/>
      <c r="CC537" s="1106"/>
      <c r="CD537" s="1106"/>
      <c r="CE537" s="1106"/>
      <c r="CF537" s="1106"/>
      <c r="CG537" s="1106"/>
      <c r="CH537" s="1106"/>
      <c r="CI537" s="1106"/>
      <c r="CJ537" s="1106"/>
      <c r="CK537" s="1106"/>
      <c r="CL537" s="1106"/>
      <c r="CM537" s="1106"/>
      <c r="CN537" s="1106"/>
      <c r="CO537" s="1106"/>
      <c r="CP537" s="1106"/>
      <c r="CQ537" s="1106"/>
      <c r="CR537" s="1106"/>
      <c r="CS537" s="1106"/>
      <c r="CT537" s="1106"/>
      <c r="CU537" s="1106"/>
      <c r="CV537" s="1106"/>
      <c r="CW537" s="1106"/>
      <c r="CX537" s="1106"/>
      <c r="CY537" s="1106"/>
    </row>
    <row r="538" spans="1:103" s="1116" customFormat="1" ht="15" hidden="1" customHeight="1">
      <c r="A538" s="1397"/>
      <c r="B538" s="1169"/>
      <c r="C538" s="1205"/>
      <c r="D538" s="1106"/>
      <c r="E538" s="1106"/>
      <c r="F538" s="1106"/>
      <c r="G538" s="1106"/>
      <c r="H538" s="1106"/>
      <c r="I538" s="1106"/>
      <c r="J538" s="1106"/>
      <c r="K538" s="1106"/>
      <c r="L538" s="1106"/>
      <c r="M538" s="1106"/>
      <c r="N538" s="1106"/>
      <c r="O538" s="1106"/>
      <c r="P538" s="1106"/>
      <c r="Q538" s="1106"/>
      <c r="R538" s="1106"/>
      <c r="S538" s="1106"/>
      <c r="T538" s="1106"/>
      <c r="U538" s="1106"/>
      <c r="V538" s="1106"/>
      <c r="W538" s="1106"/>
      <c r="X538" s="1106"/>
      <c r="Y538" s="1106"/>
      <c r="Z538" s="1106"/>
      <c r="AA538" s="1106"/>
      <c r="AB538" s="1106"/>
      <c r="AC538" s="1106"/>
      <c r="AD538" s="1106"/>
      <c r="AE538" s="1106"/>
      <c r="AF538" s="1106"/>
      <c r="AG538" s="1106"/>
      <c r="AH538" s="1106"/>
      <c r="AI538" s="1106"/>
      <c r="AJ538" s="1106"/>
      <c r="AK538" s="1106"/>
      <c r="AL538" s="1106"/>
      <c r="AM538" s="1106"/>
      <c r="AN538" s="1106"/>
      <c r="AO538" s="1106"/>
      <c r="AP538" s="1106"/>
      <c r="AQ538" s="1106"/>
      <c r="AR538" s="1106"/>
      <c r="AS538" s="1106"/>
      <c r="AT538" s="1106"/>
      <c r="AU538" s="1106"/>
      <c r="AV538" s="1106"/>
      <c r="AW538" s="1106"/>
      <c r="AX538" s="1106"/>
      <c r="AY538" s="1106"/>
      <c r="AZ538" s="1106"/>
      <c r="BA538" s="1106"/>
      <c r="BB538" s="1106"/>
      <c r="BC538" s="1106"/>
      <c r="BD538" s="1106"/>
      <c r="BE538" s="1106"/>
      <c r="BF538" s="1106"/>
      <c r="BG538" s="1106"/>
      <c r="BH538" s="1106"/>
      <c r="BI538" s="1106"/>
      <c r="BJ538" s="1106"/>
      <c r="BK538" s="1106"/>
      <c r="BL538" s="1106"/>
      <c r="BM538" s="1106"/>
      <c r="BN538" s="1106"/>
      <c r="BO538" s="1106"/>
      <c r="BP538" s="1106"/>
      <c r="BQ538" s="1106"/>
      <c r="BR538" s="1106"/>
      <c r="BS538" s="1106"/>
      <c r="BT538" s="1106"/>
      <c r="BU538" s="1106"/>
      <c r="BV538" s="1106"/>
      <c r="BW538" s="1106"/>
      <c r="BX538" s="1106"/>
      <c r="BY538" s="1106"/>
      <c r="BZ538" s="1106"/>
      <c r="CA538" s="1106"/>
      <c r="CB538" s="1106"/>
      <c r="CC538" s="1106"/>
      <c r="CD538" s="1106"/>
      <c r="CE538" s="1106"/>
      <c r="CF538" s="1106"/>
      <c r="CG538" s="1106"/>
      <c r="CH538" s="1106"/>
      <c r="CI538" s="1106"/>
      <c r="CJ538" s="1106"/>
      <c r="CK538" s="1106"/>
      <c r="CL538" s="1106"/>
      <c r="CM538" s="1106"/>
      <c r="CN538" s="1106"/>
      <c r="CO538" s="1106"/>
      <c r="CP538" s="1106"/>
      <c r="CQ538" s="1106"/>
      <c r="CR538" s="1106"/>
      <c r="CS538" s="1106"/>
      <c r="CT538" s="1106"/>
      <c r="CU538" s="1106"/>
      <c r="CV538" s="1106"/>
      <c r="CW538" s="1106"/>
      <c r="CX538" s="1106"/>
      <c r="CY538" s="1106"/>
    </row>
    <row r="539" spans="1:103" s="1116" customFormat="1" ht="15" hidden="1" customHeight="1">
      <c r="A539" s="1397"/>
      <c r="B539" s="1169"/>
      <c r="C539" s="1205"/>
      <c r="D539" s="1106"/>
      <c r="E539" s="1106"/>
      <c r="F539" s="1106"/>
      <c r="G539" s="1106"/>
      <c r="H539" s="1106"/>
      <c r="I539" s="1106"/>
      <c r="J539" s="1106"/>
      <c r="K539" s="1106"/>
      <c r="L539" s="1106"/>
      <c r="M539" s="1106"/>
      <c r="N539" s="1106"/>
      <c r="O539" s="1106"/>
      <c r="P539" s="1106"/>
      <c r="Q539" s="1106"/>
      <c r="R539" s="1106"/>
      <c r="S539" s="1106"/>
      <c r="T539" s="1106"/>
      <c r="U539" s="1106"/>
      <c r="V539" s="1106"/>
      <c r="W539" s="1106"/>
      <c r="X539" s="1106"/>
      <c r="Y539" s="1106"/>
      <c r="Z539" s="1106"/>
      <c r="AA539" s="1106"/>
      <c r="AB539" s="1106"/>
      <c r="AC539" s="1106"/>
      <c r="AD539" s="1106"/>
      <c r="AE539" s="1106"/>
      <c r="AF539" s="1106"/>
      <c r="AG539" s="1106"/>
      <c r="AH539" s="1106"/>
      <c r="AI539" s="1106"/>
      <c r="AJ539" s="1106"/>
      <c r="AK539" s="1106"/>
      <c r="AL539" s="1106"/>
      <c r="AM539" s="1106"/>
      <c r="AN539" s="1106"/>
      <c r="AO539" s="1106"/>
      <c r="AP539" s="1106"/>
      <c r="AQ539" s="1106"/>
      <c r="AR539" s="1106"/>
      <c r="AS539" s="1106"/>
      <c r="AT539" s="1106"/>
      <c r="AU539" s="1106"/>
      <c r="AV539" s="1106"/>
      <c r="AW539" s="1106"/>
      <c r="AX539" s="1106"/>
      <c r="AY539" s="1106"/>
      <c r="AZ539" s="1106"/>
      <c r="BA539" s="1106"/>
      <c r="BB539" s="1106"/>
      <c r="BC539" s="1106"/>
      <c r="BD539" s="1106"/>
      <c r="BE539" s="1106"/>
      <c r="BF539" s="1106"/>
      <c r="BG539" s="1106"/>
      <c r="BH539" s="1106"/>
      <c r="BI539" s="1106"/>
      <c r="BJ539" s="1106"/>
      <c r="BK539" s="1106"/>
      <c r="BL539" s="1106"/>
      <c r="BM539" s="1106"/>
      <c r="BN539" s="1106"/>
      <c r="BO539" s="1106"/>
      <c r="BP539" s="1106"/>
      <c r="BQ539" s="1106"/>
      <c r="BR539" s="1106"/>
      <c r="BS539" s="1106"/>
      <c r="BT539" s="1106"/>
      <c r="BU539" s="1106"/>
      <c r="BV539" s="1106"/>
      <c r="BW539" s="1106"/>
      <c r="BX539" s="1106"/>
      <c r="BY539" s="1106"/>
      <c r="BZ539" s="1106"/>
      <c r="CA539" s="1106"/>
      <c r="CB539" s="1106"/>
      <c r="CC539" s="1106"/>
      <c r="CD539" s="1106"/>
      <c r="CE539" s="1106"/>
      <c r="CF539" s="1106"/>
      <c r="CG539" s="1106"/>
      <c r="CH539" s="1106"/>
      <c r="CI539" s="1106"/>
      <c r="CJ539" s="1106"/>
      <c r="CK539" s="1106"/>
      <c r="CL539" s="1106"/>
      <c r="CM539" s="1106"/>
      <c r="CN539" s="1106"/>
      <c r="CO539" s="1106"/>
      <c r="CP539" s="1106"/>
      <c r="CQ539" s="1106"/>
      <c r="CR539" s="1106"/>
      <c r="CS539" s="1106"/>
      <c r="CT539" s="1106"/>
      <c r="CU539" s="1106"/>
      <c r="CV539" s="1106"/>
      <c r="CW539" s="1106"/>
      <c r="CX539" s="1106"/>
      <c r="CY539" s="1106"/>
    </row>
    <row r="540" spans="1:103" s="1116" customFormat="1" ht="15" hidden="1" customHeight="1">
      <c r="A540" s="1397"/>
      <c r="B540" s="1169"/>
      <c r="C540" s="1205"/>
      <c r="D540" s="1106"/>
      <c r="E540" s="1106"/>
      <c r="F540" s="1106"/>
      <c r="G540" s="1106"/>
      <c r="H540" s="1106"/>
      <c r="I540" s="1106"/>
      <c r="J540" s="1106"/>
      <c r="K540" s="1106"/>
      <c r="L540" s="1106"/>
      <c r="M540" s="1106"/>
      <c r="N540" s="1106"/>
      <c r="O540" s="1106"/>
      <c r="P540" s="1106"/>
      <c r="Q540" s="1106"/>
      <c r="R540" s="1106"/>
      <c r="S540" s="1106"/>
      <c r="T540" s="1106"/>
      <c r="U540" s="1106"/>
      <c r="V540" s="1106"/>
      <c r="W540" s="1106"/>
      <c r="X540" s="1106"/>
      <c r="Y540" s="1106"/>
      <c r="Z540" s="1106"/>
      <c r="AA540" s="1106"/>
      <c r="AB540" s="1106"/>
      <c r="AC540" s="1106"/>
      <c r="AD540" s="1106"/>
      <c r="AE540" s="1106"/>
      <c r="AF540" s="1106"/>
      <c r="AG540" s="1106"/>
      <c r="AH540" s="1106"/>
      <c r="AI540" s="1106"/>
      <c r="AJ540" s="1106"/>
      <c r="AK540" s="1106"/>
      <c r="AL540" s="1106"/>
      <c r="AM540" s="1106"/>
      <c r="AN540" s="1106"/>
      <c r="AO540" s="1106"/>
      <c r="AP540" s="1106"/>
      <c r="AQ540" s="1106"/>
      <c r="AR540" s="1106"/>
      <c r="AS540" s="1106"/>
      <c r="AT540" s="1106"/>
      <c r="AU540" s="1106"/>
      <c r="AV540" s="1106"/>
      <c r="AW540" s="1106"/>
      <c r="AX540" s="1106"/>
      <c r="AY540" s="1106"/>
      <c r="AZ540" s="1106"/>
      <c r="BA540" s="1106"/>
      <c r="BB540" s="1106"/>
      <c r="BC540" s="1106"/>
      <c r="BD540" s="1106"/>
      <c r="BE540" s="1106"/>
      <c r="BF540" s="1106"/>
      <c r="BG540" s="1106"/>
      <c r="BH540" s="1106"/>
      <c r="BI540" s="1106"/>
      <c r="BJ540" s="1106"/>
      <c r="BK540" s="1106"/>
      <c r="BL540" s="1106"/>
      <c r="BM540" s="1106"/>
      <c r="BN540" s="1106"/>
      <c r="BO540" s="1106"/>
      <c r="BP540" s="1106"/>
      <c r="BQ540" s="1106"/>
      <c r="BR540" s="1106"/>
      <c r="BS540" s="1106"/>
      <c r="BT540" s="1106"/>
      <c r="BU540" s="1106"/>
      <c r="BV540" s="1106"/>
      <c r="BW540" s="1106"/>
      <c r="BX540" s="1106"/>
      <c r="BY540" s="1106"/>
      <c r="BZ540" s="1106"/>
      <c r="CA540" s="1106"/>
      <c r="CB540" s="1106"/>
      <c r="CC540" s="1106"/>
      <c r="CD540" s="1106"/>
      <c r="CE540" s="1106"/>
      <c r="CF540" s="1106"/>
      <c r="CG540" s="1106"/>
      <c r="CH540" s="1106"/>
      <c r="CI540" s="1106"/>
      <c r="CJ540" s="1106"/>
      <c r="CK540" s="1106"/>
      <c r="CL540" s="1106"/>
      <c r="CM540" s="1106"/>
      <c r="CN540" s="1106"/>
      <c r="CO540" s="1106"/>
      <c r="CP540" s="1106"/>
      <c r="CQ540" s="1106"/>
      <c r="CR540" s="1106"/>
      <c r="CS540" s="1106"/>
      <c r="CT540" s="1106"/>
      <c r="CU540" s="1106"/>
      <c r="CV540" s="1106"/>
      <c r="CW540" s="1106"/>
      <c r="CX540" s="1106"/>
      <c r="CY540" s="1106"/>
    </row>
    <row r="541" spans="1:103" s="1116" customFormat="1" ht="15" hidden="1" customHeight="1">
      <c r="A541" s="1397"/>
      <c r="B541" s="1169"/>
      <c r="C541" s="1205"/>
      <c r="D541" s="1106"/>
      <c r="E541" s="1106"/>
      <c r="F541" s="1106"/>
      <c r="G541" s="1106"/>
      <c r="H541" s="1106"/>
      <c r="I541" s="1106"/>
      <c r="J541" s="1106"/>
      <c r="K541" s="1106"/>
      <c r="L541" s="1106"/>
      <c r="M541" s="1106"/>
      <c r="N541" s="1106"/>
      <c r="O541" s="1106"/>
      <c r="P541" s="1106"/>
      <c r="Q541" s="1106"/>
      <c r="R541" s="1106"/>
      <c r="S541" s="1106"/>
      <c r="T541" s="1106"/>
      <c r="U541" s="1106"/>
      <c r="V541" s="1106"/>
      <c r="W541" s="1106"/>
      <c r="X541" s="1106"/>
      <c r="Y541" s="1106"/>
      <c r="Z541" s="1106"/>
      <c r="AA541" s="1106"/>
      <c r="AB541" s="1106"/>
      <c r="AC541" s="1106"/>
      <c r="AD541" s="1106"/>
      <c r="AE541" s="1106"/>
      <c r="AF541" s="1106"/>
      <c r="AG541" s="1106"/>
      <c r="AH541" s="1106"/>
      <c r="AI541" s="1106"/>
      <c r="AJ541" s="1106"/>
      <c r="AK541" s="1106"/>
      <c r="AL541" s="1106"/>
      <c r="AM541" s="1106"/>
      <c r="AN541" s="1106"/>
      <c r="AO541" s="1106"/>
      <c r="AP541" s="1106"/>
      <c r="AQ541" s="1106"/>
      <c r="AR541" s="1106"/>
      <c r="AS541" s="1106"/>
      <c r="AT541" s="1106"/>
      <c r="AU541" s="1106"/>
      <c r="AV541" s="1106"/>
      <c r="AW541" s="1106"/>
      <c r="AX541" s="1106"/>
      <c r="AY541" s="1106"/>
      <c r="AZ541" s="1106"/>
      <c r="BA541" s="1106"/>
      <c r="BB541" s="1106"/>
      <c r="BC541" s="1106"/>
      <c r="BD541" s="1106"/>
      <c r="BE541" s="1106"/>
      <c r="BF541" s="1106"/>
      <c r="BG541" s="1106"/>
      <c r="BH541" s="1106"/>
      <c r="BI541" s="1106"/>
      <c r="BJ541" s="1106"/>
      <c r="BK541" s="1106"/>
      <c r="BL541" s="1106"/>
      <c r="BM541" s="1106"/>
      <c r="BN541" s="1106"/>
      <c r="BO541" s="1106"/>
      <c r="BP541" s="1106"/>
      <c r="BQ541" s="1106"/>
      <c r="BR541" s="1106"/>
      <c r="BS541" s="1106"/>
      <c r="BT541" s="1106"/>
      <c r="BU541" s="1106"/>
      <c r="BV541" s="1106"/>
      <c r="BW541" s="1106"/>
      <c r="BX541" s="1106"/>
      <c r="BY541" s="1106"/>
      <c r="BZ541" s="1106"/>
      <c r="CA541" s="1106"/>
      <c r="CB541" s="1106"/>
      <c r="CC541" s="1106"/>
      <c r="CD541" s="1106"/>
      <c r="CE541" s="1106"/>
      <c r="CF541" s="1106"/>
      <c r="CG541" s="1106"/>
      <c r="CH541" s="1106"/>
      <c r="CI541" s="1106"/>
      <c r="CJ541" s="1106"/>
      <c r="CK541" s="1106"/>
      <c r="CL541" s="1106"/>
      <c r="CM541" s="1106"/>
      <c r="CN541" s="1106"/>
      <c r="CO541" s="1106"/>
      <c r="CP541" s="1106"/>
      <c r="CQ541" s="1106"/>
      <c r="CR541" s="1106"/>
      <c r="CS541" s="1106"/>
      <c r="CT541" s="1106"/>
      <c r="CU541" s="1106"/>
      <c r="CV541" s="1106"/>
      <c r="CW541" s="1106"/>
      <c r="CX541" s="1106"/>
      <c r="CY541" s="1106"/>
    </row>
    <row r="542" spans="1:103" s="1116" customFormat="1" ht="15" hidden="1" customHeight="1">
      <c r="A542" s="1397"/>
      <c r="B542" s="1169"/>
      <c r="C542" s="1205"/>
      <c r="D542" s="1106"/>
      <c r="E542" s="1106"/>
      <c r="F542" s="1106"/>
      <c r="G542" s="1106"/>
      <c r="H542" s="1106"/>
      <c r="I542" s="1106"/>
      <c r="J542" s="1106"/>
      <c r="K542" s="1106"/>
      <c r="L542" s="1106"/>
      <c r="M542" s="1106"/>
      <c r="N542" s="1106"/>
      <c r="O542" s="1106"/>
      <c r="P542" s="1106"/>
      <c r="Q542" s="1106"/>
      <c r="R542" s="1106"/>
      <c r="S542" s="1106"/>
      <c r="T542" s="1106"/>
      <c r="U542" s="1106"/>
      <c r="V542" s="1106"/>
      <c r="W542" s="1106"/>
      <c r="X542" s="1106"/>
      <c r="Y542" s="1106"/>
      <c r="Z542" s="1106"/>
      <c r="AA542" s="1106"/>
      <c r="AB542" s="1106"/>
      <c r="AC542" s="1106"/>
      <c r="AD542" s="1106"/>
      <c r="AE542" s="1106"/>
      <c r="AF542" s="1106"/>
      <c r="AG542" s="1106"/>
      <c r="AH542" s="1106"/>
      <c r="AI542" s="1106"/>
      <c r="AJ542" s="1106"/>
      <c r="AK542" s="1106"/>
      <c r="AL542" s="1106"/>
      <c r="AM542" s="1106"/>
      <c r="AN542" s="1106"/>
      <c r="AO542" s="1106"/>
      <c r="AP542" s="1106"/>
      <c r="AQ542" s="1106"/>
      <c r="AR542" s="1106"/>
      <c r="AS542" s="1106"/>
      <c r="AT542" s="1106"/>
      <c r="AU542" s="1106"/>
      <c r="AV542" s="1106"/>
      <c r="AW542" s="1106"/>
      <c r="AX542" s="1106"/>
      <c r="AY542" s="1106"/>
      <c r="AZ542" s="1106"/>
      <c r="BA542" s="1106"/>
      <c r="BB542" s="1106"/>
      <c r="BC542" s="1106"/>
      <c r="BD542" s="1106"/>
      <c r="BE542" s="1106"/>
      <c r="BF542" s="1106"/>
      <c r="BG542" s="1106"/>
      <c r="BH542" s="1106"/>
      <c r="BI542" s="1106"/>
      <c r="BJ542" s="1106"/>
      <c r="BK542" s="1106"/>
      <c r="BL542" s="1106"/>
      <c r="BM542" s="1106"/>
      <c r="BN542" s="1106"/>
      <c r="BO542" s="1106"/>
      <c r="BP542" s="1106"/>
      <c r="BQ542" s="1106"/>
      <c r="BR542" s="1106"/>
      <c r="BS542" s="1106"/>
      <c r="BT542" s="1106"/>
      <c r="BU542" s="1106"/>
      <c r="BV542" s="1106"/>
      <c r="BW542" s="1106"/>
      <c r="BX542" s="1106"/>
      <c r="BY542" s="1106"/>
      <c r="BZ542" s="1106"/>
      <c r="CA542" s="1106"/>
      <c r="CB542" s="1106"/>
      <c r="CC542" s="1106"/>
      <c r="CD542" s="1106"/>
      <c r="CE542" s="1106"/>
      <c r="CF542" s="1106"/>
      <c r="CG542" s="1106"/>
      <c r="CH542" s="1106"/>
      <c r="CI542" s="1106"/>
      <c r="CJ542" s="1106"/>
      <c r="CK542" s="1106"/>
      <c r="CL542" s="1106"/>
      <c r="CM542" s="1106"/>
      <c r="CN542" s="1106"/>
      <c r="CO542" s="1106"/>
      <c r="CP542" s="1106"/>
      <c r="CQ542" s="1106"/>
      <c r="CR542" s="1106"/>
      <c r="CS542" s="1106"/>
      <c r="CT542" s="1106"/>
      <c r="CU542" s="1106"/>
      <c r="CV542" s="1106"/>
      <c r="CW542" s="1106"/>
      <c r="CX542" s="1106"/>
      <c r="CY542" s="1106"/>
    </row>
    <row r="543" spans="1:103" s="1116" customFormat="1" ht="15" hidden="1" customHeight="1">
      <c r="A543" s="1397"/>
      <c r="B543" s="1169"/>
      <c r="C543" s="1205"/>
      <c r="D543" s="1106"/>
      <c r="E543" s="1106"/>
      <c r="F543" s="1106"/>
      <c r="G543" s="1106"/>
      <c r="H543" s="1106"/>
      <c r="I543" s="1106"/>
      <c r="J543" s="1106"/>
      <c r="K543" s="1106"/>
      <c r="L543" s="1106"/>
      <c r="M543" s="1106"/>
      <c r="N543" s="1106"/>
      <c r="O543" s="1106"/>
      <c r="P543" s="1106"/>
      <c r="Q543" s="1106"/>
      <c r="R543" s="1106"/>
      <c r="S543" s="1106"/>
      <c r="T543" s="1106"/>
      <c r="U543" s="1106"/>
      <c r="V543" s="1106"/>
      <c r="W543" s="1106"/>
      <c r="X543" s="1106"/>
      <c r="Y543" s="1106"/>
      <c r="Z543" s="1106"/>
      <c r="AA543" s="1106"/>
      <c r="AB543" s="1106"/>
      <c r="AC543" s="1106"/>
      <c r="AD543" s="1106"/>
      <c r="AE543" s="1106"/>
      <c r="AF543" s="1106"/>
      <c r="AG543" s="1106"/>
      <c r="AH543" s="1106"/>
      <c r="AI543" s="1106"/>
      <c r="AJ543" s="1106"/>
      <c r="AK543" s="1106"/>
      <c r="AL543" s="1106"/>
      <c r="AM543" s="1106"/>
      <c r="AN543" s="1106"/>
      <c r="AO543" s="1106"/>
      <c r="AP543" s="1106"/>
      <c r="AQ543" s="1106"/>
      <c r="AR543" s="1106"/>
      <c r="AS543" s="1106"/>
      <c r="AT543" s="1106"/>
      <c r="AU543" s="1106"/>
      <c r="AV543" s="1106"/>
      <c r="AW543" s="1106"/>
      <c r="AX543" s="1106"/>
      <c r="AY543" s="1106"/>
      <c r="AZ543" s="1106"/>
      <c r="BA543" s="1106"/>
      <c r="BB543" s="1106"/>
      <c r="BC543" s="1106"/>
      <c r="BD543" s="1106"/>
      <c r="BE543" s="1106"/>
      <c r="BF543" s="1106"/>
      <c r="BG543" s="1106"/>
      <c r="BH543" s="1106"/>
      <c r="BI543" s="1106"/>
      <c r="BJ543" s="1106"/>
      <c r="BK543" s="1106"/>
      <c r="BL543" s="1106"/>
      <c r="BM543" s="1106"/>
      <c r="BN543" s="1106"/>
      <c r="BO543" s="1106"/>
      <c r="BP543" s="1106"/>
      <c r="BQ543" s="1106"/>
      <c r="BR543" s="1106"/>
      <c r="BS543" s="1106"/>
      <c r="BT543" s="1106"/>
      <c r="BU543" s="1106"/>
      <c r="BV543" s="1106"/>
      <c r="BW543" s="1106"/>
      <c r="BX543" s="1106"/>
      <c r="BY543" s="1106"/>
      <c r="BZ543" s="1106"/>
      <c r="CA543" s="1106"/>
      <c r="CB543" s="1106"/>
      <c r="CC543" s="1106"/>
      <c r="CD543" s="1106"/>
      <c r="CE543" s="1106"/>
      <c r="CF543" s="1106"/>
      <c r="CG543" s="1106"/>
      <c r="CH543" s="1106"/>
      <c r="CI543" s="1106"/>
      <c r="CJ543" s="1106"/>
      <c r="CK543" s="1106"/>
      <c r="CL543" s="1106"/>
      <c r="CM543" s="1106"/>
      <c r="CN543" s="1106"/>
      <c r="CO543" s="1106"/>
      <c r="CP543" s="1106"/>
      <c r="CQ543" s="1106"/>
      <c r="CR543" s="1106"/>
      <c r="CS543" s="1106"/>
      <c r="CT543" s="1106"/>
      <c r="CU543" s="1106"/>
      <c r="CV543" s="1106"/>
      <c r="CW543" s="1106"/>
      <c r="CX543" s="1106"/>
      <c r="CY543" s="1106"/>
    </row>
    <row r="544" spans="1:103" s="1116" customFormat="1" ht="15" hidden="1" customHeight="1">
      <c r="A544" s="1397"/>
      <c r="B544" s="1169"/>
      <c r="C544" s="1205"/>
      <c r="D544" s="1106"/>
      <c r="E544" s="1106"/>
      <c r="F544" s="1106"/>
      <c r="G544" s="1106"/>
      <c r="H544" s="1106"/>
      <c r="I544" s="1106"/>
      <c r="J544" s="1106"/>
      <c r="K544" s="1106"/>
      <c r="L544" s="1106"/>
      <c r="M544" s="1106"/>
      <c r="N544" s="1106"/>
      <c r="O544" s="1106"/>
      <c r="P544" s="1106"/>
      <c r="Q544" s="1106"/>
      <c r="R544" s="1106"/>
      <c r="S544" s="1106"/>
      <c r="T544" s="1106"/>
      <c r="U544" s="1106"/>
      <c r="V544" s="1106"/>
      <c r="W544" s="1106"/>
      <c r="X544" s="1106"/>
      <c r="Y544" s="1106"/>
      <c r="Z544" s="1106"/>
      <c r="AA544" s="1106"/>
      <c r="AB544" s="1106"/>
      <c r="AC544" s="1106"/>
      <c r="AD544" s="1106"/>
      <c r="AE544" s="1106"/>
      <c r="AF544" s="1106"/>
      <c r="AG544" s="1106"/>
      <c r="AH544" s="1106"/>
      <c r="AI544" s="1106"/>
      <c r="AJ544" s="1106"/>
      <c r="AK544" s="1106"/>
      <c r="AL544" s="1106"/>
      <c r="AM544" s="1106"/>
      <c r="AN544" s="1106"/>
      <c r="AO544" s="1106"/>
      <c r="AP544" s="1106"/>
      <c r="AQ544" s="1106"/>
      <c r="AR544" s="1106"/>
      <c r="AS544" s="1106"/>
      <c r="AT544" s="1106"/>
      <c r="AU544" s="1106"/>
      <c r="AV544" s="1106"/>
      <c r="AW544" s="1106"/>
      <c r="AX544" s="1106"/>
      <c r="AY544" s="1106"/>
      <c r="AZ544" s="1106"/>
      <c r="BA544" s="1106"/>
      <c r="BB544" s="1106"/>
      <c r="BC544" s="1106"/>
      <c r="BD544" s="1106"/>
      <c r="BE544" s="1106"/>
      <c r="BF544" s="1106"/>
      <c r="BG544" s="1106"/>
      <c r="BH544" s="1106"/>
      <c r="BI544" s="1106"/>
      <c r="BJ544" s="1106"/>
      <c r="BK544" s="1106"/>
      <c r="BL544" s="1106"/>
      <c r="BM544" s="1106"/>
      <c r="BN544" s="1106"/>
      <c r="BO544" s="1106"/>
      <c r="BP544" s="1106"/>
      <c r="BQ544" s="1106"/>
      <c r="BR544" s="1106"/>
      <c r="BS544" s="1106"/>
      <c r="BT544" s="1106"/>
      <c r="BU544" s="1106"/>
      <c r="BV544" s="1106"/>
      <c r="BW544" s="1106"/>
      <c r="BX544" s="1106"/>
      <c r="BY544" s="1106"/>
      <c r="BZ544" s="1106"/>
      <c r="CA544" s="1106"/>
      <c r="CB544" s="1106"/>
      <c r="CC544" s="1106"/>
      <c r="CD544" s="1106"/>
      <c r="CE544" s="1106"/>
      <c r="CF544" s="1106"/>
      <c r="CG544" s="1106"/>
      <c r="CH544" s="1106"/>
      <c r="CI544" s="1106"/>
      <c r="CJ544" s="1106"/>
      <c r="CK544" s="1106"/>
      <c r="CL544" s="1106"/>
      <c r="CM544" s="1106"/>
      <c r="CN544" s="1106"/>
      <c r="CO544" s="1106"/>
      <c r="CP544" s="1106"/>
      <c r="CQ544" s="1106"/>
      <c r="CR544" s="1106"/>
      <c r="CS544" s="1106"/>
      <c r="CT544" s="1106"/>
      <c r="CU544" s="1106"/>
      <c r="CV544" s="1106"/>
      <c r="CW544" s="1106"/>
      <c r="CX544" s="1106"/>
      <c r="CY544" s="1106"/>
    </row>
    <row r="545" spans="1:103" s="1116" customFormat="1" ht="15" hidden="1" customHeight="1">
      <c r="A545" s="1397"/>
      <c r="B545" s="1169"/>
      <c r="C545" s="1205"/>
      <c r="D545" s="1106"/>
      <c r="E545" s="1106"/>
      <c r="F545" s="1106"/>
      <c r="G545" s="1106"/>
      <c r="H545" s="1106"/>
      <c r="I545" s="1106"/>
      <c r="J545" s="1106"/>
      <c r="K545" s="1106"/>
      <c r="L545" s="1106"/>
      <c r="M545" s="1106"/>
      <c r="N545" s="1106"/>
      <c r="O545" s="1106"/>
      <c r="P545" s="1106"/>
      <c r="Q545" s="1106"/>
      <c r="R545" s="1106"/>
      <c r="S545" s="1106"/>
      <c r="T545" s="1106"/>
      <c r="U545" s="1106"/>
      <c r="V545" s="1106"/>
      <c r="W545" s="1106"/>
      <c r="X545" s="1106"/>
      <c r="Y545" s="1106"/>
      <c r="Z545" s="1106"/>
      <c r="AA545" s="1106"/>
      <c r="AB545" s="1106"/>
      <c r="AC545" s="1106"/>
      <c r="AD545" s="1106"/>
      <c r="AE545" s="1106"/>
      <c r="AF545" s="1106"/>
      <c r="AG545" s="1106"/>
      <c r="AH545" s="1106"/>
      <c r="AI545" s="1106"/>
      <c r="AJ545" s="1106"/>
      <c r="AK545" s="1106"/>
      <c r="AL545" s="1106"/>
      <c r="AM545" s="1106"/>
      <c r="AN545" s="1106"/>
      <c r="AO545" s="1106"/>
      <c r="AP545" s="1106"/>
      <c r="AQ545" s="1106"/>
      <c r="AR545" s="1106"/>
      <c r="AS545" s="1106"/>
      <c r="AT545" s="1106"/>
      <c r="AU545" s="1106"/>
      <c r="AV545" s="1106"/>
      <c r="AW545" s="1106"/>
      <c r="AX545" s="1106"/>
      <c r="AY545" s="1106"/>
      <c r="AZ545" s="1106"/>
      <c r="BA545" s="1106"/>
      <c r="BB545" s="1106"/>
      <c r="BC545" s="1106"/>
      <c r="BD545" s="1106"/>
      <c r="BE545" s="1106"/>
      <c r="BF545" s="1106"/>
      <c r="BG545" s="1106"/>
      <c r="BH545" s="1106"/>
      <c r="BI545" s="1106"/>
      <c r="BJ545" s="1106"/>
      <c r="BK545" s="1106"/>
      <c r="BL545" s="1106"/>
      <c r="BM545" s="1106"/>
      <c r="BN545" s="1106"/>
      <c r="BO545" s="1106"/>
      <c r="BP545" s="1106"/>
      <c r="BQ545" s="1106"/>
      <c r="BR545" s="1106"/>
      <c r="BS545" s="1106"/>
      <c r="BT545" s="1106"/>
      <c r="BU545" s="1106"/>
      <c r="BV545" s="1106"/>
      <c r="BW545" s="1106"/>
      <c r="BX545" s="1106"/>
      <c r="BY545" s="1106"/>
      <c r="BZ545" s="1106"/>
      <c r="CA545" s="1106"/>
      <c r="CB545" s="1106"/>
      <c r="CC545" s="1106"/>
      <c r="CD545" s="1106"/>
      <c r="CE545" s="1106"/>
      <c r="CF545" s="1106"/>
      <c r="CG545" s="1106"/>
      <c r="CH545" s="1106"/>
      <c r="CI545" s="1106"/>
      <c r="CJ545" s="1106"/>
      <c r="CK545" s="1106"/>
      <c r="CL545" s="1106"/>
      <c r="CM545" s="1106"/>
      <c r="CN545" s="1106"/>
      <c r="CO545" s="1106"/>
      <c r="CP545" s="1106"/>
      <c r="CQ545" s="1106"/>
      <c r="CR545" s="1106"/>
      <c r="CS545" s="1106"/>
      <c r="CT545" s="1106"/>
      <c r="CU545" s="1106"/>
      <c r="CV545" s="1106"/>
      <c r="CW545" s="1106"/>
      <c r="CX545" s="1106"/>
      <c r="CY545" s="1106"/>
    </row>
    <row r="546" spans="1:103" s="1116" customFormat="1" ht="15" hidden="1" customHeight="1">
      <c r="A546" s="1397"/>
      <c r="B546" s="1169"/>
      <c r="C546" s="1205"/>
      <c r="D546" s="1106"/>
      <c r="E546" s="1106"/>
      <c r="F546" s="1106"/>
      <c r="G546" s="1106"/>
      <c r="H546" s="1106"/>
      <c r="I546" s="1106"/>
      <c r="J546" s="1106"/>
      <c r="K546" s="1106"/>
      <c r="L546" s="1106"/>
      <c r="M546" s="1106"/>
      <c r="N546" s="1106"/>
      <c r="O546" s="1106"/>
      <c r="P546" s="1106"/>
      <c r="Q546" s="1106"/>
      <c r="R546" s="1106"/>
      <c r="S546" s="1106"/>
      <c r="T546" s="1106"/>
      <c r="U546" s="1106"/>
      <c r="V546" s="1106"/>
      <c r="W546" s="1106"/>
      <c r="X546" s="1106"/>
      <c r="Y546" s="1106"/>
      <c r="Z546" s="1106"/>
      <c r="AA546" s="1106"/>
      <c r="AB546" s="1106"/>
      <c r="AC546" s="1106"/>
      <c r="AD546" s="1106"/>
      <c r="AE546" s="1106"/>
      <c r="AF546" s="1106"/>
      <c r="AG546" s="1106"/>
      <c r="AH546" s="1106"/>
      <c r="AI546" s="1106"/>
      <c r="AJ546" s="1106"/>
      <c r="AK546" s="1106"/>
      <c r="AL546" s="1106"/>
      <c r="AM546" s="1106"/>
      <c r="AN546" s="1106"/>
      <c r="AO546" s="1106"/>
      <c r="AP546" s="1106"/>
      <c r="AQ546" s="1106"/>
      <c r="AR546" s="1106"/>
      <c r="AS546" s="1106"/>
      <c r="AT546" s="1106"/>
      <c r="AU546" s="1106"/>
      <c r="AV546" s="1106"/>
      <c r="AW546" s="1106"/>
      <c r="AX546" s="1106"/>
      <c r="AY546" s="1106"/>
      <c r="AZ546" s="1106"/>
      <c r="BA546" s="1106"/>
      <c r="BB546" s="1106"/>
      <c r="BC546" s="1106"/>
      <c r="BD546" s="1106"/>
      <c r="BE546" s="1106"/>
      <c r="BF546" s="1106"/>
      <c r="BG546" s="1106"/>
      <c r="BH546" s="1106"/>
      <c r="BI546" s="1106"/>
      <c r="BJ546" s="1106"/>
      <c r="BK546" s="1106"/>
      <c r="BL546" s="1106"/>
      <c r="BM546" s="1106"/>
      <c r="BN546" s="1106"/>
      <c r="BO546" s="1106"/>
      <c r="BP546" s="1106"/>
      <c r="BQ546" s="1106"/>
      <c r="BR546" s="1106"/>
      <c r="BS546" s="1106"/>
      <c r="BT546" s="1106"/>
      <c r="BU546" s="1106"/>
      <c r="BV546" s="1106"/>
      <c r="BW546" s="1106"/>
      <c r="BX546" s="1106"/>
      <c r="BY546" s="1106"/>
      <c r="BZ546" s="1106"/>
      <c r="CA546" s="1106"/>
      <c r="CB546" s="1106"/>
      <c r="CC546" s="1106"/>
      <c r="CD546" s="1106"/>
      <c r="CE546" s="1106"/>
      <c r="CF546" s="1106"/>
      <c r="CG546" s="1106"/>
      <c r="CH546" s="1106"/>
      <c r="CI546" s="1106"/>
      <c r="CJ546" s="1106"/>
      <c r="CK546" s="1106"/>
      <c r="CL546" s="1106"/>
      <c r="CM546" s="1106"/>
      <c r="CN546" s="1106"/>
      <c r="CO546" s="1106"/>
      <c r="CP546" s="1106"/>
      <c r="CQ546" s="1106"/>
      <c r="CR546" s="1106"/>
      <c r="CS546" s="1106"/>
      <c r="CT546" s="1106"/>
      <c r="CU546" s="1106"/>
      <c r="CV546" s="1106"/>
      <c r="CW546" s="1106"/>
      <c r="CX546" s="1106"/>
      <c r="CY546" s="1106"/>
    </row>
    <row r="547" spans="1:103" s="1116" customFormat="1" ht="15" hidden="1" customHeight="1">
      <c r="A547" s="1397"/>
      <c r="B547" s="1169"/>
      <c r="C547" s="1205"/>
      <c r="D547" s="1106"/>
      <c r="E547" s="1106"/>
      <c r="F547" s="1106"/>
      <c r="G547" s="1106"/>
      <c r="H547" s="1106"/>
      <c r="I547" s="1106"/>
      <c r="J547" s="1106"/>
      <c r="K547" s="1106"/>
      <c r="L547" s="1106"/>
      <c r="M547" s="1106"/>
      <c r="N547" s="1106"/>
      <c r="O547" s="1106"/>
      <c r="P547" s="1106"/>
      <c r="Q547" s="1106"/>
      <c r="R547" s="1106"/>
      <c r="S547" s="1106"/>
      <c r="T547" s="1106"/>
      <c r="U547" s="1106"/>
      <c r="V547" s="1106"/>
      <c r="W547" s="1106"/>
      <c r="X547" s="1106"/>
      <c r="Y547" s="1106"/>
      <c r="Z547" s="1106"/>
      <c r="AA547" s="1106"/>
      <c r="AB547" s="1106"/>
      <c r="AC547" s="1106"/>
      <c r="AD547" s="1106"/>
      <c r="AE547" s="1106"/>
      <c r="AF547" s="1106"/>
      <c r="AG547" s="1106"/>
      <c r="AH547" s="1106"/>
      <c r="AI547" s="1106"/>
      <c r="AJ547" s="1106"/>
      <c r="AK547" s="1106"/>
      <c r="AL547" s="1106"/>
      <c r="AM547" s="1106"/>
      <c r="AN547" s="1106"/>
      <c r="AO547" s="1106"/>
      <c r="AP547" s="1106"/>
      <c r="AQ547" s="1106"/>
      <c r="AR547" s="1106"/>
      <c r="AS547" s="1106"/>
      <c r="AT547" s="1106"/>
      <c r="AU547" s="1106"/>
      <c r="AV547" s="1106"/>
      <c r="AW547" s="1106"/>
      <c r="AX547" s="1106"/>
      <c r="AY547" s="1106"/>
      <c r="AZ547" s="1106"/>
      <c r="BA547" s="1106"/>
      <c r="BB547" s="1106"/>
      <c r="BC547" s="1106"/>
      <c r="BD547" s="1106"/>
      <c r="BE547" s="1106"/>
      <c r="BF547" s="1106"/>
      <c r="BG547" s="1106"/>
      <c r="BH547" s="1106"/>
      <c r="BI547" s="1106"/>
      <c r="BJ547" s="1106"/>
      <c r="BK547" s="1106"/>
      <c r="BL547" s="1106"/>
      <c r="BM547" s="1106"/>
      <c r="BN547" s="1106"/>
      <c r="BO547" s="1106"/>
      <c r="BP547" s="1106"/>
      <c r="BQ547" s="1106"/>
      <c r="BR547" s="1106"/>
      <c r="BS547" s="1106"/>
      <c r="BT547" s="1106"/>
      <c r="BU547" s="1106"/>
      <c r="BV547" s="1106"/>
      <c r="BW547" s="1106"/>
      <c r="BX547" s="1106"/>
      <c r="BY547" s="1106"/>
      <c r="BZ547" s="1106"/>
      <c r="CA547" s="1106"/>
      <c r="CB547" s="1106"/>
      <c r="CC547" s="1106"/>
      <c r="CD547" s="1106"/>
      <c r="CE547" s="1106"/>
      <c r="CF547" s="1106"/>
      <c r="CG547" s="1106"/>
      <c r="CH547" s="1106"/>
      <c r="CI547" s="1106"/>
      <c r="CJ547" s="1106"/>
      <c r="CK547" s="1106"/>
      <c r="CL547" s="1106"/>
      <c r="CM547" s="1106"/>
      <c r="CN547" s="1106"/>
      <c r="CO547" s="1106"/>
      <c r="CP547" s="1106"/>
      <c r="CQ547" s="1106"/>
      <c r="CR547" s="1106"/>
      <c r="CS547" s="1106"/>
      <c r="CT547" s="1106"/>
      <c r="CU547" s="1106"/>
      <c r="CV547" s="1106"/>
      <c r="CW547" s="1106"/>
      <c r="CX547" s="1106"/>
      <c r="CY547" s="1106"/>
    </row>
    <row r="548" spans="1:103" s="1116" customFormat="1" ht="15" hidden="1" customHeight="1">
      <c r="A548" s="1397"/>
      <c r="B548" s="1169"/>
      <c r="C548" s="1205"/>
      <c r="D548" s="1106"/>
      <c r="E548" s="1106"/>
      <c r="F548" s="1106"/>
      <c r="G548" s="1106"/>
      <c r="H548" s="1106"/>
      <c r="I548" s="1106"/>
      <c r="J548" s="1106"/>
      <c r="K548" s="1106"/>
      <c r="L548" s="1106"/>
      <c r="M548" s="1106"/>
      <c r="N548" s="1106"/>
      <c r="O548" s="1106"/>
      <c r="P548" s="1106"/>
      <c r="Q548" s="1106"/>
      <c r="R548" s="1106"/>
      <c r="S548" s="1106"/>
      <c r="T548" s="1106"/>
      <c r="U548" s="1106"/>
      <c r="V548" s="1106"/>
      <c r="W548" s="1106"/>
      <c r="X548" s="1106"/>
      <c r="Y548" s="1106"/>
      <c r="Z548" s="1106"/>
      <c r="AA548" s="1106"/>
      <c r="AB548" s="1106"/>
      <c r="AC548" s="1106"/>
      <c r="AD548" s="1106"/>
      <c r="AE548" s="1106"/>
      <c r="AF548" s="1106"/>
      <c r="AG548" s="1106"/>
      <c r="AH548" s="1106"/>
      <c r="AI548" s="1106"/>
      <c r="AJ548" s="1106"/>
      <c r="AK548" s="1106"/>
      <c r="AL548" s="1106"/>
      <c r="AM548" s="1106"/>
      <c r="AN548" s="1106"/>
      <c r="AO548" s="1106"/>
      <c r="AP548" s="1106"/>
      <c r="AQ548" s="1106"/>
      <c r="AR548" s="1106"/>
      <c r="AS548" s="1106"/>
      <c r="AT548" s="1106"/>
      <c r="AU548" s="1106"/>
      <c r="AV548" s="1106"/>
      <c r="AW548" s="1106"/>
      <c r="AX548" s="1106"/>
      <c r="AY548" s="1106"/>
      <c r="AZ548" s="1106"/>
      <c r="BA548" s="1106"/>
      <c r="BB548" s="1106"/>
      <c r="BC548" s="1106"/>
      <c r="BD548" s="1106"/>
      <c r="BE548" s="1106"/>
      <c r="BF548" s="1106"/>
      <c r="BG548" s="1106"/>
      <c r="BH548" s="1106"/>
      <c r="BI548" s="1106"/>
      <c r="BJ548" s="1106"/>
      <c r="BK548" s="1106"/>
      <c r="BL548" s="1106"/>
      <c r="BM548" s="1106"/>
      <c r="BN548" s="1106"/>
      <c r="BO548" s="1106"/>
      <c r="BP548" s="1106"/>
      <c r="BQ548" s="1106"/>
      <c r="BR548" s="1106"/>
      <c r="BS548" s="1106"/>
      <c r="BT548" s="1106"/>
      <c r="BU548" s="1106"/>
      <c r="BV548" s="1106"/>
      <c r="BW548" s="1106"/>
      <c r="BX548" s="1106"/>
      <c r="BY548" s="1106"/>
      <c r="BZ548" s="1106"/>
      <c r="CA548" s="1106"/>
      <c r="CB548" s="1106"/>
      <c r="CC548" s="1106"/>
      <c r="CD548" s="1106"/>
      <c r="CE548" s="1106"/>
      <c r="CF548" s="1106"/>
      <c r="CG548" s="1106"/>
      <c r="CH548" s="1106"/>
      <c r="CI548" s="1106"/>
      <c r="CJ548" s="1106"/>
      <c r="CK548" s="1106"/>
      <c r="CL548" s="1106"/>
      <c r="CM548" s="1106"/>
      <c r="CN548" s="1106"/>
      <c r="CO548" s="1106"/>
      <c r="CP548" s="1106"/>
      <c r="CQ548" s="1106"/>
      <c r="CR548" s="1106"/>
      <c r="CS548" s="1106"/>
      <c r="CT548" s="1106"/>
      <c r="CU548" s="1106"/>
      <c r="CV548" s="1106"/>
      <c r="CW548" s="1106"/>
      <c r="CX548" s="1106"/>
      <c r="CY548" s="1106"/>
    </row>
    <row r="549" spans="1:103" s="1116" customFormat="1" ht="15" hidden="1" customHeight="1">
      <c r="A549" s="1397"/>
      <c r="B549" s="1169"/>
      <c r="C549" s="1205"/>
      <c r="D549" s="1106"/>
      <c r="E549" s="1106"/>
      <c r="F549" s="1106"/>
      <c r="G549" s="1106"/>
      <c r="H549" s="1106"/>
      <c r="I549" s="1106"/>
      <c r="J549" s="1106"/>
      <c r="K549" s="1106"/>
      <c r="L549" s="1106"/>
      <c r="M549" s="1106"/>
      <c r="N549" s="1106"/>
      <c r="O549" s="1106"/>
      <c r="P549" s="1106"/>
      <c r="Q549" s="1106"/>
      <c r="R549" s="1106"/>
      <c r="S549" s="1106"/>
      <c r="T549" s="1106"/>
      <c r="U549" s="1106"/>
      <c r="V549" s="1106"/>
      <c r="W549" s="1106"/>
      <c r="X549" s="1106"/>
      <c r="Y549" s="1106"/>
      <c r="Z549" s="1106"/>
      <c r="AA549" s="1106"/>
      <c r="AB549" s="1106"/>
      <c r="AC549" s="1106"/>
      <c r="AD549" s="1106"/>
      <c r="AE549" s="1106"/>
      <c r="AF549" s="1106"/>
      <c r="AG549" s="1106"/>
      <c r="AH549" s="1106"/>
      <c r="AI549" s="1106"/>
      <c r="AJ549" s="1106"/>
      <c r="AK549" s="1106"/>
      <c r="AL549" s="1106"/>
      <c r="AM549" s="1106"/>
      <c r="AN549" s="1106"/>
      <c r="AO549" s="1106"/>
      <c r="AP549" s="1106"/>
      <c r="AQ549" s="1106"/>
      <c r="AR549" s="1106"/>
      <c r="AS549" s="1106"/>
      <c r="AT549" s="1106"/>
      <c r="AU549" s="1106"/>
      <c r="AV549" s="1106"/>
      <c r="AW549" s="1106"/>
      <c r="AX549" s="1106"/>
      <c r="AY549" s="1106"/>
      <c r="AZ549" s="1106"/>
      <c r="BA549" s="1106"/>
      <c r="BB549" s="1106"/>
      <c r="BC549" s="1106"/>
      <c r="BD549" s="1106"/>
      <c r="BE549" s="1106"/>
      <c r="BF549" s="1106"/>
      <c r="BG549" s="1106"/>
      <c r="BH549" s="1106"/>
      <c r="BI549" s="1106"/>
      <c r="BJ549" s="1106"/>
      <c r="BK549" s="1106"/>
      <c r="BL549" s="1106"/>
      <c r="BM549" s="1106"/>
      <c r="BN549" s="1106"/>
      <c r="BO549" s="1106"/>
      <c r="BP549" s="1106"/>
      <c r="BQ549" s="1106"/>
      <c r="BR549" s="1106"/>
      <c r="BS549" s="1106"/>
      <c r="BT549" s="1106"/>
      <c r="BU549" s="1106"/>
      <c r="BV549" s="1106"/>
      <c r="BW549" s="1106"/>
      <c r="BX549" s="1106"/>
      <c r="BY549" s="1106"/>
      <c r="BZ549" s="1106"/>
      <c r="CA549" s="1106"/>
      <c r="CB549" s="1106"/>
      <c r="CC549" s="1106"/>
      <c r="CD549" s="1106"/>
      <c r="CE549" s="1106"/>
      <c r="CF549" s="1106"/>
      <c r="CG549" s="1106"/>
      <c r="CH549" s="1106"/>
      <c r="CI549" s="1106"/>
      <c r="CJ549" s="1106"/>
      <c r="CK549" s="1106"/>
      <c r="CL549" s="1106"/>
      <c r="CM549" s="1106"/>
      <c r="CN549" s="1106"/>
      <c r="CO549" s="1106"/>
      <c r="CP549" s="1106"/>
      <c r="CQ549" s="1106"/>
      <c r="CR549" s="1106"/>
      <c r="CS549" s="1106"/>
      <c r="CT549" s="1106"/>
      <c r="CU549" s="1106"/>
      <c r="CV549" s="1106"/>
      <c r="CW549" s="1106"/>
      <c r="CX549" s="1106"/>
      <c r="CY549" s="1106"/>
    </row>
    <row r="550" spans="1:103" s="1116" customFormat="1" ht="15" hidden="1" customHeight="1">
      <c r="A550" s="1397"/>
      <c r="B550" s="1169"/>
      <c r="C550" s="1205"/>
      <c r="D550" s="1106"/>
      <c r="E550" s="1106"/>
      <c r="F550" s="1106"/>
      <c r="G550" s="1106"/>
      <c r="H550" s="1106"/>
      <c r="I550" s="1106"/>
      <c r="J550" s="1106"/>
      <c r="K550" s="1106"/>
      <c r="L550" s="1106"/>
      <c r="M550" s="1106"/>
      <c r="N550" s="1106"/>
      <c r="O550" s="1106"/>
      <c r="P550" s="1106"/>
      <c r="Q550" s="1106"/>
      <c r="R550" s="1106"/>
      <c r="S550" s="1106"/>
      <c r="T550" s="1106"/>
      <c r="U550" s="1106"/>
      <c r="V550" s="1106"/>
      <c r="W550" s="1106"/>
      <c r="X550" s="1106"/>
      <c r="Y550" s="1106"/>
      <c r="Z550" s="1106"/>
      <c r="AA550" s="1106"/>
      <c r="AB550" s="1106"/>
      <c r="AC550" s="1106"/>
      <c r="AD550" s="1106"/>
      <c r="AE550" s="1106"/>
      <c r="AF550" s="1106"/>
      <c r="AG550" s="1106"/>
      <c r="AH550" s="1106"/>
      <c r="AI550" s="1106"/>
      <c r="AJ550" s="1106"/>
      <c r="AK550" s="1106"/>
      <c r="AL550" s="1106"/>
      <c r="AM550" s="1106"/>
      <c r="AN550" s="1106"/>
      <c r="AO550" s="1106"/>
      <c r="AP550" s="1106"/>
      <c r="AQ550" s="1106"/>
      <c r="AR550" s="1106"/>
      <c r="AS550" s="1106"/>
      <c r="AT550" s="1106"/>
      <c r="AU550" s="1106"/>
      <c r="AV550" s="1106"/>
      <c r="AW550" s="1106"/>
      <c r="AX550" s="1106"/>
      <c r="AY550" s="1106"/>
      <c r="AZ550" s="1106"/>
      <c r="BA550" s="1106"/>
      <c r="BB550" s="1106"/>
      <c r="BC550" s="1106"/>
      <c r="BD550" s="1106"/>
      <c r="BE550" s="1106"/>
      <c r="BF550" s="1106"/>
      <c r="BG550" s="1106"/>
      <c r="BH550" s="1106"/>
      <c r="BI550" s="1106"/>
      <c r="BJ550" s="1106"/>
      <c r="BK550" s="1106"/>
      <c r="BL550" s="1106"/>
      <c r="BM550" s="1106"/>
      <c r="BN550" s="1106"/>
      <c r="BO550" s="1106"/>
      <c r="BP550" s="1106"/>
      <c r="BQ550" s="1106"/>
      <c r="BR550" s="1106"/>
      <c r="BS550" s="1106"/>
      <c r="BT550" s="1106"/>
      <c r="BU550" s="1106"/>
      <c r="BV550" s="1106"/>
      <c r="BW550" s="1106"/>
      <c r="BX550" s="1106"/>
      <c r="BY550" s="1106"/>
      <c r="BZ550" s="1106"/>
      <c r="CA550" s="1106"/>
      <c r="CB550" s="1106"/>
      <c r="CC550" s="1106"/>
      <c r="CD550" s="1106"/>
      <c r="CE550" s="1106"/>
      <c r="CF550" s="1106"/>
      <c r="CG550" s="1106"/>
      <c r="CH550" s="1106"/>
      <c r="CI550" s="1106"/>
      <c r="CJ550" s="1106"/>
      <c r="CK550" s="1106"/>
      <c r="CL550" s="1106"/>
      <c r="CM550" s="1106"/>
      <c r="CN550" s="1106"/>
      <c r="CO550" s="1106"/>
      <c r="CP550" s="1106"/>
      <c r="CQ550" s="1106"/>
      <c r="CR550" s="1106"/>
      <c r="CS550" s="1106"/>
      <c r="CT550" s="1106"/>
      <c r="CU550" s="1106"/>
      <c r="CV550" s="1106"/>
      <c r="CW550" s="1106"/>
      <c r="CX550" s="1106"/>
      <c r="CY550" s="1106"/>
    </row>
    <row r="551" spans="1:103" s="1116" customFormat="1" ht="15" hidden="1" customHeight="1">
      <c r="A551" s="1397"/>
      <c r="B551" s="1169"/>
      <c r="C551" s="1205"/>
      <c r="D551" s="1106"/>
      <c r="E551" s="1106"/>
      <c r="F551" s="1106"/>
      <c r="G551" s="1106"/>
      <c r="H551" s="1106"/>
      <c r="I551" s="1106"/>
      <c r="J551" s="1106"/>
      <c r="K551" s="1106"/>
      <c r="L551" s="1106"/>
      <c r="M551" s="1106"/>
      <c r="N551" s="1106"/>
      <c r="O551" s="1106"/>
      <c r="P551" s="1106"/>
      <c r="Q551" s="1106"/>
      <c r="R551" s="1106"/>
      <c r="S551" s="1106"/>
      <c r="T551" s="1106"/>
      <c r="U551" s="1106"/>
      <c r="V551" s="1106"/>
      <c r="W551" s="1106"/>
      <c r="X551" s="1106"/>
      <c r="Y551" s="1106"/>
      <c r="Z551" s="1106"/>
      <c r="AA551" s="1106"/>
      <c r="AB551" s="1106"/>
      <c r="AC551" s="1106"/>
      <c r="AD551" s="1106"/>
      <c r="AE551" s="1106"/>
      <c r="AF551" s="1106"/>
      <c r="AG551" s="1106"/>
      <c r="AH551" s="1106"/>
      <c r="AI551" s="1106"/>
      <c r="AJ551" s="1106"/>
      <c r="AK551" s="1106"/>
      <c r="AL551" s="1106"/>
      <c r="AM551" s="1106"/>
      <c r="AN551" s="1106"/>
      <c r="AO551" s="1106"/>
      <c r="AP551" s="1106"/>
      <c r="AQ551" s="1106"/>
      <c r="AR551" s="1106"/>
      <c r="AS551" s="1106"/>
      <c r="AT551" s="1106"/>
      <c r="AU551" s="1106"/>
      <c r="AV551" s="1106"/>
      <c r="AW551" s="1106"/>
      <c r="AX551" s="1106"/>
      <c r="AY551" s="1106"/>
      <c r="AZ551" s="1106"/>
      <c r="BA551" s="1106"/>
      <c r="BB551" s="1106"/>
      <c r="BC551" s="1106"/>
      <c r="BD551" s="1106"/>
      <c r="BE551" s="1106"/>
      <c r="BF551" s="1106"/>
      <c r="BG551" s="1106"/>
      <c r="BH551" s="1106"/>
      <c r="BI551" s="1106"/>
      <c r="BJ551" s="1106"/>
      <c r="BK551" s="1106"/>
      <c r="BL551" s="1106"/>
      <c r="BM551" s="1106"/>
      <c r="BN551" s="1106"/>
      <c r="BO551" s="1106"/>
      <c r="BP551" s="1106"/>
      <c r="BQ551" s="1106"/>
      <c r="BR551" s="1106"/>
      <c r="BS551" s="1106"/>
      <c r="BT551" s="1106"/>
      <c r="BU551" s="1106"/>
      <c r="BV551" s="1106"/>
      <c r="BW551" s="1106"/>
      <c r="BX551" s="1106"/>
      <c r="BY551" s="1106"/>
      <c r="BZ551" s="1106"/>
      <c r="CA551" s="1106"/>
      <c r="CB551" s="1106"/>
      <c r="CC551" s="1106"/>
      <c r="CD551" s="1106"/>
      <c r="CE551" s="1106"/>
      <c r="CF551" s="1106"/>
      <c r="CG551" s="1106"/>
      <c r="CH551" s="1106"/>
      <c r="CI551" s="1106"/>
      <c r="CJ551" s="1106"/>
      <c r="CK551" s="1106"/>
      <c r="CL551" s="1106"/>
      <c r="CM551" s="1106"/>
      <c r="CN551" s="1106"/>
      <c r="CO551" s="1106"/>
      <c r="CP551" s="1106"/>
      <c r="CQ551" s="1106"/>
      <c r="CR551" s="1106"/>
      <c r="CS551" s="1106"/>
      <c r="CT551" s="1106"/>
      <c r="CU551" s="1106"/>
      <c r="CV551" s="1106"/>
      <c r="CW551" s="1106"/>
      <c r="CX551" s="1106"/>
      <c r="CY551" s="1106"/>
    </row>
    <row r="552" spans="1:103" s="1116" customFormat="1" ht="15" hidden="1" customHeight="1">
      <c r="A552" s="1397"/>
      <c r="B552" s="1169"/>
      <c r="C552" s="1205"/>
      <c r="D552" s="1106"/>
      <c r="E552" s="1106"/>
      <c r="F552" s="1106"/>
      <c r="G552" s="1106"/>
      <c r="H552" s="1106"/>
      <c r="I552" s="1106"/>
      <c r="J552" s="1106"/>
      <c r="K552" s="1106"/>
      <c r="L552" s="1106"/>
      <c r="M552" s="1106"/>
      <c r="N552" s="1106"/>
      <c r="O552" s="1106"/>
      <c r="P552" s="1106"/>
      <c r="Q552" s="1106"/>
      <c r="R552" s="1106"/>
      <c r="S552" s="1106"/>
      <c r="T552" s="1106"/>
      <c r="U552" s="1106"/>
      <c r="V552" s="1106"/>
      <c r="W552" s="1106"/>
      <c r="X552" s="1106"/>
      <c r="Y552" s="1106"/>
      <c r="Z552" s="1106"/>
      <c r="AA552" s="1106"/>
      <c r="AB552" s="1106"/>
      <c r="AC552" s="1106"/>
      <c r="AD552" s="1106"/>
      <c r="AE552" s="1106"/>
      <c r="AF552" s="1106"/>
      <c r="AG552" s="1106"/>
      <c r="AH552" s="1106"/>
      <c r="AI552" s="1106"/>
      <c r="AJ552" s="1106"/>
      <c r="AK552" s="1106"/>
      <c r="AL552" s="1106"/>
      <c r="AM552" s="1106"/>
      <c r="AN552" s="1106"/>
      <c r="AO552" s="1106"/>
      <c r="AP552" s="1106"/>
      <c r="AQ552" s="1106"/>
      <c r="AR552" s="1106"/>
      <c r="AS552" s="1106"/>
      <c r="AT552" s="1106"/>
      <c r="AU552" s="1106"/>
      <c r="AV552" s="1106"/>
      <c r="AW552" s="1106"/>
      <c r="AX552" s="1106"/>
      <c r="AY552" s="1106"/>
      <c r="AZ552" s="1106"/>
      <c r="BA552" s="1106"/>
      <c r="BB552" s="1106"/>
      <c r="BC552" s="1106"/>
      <c r="BD552" s="1106"/>
      <c r="BE552" s="1106"/>
      <c r="BF552" s="1106"/>
      <c r="BG552" s="1106"/>
      <c r="BH552" s="1106"/>
      <c r="BI552" s="1106"/>
      <c r="BJ552" s="1106"/>
      <c r="BK552" s="1106"/>
      <c r="BL552" s="1106"/>
      <c r="BM552" s="1106"/>
      <c r="BN552" s="1106"/>
      <c r="BO552" s="1106"/>
      <c r="BP552" s="1106"/>
      <c r="BQ552" s="1106"/>
      <c r="BR552" s="1106"/>
      <c r="BS552" s="1106"/>
      <c r="BT552" s="1106"/>
      <c r="BU552" s="1106"/>
      <c r="BV552" s="1106"/>
      <c r="BW552" s="1106"/>
      <c r="BX552" s="1106"/>
      <c r="BY552" s="1106"/>
      <c r="BZ552" s="1106"/>
      <c r="CA552" s="1106"/>
      <c r="CB552" s="1106"/>
      <c r="CC552" s="1106"/>
      <c r="CD552" s="1106"/>
      <c r="CE552" s="1106"/>
      <c r="CF552" s="1106"/>
      <c r="CG552" s="1106"/>
      <c r="CH552" s="1106"/>
      <c r="CI552" s="1106"/>
      <c r="CJ552" s="1106"/>
      <c r="CK552" s="1106"/>
      <c r="CL552" s="1106"/>
      <c r="CM552" s="1106"/>
      <c r="CN552" s="1106"/>
      <c r="CO552" s="1106"/>
      <c r="CP552" s="1106"/>
      <c r="CQ552" s="1106"/>
      <c r="CR552" s="1106"/>
      <c r="CS552" s="1106"/>
      <c r="CT552" s="1106"/>
      <c r="CU552" s="1106"/>
      <c r="CV552" s="1106"/>
      <c r="CW552" s="1106"/>
      <c r="CX552" s="1106"/>
      <c r="CY552" s="1106"/>
    </row>
    <row r="553" spans="1:103" s="1116" customFormat="1" ht="15" hidden="1" customHeight="1">
      <c r="A553" s="1397"/>
      <c r="B553" s="1169"/>
      <c r="C553" s="1205"/>
      <c r="D553" s="1106"/>
      <c r="E553" s="1106"/>
      <c r="F553" s="1106"/>
      <c r="G553" s="1106"/>
      <c r="H553" s="1106"/>
      <c r="I553" s="1106"/>
      <c r="J553" s="1106"/>
      <c r="K553" s="1106"/>
      <c r="L553" s="1106"/>
      <c r="M553" s="1106"/>
      <c r="N553" s="1106"/>
      <c r="O553" s="1106"/>
      <c r="P553" s="1106"/>
      <c r="Q553" s="1106"/>
      <c r="R553" s="1106"/>
      <c r="S553" s="1106"/>
      <c r="T553" s="1106"/>
      <c r="U553" s="1106"/>
      <c r="V553" s="1106"/>
      <c r="W553" s="1106"/>
      <c r="X553" s="1106"/>
      <c r="Y553" s="1106"/>
      <c r="Z553" s="1106"/>
      <c r="AA553" s="1106"/>
      <c r="AB553" s="1106"/>
      <c r="AC553" s="1106"/>
      <c r="AD553" s="1106"/>
      <c r="AE553" s="1106"/>
      <c r="AF553" s="1106"/>
      <c r="AG553" s="1106"/>
      <c r="AH553" s="1106"/>
      <c r="AI553" s="1106"/>
      <c r="AJ553" s="1106"/>
      <c r="AK553" s="1106"/>
      <c r="AL553" s="1106"/>
      <c r="AM553" s="1106"/>
      <c r="AN553" s="1106"/>
      <c r="AO553" s="1106"/>
      <c r="AP553" s="1106"/>
      <c r="AQ553" s="1106"/>
      <c r="AR553" s="1106"/>
      <c r="AS553" s="1106"/>
      <c r="AT553" s="1106"/>
      <c r="AU553" s="1106"/>
      <c r="AV553" s="1106"/>
      <c r="AW553" s="1106"/>
      <c r="AX553" s="1106"/>
      <c r="AY553" s="1106"/>
      <c r="AZ553" s="1106"/>
      <c r="BA553" s="1106"/>
      <c r="BB553" s="1106"/>
      <c r="BC553" s="1106"/>
      <c r="BD553" s="1106"/>
      <c r="BE553" s="1106"/>
      <c r="BF553" s="1106"/>
      <c r="BG553" s="1106"/>
      <c r="BH553" s="1106"/>
      <c r="BI553" s="1106"/>
      <c r="BJ553" s="1106"/>
      <c r="BK553" s="1106"/>
      <c r="BL553" s="1106"/>
      <c r="BM553" s="1106"/>
      <c r="BN553" s="1106"/>
      <c r="BO553" s="1106"/>
      <c r="BP553" s="1106"/>
      <c r="BQ553" s="1106"/>
      <c r="BR553" s="1106"/>
      <c r="BS553" s="1106"/>
      <c r="BT553" s="1106"/>
      <c r="BU553" s="1106"/>
      <c r="BV553" s="1106"/>
      <c r="BW553" s="1106"/>
      <c r="BX553" s="1106"/>
      <c r="BY553" s="1106"/>
      <c r="BZ553" s="1106"/>
      <c r="CA553" s="1106"/>
      <c r="CB553" s="1106"/>
      <c r="CC553" s="1106"/>
      <c r="CD553" s="1106"/>
      <c r="CE553" s="1106"/>
      <c r="CF553" s="1106"/>
      <c r="CG553" s="1106"/>
      <c r="CH553" s="1106"/>
      <c r="CI553" s="1106"/>
      <c r="CJ553" s="1106"/>
      <c r="CK553" s="1106"/>
      <c r="CL553" s="1106"/>
      <c r="CM553" s="1106"/>
      <c r="CN553" s="1106"/>
      <c r="CO553" s="1106"/>
      <c r="CP553" s="1106"/>
      <c r="CQ553" s="1106"/>
      <c r="CR553" s="1106"/>
      <c r="CS553" s="1106"/>
      <c r="CT553" s="1106"/>
      <c r="CU553" s="1106"/>
      <c r="CV553" s="1106"/>
      <c r="CW553" s="1106"/>
      <c r="CX553" s="1106"/>
      <c r="CY553" s="1106"/>
    </row>
    <row r="554" spans="1:103" s="1116" customFormat="1" ht="15" hidden="1" customHeight="1">
      <c r="A554" s="1397"/>
      <c r="B554" s="1169"/>
      <c r="C554" s="1205"/>
      <c r="D554" s="1106"/>
      <c r="E554" s="1106"/>
      <c r="F554" s="1106"/>
      <c r="G554" s="1106"/>
      <c r="H554" s="1106"/>
      <c r="I554" s="1106"/>
      <c r="J554" s="1106"/>
      <c r="K554" s="1106"/>
      <c r="L554" s="1106"/>
      <c r="M554" s="1106"/>
      <c r="N554" s="1106"/>
      <c r="O554" s="1106"/>
      <c r="P554" s="1106"/>
      <c r="Q554" s="1106"/>
      <c r="R554" s="1106"/>
      <c r="S554" s="1106"/>
      <c r="T554" s="1106"/>
      <c r="U554" s="1106"/>
      <c r="V554" s="1106"/>
      <c r="W554" s="1106"/>
      <c r="X554" s="1106"/>
      <c r="Y554" s="1106"/>
      <c r="Z554" s="1106"/>
      <c r="AA554" s="1106"/>
      <c r="AB554" s="1106"/>
      <c r="AC554" s="1106"/>
      <c r="AD554" s="1106"/>
      <c r="AE554" s="1106"/>
      <c r="AF554" s="1106"/>
      <c r="AG554" s="1106"/>
      <c r="AH554" s="1106"/>
      <c r="AI554" s="1106"/>
      <c r="AJ554" s="1106"/>
      <c r="AK554" s="1106"/>
      <c r="AL554" s="1106"/>
      <c r="AM554" s="1106"/>
      <c r="AN554" s="1106"/>
      <c r="AO554" s="1106"/>
      <c r="AP554" s="1106"/>
      <c r="AQ554" s="1106"/>
      <c r="AR554" s="1106"/>
      <c r="AS554" s="1106"/>
      <c r="AT554" s="1106"/>
      <c r="AU554" s="1106"/>
      <c r="AV554" s="1106"/>
      <c r="AW554" s="1106"/>
      <c r="AX554" s="1106"/>
      <c r="AY554" s="1106"/>
      <c r="AZ554" s="1106"/>
      <c r="BA554" s="1106"/>
      <c r="BB554" s="1106"/>
      <c r="BC554" s="1106"/>
      <c r="BD554" s="1106"/>
      <c r="BE554" s="1106"/>
      <c r="BF554" s="1106"/>
      <c r="BG554" s="1106"/>
      <c r="BH554" s="1106"/>
      <c r="BI554" s="1106"/>
      <c r="BJ554" s="1106"/>
      <c r="BK554" s="1106"/>
      <c r="BL554" s="1106"/>
      <c r="BM554" s="1106"/>
      <c r="BN554" s="1106"/>
      <c r="BO554" s="1106"/>
      <c r="BP554" s="1106"/>
      <c r="BQ554" s="1106"/>
      <c r="BR554" s="1106"/>
      <c r="BS554" s="1106"/>
      <c r="BT554" s="1106"/>
      <c r="BU554" s="1106"/>
      <c r="BV554" s="1106"/>
      <c r="BW554" s="1106"/>
      <c r="BX554" s="1106"/>
      <c r="BY554" s="1106"/>
      <c r="BZ554" s="1106"/>
      <c r="CA554" s="1106"/>
      <c r="CB554" s="1106"/>
      <c r="CC554" s="1106"/>
      <c r="CD554" s="1106"/>
      <c r="CE554" s="1106"/>
      <c r="CF554" s="1106"/>
      <c r="CG554" s="1106"/>
      <c r="CH554" s="1106"/>
      <c r="CI554" s="1106"/>
      <c r="CJ554" s="1106"/>
      <c r="CK554" s="1106"/>
      <c r="CL554" s="1106"/>
      <c r="CM554" s="1106"/>
      <c r="CN554" s="1106"/>
      <c r="CO554" s="1106"/>
      <c r="CP554" s="1106"/>
      <c r="CQ554" s="1106"/>
      <c r="CR554" s="1106"/>
      <c r="CS554" s="1106"/>
      <c r="CT554" s="1106"/>
      <c r="CU554" s="1106"/>
      <c r="CV554" s="1106"/>
      <c r="CW554" s="1106"/>
      <c r="CX554" s="1106"/>
      <c r="CY554" s="1106"/>
    </row>
    <row r="555" spans="1:103" s="1116" customFormat="1" ht="15" hidden="1" customHeight="1">
      <c r="A555" s="1397"/>
      <c r="B555" s="1169"/>
      <c r="C555" s="1205"/>
      <c r="D555" s="1106"/>
      <c r="E555" s="1106"/>
      <c r="F555" s="1106"/>
      <c r="G555" s="1106"/>
      <c r="H555" s="1106"/>
      <c r="I555" s="1106"/>
      <c r="J555" s="1106"/>
      <c r="K555" s="1106"/>
      <c r="L555" s="1106"/>
      <c r="M555" s="1106"/>
      <c r="N555" s="1106"/>
      <c r="O555" s="1106"/>
      <c r="P555" s="1106"/>
      <c r="Q555" s="1106"/>
      <c r="R555" s="1106"/>
      <c r="S555" s="1106"/>
      <c r="T555" s="1106"/>
      <c r="U555" s="1106"/>
      <c r="V555" s="1106"/>
      <c r="W555" s="1106"/>
      <c r="X555" s="1106"/>
      <c r="Y555" s="1106"/>
      <c r="Z555" s="1106"/>
      <c r="AA555" s="1106"/>
      <c r="AB555" s="1106"/>
      <c r="AC555" s="1106"/>
      <c r="AD555" s="1106"/>
      <c r="AE555" s="1106"/>
      <c r="AF555" s="1106"/>
      <c r="AG555" s="1106"/>
      <c r="AH555" s="1106"/>
      <c r="AI555" s="1106"/>
      <c r="AJ555" s="1106"/>
      <c r="AK555" s="1106"/>
      <c r="AL555" s="1106"/>
      <c r="AM555" s="1106"/>
      <c r="AN555" s="1106"/>
      <c r="AO555" s="1106"/>
      <c r="AP555" s="1106"/>
      <c r="AQ555" s="1106"/>
      <c r="AR555" s="1106"/>
      <c r="AS555" s="1106"/>
      <c r="AT555" s="1106"/>
      <c r="AU555" s="1106"/>
      <c r="AV555" s="1106"/>
      <c r="AW555" s="1106"/>
      <c r="AX555" s="1106"/>
      <c r="AY555" s="1106"/>
      <c r="AZ555" s="1106"/>
      <c r="BA555" s="1106"/>
      <c r="BB555" s="1106"/>
      <c r="BC555" s="1106"/>
      <c r="BD555" s="1106"/>
      <c r="BE555" s="1106"/>
      <c r="BF555" s="1106"/>
      <c r="BG555" s="1106"/>
      <c r="BH555" s="1106"/>
      <c r="BI555" s="1106"/>
      <c r="BJ555" s="1106"/>
      <c r="BK555" s="1106"/>
      <c r="BL555" s="1106"/>
      <c r="BM555" s="1106"/>
      <c r="BN555" s="1106"/>
      <c r="BO555" s="1106"/>
      <c r="BP555" s="1106"/>
      <c r="BQ555" s="1106"/>
      <c r="BR555" s="1106"/>
      <c r="BS555" s="1106"/>
      <c r="BT555" s="1106"/>
      <c r="BU555" s="1106"/>
      <c r="BV555" s="1106"/>
      <c r="BW555" s="1106"/>
      <c r="BX555" s="1106"/>
      <c r="BY555" s="1106"/>
      <c r="BZ555" s="1106"/>
      <c r="CA555" s="1106"/>
      <c r="CB555" s="1106"/>
      <c r="CC555" s="1106"/>
      <c r="CD555" s="1106"/>
      <c r="CE555" s="1106"/>
      <c r="CF555" s="1106"/>
      <c r="CG555" s="1106"/>
      <c r="CH555" s="1106"/>
      <c r="CI555" s="1106"/>
      <c r="CJ555" s="1106"/>
      <c r="CK555" s="1106"/>
      <c r="CL555" s="1106"/>
      <c r="CM555" s="1106"/>
      <c r="CN555" s="1106"/>
      <c r="CO555" s="1106"/>
      <c r="CP555" s="1106"/>
      <c r="CQ555" s="1106"/>
      <c r="CR555" s="1106"/>
      <c r="CS555" s="1106"/>
      <c r="CT555" s="1106"/>
      <c r="CU555" s="1106"/>
      <c r="CV555" s="1106"/>
      <c r="CW555" s="1106"/>
      <c r="CX555" s="1106"/>
      <c r="CY555" s="1106"/>
    </row>
    <row r="556" spans="1:103" s="1116" customFormat="1" ht="15" hidden="1" customHeight="1">
      <c r="A556" s="1397"/>
      <c r="B556" s="1169"/>
      <c r="C556" s="1205"/>
      <c r="D556" s="1106"/>
      <c r="E556" s="1106"/>
      <c r="F556" s="1106"/>
      <c r="G556" s="1106"/>
      <c r="H556" s="1106"/>
      <c r="I556" s="1106"/>
      <c r="J556" s="1106"/>
      <c r="K556" s="1106"/>
      <c r="L556" s="1106"/>
      <c r="M556" s="1106"/>
      <c r="N556" s="1106"/>
      <c r="O556" s="1106"/>
      <c r="P556" s="1106"/>
      <c r="Q556" s="1106"/>
      <c r="R556" s="1106"/>
      <c r="S556" s="1106"/>
      <c r="T556" s="1106"/>
      <c r="U556" s="1106"/>
      <c r="V556" s="1106"/>
      <c r="W556" s="1106"/>
      <c r="X556" s="1106"/>
      <c r="Y556" s="1106"/>
      <c r="Z556" s="1106"/>
      <c r="AA556" s="1106"/>
      <c r="AB556" s="1106"/>
      <c r="AC556" s="1106"/>
      <c r="AD556" s="1106"/>
      <c r="AE556" s="1106"/>
      <c r="AF556" s="1106"/>
      <c r="AG556" s="1106"/>
      <c r="AH556" s="1106"/>
      <c r="AI556" s="1106"/>
      <c r="AJ556" s="1106"/>
      <c r="AK556" s="1106"/>
      <c r="AL556" s="1106"/>
      <c r="AM556" s="1106"/>
      <c r="AN556" s="1106"/>
      <c r="AO556" s="1106"/>
      <c r="AP556" s="1106"/>
      <c r="AQ556" s="1106"/>
      <c r="AR556" s="1106"/>
      <c r="AS556" s="1106"/>
      <c r="AT556" s="1106"/>
      <c r="AU556" s="1106"/>
      <c r="AV556" s="1106"/>
      <c r="AW556" s="1106"/>
      <c r="AX556" s="1106"/>
      <c r="AY556" s="1106"/>
      <c r="AZ556" s="1106"/>
      <c r="BA556" s="1106"/>
      <c r="BB556" s="1106"/>
      <c r="BC556" s="1106"/>
      <c r="BD556" s="1106"/>
      <c r="BE556" s="1106"/>
      <c r="BF556" s="1106"/>
      <c r="BG556" s="1106"/>
      <c r="BH556" s="1106"/>
      <c r="BI556" s="1106"/>
      <c r="BJ556" s="1106"/>
      <c r="BK556" s="1106"/>
      <c r="BL556" s="1106"/>
      <c r="BM556" s="1106"/>
      <c r="BN556" s="1106"/>
      <c r="BO556" s="1106"/>
      <c r="BP556" s="1106"/>
      <c r="BQ556" s="1106"/>
      <c r="BR556" s="1106"/>
      <c r="BS556" s="1106"/>
      <c r="BT556" s="1106"/>
      <c r="BU556" s="1106"/>
      <c r="BV556" s="1106"/>
      <c r="BW556" s="1106"/>
      <c r="BX556" s="1106"/>
      <c r="BY556" s="1106"/>
      <c r="BZ556" s="1106"/>
      <c r="CA556" s="1106"/>
      <c r="CB556" s="1106"/>
      <c r="CC556" s="1106"/>
      <c r="CD556" s="1106"/>
      <c r="CE556" s="1106"/>
      <c r="CF556" s="1106"/>
      <c r="CG556" s="1106"/>
      <c r="CH556" s="1106"/>
      <c r="CI556" s="1106"/>
      <c r="CJ556" s="1106"/>
      <c r="CK556" s="1106"/>
      <c r="CL556" s="1106"/>
      <c r="CM556" s="1106"/>
      <c r="CN556" s="1106"/>
      <c r="CO556" s="1106"/>
      <c r="CP556" s="1106"/>
      <c r="CQ556" s="1106"/>
      <c r="CR556" s="1106"/>
      <c r="CS556" s="1106"/>
      <c r="CT556" s="1106"/>
      <c r="CU556" s="1106"/>
      <c r="CV556" s="1106"/>
      <c r="CW556" s="1106"/>
      <c r="CX556" s="1106"/>
      <c r="CY556" s="1106"/>
    </row>
    <row r="557" spans="1:103" s="1116" customFormat="1" ht="15" hidden="1" customHeight="1">
      <c r="A557" s="1397"/>
      <c r="B557" s="1169"/>
      <c r="C557" s="1205"/>
      <c r="D557" s="1106"/>
      <c r="E557" s="1106"/>
      <c r="F557" s="1106"/>
      <c r="G557" s="1106"/>
      <c r="H557" s="1106"/>
      <c r="I557" s="1106"/>
      <c r="J557" s="1106"/>
      <c r="K557" s="1106"/>
      <c r="L557" s="1106"/>
      <c r="M557" s="1106"/>
      <c r="N557" s="1106"/>
      <c r="O557" s="1106"/>
      <c r="P557" s="1106"/>
      <c r="Q557" s="1106"/>
      <c r="R557" s="1106"/>
      <c r="S557" s="1106"/>
      <c r="T557" s="1106"/>
      <c r="U557" s="1106"/>
      <c r="V557" s="1106"/>
      <c r="W557" s="1106"/>
      <c r="X557" s="1106"/>
      <c r="Y557" s="1106"/>
      <c r="Z557" s="1106"/>
      <c r="AA557" s="1106"/>
      <c r="AB557" s="1106"/>
      <c r="AC557" s="1106"/>
      <c r="AD557" s="1106"/>
      <c r="AE557" s="1106"/>
      <c r="AF557" s="1106"/>
      <c r="AG557" s="1106"/>
      <c r="AH557" s="1106"/>
      <c r="AI557" s="1106"/>
      <c r="AJ557" s="1106"/>
      <c r="AK557" s="1106"/>
      <c r="AL557" s="1106"/>
      <c r="AM557" s="1106"/>
      <c r="AN557" s="1106"/>
      <c r="AO557" s="1106"/>
      <c r="AP557" s="1106"/>
      <c r="AQ557" s="1106"/>
      <c r="AR557" s="1106"/>
      <c r="AS557" s="1106"/>
      <c r="AT557" s="1106"/>
      <c r="AU557" s="1106"/>
      <c r="AV557" s="1106"/>
      <c r="AW557" s="1106"/>
      <c r="AX557" s="1106"/>
      <c r="AY557" s="1106"/>
      <c r="AZ557" s="1106"/>
      <c r="BA557" s="1106"/>
      <c r="BB557" s="1106"/>
      <c r="BC557" s="1106"/>
      <c r="BD557" s="1106"/>
      <c r="BE557" s="1106"/>
      <c r="BF557" s="1106"/>
      <c r="BG557" s="1106"/>
      <c r="BH557" s="1106"/>
      <c r="BI557" s="1106"/>
      <c r="BJ557" s="1106"/>
      <c r="BK557" s="1106"/>
      <c r="BL557" s="1106"/>
      <c r="BM557" s="1106"/>
      <c r="BN557" s="1106"/>
      <c r="BO557" s="1106"/>
      <c r="BP557" s="1106"/>
      <c r="BQ557" s="1106"/>
      <c r="BR557" s="1106"/>
      <c r="BS557" s="1106"/>
      <c r="BT557" s="1106"/>
      <c r="BU557" s="1106"/>
      <c r="BV557" s="1106"/>
      <c r="BW557" s="1106"/>
      <c r="BX557" s="1106"/>
      <c r="BY557" s="1106"/>
      <c r="BZ557" s="1106"/>
      <c r="CA557" s="1106"/>
      <c r="CB557" s="1106"/>
      <c r="CC557" s="1106"/>
      <c r="CD557" s="1106"/>
      <c r="CE557" s="1106"/>
      <c r="CF557" s="1106"/>
      <c r="CG557" s="1106"/>
      <c r="CH557" s="1106"/>
      <c r="CI557" s="1106"/>
      <c r="CJ557" s="1106"/>
      <c r="CK557" s="1106"/>
      <c r="CL557" s="1106"/>
      <c r="CM557" s="1106"/>
      <c r="CN557" s="1106"/>
      <c r="CO557" s="1106"/>
      <c r="CP557" s="1106"/>
      <c r="CQ557" s="1106"/>
      <c r="CR557" s="1106"/>
      <c r="CS557" s="1106"/>
      <c r="CT557" s="1106"/>
      <c r="CU557" s="1106"/>
      <c r="CV557" s="1106"/>
      <c r="CW557" s="1106"/>
      <c r="CX557" s="1106"/>
      <c r="CY557" s="1106"/>
    </row>
    <row r="558" spans="1:103" s="1116" customFormat="1" ht="15" hidden="1" customHeight="1">
      <c r="A558" s="1397"/>
      <c r="B558" s="1169"/>
      <c r="C558" s="1205"/>
      <c r="D558" s="1106"/>
      <c r="E558" s="1106"/>
      <c r="F558" s="1106"/>
      <c r="G558" s="1106"/>
      <c r="H558" s="1106"/>
      <c r="I558" s="1106"/>
      <c r="J558" s="1106"/>
      <c r="K558" s="1106"/>
      <c r="L558" s="1106"/>
      <c r="M558" s="1106"/>
      <c r="N558" s="1106"/>
      <c r="O558" s="1106"/>
      <c r="P558" s="1106"/>
      <c r="Q558" s="1106"/>
      <c r="R558" s="1106"/>
      <c r="S558" s="1106"/>
      <c r="T558" s="1106"/>
      <c r="U558" s="1106"/>
      <c r="V558" s="1106"/>
      <c r="W558" s="1106"/>
      <c r="X558" s="1106"/>
      <c r="Y558" s="1106"/>
      <c r="Z558" s="1106"/>
      <c r="AA558" s="1106"/>
      <c r="AB558" s="1106"/>
      <c r="AC558" s="1106"/>
      <c r="AD558" s="1106"/>
      <c r="AE558" s="1106"/>
      <c r="AF558" s="1106"/>
      <c r="AG558" s="1106"/>
      <c r="AH558" s="1106"/>
      <c r="AI558" s="1106"/>
      <c r="AJ558" s="1106"/>
      <c r="AK558" s="1106"/>
      <c r="AL558" s="1106"/>
      <c r="AM558" s="1106"/>
      <c r="AN558" s="1106"/>
      <c r="AO558" s="1106"/>
      <c r="AP558" s="1106"/>
      <c r="AQ558" s="1106"/>
      <c r="AR558" s="1106"/>
      <c r="AS558" s="1106"/>
      <c r="AT558" s="1106"/>
      <c r="AU558" s="1106"/>
      <c r="AV558" s="1106"/>
      <c r="AW558" s="1106"/>
      <c r="AX558" s="1106"/>
      <c r="AY558" s="1106"/>
      <c r="AZ558" s="1106"/>
      <c r="BA558" s="1106"/>
      <c r="BB558" s="1106"/>
      <c r="BC558" s="1106"/>
      <c r="BD558" s="1106"/>
      <c r="BE558" s="1106"/>
      <c r="BF558" s="1106"/>
      <c r="BG558" s="1106"/>
      <c r="BH558" s="1106"/>
      <c r="BI558" s="1106"/>
      <c r="BJ558" s="1106"/>
      <c r="BK558" s="1106"/>
      <c r="BL558" s="1106"/>
      <c r="BM558" s="1106"/>
      <c r="BN558" s="1106"/>
      <c r="BO558" s="1106"/>
      <c r="BP558" s="1106"/>
      <c r="BQ558" s="1106"/>
      <c r="BR558" s="1106"/>
      <c r="BS558" s="1106"/>
      <c r="BT558" s="1106"/>
      <c r="BU558" s="1106"/>
      <c r="BV558" s="1106"/>
      <c r="BW558" s="1106"/>
      <c r="BX558" s="1106"/>
      <c r="BY558" s="1106"/>
      <c r="BZ558" s="1106"/>
      <c r="CA558" s="1106"/>
      <c r="CB558" s="1106"/>
      <c r="CC558" s="1106"/>
      <c r="CD558" s="1106"/>
      <c r="CE558" s="1106"/>
      <c r="CF558" s="1106"/>
      <c r="CG558" s="1106"/>
      <c r="CH558" s="1106"/>
      <c r="CI558" s="1106"/>
      <c r="CJ558" s="1106"/>
      <c r="CK558" s="1106"/>
      <c r="CL558" s="1106"/>
      <c r="CM558" s="1106"/>
      <c r="CN558" s="1106"/>
      <c r="CO558" s="1106"/>
      <c r="CP558" s="1106"/>
      <c r="CQ558" s="1106"/>
      <c r="CR558" s="1106"/>
      <c r="CS558" s="1106"/>
      <c r="CT558" s="1106"/>
      <c r="CU558" s="1106"/>
      <c r="CV558" s="1106"/>
      <c r="CW558" s="1106"/>
      <c r="CX558" s="1106"/>
      <c r="CY558" s="1106"/>
    </row>
    <row r="559" spans="1:103" s="1116" customFormat="1" ht="15" hidden="1" customHeight="1">
      <c r="A559" s="1397"/>
      <c r="B559" s="1169"/>
      <c r="C559" s="1205"/>
      <c r="D559" s="1106"/>
      <c r="E559" s="1106"/>
      <c r="F559" s="1106"/>
      <c r="G559" s="1106"/>
      <c r="H559" s="1106"/>
      <c r="I559" s="1106"/>
      <c r="J559" s="1106"/>
      <c r="K559" s="1106"/>
      <c r="L559" s="1106"/>
      <c r="M559" s="1106"/>
      <c r="N559" s="1106"/>
      <c r="O559" s="1106"/>
      <c r="P559" s="1106"/>
      <c r="Q559" s="1106"/>
      <c r="R559" s="1106"/>
      <c r="S559" s="1106"/>
      <c r="T559" s="1106"/>
      <c r="U559" s="1106"/>
      <c r="V559" s="1106"/>
      <c r="W559" s="1106"/>
      <c r="X559" s="1106"/>
      <c r="Y559" s="1106"/>
      <c r="Z559" s="1106"/>
      <c r="AA559" s="1106"/>
      <c r="AB559" s="1106"/>
      <c r="AC559" s="1106"/>
      <c r="AD559" s="1106"/>
      <c r="AE559" s="1106"/>
      <c r="AF559" s="1106"/>
      <c r="AG559" s="1106"/>
      <c r="AH559" s="1106"/>
      <c r="AI559" s="1106"/>
      <c r="AJ559" s="1106"/>
      <c r="AK559" s="1106"/>
      <c r="AL559" s="1106"/>
      <c r="AM559" s="1106"/>
      <c r="AN559" s="1106"/>
      <c r="AO559" s="1106"/>
      <c r="AP559" s="1106"/>
      <c r="AQ559" s="1106"/>
      <c r="AR559" s="1106"/>
      <c r="AS559" s="1106"/>
      <c r="AT559" s="1106"/>
      <c r="AU559" s="1106"/>
      <c r="AV559" s="1106"/>
      <c r="AW559" s="1106"/>
      <c r="AX559" s="1106"/>
      <c r="AY559" s="1106"/>
      <c r="AZ559" s="1106"/>
      <c r="BA559" s="1106"/>
      <c r="BB559" s="1106"/>
      <c r="BC559" s="1106"/>
      <c r="BD559" s="1106"/>
      <c r="BE559" s="1106"/>
      <c r="BF559" s="1106"/>
      <c r="BG559" s="1106"/>
      <c r="BH559" s="1106"/>
      <c r="BI559" s="1106"/>
      <c r="BJ559" s="1106"/>
      <c r="BK559" s="1106"/>
      <c r="BL559" s="1106"/>
      <c r="BM559" s="1106"/>
      <c r="BN559" s="1106"/>
      <c r="BO559" s="1106"/>
      <c r="BP559" s="1106"/>
      <c r="BQ559" s="1106"/>
      <c r="BR559" s="1106"/>
      <c r="BS559" s="1106"/>
      <c r="BT559" s="1106"/>
      <c r="BU559" s="1106"/>
      <c r="BV559" s="1106"/>
      <c r="BW559" s="1106"/>
      <c r="BX559" s="1106"/>
      <c r="BY559" s="1106"/>
      <c r="BZ559" s="1106"/>
      <c r="CA559" s="1106"/>
      <c r="CB559" s="1106"/>
      <c r="CC559" s="1106"/>
      <c r="CD559" s="1106"/>
      <c r="CE559" s="1106"/>
      <c r="CF559" s="1106"/>
      <c r="CG559" s="1106"/>
      <c r="CH559" s="1106"/>
      <c r="CI559" s="1106"/>
      <c r="CJ559" s="1106"/>
      <c r="CK559" s="1106"/>
      <c r="CL559" s="1106"/>
      <c r="CM559" s="1106"/>
      <c r="CN559" s="1106"/>
      <c r="CO559" s="1106"/>
      <c r="CP559" s="1106"/>
      <c r="CQ559" s="1106"/>
      <c r="CR559" s="1106"/>
      <c r="CS559" s="1106"/>
      <c r="CT559" s="1106"/>
      <c r="CU559" s="1106"/>
      <c r="CV559" s="1106"/>
      <c r="CW559" s="1106"/>
      <c r="CX559" s="1106"/>
      <c r="CY559" s="1106"/>
    </row>
    <row r="560" spans="1:103" s="1116" customFormat="1" ht="15" hidden="1" customHeight="1">
      <c r="A560" s="1397"/>
      <c r="B560" s="1169"/>
      <c r="C560" s="1205"/>
      <c r="D560" s="1106"/>
      <c r="E560" s="1106"/>
      <c r="F560" s="1106"/>
      <c r="G560" s="1106"/>
      <c r="H560" s="1106"/>
      <c r="I560" s="1106"/>
      <c r="J560" s="1106"/>
      <c r="K560" s="1106"/>
      <c r="L560" s="1106"/>
      <c r="M560" s="1106"/>
      <c r="N560" s="1106"/>
      <c r="O560" s="1106"/>
      <c r="P560" s="1106"/>
      <c r="Q560" s="1106"/>
      <c r="R560" s="1106"/>
      <c r="S560" s="1106"/>
      <c r="T560" s="1106"/>
      <c r="U560" s="1106"/>
      <c r="V560" s="1106"/>
      <c r="W560" s="1106"/>
      <c r="X560" s="1106"/>
      <c r="Y560" s="1106"/>
      <c r="Z560" s="1106"/>
      <c r="AA560" s="1106"/>
      <c r="AB560" s="1106"/>
      <c r="AC560" s="1106"/>
      <c r="AD560" s="1106"/>
      <c r="AE560" s="1106"/>
      <c r="AF560" s="1106"/>
      <c r="AG560" s="1106"/>
      <c r="AH560" s="1106"/>
      <c r="AI560" s="1106"/>
      <c r="AJ560" s="1106"/>
      <c r="AK560" s="1106"/>
      <c r="AL560" s="1106"/>
      <c r="AM560" s="1106"/>
      <c r="AN560" s="1106"/>
      <c r="AO560" s="1106"/>
      <c r="AP560" s="1106"/>
      <c r="AQ560" s="1106"/>
      <c r="AR560" s="1106"/>
      <c r="AS560" s="1106"/>
      <c r="AT560" s="1106"/>
      <c r="AU560" s="1106"/>
      <c r="AV560" s="1106"/>
      <c r="AW560" s="1106"/>
      <c r="AX560" s="1106"/>
      <c r="AY560" s="1106"/>
      <c r="AZ560" s="1106"/>
      <c r="BA560" s="1106"/>
      <c r="BB560" s="1106"/>
      <c r="BC560" s="1106"/>
      <c r="BD560" s="1106"/>
      <c r="BE560" s="1106"/>
      <c r="BF560" s="1106"/>
      <c r="BG560" s="1106"/>
      <c r="BH560" s="1106"/>
      <c r="BI560" s="1106"/>
      <c r="BJ560" s="1106"/>
      <c r="BK560" s="1106"/>
      <c r="BL560" s="1106"/>
      <c r="BM560" s="1106"/>
      <c r="BN560" s="1106"/>
      <c r="BO560" s="1106"/>
      <c r="BP560" s="1106"/>
      <c r="BQ560" s="1106"/>
      <c r="BR560" s="1106"/>
      <c r="BS560" s="1106"/>
      <c r="BT560" s="1106"/>
      <c r="BU560" s="1106"/>
      <c r="BV560" s="1106"/>
      <c r="BW560" s="1106"/>
      <c r="BX560" s="1106"/>
      <c r="BY560" s="1106"/>
      <c r="BZ560" s="1106"/>
      <c r="CA560" s="1106"/>
      <c r="CB560" s="1106"/>
      <c r="CC560" s="1106"/>
      <c r="CD560" s="1106"/>
      <c r="CE560" s="1106"/>
      <c r="CF560" s="1106"/>
      <c r="CG560" s="1106"/>
      <c r="CH560" s="1106"/>
      <c r="CI560" s="1106"/>
      <c r="CJ560" s="1106"/>
      <c r="CK560" s="1106"/>
      <c r="CL560" s="1106"/>
      <c r="CM560" s="1106"/>
      <c r="CN560" s="1106"/>
      <c r="CO560" s="1106"/>
      <c r="CP560" s="1106"/>
      <c r="CQ560" s="1106"/>
      <c r="CR560" s="1106"/>
      <c r="CS560" s="1106"/>
      <c r="CT560" s="1106"/>
      <c r="CU560" s="1106"/>
      <c r="CV560" s="1106"/>
      <c r="CW560" s="1106"/>
      <c r="CX560" s="1106"/>
      <c r="CY560" s="1106"/>
    </row>
    <row r="561" spans="1:103" s="1116" customFormat="1" ht="15" hidden="1" customHeight="1">
      <c r="A561" s="1397"/>
      <c r="B561" s="1169"/>
      <c r="C561" s="1205"/>
      <c r="D561" s="1106"/>
      <c r="E561" s="1106"/>
      <c r="F561" s="1106"/>
      <c r="G561" s="1106"/>
      <c r="H561" s="1106"/>
      <c r="I561" s="1106"/>
      <c r="J561" s="1106"/>
      <c r="K561" s="1106"/>
      <c r="L561" s="1106"/>
      <c r="M561" s="1106"/>
      <c r="N561" s="1106"/>
      <c r="O561" s="1106"/>
      <c r="P561" s="1106"/>
      <c r="Q561" s="1106"/>
      <c r="R561" s="1106"/>
      <c r="S561" s="1106"/>
      <c r="T561" s="1106"/>
      <c r="U561" s="1106"/>
      <c r="V561" s="1106"/>
      <c r="W561" s="1106"/>
      <c r="X561" s="1106"/>
      <c r="Y561" s="1106"/>
      <c r="Z561" s="1106"/>
      <c r="AA561" s="1106"/>
      <c r="AB561" s="1106"/>
      <c r="AC561" s="1106"/>
      <c r="AD561" s="1106"/>
      <c r="AE561" s="1106"/>
      <c r="AF561" s="1106"/>
      <c r="AG561" s="1106"/>
      <c r="AH561" s="1106"/>
      <c r="AI561" s="1106"/>
      <c r="AJ561" s="1106"/>
      <c r="AK561" s="1106"/>
      <c r="AL561" s="1106"/>
      <c r="AM561" s="1106"/>
      <c r="AN561" s="1106"/>
      <c r="AO561" s="1106"/>
      <c r="AP561" s="1106"/>
      <c r="AQ561" s="1106"/>
      <c r="AR561" s="1106"/>
      <c r="AS561" s="1106"/>
      <c r="AT561" s="1106"/>
      <c r="AU561" s="1106"/>
      <c r="AV561" s="1106"/>
      <c r="AW561" s="1106"/>
      <c r="AX561" s="1106"/>
      <c r="AY561" s="1106"/>
      <c r="AZ561" s="1106"/>
      <c r="BA561" s="1106"/>
      <c r="BB561" s="1106"/>
      <c r="BC561" s="1106"/>
      <c r="BD561" s="1106"/>
      <c r="BE561" s="1106"/>
      <c r="BF561" s="1106"/>
      <c r="BG561" s="1106"/>
      <c r="BH561" s="1106"/>
      <c r="BI561" s="1106"/>
      <c r="BJ561" s="1106"/>
      <c r="BK561" s="1106"/>
      <c r="BL561" s="1106"/>
      <c r="BM561" s="1106"/>
      <c r="BN561" s="1106"/>
      <c r="BO561" s="1106"/>
      <c r="BP561" s="1106"/>
      <c r="BQ561" s="1106"/>
      <c r="BR561" s="1106"/>
      <c r="BS561" s="1106"/>
      <c r="BT561" s="1106"/>
      <c r="BU561" s="1106"/>
      <c r="BV561" s="1106"/>
      <c r="BW561" s="1106"/>
      <c r="BX561" s="1106"/>
      <c r="BY561" s="1106"/>
      <c r="BZ561" s="1106"/>
      <c r="CA561" s="1106"/>
      <c r="CB561" s="1106"/>
      <c r="CC561" s="1106"/>
      <c r="CD561" s="1106"/>
      <c r="CE561" s="1106"/>
      <c r="CF561" s="1106"/>
      <c r="CG561" s="1106"/>
      <c r="CH561" s="1106"/>
      <c r="CI561" s="1106"/>
      <c r="CJ561" s="1106"/>
      <c r="CK561" s="1106"/>
      <c r="CL561" s="1106"/>
      <c r="CM561" s="1106"/>
      <c r="CN561" s="1106"/>
      <c r="CO561" s="1106"/>
      <c r="CP561" s="1106"/>
      <c r="CQ561" s="1106"/>
      <c r="CR561" s="1106"/>
      <c r="CS561" s="1106"/>
      <c r="CT561" s="1106"/>
      <c r="CU561" s="1106"/>
      <c r="CV561" s="1106"/>
      <c r="CW561" s="1106"/>
      <c r="CX561" s="1106"/>
      <c r="CY561" s="1106"/>
    </row>
    <row r="562" spans="1:103" s="1116" customFormat="1" ht="15" hidden="1" customHeight="1">
      <c r="A562" s="1397"/>
      <c r="B562" s="1169"/>
      <c r="C562" s="1205"/>
      <c r="D562" s="1106"/>
      <c r="E562" s="1106"/>
      <c r="F562" s="1106"/>
      <c r="G562" s="1106"/>
      <c r="H562" s="1106"/>
      <c r="I562" s="1106"/>
      <c r="J562" s="1106"/>
      <c r="K562" s="1106"/>
      <c r="L562" s="1106"/>
      <c r="M562" s="1106"/>
      <c r="N562" s="1106"/>
      <c r="O562" s="1106"/>
      <c r="P562" s="1106"/>
      <c r="Q562" s="1106"/>
      <c r="R562" s="1106"/>
      <c r="S562" s="1106"/>
      <c r="T562" s="1106"/>
      <c r="U562" s="1106"/>
      <c r="V562" s="1106"/>
      <c r="W562" s="1106"/>
      <c r="X562" s="1106"/>
      <c r="Y562" s="1106"/>
      <c r="Z562" s="1106"/>
      <c r="AA562" s="1106"/>
      <c r="AB562" s="1106"/>
      <c r="AC562" s="1106"/>
      <c r="AD562" s="1106"/>
      <c r="AE562" s="1106"/>
      <c r="AF562" s="1106"/>
      <c r="AG562" s="1106"/>
      <c r="AH562" s="1106"/>
      <c r="AI562" s="1106"/>
      <c r="AJ562" s="1106"/>
      <c r="AK562" s="1106"/>
      <c r="AL562" s="1106"/>
      <c r="AM562" s="1106"/>
      <c r="AN562" s="1106"/>
      <c r="AO562" s="1106"/>
      <c r="AP562" s="1106"/>
      <c r="AQ562" s="1106"/>
      <c r="AR562" s="1106"/>
      <c r="AS562" s="1106"/>
      <c r="AT562" s="1106"/>
      <c r="AU562" s="1106"/>
      <c r="AV562" s="1106"/>
      <c r="AW562" s="1106"/>
      <c r="AX562" s="1106"/>
      <c r="AY562" s="1106"/>
      <c r="AZ562" s="1106"/>
      <c r="BA562" s="1106"/>
      <c r="BB562" s="1106"/>
      <c r="BC562" s="1106"/>
      <c r="BD562" s="1106"/>
      <c r="BE562" s="1106"/>
      <c r="BF562" s="1106"/>
      <c r="BG562" s="1106"/>
      <c r="BH562" s="1106"/>
      <c r="BI562" s="1106"/>
      <c r="BJ562" s="1106"/>
      <c r="BK562" s="1106"/>
      <c r="BL562" s="1106"/>
      <c r="BM562" s="1106"/>
      <c r="BN562" s="1106"/>
      <c r="BO562" s="1106"/>
      <c r="BP562" s="1106"/>
      <c r="BQ562" s="1106"/>
      <c r="BR562" s="1106"/>
      <c r="BS562" s="1106"/>
      <c r="BT562" s="1106"/>
      <c r="BU562" s="1106"/>
      <c r="BV562" s="1106"/>
      <c r="BW562" s="1106"/>
      <c r="BX562" s="1106"/>
      <c r="BY562" s="1106"/>
      <c r="BZ562" s="1106"/>
      <c r="CA562" s="1106"/>
      <c r="CB562" s="1106"/>
      <c r="CC562" s="1106"/>
      <c r="CD562" s="1106"/>
      <c r="CE562" s="1106"/>
      <c r="CF562" s="1106"/>
      <c r="CG562" s="1106"/>
      <c r="CH562" s="1106"/>
      <c r="CI562" s="1106"/>
      <c r="CJ562" s="1106"/>
      <c r="CK562" s="1106"/>
      <c r="CL562" s="1106"/>
      <c r="CM562" s="1106"/>
      <c r="CN562" s="1106"/>
      <c r="CO562" s="1106"/>
      <c r="CP562" s="1106"/>
      <c r="CQ562" s="1106"/>
      <c r="CR562" s="1106"/>
      <c r="CS562" s="1106"/>
      <c r="CT562" s="1106"/>
      <c r="CU562" s="1106"/>
      <c r="CV562" s="1106"/>
      <c r="CW562" s="1106"/>
      <c r="CX562" s="1106"/>
      <c r="CY562" s="1106"/>
    </row>
    <row r="563" spans="1:103" s="1116" customFormat="1" ht="15" hidden="1" customHeight="1">
      <c r="A563" s="1397"/>
      <c r="B563" s="1169"/>
      <c r="C563" s="1205"/>
      <c r="D563" s="1106"/>
      <c r="E563" s="1106"/>
      <c r="F563" s="1106"/>
      <c r="G563" s="1106"/>
      <c r="H563" s="1106"/>
      <c r="I563" s="1106"/>
      <c r="J563" s="1106"/>
      <c r="K563" s="1106"/>
      <c r="L563" s="1106"/>
      <c r="M563" s="1106"/>
      <c r="N563" s="1106"/>
      <c r="O563" s="1106"/>
      <c r="P563" s="1106"/>
      <c r="Q563" s="1106"/>
      <c r="R563" s="1106"/>
      <c r="S563" s="1106"/>
      <c r="T563" s="1106"/>
      <c r="U563" s="1106"/>
      <c r="V563" s="1106"/>
      <c r="W563" s="1106"/>
      <c r="X563" s="1106"/>
      <c r="Y563" s="1106"/>
      <c r="Z563" s="1106"/>
      <c r="AA563" s="1106"/>
      <c r="AB563" s="1106"/>
      <c r="AC563" s="1106"/>
      <c r="AD563" s="1106"/>
      <c r="AE563" s="1106"/>
      <c r="AF563" s="1106"/>
      <c r="AG563" s="1106"/>
      <c r="AH563" s="1106"/>
      <c r="AI563" s="1106"/>
      <c r="AJ563" s="1106"/>
      <c r="AK563" s="1106"/>
      <c r="AL563" s="1106"/>
      <c r="AM563" s="1106"/>
      <c r="AN563" s="1106"/>
      <c r="AO563" s="1106"/>
      <c r="AP563" s="1106"/>
      <c r="AQ563" s="1106"/>
      <c r="AR563" s="1106"/>
      <c r="AS563" s="1106"/>
      <c r="AT563" s="1106"/>
      <c r="AU563" s="1106"/>
      <c r="AV563" s="1106"/>
      <c r="AW563" s="1106"/>
      <c r="AX563" s="1106"/>
      <c r="AY563" s="1106"/>
      <c r="AZ563" s="1106"/>
      <c r="BA563" s="1106"/>
      <c r="BB563" s="1106"/>
      <c r="BC563" s="1106"/>
      <c r="BD563" s="1106"/>
      <c r="BE563" s="1106"/>
      <c r="BF563" s="1106"/>
      <c r="BG563" s="1106"/>
      <c r="BH563" s="1106"/>
      <c r="BI563" s="1106"/>
      <c r="BJ563" s="1106"/>
      <c r="BK563" s="1106"/>
      <c r="BL563" s="1106"/>
      <c r="BM563" s="1106"/>
      <c r="BN563" s="1106"/>
      <c r="BO563" s="1106"/>
      <c r="BP563" s="1106"/>
      <c r="BQ563" s="1106"/>
      <c r="BR563" s="1106"/>
      <c r="BS563" s="1106"/>
      <c r="BT563" s="1106"/>
      <c r="BU563" s="1106"/>
      <c r="BV563" s="1106"/>
      <c r="BW563" s="1106"/>
      <c r="BX563" s="1106"/>
      <c r="BY563" s="1106"/>
      <c r="BZ563" s="1106"/>
      <c r="CA563" s="1106"/>
      <c r="CB563" s="1106"/>
      <c r="CC563" s="1106"/>
      <c r="CD563" s="1106"/>
      <c r="CE563" s="1106"/>
      <c r="CF563" s="1106"/>
      <c r="CG563" s="1106"/>
      <c r="CH563" s="1106"/>
      <c r="CI563" s="1106"/>
      <c r="CJ563" s="1106"/>
      <c r="CK563" s="1106"/>
      <c r="CL563" s="1106"/>
      <c r="CM563" s="1106"/>
      <c r="CN563" s="1106"/>
      <c r="CO563" s="1106"/>
      <c r="CP563" s="1106"/>
      <c r="CQ563" s="1106"/>
      <c r="CR563" s="1106"/>
      <c r="CS563" s="1106"/>
      <c r="CT563" s="1106"/>
      <c r="CU563" s="1106"/>
      <c r="CV563" s="1106"/>
      <c r="CW563" s="1106"/>
      <c r="CX563" s="1106"/>
      <c r="CY563" s="1106"/>
    </row>
    <row r="564" spans="1:103" s="1116" customFormat="1" ht="15" hidden="1" customHeight="1">
      <c r="A564" s="1397"/>
      <c r="B564" s="1169"/>
      <c r="C564" s="1205"/>
      <c r="D564" s="1106"/>
      <c r="E564" s="1106"/>
      <c r="F564" s="1106"/>
      <c r="G564" s="1106"/>
      <c r="H564" s="1106"/>
      <c r="I564" s="1106"/>
      <c r="J564" s="1106"/>
      <c r="K564" s="1106"/>
      <c r="L564" s="1106"/>
      <c r="M564" s="1106"/>
      <c r="N564" s="1106"/>
      <c r="O564" s="1106"/>
      <c r="P564" s="1106"/>
      <c r="Q564" s="1106"/>
      <c r="R564" s="1106"/>
      <c r="S564" s="1106"/>
      <c r="T564" s="1106"/>
      <c r="U564" s="1106"/>
      <c r="V564" s="1106"/>
      <c r="W564" s="1106"/>
      <c r="X564" s="1106"/>
      <c r="Y564" s="1106"/>
      <c r="Z564" s="1106"/>
      <c r="AA564" s="1106"/>
      <c r="AB564" s="1106"/>
      <c r="AC564" s="1106"/>
      <c r="AD564" s="1106"/>
      <c r="AE564" s="1106"/>
      <c r="AF564" s="1106"/>
      <c r="AG564" s="1106"/>
      <c r="AH564" s="1106"/>
      <c r="AI564" s="1106"/>
      <c r="AJ564" s="1106"/>
      <c r="AK564" s="1106"/>
      <c r="AL564" s="1106"/>
      <c r="AM564" s="1106"/>
      <c r="AN564" s="1106"/>
      <c r="AO564" s="1106"/>
      <c r="AP564" s="1106"/>
      <c r="AQ564" s="1106"/>
      <c r="AR564" s="1106"/>
      <c r="AS564" s="1106"/>
      <c r="AT564" s="1106"/>
      <c r="AU564" s="1106"/>
      <c r="AV564" s="1106"/>
      <c r="AW564" s="1106"/>
      <c r="AX564" s="1106"/>
      <c r="AY564" s="1106"/>
      <c r="AZ564" s="1106"/>
      <c r="BA564" s="1106"/>
      <c r="BB564" s="1106"/>
      <c r="BC564" s="1106"/>
      <c r="BD564" s="1106"/>
      <c r="BE564" s="1106"/>
      <c r="BF564" s="1106"/>
      <c r="BG564" s="1106"/>
      <c r="BH564" s="1106"/>
      <c r="BI564" s="1106"/>
      <c r="BJ564" s="1106"/>
      <c r="BK564" s="1106"/>
      <c r="BL564" s="1106"/>
      <c r="BM564" s="1106"/>
      <c r="BN564" s="1106"/>
      <c r="BO564" s="1106"/>
      <c r="BP564" s="1106"/>
      <c r="BQ564" s="1106"/>
      <c r="BR564" s="1106"/>
      <c r="BS564" s="1106"/>
      <c r="BT564" s="1106"/>
      <c r="BU564" s="1106"/>
      <c r="BV564" s="1106"/>
      <c r="BW564" s="1106"/>
      <c r="BX564" s="1106"/>
      <c r="BY564" s="1106"/>
      <c r="BZ564" s="1106"/>
      <c r="CA564" s="1106"/>
      <c r="CB564" s="1106"/>
      <c r="CC564" s="1106"/>
      <c r="CD564" s="1106"/>
      <c r="CE564" s="1106"/>
      <c r="CF564" s="1106"/>
      <c r="CG564" s="1106"/>
      <c r="CH564" s="1106"/>
      <c r="CI564" s="1106"/>
      <c r="CJ564" s="1106"/>
      <c r="CK564" s="1106"/>
      <c r="CL564" s="1106"/>
      <c r="CM564" s="1106"/>
      <c r="CN564" s="1106"/>
      <c r="CO564" s="1106"/>
      <c r="CP564" s="1106"/>
      <c r="CQ564" s="1106"/>
      <c r="CR564" s="1106"/>
      <c r="CS564" s="1106"/>
      <c r="CT564" s="1106"/>
      <c r="CU564" s="1106"/>
      <c r="CV564" s="1106"/>
      <c r="CW564" s="1106"/>
      <c r="CX564" s="1106"/>
      <c r="CY564" s="1106"/>
    </row>
    <row r="565" spans="1:103" s="1116" customFormat="1" ht="15" hidden="1" customHeight="1">
      <c r="A565" s="1397"/>
      <c r="B565" s="1169"/>
      <c r="C565" s="1205"/>
      <c r="D565" s="1106"/>
      <c r="E565" s="1106"/>
      <c r="F565" s="1106"/>
      <c r="G565" s="1106"/>
      <c r="H565" s="1106"/>
      <c r="I565" s="1106"/>
      <c r="J565" s="1106"/>
      <c r="K565" s="1106"/>
      <c r="L565" s="1106"/>
      <c r="M565" s="1106"/>
      <c r="N565" s="1106"/>
      <c r="O565" s="1106"/>
      <c r="P565" s="1106"/>
      <c r="Q565" s="1106"/>
      <c r="R565" s="1106"/>
      <c r="S565" s="1106"/>
      <c r="T565" s="1106"/>
      <c r="U565" s="1106"/>
      <c r="V565" s="1106"/>
      <c r="W565" s="1106"/>
      <c r="X565" s="1106"/>
      <c r="Y565" s="1106"/>
      <c r="Z565" s="1106"/>
      <c r="AA565" s="1106"/>
      <c r="AB565" s="1106"/>
      <c r="AC565" s="1106"/>
      <c r="AD565" s="1106"/>
      <c r="AE565" s="1106"/>
      <c r="AF565" s="1106"/>
      <c r="AG565" s="1106"/>
      <c r="AH565" s="1106"/>
      <c r="AI565" s="1106"/>
      <c r="AJ565" s="1106"/>
      <c r="AK565" s="1106"/>
      <c r="AL565" s="1106"/>
      <c r="AM565" s="1106"/>
      <c r="AN565" s="1106"/>
      <c r="AO565" s="1106"/>
      <c r="AP565" s="1106"/>
      <c r="AQ565" s="1106"/>
      <c r="AR565" s="1106"/>
      <c r="AS565" s="1106"/>
      <c r="AT565" s="1106"/>
      <c r="AU565" s="1106"/>
      <c r="AV565" s="1106"/>
      <c r="AW565" s="1106"/>
      <c r="AX565" s="1106"/>
      <c r="AY565" s="1106"/>
      <c r="AZ565" s="1106"/>
      <c r="BA565" s="1106"/>
      <c r="BB565" s="1106"/>
      <c r="BC565" s="1106"/>
      <c r="BD565" s="1106"/>
      <c r="BE565" s="1106"/>
      <c r="BF565" s="1106"/>
      <c r="BG565" s="1106"/>
      <c r="BH565" s="1106"/>
      <c r="BI565" s="1106"/>
      <c r="BJ565" s="1106"/>
      <c r="BK565" s="1106"/>
      <c r="BL565" s="1106"/>
      <c r="BM565" s="1106"/>
      <c r="BN565" s="1106"/>
      <c r="BO565" s="1106"/>
      <c r="BP565" s="1106"/>
      <c r="BQ565" s="1106"/>
      <c r="BR565" s="1106"/>
      <c r="BS565" s="1106"/>
      <c r="BT565" s="1106"/>
      <c r="BU565" s="1106"/>
      <c r="BV565" s="1106"/>
      <c r="BW565" s="1106"/>
      <c r="BX565" s="1106"/>
      <c r="BY565" s="1106"/>
      <c r="BZ565" s="1106"/>
      <c r="CA565" s="1106"/>
      <c r="CB565" s="1106"/>
      <c r="CC565" s="1106"/>
      <c r="CD565" s="1106"/>
      <c r="CE565" s="1106"/>
      <c r="CF565" s="1106"/>
      <c r="CG565" s="1106"/>
      <c r="CH565" s="1106"/>
      <c r="CI565" s="1106"/>
      <c r="CJ565" s="1106"/>
      <c r="CK565" s="1106"/>
      <c r="CL565" s="1106"/>
      <c r="CM565" s="1106"/>
      <c r="CN565" s="1106"/>
      <c r="CO565" s="1106"/>
      <c r="CP565" s="1106"/>
      <c r="CQ565" s="1106"/>
      <c r="CR565" s="1106"/>
      <c r="CS565" s="1106"/>
      <c r="CT565" s="1106"/>
      <c r="CU565" s="1106"/>
      <c r="CV565" s="1106"/>
      <c r="CW565" s="1106"/>
      <c r="CX565" s="1106"/>
      <c r="CY565" s="1106"/>
    </row>
    <row r="566" spans="1:103" s="1116" customFormat="1" ht="15" hidden="1" customHeight="1">
      <c r="A566" s="1397"/>
      <c r="B566" s="1169"/>
      <c r="C566" s="1205"/>
      <c r="D566" s="1106"/>
      <c r="E566" s="1106"/>
      <c r="F566" s="1106"/>
      <c r="G566" s="1106"/>
      <c r="H566" s="1106"/>
      <c r="I566" s="1106"/>
      <c r="J566" s="1106"/>
      <c r="K566" s="1106"/>
      <c r="L566" s="1106"/>
      <c r="M566" s="1106"/>
      <c r="N566" s="1106"/>
      <c r="O566" s="1106"/>
      <c r="P566" s="1106"/>
      <c r="Q566" s="1106"/>
      <c r="R566" s="1106"/>
      <c r="S566" s="1106"/>
      <c r="T566" s="1106"/>
      <c r="U566" s="1106"/>
      <c r="V566" s="1106"/>
      <c r="W566" s="1106"/>
      <c r="X566" s="1106"/>
      <c r="Y566" s="1106"/>
      <c r="Z566" s="1106"/>
      <c r="AA566" s="1106"/>
      <c r="AB566" s="1106"/>
      <c r="AC566" s="1106"/>
      <c r="AD566" s="1106"/>
      <c r="AE566" s="1106"/>
      <c r="AF566" s="1106"/>
      <c r="AG566" s="1106"/>
      <c r="AH566" s="1106"/>
      <c r="AI566" s="1106"/>
      <c r="AJ566" s="1106"/>
      <c r="AK566" s="1106"/>
      <c r="AL566" s="1106"/>
      <c r="AM566" s="1106"/>
      <c r="AN566" s="1106"/>
      <c r="AO566" s="1106"/>
      <c r="AP566" s="1106"/>
      <c r="AQ566" s="1106"/>
      <c r="AR566" s="1106"/>
      <c r="AS566" s="1106"/>
      <c r="AT566" s="1106"/>
      <c r="AU566" s="1106"/>
      <c r="AV566" s="1106"/>
      <c r="AW566" s="1106"/>
      <c r="AX566" s="1106"/>
      <c r="AY566" s="1106"/>
      <c r="AZ566" s="1106"/>
      <c r="BA566" s="1106"/>
      <c r="BB566" s="1106"/>
      <c r="BC566" s="1106"/>
      <c r="BD566" s="1106"/>
      <c r="BE566" s="1106"/>
      <c r="BF566" s="1106"/>
      <c r="BG566" s="1106"/>
      <c r="BH566" s="1106"/>
      <c r="BI566" s="1106"/>
      <c r="BJ566" s="1106"/>
      <c r="BK566" s="1106"/>
      <c r="BL566" s="1106"/>
      <c r="BM566" s="1106"/>
      <c r="BN566" s="1106"/>
      <c r="BO566" s="1106"/>
      <c r="BP566" s="1106"/>
      <c r="BQ566" s="1106"/>
      <c r="BR566" s="1106"/>
      <c r="BS566" s="1106"/>
      <c r="BT566" s="1106"/>
      <c r="BU566" s="1106"/>
      <c r="BV566" s="1106"/>
      <c r="BW566" s="1106"/>
      <c r="BX566" s="1106"/>
      <c r="BY566" s="1106"/>
      <c r="BZ566" s="1106"/>
      <c r="CA566" s="1106"/>
      <c r="CB566" s="1106"/>
      <c r="CC566" s="1106"/>
      <c r="CD566" s="1106"/>
      <c r="CE566" s="1106"/>
      <c r="CF566" s="1106"/>
      <c r="CG566" s="1106"/>
      <c r="CH566" s="1106"/>
      <c r="CI566" s="1106"/>
      <c r="CJ566" s="1106"/>
      <c r="CK566" s="1106"/>
      <c r="CL566" s="1106"/>
      <c r="CM566" s="1106"/>
      <c r="CN566" s="1106"/>
      <c r="CO566" s="1106"/>
      <c r="CP566" s="1106"/>
      <c r="CQ566" s="1106"/>
      <c r="CR566" s="1106"/>
      <c r="CS566" s="1106"/>
      <c r="CT566" s="1106"/>
      <c r="CU566" s="1106"/>
      <c r="CV566" s="1106"/>
      <c r="CW566" s="1106"/>
      <c r="CX566" s="1106"/>
      <c r="CY566" s="1106"/>
    </row>
    <row r="567" spans="1:103" s="1116" customFormat="1" ht="15" hidden="1" customHeight="1">
      <c r="A567" s="1397"/>
      <c r="B567" s="1169"/>
      <c r="C567" s="1205"/>
      <c r="D567" s="1106"/>
      <c r="E567" s="1106"/>
      <c r="F567" s="1106"/>
      <c r="G567" s="1106"/>
      <c r="H567" s="1106"/>
      <c r="I567" s="1106"/>
      <c r="J567" s="1106"/>
      <c r="K567" s="1106"/>
      <c r="L567" s="1106"/>
      <c r="M567" s="1106"/>
      <c r="N567" s="1106"/>
      <c r="O567" s="1106"/>
      <c r="P567" s="1106"/>
      <c r="Q567" s="1106"/>
      <c r="R567" s="1106"/>
      <c r="S567" s="1106"/>
      <c r="T567" s="1106"/>
      <c r="U567" s="1106"/>
      <c r="V567" s="1106"/>
      <c r="W567" s="1106"/>
      <c r="X567" s="1106"/>
      <c r="Y567" s="1106"/>
      <c r="Z567" s="1106"/>
      <c r="AA567" s="1106"/>
      <c r="AB567" s="1106"/>
      <c r="AC567" s="1106"/>
      <c r="AD567" s="1106"/>
      <c r="AE567" s="1106"/>
      <c r="AF567" s="1106"/>
      <c r="AG567" s="1106"/>
      <c r="AH567" s="1106"/>
      <c r="AI567" s="1106"/>
      <c r="AJ567" s="1106"/>
      <c r="AK567" s="1106"/>
      <c r="AL567" s="1106"/>
      <c r="AM567" s="1106"/>
      <c r="AN567" s="1106"/>
      <c r="AO567" s="1106"/>
      <c r="AP567" s="1106"/>
      <c r="AQ567" s="1106"/>
      <c r="AR567" s="1106"/>
      <c r="AS567" s="1106"/>
      <c r="AT567" s="1106"/>
      <c r="AU567" s="1106"/>
      <c r="AV567" s="1106"/>
      <c r="AW567" s="1106"/>
      <c r="AX567" s="1106"/>
      <c r="AY567" s="1106"/>
      <c r="AZ567" s="1106"/>
      <c r="BA567" s="1106"/>
      <c r="BB567" s="1106"/>
      <c r="BC567" s="1106"/>
      <c r="BD567" s="1106"/>
      <c r="BE567" s="1106"/>
      <c r="BF567" s="1106"/>
      <c r="BG567" s="1106"/>
      <c r="BH567" s="1106"/>
      <c r="BI567" s="1106"/>
      <c r="BJ567" s="1106"/>
      <c r="BK567" s="1106"/>
      <c r="BL567" s="1106"/>
      <c r="BM567" s="1106"/>
      <c r="BN567" s="1106"/>
      <c r="BO567" s="1106"/>
      <c r="BP567" s="1106"/>
      <c r="BQ567" s="1106"/>
      <c r="BR567" s="1106"/>
      <c r="BS567" s="1106"/>
      <c r="BT567" s="1106"/>
      <c r="BU567" s="1106"/>
      <c r="BV567" s="1106"/>
      <c r="BW567" s="1106"/>
      <c r="BX567" s="1106"/>
      <c r="BY567" s="1106"/>
      <c r="BZ567" s="1106"/>
      <c r="CA567" s="1106"/>
      <c r="CB567" s="1106"/>
      <c r="CC567" s="1106"/>
      <c r="CD567" s="1106"/>
      <c r="CE567" s="1106"/>
      <c r="CF567" s="1106"/>
      <c r="CG567" s="1106"/>
      <c r="CH567" s="1106"/>
      <c r="CI567" s="1106"/>
      <c r="CJ567" s="1106"/>
      <c r="CK567" s="1106"/>
      <c r="CL567" s="1106"/>
      <c r="CM567" s="1106"/>
      <c r="CN567" s="1106"/>
      <c r="CO567" s="1106"/>
      <c r="CP567" s="1106"/>
      <c r="CQ567" s="1106"/>
      <c r="CR567" s="1106"/>
      <c r="CS567" s="1106"/>
      <c r="CT567" s="1106"/>
      <c r="CU567" s="1106"/>
      <c r="CV567" s="1106"/>
      <c r="CW567" s="1106"/>
      <c r="CX567" s="1106"/>
      <c r="CY567" s="1106"/>
    </row>
    <row r="568" spans="1:103" s="1116" customFormat="1" ht="15" hidden="1" customHeight="1">
      <c r="A568" s="1397"/>
      <c r="B568" s="1169"/>
      <c r="C568" s="1205"/>
      <c r="D568" s="1106"/>
      <c r="E568" s="1106"/>
      <c r="F568" s="1106"/>
      <c r="G568" s="1106"/>
      <c r="H568" s="1106"/>
      <c r="I568" s="1106"/>
      <c r="J568" s="1106"/>
      <c r="K568" s="1106"/>
      <c r="L568" s="1106"/>
      <c r="M568" s="1106"/>
      <c r="N568" s="1106"/>
      <c r="O568" s="1106"/>
      <c r="P568" s="1106"/>
      <c r="Q568" s="1106"/>
      <c r="R568" s="1106"/>
      <c r="S568" s="1106"/>
      <c r="T568" s="1106"/>
      <c r="U568" s="1106"/>
      <c r="V568" s="1106"/>
      <c r="W568" s="1106"/>
      <c r="X568" s="1106"/>
      <c r="Y568" s="1106"/>
      <c r="Z568" s="1106"/>
      <c r="AA568" s="1106"/>
      <c r="AB568" s="1106"/>
      <c r="AC568" s="1106"/>
      <c r="AD568" s="1106"/>
      <c r="AE568" s="1106"/>
      <c r="AF568" s="1106"/>
      <c r="AG568" s="1106"/>
      <c r="AH568" s="1106"/>
      <c r="AI568" s="1106"/>
      <c r="AJ568" s="1106"/>
      <c r="AK568" s="1106"/>
      <c r="AL568" s="1106"/>
      <c r="AM568" s="1106"/>
      <c r="AN568" s="1106"/>
      <c r="AO568" s="1106"/>
      <c r="AP568" s="1106"/>
      <c r="AQ568" s="1106"/>
      <c r="AR568" s="1106"/>
      <c r="AS568" s="1106"/>
      <c r="AT568" s="1106"/>
      <c r="AU568" s="1106"/>
      <c r="AV568" s="1106"/>
      <c r="AW568" s="1106"/>
      <c r="AX568" s="1106"/>
      <c r="AY568" s="1106"/>
      <c r="AZ568" s="1106"/>
      <c r="BA568" s="1106"/>
      <c r="BB568" s="1106"/>
      <c r="BC568" s="1106"/>
      <c r="BD568" s="1106"/>
      <c r="BE568" s="1106"/>
      <c r="BF568" s="1106"/>
      <c r="BG568" s="1106"/>
      <c r="BH568" s="1106"/>
      <c r="BI568" s="1106"/>
      <c r="BJ568" s="1106"/>
      <c r="BK568" s="1106"/>
      <c r="BL568" s="1106"/>
      <c r="BM568" s="1106"/>
      <c r="BN568" s="1106"/>
      <c r="BO568" s="1106"/>
      <c r="BP568" s="1106"/>
      <c r="BQ568" s="1106"/>
      <c r="BR568" s="1106"/>
      <c r="BS568" s="1106"/>
      <c r="BT568" s="1106"/>
      <c r="BU568" s="1106"/>
      <c r="BV568" s="1106"/>
      <c r="BW568" s="1106"/>
      <c r="BX568" s="1106"/>
      <c r="BY568" s="1106"/>
      <c r="BZ568" s="1106"/>
      <c r="CA568" s="1106"/>
      <c r="CB568" s="1106"/>
      <c r="CC568" s="1106"/>
      <c r="CD568" s="1106"/>
      <c r="CE568" s="1106"/>
      <c r="CF568" s="1106"/>
      <c r="CG568" s="1106"/>
      <c r="CH568" s="1106"/>
      <c r="CI568" s="1106"/>
      <c r="CJ568" s="1106"/>
      <c r="CK568" s="1106"/>
      <c r="CL568" s="1106"/>
      <c r="CM568" s="1106"/>
      <c r="CN568" s="1106"/>
      <c r="CO568" s="1106"/>
      <c r="CP568" s="1106"/>
      <c r="CQ568" s="1106"/>
      <c r="CR568" s="1106"/>
      <c r="CS568" s="1106"/>
      <c r="CT568" s="1106"/>
      <c r="CU568" s="1106"/>
      <c r="CV568" s="1106"/>
      <c r="CW568" s="1106"/>
      <c r="CX568" s="1106"/>
      <c r="CY568" s="1106"/>
    </row>
    <row r="569" spans="1:103" s="1116" customFormat="1" ht="15" hidden="1" customHeight="1">
      <c r="A569" s="1397"/>
      <c r="B569" s="1169"/>
      <c r="C569" s="1205"/>
      <c r="D569" s="1106"/>
      <c r="E569" s="1106"/>
      <c r="F569" s="1106"/>
      <c r="G569" s="1106"/>
      <c r="H569" s="1106"/>
      <c r="I569" s="1106"/>
      <c r="J569" s="1106"/>
      <c r="K569" s="1106"/>
      <c r="L569" s="1106"/>
      <c r="M569" s="1106"/>
      <c r="N569" s="1106"/>
      <c r="O569" s="1106"/>
      <c r="P569" s="1106"/>
      <c r="Q569" s="1106"/>
      <c r="R569" s="1106"/>
      <c r="S569" s="1106"/>
      <c r="T569" s="1106"/>
      <c r="U569" s="1106"/>
      <c r="V569" s="1106"/>
      <c r="W569" s="1106"/>
      <c r="X569" s="1106"/>
      <c r="Y569" s="1106"/>
      <c r="Z569" s="1106"/>
      <c r="AA569" s="1106"/>
      <c r="AB569" s="1106"/>
      <c r="AC569" s="1106"/>
      <c r="AD569" s="1106"/>
      <c r="AE569" s="1106"/>
      <c r="AF569" s="1106"/>
      <c r="AG569" s="1106"/>
      <c r="AH569" s="1106"/>
      <c r="AI569" s="1106"/>
      <c r="AJ569" s="1106"/>
      <c r="AK569" s="1106"/>
      <c r="AL569" s="1106"/>
      <c r="AM569" s="1106"/>
      <c r="AN569" s="1106"/>
      <c r="AO569" s="1106"/>
      <c r="AP569" s="1106"/>
      <c r="AQ569" s="1106"/>
      <c r="AR569" s="1106"/>
      <c r="AS569" s="1106"/>
      <c r="AT569" s="1106"/>
      <c r="AU569" s="1106"/>
      <c r="AV569" s="1106"/>
      <c r="AW569" s="1106"/>
      <c r="AX569" s="1106"/>
      <c r="AY569" s="1106"/>
      <c r="AZ569" s="1106"/>
      <c r="BA569" s="1106"/>
      <c r="BB569" s="1106"/>
      <c r="BC569" s="1106"/>
      <c r="BD569" s="1106"/>
      <c r="BE569" s="1106"/>
      <c r="BF569" s="1106"/>
      <c r="BG569" s="1106"/>
      <c r="BH569" s="1106"/>
      <c r="BI569" s="1106"/>
      <c r="BJ569" s="1106"/>
      <c r="BK569" s="1106"/>
      <c r="BL569" s="1106"/>
      <c r="BM569" s="1106"/>
      <c r="BN569" s="1106"/>
      <c r="BO569" s="1106"/>
      <c r="BP569" s="1106"/>
      <c r="BQ569" s="1106"/>
      <c r="BR569" s="1106"/>
      <c r="BS569" s="1106"/>
      <c r="BT569" s="1106"/>
      <c r="BU569" s="1106"/>
      <c r="BV569" s="1106"/>
      <c r="BW569" s="1106"/>
      <c r="BX569" s="1106"/>
      <c r="BY569" s="1106"/>
      <c r="BZ569" s="1106"/>
      <c r="CA569" s="1106"/>
      <c r="CB569" s="1106"/>
      <c r="CC569" s="1106"/>
      <c r="CD569" s="1106"/>
      <c r="CE569" s="1106"/>
      <c r="CF569" s="1106"/>
      <c r="CG569" s="1106"/>
      <c r="CH569" s="1106"/>
      <c r="CI569" s="1106"/>
      <c r="CJ569" s="1106"/>
      <c r="CK569" s="1106"/>
      <c r="CL569" s="1106"/>
      <c r="CM569" s="1106"/>
      <c r="CN569" s="1106"/>
      <c r="CO569" s="1106"/>
      <c r="CP569" s="1106"/>
      <c r="CQ569" s="1106"/>
      <c r="CR569" s="1106"/>
      <c r="CS569" s="1106"/>
      <c r="CT569" s="1106"/>
      <c r="CU569" s="1106"/>
      <c r="CV569" s="1106"/>
      <c r="CW569" s="1106"/>
      <c r="CX569" s="1106"/>
      <c r="CY569" s="1106"/>
    </row>
    <row r="570" spans="1:103" s="1116" customFormat="1" ht="15" hidden="1" customHeight="1">
      <c r="A570" s="1397"/>
      <c r="B570" s="1169"/>
      <c r="C570" s="1205"/>
      <c r="D570" s="1106"/>
      <c r="E570" s="1106"/>
      <c r="F570" s="1106"/>
      <c r="G570" s="1106"/>
      <c r="H570" s="1106"/>
      <c r="I570" s="1106"/>
      <c r="J570" s="1106"/>
      <c r="K570" s="1106"/>
      <c r="L570" s="1106"/>
      <c r="M570" s="1106"/>
      <c r="N570" s="1106"/>
      <c r="O570" s="1106"/>
      <c r="P570" s="1106"/>
      <c r="Q570" s="1106"/>
      <c r="R570" s="1106"/>
      <c r="S570" s="1106"/>
      <c r="T570" s="1106"/>
      <c r="U570" s="1106"/>
      <c r="V570" s="1106"/>
      <c r="W570" s="1106"/>
      <c r="X570" s="1106"/>
      <c r="Y570" s="1106"/>
      <c r="Z570" s="1106"/>
      <c r="AA570" s="1106"/>
      <c r="AB570" s="1106"/>
      <c r="AC570" s="1106"/>
      <c r="AD570" s="1106"/>
      <c r="AE570" s="1106"/>
      <c r="AF570" s="1106"/>
      <c r="AG570" s="1106"/>
      <c r="AH570" s="1106"/>
      <c r="AI570" s="1106"/>
      <c r="AJ570" s="1106"/>
      <c r="AK570" s="1106"/>
      <c r="AL570" s="1106"/>
      <c r="AM570" s="1106"/>
      <c r="AN570" s="1106"/>
      <c r="AO570" s="1106"/>
      <c r="AP570" s="1106"/>
      <c r="AQ570" s="1106"/>
      <c r="AR570" s="1106"/>
      <c r="AS570" s="1106"/>
      <c r="AT570" s="1106"/>
      <c r="AU570" s="1106"/>
      <c r="AV570" s="1106"/>
      <c r="AW570" s="1106"/>
      <c r="AX570" s="1106"/>
      <c r="AY570" s="1106"/>
      <c r="AZ570" s="1106"/>
      <c r="BA570" s="1106"/>
      <c r="BB570" s="1106"/>
      <c r="BC570" s="1106"/>
      <c r="BD570" s="1106"/>
      <c r="BE570" s="1106"/>
      <c r="BF570" s="1106"/>
      <c r="BG570" s="1106"/>
      <c r="BH570" s="1106"/>
      <c r="BI570" s="1106"/>
      <c r="BJ570" s="1106"/>
      <c r="BK570" s="1106"/>
      <c r="BL570" s="1106"/>
      <c r="BM570" s="1106"/>
      <c r="BN570" s="1106"/>
      <c r="BO570" s="1106"/>
      <c r="BP570" s="1106"/>
      <c r="BQ570" s="1106"/>
      <c r="BR570" s="1106"/>
      <c r="BS570" s="1106"/>
      <c r="BT570" s="1106"/>
      <c r="BU570" s="1106"/>
      <c r="BV570" s="1106"/>
      <c r="BW570" s="1106"/>
      <c r="BX570" s="1106"/>
      <c r="BY570" s="1106"/>
      <c r="BZ570" s="1106"/>
      <c r="CA570" s="1106"/>
      <c r="CB570" s="1106"/>
      <c r="CC570" s="1106"/>
      <c r="CD570" s="1106"/>
      <c r="CE570" s="1106"/>
      <c r="CF570" s="1106"/>
      <c r="CG570" s="1106"/>
      <c r="CH570" s="1106"/>
      <c r="CI570" s="1106"/>
      <c r="CJ570" s="1106"/>
      <c r="CK570" s="1106"/>
      <c r="CL570" s="1106"/>
      <c r="CM570" s="1106"/>
      <c r="CN570" s="1106"/>
      <c r="CO570" s="1106"/>
      <c r="CP570" s="1106"/>
      <c r="CQ570" s="1106"/>
      <c r="CR570" s="1106"/>
      <c r="CS570" s="1106"/>
      <c r="CT570" s="1106"/>
      <c r="CU570" s="1106"/>
      <c r="CV570" s="1106"/>
      <c r="CW570" s="1106"/>
      <c r="CX570" s="1106"/>
      <c r="CY570" s="1106"/>
    </row>
    <row r="571" spans="1:103" s="1116" customFormat="1" ht="15" hidden="1" customHeight="1">
      <c r="A571" s="1397"/>
      <c r="B571" s="1169"/>
      <c r="C571" s="1205"/>
      <c r="D571" s="1106"/>
      <c r="E571" s="1106"/>
      <c r="F571" s="1106"/>
      <c r="G571" s="1106"/>
      <c r="H571" s="1106"/>
      <c r="I571" s="1106"/>
      <c r="J571" s="1106"/>
      <c r="K571" s="1106"/>
      <c r="L571" s="1106"/>
      <c r="M571" s="1106"/>
      <c r="N571" s="1106"/>
      <c r="O571" s="1106"/>
      <c r="P571" s="1106"/>
      <c r="Q571" s="1106"/>
      <c r="R571" s="1106"/>
      <c r="S571" s="1106"/>
      <c r="T571" s="1106"/>
      <c r="U571" s="1106"/>
      <c r="V571" s="1106"/>
      <c r="W571" s="1106"/>
      <c r="X571" s="1106"/>
      <c r="Y571" s="1106"/>
      <c r="Z571" s="1106"/>
      <c r="AA571" s="1106"/>
      <c r="AB571" s="1106"/>
      <c r="AC571" s="1106"/>
      <c r="AD571" s="1106"/>
      <c r="AE571" s="1106"/>
      <c r="AF571" s="1106"/>
      <c r="AG571" s="1106"/>
      <c r="AH571" s="1106"/>
      <c r="AI571" s="1106"/>
      <c r="AJ571" s="1106"/>
      <c r="AK571" s="1106"/>
      <c r="AL571" s="1106"/>
      <c r="AM571" s="1106"/>
      <c r="AN571" s="1106"/>
      <c r="AO571" s="1106"/>
      <c r="AP571" s="1106"/>
      <c r="AQ571" s="1106"/>
      <c r="AR571" s="1106"/>
      <c r="AS571" s="1106"/>
      <c r="AT571" s="1106"/>
      <c r="AU571" s="1106"/>
      <c r="AV571" s="1106"/>
      <c r="AW571" s="1106"/>
      <c r="AX571" s="1106"/>
      <c r="AY571" s="1106"/>
      <c r="AZ571" s="1106"/>
      <c r="BA571" s="1106"/>
      <c r="BB571" s="1106"/>
      <c r="BC571" s="1106"/>
      <c r="BD571" s="1106"/>
      <c r="BE571" s="1106"/>
      <c r="BF571" s="1106"/>
      <c r="BG571" s="1106"/>
      <c r="BH571" s="1106"/>
      <c r="BI571" s="1106"/>
      <c r="BJ571" s="1106"/>
      <c r="BK571" s="1106"/>
      <c r="BL571" s="1106"/>
      <c r="BM571" s="1106"/>
      <c r="BN571" s="1106"/>
      <c r="BO571" s="1106"/>
      <c r="BP571" s="1106"/>
      <c r="BQ571" s="1106"/>
      <c r="BR571" s="1106"/>
      <c r="BS571" s="1106"/>
      <c r="BT571" s="1106"/>
      <c r="BU571" s="1106"/>
      <c r="BV571" s="1106"/>
      <c r="BW571" s="1106"/>
      <c r="BX571" s="1106"/>
      <c r="BY571" s="1106"/>
      <c r="BZ571" s="1106"/>
      <c r="CA571" s="1106"/>
      <c r="CB571" s="1106"/>
      <c r="CC571" s="1106"/>
      <c r="CD571" s="1106"/>
      <c r="CE571" s="1106"/>
      <c r="CF571" s="1106"/>
      <c r="CG571" s="1106"/>
      <c r="CH571" s="1106"/>
      <c r="CI571" s="1106"/>
      <c r="CJ571" s="1106"/>
      <c r="CK571" s="1106"/>
      <c r="CL571" s="1106"/>
      <c r="CM571" s="1106"/>
      <c r="CN571" s="1106"/>
      <c r="CO571" s="1106"/>
      <c r="CP571" s="1106"/>
      <c r="CQ571" s="1106"/>
      <c r="CR571" s="1106"/>
      <c r="CS571" s="1106"/>
      <c r="CT571" s="1106"/>
      <c r="CU571" s="1106"/>
      <c r="CV571" s="1106"/>
      <c r="CW571" s="1106"/>
      <c r="CX571" s="1106"/>
      <c r="CY571" s="1106"/>
    </row>
    <row r="572" spans="1:103" s="1116" customFormat="1" ht="15" hidden="1" customHeight="1">
      <c r="A572" s="1397"/>
      <c r="B572" s="1169"/>
      <c r="C572" s="1205"/>
      <c r="D572" s="1106"/>
      <c r="E572" s="1106"/>
      <c r="F572" s="1106"/>
      <c r="G572" s="1106"/>
      <c r="H572" s="1106"/>
      <c r="I572" s="1106"/>
      <c r="J572" s="1106"/>
      <c r="K572" s="1106"/>
      <c r="L572" s="1106"/>
      <c r="M572" s="1106"/>
      <c r="N572" s="1106"/>
      <c r="O572" s="1106"/>
      <c r="P572" s="1106"/>
      <c r="Q572" s="1106"/>
      <c r="R572" s="1106"/>
      <c r="S572" s="1106"/>
      <c r="T572" s="1106"/>
      <c r="U572" s="1106"/>
      <c r="V572" s="1106"/>
      <c r="W572" s="1106"/>
      <c r="X572" s="1106"/>
      <c r="Y572" s="1106"/>
      <c r="Z572" s="1106"/>
      <c r="AA572" s="1106"/>
      <c r="AB572" s="1106"/>
      <c r="AC572" s="1106"/>
      <c r="AD572" s="1106"/>
      <c r="AE572" s="1106"/>
      <c r="AF572" s="1106"/>
      <c r="AG572" s="1106"/>
      <c r="AH572" s="1106"/>
      <c r="AI572" s="1106"/>
      <c r="AJ572" s="1106"/>
      <c r="AK572" s="1106"/>
      <c r="AL572" s="1106"/>
      <c r="AM572" s="1106"/>
      <c r="AN572" s="1106"/>
      <c r="AO572" s="1106"/>
      <c r="AP572" s="1106"/>
      <c r="AQ572" s="1106"/>
      <c r="AR572" s="1106"/>
      <c r="AS572" s="1106"/>
      <c r="AT572" s="1106"/>
      <c r="AU572" s="1106"/>
      <c r="AV572" s="1106"/>
      <c r="AW572" s="1106"/>
      <c r="AX572" s="1106"/>
      <c r="AY572" s="1106"/>
      <c r="AZ572" s="1106"/>
      <c r="BA572" s="1106"/>
      <c r="BB572" s="1106"/>
      <c r="BC572" s="1106"/>
      <c r="BD572" s="1106"/>
      <c r="BE572" s="1106"/>
      <c r="BF572" s="1106"/>
      <c r="BG572" s="1106"/>
      <c r="BH572" s="1106"/>
      <c r="BI572" s="1106"/>
      <c r="BJ572" s="1106"/>
      <c r="BK572" s="1106"/>
      <c r="BL572" s="1106"/>
      <c r="BM572" s="1106"/>
      <c r="BN572" s="1106"/>
      <c r="BO572" s="1106"/>
      <c r="BP572" s="1106"/>
      <c r="BQ572" s="1106"/>
      <c r="BR572" s="1106"/>
      <c r="BS572" s="1106"/>
      <c r="BT572" s="1106"/>
      <c r="BU572" s="1106"/>
      <c r="BV572" s="1106"/>
      <c r="BW572" s="1106"/>
      <c r="BX572" s="1106"/>
      <c r="BY572" s="1106"/>
      <c r="BZ572" s="1106"/>
      <c r="CA572" s="1106"/>
      <c r="CB572" s="1106"/>
      <c r="CC572" s="1106"/>
      <c r="CD572" s="1106"/>
      <c r="CE572" s="1106"/>
      <c r="CF572" s="1106"/>
      <c r="CG572" s="1106"/>
      <c r="CH572" s="1106"/>
      <c r="CI572" s="1106"/>
      <c r="CJ572" s="1106"/>
      <c r="CK572" s="1106"/>
      <c r="CL572" s="1106"/>
      <c r="CM572" s="1106"/>
      <c r="CN572" s="1106"/>
      <c r="CO572" s="1106"/>
      <c r="CP572" s="1106"/>
      <c r="CQ572" s="1106"/>
      <c r="CR572" s="1106"/>
      <c r="CS572" s="1106"/>
      <c r="CT572" s="1106"/>
      <c r="CU572" s="1106"/>
      <c r="CV572" s="1106"/>
      <c r="CW572" s="1106"/>
      <c r="CX572" s="1106"/>
      <c r="CY572" s="1106"/>
    </row>
    <row r="573" spans="1:103" s="1116" customFormat="1" ht="15" hidden="1" customHeight="1">
      <c r="A573" s="1397"/>
      <c r="B573" s="1169"/>
      <c r="C573" s="1205"/>
      <c r="D573" s="1106"/>
      <c r="E573" s="1106"/>
      <c r="F573" s="1106"/>
      <c r="G573" s="1106"/>
      <c r="H573" s="1106"/>
      <c r="I573" s="1106"/>
      <c r="J573" s="1106"/>
      <c r="K573" s="1106"/>
      <c r="L573" s="1106"/>
      <c r="M573" s="1106"/>
      <c r="N573" s="1106"/>
      <c r="O573" s="1106"/>
      <c r="P573" s="1106"/>
      <c r="Q573" s="1106"/>
      <c r="R573" s="1106"/>
      <c r="S573" s="1106"/>
      <c r="T573" s="1106"/>
      <c r="U573" s="1106"/>
      <c r="V573" s="1106"/>
      <c r="W573" s="1106"/>
      <c r="X573" s="1106"/>
      <c r="Y573" s="1106"/>
      <c r="Z573" s="1106"/>
      <c r="AA573" s="1106"/>
      <c r="AB573" s="1106"/>
      <c r="AC573" s="1106"/>
      <c r="AD573" s="1106"/>
      <c r="AE573" s="1106"/>
      <c r="AF573" s="1106"/>
      <c r="AG573" s="1106"/>
      <c r="AH573" s="1106"/>
      <c r="AI573" s="1106"/>
      <c r="AJ573" s="1106"/>
      <c r="AK573" s="1106"/>
      <c r="AL573" s="1106"/>
      <c r="AM573" s="1106"/>
      <c r="AN573" s="1106"/>
      <c r="AO573" s="1106"/>
      <c r="AP573" s="1106"/>
      <c r="AQ573" s="1106"/>
      <c r="AR573" s="1106"/>
      <c r="AS573" s="1106"/>
      <c r="AT573" s="1106"/>
      <c r="AU573" s="1106"/>
      <c r="AV573" s="1106"/>
      <c r="AW573" s="1106"/>
      <c r="AX573" s="1106"/>
      <c r="AY573" s="1106"/>
      <c r="AZ573" s="1106"/>
      <c r="BA573" s="1106"/>
      <c r="BB573" s="1106"/>
      <c r="BC573" s="1106"/>
      <c r="BD573" s="1106"/>
      <c r="BE573" s="1106"/>
      <c r="BF573" s="1106"/>
      <c r="BG573" s="1106"/>
      <c r="BH573" s="1106"/>
      <c r="BI573" s="1106"/>
      <c r="BJ573" s="1106"/>
      <c r="BK573" s="1106"/>
      <c r="BL573" s="1106"/>
      <c r="BM573" s="1106"/>
      <c r="BN573" s="1106"/>
      <c r="BO573" s="1106"/>
      <c r="BP573" s="1106"/>
      <c r="BQ573" s="1106"/>
      <c r="BR573" s="1106"/>
      <c r="BS573" s="1106"/>
      <c r="BT573" s="1106"/>
      <c r="BU573" s="1106"/>
      <c r="BV573" s="1106"/>
      <c r="BW573" s="1106"/>
      <c r="BX573" s="1106"/>
      <c r="BY573" s="1106"/>
      <c r="BZ573" s="1106"/>
      <c r="CA573" s="1106"/>
      <c r="CB573" s="1106"/>
      <c r="CC573" s="1106"/>
      <c r="CD573" s="1106"/>
      <c r="CE573" s="1106"/>
      <c r="CF573" s="1106"/>
      <c r="CG573" s="1106"/>
      <c r="CH573" s="1106"/>
      <c r="CI573" s="1106"/>
      <c r="CJ573" s="1106"/>
      <c r="CK573" s="1106"/>
      <c r="CL573" s="1106"/>
      <c r="CM573" s="1106"/>
      <c r="CN573" s="1106"/>
      <c r="CO573" s="1106"/>
      <c r="CP573" s="1106"/>
      <c r="CQ573" s="1106"/>
      <c r="CR573" s="1106"/>
      <c r="CS573" s="1106"/>
      <c r="CT573" s="1106"/>
      <c r="CU573" s="1106"/>
      <c r="CV573" s="1106"/>
      <c r="CW573" s="1106"/>
      <c r="CX573" s="1106"/>
      <c r="CY573" s="1106"/>
    </row>
    <row r="574" spans="1:103" s="1116" customFormat="1" ht="15" hidden="1" customHeight="1">
      <c r="A574" s="1397"/>
      <c r="B574" s="1169"/>
      <c r="C574" s="1205"/>
      <c r="D574" s="1106"/>
      <c r="E574" s="1106"/>
      <c r="F574" s="1106"/>
      <c r="G574" s="1106"/>
      <c r="H574" s="1106"/>
      <c r="I574" s="1106"/>
      <c r="J574" s="1106"/>
      <c r="K574" s="1106"/>
      <c r="L574" s="1106"/>
      <c r="M574" s="1106"/>
      <c r="N574" s="1106"/>
      <c r="O574" s="1106"/>
      <c r="P574" s="1106"/>
      <c r="Q574" s="1106"/>
      <c r="R574" s="1106"/>
      <c r="S574" s="1106"/>
      <c r="T574" s="1106"/>
      <c r="U574" s="1106"/>
      <c r="V574" s="1106"/>
      <c r="W574" s="1106"/>
      <c r="X574" s="1106"/>
      <c r="Y574" s="1106"/>
      <c r="Z574" s="1106"/>
      <c r="AA574" s="1106"/>
      <c r="AB574" s="1106"/>
      <c r="AC574" s="1106"/>
      <c r="AD574" s="1106"/>
      <c r="AE574" s="1106"/>
      <c r="AF574" s="1106"/>
      <c r="AG574" s="1106"/>
      <c r="AH574" s="1106"/>
      <c r="AI574" s="1106"/>
      <c r="AJ574" s="1106"/>
      <c r="AK574" s="1106"/>
      <c r="AL574" s="1106"/>
      <c r="AM574" s="1106"/>
      <c r="AN574" s="1106"/>
      <c r="AO574" s="1106"/>
      <c r="AP574" s="1106"/>
      <c r="AQ574" s="1106"/>
      <c r="AR574" s="1106"/>
      <c r="AS574" s="1106"/>
      <c r="AT574" s="1106"/>
      <c r="AU574" s="1106"/>
      <c r="AV574" s="1106"/>
      <c r="AW574" s="1106"/>
      <c r="AX574" s="1106"/>
      <c r="AY574" s="1106"/>
      <c r="AZ574" s="1106"/>
      <c r="BA574" s="1106"/>
      <c r="BB574" s="1106"/>
      <c r="BC574" s="1106"/>
      <c r="BD574" s="1106"/>
      <c r="BE574" s="1106"/>
      <c r="BF574" s="1106"/>
      <c r="BG574" s="1106"/>
      <c r="BH574" s="1106"/>
      <c r="BI574" s="1106"/>
      <c r="BJ574" s="1106"/>
      <c r="BK574" s="1106"/>
      <c r="BL574" s="1106"/>
      <c r="BM574" s="1106"/>
      <c r="BN574" s="1106"/>
      <c r="BO574" s="1106"/>
      <c r="BP574" s="1106"/>
      <c r="BQ574" s="1106"/>
      <c r="BR574" s="1106"/>
      <c r="BS574" s="1106"/>
      <c r="BT574" s="1106"/>
      <c r="BU574" s="1106"/>
      <c r="BV574" s="1106"/>
      <c r="BW574" s="1106"/>
      <c r="BX574" s="1106"/>
      <c r="BY574" s="1106"/>
      <c r="BZ574" s="1106"/>
      <c r="CA574" s="1106"/>
      <c r="CB574" s="1106"/>
      <c r="CC574" s="1106"/>
      <c r="CD574" s="1106"/>
      <c r="CE574" s="1106"/>
      <c r="CF574" s="1106"/>
      <c r="CG574" s="1106"/>
      <c r="CH574" s="1106"/>
      <c r="CI574" s="1106"/>
      <c r="CJ574" s="1106"/>
      <c r="CK574" s="1106"/>
      <c r="CL574" s="1106"/>
      <c r="CM574" s="1106"/>
      <c r="CN574" s="1106"/>
      <c r="CO574" s="1106"/>
      <c r="CP574" s="1106"/>
      <c r="CQ574" s="1106"/>
      <c r="CR574" s="1106"/>
      <c r="CS574" s="1106"/>
      <c r="CT574" s="1106"/>
      <c r="CU574" s="1106"/>
      <c r="CV574" s="1106"/>
      <c r="CW574" s="1106"/>
      <c r="CX574" s="1106"/>
      <c r="CY574" s="1106"/>
    </row>
    <row r="575" spans="1:103" s="1116" customFormat="1" ht="15" hidden="1" customHeight="1">
      <c r="A575" s="1397"/>
      <c r="B575" s="1169"/>
      <c r="C575" s="1205"/>
      <c r="D575" s="1106"/>
      <c r="E575" s="1106"/>
      <c r="F575" s="1106"/>
      <c r="G575" s="1106"/>
      <c r="H575" s="1106"/>
      <c r="I575" s="1106"/>
      <c r="J575" s="1106"/>
      <c r="K575" s="1106"/>
      <c r="L575" s="1106"/>
      <c r="M575" s="1106"/>
      <c r="N575" s="1106"/>
      <c r="O575" s="1106"/>
      <c r="P575" s="1106"/>
      <c r="Q575" s="1106"/>
      <c r="R575" s="1106"/>
      <c r="S575" s="1106"/>
      <c r="T575" s="1106"/>
      <c r="U575" s="1106"/>
      <c r="V575" s="1106"/>
      <c r="W575" s="1106"/>
      <c r="X575" s="1106"/>
      <c r="Y575" s="1106"/>
      <c r="Z575" s="1106"/>
      <c r="AA575" s="1106"/>
      <c r="AB575" s="1106"/>
      <c r="AC575" s="1106"/>
      <c r="AD575" s="1106"/>
      <c r="AE575" s="1106"/>
      <c r="AF575" s="1106"/>
      <c r="AG575" s="1106"/>
      <c r="AH575" s="1106"/>
      <c r="AI575" s="1106"/>
      <c r="AJ575" s="1106"/>
      <c r="AK575" s="1106"/>
      <c r="AL575" s="1106"/>
      <c r="AM575" s="1106"/>
      <c r="AN575" s="1106"/>
      <c r="AO575" s="1106"/>
      <c r="AP575" s="1106"/>
      <c r="AQ575" s="1106"/>
      <c r="AR575" s="1106"/>
      <c r="AS575" s="1106"/>
      <c r="AT575" s="1106"/>
      <c r="AU575" s="1106"/>
      <c r="AV575" s="1106"/>
      <c r="AW575" s="1106"/>
      <c r="AX575" s="1106"/>
      <c r="AY575" s="1106"/>
      <c r="AZ575" s="1106"/>
      <c r="BA575" s="1106"/>
      <c r="BB575" s="1106"/>
      <c r="BC575" s="1106"/>
      <c r="BD575" s="1106"/>
      <c r="BE575" s="1106"/>
      <c r="BF575" s="1106"/>
      <c r="BG575" s="1106"/>
      <c r="BH575" s="1106"/>
      <c r="BI575" s="1106"/>
      <c r="BJ575" s="1106"/>
      <c r="BK575" s="1106"/>
      <c r="BL575" s="1106"/>
      <c r="BM575" s="1106"/>
      <c r="BN575" s="1106"/>
      <c r="BO575" s="1106"/>
      <c r="BP575" s="1106"/>
      <c r="BQ575" s="1106"/>
      <c r="BR575" s="1106"/>
      <c r="BS575" s="1106"/>
      <c r="BT575" s="1106"/>
      <c r="BU575" s="1106"/>
      <c r="BV575" s="1106"/>
      <c r="BW575" s="1106"/>
      <c r="BX575" s="1106"/>
      <c r="BY575" s="1106"/>
      <c r="BZ575" s="1106"/>
      <c r="CA575" s="1106"/>
      <c r="CB575" s="1106"/>
      <c r="CC575" s="1106"/>
      <c r="CD575" s="1106"/>
      <c r="CE575" s="1106"/>
      <c r="CF575" s="1106"/>
      <c r="CG575" s="1106"/>
      <c r="CH575" s="1106"/>
      <c r="CI575" s="1106"/>
      <c r="CJ575" s="1106"/>
      <c r="CK575" s="1106"/>
      <c r="CL575" s="1106"/>
      <c r="CM575" s="1106"/>
      <c r="CN575" s="1106"/>
      <c r="CO575" s="1106"/>
      <c r="CP575" s="1106"/>
      <c r="CQ575" s="1106"/>
      <c r="CR575" s="1106"/>
      <c r="CS575" s="1106"/>
      <c r="CT575" s="1106"/>
      <c r="CU575" s="1106"/>
      <c r="CV575" s="1106"/>
      <c r="CW575" s="1106"/>
      <c r="CX575" s="1106"/>
      <c r="CY575" s="1106"/>
    </row>
    <row r="576" spans="1:103" s="1116" customFormat="1" ht="15" hidden="1" customHeight="1">
      <c r="A576" s="1397"/>
      <c r="B576" s="1169"/>
      <c r="C576" s="1205"/>
      <c r="D576" s="1106"/>
      <c r="E576" s="1106"/>
      <c r="F576" s="1106"/>
      <c r="G576" s="1106"/>
      <c r="H576" s="1106"/>
      <c r="I576" s="1106"/>
      <c r="J576" s="1106"/>
      <c r="K576" s="1106"/>
      <c r="L576" s="1106"/>
      <c r="M576" s="1106"/>
      <c r="N576" s="1106"/>
      <c r="O576" s="1106"/>
      <c r="P576" s="1106"/>
      <c r="Q576" s="1106"/>
      <c r="R576" s="1106"/>
      <c r="S576" s="1106"/>
      <c r="T576" s="1106"/>
      <c r="U576" s="1106"/>
      <c r="V576" s="1106"/>
      <c r="W576" s="1106"/>
      <c r="X576" s="1106"/>
      <c r="Y576" s="1106"/>
      <c r="Z576" s="1106"/>
      <c r="AA576" s="1106"/>
      <c r="AB576" s="1106"/>
      <c r="AC576" s="1106"/>
      <c r="AD576" s="1106"/>
      <c r="AE576" s="1106"/>
      <c r="AF576" s="1106"/>
      <c r="AG576" s="1106"/>
      <c r="AH576" s="1106"/>
      <c r="AI576" s="1106"/>
      <c r="AJ576" s="1106"/>
      <c r="AK576" s="1106"/>
      <c r="AL576" s="1106"/>
      <c r="AM576" s="1106"/>
      <c r="AN576" s="1106"/>
      <c r="AO576" s="1106"/>
      <c r="AP576" s="1106"/>
      <c r="AQ576" s="1106"/>
      <c r="AR576" s="1106"/>
      <c r="AS576" s="1106"/>
      <c r="AT576" s="1106"/>
      <c r="AU576" s="1106"/>
      <c r="AV576" s="1106"/>
      <c r="AW576" s="1106"/>
      <c r="AX576" s="1106"/>
      <c r="AY576" s="1106"/>
      <c r="AZ576" s="1106"/>
      <c r="BA576" s="1106"/>
      <c r="BB576" s="1106"/>
      <c r="BC576" s="1106"/>
      <c r="BD576" s="1106"/>
      <c r="BE576" s="1106"/>
      <c r="BF576" s="1106"/>
      <c r="BG576" s="1106"/>
      <c r="BH576" s="1106"/>
      <c r="BI576" s="1106"/>
      <c r="BJ576" s="1106"/>
      <c r="BK576" s="1106"/>
      <c r="BL576" s="1106"/>
      <c r="BM576" s="1106"/>
      <c r="BN576" s="1106"/>
      <c r="BO576" s="1106"/>
      <c r="BP576" s="1106"/>
      <c r="BQ576" s="1106"/>
      <c r="BR576" s="1106"/>
      <c r="BS576" s="1106"/>
      <c r="BT576" s="1106"/>
      <c r="BU576" s="1106"/>
      <c r="BV576" s="1106"/>
      <c r="BW576" s="1106"/>
      <c r="BX576" s="1106"/>
      <c r="BY576" s="1106"/>
      <c r="BZ576" s="1106"/>
      <c r="CA576" s="1106"/>
      <c r="CB576" s="1106"/>
      <c r="CC576" s="1106"/>
      <c r="CD576" s="1106"/>
      <c r="CE576" s="1106"/>
      <c r="CF576" s="1106"/>
      <c r="CG576" s="1106"/>
      <c r="CH576" s="1106"/>
      <c r="CI576" s="1106"/>
      <c r="CJ576" s="1106"/>
      <c r="CK576" s="1106"/>
      <c r="CL576" s="1106"/>
      <c r="CM576" s="1106"/>
      <c r="CN576" s="1106"/>
      <c r="CO576" s="1106"/>
      <c r="CP576" s="1106"/>
      <c r="CQ576" s="1106"/>
      <c r="CR576" s="1106"/>
      <c r="CS576" s="1106"/>
      <c r="CT576" s="1106"/>
      <c r="CU576" s="1106"/>
      <c r="CV576" s="1106"/>
      <c r="CW576" s="1106"/>
      <c r="CX576" s="1106"/>
      <c r="CY576" s="1106"/>
    </row>
    <row r="577" spans="1:103" s="1116" customFormat="1" ht="15" hidden="1" customHeight="1">
      <c r="A577" s="1397"/>
      <c r="B577" s="1169"/>
      <c r="C577" s="1205"/>
      <c r="D577" s="1106"/>
      <c r="E577" s="1106"/>
      <c r="F577" s="1106"/>
      <c r="G577" s="1106"/>
      <c r="H577" s="1106"/>
      <c r="I577" s="1106"/>
      <c r="J577" s="1106"/>
      <c r="K577" s="1106"/>
      <c r="L577" s="1106"/>
      <c r="M577" s="1106"/>
      <c r="N577" s="1106"/>
      <c r="O577" s="1106"/>
      <c r="P577" s="1106"/>
      <c r="Q577" s="1106"/>
      <c r="R577" s="1106"/>
      <c r="S577" s="1106"/>
      <c r="T577" s="1106"/>
      <c r="U577" s="1106"/>
      <c r="V577" s="1106"/>
      <c r="W577" s="1106"/>
      <c r="X577" s="1106"/>
      <c r="Y577" s="1106"/>
      <c r="Z577" s="1106"/>
      <c r="AA577" s="1106"/>
      <c r="AB577" s="1106"/>
      <c r="AC577" s="1106"/>
      <c r="AD577" s="1106"/>
      <c r="AE577" s="1106"/>
      <c r="AF577" s="1106"/>
      <c r="AG577" s="1106"/>
      <c r="AH577" s="1106"/>
      <c r="AI577" s="1106"/>
      <c r="AJ577" s="1106"/>
      <c r="AK577" s="1106"/>
      <c r="AL577" s="1106"/>
      <c r="AM577" s="1106"/>
      <c r="AN577" s="1106"/>
      <c r="AO577" s="1106"/>
      <c r="AP577" s="1106"/>
      <c r="AQ577" s="1106"/>
      <c r="AR577" s="1106"/>
      <c r="AS577" s="1106"/>
      <c r="AT577" s="1106"/>
      <c r="AU577" s="1106"/>
      <c r="AV577" s="1106"/>
      <c r="AW577" s="1106"/>
      <c r="AX577" s="1106"/>
      <c r="AY577" s="1106"/>
      <c r="AZ577" s="1106"/>
      <c r="BA577" s="1106"/>
      <c r="BB577" s="1106"/>
      <c r="BC577" s="1106"/>
      <c r="BD577" s="1106"/>
      <c r="BE577" s="1106"/>
      <c r="BF577" s="1106"/>
      <c r="BG577" s="1106"/>
      <c r="BH577" s="1106"/>
      <c r="BI577" s="1106"/>
      <c r="BJ577" s="1106"/>
      <c r="BK577" s="1106"/>
      <c r="BL577" s="1106"/>
      <c r="BM577" s="1106"/>
      <c r="BN577" s="1106"/>
      <c r="BO577" s="1106"/>
      <c r="BP577" s="1106"/>
      <c r="BQ577" s="1106"/>
      <c r="BR577" s="1106"/>
      <c r="BS577" s="1106"/>
      <c r="BT577" s="1106"/>
      <c r="BU577" s="1106"/>
      <c r="BV577" s="1106"/>
      <c r="BW577" s="1106"/>
      <c r="BX577" s="1106"/>
      <c r="BY577" s="1106"/>
      <c r="BZ577" s="1106"/>
      <c r="CA577" s="1106"/>
      <c r="CB577" s="1106"/>
      <c r="CC577" s="1106"/>
      <c r="CD577" s="1106"/>
      <c r="CE577" s="1106"/>
      <c r="CF577" s="1106"/>
      <c r="CG577" s="1106"/>
      <c r="CH577" s="1106"/>
      <c r="CI577" s="1106"/>
      <c r="CJ577" s="1106"/>
      <c r="CK577" s="1106"/>
      <c r="CL577" s="1106"/>
      <c r="CM577" s="1106"/>
      <c r="CN577" s="1106"/>
      <c r="CO577" s="1106"/>
      <c r="CP577" s="1106"/>
      <c r="CQ577" s="1106"/>
      <c r="CR577" s="1106"/>
      <c r="CS577" s="1106"/>
      <c r="CT577" s="1106"/>
      <c r="CU577" s="1106"/>
      <c r="CV577" s="1106"/>
      <c r="CW577" s="1106"/>
      <c r="CX577" s="1106"/>
      <c r="CY577" s="1106"/>
    </row>
    <row r="578" spans="1:103" s="1116" customFormat="1" ht="15" hidden="1" customHeight="1">
      <c r="A578" s="1397"/>
      <c r="B578" s="1169"/>
      <c r="C578" s="1205"/>
      <c r="D578" s="1106"/>
      <c r="E578" s="1106"/>
      <c r="F578" s="1106"/>
      <c r="G578" s="1106"/>
      <c r="H578" s="1106"/>
      <c r="I578" s="1106"/>
      <c r="J578" s="1106"/>
      <c r="K578" s="1106"/>
      <c r="L578" s="1106"/>
      <c r="M578" s="1106"/>
      <c r="N578" s="1106"/>
      <c r="O578" s="1106"/>
      <c r="P578" s="1106"/>
      <c r="Q578" s="1106"/>
      <c r="R578" s="1106"/>
      <c r="S578" s="1106"/>
      <c r="T578" s="1106"/>
      <c r="U578" s="1106"/>
      <c r="V578" s="1106"/>
      <c r="W578" s="1106"/>
      <c r="X578" s="1106"/>
      <c r="Y578" s="1106"/>
      <c r="Z578" s="1106"/>
      <c r="AA578" s="1106"/>
      <c r="AB578" s="1106"/>
      <c r="AC578" s="1106"/>
      <c r="AD578" s="1106"/>
      <c r="AE578" s="1106"/>
      <c r="AF578" s="1106"/>
      <c r="AG578" s="1106"/>
      <c r="AH578" s="1106"/>
      <c r="AI578" s="1106"/>
      <c r="AJ578" s="1106"/>
      <c r="AK578" s="1106"/>
      <c r="AL578" s="1106"/>
      <c r="AM578" s="1106"/>
      <c r="AN578" s="1106"/>
      <c r="AO578" s="1106"/>
      <c r="AP578" s="1106"/>
      <c r="AQ578" s="1106"/>
      <c r="AR578" s="1106"/>
      <c r="AS578" s="1106"/>
      <c r="AT578" s="1106"/>
      <c r="AU578" s="1106"/>
      <c r="AV578" s="1106"/>
      <c r="AW578" s="1106"/>
      <c r="AX578" s="1106"/>
      <c r="AY578" s="1106"/>
      <c r="AZ578" s="1106"/>
      <c r="BA578" s="1106"/>
      <c r="BB578" s="1106"/>
      <c r="BC578" s="1106"/>
      <c r="BD578" s="1106"/>
      <c r="BE578" s="1106"/>
      <c r="BF578" s="1106"/>
      <c r="BG578" s="1106"/>
      <c r="BH578" s="1106"/>
      <c r="BI578" s="1106"/>
      <c r="BJ578" s="1106"/>
      <c r="BK578" s="1106"/>
      <c r="BL578" s="1106"/>
      <c r="BM578" s="1106"/>
      <c r="BN578" s="1106"/>
      <c r="BO578" s="1106"/>
      <c r="BP578" s="1106"/>
      <c r="BQ578" s="1106"/>
      <c r="BR578" s="1106"/>
      <c r="BS578" s="1106"/>
      <c r="BT578" s="1106"/>
      <c r="BU578" s="1106"/>
      <c r="BV578" s="1106"/>
      <c r="BW578" s="1106"/>
      <c r="BX578" s="1106"/>
      <c r="BY578" s="1106"/>
      <c r="BZ578" s="1106"/>
      <c r="CA578" s="1106"/>
      <c r="CB578" s="1106"/>
      <c r="CC578" s="1106"/>
      <c r="CD578" s="1106"/>
      <c r="CE578" s="1106"/>
      <c r="CF578" s="1106"/>
      <c r="CG578" s="1106"/>
      <c r="CH578" s="1106"/>
      <c r="CI578" s="1106"/>
      <c r="CJ578" s="1106"/>
      <c r="CK578" s="1106"/>
      <c r="CL578" s="1106"/>
      <c r="CM578" s="1106"/>
      <c r="CN578" s="1106"/>
      <c r="CO578" s="1106"/>
      <c r="CP578" s="1106"/>
      <c r="CQ578" s="1106"/>
      <c r="CR578" s="1106"/>
      <c r="CS578" s="1106"/>
      <c r="CT578" s="1106"/>
      <c r="CU578" s="1106"/>
      <c r="CV578" s="1106"/>
      <c r="CW578" s="1106"/>
      <c r="CX578" s="1106"/>
      <c r="CY578" s="1106"/>
    </row>
    <row r="579" spans="1:103" s="1116" customFormat="1" ht="15" hidden="1" customHeight="1">
      <c r="A579" s="1397"/>
      <c r="B579" s="1169"/>
      <c r="C579" s="1205"/>
      <c r="D579" s="1106"/>
      <c r="E579" s="1106"/>
      <c r="F579" s="1106"/>
      <c r="G579" s="1106"/>
      <c r="H579" s="1106"/>
      <c r="I579" s="1106"/>
      <c r="J579" s="1106"/>
      <c r="K579" s="1106"/>
      <c r="L579" s="1106"/>
      <c r="M579" s="1106"/>
      <c r="N579" s="1106"/>
      <c r="O579" s="1106"/>
      <c r="P579" s="1106"/>
      <c r="Q579" s="1106"/>
      <c r="R579" s="1106"/>
      <c r="S579" s="1106"/>
      <c r="T579" s="1106"/>
      <c r="U579" s="1106"/>
      <c r="V579" s="1106"/>
      <c r="W579" s="1106"/>
      <c r="X579" s="1106"/>
      <c r="Y579" s="1106"/>
      <c r="Z579" s="1106"/>
      <c r="AA579" s="1106"/>
      <c r="AB579" s="1106"/>
      <c r="AC579" s="1106"/>
      <c r="AD579" s="1106"/>
      <c r="AE579" s="1106"/>
      <c r="AF579" s="1106"/>
      <c r="AG579" s="1106"/>
      <c r="AH579" s="1106"/>
      <c r="AI579" s="1106"/>
      <c r="AJ579" s="1106"/>
      <c r="AK579" s="1106"/>
      <c r="AL579" s="1106"/>
      <c r="AM579" s="1106"/>
      <c r="AN579" s="1106"/>
      <c r="AO579" s="1106"/>
      <c r="AP579" s="1106"/>
      <c r="AQ579" s="1106"/>
      <c r="AR579" s="1106"/>
      <c r="AS579" s="1106"/>
      <c r="AT579" s="1106"/>
      <c r="AU579" s="1106"/>
      <c r="AV579" s="1106"/>
      <c r="AW579" s="1106"/>
      <c r="AX579" s="1106"/>
      <c r="AY579" s="1106"/>
      <c r="AZ579" s="1106"/>
      <c r="BA579" s="1106"/>
      <c r="BB579" s="1106"/>
      <c r="BC579" s="1106"/>
      <c r="BD579" s="1106"/>
      <c r="BE579" s="1106"/>
      <c r="BF579" s="1106"/>
      <c r="BG579" s="1106"/>
      <c r="BH579" s="1106"/>
      <c r="BI579" s="1106"/>
      <c r="BJ579" s="1106"/>
      <c r="BK579" s="1106"/>
      <c r="BL579" s="1106"/>
      <c r="BM579" s="1106"/>
      <c r="BN579" s="1106"/>
      <c r="BO579" s="1106"/>
      <c r="BP579" s="1106"/>
      <c r="BQ579" s="1106"/>
      <c r="BR579" s="1106"/>
      <c r="BS579" s="1106"/>
      <c r="BT579" s="1106"/>
      <c r="BU579" s="1106"/>
      <c r="BV579" s="1106"/>
      <c r="BW579" s="1106"/>
      <c r="BX579" s="1106"/>
      <c r="BY579" s="1106"/>
      <c r="BZ579" s="1106"/>
      <c r="CA579" s="1106"/>
      <c r="CB579" s="1106"/>
      <c r="CC579" s="1106"/>
      <c r="CD579" s="1106"/>
      <c r="CE579" s="1106"/>
      <c r="CF579" s="1106"/>
      <c r="CG579" s="1106"/>
      <c r="CH579" s="1106"/>
      <c r="CI579" s="1106"/>
      <c r="CJ579" s="1106"/>
      <c r="CK579" s="1106"/>
      <c r="CL579" s="1106"/>
      <c r="CM579" s="1106"/>
      <c r="CN579" s="1106"/>
      <c r="CO579" s="1106"/>
      <c r="CP579" s="1106"/>
      <c r="CQ579" s="1106"/>
      <c r="CR579" s="1106"/>
      <c r="CS579" s="1106"/>
      <c r="CT579" s="1106"/>
      <c r="CU579" s="1106"/>
      <c r="CV579" s="1106"/>
      <c r="CW579" s="1106"/>
      <c r="CX579" s="1106"/>
      <c r="CY579" s="1106"/>
    </row>
    <row r="601" spans="1:104" s="1393" customFormat="1" ht="0" hidden="1" customHeight="1">
      <c r="A601" s="1397"/>
      <c r="B601" s="1169"/>
      <c r="C601" s="1205"/>
      <c r="D601" s="1106"/>
      <c r="E601" s="1106"/>
      <c r="F601" s="1106"/>
      <c r="G601" s="1106"/>
      <c r="H601" s="1106"/>
      <c r="I601" s="1106"/>
      <c r="J601" s="1106"/>
      <c r="K601" s="1106"/>
      <c r="L601" s="1106"/>
      <c r="M601" s="1106"/>
      <c r="N601" s="1106"/>
      <c r="O601" s="1106"/>
      <c r="P601" s="1106"/>
      <c r="Q601" s="1106"/>
      <c r="R601" s="1106"/>
      <c r="S601" s="1106"/>
      <c r="T601" s="1106"/>
      <c r="U601" s="1106"/>
      <c r="V601" s="1106"/>
      <c r="W601" s="1106"/>
      <c r="X601" s="1106"/>
      <c r="Y601" s="1106"/>
      <c r="Z601" s="1106"/>
      <c r="AA601" s="1106"/>
      <c r="AB601" s="1106"/>
      <c r="AC601" s="1106"/>
      <c r="AD601" s="1106"/>
      <c r="AE601" s="1106"/>
      <c r="AF601" s="1106"/>
      <c r="AG601" s="1106"/>
      <c r="AH601" s="1106"/>
      <c r="AI601" s="1106"/>
      <c r="AJ601" s="1106"/>
      <c r="AK601" s="1106"/>
      <c r="AL601" s="1106"/>
      <c r="AM601" s="1106"/>
      <c r="AN601" s="1106"/>
      <c r="AO601" s="1106"/>
      <c r="AP601" s="1106"/>
      <c r="AQ601" s="1106"/>
      <c r="AR601" s="1106"/>
      <c r="AS601" s="1106"/>
      <c r="AT601" s="1106"/>
      <c r="AU601" s="1106"/>
      <c r="AV601" s="1106"/>
      <c r="AW601" s="1106"/>
      <c r="AX601" s="1106"/>
      <c r="AY601" s="1106"/>
      <c r="AZ601" s="1106"/>
      <c r="BA601" s="1106"/>
      <c r="BB601" s="1106"/>
      <c r="BC601" s="1106"/>
      <c r="BD601" s="1106"/>
      <c r="BE601" s="1106"/>
      <c r="BF601" s="1106"/>
      <c r="BG601" s="1106"/>
      <c r="BH601" s="1106"/>
      <c r="BI601" s="1106"/>
      <c r="BJ601" s="1106"/>
      <c r="BK601" s="1106"/>
      <c r="BL601" s="1106"/>
      <c r="BM601" s="1106"/>
      <c r="BN601" s="1106"/>
      <c r="BO601" s="1106"/>
      <c r="BP601" s="1106"/>
      <c r="BQ601" s="1106"/>
      <c r="BR601" s="1106"/>
      <c r="BS601" s="1106"/>
      <c r="BT601" s="1106"/>
      <c r="BU601" s="1106"/>
      <c r="BV601" s="1106"/>
      <c r="BW601" s="1106"/>
      <c r="BX601" s="1106"/>
      <c r="BY601" s="1106"/>
      <c r="BZ601" s="1106"/>
      <c r="CA601" s="1106"/>
      <c r="CB601" s="1106"/>
      <c r="CC601" s="1106"/>
      <c r="CD601" s="1106"/>
      <c r="CE601" s="1106"/>
      <c r="CF601" s="1106"/>
      <c r="CG601" s="1106"/>
      <c r="CH601" s="1106"/>
      <c r="CI601" s="1106"/>
      <c r="CJ601" s="1106"/>
      <c r="CK601" s="1106"/>
      <c r="CL601" s="1106"/>
      <c r="CM601" s="1106"/>
      <c r="CN601" s="1106"/>
      <c r="CO601" s="1106"/>
      <c r="CP601" s="1106"/>
      <c r="CQ601" s="1106"/>
      <c r="CR601" s="1106"/>
      <c r="CS601" s="1106"/>
      <c r="CT601" s="1106"/>
      <c r="CU601" s="1106"/>
      <c r="CV601" s="1106"/>
      <c r="CW601" s="1106"/>
      <c r="CX601" s="1106"/>
      <c r="CY601" s="1106"/>
      <c r="CZ601" s="1106"/>
    </row>
    <row r="670" spans="1:104" s="1393" customFormat="1" ht="0" hidden="1" customHeight="1">
      <c r="A670" s="1397"/>
      <c r="B670" s="1169"/>
      <c r="C670" s="1205"/>
      <c r="D670" s="1106"/>
      <c r="E670" s="1106"/>
      <c r="F670" s="1106"/>
      <c r="G670" s="1106"/>
      <c r="H670" s="1106"/>
      <c r="I670" s="1106"/>
      <c r="J670" s="1106"/>
      <c r="K670" s="1106"/>
      <c r="L670" s="1106"/>
      <c r="M670" s="1106"/>
      <c r="N670" s="1106"/>
      <c r="O670" s="1106"/>
      <c r="P670" s="1106"/>
      <c r="Q670" s="1106"/>
      <c r="R670" s="1106"/>
      <c r="S670" s="1106"/>
      <c r="T670" s="1106"/>
      <c r="U670" s="1106"/>
      <c r="V670" s="1106"/>
      <c r="W670" s="1106"/>
      <c r="X670" s="1106"/>
      <c r="Y670" s="1106"/>
      <c r="Z670" s="1106"/>
      <c r="AA670" s="1106"/>
      <c r="AB670" s="1106"/>
      <c r="AC670" s="1106"/>
      <c r="AD670" s="1106"/>
      <c r="AE670" s="1106"/>
      <c r="AF670" s="1106"/>
      <c r="AG670" s="1106"/>
      <c r="AH670" s="1106"/>
      <c r="AI670" s="1106"/>
      <c r="AJ670" s="1106"/>
      <c r="AK670" s="1106"/>
      <c r="AL670" s="1106"/>
      <c r="AM670" s="1106"/>
      <c r="AN670" s="1106"/>
      <c r="AO670" s="1106"/>
      <c r="AP670" s="1106"/>
      <c r="AQ670" s="1106"/>
      <c r="AR670" s="1106"/>
      <c r="AS670" s="1106"/>
      <c r="AT670" s="1106"/>
      <c r="AU670" s="1106"/>
      <c r="AV670" s="1106"/>
      <c r="AW670" s="1106"/>
      <c r="AX670" s="1106"/>
      <c r="AY670" s="1106"/>
      <c r="AZ670" s="1106"/>
      <c r="BA670" s="1106"/>
      <c r="BB670" s="1106"/>
      <c r="BC670" s="1106"/>
      <c r="BD670" s="1106"/>
      <c r="BE670" s="1106"/>
      <c r="BF670" s="1106"/>
      <c r="BG670" s="1106"/>
      <c r="BH670" s="1106"/>
      <c r="BI670" s="1106"/>
      <c r="BJ670" s="1106"/>
      <c r="BK670" s="1106"/>
      <c r="BL670" s="1106"/>
      <c r="BM670" s="1106"/>
      <c r="BN670" s="1106"/>
      <c r="BO670" s="1106"/>
      <c r="BP670" s="1106"/>
      <c r="BQ670" s="1106"/>
      <c r="BR670" s="1106"/>
      <c r="BS670" s="1106"/>
      <c r="BT670" s="1106"/>
      <c r="BU670" s="1106"/>
      <c r="BV670" s="1106"/>
      <c r="BW670" s="1106"/>
      <c r="BX670" s="1106"/>
      <c r="BY670" s="1106"/>
      <c r="BZ670" s="1106"/>
      <c r="CA670" s="1106"/>
      <c r="CB670" s="1106"/>
      <c r="CC670" s="1106"/>
      <c r="CD670" s="1106"/>
      <c r="CE670" s="1106"/>
      <c r="CF670" s="1106"/>
      <c r="CG670" s="1106"/>
      <c r="CH670" s="1106"/>
      <c r="CI670" s="1106"/>
      <c r="CJ670" s="1106"/>
      <c r="CK670" s="1106"/>
      <c r="CL670" s="1106"/>
      <c r="CM670" s="1106"/>
      <c r="CN670" s="1106"/>
      <c r="CO670" s="1106"/>
      <c r="CP670" s="1106"/>
      <c r="CQ670" s="1106"/>
      <c r="CR670" s="1106"/>
      <c r="CS670" s="1106"/>
      <c r="CT670" s="1106"/>
      <c r="CU670" s="1106"/>
      <c r="CV670" s="1106"/>
      <c r="CW670" s="1106"/>
      <c r="CX670" s="1106"/>
      <c r="CY670" s="1106"/>
      <c r="CZ670" s="1106"/>
    </row>
    <row r="671" spans="1:104" s="1393" customFormat="1" ht="0" hidden="1" customHeight="1">
      <c r="A671" s="1397"/>
      <c r="B671" s="1169"/>
      <c r="C671" s="1205"/>
      <c r="D671" s="1106"/>
      <c r="E671" s="1106"/>
      <c r="F671" s="1106"/>
      <c r="G671" s="1106"/>
      <c r="H671" s="1106"/>
      <c r="I671" s="1106"/>
      <c r="J671" s="1106"/>
      <c r="K671" s="1106"/>
      <c r="L671" s="1106"/>
      <c r="M671" s="1106"/>
      <c r="N671" s="1106"/>
      <c r="O671" s="1106"/>
      <c r="P671" s="1106"/>
      <c r="Q671" s="1106"/>
      <c r="R671" s="1106"/>
      <c r="S671" s="1106"/>
      <c r="T671" s="1106"/>
      <c r="U671" s="1106"/>
      <c r="V671" s="1106"/>
      <c r="W671" s="1106"/>
      <c r="X671" s="1106"/>
      <c r="Y671" s="1106"/>
      <c r="Z671" s="1106"/>
      <c r="AA671" s="1106"/>
      <c r="AB671" s="1106"/>
      <c r="AC671" s="1106"/>
      <c r="AD671" s="1106"/>
      <c r="AE671" s="1106"/>
      <c r="AF671" s="1106"/>
      <c r="AG671" s="1106"/>
      <c r="AH671" s="1106"/>
      <c r="AI671" s="1106"/>
      <c r="AJ671" s="1106"/>
      <c r="AK671" s="1106"/>
      <c r="AL671" s="1106"/>
      <c r="AM671" s="1106"/>
      <c r="AN671" s="1106"/>
      <c r="AO671" s="1106"/>
      <c r="AP671" s="1106"/>
      <c r="AQ671" s="1106"/>
      <c r="AR671" s="1106"/>
      <c r="AS671" s="1106"/>
      <c r="AT671" s="1106"/>
      <c r="AU671" s="1106"/>
      <c r="AV671" s="1106"/>
      <c r="AW671" s="1106"/>
      <c r="AX671" s="1106"/>
      <c r="AY671" s="1106"/>
      <c r="AZ671" s="1106"/>
      <c r="BA671" s="1106"/>
      <c r="BB671" s="1106"/>
      <c r="BC671" s="1106"/>
      <c r="BD671" s="1106"/>
      <c r="BE671" s="1106"/>
      <c r="BF671" s="1106"/>
      <c r="BG671" s="1106"/>
      <c r="BH671" s="1106"/>
      <c r="BI671" s="1106"/>
      <c r="BJ671" s="1106"/>
      <c r="BK671" s="1106"/>
      <c r="BL671" s="1106"/>
      <c r="BM671" s="1106"/>
      <c r="BN671" s="1106"/>
      <c r="BO671" s="1106"/>
      <c r="BP671" s="1106"/>
      <c r="BQ671" s="1106"/>
      <c r="BR671" s="1106"/>
      <c r="BS671" s="1106"/>
      <c r="BT671" s="1106"/>
      <c r="BU671" s="1106"/>
      <c r="BV671" s="1106"/>
      <c r="BW671" s="1106"/>
      <c r="BX671" s="1106"/>
      <c r="BY671" s="1106"/>
      <c r="BZ671" s="1106"/>
      <c r="CA671" s="1106"/>
      <c r="CB671" s="1106"/>
      <c r="CC671" s="1106"/>
      <c r="CD671" s="1106"/>
      <c r="CE671" s="1106"/>
      <c r="CF671" s="1106"/>
      <c r="CG671" s="1106"/>
      <c r="CH671" s="1106"/>
      <c r="CI671" s="1106"/>
      <c r="CJ671" s="1106"/>
      <c r="CK671" s="1106"/>
      <c r="CL671" s="1106"/>
      <c r="CM671" s="1106"/>
      <c r="CN671" s="1106"/>
      <c r="CO671" s="1106"/>
      <c r="CP671" s="1106"/>
      <c r="CQ671" s="1106"/>
      <c r="CR671" s="1106"/>
      <c r="CS671" s="1106"/>
      <c r="CT671" s="1106"/>
      <c r="CU671" s="1106"/>
      <c r="CV671" s="1106"/>
      <c r="CW671" s="1106"/>
      <c r="CX671" s="1106"/>
      <c r="CY671" s="1106"/>
      <c r="CZ671" s="1106"/>
    </row>
    <row r="672" spans="1:104" s="1393" customFormat="1" ht="0" hidden="1" customHeight="1">
      <c r="A672" s="1397"/>
      <c r="B672" s="1169"/>
      <c r="C672" s="1205"/>
      <c r="D672" s="1106"/>
      <c r="E672" s="1106"/>
      <c r="F672" s="1106"/>
      <c r="G672" s="1106"/>
      <c r="H672" s="1106"/>
      <c r="I672" s="1106"/>
      <c r="J672" s="1106"/>
      <c r="K672" s="1106"/>
      <c r="L672" s="1106"/>
      <c r="M672" s="1106"/>
      <c r="N672" s="1106"/>
      <c r="O672" s="1106"/>
      <c r="P672" s="1106"/>
      <c r="Q672" s="1106"/>
      <c r="R672" s="1106"/>
      <c r="S672" s="1106"/>
      <c r="T672" s="1106"/>
      <c r="U672" s="1106"/>
      <c r="V672" s="1106"/>
      <c r="W672" s="1106"/>
      <c r="X672" s="1106"/>
      <c r="Y672" s="1106"/>
      <c r="Z672" s="1106"/>
      <c r="AA672" s="1106"/>
      <c r="AB672" s="1106"/>
      <c r="AC672" s="1106"/>
      <c r="AD672" s="1106"/>
      <c r="AE672" s="1106"/>
      <c r="AF672" s="1106"/>
      <c r="AG672" s="1106"/>
      <c r="AH672" s="1106"/>
      <c r="AI672" s="1106"/>
      <c r="AJ672" s="1106"/>
      <c r="AK672" s="1106"/>
      <c r="AL672" s="1106"/>
      <c r="AM672" s="1106"/>
      <c r="AN672" s="1106"/>
      <c r="AO672" s="1106"/>
      <c r="AP672" s="1106"/>
      <c r="AQ672" s="1106"/>
      <c r="AR672" s="1106"/>
      <c r="AS672" s="1106"/>
      <c r="AT672" s="1106"/>
      <c r="AU672" s="1106"/>
      <c r="AV672" s="1106"/>
      <c r="AW672" s="1106"/>
      <c r="AX672" s="1106"/>
      <c r="AY672" s="1106"/>
      <c r="AZ672" s="1106"/>
      <c r="BA672" s="1106"/>
      <c r="BB672" s="1106"/>
      <c r="BC672" s="1106"/>
      <c r="BD672" s="1106"/>
      <c r="BE672" s="1106"/>
      <c r="BF672" s="1106"/>
      <c r="BG672" s="1106"/>
      <c r="BH672" s="1106"/>
      <c r="BI672" s="1106"/>
      <c r="BJ672" s="1106"/>
      <c r="BK672" s="1106"/>
      <c r="BL672" s="1106"/>
      <c r="BM672" s="1106"/>
      <c r="BN672" s="1106"/>
      <c r="BO672" s="1106"/>
      <c r="BP672" s="1106"/>
      <c r="BQ672" s="1106"/>
      <c r="BR672" s="1106"/>
      <c r="BS672" s="1106"/>
      <c r="BT672" s="1106"/>
      <c r="BU672" s="1106"/>
      <c r="BV672" s="1106"/>
      <c r="BW672" s="1106"/>
      <c r="BX672" s="1106"/>
      <c r="BY672" s="1106"/>
      <c r="BZ672" s="1106"/>
      <c r="CA672" s="1106"/>
      <c r="CB672" s="1106"/>
      <c r="CC672" s="1106"/>
      <c r="CD672" s="1106"/>
      <c r="CE672" s="1106"/>
      <c r="CF672" s="1106"/>
      <c r="CG672" s="1106"/>
      <c r="CH672" s="1106"/>
      <c r="CI672" s="1106"/>
      <c r="CJ672" s="1106"/>
      <c r="CK672" s="1106"/>
      <c r="CL672" s="1106"/>
      <c r="CM672" s="1106"/>
      <c r="CN672" s="1106"/>
      <c r="CO672" s="1106"/>
      <c r="CP672" s="1106"/>
      <c r="CQ672" s="1106"/>
      <c r="CR672" s="1106"/>
      <c r="CS672" s="1106"/>
      <c r="CT672" s="1106"/>
      <c r="CU672" s="1106"/>
      <c r="CV672" s="1106"/>
      <c r="CW672" s="1106"/>
      <c r="CX672" s="1106"/>
      <c r="CY672" s="1106"/>
      <c r="CZ672" s="1106"/>
    </row>
    <row r="673" spans="1:104" s="1393" customFormat="1" ht="0" hidden="1" customHeight="1">
      <c r="A673" s="1397"/>
      <c r="B673" s="1169"/>
      <c r="C673" s="1205"/>
      <c r="D673" s="1106"/>
      <c r="E673" s="1106"/>
      <c r="F673" s="1106"/>
      <c r="G673" s="1106"/>
      <c r="H673" s="1106"/>
      <c r="I673" s="1106"/>
      <c r="J673" s="1106"/>
      <c r="K673" s="1106"/>
      <c r="L673" s="1106"/>
      <c r="M673" s="1106"/>
      <c r="N673" s="1106"/>
      <c r="O673" s="1106"/>
      <c r="P673" s="1106"/>
      <c r="Q673" s="1106"/>
      <c r="R673" s="1106"/>
      <c r="S673" s="1106"/>
      <c r="T673" s="1106"/>
      <c r="U673" s="1106"/>
      <c r="V673" s="1106"/>
      <c r="W673" s="1106"/>
      <c r="X673" s="1106"/>
      <c r="Y673" s="1106"/>
      <c r="Z673" s="1106"/>
      <c r="AA673" s="1106"/>
      <c r="AB673" s="1106"/>
      <c r="AC673" s="1106"/>
      <c r="AD673" s="1106"/>
      <c r="AE673" s="1106"/>
      <c r="AF673" s="1106"/>
      <c r="AG673" s="1106"/>
      <c r="AH673" s="1106"/>
      <c r="AI673" s="1106"/>
      <c r="AJ673" s="1106"/>
      <c r="AK673" s="1106"/>
      <c r="AL673" s="1106"/>
      <c r="AM673" s="1106"/>
      <c r="AN673" s="1106"/>
      <c r="AO673" s="1106"/>
      <c r="AP673" s="1106"/>
      <c r="AQ673" s="1106"/>
      <c r="AR673" s="1106"/>
      <c r="AS673" s="1106"/>
      <c r="AT673" s="1106"/>
      <c r="AU673" s="1106"/>
      <c r="AV673" s="1106"/>
      <c r="AW673" s="1106"/>
      <c r="AX673" s="1106"/>
      <c r="AY673" s="1106"/>
      <c r="AZ673" s="1106"/>
      <c r="BA673" s="1106"/>
      <c r="BB673" s="1106"/>
      <c r="BC673" s="1106"/>
      <c r="BD673" s="1106"/>
      <c r="BE673" s="1106"/>
      <c r="BF673" s="1106"/>
      <c r="BG673" s="1106"/>
      <c r="BH673" s="1106"/>
      <c r="BI673" s="1106"/>
      <c r="BJ673" s="1106"/>
      <c r="BK673" s="1106"/>
      <c r="BL673" s="1106"/>
      <c r="BM673" s="1106"/>
      <c r="BN673" s="1106"/>
      <c r="BO673" s="1106"/>
      <c r="BP673" s="1106"/>
      <c r="BQ673" s="1106"/>
      <c r="BR673" s="1106"/>
      <c r="BS673" s="1106"/>
      <c r="BT673" s="1106"/>
      <c r="BU673" s="1106"/>
      <c r="BV673" s="1106"/>
      <c r="BW673" s="1106"/>
      <c r="BX673" s="1106"/>
      <c r="BY673" s="1106"/>
      <c r="BZ673" s="1106"/>
      <c r="CA673" s="1106"/>
      <c r="CB673" s="1106"/>
      <c r="CC673" s="1106"/>
      <c r="CD673" s="1106"/>
      <c r="CE673" s="1106"/>
      <c r="CF673" s="1106"/>
      <c r="CG673" s="1106"/>
      <c r="CH673" s="1106"/>
      <c r="CI673" s="1106"/>
      <c r="CJ673" s="1106"/>
      <c r="CK673" s="1106"/>
      <c r="CL673" s="1106"/>
      <c r="CM673" s="1106"/>
      <c r="CN673" s="1106"/>
      <c r="CO673" s="1106"/>
      <c r="CP673" s="1106"/>
      <c r="CQ673" s="1106"/>
      <c r="CR673" s="1106"/>
      <c r="CS673" s="1106"/>
      <c r="CT673" s="1106"/>
      <c r="CU673" s="1106"/>
      <c r="CV673" s="1106"/>
      <c r="CW673" s="1106"/>
      <c r="CX673" s="1106"/>
      <c r="CY673" s="1106"/>
      <c r="CZ673" s="1106"/>
    </row>
    <row r="674" spans="1:104" s="1393" customFormat="1" ht="0" hidden="1" customHeight="1">
      <c r="A674" s="1397"/>
      <c r="B674" s="1169"/>
      <c r="C674" s="1205"/>
      <c r="D674" s="1106"/>
      <c r="E674" s="1106"/>
      <c r="F674" s="1106"/>
      <c r="G674" s="1106"/>
      <c r="H674" s="1106"/>
      <c r="I674" s="1106"/>
      <c r="J674" s="1106"/>
      <c r="K674" s="1106"/>
      <c r="L674" s="1106"/>
      <c r="M674" s="1106"/>
      <c r="N674" s="1106"/>
      <c r="O674" s="1106"/>
      <c r="P674" s="1106"/>
      <c r="Q674" s="1106"/>
      <c r="R674" s="1106"/>
      <c r="S674" s="1106"/>
      <c r="T674" s="1106"/>
      <c r="U674" s="1106"/>
      <c r="V674" s="1106"/>
      <c r="W674" s="1106"/>
      <c r="X674" s="1106"/>
      <c r="Y674" s="1106"/>
      <c r="Z674" s="1106"/>
      <c r="AA674" s="1106"/>
      <c r="AB674" s="1106"/>
      <c r="AC674" s="1106"/>
      <c r="AD674" s="1106"/>
      <c r="AE674" s="1106"/>
      <c r="AF674" s="1106"/>
      <c r="AG674" s="1106"/>
      <c r="AH674" s="1106"/>
      <c r="AI674" s="1106"/>
      <c r="AJ674" s="1106"/>
      <c r="AK674" s="1106"/>
      <c r="AL674" s="1106"/>
      <c r="AM674" s="1106"/>
      <c r="AN674" s="1106"/>
      <c r="AO674" s="1106"/>
      <c r="AP674" s="1106"/>
      <c r="AQ674" s="1106"/>
      <c r="AR674" s="1106"/>
      <c r="AS674" s="1106"/>
      <c r="AT674" s="1106"/>
      <c r="AU674" s="1106"/>
      <c r="AV674" s="1106"/>
      <c r="AW674" s="1106"/>
      <c r="AX674" s="1106"/>
      <c r="AY674" s="1106"/>
      <c r="AZ674" s="1106"/>
      <c r="BA674" s="1106"/>
      <c r="BB674" s="1106"/>
      <c r="BC674" s="1106"/>
      <c r="BD674" s="1106"/>
      <c r="BE674" s="1106"/>
      <c r="BF674" s="1106"/>
      <c r="BG674" s="1106"/>
      <c r="BH674" s="1106"/>
      <c r="BI674" s="1106"/>
      <c r="BJ674" s="1106"/>
      <c r="BK674" s="1106"/>
      <c r="BL674" s="1106"/>
      <c r="BM674" s="1106"/>
      <c r="BN674" s="1106"/>
      <c r="BO674" s="1106"/>
      <c r="BP674" s="1106"/>
      <c r="BQ674" s="1106"/>
      <c r="BR674" s="1106"/>
      <c r="BS674" s="1106"/>
      <c r="BT674" s="1106"/>
      <c r="BU674" s="1106"/>
      <c r="BV674" s="1106"/>
      <c r="BW674" s="1106"/>
      <c r="BX674" s="1106"/>
      <c r="BY674" s="1106"/>
      <c r="BZ674" s="1106"/>
      <c r="CA674" s="1106"/>
      <c r="CB674" s="1106"/>
      <c r="CC674" s="1106"/>
      <c r="CD674" s="1106"/>
      <c r="CE674" s="1106"/>
      <c r="CF674" s="1106"/>
      <c r="CG674" s="1106"/>
      <c r="CH674" s="1106"/>
      <c r="CI674" s="1106"/>
      <c r="CJ674" s="1106"/>
      <c r="CK674" s="1106"/>
      <c r="CL674" s="1106"/>
      <c r="CM674" s="1106"/>
      <c r="CN674" s="1106"/>
      <c r="CO674" s="1106"/>
      <c r="CP674" s="1106"/>
      <c r="CQ674" s="1106"/>
      <c r="CR674" s="1106"/>
      <c r="CS674" s="1106"/>
      <c r="CT674" s="1106"/>
      <c r="CU674" s="1106"/>
      <c r="CV674" s="1106"/>
      <c r="CW674" s="1106"/>
      <c r="CX674" s="1106"/>
      <c r="CY674" s="1106"/>
      <c r="CZ674" s="1106"/>
    </row>
    <row r="675" spans="1:104" s="1393" customFormat="1" ht="0" hidden="1" customHeight="1">
      <c r="A675" s="1397"/>
      <c r="B675" s="1169"/>
      <c r="C675" s="1205"/>
      <c r="D675" s="1106"/>
      <c r="E675" s="1106"/>
      <c r="F675" s="1106"/>
      <c r="G675" s="1106"/>
      <c r="H675" s="1106"/>
      <c r="I675" s="1106"/>
      <c r="J675" s="1106"/>
      <c r="K675" s="1106"/>
      <c r="L675" s="1106"/>
      <c r="M675" s="1106"/>
      <c r="N675" s="1106"/>
      <c r="O675" s="1106"/>
      <c r="P675" s="1106"/>
      <c r="Q675" s="1106"/>
      <c r="R675" s="1106"/>
      <c r="S675" s="1106"/>
      <c r="T675" s="1106"/>
      <c r="U675" s="1106"/>
      <c r="V675" s="1106"/>
      <c r="W675" s="1106"/>
      <c r="X675" s="1106"/>
      <c r="Y675" s="1106"/>
      <c r="Z675" s="1106"/>
      <c r="AA675" s="1106"/>
      <c r="AB675" s="1106"/>
      <c r="AC675" s="1106"/>
      <c r="AD675" s="1106"/>
      <c r="AE675" s="1106"/>
      <c r="AF675" s="1106"/>
      <c r="AG675" s="1106"/>
      <c r="AH675" s="1106"/>
      <c r="AI675" s="1106"/>
      <c r="AJ675" s="1106"/>
      <c r="AK675" s="1106"/>
      <c r="AL675" s="1106"/>
      <c r="AM675" s="1106"/>
      <c r="AN675" s="1106"/>
      <c r="AO675" s="1106"/>
      <c r="AP675" s="1106"/>
      <c r="AQ675" s="1106"/>
      <c r="AR675" s="1106"/>
      <c r="AS675" s="1106"/>
      <c r="AT675" s="1106"/>
      <c r="AU675" s="1106"/>
      <c r="AV675" s="1106"/>
      <c r="AW675" s="1106"/>
      <c r="AX675" s="1106"/>
      <c r="AY675" s="1106"/>
      <c r="AZ675" s="1106"/>
      <c r="BA675" s="1106"/>
      <c r="BB675" s="1106"/>
      <c r="BC675" s="1106"/>
      <c r="BD675" s="1106"/>
      <c r="BE675" s="1106"/>
      <c r="BF675" s="1106"/>
      <c r="BG675" s="1106"/>
      <c r="BH675" s="1106"/>
      <c r="BI675" s="1106"/>
      <c r="BJ675" s="1106"/>
      <c r="BK675" s="1106"/>
      <c r="BL675" s="1106"/>
      <c r="BM675" s="1106"/>
      <c r="BN675" s="1106"/>
      <c r="BO675" s="1106"/>
      <c r="BP675" s="1106"/>
      <c r="BQ675" s="1106"/>
      <c r="BR675" s="1106"/>
      <c r="BS675" s="1106"/>
      <c r="BT675" s="1106"/>
      <c r="BU675" s="1106"/>
      <c r="BV675" s="1106"/>
      <c r="BW675" s="1106"/>
      <c r="BX675" s="1106"/>
      <c r="BY675" s="1106"/>
      <c r="BZ675" s="1106"/>
      <c r="CA675" s="1106"/>
      <c r="CB675" s="1106"/>
      <c r="CC675" s="1106"/>
      <c r="CD675" s="1106"/>
      <c r="CE675" s="1106"/>
      <c r="CF675" s="1106"/>
      <c r="CG675" s="1106"/>
      <c r="CH675" s="1106"/>
      <c r="CI675" s="1106"/>
      <c r="CJ675" s="1106"/>
      <c r="CK675" s="1106"/>
      <c r="CL675" s="1106"/>
      <c r="CM675" s="1106"/>
      <c r="CN675" s="1106"/>
      <c r="CO675" s="1106"/>
      <c r="CP675" s="1106"/>
      <c r="CQ675" s="1106"/>
      <c r="CR675" s="1106"/>
      <c r="CS675" s="1106"/>
      <c r="CT675" s="1106"/>
      <c r="CU675" s="1106"/>
      <c r="CV675" s="1106"/>
      <c r="CW675" s="1106"/>
      <c r="CX675" s="1106"/>
      <c r="CY675" s="1106"/>
      <c r="CZ675" s="1106"/>
    </row>
    <row r="676" spans="1:104" s="1393" customFormat="1" ht="0" hidden="1" customHeight="1">
      <c r="A676" s="1397"/>
      <c r="B676" s="1169"/>
      <c r="C676" s="1205"/>
      <c r="D676" s="1106"/>
      <c r="E676" s="1106"/>
      <c r="F676" s="1106"/>
      <c r="G676" s="1106"/>
      <c r="H676" s="1106"/>
      <c r="I676" s="1106"/>
      <c r="J676" s="1106"/>
      <c r="K676" s="1106"/>
      <c r="L676" s="1106"/>
      <c r="M676" s="1106"/>
      <c r="N676" s="1106"/>
      <c r="O676" s="1106"/>
      <c r="P676" s="1106"/>
      <c r="Q676" s="1106"/>
      <c r="R676" s="1106"/>
      <c r="S676" s="1106"/>
      <c r="T676" s="1106"/>
      <c r="U676" s="1106"/>
      <c r="V676" s="1106"/>
      <c r="W676" s="1106"/>
      <c r="X676" s="1106"/>
      <c r="Y676" s="1106"/>
      <c r="Z676" s="1106"/>
      <c r="AA676" s="1106"/>
      <c r="AB676" s="1106"/>
      <c r="AC676" s="1106"/>
      <c r="AD676" s="1106"/>
      <c r="AE676" s="1106"/>
      <c r="AF676" s="1106"/>
      <c r="AG676" s="1106"/>
      <c r="AH676" s="1106"/>
      <c r="AI676" s="1106"/>
      <c r="AJ676" s="1106"/>
      <c r="AK676" s="1106"/>
      <c r="AL676" s="1106"/>
      <c r="AM676" s="1106"/>
      <c r="AN676" s="1106"/>
      <c r="AO676" s="1106"/>
      <c r="AP676" s="1106"/>
      <c r="AQ676" s="1106"/>
      <c r="AR676" s="1106"/>
      <c r="AS676" s="1106"/>
      <c r="AT676" s="1106"/>
      <c r="AU676" s="1106"/>
      <c r="AV676" s="1106"/>
      <c r="AW676" s="1106"/>
      <c r="AX676" s="1106"/>
      <c r="AY676" s="1106"/>
      <c r="AZ676" s="1106"/>
      <c r="BA676" s="1106"/>
      <c r="BB676" s="1106"/>
      <c r="BC676" s="1106"/>
      <c r="BD676" s="1106"/>
      <c r="BE676" s="1106"/>
      <c r="BF676" s="1106"/>
      <c r="BG676" s="1106"/>
      <c r="BH676" s="1106"/>
      <c r="BI676" s="1106"/>
      <c r="BJ676" s="1106"/>
      <c r="BK676" s="1106"/>
      <c r="BL676" s="1106"/>
      <c r="BM676" s="1106"/>
      <c r="BN676" s="1106"/>
      <c r="BO676" s="1106"/>
      <c r="BP676" s="1106"/>
      <c r="BQ676" s="1106"/>
      <c r="BR676" s="1106"/>
      <c r="BS676" s="1106"/>
      <c r="BT676" s="1106"/>
      <c r="BU676" s="1106"/>
      <c r="BV676" s="1106"/>
      <c r="BW676" s="1106"/>
      <c r="BX676" s="1106"/>
      <c r="BY676" s="1106"/>
      <c r="BZ676" s="1106"/>
      <c r="CA676" s="1106"/>
      <c r="CB676" s="1106"/>
      <c r="CC676" s="1106"/>
      <c r="CD676" s="1106"/>
      <c r="CE676" s="1106"/>
      <c r="CF676" s="1106"/>
      <c r="CG676" s="1106"/>
      <c r="CH676" s="1106"/>
      <c r="CI676" s="1106"/>
      <c r="CJ676" s="1106"/>
      <c r="CK676" s="1106"/>
      <c r="CL676" s="1106"/>
      <c r="CM676" s="1106"/>
      <c r="CN676" s="1106"/>
      <c r="CO676" s="1106"/>
      <c r="CP676" s="1106"/>
      <c r="CQ676" s="1106"/>
      <c r="CR676" s="1106"/>
      <c r="CS676" s="1106"/>
      <c r="CT676" s="1106"/>
      <c r="CU676" s="1106"/>
      <c r="CV676" s="1106"/>
      <c r="CW676" s="1106"/>
      <c r="CX676" s="1106"/>
      <c r="CY676" s="1106"/>
      <c r="CZ676" s="1106"/>
    </row>
    <row r="677" spans="1:104" s="1393" customFormat="1" ht="0" hidden="1" customHeight="1">
      <c r="A677" s="1397"/>
      <c r="B677" s="1169"/>
      <c r="C677" s="1205"/>
      <c r="D677" s="1106"/>
      <c r="E677" s="1106"/>
      <c r="F677" s="1106"/>
      <c r="G677" s="1106"/>
      <c r="H677" s="1106"/>
      <c r="I677" s="1106"/>
      <c r="J677" s="1106"/>
      <c r="K677" s="1106"/>
      <c r="L677" s="1106"/>
      <c r="M677" s="1106"/>
      <c r="N677" s="1106"/>
      <c r="O677" s="1106"/>
      <c r="P677" s="1106"/>
      <c r="Q677" s="1106"/>
      <c r="R677" s="1106"/>
      <c r="S677" s="1106"/>
      <c r="T677" s="1106"/>
      <c r="U677" s="1106"/>
      <c r="V677" s="1106"/>
      <c r="W677" s="1106"/>
      <c r="X677" s="1106"/>
      <c r="Y677" s="1106"/>
      <c r="Z677" s="1106"/>
      <c r="AA677" s="1106"/>
      <c r="AB677" s="1106"/>
      <c r="AC677" s="1106"/>
      <c r="AD677" s="1106"/>
      <c r="AE677" s="1106"/>
      <c r="AF677" s="1106"/>
      <c r="AG677" s="1106"/>
      <c r="AH677" s="1106"/>
      <c r="AI677" s="1106"/>
      <c r="AJ677" s="1106"/>
      <c r="AK677" s="1106"/>
      <c r="AL677" s="1106"/>
      <c r="AM677" s="1106"/>
      <c r="AN677" s="1106"/>
      <c r="AO677" s="1106"/>
      <c r="AP677" s="1106"/>
      <c r="AQ677" s="1106"/>
      <c r="AR677" s="1106"/>
      <c r="AS677" s="1106"/>
      <c r="AT677" s="1106"/>
      <c r="AU677" s="1106"/>
      <c r="AV677" s="1106"/>
      <c r="AW677" s="1106"/>
      <c r="AX677" s="1106"/>
      <c r="AY677" s="1106"/>
      <c r="AZ677" s="1106"/>
      <c r="BA677" s="1106"/>
      <c r="BB677" s="1106"/>
      <c r="BC677" s="1106"/>
      <c r="BD677" s="1106"/>
      <c r="BE677" s="1106"/>
      <c r="BF677" s="1106"/>
      <c r="BG677" s="1106"/>
      <c r="BH677" s="1106"/>
      <c r="BI677" s="1106"/>
      <c r="BJ677" s="1106"/>
      <c r="BK677" s="1106"/>
      <c r="BL677" s="1106"/>
      <c r="BM677" s="1106"/>
      <c r="BN677" s="1106"/>
      <c r="BO677" s="1106"/>
      <c r="BP677" s="1106"/>
      <c r="BQ677" s="1106"/>
      <c r="BR677" s="1106"/>
      <c r="BS677" s="1106"/>
      <c r="BT677" s="1106"/>
      <c r="BU677" s="1106"/>
      <c r="BV677" s="1106"/>
      <c r="BW677" s="1106"/>
      <c r="BX677" s="1106"/>
      <c r="BY677" s="1106"/>
      <c r="BZ677" s="1106"/>
      <c r="CA677" s="1106"/>
      <c r="CB677" s="1106"/>
      <c r="CC677" s="1106"/>
      <c r="CD677" s="1106"/>
      <c r="CE677" s="1106"/>
      <c r="CF677" s="1106"/>
      <c r="CG677" s="1106"/>
      <c r="CH677" s="1106"/>
      <c r="CI677" s="1106"/>
      <c r="CJ677" s="1106"/>
      <c r="CK677" s="1106"/>
      <c r="CL677" s="1106"/>
      <c r="CM677" s="1106"/>
      <c r="CN677" s="1106"/>
      <c r="CO677" s="1106"/>
      <c r="CP677" s="1106"/>
      <c r="CQ677" s="1106"/>
      <c r="CR677" s="1106"/>
      <c r="CS677" s="1106"/>
      <c r="CT677" s="1106"/>
      <c r="CU677" s="1106"/>
      <c r="CV677" s="1106"/>
      <c r="CW677" s="1106"/>
      <c r="CX677" s="1106"/>
      <c r="CY677" s="1106"/>
      <c r="CZ677" s="1106"/>
    </row>
    <row r="678" spans="1:104" s="1393" customFormat="1" ht="0" hidden="1" customHeight="1">
      <c r="A678" s="1397"/>
      <c r="B678" s="1169"/>
      <c r="C678" s="1205"/>
      <c r="D678" s="1106"/>
      <c r="E678" s="1106"/>
      <c r="F678" s="1106"/>
      <c r="G678" s="1106"/>
      <c r="H678" s="1106"/>
      <c r="I678" s="1106"/>
      <c r="J678" s="1106"/>
      <c r="K678" s="1106"/>
      <c r="L678" s="1106"/>
      <c r="M678" s="1106"/>
      <c r="N678" s="1106"/>
      <c r="O678" s="1106"/>
      <c r="P678" s="1106"/>
      <c r="Q678" s="1106"/>
      <c r="R678" s="1106"/>
      <c r="S678" s="1106"/>
      <c r="T678" s="1106"/>
      <c r="U678" s="1106"/>
      <c r="V678" s="1106"/>
      <c r="W678" s="1106"/>
      <c r="X678" s="1106"/>
      <c r="Y678" s="1106"/>
      <c r="Z678" s="1106"/>
      <c r="AA678" s="1106"/>
      <c r="AB678" s="1106"/>
      <c r="AC678" s="1106"/>
      <c r="AD678" s="1106"/>
      <c r="AE678" s="1106"/>
      <c r="AF678" s="1106"/>
      <c r="AG678" s="1106"/>
      <c r="AH678" s="1106"/>
      <c r="AI678" s="1106"/>
      <c r="AJ678" s="1106"/>
      <c r="AK678" s="1106"/>
      <c r="AL678" s="1106"/>
      <c r="AM678" s="1106"/>
      <c r="AN678" s="1106"/>
      <c r="AO678" s="1106"/>
      <c r="AP678" s="1106"/>
      <c r="AQ678" s="1106"/>
      <c r="AR678" s="1106"/>
      <c r="AS678" s="1106"/>
      <c r="AT678" s="1106"/>
      <c r="AU678" s="1106"/>
      <c r="AV678" s="1106"/>
      <c r="AW678" s="1106"/>
      <c r="AX678" s="1106"/>
      <c r="AY678" s="1106"/>
      <c r="AZ678" s="1106"/>
      <c r="BA678" s="1106"/>
      <c r="BB678" s="1106"/>
      <c r="BC678" s="1106"/>
      <c r="BD678" s="1106"/>
      <c r="BE678" s="1106"/>
      <c r="BF678" s="1106"/>
      <c r="BG678" s="1106"/>
      <c r="BH678" s="1106"/>
      <c r="BI678" s="1106"/>
      <c r="BJ678" s="1106"/>
      <c r="BK678" s="1106"/>
      <c r="BL678" s="1106"/>
      <c r="BM678" s="1106"/>
      <c r="BN678" s="1106"/>
      <c r="BO678" s="1106"/>
      <c r="BP678" s="1106"/>
      <c r="BQ678" s="1106"/>
      <c r="BR678" s="1106"/>
      <c r="BS678" s="1106"/>
      <c r="BT678" s="1106"/>
      <c r="BU678" s="1106"/>
      <c r="BV678" s="1106"/>
      <c r="BW678" s="1106"/>
      <c r="BX678" s="1106"/>
      <c r="BY678" s="1106"/>
      <c r="BZ678" s="1106"/>
      <c r="CA678" s="1106"/>
      <c r="CB678" s="1106"/>
      <c r="CC678" s="1106"/>
      <c r="CD678" s="1106"/>
      <c r="CE678" s="1106"/>
      <c r="CF678" s="1106"/>
      <c r="CG678" s="1106"/>
      <c r="CH678" s="1106"/>
      <c r="CI678" s="1106"/>
      <c r="CJ678" s="1106"/>
      <c r="CK678" s="1106"/>
      <c r="CL678" s="1106"/>
      <c r="CM678" s="1106"/>
      <c r="CN678" s="1106"/>
      <c r="CO678" s="1106"/>
      <c r="CP678" s="1106"/>
      <c r="CQ678" s="1106"/>
      <c r="CR678" s="1106"/>
      <c r="CS678" s="1106"/>
      <c r="CT678" s="1106"/>
      <c r="CU678" s="1106"/>
      <c r="CV678" s="1106"/>
      <c r="CW678" s="1106"/>
      <c r="CX678" s="1106"/>
      <c r="CY678" s="1106"/>
      <c r="CZ678" s="1106"/>
    </row>
    <row r="679" spans="1:104" s="1393" customFormat="1" ht="0" hidden="1" customHeight="1">
      <c r="A679" s="1397"/>
      <c r="B679" s="1169"/>
      <c r="C679" s="1205"/>
      <c r="D679" s="1106"/>
      <c r="E679" s="1106"/>
      <c r="F679" s="1106"/>
      <c r="G679" s="1106"/>
      <c r="H679" s="1106"/>
      <c r="I679" s="1106"/>
      <c r="J679" s="1106"/>
      <c r="K679" s="1106"/>
      <c r="L679" s="1106"/>
      <c r="M679" s="1106"/>
      <c r="N679" s="1106"/>
      <c r="O679" s="1106"/>
      <c r="P679" s="1106"/>
      <c r="Q679" s="1106"/>
      <c r="R679" s="1106"/>
      <c r="S679" s="1106"/>
      <c r="T679" s="1106"/>
      <c r="U679" s="1106"/>
      <c r="V679" s="1106"/>
      <c r="W679" s="1106"/>
      <c r="X679" s="1106"/>
      <c r="Y679" s="1106"/>
      <c r="Z679" s="1106"/>
      <c r="AA679" s="1106"/>
      <c r="AB679" s="1106"/>
      <c r="AC679" s="1106"/>
      <c r="AD679" s="1106"/>
      <c r="AE679" s="1106"/>
      <c r="AF679" s="1106"/>
      <c r="AG679" s="1106"/>
      <c r="AH679" s="1106"/>
      <c r="AI679" s="1106"/>
      <c r="AJ679" s="1106"/>
      <c r="AK679" s="1106"/>
      <c r="AL679" s="1106"/>
      <c r="AM679" s="1106"/>
      <c r="AN679" s="1106"/>
      <c r="AO679" s="1106"/>
      <c r="AP679" s="1106"/>
      <c r="AQ679" s="1106"/>
      <c r="AR679" s="1106"/>
      <c r="AS679" s="1106"/>
      <c r="AT679" s="1106"/>
      <c r="AU679" s="1106"/>
      <c r="AV679" s="1106"/>
      <c r="AW679" s="1106"/>
      <c r="AX679" s="1106"/>
      <c r="AY679" s="1106"/>
      <c r="AZ679" s="1106"/>
      <c r="BA679" s="1106"/>
      <c r="BB679" s="1106"/>
      <c r="BC679" s="1106"/>
      <c r="BD679" s="1106"/>
      <c r="BE679" s="1106"/>
      <c r="BF679" s="1106"/>
      <c r="BG679" s="1106"/>
      <c r="BH679" s="1106"/>
      <c r="BI679" s="1106"/>
      <c r="BJ679" s="1106"/>
      <c r="BK679" s="1106"/>
      <c r="BL679" s="1106"/>
      <c r="BM679" s="1106"/>
      <c r="BN679" s="1106"/>
      <c r="BO679" s="1106"/>
      <c r="BP679" s="1106"/>
      <c r="BQ679" s="1106"/>
      <c r="BR679" s="1106"/>
      <c r="BS679" s="1106"/>
      <c r="BT679" s="1106"/>
      <c r="BU679" s="1106"/>
      <c r="BV679" s="1106"/>
      <c r="BW679" s="1106"/>
      <c r="BX679" s="1106"/>
      <c r="BY679" s="1106"/>
      <c r="BZ679" s="1106"/>
      <c r="CA679" s="1106"/>
      <c r="CB679" s="1106"/>
      <c r="CC679" s="1106"/>
      <c r="CD679" s="1106"/>
      <c r="CE679" s="1106"/>
      <c r="CF679" s="1106"/>
      <c r="CG679" s="1106"/>
      <c r="CH679" s="1106"/>
      <c r="CI679" s="1106"/>
      <c r="CJ679" s="1106"/>
      <c r="CK679" s="1106"/>
      <c r="CL679" s="1106"/>
      <c r="CM679" s="1106"/>
      <c r="CN679" s="1106"/>
      <c r="CO679" s="1106"/>
      <c r="CP679" s="1106"/>
      <c r="CQ679" s="1106"/>
      <c r="CR679" s="1106"/>
      <c r="CS679" s="1106"/>
      <c r="CT679" s="1106"/>
      <c r="CU679" s="1106"/>
      <c r="CV679" s="1106"/>
      <c r="CW679" s="1106"/>
      <c r="CX679" s="1106"/>
      <c r="CY679" s="1106"/>
      <c r="CZ679" s="1106"/>
    </row>
    <row r="680" spans="1:104" s="1393" customFormat="1" ht="0" hidden="1" customHeight="1">
      <c r="A680" s="1397"/>
      <c r="B680" s="1169"/>
      <c r="C680" s="1205"/>
      <c r="D680" s="1106"/>
      <c r="E680" s="1106"/>
      <c r="F680" s="1106"/>
      <c r="G680" s="1106"/>
      <c r="H680" s="1106"/>
      <c r="I680" s="1106"/>
      <c r="J680" s="1106"/>
      <c r="K680" s="1106"/>
      <c r="L680" s="1106"/>
      <c r="M680" s="1106"/>
      <c r="N680" s="1106"/>
      <c r="O680" s="1106"/>
      <c r="P680" s="1106"/>
      <c r="Q680" s="1106"/>
      <c r="R680" s="1106"/>
      <c r="S680" s="1106"/>
      <c r="T680" s="1106"/>
      <c r="U680" s="1106"/>
      <c r="V680" s="1106"/>
      <c r="W680" s="1106"/>
      <c r="X680" s="1106"/>
      <c r="Y680" s="1106"/>
      <c r="Z680" s="1106"/>
      <c r="AA680" s="1106"/>
      <c r="AB680" s="1106"/>
      <c r="AC680" s="1106"/>
      <c r="AD680" s="1106"/>
      <c r="AE680" s="1106"/>
      <c r="AF680" s="1106"/>
      <c r="AG680" s="1106"/>
      <c r="AH680" s="1106"/>
      <c r="AI680" s="1106"/>
      <c r="AJ680" s="1106"/>
      <c r="AK680" s="1106"/>
      <c r="AL680" s="1106"/>
      <c r="AM680" s="1106"/>
      <c r="AN680" s="1106"/>
      <c r="AO680" s="1106"/>
      <c r="AP680" s="1106"/>
      <c r="AQ680" s="1106"/>
      <c r="AR680" s="1106"/>
      <c r="AS680" s="1106"/>
      <c r="AT680" s="1106"/>
      <c r="AU680" s="1106"/>
      <c r="AV680" s="1106"/>
      <c r="AW680" s="1106"/>
      <c r="AX680" s="1106"/>
      <c r="AY680" s="1106"/>
      <c r="AZ680" s="1106"/>
      <c r="BA680" s="1106"/>
      <c r="BB680" s="1106"/>
      <c r="BC680" s="1106"/>
      <c r="BD680" s="1106"/>
      <c r="BE680" s="1106"/>
      <c r="BF680" s="1106"/>
      <c r="BG680" s="1106"/>
      <c r="BH680" s="1106"/>
      <c r="BI680" s="1106"/>
      <c r="BJ680" s="1106"/>
      <c r="BK680" s="1106"/>
      <c r="BL680" s="1106"/>
      <c r="BM680" s="1106"/>
      <c r="BN680" s="1106"/>
      <c r="BO680" s="1106"/>
      <c r="BP680" s="1106"/>
      <c r="BQ680" s="1106"/>
      <c r="BR680" s="1106"/>
      <c r="BS680" s="1106"/>
      <c r="BT680" s="1106"/>
      <c r="BU680" s="1106"/>
      <c r="BV680" s="1106"/>
      <c r="BW680" s="1106"/>
      <c r="BX680" s="1106"/>
      <c r="BY680" s="1106"/>
      <c r="BZ680" s="1106"/>
      <c r="CA680" s="1106"/>
      <c r="CB680" s="1106"/>
      <c r="CC680" s="1106"/>
      <c r="CD680" s="1106"/>
      <c r="CE680" s="1106"/>
      <c r="CF680" s="1106"/>
      <c r="CG680" s="1106"/>
      <c r="CH680" s="1106"/>
      <c r="CI680" s="1106"/>
      <c r="CJ680" s="1106"/>
      <c r="CK680" s="1106"/>
      <c r="CL680" s="1106"/>
      <c r="CM680" s="1106"/>
      <c r="CN680" s="1106"/>
      <c r="CO680" s="1106"/>
      <c r="CP680" s="1106"/>
      <c r="CQ680" s="1106"/>
      <c r="CR680" s="1106"/>
      <c r="CS680" s="1106"/>
      <c r="CT680" s="1106"/>
      <c r="CU680" s="1106"/>
      <c r="CV680" s="1106"/>
      <c r="CW680" s="1106"/>
      <c r="CX680" s="1106"/>
      <c r="CY680" s="1106"/>
      <c r="CZ680" s="1106"/>
    </row>
    <row r="682" spans="1:104" s="1393" customFormat="1" ht="0" hidden="1" customHeight="1">
      <c r="A682" s="1397"/>
      <c r="B682" s="1169"/>
      <c r="C682" s="1205"/>
      <c r="D682" s="1106"/>
      <c r="E682" s="1106"/>
      <c r="F682" s="1106"/>
      <c r="G682" s="1106"/>
      <c r="H682" s="1106"/>
      <c r="I682" s="1106"/>
      <c r="J682" s="1106"/>
      <c r="K682" s="1106"/>
      <c r="L682" s="1106"/>
      <c r="M682" s="1106"/>
      <c r="N682" s="1106"/>
      <c r="O682" s="1106"/>
      <c r="P682" s="1106"/>
      <c r="Q682" s="1106"/>
      <c r="R682" s="1106"/>
      <c r="S682" s="1106"/>
      <c r="T682" s="1106"/>
      <c r="U682" s="1106"/>
      <c r="V682" s="1106"/>
      <c r="W682" s="1106"/>
      <c r="X682" s="1106"/>
      <c r="Y682" s="1106"/>
      <c r="Z682" s="1106"/>
      <c r="AA682" s="1106"/>
      <c r="AB682" s="1106"/>
      <c r="AC682" s="1106"/>
      <c r="AD682" s="1106"/>
      <c r="AE682" s="1106"/>
      <c r="AF682" s="1106"/>
      <c r="AG682" s="1106"/>
      <c r="AH682" s="1106"/>
      <c r="AI682" s="1106"/>
      <c r="AJ682" s="1106"/>
      <c r="AK682" s="1106"/>
      <c r="AL682" s="1106"/>
      <c r="AM682" s="1106"/>
      <c r="AN682" s="1106"/>
      <c r="AO682" s="1106"/>
      <c r="AP682" s="1106"/>
      <c r="AQ682" s="1106"/>
      <c r="AR682" s="1106"/>
      <c r="AS682" s="1106"/>
      <c r="AT682" s="1106"/>
      <c r="AU682" s="1106"/>
      <c r="AV682" s="1106"/>
      <c r="AW682" s="1106"/>
      <c r="AX682" s="1106"/>
      <c r="AY682" s="1106"/>
      <c r="AZ682" s="1106"/>
      <c r="BA682" s="1106"/>
      <c r="BB682" s="1106"/>
      <c r="BC682" s="1106"/>
      <c r="BD682" s="1106"/>
      <c r="BE682" s="1106"/>
      <c r="BF682" s="1106"/>
      <c r="BG682" s="1106"/>
      <c r="BH682" s="1106"/>
      <c r="BI682" s="1106"/>
      <c r="BJ682" s="1106"/>
      <c r="BK682" s="1106"/>
      <c r="BL682" s="1106"/>
      <c r="BM682" s="1106"/>
      <c r="BN682" s="1106"/>
      <c r="BO682" s="1106"/>
      <c r="BP682" s="1106"/>
      <c r="BQ682" s="1106"/>
      <c r="BR682" s="1106"/>
      <c r="BS682" s="1106"/>
      <c r="BT682" s="1106"/>
      <c r="BU682" s="1106"/>
      <c r="BV682" s="1106"/>
      <c r="BW682" s="1106"/>
      <c r="BX682" s="1106"/>
      <c r="BY682" s="1106"/>
      <c r="BZ682" s="1106"/>
      <c r="CA682" s="1106"/>
      <c r="CB682" s="1106"/>
      <c r="CC682" s="1106"/>
      <c r="CD682" s="1106"/>
      <c r="CE682" s="1106"/>
      <c r="CF682" s="1106"/>
      <c r="CG682" s="1106"/>
      <c r="CH682" s="1106"/>
      <c r="CI682" s="1106"/>
      <c r="CJ682" s="1106"/>
      <c r="CK682" s="1106"/>
      <c r="CL682" s="1106"/>
      <c r="CM682" s="1106"/>
      <c r="CN682" s="1106"/>
      <c r="CO682" s="1106"/>
      <c r="CP682" s="1106"/>
      <c r="CQ682" s="1106"/>
      <c r="CR682" s="1106"/>
      <c r="CS682" s="1106"/>
      <c r="CT682" s="1106"/>
      <c r="CU682" s="1106"/>
      <c r="CV682" s="1106"/>
      <c r="CW682" s="1106"/>
      <c r="CX682" s="1106"/>
      <c r="CY682" s="1106"/>
      <c r="CZ682" s="1106"/>
    </row>
    <row r="683" spans="1:104" s="1393" customFormat="1" ht="0" hidden="1" customHeight="1">
      <c r="A683" s="1397"/>
      <c r="B683" s="1169"/>
      <c r="C683" s="1205"/>
      <c r="D683" s="1106"/>
      <c r="E683" s="1106"/>
      <c r="F683" s="1106"/>
      <c r="G683" s="1106"/>
      <c r="H683" s="1106"/>
      <c r="I683" s="1106"/>
      <c r="J683" s="1106"/>
      <c r="K683" s="1106"/>
      <c r="L683" s="1106"/>
      <c r="M683" s="1106"/>
      <c r="N683" s="1106"/>
      <c r="O683" s="1106"/>
      <c r="P683" s="1106"/>
      <c r="Q683" s="1106"/>
      <c r="R683" s="1106"/>
      <c r="S683" s="1106"/>
      <c r="T683" s="1106"/>
      <c r="U683" s="1106"/>
      <c r="V683" s="1106"/>
      <c r="W683" s="1106"/>
      <c r="X683" s="1106"/>
      <c r="Y683" s="1106"/>
      <c r="Z683" s="1106"/>
      <c r="AA683" s="1106"/>
      <c r="AB683" s="1106"/>
      <c r="AC683" s="1106"/>
      <c r="AD683" s="1106"/>
      <c r="AE683" s="1106"/>
      <c r="AF683" s="1106"/>
      <c r="AG683" s="1106"/>
      <c r="AH683" s="1106"/>
      <c r="AI683" s="1106"/>
      <c r="AJ683" s="1106"/>
      <c r="AK683" s="1106"/>
      <c r="AL683" s="1106"/>
      <c r="AM683" s="1106"/>
      <c r="AN683" s="1106"/>
      <c r="AO683" s="1106"/>
      <c r="AP683" s="1106"/>
      <c r="AQ683" s="1106"/>
      <c r="AR683" s="1106"/>
      <c r="AS683" s="1106"/>
      <c r="AT683" s="1106"/>
      <c r="AU683" s="1106"/>
      <c r="AV683" s="1106"/>
      <c r="AW683" s="1106"/>
      <c r="AX683" s="1106"/>
      <c r="AY683" s="1106"/>
      <c r="AZ683" s="1106"/>
      <c r="BA683" s="1106"/>
      <c r="BB683" s="1106"/>
      <c r="BC683" s="1106"/>
      <c r="BD683" s="1106"/>
      <c r="BE683" s="1106"/>
      <c r="BF683" s="1106"/>
      <c r="BG683" s="1106"/>
      <c r="BH683" s="1106"/>
      <c r="BI683" s="1106"/>
      <c r="BJ683" s="1106"/>
      <c r="BK683" s="1106"/>
      <c r="BL683" s="1106"/>
      <c r="BM683" s="1106"/>
      <c r="BN683" s="1106"/>
      <c r="BO683" s="1106"/>
      <c r="BP683" s="1106"/>
      <c r="BQ683" s="1106"/>
      <c r="BR683" s="1106"/>
      <c r="BS683" s="1106"/>
      <c r="BT683" s="1106"/>
      <c r="BU683" s="1106"/>
      <c r="BV683" s="1106"/>
      <c r="BW683" s="1106"/>
      <c r="BX683" s="1106"/>
      <c r="BY683" s="1106"/>
      <c r="BZ683" s="1106"/>
      <c r="CA683" s="1106"/>
      <c r="CB683" s="1106"/>
      <c r="CC683" s="1106"/>
      <c r="CD683" s="1106"/>
      <c r="CE683" s="1106"/>
      <c r="CF683" s="1106"/>
      <c r="CG683" s="1106"/>
      <c r="CH683" s="1106"/>
      <c r="CI683" s="1106"/>
      <c r="CJ683" s="1106"/>
      <c r="CK683" s="1106"/>
      <c r="CL683" s="1106"/>
      <c r="CM683" s="1106"/>
      <c r="CN683" s="1106"/>
      <c r="CO683" s="1106"/>
      <c r="CP683" s="1106"/>
      <c r="CQ683" s="1106"/>
      <c r="CR683" s="1106"/>
      <c r="CS683" s="1106"/>
      <c r="CT683" s="1106"/>
      <c r="CU683" s="1106"/>
      <c r="CV683" s="1106"/>
      <c r="CW683" s="1106"/>
      <c r="CX683" s="1106"/>
      <c r="CY683" s="1106"/>
      <c r="CZ683" s="1106"/>
    </row>
    <row r="684" spans="1:104" s="1393" customFormat="1" ht="0" hidden="1" customHeight="1">
      <c r="A684" s="1397"/>
      <c r="B684" s="1169"/>
      <c r="C684" s="1205"/>
      <c r="D684" s="1106"/>
      <c r="E684" s="1106"/>
      <c r="F684" s="1106"/>
      <c r="G684" s="1106"/>
      <c r="H684" s="1106"/>
      <c r="I684" s="1106"/>
      <c r="J684" s="1106"/>
      <c r="K684" s="1106"/>
      <c r="L684" s="1106"/>
      <c r="M684" s="1106"/>
      <c r="N684" s="1106"/>
      <c r="O684" s="1106"/>
      <c r="P684" s="1106"/>
      <c r="Q684" s="1106"/>
      <c r="R684" s="1106"/>
      <c r="S684" s="1106"/>
      <c r="T684" s="1106"/>
      <c r="U684" s="1106"/>
      <c r="V684" s="1106"/>
      <c r="W684" s="1106"/>
      <c r="X684" s="1106"/>
      <c r="Y684" s="1106"/>
      <c r="Z684" s="1106"/>
      <c r="AA684" s="1106"/>
      <c r="AB684" s="1106"/>
      <c r="AC684" s="1106"/>
      <c r="AD684" s="1106"/>
      <c r="AE684" s="1106"/>
      <c r="AF684" s="1106"/>
      <c r="AG684" s="1106"/>
      <c r="AH684" s="1106"/>
      <c r="AI684" s="1106"/>
      <c r="AJ684" s="1106"/>
      <c r="AK684" s="1106"/>
      <c r="AL684" s="1106"/>
      <c r="AM684" s="1106"/>
      <c r="AN684" s="1106"/>
      <c r="AO684" s="1106"/>
      <c r="AP684" s="1106"/>
      <c r="AQ684" s="1106"/>
      <c r="AR684" s="1106"/>
      <c r="AS684" s="1106"/>
      <c r="AT684" s="1106"/>
      <c r="AU684" s="1106"/>
      <c r="AV684" s="1106"/>
      <c r="AW684" s="1106"/>
      <c r="AX684" s="1106"/>
      <c r="AY684" s="1106"/>
      <c r="AZ684" s="1106"/>
      <c r="BA684" s="1106"/>
      <c r="BB684" s="1106"/>
      <c r="BC684" s="1106"/>
      <c r="BD684" s="1106"/>
      <c r="BE684" s="1106"/>
      <c r="BF684" s="1106"/>
      <c r="BG684" s="1106"/>
      <c r="BH684" s="1106"/>
      <c r="BI684" s="1106"/>
      <c r="BJ684" s="1106"/>
      <c r="BK684" s="1106"/>
      <c r="BL684" s="1106"/>
      <c r="BM684" s="1106"/>
      <c r="BN684" s="1106"/>
      <c r="BO684" s="1106"/>
      <c r="BP684" s="1106"/>
      <c r="BQ684" s="1106"/>
      <c r="BR684" s="1106"/>
      <c r="BS684" s="1106"/>
      <c r="BT684" s="1106"/>
      <c r="BU684" s="1106"/>
      <c r="BV684" s="1106"/>
      <c r="BW684" s="1106"/>
      <c r="BX684" s="1106"/>
      <c r="BY684" s="1106"/>
      <c r="BZ684" s="1106"/>
      <c r="CA684" s="1106"/>
      <c r="CB684" s="1106"/>
      <c r="CC684" s="1106"/>
      <c r="CD684" s="1106"/>
      <c r="CE684" s="1106"/>
      <c r="CF684" s="1106"/>
      <c r="CG684" s="1106"/>
      <c r="CH684" s="1106"/>
      <c r="CI684" s="1106"/>
      <c r="CJ684" s="1106"/>
      <c r="CK684" s="1106"/>
      <c r="CL684" s="1106"/>
      <c r="CM684" s="1106"/>
      <c r="CN684" s="1106"/>
      <c r="CO684" s="1106"/>
      <c r="CP684" s="1106"/>
      <c r="CQ684" s="1106"/>
      <c r="CR684" s="1106"/>
      <c r="CS684" s="1106"/>
      <c r="CT684" s="1106"/>
      <c r="CU684" s="1106"/>
      <c r="CV684" s="1106"/>
      <c r="CW684" s="1106"/>
      <c r="CX684" s="1106"/>
      <c r="CY684" s="1106"/>
      <c r="CZ684" s="1106"/>
    </row>
    <row r="685" spans="1:104" s="1393" customFormat="1" ht="0" hidden="1" customHeight="1">
      <c r="A685" s="1397"/>
      <c r="B685" s="1169"/>
      <c r="C685" s="1205"/>
      <c r="D685" s="1106"/>
      <c r="E685" s="1106"/>
      <c r="F685" s="1106"/>
      <c r="G685" s="1106"/>
      <c r="H685" s="1106"/>
      <c r="I685" s="1106"/>
      <c r="J685" s="1106"/>
      <c r="K685" s="1106"/>
      <c r="L685" s="1106"/>
      <c r="M685" s="1106"/>
      <c r="N685" s="1106"/>
      <c r="O685" s="1106"/>
      <c r="P685" s="1106"/>
      <c r="Q685" s="1106"/>
      <c r="R685" s="1106"/>
      <c r="S685" s="1106"/>
      <c r="T685" s="1106"/>
      <c r="U685" s="1106"/>
      <c r="V685" s="1106"/>
      <c r="W685" s="1106"/>
      <c r="X685" s="1106"/>
      <c r="Y685" s="1106"/>
      <c r="Z685" s="1106"/>
      <c r="AA685" s="1106"/>
      <c r="AB685" s="1106"/>
      <c r="AC685" s="1106"/>
      <c r="AD685" s="1106"/>
      <c r="AE685" s="1106"/>
      <c r="AF685" s="1106"/>
      <c r="AG685" s="1106"/>
      <c r="AH685" s="1106"/>
      <c r="AI685" s="1106"/>
      <c r="AJ685" s="1106"/>
      <c r="AK685" s="1106"/>
      <c r="AL685" s="1106"/>
      <c r="AM685" s="1106"/>
      <c r="AN685" s="1106"/>
      <c r="AO685" s="1106"/>
      <c r="AP685" s="1106"/>
      <c r="AQ685" s="1106"/>
      <c r="AR685" s="1106"/>
      <c r="AS685" s="1106"/>
      <c r="AT685" s="1106"/>
      <c r="AU685" s="1106"/>
      <c r="AV685" s="1106"/>
      <c r="AW685" s="1106"/>
      <c r="AX685" s="1106"/>
      <c r="AY685" s="1106"/>
      <c r="AZ685" s="1106"/>
      <c r="BA685" s="1106"/>
      <c r="BB685" s="1106"/>
      <c r="BC685" s="1106"/>
      <c r="BD685" s="1106"/>
      <c r="BE685" s="1106"/>
      <c r="BF685" s="1106"/>
      <c r="BG685" s="1106"/>
      <c r="BH685" s="1106"/>
      <c r="BI685" s="1106"/>
      <c r="BJ685" s="1106"/>
      <c r="BK685" s="1106"/>
      <c r="BL685" s="1106"/>
      <c r="BM685" s="1106"/>
      <c r="BN685" s="1106"/>
      <c r="BO685" s="1106"/>
      <c r="BP685" s="1106"/>
      <c r="BQ685" s="1106"/>
      <c r="BR685" s="1106"/>
      <c r="BS685" s="1106"/>
      <c r="BT685" s="1106"/>
      <c r="BU685" s="1106"/>
      <c r="BV685" s="1106"/>
      <c r="BW685" s="1106"/>
      <c r="BX685" s="1106"/>
      <c r="BY685" s="1106"/>
      <c r="BZ685" s="1106"/>
      <c r="CA685" s="1106"/>
      <c r="CB685" s="1106"/>
      <c r="CC685" s="1106"/>
      <c r="CD685" s="1106"/>
      <c r="CE685" s="1106"/>
      <c r="CF685" s="1106"/>
      <c r="CG685" s="1106"/>
      <c r="CH685" s="1106"/>
      <c r="CI685" s="1106"/>
      <c r="CJ685" s="1106"/>
      <c r="CK685" s="1106"/>
      <c r="CL685" s="1106"/>
      <c r="CM685" s="1106"/>
      <c r="CN685" s="1106"/>
      <c r="CO685" s="1106"/>
      <c r="CP685" s="1106"/>
      <c r="CQ685" s="1106"/>
      <c r="CR685" s="1106"/>
      <c r="CS685" s="1106"/>
      <c r="CT685" s="1106"/>
      <c r="CU685" s="1106"/>
      <c r="CV685" s="1106"/>
      <c r="CW685" s="1106"/>
      <c r="CX685" s="1106"/>
      <c r="CY685" s="1106"/>
      <c r="CZ685" s="1106"/>
    </row>
    <row r="686" spans="1:104" s="1393" customFormat="1" ht="0" hidden="1" customHeight="1">
      <c r="A686" s="1397"/>
      <c r="B686" s="1169"/>
      <c r="C686" s="1205"/>
      <c r="D686" s="1106"/>
      <c r="E686" s="1106"/>
      <c r="F686" s="1106"/>
      <c r="G686" s="1106"/>
      <c r="H686" s="1106"/>
      <c r="I686" s="1106"/>
      <c r="J686" s="1106"/>
      <c r="K686" s="1106"/>
      <c r="L686" s="1106"/>
      <c r="M686" s="1106"/>
      <c r="N686" s="1106"/>
      <c r="O686" s="1106"/>
      <c r="P686" s="1106"/>
      <c r="Q686" s="1106"/>
      <c r="R686" s="1106"/>
      <c r="S686" s="1106"/>
      <c r="T686" s="1106"/>
      <c r="U686" s="1106"/>
      <c r="V686" s="1106"/>
      <c r="W686" s="1106"/>
      <c r="X686" s="1106"/>
      <c r="Y686" s="1106"/>
      <c r="Z686" s="1106"/>
      <c r="AA686" s="1106"/>
      <c r="AB686" s="1106"/>
      <c r="AC686" s="1106"/>
      <c r="AD686" s="1106"/>
      <c r="AE686" s="1106"/>
      <c r="AF686" s="1106"/>
      <c r="AG686" s="1106"/>
      <c r="AH686" s="1106"/>
      <c r="AI686" s="1106"/>
      <c r="AJ686" s="1106"/>
      <c r="AK686" s="1106"/>
      <c r="AL686" s="1106"/>
      <c r="AM686" s="1106"/>
      <c r="AN686" s="1106"/>
      <c r="AO686" s="1106"/>
      <c r="AP686" s="1106"/>
      <c r="AQ686" s="1106"/>
      <c r="AR686" s="1106"/>
      <c r="AS686" s="1106"/>
      <c r="AT686" s="1106"/>
      <c r="AU686" s="1106"/>
      <c r="AV686" s="1106"/>
      <c r="AW686" s="1106"/>
      <c r="AX686" s="1106"/>
      <c r="AY686" s="1106"/>
      <c r="AZ686" s="1106"/>
      <c r="BA686" s="1106"/>
      <c r="BB686" s="1106"/>
      <c r="BC686" s="1106"/>
      <c r="BD686" s="1106"/>
      <c r="BE686" s="1106"/>
      <c r="BF686" s="1106"/>
      <c r="BG686" s="1106"/>
      <c r="BH686" s="1106"/>
      <c r="BI686" s="1106"/>
      <c r="BJ686" s="1106"/>
      <c r="BK686" s="1106"/>
      <c r="BL686" s="1106"/>
      <c r="BM686" s="1106"/>
      <c r="BN686" s="1106"/>
      <c r="BO686" s="1106"/>
      <c r="BP686" s="1106"/>
      <c r="BQ686" s="1106"/>
      <c r="BR686" s="1106"/>
      <c r="BS686" s="1106"/>
      <c r="BT686" s="1106"/>
      <c r="BU686" s="1106"/>
      <c r="BV686" s="1106"/>
      <c r="BW686" s="1106"/>
      <c r="BX686" s="1106"/>
      <c r="BY686" s="1106"/>
      <c r="BZ686" s="1106"/>
      <c r="CA686" s="1106"/>
      <c r="CB686" s="1106"/>
      <c r="CC686" s="1106"/>
      <c r="CD686" s="1106"/>
      <c r="CE686" s="1106"/>
      <c r="CF686" s="1106"/>
      <c r="CG686" s="1106"/>
      <c r="CH686" s="1106"/>
      <c r="CI686" s="1106"/>
      <c r="CJ686" s="1106"/>
      <c r="CK686" s="1106"/>
      <c r="CL686" s="1106"/>
      <c r="CM686" s="1106"/>
      <c r="CN686" s="1106"/>
      <c r="CO686" s="1106"/>
      <c r="CP686" s="1106"/>
      <c r="CQ686" s="1106"/>
      <c r="CR686" s="1106"/>
      <c r="CS686" s="1106"/>
      <c r="CT686" s="1106"/>
      <c r="CU686" s="1106"/>
      <c r="CV686" s="1106"/>
      <c r="CW686" s="1106"/>
      <c r="CX686" s="1106"/>
      <c r="CY686" s="1106"/>
      <c r="CZ686" s="1106"/>
    </row>
    <row r="687" spans="1:104" s="1393" customFormat="1" ht="0" hidden="1" customHeight="1">
      <c r="A687" s="1397"/>
      <c r="B687" s="1169"/>
      <c r="C687" s="1205"/>
      <c r="D687" s="1106"/>
      <c r="E687" s="1106"/>
      <c r="F687" s="1106"/>
      <c r="G687" s="1106"/>
      <c r="H687" s="1106"/>
      <c r="I687" s="1106"/>
      <c r="J687" s="1106"/>
      <c r="K687" s="1106"/>
      <c r="L687" s="1106"/>
      <c r="M687" s="1106"/>
      <c r="N687" s="1106"/>
      <c r="O687" s="1106"/>
      <c r="P687" s="1106"/>
      <c r="Q687" s="1106"/>
      <c r="R687" s="1106"/>
      <c r="S687" s="1106"/>
      <c r="T687" s="1106"/>
      <c r="U687" s="1106"/>
      <c r="V687" s="1106"/>
      <c r="W687" s="1106"/>
      <c r="X687" s="1106"/>
      <c r="Y687" s="1106"/>
      <c r="Z687" s="1106"/>
      <c r="AA687" s="1106"/>
      <c r="AB687" s="1106"/>
      <c r="AC687" s="1106"/>
      <c r="AD687" s="1106"/>
      <c r="AE687" s="1106"/>
      <c r="AF687" s="1106"/>
      <c r="AG687" s="1106"/>
      <c r="AH687" s="1106"/>
      <c r="AI687" s="1106"/>
      <c r="AJ687" s="1106"/>
      <c r="AK687" s="1106"/>
      <c r="AL687" s="1106"/>
      <c r="AM687" s="1106"/>
      <c r="AN687" s="1106"/>
      <c r="AO687" s="1106"/>
      <c r="AP687" s="1106"/>
      <c r="AQ687" s="1106"/>
      <c r="AR687" s="1106"/>
      <c r="AS687" s="1106"/>
      <c r="AT687" s="1106"/>
      <c r="AU687" s="1106"/>
      <c r="AV687" s="1106"/>
      <c r="AW687" s="1106"/>
      <c r="AX687" s="1106"/>
      <c r="AY687" s="1106"/>
      <c r="AZ687" s="1106"/>
      <c r="BA687" s="1106"/>
      <c r="BB687" s="1106"/>
      <c r="BC687" s="1106"/>
      <c r="BD687" s="1106"/>
      <c r="BE687" s="1106"/>
      <c r="BF687" s="1106"/>
      <c r="BG687" s="1106"/>
      <c r="BH687" s="1106"/>
      <c r="BI687" s="1106"/>
      <c r="BJ687" s="1106"/>
      <c r="BK687" s="1106"/>
      <c r="BL687" s="1106"/>
      <c r="BM687" s="1106"/>
      <c r="BN687" s="1106"/>
      <c r="BO687" s="1106"/>
      <c r="BP687" s="1106"/>
      <c r="BQ687" s="1106"/>
      <c r="BR687" s="1106"/>
      <c r="BS687" s="1106"/>
      <c r="BT687" s="1106"/>
      <c r="BU687" s="1106"/>
      <c r="BV687" s="1106"/>
      <c r="BW687" s="1106"/>
      <c r="BX687" s="1106"/>
      <c r="BY687" s="1106"/>
      <c r="BZ687" s="1106"/>
      <c r="CA687" s="1106"/>
      <c r="CB687" s="1106"/>
      <c r="CC687" s="1106"/>
      <c r="CD687" s="1106"/>
      <c r="CE687" s="1106"/>
      <c r="CF687" s="1106"/>
      <c r="CG687" s="1106"/>
      <c r="CH687" s="1106"/>
      <c r="CI687" s="1106"/>
      <c r="CJ687" s="1106"/>
      <c r="CK687" s="1106"/>
      <c r="CL687" s="1106"/>
      <c r="CM687" s="1106"/>
      <c r="CN687" s="1106"/>
      <c r="CO687" s="1106"/>
      <c r="CP687" s="1106"/>
      <c r="CQ687" s="1106"/>
      <c r="CR687" s="1106"/>
      <c r="CS687" s="1106"/>
      <c r="CT687" s="1106"/>
      <c r="CU687" s="1106"/>
      <c r="CV687" s="1106"/>
      <c r="CW687" s="1106"/>
      <c r="CX687" s="1106"/>
      <c r="CY687" s="1106"/>
      <c r="CZ687" s="1106"/>
    </row>
    <row r="688" spans="1:104" s="1393" customFormat="1" ht="0" hidden="1" customHeight="1">
      <c r="A688" s="1397"/>
      <c r="B688" s="1169"/>
      <c r="C688" s="1205"/>
      <c r="D688" s="1106"/>
      <c r="E688" s="1106"/>
      <c r="F688" s="1106"/>
      <c r="G688" s="1106"/>
      <c r="H688" s="1106"/>
      <c r="I688" s="1106"/>
      <c r="J688" s="1106"/>
      <c r="K688" s="1106"/>
      <c r="L688" s="1106"/>
      <c r="M688" s="1106"/>
      <c r="N688" s="1106"/>
      <c r="O688" s="1106"/>
      <c r="P688" s="1106"/>
      <c r="Q688" s="1106"/>
      <c r="R688" s="1106"/>
      <c r="S688" s="1106"/>
      <c r="T688" s="1106"/>
      <c r="U688" s="1106"/>
      <c r="V688" s="1106"/>
      <c r="W688" s="1106"/>
      <c r="X688" s="1106"/>
      <c r="Y688" s="1106"/>
      <c r="Z688" s="1106"/>
      <c r="AA688" s="1106"/>
      <c r="AB688" s="1106"/>
      <c r="AC688" s="1106"/>
      <c r="AD688" s="1106"/>
      <c r="AE688" s="1106"/>
      <c r="AF688" s="1106"/>
      <c r="AG688" s="1106"/>
      <c r="AH688" s="1106"/>
      <c r="AI688" s="1106"/>
      <c r="AJ688" s="1106"/>
      <c r="AK688" s="1106"/>
      <c r="AL688" s="1106"/>
      <c r="AM688" s="1106"/>
      <c r="AN688" s="1106"/>
      <c r="AO688" s="1106"/>
      <c r="AP688" s="1106"/>
      <c r="AQ688" s="1106"/>
      <c r="AR688" s="1106"/>
      <c r="AS688" s="1106"/>
      <c r="AT688" s="1106"/>
      <c r="AU688" s="1106"/>
      <c r="AV688" s="1106"/>
      <c r="AW688" s="1106"/>
      <c r="AX688" s="1106"/>
      <c r="AY688" s="1106"/>
      <c r="AZ688" s="1106"/>
      <c r="BA688" s="1106"/>
      <c r="BB688" s="1106"/>
      <c r="BC688" s="1106"/>
      <c r="BD688" s="1106"/>
      <c r="BE688" s="1106"/>
      <c r="BF688" s="1106"/>
      <c r="BG688" s="1106"/>
      <c r="BH688" s="1106"/>
      <c r="BI688" s="1106"/>
      <c r="BJ688" s="1106"/>
      <c r="BK688" s="1106"/>
      <c r="BL688" s="1106"/>
      <c r="BM688" s="1106"/>
      <c r="BN688" s="1106"/>
      <c r="BO688" s="1106"/>
      <c r="BP688" s="1106"/>
      <c r="BQ688" s="1106"/>
      <c r="BR688" s="1106"/>
      <c r="BS688" s="1106"/>
      <c r="BT688" s="1106"/>
      <c r="BU688" s="1106"/>
      <c r="BV688" s="1106"/>
      <c r="BW688" s="1106"/>
      <c r="BX688" s="1106"/>
      <c r="BY688" s="1106"/>
      <c r="BZ688" s="1106"/>
      <c r="CA688" s="1106"/>
      <c r="CB688" s="1106"/>
      <c r="CC688" s="1106"/>
      <c r="CD688" s="1106"/>
      <c r="CE688" s="1106"/>
      <c r="CF688" s="1106"/>
      <c r="CG688" s="1106"/>
      <c r="CH688" s="1106"/>
      <c r="CI688" s="1106"/>
      <c r="CJ688" s="1106"/>
      <c r="CK688" s="1106"/>
      <c r="CL688" s="1106"/>
      <c r="CM688" s="1106"/>
      <c r="CN688" s="1106"/>
      <c r="CO688" s="1106"/>
      <c r="CP688" s="1106"/>
      <c r="CQ688" s="1106"/>
      <c r="CR688" s="1106"/>
      <c r="CS688" s="1106"/>
      <c r="CT688" s="1106"/>
      <c r="CU688" s="1106"/>
      <c r="CV688" s="1106"/>
      <c r="CW688" s="1106"/>
      <c r="CX688" s="1106"/>
      <c r="CY688" s="1106"/>
      <c r="CZ688" s="1106"/>
    </row>
    <row r="689" spans="1:104" s="1393" customFormat="1" ht="0" hidden="1" customHeight="1">
      <c r="A689" s="1397"/>
      <c r="B689" s="1169"/>
      <c r="C689" s="1205"/>
      <c r="D689" s="1106"/>
      <c r="E689" s="1106"/>
      <c r="F689" s="1106"/>
      <c r="G689" s="1106"/>
      <c r="H689" s="1106"/>
      <c r="I689" s="1106"/>
      <c r="J689" s="1106"/>
      <c r="K689" s="1106"/>
      <c r="L689" s="1106"/>
      <c r="M689" s="1106"/>
      <c r="N689" s="1106"/>
      <c r="O689" s="1106"/>
      <c r="P689" s="1106"/>
      <c r="Q689" s="1106"/>
      <c r="R689" s="1106"/>
      <c r="S689" s="1106"/>
      <c r="T689" s="1106"/>
      <c r="U689" s="1106"/>
      <c r="V689" s="1106"/>
      <c r="W689" s="1106"/>
      <c r="X689" s="1106"/>
      <c r="Y689" s="1106"/>
      <c r="Z689" s="1106"/>
      <c r="AA689" s="1106"/>
      <c r="AB689" s="1106"/>
      <c r="AC689" s="1106"/>
      <c r="AD689" s="1106"/>
      <c r="AE689" s="1106"/>
      <c r="AF689" s="1106"/>
      <c r="AG689" s="1106"/>
      <c r="AH689" s="1106"/>
      <c r="AI689" s="1106"/>
      <c r="AJ689" s="1106"/>
      <c r="AK689" s="1106"/>
      <c r="AL689" s="1106"/>
      <c r="AM689" s="1106"/>
      <c r="AN689" s="1106"/>
      <c r="AO689" s="1106"/>
      <c r="AP689" s="1106"/>
      <c r="AQ689" s="1106"/>
      <c r="AR689" s="1106"/>
      <c r="AS689" s="1106"/>
      <c r="AT689" s="1106"/>
      <c r="AU689" s="1106"/>
      <c r="AV689" s="1106"/>
      <c r="AW689" s="1106"/>
      <c r="AX689" s="1106"/>
      <c r="AY689" s="1106"/>
      <c r="AZ689" s="1106"/>
      <c r="BA689" s="1106"/>
      <c r="BB689" s="1106"/>
      <c r="BC689" s="1106"/>
      <c r="BD689" s="1106"/>
      <c r="BE689" s="1106"/>
      <c r="BF689" s="1106"/>
      <c r="BG689" s="1106"/>
      <c r="BH689" s="1106"/>
      <c r="BI689" s="1106"/>
      <c r="BJ689" s="1106"/>
      <c r="BK689" s="1106"/>
      <c r="BL689" s="1106"/>
      <c r="BM689" s="1106"/>
      <c r="BN689" s="1106"/>
      <c r="BO689" s="1106"/>
      <c r="BP689" s="1106"/>
      <c r="BQ689" s="1106"/>
      <c r="BR689" s="1106"/>
      <c r="BS689" s="1106"/>
      <c r="BT689" s="1106"/>
      <c r="BU689" s="1106"/>
      <c r="BV689" s="1106"/>
      <c r="BW689" s="1106"/>
      <c r="BX689" s="1106"/>
      <c r="BY689" s="1106"/>
      <c r="BZ689" s="1106"/>
      <c r="CA689" s="1106"/>
      <c r="CB689" s="1106"/>
      <c r="CC689" s="1106"/>
      <c r="CD689" s="1106"/>
      <c r="CE689" s="1106"/>
      <c r="CF689" s="1106"/>
      <c r="CG689" s="1106"/>
      <c r="CH689" s="1106"/>
      <c r="CI689" s="1106"/>
      <c r="CJ689" s="1106"/>
      <c r="CK689" s="1106"/>
      <c r="CL689" s="1106"/>
      <c r="CM689" s="1106"/>
      <c r="CN689" s="1106"/>
      <c r="CO689" s="1106"/>
      <c r="CP689" s="1106"/>
      <c r="CQ689" s="1106"/>
      <c r="CR689" s="1106"/>
      <c r="CS689" s="1106"/>
      <c r="CT689" s="1106"/>
      <c r="CU689" s="1106"/>
      <c r="CV689" s="1106"/>
      <c r="CW689" s="1106"/>
      <c r="CX689" s="1106"/>
      <c r="CY689" s="1106"/>
      <c r="CZ689" s="1106"/>
    </row>
    <row r="690" spans="1:104" s="1393" customFormat="1" ht="0" hidden="1" customHeight="1">
      <c r="A690" s="1397"/>
      <c r="B690" s="1169"/>
      <c r="C690" s="1205"/>
      <c r="D690" s="1106"/>
      <c r="E690" s="1106"/>
      <c r="F690" s="1106"/>
      <c r="G690" s="1106"/>
      <c r="H690" s="1106"/>
      <c r="I690" s="1106"/>
      <c r="J690" s="1106"/>
      <c r="K690" s="1106"/>
      <c r="L690" s="1106"/>
      <c r="M690" s="1106"/>
      <c r="N690" s="1106"/>
      <c r="O690" s="1106"/>
      <c r="P690" s="1106"/>
      <c r="Q690" s="1106"/>
      <c r="R690" s="1106"/>
      <c r="S690" s="1106"/>
      <c r="T690" s="1106"/>
      <c r="U690" s="1106"/>
      <c r="V690" s="1106"/>
      <c r="W690" s="1106"/>
      <c r="X690" s="1106"/>
      <c r="Y690" s="1106"/>
      <c r="Z690" s="1106"/>
      <c r="AA690" s="1106"/>
      <c r="AB690" s="1106"/>
      <c r="AC690" s="1106"/>
      <c r="AD690" s="1106"/>
      <c r="AE690" s="1106"/>
      <c r="AF690" s="1106"/>
      <c r="AG690" s="1106"/>
      <c r="AH690" s="1106"/>
      <c r="AI690" s="1106"/>
      <c r="AJ690" s="1106"/>
      <c r="AK690" s="1106"/>
      <c r="AL690" s="1106"/>
      <c r="AM690" s="1106"/>
      <c r="AN690" s="1106"/>
      <c r="AO690" s="1106"/>
      <c r="AP690" s="1106"/>
      <c r="AQ690" s="1106"/>
      <c r="AR690" s="1106"/>
      <c r="AS690" s="1106"/>
      <c r="AT690" s="1106"/>
      <c r="AU690" s="1106"/>
      <c r="AV690" s="1106"/>
      <c r="AW690" s="1106"/>
      <c r="AX690" s="1106"/>
      <c r="AY690" s="1106"/>
      <c r="AZ690" s="1106"/>
      <c r="BA690" s="1106"/>
      <c r="BB690" s="1106"/>
      <c r="BC690" s="1106"/>
      <c r="BD690" s="1106"/>
      <c r="BE690" s="1106"/>
      <c r="BF690" s="1106"/>
      <c r="BG690" s="1106"/>
      <c r="BH690" s="1106"/>
      <c r="BI690" s="1106"/>
      <c r="BJ690" s="1106"/>
      <c r="BK690" s="1106"/>
      <c r="BL690" s="1106"/>
      <c r="BM690" s="1106"/>
      <c r="BN690" s="1106"/>
      <c r="BO690" s="1106"/>
      <c r="BP690" s="1106"/>
      <c r="BQ690" s="1106"/>
      <c r="BR690" s="1106"/>
      <c r="BS690" s="1106"/>
      <c r="BT690" s="1106"/>
      <c r="BU690" s="1106"/>
      <c r="BV690" s="1106"/>
      <c r="BW690" s="1106"/>
      <c r="BX690" s="1106"/>
      <c r="BY690" s="1106"/>
      <c r="BZ690" s="1106"/>
      <c r="CA690" s="1106"/>
      <c r="CB690" s="1106"/>
      <c r="CC690" s="1106"/>
      <c r="CD690" s="1106"/>
      <c r="CE690" s="1106"/>
      <c r="CF690" s="1106"/>
      <c r="CG690" s="1106"/>
      <c r="CH690" s="1106"/>
      <c r="CI690" s="1106"/>
      <c r="CJ690" s="1106"/>
      <c r="CK690" s="1106"/>
      <c r="CL690" s="1106"/>
      <c r="CM690" s="1106"/>
      <c r="CN690" s="1106"/>
      <c r="CO690" s="1106"/>
      <c r="CP690" s="1106"/>
      <c r="CQ690" s="1106"/>
      <c r="CR690" s="1106"/>
      <c r="CS690" s="1106"/>
      <c r="CT690" s="1106"/>
      <c r="CU690" s="1106"/>
      <c r="CV690" s="1106"/>
      <c r="CW690" s="1106"/>
      <c r="CX690" s="1106"/>
      <c r="CY690" s="1106"/>
      <c r="CZ690" s="1106"/>
    </row>
    <row r="691" spans="1:104" s="1393" customFormat="1" ht="0" hidden="1" customHeight="1">
      <c r="A691" s="1397"/>
      <c r="B691" s="1169"/>
      <c r="C691" s="1205"/>
      <c r="D691" s="1106"/>
      <c r="E691" s="1106"/>
      <c r="F691" s="1106"/>
      <c r="G691" s="1106"/>
      <c r="H691" s="1106"/>
      <c r="I691" s="1106"/>
      <c r="J691" s="1106"/>
      <c r="K691" s="1106"/>
      <c r="L691" s="1106"/>
      <c r="M691" s="1106"/>
      <c r="N691" s="1106"/>
      <c r="O691" s="1106"/>
      <c r="P691" s="1106"/>
      <c r="Q691" s="1106"/>
      <c r="R691" s="1106"/>
      <c r="S691" s="1106"/>
      <c r="T691" s="1106"/>
      <c r="U691" s="1106"/>
      <c r="V691" s="1106"/>
      <c r="W691" s="1106"/>
      <c r="X691" s="1106"/>
      <c r="Y691" s="1106"/>
      <c r="Z691" s="1106"/>
      <c r="AA691" s="1106"/>
      <c r="AB691" s="1106"/>
      <c r="AC691" s="1106"/>
      <c r="AD691" s="1106"/>
      <c r="AE691" s="1106"/>
      <c r="AF691" s="1106"/>
      <c r="AG691" s="1106"/>
      <c r="AH691" s="1106"/>
      <c r="AI691" s="1106"/>
      <c r="AJ691" s="1106"/>
      <c r="AK691" s="1106"/>
      <c r="AL691" s="1106"/>
      <c r="AM691" s="1106"/>
      <c r="AN691" s="1106"/>
      <c r="AO691" s="1106"/>
      <c r="AP691" s="1106"/>
      <c r="AQ691" s="1106"/>
      <c r="AR691" s="1106"/>
      <c r="AS691" s="1106"/>
      <c r="AT691" s="1106"/>
      <c r="AU691" s="1106"/>
      <c r="AV691" s="1106"/>
      <c r="AW691" s="1106"/>
      <c r="AX691" s="1106"/>
      <c r="AY691" s="1106"/>
      <c r="AZ691" s="1106"/>
      <c r="BA691" s="1106"/>
      <c r="BB691" s="1106"/>
      <c r="BC691" s="1106"/>
      <c r="BD691" s="1106"/>
      <c r="BE691" s="1106"/>
      <c r="BF691" s="1106"/>
      <c r="BG691" s="1106"/>
      <c r="BH691" s="1106"/>
      <c r="BI691" s="1106"/>
      <c r="BJ691" s="1106"/>
      <c r="BK691" s="1106"/>
      <c r="BL691" s="1106"/>
      <c r="BM691" s="1106"/>
      <c r="BN691" s="1106"/>
      <c r="BO691" s="1106"/>
      <c r="BP691" s="1106"/>
      <c r="BQ691" s="1106"/>
      <c r="BR691" s="1106"/>
      <c r="BS691" s="1106"/>
      <c r="BT691" s="1106"/>
      <c r="BU691" s="1106"/>
      <c r="BV691" s="1106"/>
      <c r="BW691" s="1106"/>
      <c r="BX691" s="1106"/>
      <c r="BY691" s="1106"/>
      <c r="BZ691" s="1106"/>
      <c r="CA691" s="1106"/>
      <c r="CB691" s="1106"/>
      <c r="CC691" s="1106"/>
      <c r="CD691" s="1106"/>
      <c r="CE691" s="1106"/>
      <c r="CF691" s="1106"/>
      <c r="CG691" s="1106"/>
      <c r="CH691" s="1106"/>
      <c r="CI691" s="1106"/>
      <c r="CJ691" s="1106"/>
      <c r="CK691" s="1106"/>
      <c r="CL691" s="1106"/>
      <c r="CM691" s="1106"/>
      <c r="CN691" s="1106"/>
      <c r="CO691" s="1106"/>
      <c r="CP691" s="1106"/>
      <c r="CQ691" s="1106"/>
      <c r="CR691" s="1106"/>
      <c r="CS691" s="1106"/>
      <c r="CT691" s="1106"/>
      <c r="CU691" s="1106"/>
      <c r="CV691" s="1106"/>
      <c r="CW691" s="1106"/>
      <c r="CX691" s="1106"/>
      <c r="CY691" s="1106"/>
      <c r="CZ691" s="1106"/>
    </row>
    <row r="692" spans="1:104" s="1393" customFormat="1" ht="0" hidden="1" customHeight="1">
      <c r="A692" s="1397"/>
      <c r="B692" s="1169"/>
      <c r="C692" s="1205"/>
      <c r="D692" s="1106"/>
      <c r="E692" s="1106"/>
      <c r="F692" s="1106"/>
      <c r="G692" s="1106"/>
      <c r="H692" s="1106"/>
      <c r="I692" s="1106"/>
      <c r="J692" s="1106"/>
      <c r="K692" s="1106"/>
      <c r="L692" s="1106"/>
      <c r="M692" s="1106"/>
      <c r="N692" s="1106"/>
      <c r="O692" s="1106"/>
      <c r="P692" s="1106"/>
      <c r="Q692" s="1106"/>
      <c r="R692" s="1106"/>
      <c r="S692" s="1106"/>
      <c r="T692" s="1106"/>
      <c r="U692" s="1106"/>
      <c r="V692" s="1106"/>
      <c r="W692" s="1106"/>
      <c r="X692" s="1106"/>
      <c r="Y692" s="1106"/>
      <c r="Z692" s="1106"/>
      <c r="AA692" s="1106"/>
      <c r="AB692" s="1106"/>
      <c r="AC692" s="1106"/>
      <c r="AD692" s="1106"/>
      <c r="AE692" s="1106"/>
      <c r="AF692" s="1106"/>
      <c r="AG692" s="1106"/>
      <c r="AH692" s="1106"/>
      <c r="AI692" s="1106"/>
      <c r="AJ692" s="1106"/>
      <c r="AK692" s="1106"/>
      <c r="AL692" s="1106"/>
      <c r="AM692" s="1106"/>
      <c r="AN692" s="1106"/>
      <c r="AO692" s="1106"/>
      <c r="AP692" s="1106"/>
      <c r="AQ692" s="1106"/>
      <c r="AR692" s="1106"/>
      <c r="AS692" s="1106"/>
      <c r="AT692" s="1106"/>
      <c r="AU692" s="1106"/>
      <c r="AV692" s="1106"/>
      <c r="AW692" s="1106"/>
      <c r="AX692" s="1106"/>
      <c r="AY692" s="1106"/>
      <c r="AZ692" s="1106"/>
      <c r="BA692" s="1106"/>
      <c r="BB692" s="1106"/>
      <c r="BC692" s="1106"/>
      <c r="BD692" s="1106"/>
      <c r="BE692" s="1106"/>
      <c r="BF692" s="1106"/>
      <c r="BG692" s="1106"/>
      <c r="BH692" s="1106"/>
      <c r="BI692" s="1106"/>
      <c r="BJ692" s="1106"/>
      <c r="BK692" s="1106"/>
      <c r="BL692" s="1106"/>
      <c r="BM692" s="1106"/>
      <c r="BN692" s="1106"/>
      <c r="BO692" s="1106"/>
      <c r="BP692" s="1106"/>
      <c r="BQ692" s="1106"/>
      <c r="BR692" s="1106"/>
      <c r="BS692" s="1106"/>
      <c r="BT692" s="1106"/>
      <c r="BU692" s="1106"/>
      <c r="BV692" s="1106"/>
      <c r="BW692" s="1106"/>
      <c r="BX692" s="1106"/>
      <c r="BY692" s="1106"/>
      <c r="BZ692" s="1106"/>
      <c r="CA692" s="1106"/>
      <c r="CB692" s="1106"/>
      <c r="CC692" s="1106"/>
      <c r="CD692" s="1106"/>
      <c r="CE692" s="1106"/>
      <c r="CF692" s="1106"/>
      <c r="CG692" s="1106"/>
      <c r="CH692" s="1106"/>
      <c r="CI692" s="1106"/>
      <c r="CJ692" s="1106"/>
      <c r="CK692" s="1106"/>
      <c r="CL692" s="1106"/>
      <c r="CM692" s="1106"/>
      <c r="CN692" s="1106"/>
      <c r="CO692" s="1106"/>
      <c r="CP692" s="1106"/>
      <c r="CQ692" s="1106"/>
      <c r="CR692" s="1106"/>
      <c r="CS692" s="1106"/>
      <c r="CT692" s="1106"/>
      <c r="CU692" s="1106"/>
      <c r="CV692" s="1106"/>
      <c r="CW692" s="1106"/>
      <c r="CX692" s="1106"/>
      <c r="CY692" s="1106"/>
      <c r="CZ692" s="1106"/>
    </row>
  </sheetData>
  <dataValidations disablePrompts="1" count="4">
    <dataValidation type="list" allowBlank="1" showInputMessage="1" showErrorMessage="1" sqref="C6:CX6">
      <formula1>"A1: Bank (G-SIB), A2: Bank (Non G-SIB)"</formula1>
    </dataValidation>
    <dataValidation type="list" allowBlank="1" showInputMessage="1" showErrorMessage="1" sqref="C5:CX5">
      <formula1>"Control relationships, economic dependencies, both"</formula1>
    </dataValidation>
    <dataValidation type="list" allowBlank="1" showInputMessage="1" showErrorMessage="1" sqref="C4:CX4">
      <formula1>"Yes,No"</formula1>
    </dataValidation>
    <dataValidation type="list" allowBlank="1" showInputMessage="1" showErrorMessage="1" sqref="C115:CX115 C79:CX79">
      <formula1>ObservedBestEstimates</formula1>
    </dataValidation>
  </dataValidations>
  <printOptions headings="1"/>
  <pageMargins left="0.70866141732283472" right="0.70866141732283472" top="0.74803149606299213" bottom="0.74803149606299213" header="0.31496062992125984" footer="0.31496062992125984"/>
  <pageSetup paperSize="9" scale="50" fitToHeight="0" pageOrder="overThenDown" orientation="landscape" r:id="rId1"/>
  <headerFooter>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9" max="102" man="1"/>
    <brk id="78" max="102" man="1"/>
    <brk id="114" max="102" man="1"/>
  </rowBreaks>
  <colBreaks count="9" manualBreakCount="9">
    <brk id="12" max="82" man="1"/>
    <brk id="22" max="82" man="1"/>
    <brk id="32" max="82" man="1"/>
    <brk id="42" max="82" man="1"/>
    <brk id="52" max="82" man="1"/>
    <brk id="63" max="82" man="1"/>
    <brk id="72" max="82" man="1"/>
    <brk id="83" max="82" man="1"/>
    <brk id="92" max="82"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CC99"/>
  </sheetPr>
  <dimension ref="A1:N193"/>
  <sheetViews>
    <sheetView zoomScale="75" zoomScaleNormal="75" workbookViewId="0">
      <pane xSplit="3" ySplit="4" topLeftCell="D5" activePane="bottomRight" state="frozen"/>
      <selection activeCell="E31" sqref="E31"/>
      <selection pane="topRight" activeCell="E31" sqref="E31"/>
      <selection pane="bottomLeft" activeCell="E31" sqref="E31"/>
      <selection pane="bottomRight"/>
    </sheetView>
  </sheetViews>
  <sheetFormatPr defaultColWidth="0" defaultRowHeight="15" customHeight="1" zeroHeight="1"/>
  <cols>
    <col min="1" max="1" width="1.7109375" style="585" customWidth="1"/>
    <col min="2" max="2" width="20.7109375" style="1179" customWidth="1"/>
    <col min="3" max="3" width="55.7109375" style="1174" customWidth="1"/>
    <col min="4" max="12" width="16.7109375" style="1179" customWidth="1"/>
    <col min="13" max="13" width="16.7109375" style="1174" customWidth="1"/>
    <col min="14" max="14" width="1.7109375" style="1174" customWidth="1"/>
    <col min="15" max="16384" width="16.7109375" style="1174" hidden="1"/>
  </cols>
  <sheetData>
    <row r="1" spans="1:14" ht="30" customHeight="1">
      <c r="A1" s="1248" t="s">
        <v>959</v>
      </c>
      <c r="B1" s="1172"/>
      <c r="C1" s="1172"/>
      <c r="D1" s="1057" t="str">
        <f>CONCATENATE("Reporting unit: ", 'General Info'!$C$47, " ", 'General Info'!$C$46)</f>
        <v xml:space="preserve">Reporting unit: 1 </v>
      </c>
      <c r="E1" s="1172"/>
      <c r="F1" s="1172"/>
      <c r="G1" s="1172"/>
      <c r="H1" s="1172"/>
      <c r="I1" s="1172"/>
      <c r="J1" s="1172"/>
      <c r="K1" s="1172"/>
      <c r="L1" s="1172"/>
      <c r="M1" s="1172"/>
      <c r="N1" s="1173"/>
    </row>
    <row r="2" spans="1:14" ht="15" customHeight="1">
      <c r="A2" s="648"/>
      <c r="B2" s="1174"/>
      <c r="D2" s="1174"/>
      <c r="E2" s="1174"/>
      <c r="F2" s="1174"/>
      <c r="G2" s="1174"/>
      <c r="H2" s="1174"/>
      <c r="I2" s="1174"/>
      <c r="J2" s="1174"/>
      <c r="K2" s="1174"/>
      <c r="L2" s="1174"/>
      <c r="N2" s="1175"/>
    </row>
    <row r="3" spans="1:14" ht="15" customHeight="1">
      <c r="A3" s="648"/>
      <c r="B3" s="2515" t="s">
        <v>1054</v>
      </c>
      <c r="C3" s="2516"/>
      <c r="D3" s="1176">
        <v>2006</v>
      </c>
      <c r="E3" s="1176">
        <f>+D3+1</f>
        <v>2007</v>
      </c>
      <c r="F3" s="1176">
        <f t="shared" ref="F3:M3" si="0">+E3+1</f>
        <v>2008</v>
      </c>
      <c r="G3" s="1176">
        <f t="shared" si="0"/>
        <v>2009</v>
      </c>
      <c r="H3" s="1176">
        <f t="shared" si="0"/>
        <v>2010</v>
      </c>
      <c r="I3" s="1176">
        <f t="shared" si="0"/>
        <v>2011</v>
      </c>
      <c r="J3" s="1176">
        <f t="shared" si="0"/>
        <v>2012</v>
      </c>
      <c r="K3" s="1176">
        <f t="shared" si="0"/>
        <v>2013</v>
      </c>
      <c r="L3" s="1176">
        <f t="shared" si="0"/>
        <v>2014</v>
      </c>
      <c r="M3" s="1177">
        <f t="shared" si="0"/>
        <v>2015</v>
      </c>
      <c r="N3" s="1175"/>
    </row>
    <row r="4" spans="1:14" ht="15" customHeight="1">
      <c r="A4" s="648"/>
      <c r="B4" s="1178"/>
      <c r="C4" s="1178"/>
      <c r="D4" s="1178"/>
      <c r="E4" s="1178"/>
      <c r="F4" s="1178"/>
      <c r="G4" s="1178"/>
      <c r="H4" s="1178"/>
      <c r="I4" s="1178"/>
      <c r="J4" s="1178"/>
      <c r="K4" s="1178"/>
      <c r="L4" s="1178"/>
      <c r="M4" s="1178"/>
      <c r="N4" s="1175"/>
    </row>
    <row r="5" spans="1:14" ht="30" customHeight="1">
      <c r="A5" s="578" t="s">
        <v>1055</v>
      </c>
      <c r="B5" s="1198"/>
      <c r="C5" s="1199"/>
      <c r="D5" s="1174"/>
      <c r="E5" s="1174"/>
      <c r="F5" s="1174"/>
      <c r="G5" s="1174"/>
      <c r="H5" s="1174"/>
      <c r="I5" s="1174"/>
      <c r="J5" s="1174"/>
      <c r="K5" s="1174"/>
      <c r="L5" s="1174"/>
      <c r="N5" s="1175"/>
    </row>
    <row r="6" spans="1:14" ht="15" customHeight="1">
      <c r="A6" s="648"/>
      <c r="B6" s="1180"/>
      <c r="C6" s="1180"/>
      <c r="D6" s="1180"/>
      <c r="E6" s="1180"/>
      <c r="F6" s="1180"/>
      <c r="G6" s="1180"/>
      <c r="H6" s="1180"/>
      <c r="I6" s="1180"/>
      <c r="J6" s="1180"/>
      <c r="K6" s="1180"/>
      <c r="L6" s="1180"/>
      <c r="M6" s="1180"/>
      <c r="N6" s="1175"/>
    </row>
    <row r="7" spans="1:14" ht="15" customHeight="1">
      <c r="A7" s="648"/>
      <c r="B7" s="2517" t="s">
        <v>1056</v>
      </c>
      <c r="C7" s="2510"/>
      <c r="D7" s="1181"/>
      <c r="E7" s="1181"/>
      <c r="F7" s="1181"/>
      <c r="G7" s="1181"/>
      <c r="H7" s="1181"/>
      <c r="I7" s="412"/>
      <c r="J7" s="412"/>
      <c r="K7" s="412"/>
      <c r="L7" s="412"/>
      <c r="M7" s="413"/>
      <c r="N7" s="1175"/>
    </row>
    <row r="8" spans="1:14" ht="15" customHeight="1">
      <c r="A8" s="648"/>
      <c r="B8" s="2513" t="s">
        <v>1057</v>
      </c>
      <c r="C8" s="2514"/>
      <c r="D8" s="49"/>
      <c r="E8" s="49"/>
      <c r="F8" s="49"/>
      <c r="G8" s="49"/>
      <c r="H8" s="49"/>
      <c r="I8" s="57"/>
      <c r="J8" s="57"/>
      <c r="K8" s="57"/>
      <c r="L8" s="57"/>
      <c r="M8" s="103"/>
      <c r="N8" s="1175"/>
    </row>
    <row r="9" spans="1:14" ht="15" customHeight="1">
      <c r="A9" s="648"/>
      <c r="B9" s="2513" t="s">
        <v>1058</v>
      </c>
      <c r="C9" s="2514"/>
      <c r="D9" s="49"/>
      <c r="E9" s="49"/>
      <c r="F9" s="49"/>
      <c r="G9" s="49"/>
      <c r="H9" s="49"/>
      <c r="I9" s="57"/>
      <c r="J9" s="57"/>
      <c r="K9" s="57"/>
      <c r="L9" s="57"/>
      <c r="M9" s="103"/>
      <c r="N9" s="1175"/>
    </row>
    <row r="10" spans="1:14" ht="15" customHeight="1">
      <c r="A10" s="648"/>
      <c r="B10" s="2513" t="s">
        <v>1059</v>
      </c>
      <c r="C10" s="2514"/>
      <c r="D10" s="49"/>
      <c r="E10" s="49"/>
      <c r="F10" s="49"/>
      <c r="G10" s="49"/>
      <c r="H10" s="49"/>
      <c r="I10" s="68"/>
      <c r="J10" s="68"/>
      <c r="K10" s="68"/>
      <c r="L10" s="68"/>
      <c r="M10" s="396"/>
      <c r="N10" s="1175"/>
    </row>
    <row r="11" spans="1:14" ht="15" customHeight="1">
      <c r="A11" s="648"/>
      <c r="B11" s="2513" t="s">
        <v>1060</v>
      </c>
      <c r="C11" s="2514"/>
      <c r="D11" s="49"/>
      <c r="E11" s="49"/>
      <c r="F11" s="49"/>
      <c r="G11" s="49"/>
      <c r="H11" s="49"/>
      <c r="I11" s="68"/>
      <c r="J11" s="68"/>
      <c r="K11" s="68"/>
      <c r="L11" s="68"/>
      <c r="M11" s="396"/>
      <c r="N11" s="1175"/>
    </row>
    <row r="12" spans="1:14" ht="15" customHeight="1">
      <c r="A12" s="648"/>
      <c r="B12" s="2513" t="s">
        <v>1061</v>
      </c>
      <c r="C12" s="2514"/>
      <c r="D12" s="49"/>
      <c r="E12" s="49"/>
      <c r="F12" s="49"/>
      <c r="G12" s="49"/>
      <c r="H12" s="49"/>
      <c r="I12" s="68"/>
      <c r="J12" s="68"/>
      <c r="K12" s="68"/>
      <c r="L12" s="68"/>
      <c r="M12" s="396"/>
      <c r="N12" s="1175"/>
    </row>
    <row r="13" spans="1:14" ht="15" customHeight="1">
      <c r="A13" s="648"/>
      <c r="B13" s="2513" t="s">
        <v>1062</v>
      </c>
      <c r="C13" s="2514"/>
      <c r="D13" s="49"/>
      <c r="E13" s="49"/>
      <c r="F13" s="49"/>
      <c r="G13" s="49"/>
      <c r="H13" s="49"/>
      <c r="I13" s="68"/>
      <c r="J13" s="68"/>
      <c r="K13" s="68"/>
      <c r="L13" s="68"/>
      <c r="M13" s="396"/>
      <c r="N13" s="1175"/>
    </row>
    <row r="14" spans="1:14" ht="15" customHeight="1">
      <c r="A14" s="648"/>
      <c r="B14" s="2518" t="s">
        <v>1063</v>
      </c>
      <c r="C14" s="2512"/>
      <c r="D14" s="51"/>
      <c r="E14" s="51"/>
      <c r="F14" s="51"/>
      <c r="G14" s="51"/>
      <c r="H14" s="51"/>
      <c r="I14" s="52"/>
      <c r="J14" s="52"/>
      <c r="K14" s="52"/>
      <c r="L14" s="52"/>
      <c r="M14" s="476"/>
      <c r="N14" s="1175"/>
    </row>
    <row r="15" spans="1:14" ht="15" customHeight="1">
      <c r="A15" s="648"/>
      <c r="B15" s="1174"/>
      <c r="D15" s="1174"/>
      <c r="E15" s="1174"/>
      <c r="F15" s="1174"/>
      <c r="G15" s="1174"/>
      <c r="H15" s="1174"/>
      <c r="I15" s="1174"/>
      <c r="J15" s="1174"/>
      <c r="K15" s="1174"/>
      <c r="L15" s="1174"/>
      <c r="N15" s="1175"/>
    </row>
    <row r="16" spans="1:14" ht="30" customHeight="1">
      <c r="A16" s="604" t="s">
        <v>1064</v>
      </c>
      <c r="B16" s="1194"/>
      <c r="C16" s="1195"/>
      <c r="D16" s="1196"/>
      <c r="E16" s="1196"/>
      <c r="F16" s="1196"/>
      <c r="G16" s="1196"/>
      <c r="H16" s="1196"/>
      <c r="I16" s="1196"/>
      <c r="J16" s="1196"/>
      <c r="K16" s="1196"/>
      <c r="L16" s="1196"/>
      <c r="M16" s="1196"/>
      <c r="N16" s="1197"/>
    </row>
    <row r="17" spans="1:14" ht="15" customHeight="1">
      <c r="A17" s="648"/>
      <c r="B17" s="1180"/>
      <c r="C17" s="1180"/>
      <c r="D17" s="1180"/>
      <c r="E17" s="1180"/>
      <c r="F17" s="1180"/>
      <c r="G17" s="1180"/>
      <c r="H17" s="1180"/>
      <c r="I17" s="1180"/>
      <c r="J17" s="1180"/>
      <c r="K17" s="1180"/>
      <c r="L17" s="1180"/>
      <c r="M17" s="1180"/>
      <c r="N17" s="1175"/>
    </row>
    <row r="18" spans="1:14" ht="15" customHeight="1">
      <c r="A18" s="648"/>
      <c r="B18" s="2517" t="s">
        <v>1065</v>
      </c>
      <c r="C18" s="2510"/>
      <c r="D18" s="1181"/>
      <c r="E18" s="1181"/>
      <c r="F18" s="1181"/>
      <c r="G18" s="1181"/>
      <c r="H18" s="1181"/>
      <c r="I18" s="412"/>
      <c r="J18" s="412"/>
      <c r="K18" s="412"/>
      <c r="L18" s="412"/>
      <c r="M18" s="413"/>
      <c r="N18" s="1175"/>
    </row>
    <row r="19" spans="1:14" ht="15" customHeight="1">
      <c r="A19" s="648"/>
      <c r="B19" s="2519" t="s">
        <v>1892</v>
      </c>
      <c r="C19" s="2514"/>
      <c r="D19" s="49"/>
      <c r="E19" s="49"/>
      <c r="F19" s="49"/>
      <c r="G19" s="49"/>
      <c r="H19" s="49"/>
      <c r="I19" s="57"/>
      <c r="J19" s="57"/>
      <c r="K19" s="57"/>
      <c r="L19" s="57"/>
      <c r="M19" s="103"/>
      <c r="N19" s="1175"/>
    </row>
    <row r="20" spans="1:14" ht="15" customHeight="1">
      <c r="A20" s="648"/>
      <c r="B20" s="2519" t="s">
        <v>1893</v>
      </c>
      <c r="C20" s="2514"/>
      <c r="D20" s="49"/>
      <c r="E20" s="49"/>
      <c r="F20" s="49"/>
      <c r="G20" s="49"/>
      <c r="H20" s="49"/>
      <c r="I20" s="57"/>
      <c r="J20" s="57"/>
      <c r="K20" s="57"/>
      <c r="L20" s="57"/>
      <c r="M20" s="103"/>
      <c r="N20" s="1175"/>
    </row>
    <row r="21" spans="1:14" ht="15" customHeight="1">
      <c r="A21" s="648"/>
      <c r="B21" s="2513" t="s">
        <v>1066</v>
      </c>
      <c r="C21" s="2514"/>
      <c r="D21" s="49"/>
      <c r="E21" s="49"/>
      <c r="F21" s="49"/>
      <c r="G21" s="49"/>
      <c r="H21" s="49"/>
      <c r="I21" s="57"/>
      <c r="J21" s="57"/>
      <c r="K21" s="57"/>
      <c r="L21" s="57"/>
      <c r="M21" s="103"/>
      <c r="N21" s="1175"/>
    </row>
    <row r="22" spans="1:14" ht="15" customHeight="1">
      <c r="A22" s="648"/>
      <c r="B22" s="2513" t="s">
        <v>1067</v>
      </c>
      <c r="C22" s="2514"/>
      <c r="D22" s="49"/>
      <c r="E22" s="49"/>
      <c r="F22" s="49"/>
      <c r="G22" s="49"/>
      <c r="H22" s="49"/>
      <c r="I22" s="57"/>
      <c r="J22" s="57"/>
      <c r="K22" s="57"/>
      <c r="L22" s="57"/>
      <c r="M22" s="103"/>
      <c r="N22" s="1175"/>
    </row>
    <row r="23" spans="1:14" ht="15" customHeight="1">
      <c r="A23" s="648"/>
      <c r="B23" s="2513" t="s">
        <v>1068</v>
      </c>
      <c r="C23" s="2514"/>
      <c r="D23" s="49"/>
      <c r="E23" s="49"/>
      <c r="F23" s="49"/>
      <c r="G23" s="49"/>
      <c r="H23" s="49"/>
      <c r="I23" s="57"/>
      <c r="J23" s="57"/>
      <c r="K23" s="57"/>
      <c r="L23" s="57"/>
      <c r="M23" s="103"/>
      <c r="N23" s="1175"/>
    </row>
    <row r="24" spans="1:14" ht="15" customHeight="1">
      <c r="A24" s="648"/>
      <c r="B24" s="2513" t="s">
        <v>1069</v>
      </c>
      <c r="C24" s="2514"/>
      <c r="D24" s="49"/>
      <c r="E24" s="49"/>
      <c r="F24" s="49"/>
      <c r="G24" s="49"/>
      <c r="H24" s="49"/>
      <c r="I24" s="57"/>
      <c r="J24" s="57"/>
      <c r="K24" s="57"/>
      <c r="L24" s="57"/>
      <c r="M24" s="103"/>
      <c r="N24" s="1175"/>
    </row>
    <row r="25" spans="1:14" ht="15" customHeight="1">
      <c r="A25" s="648"/>
      <c r="B25" s="2513" t="s">
        <v>1070</v>
      </c>
      <c r="C25" s="2514"/>
      <c r="D25" s="49"/>
      <c r="E25" s="49"/>
      <c r="F25" s="49"/>
      <c r="G25" s="49"/>
      <c r="H25" s="49"/>
      <c r="I25" s="57"/>
      <c r="J25" s="57"/>
      <c r="K25" s="57"/>
      <c r="L25" s="57"/>
      <c r="M25" s="103"/>
      <c r="N25" s="1175"/>
    </row>
    <row r="26" spans="1:14" ht="15" customHeight="1">
      <c r="A26" s="648"/>
      <c r="B26" s="2513" t="s">
        <v>1071</v>
      </c>
      <c r="C26" s="2514"/>
      <c r="D26" s="49"/>
      <c r="E26" s="49"/>
      <c r="F26" s="49"/>
      <c r="G26" s="49"/>
      <c r="H26" s="49"/>
      <c r="I26" s="57"/>
      <c r="J26" s="57"/>
      <c r="K26" s="57"/>
      <c r="L26" s="57"/>
      <c r="M26" s="103"/>
      <c r="N26" s="1175"/>
    </row>
    <row r="27" spans="1:14" ht="15" customHeight="1">
      <c r="A27" s="648"/>
      <c r="B27" s="2513" t="s">
        <v>1072</v>
      </c>
      <c r="C27" s="2514"/>
      <c r="D27" s="49"/>
      <c r="E27" s="49"/>
      <c r="F27" s="49"/>
      <c r="G27" s="49"/>
      <c r="H27" s="49"/>
      <c r="I27" s="57"/>
      <c r="J27" s="57"/>
      <c r="K27" s="57"/>
      <c r="L27" s="57"/>
      <c r="M27" s="103"/>
      <c r="N27" s="1175"/>
    </row>
    <row r="28" spans="1:14" ht="15" customHeight="1">
      <c r="A28" s="648"/>
      <c r="B28" s="2513" t="s">
        <v>1073</v>
      </c>
      <c r="C28" s="2514"/>
      <c r="D28" s="49"/>
      <c r="E28" s="49"/>
      <c r="F28" s="49"/>
      <c r="G28" s="49"/>
      <c r="H28" s="49"/>
      <c r="I28" s="68"/>
      <c r="J28" s="68"/>
      <c r="K28" s="68"/>
      <c r="L28" s="68"/>
      <c r="M28" s="396"/>
      <c r="N28" s="1175"/>
    </row>
    <row r="29" spans="1:14" ht="15" customHeight="1">
      <c r="A29" s="648"/>
      <c r="B29" s="1429" t="s">
        <v>1301</v>
      </c>
      <c r="C29" s="1430"/>
      <c r="D29" s="49"/>
      <c r="E29" s="49"/>
      <c r="F29" s="49"/>
      <c r="G29" s="49"/>
      <c r="H29" s="49"/>
      <c r="I29" s="68"/>
      <c r="J29" s="68"/>
      <c r="K29" s="68"/>
      <c r="L29" s="68"/>
      <c r="M29" s="396"/>
      <c r="N29" s="1175"/>
    </row>
    <row r="30" spans="1:14" ht="15" customHeight="1">
      <c r="A30" s="648"/>
      <c r="B30" s="2521" t="s">
        <v>1302</v>
      </c>
      <c r="C30" s="2522"/>
      <c r="D30" s="51"/>
      <c r="E30" s="51"/>
      <c r="F30" s="51"/>
      <c r="G30" s="51"/>
      <c r="H30" s="51"/>
      <c r="I30" s="52"/>
      <c r="J30" s="52"/>
      <c r="K30" s="52"/>
      <c r="L30" s="52"/>
      <c r="M30" s="476"/>
      <c r="N30" s="1175"/>
    </row>
    <row r="31" spans="1:14" ht="15" customHeight="1">
      <c r="A31" s="648"/>
      <c r="B31" s="1174"/>
      <c r="D31" s="1174"/>
      <c r="E31" s="1174"/>
      <c r="F31" s="1174"/>
      <c r="G31" s="1174"/>
      <c r="H31" s="1174"/>
      <c r="I31" s="1174"/>
      <c r="J31" s="1174"/>
      <c r="K31" s="1174"/>
      <c r="L31" s="1174"/>
      <c r="N31" s="1175"/>
    </row>
    <row r="32" spans="1:14" ht="30" customHeight="1">
      <c r="A32" s="604" t="s">
        <v>1110</v>
      </c>
      <c r="B32" s="1194"/>
      <c r="C32" s="1195"/>
      <c r="D32" s="1196"/>
      <c r="E32" s="1196"/>
      <c r="F32" s="1196"/>
      <c r="G32" s="1196"/>
      <c r="H32" s="1196"/>
      <c r="I32" s="1196"/>
      <c r="J32" s="1196"/>
      <c r="K32" s="1196"/>
      <c r="L32" s="1196"/>
      <c r="M32" s="1196"/>
      <c r="N32" s="1197"/>
    </row>
    <row r="33" spans="1:14" ht="15" customHeight="1">
      <c r="A33" s="648"/>
      <c r="B33" s="1180"/>
      <c r="C33" s="1180"/>
      <c r="D33" s="1180"/>
      <c r="E33" s="1180"/>
      <c r="F33" s="1180"/>
      <c r="G33" s="1180"/>
      <c r="H33" s="1180"/>
      <c r="I33" s="1180"/>
      <c r="J33" s="1180"/>
      <c r="K33" s="1180"/>
      <c r="L33" s="1180"/>
      <c r="M33" s="1180"/>
      <c r="N33" s="1175"/>
    </row>
    <row r="34" spans="1:14" ht="15" customHeight="1">
      <c r="A34" s="648"/>
      <c r="B34" s="1182" t="s">
        <v>1074</v>
      </c>
      <c r="C34" s="1183"/>
      <c r="D34" s="1176">
        <f>D3</f>
        <v>2006</v>
      </c>
      <c r="E34" s="1176">
        <f>+D34+1</f>
        <v>2007</v>
      </c>
      <c r="F34" s="1176">
        <f t="shared" ref="F34:M34" si="1">+E34+1</f>
        <v>2008</v>
      </c>
      <c r="G34" s="1176">
        <f t="shared" si="1"/>
        <v>2009</v>
      </c>
      <c r="H34" s="1176">
        <f t="shared" si="1"/>
        <v>2010</v>
      </c>
      <c r="I34" s="1176">
        <f t="shared" si="1"/>
        <v>2011</v>
      </c>
      <c r="J34" s="1176">
        <f t="shared" si="1"/>
        <v>2012</v>
      </c>
      <c r="K34" s="1176">
        <f t="shared" si="1"/>
        <v>2013</v>
      </c>
      <c r="L34" s="1176">
        <f t="shared" si="1"/>
        <v>2014</v>
      </c>
      <c r="M34" s="1177">
        <f t="shared" si="1"/>
        <v>2015</v>
      </c>
      <c r="N34" s="1175"/>
    </row>
    <row r="35" spans="1:14" ht="15" customHeight="1">
      <c r="A35" s="648"/>
      <c r="B35" s="2523" t="s">
        <v>1075</v>
      </c>
      <c r="C35" s="2284" t="s">
        <v>1076</v>
      </c>
      <c r="D35" s="412"/>
      <c r="E35" s="57"/>
      <c r="F35" s="57"/>
      <c r="G35" s="57"/>
      <c r="H35" s="57"/>
      <c r="I35" s="57"/>
      <c r="J35" s="57"/>
      <c r="K35" s="57"/>
      <c r="L35" s="57"/>
      <c r="M35" s="103"/>
      <c r="N35" s="1175"/>
    </row>
    <row r="36" spans="1:14" ht="15" customHeight="1">
      <c r="A36" s="648"/>
      <c r="B36" s="2524"/>
      <c r="C36" s="2285" t="s">
        <v>1077</v>
      </c>
      <c r="D36" s="57"/>
      <c r="E36" s="57"/>
      <c r="F36" s="57"/>
      <c r="G36" s="57"/>
      <c r="H36" s="57"/>
      <c r="I36" s="57"/>
      <c r="J36" s="57"/>
      <c r="K36" s="57"/>
      <c r="L36" s="57"/>
      <c r="M36" s="103"/>
      <c r="N36" s="1175"/>
    </row>
    <row r="37" spans="1:14" ht="15" customHeight="1">
      <c r="A37" s="648"/>
      <c r="B37" s="2524"/>
      <c r="C37" s="2285" t="s">
        <v>1078</v>
      </c>
      <c r="D37" s="57"/>
      <c r="E37" s="57"/>
      <c r="F37" s="57"/>
      <c r="G37" s="57"/>
      <c r="H37" s="57"/>
      <c r="I37" s="57"/>
      <c r="J37" s="57"/>
      <c r="K37" s="57"/>
      <c r="L37" s="57"/>
      <c r="M37" s="103"/>
      <c r="N37" s="1175"/>
    </row>
    <row r="38" spans="1:14" ht="15" customHeight="1">
      <c r="A38" s="648"/>
      <c r="B38" s="2524"/>
      <c r="C38" s="2285" t="s">
        <v>1079</v>
      </c>
      <c r="D38" s="68"/>
      <c r="E38" s="68"/>
      <c r="F38" s="68"/>
      <c r="G38" s="68"/>
      <c r="H38" s="68"/>
      <c r="I38" s="68"/>
      <c r="J38" s="68"/>
      <c r="K38" s="68"/>
      <c r="L38" s="68"/>
      <c r="M38" s="396"/>
      <c r="N38" s="1175"/>
    </row>
    <row r="39" spans="1:14" ht="15" customHeight="1">
      <c r="A39" s="648"/>
      <c r="B39" s="2524"/>
      <c r="C39" s="2286" t="s">
        <v>1119</v>
      </c>
      <c r="D39" s="68"/>
      <c r="E39" s="68"/>
      <c r="F39" s="68"/>
      <c r="G39" s="68"/>
      <c r="H39" s="68"/>
      <c r="I39" s="68"/>
      <c r="J39" s="68"/>
      <c r="K39" s="68"/>
      <c r="L39" s="68"/>
      <c r="M39" s="396"/>
      <c r="N39" s="1175"/>
    </row>
    <row r="40" spans="1:14" ht="15" customHeight="1">
      <c r="A40" s="648"/>
      <c r="B40" s="2524"/>
      <c r="C40" s="2286" t="s">
        <v>1135</v>
      </c>
      <c r="D40" s="68"/>
      <c r="E40" s="68"/>
      <c r="F40" s="68"/>
      <c r="G40" s="68"/>
      <c r="H40" s="68"/>
      <c r="I40" s="68"/>
      <c r="J40" s="68"/>
      <c r="K40" s="68"/>
      <c r="L40" s="68"/>
      <c r="M40" s="396"/>
      <c r="N40" s="1175"/>
    </row>
    <row r="41" spans="1:14" ht="15" customHeight="1">
      <c r="A41" s="648"/>
      <c r="B41" s="2524"/>
      <c r="C41" s="2287" t="str">
        <f>CONCATENATE("Check: row ", ROW(C40), " ≤ row ", ROW(C39), " ≤ row ", ROW(C38), " ≤ row ", ROW(C37)," ≤ row ", ROW(C36)," ≤ row ", ROW(C35))</f>
        <v>Check: row 40 ≤ row 39 ≤ row 38 ≤ row 37 ≤ row 36 ≤ row 35</v>
      </c>
      <c r="D41" s="1212" t="str">
        <f>IF(AND(D40&lt;=D39, D39&lt;=D38, D38&lt;=D37, D37&lt;=D36, D36&lt;=D35), "Pass", "Fail")</f>
        <v>Pass</v>
      </c>
      <c r="E41" s="1212" t="str">
        <f t="shared" ref="E41:L41" si="2">IF(AND(E40&lt;=E39, E39&lt;=E38, E38&lt;=E37, E37&lt;=E36, E36&lt;=E35), "Pass", "Fail")</f>
        <v>Pass</v>
      </c>
      <c r="F41" s="1212" t="str">
        <f t="shared" si="2"/>
        <v>Pass</v>
      </c>
      <c r="G41" s="1212" t="str">
        <f t="shared" si="2"/>
        <v>Pass</v>
      </c>
      <c r="H41" s="1212" t="str">
        <f t="shared" si="2"/>
        <v>Pass</v>
      </c>
      <c r="I41" s="1212" t="str">
        <f t="shared" si="2"/>
        <v>Pass</v>
      </c>
      <c r="J41" s="1212" t="str">
        <f t="shared" si="2"/>
        <v>Pass</v>
      </c>
      <c r="K41" s="1212" t="str">
        <f t="shared" si="2"/>
        <v>Pass</v>
      </c>
      <c r="L41" s="1212" t="str">
        <f t="shared" si="2"/>
        <v>Pass</v>
      </c>
      <c r="M41" s="489" t="str">
        <f>IF(AND(M40&lt;=M39, M39&lt;=M38, M38&lt;=M37, M37&lt;=M36, M36&lt;=M35), "Pass", "Fail")</f>
        <v>Pass</v>
      </c>
      <c r="N41" s="1175"/>
    </row>
    <row r="42" spans="1:14" ht="15" customHeight="1">
      <c r="A42" s="648"/>
      <c r="B42" s="2524"/>
      <c r="C42" s="2285" t="s">
        <v>1080</v>
      </c>
      <c r="D42" s="40"/>
      <c r="E42" s="40"/>
      <c r="F42" s="40"/>
      <c r="G42" s="40"/>
      <c r="H42" s="40"/>
      <c r="I42" s="40"/>
      <c r="J42" s="40"/>
      <c r="K42" s="40"/>
      <c r="L42" s="40"/>
      <c r="M42" s="478"/>
      <c r="N42" s="1175"/>
    </row>
    <row r="43" spans="1:14" ht="15" customHeight="1">
      <c r="A43" s="648"/>
      <c r="B43" s="2524"/>
      <c r="C43" s="2285" t="s">
        <v>1081</v>
      </c>
      <c r="D43" s="57"/>
      <c r="E43" s="57"/>
      <c r="F43" s="57"/>
      <c r="G43" s="57"/>
      <c r="H43" s="57"/>
      <c r="I43" s="57"/>
      <c r="J43" s="57"/>
      <c r="K43" s="57"/>
      <c r="L43" s="57"/>
      <c r="M43" s="103"/>
      <c r="N43" s="1175"/>
    </row>
    <row r="44" spans="1:14" ht="15" customHeight="1">
      <c r="A44" s="648"/>
      <c r="B44" s="2524"/>
      <c r="C44" s="2288" t="s">
        <v>1082</v>
      </c>
      <c r="D44" s="57"/>
      <c r="E44" s="57"/>
      <c r="F44" s="57"/>
      <c r="G44" s="57"/>
      <c r="H44" s="57"/>
      <c r="I44" s="57"/>
      <c r="J44" s="57"/>
      <c r="K44" s="57"/>
      <c r="L44" s="57"/>
      <c r="M44" s="103"/>
      <c r="N44" s="1175"/>
    </row>
    <row r="45" spans="1:14" ht="15" customHeight="1">
      <c r="A45" s="648"/>
      <c r="B45" s="2524"/>
      <c r="C45" s="2288" t="s">
        <v>1083</v>
      </c>
      <c r="D45" s="57"/>
      <c r="E45" s="57"/>
      <c r="F45" s="57"/>
      <c r="G45" s="57"/>
      <c r="H45" s="57"/>
      <c r="I45" s="57"/>
      <c r="J45" s="57"/>
      <c r="K45" s="57"/>
      <c r="L45" s="57"/>
      <c r="M45" s="103"/>
      <c r="N45" s="1175"/>
    </row>
    <row r="46" spans="1:14" ht="15" customHeight="1">
      <c r="A46" s="648"/>
      <c r="B46" s="2524"/>
      <c r="C46" s="2289" t="s">
        <v>1120</v>
      </c>
      <c r="D46" s="57"/>
      <c r="E46" s="57"/>
      <c r="F46" s="57"/>
      <c r="G46" s="57"/>
      <c r="H46" s="57"/>
      <c r="I46" s="57"/>
      <c r="J46" s="57"/>
      <c r="K46" s="57"/>
      <c r="L46" s="57"/>
      <c r="M46" s="103"/>
      <c r="N46" s="1175"/>
    </row>
    <row r="47" spans="1:14" ht="15" customHeight="1">
      <c r="A47" s="648"/>
      <c r="B47" s="2524"/>
      <c r="C47" s="2289" t="s">
        <v>1121</v>
      </c>
      <c r="D47" s="57"/>
      <c r="E47" s="57"/>
      <c r="F47" s="57"/>
      <c r="G47" s="57"/>
      <c r="H47" s="57"/>
      <c r="I47" s="57"/>
      <c r="J47" s="57"/>
      <c r="K47" s="57"/>
      <c r="L47" s="57"/>
      <c r="M47" s="103"/>
      <c r="N47" s="1175"/>
    </row>
    <row r="48" spans="1:14" ht="15" customHeight="1">
      <c r="A48" s="648"/>
      <c r="B48" s="2524"/>
      <c r="C48" s="2287" t="str">
        <f>CONCATENATE("Check: row ", ROW(C47), " ≤ row ", ROW(C46), " ≤ row ", ROW(C45), " ≤ row ", ROW(C44)," ≤ row ", ROW(C43)," ≤ row ", ROW(C42))</f>
        <v>Check: row 47 ≤ row 46 ≤ row 45 ≤ row 44 ≤ row 43 ≤ row 42</v>
      </c>
      <c r="D48" s="1212" t="str">
        <f>IF(AND(D47&lt;=D46, D46&lt;=D45, D45&lt;=D44, D44&lt;=D43, D43&lt;=D42), "Pass", "Fail")</f>
        <v>Pass</v>
      </c>
      <c r="E48" s="1212" t="str">
        <f t="shared" ref="E48:L48" si="3">IF(AND(E47&lt;=E46, E46&lt;=E45, E45&lt;=E44, E44&lt;=E43, E43&lt;=E42), "Pass", "Fail")</f>
        <v>Pass</v>
      </c>
      <c r="F48" s="1212" t="str">
        <f t="shared" si="3"/>
        <v>Pass</v>
      </c>
      <c r="G48" s="1212" t="str">
        <f t="shared" si="3"/>
        <v>Pass</v>
      </c>
      <c r="H48" s="1212" t="str">
        <f t="shared" si="3"/>
        <v>Pass</v>
      </c>
      <c r="I48" s="1212" t="str">
        <f t="shared" si="3"/>
        <v>Pass</v>
      </c>
      <c r="J48" s="1212" t="str">
        <f t="shared" si="3"/>
        <v>Pass</v>
      </c>
      <c r="K48" s="1212" t="str">
        <f t="shared" si="3"/>
        <v>Pass</v>
      </c>
      <c r="L48" s="1212" t="str">
        <f t="shared" si="3"/>
        <v>Pass</v>
      </c>
      <c r="M48" s="489" t="str">
        <f>IF(AND(M47&lt;=M46, M46&lt;=M45, M45&lt;=M44, M44&lt;=M43, M43&lt;=M42), "Pass", "Fail")</f>
        <v>Pass</v>
      </c>
      <c r="N48" s="1175"/>
    </row>
    <row r="49" spans="1:14" ht="15" customHeight="1">
      <c r="A49" s="648"/>
      <c r="B49" s="2524"/>
      <c r="C49" s="2290" t="s">
        <v>1084</v>
      </c>
      <c r="D49" s="57"/>
      <c r="E49" s="57"/>
      <c r="F49" s="57"/>
      <c r="G49" s="57"/>
      <c r="H49" s="57"/>
      <c r="I49" s="57"/>
      <c r="J49" s="57"/>
      <c r="K49" s="57"/>
      <c r="L49" s="57"/>
      <c r="M49" s="103"/>
      <c r="N49" s="1175"/>
    </row>
    <row r="50" spans="1:14" ht="15" customHeight="1">
      <c r="A50" s="648"/>
      <c r="B50" s="2524"/>
      <c r="C50" s="2290" t="s">
        <v>1085</v>
      </c>
      <c r="D50" s="57"/>
      <c r="E50" s="57"/>
      <c r="F50" s="57"/>
      <c r="G50" s="57"/>
      <c r="H50" s="57"/>
      <c r="I50" s="57"/>
      <c r="J50" s="57"/>
      <c r="K50" s="57"/>
      <c r="L50" s="57"/>
      <c r="M50" s="103"/>
      <c r="N50" s="1175"/>
    </row>
    <row r="51" spans="1:14" ht="15" customHeight="1">
      <c r="A51" s="648"/>
      <c r="B51" s="2524"/>
      <c r="C51" s="2290" t="s">
        <v>1086</v>
      </c>
      <c r="D51" s="57"/>
      <c r="E51" s="57"/>
      <c r="F51" s="57"/>
      <c r="G51" s="57"/>
      <c r="H51" s="57"/>
      <c r="I51" s="57"/>
      <c r="J51" s="57"/>
      <c r="K51" s="57"/>
      <c r="L51" s="57"/>
      <c r="M51" s="103"/>
      <c r="N51" s="1175"/>
    </row>
    <row r="52" spans="1:14" ht="15" customHeight="1">
      <c r="A52" s="648"/>
      <c r="B52" s="2524"/>
      <c r="C52" s="2291" t="str">
        <f>CONCATENATE("Check: row ", ROW(C51), " ≥ row ", ROW(C50)," ≥ row ", ROW(C49))</f>
        <v>Check: row 51 ≥ row 50 ≥ row 49</v>
      </c>
      <c r="D52" s="1212" t="str">
        <f>IF(AND(D51&gt;=D50, D50&gt;=D49), "Pass", "Fail")</f>
        <v>Pass</v>
      </c>
      <c r="E52" s="1212" t="str">
        <f t="shared" ref="E52:L52" si="4">IF(AND(E51&gt;=E50, E50&gt;=E49), "Pass", "Fail")</f>
        <v>Pass</v>
      </c>
      <c r="F52" s="1212" t="str">
        <f t="shared" si="4"/>
        <v>Pass</v>
      </c>
      <c r="G52" s="1212" t="str">
        <f t="shared" si="4"/>
        <v>Pass</v>
      </c>
      <c r="H52" s="1212" t="str">
        <f t="shared" si="4"/>
        <v>Pass</v>
      </c>
      <c r="I52" s="1212" t="str">
        <f t="shared" si="4"/>
        <v>Pass</v>
      </c>
      <c r="J52" s="1212" t="str">
        <f t="shared" si="4"/>
        <v>Pass</v>
      </c>
      <c r="K52" s="1212" t="str">
        <f t="shared" si="4"/>
        <v>Pass</v>
      </c>
      <c r="L52" s="1212" t="str">
        <f t="shared" si="4"/>
        <v>Pass</v>
      </c>
      <c r="M52" s="489" t="str">
        <f>IF(AND(M51&gt;=M50, M50&gt;=M49), "Pass", "Fail")</f>
        <v>Pass</v>
      </c>
      <c r="N52" s="1175"/>
    </row>
    <row r="53" spans="1:14" ht="15" customHeight="1">
      <c r="A53" s="648"/>
      <c r="B53" s="2525"/>
      <c r="C53" s="2292" t="s">
        <v>1087</v>
      </c>
      <c r="D53" s="52"/>
      <c r="E53" s="52"/>
      <c r="F53" s="52"/>
      <c r="G53" s="52"/>
      <c r="H53" s="52"/>
      <c r="I53" s="52"/>
      <c r="J53" s="52"/>
      <c r="K53" s="52"/>
      <c r="L53" s="52"/>
      <c r="M53" s="476"/>
      <c r="N53" s="1175"/>
    </row>
    <row r="54" spans="1:14" ht="15" customHeight="1">
      <c r="A54" s="648"/>
      <c r="B54" s="2526" t="s">
        <v>1088</v>
      </c>
      <c r="C54" s="2293" t="s">
        <v>1076</v>
      </c>
      <c r="D54" s="412"/>
      <c r="E54" s="412"/>
      <c r="F54" s="412"/>
      <c r="G54" s="412"/>
      <c r="H54" s="412"/>
      <c r="I54" s="412"/>
      <c r="J54" s="412"/>
      <c r="K54" s="412"/>
      <c r="L54" s="412"/>
      <c r="M54" s="413"/>
      <c r="N54" s="1175"/>
    </row>
    <row r="55" spans="1:14" ht="15" customHeight="1">
      <c r="A55" s="648"/>
      <c r="B55" s="2527"/>
      <c r="C55" s="2294" t="s">
        <v>1077</v>
      </c>
      <c r="D55" s="57"/>
      <c r="E55" s="57"/>
      <c r="F55" s="57"/>
      <c r="G55" s="57"/>
      <c r="H55" s="57"/>
      <c r="I55" s="57"/>
      <c r="J55" s="57"/>
      <c r="K55" s="57"/>
      <c r="L55" s="57"/>
      <c r="M55" s="103"/>
      <c r="N55" s="1175"/>
    </row>
    <row r="56" spans="1:14" ht="15" customHeight="1">
      <c r="A56" s="648"/>
      <c r="B56" s="2527"/>
      <c r="C56" s="2294" t="s">
        <v>1078</v>
      </c>
      <c r="D56" s="57"/>
      <c r="E56" s="57"/>
      <c r="F56" s="57"/>
      <c r="G56" s="57"/>
      <c r="H56" s="57"/>
      <c r="I56" s="57"/>
      <c r="J56" s="57"/>
      <c r="K56" s="57"/>
      <c r="L56" s="57"/>
      <c r="M56" s="103"/>
      <c r="N56" s="1175"/>
    </row>
    <row r="57" spans="1:14" ht="15" customHeight="1">
      <c r="A57" s="648"/>
      <c r="B57" s="2527"/>
      <c r="C57" s="2294" t="s">
        <v>1079</v>
      </c>
      <c r="D57" s="57"/>
      <c r="E57" s="57"/>
      <c r="F57" s="57"/>
      <c r="G57" s="57"/>
      <c r="H57" s="57"/>
      <c r="I57" s="57"/>
      <c r="J57" s="57"/>
      <c r="K57" s="57"/>
      <c r="L57" s="57"/>
      <c r="M57" s="103"/>
      <c r="N57" s="1175"/>
    </row>
    <row r="58" spans="1:14" ht="15" customHeight="1">
      <c r="A58" s="648"/>
      <c r="B58" s="2527"/>
      <c r="C58" s="2291" t="str">
        <f>CONCATENATE("Check: row ", ROW(C57), " ≤ row ", ROW(C56)," ≤ row ", ROW(C55)," ≤ row ", ROW(C54))</f>
        <v>Check: row 57 ≤ row 56 ≤ row 55 ≤ row 54</v>
      </c>
      <c r="D58" s="1212" t="str">
        <f>IF(AND(D57&lt;=D56, D56&lt;=D55, D55&lt;=D54), "Pass", "Fail")</f>
        <v>Pass</v>
      </c>
      <c r="E58" s="1212" t="str">
        <f t="shared" ref="E58:L58" si="5">IF(AND(E57&lt;=E56, E56&lt;=E55, E55&lt;=E54), "Pass", "Fail")</f>
        <v>Pass</v>
      </c>
      <c r="F58" s="1212" t="str">
        <f t="shared" si="5"/>
        <v>Pass</v>
      </c>
      <c r="G58" s="1212" t="str">
        <f t="shared" si="5"/>
        <v>Pass</v>
      </c>
      <c r="H58" s="1212" t="str">
        <f t="shared" si="5"/>
        <v>Pass</v>
      </c>
      <c r="I58" s="1212" t="str">
        <f t="shared" si="5"/>
        <v>Pass</v>
      </c>
      <c r="J58" s="1212" t="str">
        <f t="shared" si="5"/>
        <v>Pass</v>
      </c>
      <c r="K58" s="1212" t="str">
        <f t="shared" si="5"/>
        <v>Pass</v>
      </c>
      <c r="L58" s="1212" t="str">
        <f t="shared" si="5"/>
        <v>Pass</v>
      </c>
      <c r="M58" s="489" t="str">
        <f>IF(AND(M57&lt;=M56, M56&lt;=M55, M55&lt;=M54), "Pass", "Fail")</f>
        <v>Pass</v>
      </c>
      <c r="N58" s="1175"/>
    </row>
    <row r="59" spans="1:14" ht="15" customHeight="1">
      <c r="A59" s="648"/>
      <c r="B59" s="2527"/>
      <c r="C59" s="2294" t="s">
        <v>1080</v>
      </c>
      <c r="D59" s="57"/>
      <c r="E59" s="57"/>
      <c r="F59" s="57"/>
      <c r="G59" s="57"/>
      <c r="H59" s="57"/>
      <c r="I59" s="57"/>
      <c r="J59" s="57"/>
      <c r="K59" s="57"/>
      <c r="L59" s="57"/>
      <c r="M59" s="103"/>
      <c r="N59" s="1175"/>
    </row>
    <row r="60" spans="1:14" ht="15" customHeight="1">
      <c r="A60" s="648"/>
      <c r="B60" s="2527"/>
      <c r="C60" s="2294" t="s">
        <v>1081</v>
      </c>
      <c r="D60" s="57"/>
      <c r="E60" s="57"/>
      <c r="F60" s="57"/>
      <c r="G60" s="57"/>
      <c r="H60" s="57"/>
      <c r="I60" s="57"/>
      <c r="J60" s="57"/>
      <c r="K60" s="57"/>
      <c r="L60" s="57"/>
      <c r="M60" s="103"/>
      <c r="N60" s="1175"/>
    </row>
    <row r="61" spans="1:14" ht="15" customHeight="1">
      <c r="A61" s="648"/>
      <c r="B61" s="2527"/>
      <c r="C61" s="2295" t="s">
        <v>1082</v>
      </c>
      <c r="D61" s="57"/>
      <c r="E61" s="57"/>
      <c r="F61" s="57"/>
      <c r="G61" s="57"/>
      <c r="H61" s="57"/>
      <c r="I61" s="57"/>
      <c r="J61" s="57"/>
      <c r="K61" s="57"/>
      <c r="L61" s="57"/>
      <c r="M61" s="103"/>
      <c r="N61" s="1175"/>
    </row>
    <row r="62" spans="1:14" ht="15" customHeight="1">
      <c r="A62" s="648"/>
      <c r="B62" s="2527"/>
      <c r="C62" s="2295" t="s">
        <v>1083</v>
      </c>
      <c r="D62" s="57"/>
      <c r="E62" s="57"/>
      <c r="F62" s="57"/>
      <c r="G62" s="57"/>
      <c r="H62" s="57"/>
      <c r="I62" s="57"/>
      <c r="J62" s="57"/>
      <c r="K62" s="57"/>
      <c r="L62" s="57"/>
      <c r="M62" s="103"/>
      <c r="N62" s="1175"/>
    </row>
    <row r="63" spans="1:14" ht="15" customHeight="1">
      <c r="A63" s="648"/>
      <c r="B63" s="2527"/>
      <c r="C63" s="2291" t="str">
        <f>CONCATENATE("Check: row ", ROW(C62), " ≤ row ", ROW(C61)," ≤ row ", ROW(C60)," ≤ row ", ROW(C59))</f>
        <v>Check: row 62 ≤ row 61 ≤ row 60 ≤ row 59</v>
      </c>
      <c r="D63" s="1212" t="str">
        <f>IF(AND(D62&lt;=D61, D61&lt;=D60, D60&lt;=D59), "Pass", "Fail")</f>
        <v>Pass</v>
      </c>
      <c r="E63" s="1212" t="str">
        <f t="shared" ref="E63:L63" si="6">IF(AND(E62&lt;=E61, E61&lt;=E60, E60&lt;=E59), "Pass", "Fail")</f>
        <v>Pass</v>
      </c>
      <c r="F63" s="1212" t="str">
        <f t="shared" si="6"/>
        <v>Pass</v>
      </c>
      <c r="G63" s="1212" t="str">
        <f t="shared" si="6"/>
        <v>Pass</v>
      </c>
      <c r="H63" s="1212" t="str">
        <f t="shared" si="6"/>
        <v>Pass</v>
      </c>
      <c r="I63" s="1212" t="str">
        <f t="shared" si="6"/>
        <v>Pass</v>
      </c>
      <c r="J63" s="1212" t="str">
        <f t="shared" si="6"/>
        <v>Pass</v>
      </c>
      <c r="K63" s="1212" t="str">
        <f t="shared" si="6"/>
        <v>Pass</v>
      </c>
      <c r="L63" s="1212" t="str">
        <f t="shared" si="6"/>
        <v>Pass</v>
      </c>
      <c r="M63" s="489" t="str">
        <f>IF(AND(M62&lt;=M61, M61&lt;=M60, M60&lt;=M59), "Pass", "Fail")</f>
        <v>Pass</v>
      </c>
      <c r="N63" s="1175"/>
    </row>
    <row r="64" spans="1:14" ht="15" customHeight="1">
      <c r="A64" s="648"/>
      <c r="B64" s="2527"/>
      <c r="C64" s="2295" t="s">
        <v>1084</v>
      </c>
      <c r="D64" s="57"/>
      <c r="E64" s="57"/>
      <c r="F64" s="57"/>
      <c r="G64" s="57"/>
      <c r="H64" s="57"/>
      <c r="I64" s="57"/>
      <c r="J64" s="57"/>
      <c r="K64" s="57"/>
      <c r="L64" s="57"/>
      <c r="M64" s="103"/>
      <c r="N64" s="1175"/>
    </row>
    <row r="65" spans="1:14" ht="15" customHeight="1">
      <c r="A65" s="648"/>
      <c r="B65" s="2527"/>
      <c r="C65" s="2295" t="s">
        <v>1085</v>
      </c>
      <c r="D65" s="57"/>
      <c r="E65" s="57"/>
      <c r="F65" s="57"/>
      <c r="G65" s="57"/>
      <c r="H65" s="57"/>
      <c r="I65" s="57"/>
      <c r="J65" s="57"/>
      <c r="K65" s="57"/>
      <c r="L65" s="57"/>
      <c r="M65" s="103"/>
      <c r="N65" s="1175"/>
    </row>
    <row r="66" spans="1:14" ht="15" customHeight="1">
      <c r="A66" s="648"/>
      <c r="B66" s="2527"/>
      <c r="C66" s="2295" t="s">
        <v>1086</v>
      </c>
      <c r="D66" s="57"/>
      <c r="E66" s="57"/>
      <c r="F66" s="57"/>
      <c r="G66" s="57"/>
      <c r="H66" s="57"/>
      <c r="I66" s="57"/>
      <c r="J66" s="57"/>
      <c r="K66" s="57"/>
      <c r="L66" s="57"/>
      <c r="M66" s="103"/>
      <c r="N66" s="1175"/>
    </row>
    <row r="67" spans="1:14" ht="15" customHeight="1">
      <c r="A67" s="648"/>
      <c r="B67" s="2527"/>
      <c r="C67" s="2291" t="str">
        <f>CONCATENATE("Check: row ", ROW(C66), " ≥ row ", ROW(C65)," ≥ row ", ROW(C64))</f>
        <v>Check: row 66 ≥ row 65 ≥ row 64</v>
      </c>
      <c r="D67" s="1212" t="str">
        <f>IF(AND(D66&gt;=D65, D65&gt;=D64), "Pass", "Fail")</f>
        <v>Pass</v>
      </c>
      <c r="E67" s="1212" t="str">
        <f t="shared" ref="E67:L67" si="7">IF(AND(E66&gt;=E65, E65&gt;=E64), "Pass", "Fail")</f>
        <v>Pass</v>
      </c>
      <c r="F67" s="1212" t="str">
        <f t="shared" si="7"/>
        <v>Pass</v>
      </c>
      <c r="G67" s="1212" t="str">
        <f t="shared" si="7"/>
        <v>Pass</v>
      </c>
      <c r="H67" s="1212" t="str">
        <f t="shared" si="7"/>
        <v>Pass</v>
      </c>
      <c r="I67" s="1212" t="str">
        <f t="shared" si="7"/>
        <v>Pass</v>
      </c>
      <c r="J67" s="1212" t="str">
        <f t="shared" si="7"/>
        <v>Pass</v>
      </c>
      <c r="K67" s="1212" t="str">
        <f t="shared" si="7"/>
        <v>Pass</v>
      </c>
      <c r="L67" s="1212" t="str">
        <f t="shared" si="7"/>
        <v>Pass</v>
      </c>
      <c r="M67" s="489" t="str">
        <f>IF(AND(M66&gt;=M65, M65&gt;=M64), "Pass", "Fail")</f>
        <v>Pass</v>
      </c>
      <c r="N67" s="1175"/>
    </row>
    <row r="68" spans="1:14" ht="15" customHeight="1">
      <c r="A68" s="648"/>
      <c r="B68" s="2528"/>
      <c r="C68" s="2292" t="s">
        <v>1087</v>
      </c>
      <c r="D68" s="52"/>
      <c r="E68" s="52"/>
      <c r="F68" s="52"/>
      <c r="G68" s="52"/>
      <c r="H68" s="52"/>
      <c r="I68" s="52"/>
      <c r="J68" s="52"/>
      <c r="K68" s="52"/>
      <c r="L68" s="52"/>
      <c r="M68" s="476"/>
      <c r="N68" s="1175"/>
    </row>
    <row r="69" spans="1:14" ht="15" customHeight="1">
      <c r="A69" s="648"/>
      <c r="B69" s="2527" t="s">
        <v>1089</v>
      </c>
      <c r="C69" s="2296" t="s">
        <v>1076</v>
      </c>
      <c r="D69" s="40"/>
      <c r="E69" s="40"/>
      <c r="F69" s="40"/>
      <c r="G69" s="40"/>
      <c r="H69" s="40"/>
      <c r="I69" s="40"/>
      <c r="J69" s="40"/>
      <c r="K69" s="40"/>
      <c r="L69" s="40"/>
      <c r="M69" s="478"/>
      <c r="N69" s="1175"/>
    </row>
    <row r="70" spans="1:14" ht="15" customHeight="1">
      <c r="A70" s="648"/>
      <c r="B70" s="2527"/>
      <c r="C70" s="2294" t="s">
        <v>1077</v>
      </c>
      <c r="D70" s="57"/>
      <c r="E70" s="57"/>
      <c r="F70" s="57"/>
      <c r="G70" s="57"/>
      <c r="H70" s="57"/>
      <c r="I70" s="57"/>
      <c r="J70" s="57"/>
      <c r="K70" s="57"/>
      <c r="L70" s="57"/>
      <c r="M70" s="103"/>
      <c r="N70" s="1175"/>
    </row>
    <row r="71" spans="1:14" ht="15" customHeight="1">
      <c r="A71" s="648"/>
      <c r="B71" s="2527"/>
      <c r="C71" s="2294" t="s">
        <v>1078</v>
      </c>
      <c r="D71" s="57"/>
      <c r="E71" s="57"/>
      <c r="F71" s="57"/>
      <c r="G71" s="57"/>
      <c r="H71" s="57"/>
      <c r="I71" s="57"/>
      <c r="J71" s="57"/>
      <c r="K71" s="57"/>
      <c r="L71" s="57"/>
      <c r="M71" s="103"/>
      <c r="N71" s="1175"/>
    </row>
    <row r="72" spans="1:14" ht="15" customHeight="1">
      <c r="A72" s="648"/>
      <c r="B72" s="2527"/>
      <c r="C72" s="2294" t="s">
        <v>1079</v>
      </c>
      <c r="D72" s="57"/>
      <c r="E72" s="57"/>
      <c r="F72" s="57"/>
      <c r="G72" s="57"/>
      <c r="H72" s="57"/>
      <c r="I72" s="57"/>
      <c r="J72" s="57"/>
      <c r="K72" s="57"/>
      <c r="L72" s="57"/>
      <c r="M72" s="103"/>
      <c r="N72" s="1175"/>
    </row>
    <row r="73" spans="1:14" ht="15" customHeight="1">
      <c r="A73" s="648"/>
      <c r="B73" s="2527"/>
      <c r="C73" s="2291" t="str">
        <f>CONCATENATE("Check: row ", ROW(C72), " ≤ row ", ROW(C71)," ≤ row ", ROW(C70)," ≤ row ", ROW(C69))</f>
        <v>Check: row 72 ≤ row 71 ≤ row 70 ≤ row 69</v>
      </c>
      <c r="D73" s="1212" t="str">
        <f>IF(AND(D72&lt;=D71, D71&lt;=D70, D70&lt;=D69), "Pass", "Fail")</f>
        <v>Pass</v>
      </c>
      <c r="E73" s="1212" t="str">
        <f t="shared" ref="E73:L73" si="8">IF(AND(E72&lt;=E71, E71&lt;=E70, E70&lt;=E69), "Pass", "Fail")</f>
        <v>Pass</v>
      </c>
      <c r="F73" s="1212" t="str">
        <f t="shared" si="8"/>
        <v>Pass</v>
      </c>
      <c r="G73" s="1212" t="str">
        <f t="shared" si="8"/>
        <v>Pass</v>
      </c>
      <c r="H73" s="1212" t="str">
        <f t="shared" si="8"/>
        <v>Pass</v>
      </c>
      <c r="I73" s="1212" t="str">
        <f t="shared" si="8"/>
        <v>Pass</v>
      </c>
      <c r="J73" s="1212" t="str">
        <f t="shared" si="8"/>
        <v>Pass</v>
      </c>
      <c r="K73" s="1212" t="str">
        <f t="shared" si="8"/>
        <v>Pass</v>
      </c>
      <c r="L73" s="1212" t="str">
        <f t="shared" si="8"/>
        <v>Pass</v>
      </c>
      <c r="M73" s="489" t="str">
        <f>IF(AND(M72&lt;=M71, M71&lt;=M70, M70&lt;=M69), "Pass", "Fail")</f>
        <v>Pass</v>
      </c>
      <c r="N73" s="1175"/>
    </row>
    <row r="74" spans="1:14" ht="15" customHeight="1">
      <c r="A74" s="648"/>
      <c r="B74" s="2527"/>
      <c r="C74" s="2294" t="s">
        <v>1080</v>
      </c>
      <c r="D74" s="57"/>
      <c r="E74" s="57"/>
      <c r="F74" s="57"/>
      <c r="G74" s="57"/>
      <c r="H74" s="57"/>
      <c r="I74" s="57"/>
      <c r="J74" s="57"/>
      <c r="K74" s="57"/>
      <c r="L74" s="57"/>
      <c r="M74" s="103"/>
      <c r="N74" s="1175"/>
    </row>
    <row r="75" spans="1:14" ht="15" customHeight="1">
      <c r="A75" s="648"/>
      <c r="B75" s="2527"/>
      <c r="C75" s="2294" t="s">
        <v>1081</v>
      </c>
      <c r="D75" s="57"/>
      <c r="E75" s="57"/>
      <c r="F75" s="57"/>
      <c r="G75" s="57"/>
      <c r="H75" s="57"/>
      <c r="I75" s="57"/>
      <c r="J75" s="57"/>
      <c r="K75" s="57"/>
      <c r="L75" s="57"/>
      <c r="M75" s="103"/>
      <c r="N75" s="1175"/>
    </row>
    <row r="76" spans="1:14" ht="15" customHeight="1">
      <c r="A76" s="648"/>
      <c r="B76" s="2527"/>
      <c r="C76" s="2295" t="s">
        <v>1082</v>
      </c>
      <c r="D76" s="57"/>
      <c r="E76" s="57"/>
      <c r="F76" s="57"/>
      <c r="G76" s="57"/>
      <c r="H76" s="57"/>
      <c r="I76" s="57"/>
      <c r="J76" s="57"/>
      <c r="K76" s="57"/>
      <c r="L76" s="57"/>
      <c r="M76" s="103"/>
      <c r="N76" s="1175"/>
    </row>
    <row r="77" spans="1:14" ht="15" customHeight="1">
      <c r="A77" s="648"/>
      <c r="B77" s="2527"/>
      <c r="C77" s="2295" t="s">
        <v>1083</v>
      </c>
      <c r="D77" s="57"/>
      <c r="E77" s="57"/>
      <c r="F77" s="57"/>
      <c r="G77" s="57"/>
      <c r="H77" s="57"/>
      <c r="I77" s="57"/>
      <c r="J77" s="57"/>
      <c r="K77" s="57"/>
      <c r="L77" s="57"/>
      <c r="M77" s="103"/>
      <c r="N77" s="1175"/>
    </row>
    <row r="78" spans="1:14" ht="15" customHeight="1">
      <c r="A78" s="648"/>
      <c r="B78" s="2527"/>
      <c r="C78" s="2291" t="str">
        <f>CONCATENATE("Check: row ", ROW(C77), " ≤ row ", ROW(C76)," ≤ row ", ROW(C75)," ≤ row ", ROW(C74))</f>
        <v>Check: row 77 ≤ row 76 ≤ row 75 ≤ row 74</v>
      </c>
      <c r="D78" s="1212" t="str">
        <f>IF(AND(D77&lt;=D76, D76&lt;=D75, D75&lt;=D74), "Pass", "Fail")</f>
        <v>Pass</v>
      </c>
      <c r="E78" s="1212" t="str">
        <f t="shared" ref="E78:M78" si="9">IF(AND(E77&lt;=E76, E76&lt;=E75, E75&lt;=E74), "Pass", "Fail")</f>
        <v>Pass</v>
      </c>
      <c r="F78" s="1212" t="str">
        <f t="shared" si="9"/>
        <v>Pass</v>
      </c>
      <c r="G78" s="1212" t="str">
        <f t="shared" si="9"/>
        <v>Pass</v>
      </c>
      <c r="H78" s="1212" t="str">
        <f t="shared" si="9"/>
        <v>Pass</v>
      </c>
      <c r="I78" s="1212" t="str">
        <f t="shared" si="9"/>
        <v>Pass</v>
      </c>
      <c r="J78" s="1212" t="str">
        <f t="shared" si="9"/>
        <v>Pass</v>
      </c>
      <c r="K78" s="1212" t="str">
        <f t="shared" si="9"/>
        <v>Pass</v>
      </c>
      <c r="L78" s="1212" t="str">
        <f t="shared" si="9"/>
        <v>Pass</v>
      </c>
      <c r="M78" s="489" t="str">
        <f t="shared" si="9"/>
        <v>Pass</v>
      </c>
      <c r="N78" s="1175"/>
    </row>
    <row r="79" spans="1:14" ht="15" customHeight="1">
      <c r="A79" s="648"/>
      <c r="B79" s="2527"/>
      <c r="C79" s="2295" t="s">
        <v>1084</v>
      </c>
      <c r="D79" s="57"/>
      <c r="E79" s="57"/>
      <c r="F79" s="57"/>
      <c r="G79" s="57"/>
      <c r="H79" s="57"/>
      <c r="I79" s="57"/>
      <c r="J79" s="57"/>
      <c r="K79" s="57"/>
      <c r="L79" s="57"/>
      <c r="M79" s="103"/>
      <c r="N79" s="1175"/>
    </row>
    <row r="80" spans="1:14" ht="15" customHeight="1">
      <c r="A80" s="648"/>
      <c r="B80" s="2527"/>
      <c r="C80" s="2295" t="s">
        <v>1085</v>
      </c>
      <c r="D80" s="57"/>
      <c r="E80" s="57"/>
      <c r="F80" s="57"/>
      <c r="G80" s="57"/>
      <c r="H80" s="57"/>
      <c r="I80" s="57"/>
      <c r="J80" s="57"/>
      <c r="K80" s="57"/>
      <c r="L80" s="57"/>
      <c r="M80" s="103"/>
      <c r="N80" s="1175"/>
    </row>
    <row r="81" spans="1:14" ht="15" customHeight="1">
      <c r="A81" s="648"/>
      <c r="B81" s="2527"/>
      <c r="C81" s="2295" t="s">
        <v>1086</v>
      </c>
      <c r="D81" s="57"/>
      <c r="E81" s="57"/>
      <c r="F81" s="57"/>
      <c r="G81" s="57"/>
      <c r="H81" s="57"/>
      <c r="I81" s="57"/>
      <c r="J81" s="57"/>
      <c r="K81" s="57"/>
      <c r="L81" s="57"/>
      <c r="M81" s="103"/>
      <c r="N81" s="1175"/>
    </row>
    <row r="82" spans="1:14" ht="15" customHeight="1">
      <c r="A82" s="648"/>
      <c r="B82" s="2527"/>
      <c r="C82" s="2291" t="str">
        <f>CONCATENATE("Check: row ", ROW(C81), " ≥ row ", ROW(C80)," ≥ row ", ROW(C79))</f>
        <v>Check: row 81 ≥ row 80 ≥ row 79</v>
      </c>
      <c r="D82" s="1212" t="str">
        <f>IF(AND(D81&gt;=D80, D80&gt;=D79), "Pass", "Fail")</f>
        <v>Pass</v>
      </c>
      <c r="E82" s="1212" t="str">
        <f t="shared" ref="E82:M82" si="10">IF(AND(E81&gt;=E80, E80&gt;=E79), "Pass", "Fail")</f>
        <v>Pass</v>
      </c>
      <c r="F82" s="1212" t="str">
        <f t="shared" si="10"/>
        <v>Pass</v>
      </c>
      <c r="G82" s="1212" t="str">
        <f t="shared" si="10"/>
        <v>Pass</v>
      </c>
      <c r="H82" s="1212" t="str">
        <f t="shared" si="10"/>
        <v>Pass</v>
      </c>
      <c r="I82" s="1212" t="str">
        <f t="shared" si="10"/>
        <v>Pass</v>
      </c>
      <c r="J82" s="1212" t="str">
        <f t="shared" si="10"/>
        <v>Pass</v>
      </c>
      <c r="K82" s="1212" t="str">
        <f t="shared" si="10"/>
        <v>Pass</v>
      </c>
      <c r="L82" s="1212" t="str">
        <f t="shared" si="10"/>
        <v>Pass</v>
      </c>
      <c r="M82" s="489" t="str">
        <f t="shared" si="10"/>
        <v>Pass</v>
      </c>
      <c r="N82" s="1175"/>
    </row>
    <row r="83" spans="1:14" ht="15" customHeight="1">
      <c r="A83" s="648"/>
      <c r="B83" s="2527"/>
      <c r="C83" s="2297" t="s">
        <v>1087</v>
      </c>
      <c r="D83" s="68"/>
      <c r="E83" s="68"/>
      <c r="F83" s="68"/>
      <c r="G83" s="68"/>
      <c r="H83" s="68"/>
      <c r="I83" s="68"/>
      <c r="J83" s="68"/>
      <c r="K83" s="68"/>
      <c r="L83" s="68"/>
      <c r="M83" s="396"/>
      <c r="N83" s="1175"/>
    </row>
    <row r="84" spans="1:14" ht="15" customHeight="1">
      <c r="A84" s="648"/>
      <c r="B84" s="2526" t="s">
        <v>1090</v>
      </c>
      <c r="C84" s="2293" t="s">
        <v>1076</v>
      </c>
      <c r="D84" s="412"/>
      <c r="E84" s="412"/>
      <c r="F84" s="412"/>
      <c r="G84" s="412"/>
      <c r="H84" s="412"/>
      <c r="I84" s="412"/>
      <c r="J84" s="412"/>
      <c r="K84" s="412"/>
      <c r="L84" s="412"/>
      <c r="M84" s="413"/>
      <c r="N84" s="1175"/>
    </row>
    <row r="85" spans="1:14" ht="15" customHeight="1">
      <c r="A85" s="648"/>
      <c r="B85" s="2527"/>
      <c r="C85" s="2294" t="s">
        <v>1077</v>
      </c>
      <c r="D85" s="57"/>
      <c r="E85" s="57"/>
      <c r="F85" s="57"/>
      <c r="G85" s="57"/>
      <c r="H85" s="57"/>
      <c r="I85" s="57"/>
      <c r="J85" s="57"/>
      <c r="K85" s="57"/>
      <c r="L85" s="57"/>
      <c r="M85" s="103"/>
      <c r="N85" s="1175"/>
    </row>
    <row r="86" spans="1:14" ht="15" customHeight="1">
      <c r="A86" s="648"/>
      <c r="B86" s="2527"/>
      <c r="C86" s="2294" t="s">
        <v>1078</v>
      </c>
      <c r="D86" s="57"/>
      <c r="E86" s="57"/>
      <c r="F86" s="57"/>
      <c r="G86" s="57"/>
      <c r="H86" s="57"/>
      <c r="I86" s="57"/>
      <c r="J86" s="57"/>
      <c r="K86" s="57"/>
      <c r="L86" s="57"/>
      <c r="M86" s="103"/>
      <c r="N86" s="1175"/>
    </row>
    <row r="87" spans="1:14" ht="15" customHeight="1">
      <c r="A87" s="648"/>
      <c r="B87" s="2527"/>
      <c r="C87" s="2294" t="s">
        <v>1079</v>
      </c>
      <c r="D87" s="57"/>
      <c r="E87" s="57"/>
      <c r="F87" s="57"/>
      <c r="G87" s="57"/>
      <c r="H87" s="57"/>
      <c r="I87" s="57"/>
      <c r="J87" s="57"/>
      <c r="K87" s="57"/>
      <c r="L87" s="57"/>
      <c r="M87" s="103"/>
      <c r="N87" s="1175"/>
    </row>
    <row r="88" spans="1:14" ht="15" customHeight="1">
      <c r="A88" s="648"/>
      <c r="B88" s="2527"/>
      <c r="C88" s="2291" t="str">
        <f>CONCATENATE("Check: row ", ROW(C87), " ≤ row ", ROW(C86)," ≤ row ", ROW(C85)," ≤ row ", ROW(C84))</f>
        <v>Check: row 87 ≤ row 86 ≤ row 85 ≤ row 84</v>
      </c>
      <c r="D88" s="1212" t="str">
        <f>IF(AND(D87&lt;=D86, D86&lt;=D85, D85&lt;=D84), "Pass", "Fail")</f>
        <v>Pass</v>
      </c>
      <c r="E88" s="1212" t="str">
        <f t="shared" ref="E88:L88" si="11">IF(AND(E87&lt;=E86, E86&lt;=E85, E85&lt;=E84), "Pass", "Fail")</f>
        <v>Pass</v>
      </c>
      <c r="F88" s="1212" t="str">
        <f t="shared" si="11"/>
        <v>Pass</v>
      </c>
      <c r="G88" s="1212" t="str">
        <f t="shared" si="11"/>
        <v>Pass</v>
      </c>
      <c r="H88" s="1212" t="str">
        <f t="shared" si="11"/>
        <v>Pass</v>
      </c>
      <c r="I88" s="1212" t="str">
        <f t="shared" si="11"/>
        <v>Pass</v>
      </c>
      <c r="J88" s="1212" t="str">
        <f t="shared" si="11"/>
        <v>Pass</v>
      </c>
      <c r="K88" s="1212" t="str">
        <f t="shared" si="11"/>
        <v>Pass</v>
      </c>
      <c r="L88" s="1212" t="str">
        <f t="shared" si="11"/>
        <v>Pass</v>
      </c>
      <c r="M88" s="489" t="str">
        <f>IF(AND(M87&lt;=M86, M86&lt;=M85, M85&lt;=M84), "Pass", "Fail")</f>
        <v>Pass</v>
      </c>
      <c r="N88" s="1175"/>
    </row>
    <row r="89" spans="1:14" ht="15" customHeight="1">
      <c r="A89" s="648"/>
      <c r="B89" s="2527"/>
      <c r="C89" s="2294" t="s">
        <v>1080</v>
      </c>
      <c r="D89" s="57"/>
      <c r="E89" s="57"/>
      <c r="F89" s="57"/>
      <c r="G89" s="57"/>
      <c r="H89" s="57"/>
      <c r="I89" s="57"/>
      <c r="J89" s="57"/>
      <c r="K89" s="57"/>
      <c r="L89" s="57"/>
      <c r="M89" s="103"/>
      <c r="N89" s="1175"/>
    </row>
    <row r="90" spans="1:14" ht="15" customHeight="1">
      <c r="A90" s="648"/>
      <c r="B90" s="2527"/>
      <c r="C90" s="2294" t="s">
        <v>1081</v>
      </c>
      <c r="D90" s="57"/>
      <c r="E90" s="57"/>
      <c r="F90" s="57"/>
      <c r="G90" s="57"/>
      <c r="H90" s="57"/>
      <c r="I90" s="57"/>
      <c r="J90" s="57"/>
      <c r="K90" s="57"/>
      <c r="L90" s="57"/>
      <c r="M90" s="103"/>
      <c r="N90" s="1175"/>
    </row>
    <row r="91" spans="1:14" ht="15" customHeight="1">
      <c r="A91" s="648"/>
      <c r="B91" s="2527"/>
      <c r="C91" s="2295" t="s">
        <v>1082</v>
      </c>
      <c r="D91" s="57"/>
      <c r="E91" s="57"/>
      <c r="F91" s="57"/>
      <c r="G91" s="57"/>
      <c r="H91" s="57"/>
      <c r="I91" s="57"/>
      <c r="J91" s="57"/>
      <c r="K91" s="57"/>
      <c r="L91" s="57"/>
      <c r="M91" s="103"/>
      <c r="N91" s="1175"/>
    </row>
    <row r="92" spans="1:14" ht="15" customHeight="1">
      <c r="A92" s="648"/>
      <c r="B92" s="2527"/>
      <c r="C92" s="2295" t="s">
        <v>1083</v>
      </c>
      <c r="D92" s="57"/>
      <c r="E92" s="57"/>
      <c r="F92" s="57"/>
      <c r="G92" s="57"/>
      <c r="H92" s="57"/>
      <c r="I92" s="57"/>
      <c r="J92" s="57"/>
      <c r="K92" s="57"/>
      <c r="L92" s="57"/>
      <c r="M92" s="103"/>
      <c r="N92" s="1175"/>
    </row>
    <row r="93" spans="1:14" ht="15" customHeight="1">
      <c r="A93" s="648"/>
      <c r="B93" s="2527"/>
      <c r="C93" s="2291" t="str">
        <f>CONCATENATE("Check: row ", ROW(C92), " ≤ row ", ROW(C91)," ≤ row ", ROW(C90)," ≤ row ", ROW(C89))</f>
        <v>Check: row 92 ≤ row 91 ≤ row 90 ≤ row 89</v>
      </c>
      <c r="D93" s="1212" t="str">
        <f>IF(AND(D92&lt;=D91, D91&lt;=D90, D90&lt;=D89), "Pass", "Fail")</f>
        <v>Pass</v>
      </c>
      <c r="E93" s="1212" t="str">
        <f t="shared" ref="E93:L93" si="12">IF(AND(E92&lt;=E91, E91&lt;=E90, E90&lt;=E89), "Pass", "Fail")</f>
        <v>Pass</v>
      </c>
      <c r="F93" s="1212" t="str">
        <f t="shared" si="12"/>
        <v>Pass</v>
      </c>
      <c r="G93" s="1212" t="str">
        <f t="shared" si="12"/>
        <v>Pass</v>
      </c>
      <c r="H93" s="1212" t="str">
        <f t="shared" si="12"/>
        <v>Pass</v>
      </c>
      <c r="I93" s="1212" t="str">
        <f t="shared" si="12"/>
        <v>Pass</v>
      </c>
      <c r="J93" s="1212" t="str">
        <f t="shared" si="12"/>
        <v>Pass</v>
      </c>
      <c r="K93" s="1212" t="str">
        <f t="shared" si="12"/>
        <v>Pass</v>
      </c>
      <c r="L93" s="1212" t="str">
        <f t="shared" si="12"/>
        <v>Pass</v>
      </c>
      <c r="M93" s="489" t="str">
        <f>IF(AND(M92&lt;=M91, M91&lt;=M90, M90&lt;=M89), "Pass", "Fail")</f>
        <v>Pass</v>
      </c>
      <c r="N93" s="1175"/>
    </row>
    <row r="94" spans="1:14" ht="15" customHeight="1">
      <c r="A94" s="648"/>
      <c r="B94" s="2527"/>
      <c r="C94" s="2295" t="s">
        <v>1084</v>
      </c>
      <c r="D94" s="57"/>
      <c r="E94" s="57"/>
      <c r="F94" s="57"/>
      <c r="G94" s="57"/>
      <c r="H94" s="57"/>
      <c r="I94" s="57"/>
      <c r="J94" s="57"/>
      <c r="K94" s="57"/>
      <c r="L94" s="57"/>
      <c r="M94" s="103"/>
      <c r="N94" s="1175"/>
    </row>
    <row r="95" spans="1:14" ht="15" customHeight="1">
      <c r="A95" s="648"/>
      <c r="B95" s="2527"/>
      <c r="C95" s="2295" t="s">
        <v>1085</v>
      </c>
      <c r="D95" s="57"/>
      <c r="E95" s="57"/>
      <c r="F95" s="57"/>
      <c r="G95" s="57"/>
      <c r="H95" s="57"/>
      <c r="I95" s="57"/>
      <c r="J95" s="57"/>
      <c r="K95" s="57"/>
      <c r="L95" s="57"/>
      <c r="M95" s="103"/>
      <c r="N95" s="1175"/>
    </row>
    <row r="96" spans="1:14" ht="15" customHeight="1">
      <c r="A96" s="648"/>
      <c r="B96" s="2527"/>
      <c r="C96" s="2295" t="s">
        <v>1086</v>
      </c>
      <c r="D96" s="57"/>
      <c r="E96" s="57"/>
      <c r="F96" s="57"/>
      <c r="G96" s="57"/>
      <c r="H96" s="57"/>
      <c r="I96" s="57"/>
      <c r="J96" s="57"/>
      <c r="K96" s="57"/>
      <c r="L96" s="57"/>
      <c r="M96" s="103"/>
      <c r="N96" s="1175"/>
    </row>
    <row r="97" spans="1:14" ht="15" customHeight="1">
      <c r="A97" s="648"/>
      <c r="B97" s="2527"/>
      <c r="C97" s="2291" t="str">
        <f>CONCATENATE("Check: row ", ROW(C96), " ≥ row ", ROW(C95)," ≥ row ", ROW(C94))</f>
        <v>Check: row 96 ≥ row 95 ≥ row 94</v>
      </c>
      <c r="D97" s="1212" t="str">
        <f>IF(AND(D96&gt;=D95, D95&gt;=D94), "Pass", "Fail")</f>
        <v>Pass</v>
      </c>
      <c r="E97" s="1212" t="str">
        <f t="shared" ref="E97:L97" si="13">IF(AND(E96&gt;=E95, E95&gt;=E94), "Pass", "Fail")</f>
        <v>Pass</v>
      </c>
      <c r="F97" s="1212" t="str">
        <f t="shared" si="13"/>
        <v>Pass</v>
      </c>
      <c r="G97" s="1212" t="str">
        <f t="shared" si="13"/>
        <v>Pass</v>
      </c>
      <c r="H97" s="1212" t="str">
        <f t="shared" si="13"/>
        <v>Pass</v>
      </c>
      <c r="I97" s="1212" t="str">
        <f t="shared" si="13"/>
        <v>Pass</v>
      </c>
      <c r="J97" s="1212" t="str">
        <f t="shared" si="13"/>
        <v>Pass</v>
      </c>
      <c r="K97" s="1212" t="str">
        <f t="shared" si="13"/>
        <v>Pass</v>
      </c>
      <c r="L97" s="1212" t="str">
        <f t="shared" si="13"/>
        <v>Pass</v>
      </c>
      <c r="M97" s="489" t="str">
        <f>IF(AND(M96&gt;=M95, M95&gt;=M94), "Pass", "Fail")</f>
        <v>Pass</v>
      </c>
      <c r="N97" s="1175"/>
    </row>
    <row r="98" spans="1:14" ht="15" customHeight="1">
      <c r="A98" s="648"/>
      <c r="B98" s="2528"/>
      <c r="C98" s="2292" t="s">
        <v>1087</v>
      </c>
      <c r="D98" s="52"/>
      <c r="E98" s="52"/>
      <c r="F98" s="52"/>
      <c r="G98" s="52"/>
      <c r="H98" s="52"/>
      <c r="I98" s="52"/>
      <c r="J98" s="52"/>
      <c r="K98" s="52"/>
      <c r="L98" s="52"/>
      <c r="M98" s="476"/>
      <c r="N98" s="1175"/>
    </row>
    <row r="99" spans="1:14" ht="15" customHeight="1">
      <c r="A99" s="648"/>
      <c r="B99" s="2526" t="s">
        <v>1091</v>
      </c>
      <c r="C99" s="2293" t="s">
        <v>1076</v>
      </c>
      <c r="D99" s="412"/>
      <c r="E99" s="412"/>
      <c r="F99" s="412"/>
      <c r="G99" s="412"/>
      <c r="H99" s="412"/>
      <c r="I99" s="412"/>
      <c r="J99" s="412"/>
      <c r="K99" s="412"/>
      <c r="L99" s="412"/>
      <c r="M99" s="413"/>
      <c r="N99" s="1175"/>
    </row>
    <row r="100" spans="1:14" ht="15" customHeight="1">
      <c r="A100" s="648"/>
      <c r="B100" s="2527"/>
      <c r="C100" s="2294" t="s">
        <v>1077</v>
      </c>
      <c r="D100" s="57"/>
      <c r="E100" s="57"/>
      <c r="F100" s="57"/>
      <c r="G100" s="57"/>
      <c r="H100" s="57"/>
      <c r="I100" s="57"/>
      <c r="J100" s="57"/>
      <c r="K100" s="57"/>
      <c r="L100" s="57"/>
      <c r="M100" s="103"/>
      <c r="N100" s="1175"/>
    </row>
    <row r="101" spans="1:14" ht="15" customHeight="1">
      <c r="A101" s="648"/>
      <c r="B101" s="2527"/>
      <c r="C101" s="2294" t="s">
        <v>1078</v>
      </c>
      <c r="D101" s="57"/>
      <c r="E101" s="57"/>
      <c r="F101" s="57"/>
      <c r="G101" s="57"/>
      <c r="H101" s="57"/>
      <c r="I101" s="57"/>
      <c r="J101" s="57"/>
      <c r="K101" s="57"/>
      <c r="L101" s="57"/>
      <c r="M101" s="103"/>
      <c r="N101" s="1175"/>
    </row>
    <row r="102" spans="1:14" ht="15" customHeight="1">
      <c r="A102" s="648"/>
      <c r="B102" s="2527"/>
      <c r="C102" s="2294" t="s">
        <v>1079</v>
      </c>
      <c r="D102" s="57"/>
      <c r="E102" s="57"/>
      <c r="F102" s="57"/>
      <c r="G102" s="57"/>
      <c r="H102" s="57"/>
      <c r="I102" s="57"/>
      <c r="J102" s="57"/>
      <c r="K102" s="57"/>
      <c r="L102" s="57"/>
      <c r="M102" s="103"/>
      <c r="N102" s="1175"/>
    </row>
    <row r="103" spans="1:14" ht="15" customHeight="1">
      <c r="A103" s="648"/>
      <c r="B103" s="2527"/>
      <c r="C103" s="2291" t="str">
        <f>CONCATENATE("Check: row ", ROW(C102), " ≤ row ", ROW(C101)," ≤ row ", ROW(C100)," ≤ row ", ROW(C99))</f>
        <v>Check: row 102 ≤ row 101 ≤ row 100 ≤ row 99</v>
      </c>
      <c r="D103" s="1212" t="str">
        <f>IF(AND(D102&lt;=D101, D101&lt;=D100, D100&lt;=D99), "Pass", "Fail")</f>
        <v>Pass</v>
      </c>
      <c r="E103" s="1212" t="str">
        <f t="shared" ref="E103:L103" si="14">IF(AND(E102&lt;=E101, E101&lt;=E100, E100&lt;=E99), "Pass", "Fail")</f>
        <v>Pass</v>
      </c>
      <c r="F103" s="1212" t="str">
        <f t="shared" si="14"/>
        <v>Pass</v>
      </c>
      <c r="G103" s="1212" t="str">
        <f t="shared" si="14"/>
        <v>Pass</v>
      </c>
      <c r="H103" s="1212" t="str">
        <f t="shared" si="14"/>
        <v>Pass</v>
      </c>
      <c r="I103" s="1212" t="str">
        <f t="shared" si="14"/>
        <v>Pass</v>
      </c>
      <c r="J103" s="1212" t="str">
        <f t="shared" si="14"/>
        <v>Pass</v>
      </c>
      <c r="K103" s="1212" t="str">
        <f t="shared" si="14"/>
        <v>Pass</v>
      </c>
      <c r="L103" s="1212" t="str">
        <f t="shared" si="14"/>
        <v>Pass</v>
      </c>
      <c r="M103" s="489" t="str">
        <f>IF(AND(M102&lt;=M101, M101&lt;=M100, M100&lt;=M99), "Pass", "Fail")</f>
        <v>Pass</v>
      </c>
      <c r="N103" s="1175"/>
    </row>
    <row r="104" spans="1:14" ht="15" customHeight="1">
      <c r="A104" s="648"/>
      <c r="B104" s="2527"/>
      <c r="C104" s="2294" t="s">
        <v>1080</v>
      </c>
      <c r="D104" s="57"/>
      <c r="E104" s="57"/>
      <c r="F104" s="57"/>
      <c r="G104" s="57"/>
      <c r="H104" s="57"/>
      <c r="I104" s="57"/>
      <c r="J104" s="57"/>
      <c r="K104" s="57"/>
      <c r="L104" s="57"/>
      <c r="M104" s="103"/>
      <c r="N104" s="1175"/>
    </row>
    <row r="105" spans="1:14" ht="15" customHeight="1">
      <c r="A105" s="648"/>
      <c r="B105" s="2527"/>
      <c r="C105" s="2294" t="s">
        <v>1081</v>
      </c>
      <c r="D105" s="57"/>
      <c r="E105" s="57"/>
      <c r="F105" s="57"/>
      <c r="G105" s="57"/>
      <c r="H105" s="57"/>
      <c r="I105" s="57"/>
      <c r="J105" s="57"/>
      <c r="K105" s="57"/>
      <c r="L105" s="57"/>
      <c r="M105" s="103"/>
      <c r="N105" s="1175"/>
    </row>
    <row r="106" spans="1:14" ht="15" customHeight="1">
      <c r="A106" s="648"/>
      <c r="B106" s="2527"/>
      <c r="C106" s="2295" t="s">
        <v>1082</v>
      </c>
      <c r="D106" s="57"/>
      <c r="E106" s="57"/>
      <c r="F106" s="57"/>
      <c r="G106" s="57"/>
      <c r="H106" s="57"/>
      <c r="I106" s="57"/>
      <c r="J106" s="57"/>
      <c r="K106" s="57"/>
      <c r="L106" s="57"/>
      <c r="M106" s="103"/>
      <c r="N106" s="1175"/>
    </row>
    <row r="107" spans="1:14" ht="15" customHeight="1">
      <c r="A107" s="648"/>
      <c r="B107" s="2527"/>
      <c r="C107" s="2295" t="s">
        <v>1083</v>
      </c>
      <c r="D107" s="57"/>
      <c r="E107" s="57"/>
      <c r="F107" s="57"/>
      <c r="G107" s="57"/>
      <c r="H107" s="57"/>
      <c r="I107" s="57"/>
      <c r="J107" s="57"/>
      <c r="K107" s="57"/>
      <c r="L107" s="57"/>
      <c r="M107" s="103"/>
      <c r="N107" s="1175"/>
    </row>
    <row r="108" spans="1:14" ht="15" customHeight="1">
      <c r="A108" s="648"/>
      <c r="B108" s="2527"/>
      <c r="C108" s="2291" t="str">
        <f>CONCATENATE("Check: row ", ROW(C107), " ≤ row ", ROW(C106)," ≤ row ", ROW(C105)," ≤ row ", ROW(C104))</f>
        <v>Check: row 107 ≤ row 106 ≤ row 105 ≤ row 104</v>
      </c>
      <c r="D108" s="1212" t="str">
        <f>IF(AND(D107&lt;=D106, D106&lt;=D105, D105&lt;=D104), "Pass", "Fail")</f>
        <v>Pass</v>
      </c>
      <c r="E108" s="1212" t="str">
        <f t="shared" ref="E108:L108" si="15">IF(AND(E107&lt;=E106, E106&lt;=E105, E105&lt;=E104), "Pass", "Fail")</f>
        <v>Pass</v>
      </c>
      <c r="F108" s="1212" t="str">
        <f t="shared" si="15"/>
        <v>Pass</v>
      </c>
      <c r="G108" s="1212" t="str">
        <f t="shared" si="15"/>
        <v>Pass</v>
      </c>
      <c r="H108" s="1212" t="str">
        <f t="shared" si="15"/>
        <v>Pass</v>
      </c>
      <c r="I108" s="1212" t="str">
        <f t="shared" si="15"/>
        <v>Pass</v>
      </c>
      <c r="J108" s="1212" t="str">
        <f t="shared" si="15"/>
        <v>Pass</v>
      </c>
      <c r="K108" s="1212" t="str">
        <f t="shared" si="15"/>
        <v>Pass</v>
      </c>
      <c r="L108" s="1212" t="str">
        <f t="shared" si="15"/>
        <v>Pass</v>
      </c>
      <c r="M108" s="489" t="str">
        <f>IF(AND(M107&lt;=M106, M106&lt;=M105, M105&lt;=M104), "Pass", "Fail")</f>
        <v>Pass</v>
      </c>
      <c r="N108" s="1175"/>
    </row>
    <row r="109" spans="1:14" ht="15" customHeight="1">
      <c r="A109" s="648"/>
      <c r="B109" s="2527"/>
      <c r="C109" s="2295" t="s">
        <v>1084</v>
      </c>
      <c r="D109" s="57"/>
      <c r="E109" s="57"/>
      <c r="F109" s="57"/>
      <c r="G109" s="57"/>
      <c r="H109" s="57"/>
      <c r="I109" s="57"/>
      <c r="J109" s="57"/>
      <c r="K109" s="57"/>
      <c r="L109" s="57"/>
      <c r="M109" s="103"/>
      <c r="N109" s="1175"/>
    </row>
    <row r="110" spans="1:14" ht="15" customHeight="1">
      <c r="A110" s="648"/>
      <c r="B110" s="2527"/>
      <c r="C110" s="2295" t="s">
        <v>1085</v>
      </c>
      <c r="D110" s="57"/>
      <c r="E110" s="57"/>
      <c r="F110" s="57"/>
      <c r="G110" s="57"/>
      <c r="H110" s="57"/>
      <c r="I110" s="57"/>
      <c r="J110" s="57"/>
      <c r="K110" s="57"/>
      <c r="L110" s="57"/>
      <c r="M110" s="103"/>
      <c r="N110" s="1175"/>
    </row>
    <row r="111" spans="1:14" ht="15" customHeight="1">
      <c r="A111" s="648"/>
      <c r="B111" s="2527"/>
      <c r="C111" s="2295" t="s">
        <v>1086</v>
      </c>
      <c r="D111" s="57"/>
      <c r="E111" s="57"/>
      <c r="F111" s="57"/>
      <c r="G111" s="57"/>
      <c r="H111" s="57"/>
      <c r="I111" s="57"/>
      <c r="J111" s="57"/>
      <c r="K111" s="57"/>
      <c r="L111" s="57"/>
      <c r="M111" s="103"/>
      <c r="N111" s="1175"/>
    </row>
    <row r="112" spans="1:14" ht="15" customHeight="1">
      <c r="A112" s="648"/>
      <c r="B112" s="2527"/>
      <c r="C112" s="2291" t="str">
        <f>CONCATENATE("Check: row ", ROW(C111), " ≥ row ", ROW(C110)," ≥ row ", ROW(C109))</f>
        <v>Check: row 111 ≥ row 110 ≥ row 109</v>
      </c>
      <c r="D112" s="1212" t="str">
        <f>IF(AND(D111&gt;=D110, D110&gt;=D109), "Pass", "Fail")</f>
        <v>Pass</v>
      </c>
      <c r="E112" s="1212" t="str">
        <f t="shared" ref="E112:L112" si="16">IF(AND(E111&gt;=E110, E110&gt;=E109), "Pass", "Fail")</f>
        <v>Pass</v>
      </c>
      <c r="F112" s="1212" t="str">
        <f t="shared" si="16"/>
        <v>Pass</v>
      </c>
      <c r="G112" s="1212" t="str">
        <f t="shared" si="16"/>
        <v>Pass</v>
      </c>
      <c r="H112" s="1212" t="str">
        <f t="shared" si="16"/>
        <v>Pass</v>
      </c>
      <c r="I112" s="1212" t="str">
        <f t="shared" si="16"/>
        <v>Pass</v>
      </c>
      <c r="J112" s="1212" t="str">
        <f t="shared" si="16"/>
        <v>Pass</v>
      </c>
      <c r="K112" s="1212" t="str">
        <f t="shared" si="16"/>
        <v>Pass</v>
      </c>
      <c r="L112" s="1212" t="str">
        <f t="shared" si="16"/>
        <v>Pass</v>
      </c>
      <c r="M112" s="489" t="str">
        <f>IF(AND(M111&gt;=M110, M110&gt;=M109), "Pass", "Fail")</f>
        <v>Pass</v>
      </c>
      <c r="N112" s="1175"/>
    </row>
    <row r="113" spans="1:14" ht="15" customHeight="1">
      <c r="A113" s="648"/>
      <c r="B113" s="2528"/>
      <c r="C113" s="2292" t="s">
        <v>1087</v>
      </c>
      <c r="D113" s="52"/>
      <c r="E113" s="52"/>
      <c r="F113" s="52"/>
      <c r="G113" s="52"/>
      <c r="H113" s="52"/>
      <c r="I113" s="52"/>
      <c r="J113" s="52"/>
      <c r="K113" s="52"/>
      <c r="L113" s="52"/>
      <c r="M113" s="476"/>
      <c r="N113" s="1175"/>
    </row>
    <row r="114" spans="1:14" ht="15" customHeight="1">
      <c r="A114" s="648"/>
      <c r="B114" s="2527" t="s">
        <v>1092</v>
      </c>
      <c r="C114" s="2296" t="s">
        <v>1076</v>
      </c>
      <c r="D114" s="40"/>
      <c r="E114" s="40"/>
      <c r="F114" s="40"/>
      <c r="G114" s="40"/>
      <c r="H114" s="40"/>
      <c r="I114" s="40"/>
      <c r="J114" s="40"/>
      <c r="K114" s="40"/>
      <c r="L114" s="40"/>
      <c r="M114" s="478"/>
      <c r="N114" s="1175"/>
    </row>
    <row r="115" spans="1:14" ht="15" customHeight="1">
      <c r="A115" s="648"/>
      <c r="B115" s="2527"/>
      <c r="C115" s="2294" t="s">
        <v>1077</v>
      </c>
      <c r="D115" s="57"/>
      <c r="E115" s="57"/>
      <c r="F115" s="57"/>
      <c r="G115" s="57"/>
      <c r="H115" s="57"/>
      <c r="I115" s="57"/>
      <c r="J115" s="57"/>
      <c r="K115" s="57"/>
      <c r="L115" s="57"/>
      <c r="M115" s="103"/>
      <c r="N115" s="1175"/>
    </row>
    <row r="116" spans="1:14" ht="15" customHeight="1">
      <c r="A116" s="648"/>
      <c r="B116" s="2527"/>
      <c r="C116" s="2294" t="s">
        <v>1078</v>
      </c>
      <c r="D116" s="57"/>
      <c r="E116" s="57"/>
      <c r="F116" s="57"/>
      <c r="G116" s="57"/>
      <c r="H116" s="57"/>
      <c r="I116" s="57"/>
      <c r="J116" s="57"/>
      <c r="K116" s="57"/>
      <c r="L116" s="57"/>
      <c r="M116" s="103"/>
      <c r="N116" s="1175"/>
    </row>
    <row r="117" spans="1:14" ht="15" customHeight="1">
      <c r="A117" s="648"/>
      <c r="B117" s="2527"/>
      <c r="C117" s="2294" t="s">
        <v>1079</v>
      </c>
      <c r="D117" s="57"/>
      <c r="E117" s="57"/>
      <c r="F117" s="57"/>
      <c r="G117" s="57"/>
      <c r="H117" s="57"/>
      <c r="I117" s="57"/>
      <c r="J117" s="57"/>
      <c r="K117" s="57"/>
      <c r="L117" s="57"/>
      <c r="M117" s="103"/>
      <c r="N117" s="1175"/>
    </row>
    <row r="118" spans="1:14" ht="15" customHeight="1">
      <c r="A118" s="648"/>
      <c r="B118" s="2527"/>
      <c r="C118" s="2291" t="str">
        <f>CONCATENATE("Check: row ", ROW(C117), " ≤ row ", ROW(C116)," ≤ row ", ROW(C115)," ≤ row ", ROW(C114))</f>
        <v>Check: row 117 ≤ row 116 ≤ row 115 ≤ row 114</v>
      </c>
      <c r="D118" s="1212" t="str">
        <f>IF(AND(D117&lt;=D116, D116&lt;=D115, D115&lt;=D114), "Pass", "Fail")</f>
        <v>Pass</v>
      </c>
      <c r="E118" s="1212" t="str">
        <f t="shared" ref="E118:L118" si="17">IF(AND(E117&lt;=E116, E116&lt;=E115, E115&lt;=E114), "Pass", "Fail")</f>
        <v>Pass</v>
      </c>
      <c r="F118" s="1212" t="str">
        <f t="shared" si="17"/>
        <v>Pass</v>
      </c>
      <c r="G118" s="1212" t="str">
        <f t="shared" si="17"/>
        <v>Pass</v>
      </c>
      <c r="H118" s="1212" t="str">
        <f t="shared" si="17"/>
        <v>Pass</v>
      </c>
      <c r="I118" s="1212" t="str">
        <f t="shared" si="17"/>
        <v>Pass</v>
      </c>
      <c r="J118" s="1212" t="str">
        <f t="shared" si="17"/>
        <v>Pass</v>
      </c>
      <c r="K118" s="1212" t="str">
        <f t="shared" si="17"/>
        <v>Pass</v>
      </c>
      <c r="L118" s="1212" t="str">
        <f t="shared" si="17"/>
        <v>Pass</v>
      </c>
      <c r="M118" s="489" t="str">
        <f>IF(AND(M117&lt;=M116, M116&lt;=M115, M115&lt;=M114), "Pass", "Fail")</f>
        <v>Pass</v>
      </c>
      <c r="N118" s="1175"/>
    </row>
    <row r="119" spans="1:14" ht="15" customHeight="1">
      <c r="A119" s="648"/>
      <c r="B119" s="2527"/>
      <c r="C119" s="2294" t="s">
        <v>1080</v>
      </c>
      <c r="D119" s="57"/>
      <c r="E119" s="57"/>
      <c r="F119" s="57"/>
      <c r="G119" s="57"/>
      <c r="H119" s="57"/>
      <c r="I119" s="57"/>
      <c r="J119" s="57"/>
      <c r="K119" s="57"/>
      <c r="L119" s="57"/>
      <c r="M119" s="103"/>
      <c r="N119" s="1175"/>
    </row>
    <row r="120" spans="1:14" ht="15" customHeight="1">
      <c r="A120" s="648"/>
      <c r="B120" s="2527"/>
      <c r="C120" s="2294" t="s">
        <v>1081</v>
      </c>
      <c r="D120" s="57"/>
      <c r="E120" s="57"/>
      <c r="F120" s="57"/>
      <c r="G120" s="57"/>
      <c r="H120" s="57"/>
      <c r="I120" s="57"/>
      <c r="J120" s="57"/>
      <c r="K120" s="57"/>
      <c r="L120" s="57"/>
      <c r="M120" s="103"/>
      <c r="N120" s="1175"/>
    </row>
    <row r="121" spans="1:14" ht="15" customHeight="1">
      <c r="A121" s="648"/>
      <c r="B121" s="2527"/>
      <c r="C121" s="2295" t="s">
        <v>1082</v>
      </c>
      <c r="D121" s="57"/>
      <c r="E121" s="57"/>
      <c r="F121" s="57"/>
      <c r="G121" s="57"/>
      <c r="H121" s="57"/>
      <c r="I121" s="57"/>
      <c r="J121" s="57"/>
      <c r="K121" s="57"/>
      <c r="L121" s="57"/>
      <c r="M121" s="103"/>
      <c r="N121" s="1175"/>
    </row>
    <row r="122" spans="1:14" ht="15" customHeight="1">
      <c r="A122" s="648"/>
      <c r="B122" s="2527"/>
      <c r="C122" s="2295" t="s">
        <v>1083</v>
      </c>
      <c r="D122" s="57"/>
      <c r="E122" s="57"/>
      <c r="F122" s="57"/>
      <c r="G122" s="57"/>
      <c r="H122" s="57"/>
      <c r="I122" s="57"/>
      <c r="J122" s="57"/>
      <c r="K122" s="57"/>
      <c r="L122" s="57"/>
      <c r="M122" s="103"/>
      <c r="N122" s="1175"/>
    </row>
    <row r="123" spans="1:14" ht="15" customHeight="1">
      <c r="A123" s="648"/>
      <c r="B123" s="2527"/>
      <c r="C123" s="2291" t="str">
        <f>CONCATENATE("Check: row ", ROW(C122), " ≤ row ", ROW(C121)," ≤ row ", ROW(C120)," ≤ row ", ROW(C119))</f>
        <v>Check: row 122 ≤ row 121 ≤ row 120 ≤ row 119</v>
      </c>
      <c r="D123" s="1212" t="str">
        <f>IF(AND(D122&lt;=D121, D121&lt;=D120, D120&lt;=D119), "Pass", "Fail")</f>
        <v>Pass</v>
      </c>
      <c r="E123" s="1212" t="str">
        <f t="shared" ref="E123:L123" si="18">IF(AND(E122&lt;=E121, E121&lt;=E120, E120&lt;=E119), "Pass", "Fail")</f>
        <v>Pass</v>
      </c>
      <c r="F123" s="1212" t="str">
        <f t="shared" si="18"/>
        <v>Pass</v>
      </c>
      <c r="G123" s="1212" t="str">
        <f t="shared" si="18"/>
        <v>Pass</v>
      </c>
      <c r="H123" s="1212" t="str">
        <f t="shared" si="18"/>
        <v>Pass</v>
      </c>
      <c r="I123" s="1212" t="str">
        <f t="shared" si="18"/>
        <v>Pass</v>
      </c>
      <c r="J123" s="1212" t="str">
        <f t="shared" si="18"/>
        <v>Pass</v>
      </c>
      <c r="K123" s="1212" t="str">
        <f t="shared" si="18"/>
        <v>Pass</v>
      </c>
      <c r="L123" s="1212" t="str">
        <f t="shared" si="18"/>
        <v>Pass</v>
      </c>
      <c r="M123" s="489" t="str">
        <f>IF(AND(M122&lt;=M121, M121&lt;=M120, M120&lt;=M119), "Pass", "Fail")</f>
        <v>Pass</v>
      </c>
      <c r="N123" s="1175"/>
    </row>
    <row r="124" spans="1:14" ht="15" customHeight="1">
      <c r="A124" s="648"/>
      <c r="B124" s="2527"/>
      <c r="C124" s="2295" t="s">
        <v>1084</v>
      </c>
      <c r="D124" s="57"/>
      <c r="E124" s="57"/>
      <c r="F124" s="57"/>
      <c r="G124" s="57"/>
      <c r="H124" s="57"/>
      <c r="I124" s="57"/>
      <c r="J124" s="57"/>
      <c r="K124" s="57"/>
      <c r="L124" s="57"/>
      <c r="M124" s="103"/>
      <c r="N124" s="1175"/>
    </row>
    <row r="125" spans="1:14" ht="15" customHeight="1">
      <c r="A125" s="648"/>
      <c r="B125" s="2527"/>
      <c r="C125" s="2295" t="s">
        <v>1085</v>
      </c>
      <c r="D125" s="57"/>
      <c r="E125" s="57"/>
      <c r="F125" s="57"/>
      <c r="G125" s="57"/>
      <c r="H125" s="57"/>
      <c r="I125" s="57"/>
      <c r="J125" s="57"/>
      <c r="K125" s="57"/>
      <c r="L125" s="57"/>
      <c r="M125" s="103"/>
      <c r="N125" s="1175"/>
    </row>
    <row r="126" spans="1:14" ht="15" customHeight="1">
      <c r="A126" s="648"/>
      <c r="B126" s="2527"/>
      <c r="C126" s="2295" t="s">
        <v>1086</v>
      </c>
      <c r="D126" s="57"/>
      <c r="E126" s="57"/>
      <c r="F126" s="57"/>
      <c r="G126" s="57"/>
      <c r="H126" s="57"/>
      <c r="I126" s="57"/>
      <c r="J126" s="57"/>
      <c r="K126" s="57"/>
      <c r="L126" s="57"/>
      <c r="M126" s="103"/>
      <c r="N126" s="1175"/>
    </row>
    <row r="127" spans="1:14" ht="15" customHeight="1">
      <c r="A127" s="648"/>
      <c r="B127" s="2527"/>
      <c r="C127" s="2291" t="str">
        <f>CONCATENATE("Check: row ", ROW(C126), " ≥ row ", ROW(C125)," ≥ row ", ROW(C124))</f>
        <v>Check: row 126 ≥ row 125 ≥ row 124</v>
      </c>
      <c r="D127" s="1212" t="str">
        <f>IF(AND(D126&gt;=D125, D125&gt;=D124), "Pass", "Fail")</f>
        <v>Pass</v>
      </c>
      <c r="E127" s="1212" t="str">
        <f t="shared" ref="E127:L127" si="19">IF(AND(E126&gt;=E125, E125&gt;=E124), "Pass", "Fail")</f>
        <v>Pass</v>
      </c>
      <c r="F127" s="1212" t="str">
        <f t="shared" si="19"/>
        <v>Pass</v>
      </c>
      <c r="G127" s="1212" t="str">
        <f t="shared" si="19"/>
        <v>Pass</v>
      </c>
      <c r="H127" s="1212" t="str">
        <f t="shared" si="19"/>
        <v>Pass</v>
      </c>
      <c r="I127" s="1212" t="str">
        <f t="shared" si="19"/>
        <v>Pass</v>
      </c>
      <c r="J127" s="1212" t="str">
        <f t="shared" si="19"/>
        <v>Pass</v>
      </c>
      <c r="K127" s="1212" t="str">
        <f t="shared" si="19"/>
        <v>Pass</v>
      </c>
      <c r="L127" s="1212" t="str">
        <f t="shared" si="19"/>
        <v>Pass</v>
      </c>
      <c r="M127" s="489" t="str">
        <f>IF(AND(M126&gt;=M125, M125&gt;=M124), "Pass", "Fail")</f>
        <v>Pass</v>
      </c>
      <c r="N127" s="1175"/>
    </row>
    <row r="128" spans="1:14" ht="15" customHeight="1">
      <c r="A128" s="648"/>
      <c r="B128" s="2527"/>
      <c r="C128" s="2297" t="s">
        <v>1087</v>
      </c>
      <c r="D128" s="68"/>
      <c r="E128" s="68"/>
      <c r="F128" s="68"/>
      <c r="G128" s="68"/>
      <c r="H128" s="68"/>
      <c r="I128" s="68"/>
      <c r="J128" s="68"/>
      <c r="K128" s="68"/>
      <c r="L128" s="68"/>
      <c r="M128" s="396"/>
      <c r="N128" s="1175"/>
    </row>
    <row r="129" spans="1:14" ht="15" customHeight="1">
      <c r="A129" s="648"/>
      <c r="B129" s="2526" t="s">
        <v>1093</v>
      </c>
      <c r="C129" s="2293" t="s">
        <v>1076</v>
      </c>
      <c r="D129" s="412"/>
      <c r="E129" s="412"/>
      <c r="F129" s="412"/>
      <c r="G129" s="412"/>
      <c r="H129" s="412"/>
      <c r="I129" s="412"/>
      <c r="J129" s="412"/>
      <c r="K129" s="412"/>
      <c r="L129" s="412"/>
      <c r="M129" s="413"/>
      <c r="N129" s="1175"/>
    </row>
    <row r="130" spans="1:14" ht="15" customHeight="1">
      <c r="A130" s="648"/>
      <c r="B130" s="2527"/>
      <c r="C130" s="2294" t="s">
        <v>1077</v>
      </c>
      <c r="D130" s="57"/>
      <c r="E130" s="57"/>
      <c r="F130" s="57"/>
      <c r="G130" s="57"/>
      <c r="H130" s="57"/>
      <c r="I130" s="57"/>
      <c r="J130" s="57"/>
      <c r="K130" s="57"/>
      <c r="L130" s="57"/>
      <c r="M130" s="103"/>
      <c r="N130" s="1175"/>
    </row>
    <row r="131" spans="1:14" ht="15" customHeight="1">
      <c r="A131" s="648"/>
      <c r="B131" s="2527"/>
      <c r="C131" s="2294" t="s">
        <v>1078</v>
      </c>
      <c r="D131" s="57"/>
      <c r="E131" s="57"/>
      <c r="F131" s="57"/>
      <c r="G131" s="57"/>
      <c r="H131" s="57"/>
      <c r="I131" s="57"/>
      <c r="J131" s="57"/>
      <c r="K131" s="57"/>
      <c r="L131" s="57"/>
      <c r="M131" s="103"/>
      <c r="N131" s="1175"/>
    </row>
    <row r="132" spans="1:14" ht="15" customHeight="1">
      <c r="A132" s="648"/>
      <c r="B132" s="2527"/>
      <c r="C132" s="2294" t="s">
        <v>1079</v>
      </c>
      <c r="D132" s="57"/>
      <c r="E132" s="57"/>
      <c r="F132" s="57"/>
      <c r="G132" s="57"/>
      <c r="H132" s="57"/>
      <c r="I132" s="57"/>
      <c r="J132" s="57"/>
      <c r="K132" s="57"/>
      <c r="L132" s="57"/>
      <c r="M132" s="103"/>
      <c r="N132" s="1175"/>
    </row>
    <row r="133" spans="1:14" ht="15" customHeight="1">
      <c r="A133" s="648"/>
      <c r="B133" s="2527"/>
      <c r="C133" s="2291" t="str">
        <f>CONCATENATE("Check: row ", ROW(C132), " ≤ row ", ROW(C131)," ≤ row ", ROW(C130)," ≤ row ", ROW(C129))</f>
        <v>Check: row 132 ≤ row 131 ≤ row 130 ≤ row 129</v>
      </c>
      <c r="D133" s="1212" t="str">
        <f>IF(AND(D132&lt;=D131, D131&lt;=D130, D130&lt;=D129), "Pass", "Fail")</f>
        <v>Pass</v>
      </c>
      <c r="E133" s="1212" t="str">
        <f t="shared" ref="E133:L133" si="20">IF(AND(E132&lt;=E131, E131&lt;=E130, E130&lt;=E129), "Pass", "Fail")</f>
        <v>Pass</v>
      </c>
      <c r="F133" s="1212" t="str">
        <f t="shared" si="20"/>
        <v>Pass</v>
      </c>
      <c r="G133" s="1212" t="str">
        <f t="shared" si="20"/>
        <v>Pass</v>
      </c>
      <c r="H133" s="1212" t="str">
        <f t="shared" si="20"/>
        <v>Pass</v>
      </c>
      <c r="I133" s="1212" t="str">
        <f t="shared" si="20"/>
        <v>Pass</v>
      </c>
      <c r="J133" s="1212" t="str">
        <f t="shared" si="20"/>
        <v>Pass</v>
      </c>
      <c r="K133" s="1212" t="str">
        <f t="shared" si="20"/>
        <v>Pass</v>
      </c>
      <c r="L133" s="1212" t="str">
        <f t="shared" si="20"/>
        <v>Pass</v>
      </c>
      <c r="M133" s="489" t="str">
        <f>IF(AND(M132&lt;=M131, M131&lt;=M130, M130&lt;=M129), "Pass", "Fail")</f>
        <v>Pass</v>
      </c>
      <c r="N133" s="1175"/>
    </row>
    <row r="134" spans="1:14" ht="15" customHeight="1">
      <c r="A134" s="648"/>
      <c r="B134" s="2527"/>
      <c r="C134" s="2294" t="s">
        <v>1080</v>
      </c>
      <c r="D134" s="57"/>
      <c r="E134" s="57"/>
      <c r="F134" s="57"/>
      <c r="G134" s="57"/>
      <c r="H134" s="57"/>
      <c r="I134" s="57"/>
      <c r="J134" s="57"/>
      <c r="K134" s="57"/>
      <c r="L134" s="57"/>
      <c r="M134" s="103"/>
      <c r="N134" s="1175"/>
    </row>
    <row r="135" spans="1:14" ht="15" customHeight="1">
      <c r="A135" s="648"/>
      <c r="B135" s="2527"/>
      <c r="C135" s="2294" t="s">
        <v>1081</v>
      </c>
      <c r="D135" s="57"/>
      <c r="E135" s="57"/>
      <c r="F135" s="57"/>
      <c r="G135" s="57"/>
      <c r="H135" s="57"/>
      <c r="I135" s="57"/>
      <c r="J135" s="57"/>
      <c r="K135" s="57"/>
      <c r="L135" s="57"/>
      <c r="M135" s="103"/>
      <c r="N135" s="1175"/>
    </row>
    <row r="136" spans="1:14" ht="15" customHeight="1">
      <c r="A136" s="648"/>
      <c r="B136" s="2527"/>
      <c r="C136" s="2295" t="s">
        <v>1082</v>
      </c>
      <c r="D136" s="57"/>
      <c r="E136" s="57"/>
      <c r="F136" s="57"/>
      <c r="G136" s="57"/>
      <c r="H136" s="57"/>
      <c r="I136" s="57"/>
      <c r="J136" s="57"/>
      <c r="K136" s="57"/>
      <c r="L136" s="57"/>
      <c r="M136" s="103"/>
      <c r="N136" s="1175"/>
    </row>
    <row r="137" spans="1:14" ht="15" customHeight="1">
      <c r="A137" s="648"/>
      <c r="B137" s="2527"/>
      <c r="C137" s="2295" t="s">
        <v>1083</v>
      </c>
      <c r="D137" s="57"/>
      <c r="E137" s="57"/>
      <c r="F137" s="57"/>
      <c r="G137" s="57"/>
      <c r="H137" s="57"/>
      <c r="I137" s="57"/>
      <c r="J137" s="57"/>
      <c r="K137" s="57"/>
      <c r="L137" s="57"/>
      <c r="M137" s="103"/>
      <c r="N137" s="1175"/>
    </row>
    <row r="138" spans="1:14" ht="15" customHeight="1">
      <c r="A138" s="648"/>
      <c r="B138" s="2527"/>
      <c r="C138" s="2291" t="str">
        <f>CONCATENATE("Check: row ", ROW(C137), " ≤ row ", ROW(C136)," ≤ row ", ROW(C135)," ≤ row ", ROW(C134))</f>
        <v>Check: row 137 ≤ row 136 ≤ row 135 ≤ row 134</v>
      </c>
      <c r="D138" s="1212" t="str">
        <f>IF(AND(D137&lt;=D136, D136&lt;=D135, D135&lt;=D134), "Pass", "Fail")</f>
        <v>Pass</v>
      </c>
      <c r="E138" s="1212" t="str">
        <f t="shared" ref="E138:L138" si="21">IF(AND(E137&lt;=E136, E136&lt;=E135, E135&lt;=E134), "Pass", "Fail")</f>
        <v>Pass</v>
      </c>
      <c r="F138" s="1212" t="str">
        <f t="shared" si="21"/>
        <v>Pass</v>
      </c>
      <c r="G138" s="1212" t="str">
        <f t="shared" si="21"/>
        <v>Pass</v>
      </c>
      <c r="H138" s="1212" t="str">
        <f t="shared" si="21"/>
        <v>Pass</v>
      </c>
      <c r="I138" s="1212" t="str">
        <f t="shared" si="21"/>
        <v>Pass</v>
      </c>
      <c r="J138" s="1212" t="str">
        <f t="shared" si="21"/>
        <v>Pass</v>
      </c>
      <c r="K138" s="1212" t="str">
        <f t="shared" si="21"/>
        <v>Pass</v>
      </c>
      <c r="L138" s="1212" t="str">
        <f t="shared" si="21"/>
        <v>Pass</v>
      </c>
      <c r="M138" s="489" t="str">
        <f>IF(AND(M137&lt;=M136, M136&lt;=M135, M135&lt;=M134), "Pass", "Fail")</f>
        <v>Pass</v>
      </c>
      <c r="N138" s="1175"/>
    </row>
    <row r="139" spans="1:14" ht="15" customHeight="1">
      <c r="A139" s="648"/>
      <c r="B139" s="2527"/>
      <c r="C139" s="2295" t="s">
        <v>1084</v>
      </c>
      <c r="D139" s="57"/>
      <c r="E139" s="57"/>
      <c r="F139" s="57"/>
      <c r="G139" s="57"/>
      <c r="H139" s="57"/>
      <c r="I139" s="57"/>
      <c r="J139" s="57"/>
      <c r="K139" s="57"/>
      <c r="L139" s="57"/>
      <c r="M139" s="103"/>
      <c r="N139" s="1175"/>
    </row>
    <row r="140" spans="1:14" ht="15" customHeight="1">
      <c r="A140" s="648"/>
      <c r="B140" s="2527"/>
      <c r="C140" s="2295" t="s">
        <v>1085</v>
      </c>
      <c r="D140" s="57"/>
      <c r="E140" s="57"/>
      <c r="F140" s="57"/>
      <c r="G140" s="57"/>
      <c r="H140" s="57"/>
      <c r="I140" s="57"/>
      <c r="J140" s="57"/>
      <c r="K140" s="57"/>
      <c r="L140" s="57"/>
      <c r="M140" s="103"/>
      <c r="N140" s="1175"/>
    </row>
    <row r="141" spans="1:14" ht="15" customHeight="1">
      <c r="A141" s="648"/>
      <c r="B141" s="2527"/>
      <c r="C141" s="2295" t="s">
        <v>1086</v>
      </c>
      <c r="D141" s="57"/>
      <c r="E141" s="57"/>
      <c r="F141" s="57"/>
      <c r="G141" s="57"/>
      <c r="H141" s="57"/>
      <c r="I141" s="57"/>
      <c r="J141" s="57"/>
      <c r="K141" s="57"/>
      <c r="L141" s="57"/>
      <c r="M141" s="103"/>
      <c r="N141" s="1175"/>
    </row>
    <row r="142" spans="1:14" ht="15" customHeight="1">
      <c r="A142" s="648"/>
      <c r="B142" s="2527"/>
      <c r="C142" s="2291" t="str">
        <f>CONCATENATE("Check: row ", ROW(C141), " ≥ row ", ROW(C140)," ≥ row ", ROW(C139))</f>
        <v>Check: row 141 ≥ row 140 ≥ row 139</v>
      </c>
      <c r="D142" s="1212" t="str">
        <f>IF(AND(D141&gt;=D140, D140&gt;=D139), "Pass", "Fail")</f>
        <v>Pass</v>
      </c>
      <c r="E142" s="1212" t="str">
        <f t="shared" ref="E142:L142" si="22">IF(AND(E141&gt;=E140, E140&gt;=E139), "Pass", "Fail")</f>
        <v>Pass</v>
      </c>
      <c r="F142" s="1212" t="str">
        <f t="shared" si="22"/>
        <v>Pass</v>
      </c>
      <c r="G142" s="1212" t="str">
        <f t="shared" si="22"/>
        <v>Pass</v>
      </c>
      <c r="H142" s="1212" t="str">
        <f t="shared" si="22"/>
        <v>Pass</v>
      </c>
      <c r="I142" s="1212" t="str">
        <f t="shared" si="22"/>
        <v>Pass</v>
      </c>
      <c r="J142" s="1212" t="str">
        <f t="shared" si="22"/>
        <v>Pass</v>
      </c>
      <c r="K142" s="1212" t="str">
        <f t="shared" si="22"/>
        <v>Pass</v>
      </c>
      <c r="L142" s="1212" t="str">
        <f t="shared" si="22"/>
        <v>Pass</v>
      </c>
      <c r="M142" s="489" t="str">
        <f>IF(AND(M141&gt;=M140, M140&gt;=M139), "Pass", "Fail")</f>
        <v>Pass</v>
      </c>
      <c r="N142" s="1175"/>
    </row>
    <row r="143" spans="1:14" ht="15" customHeight="1">
      <c r="A143" s="648"/>
      <c r="B143" s="2528"/>
      <c r="C143" s="2292" t="s">
        <v>1087</v>
      </c>
      <c r="D143" s="52"/>
      <c r="E143" s="52"/>
      <c r="F143" s="52"/>
      <c r="G143" s="52"/>
      <c r="H143" s="52"/>
      <c r="I143" s="52"/>
      <c r="J143" s="52"/>
      <c r="K143" s="52"/>
      <c r="L143" s="52"/>
      <c r="M143" s="476"/>
      <c r="N143" s="1175"/>
    </row>
    <row r="144" spans="1:14" ht="15" customHeight="1">
      <c r="A144" s="648"/>
      <c r="B144" s="2527" t="s">
        <v>1094</v>
      </c>
      <c r="C144" s="2296" t="s">
        <v>1076</v>
      </c>
      <c r="D144" s="40"/>
      <c r="E144" s="40"/>
      <c r="F144" s="40"/>
      <c r="G144" s="40"/>
      <c r="H144" s="40"/>
      <c r="I144" s="40"/>
      <c r="J144" s="40"/>
      <c r="K144" s="40"/>
      <c r="L144" s="40"/>
      <c r="M144" s="478"/>
      <c r="N144" s="1175"/>
    </row>
    <row r="145" spans="1:14" ht="15" customHeight="1">
      <c r="A145" s="648"/>
      <c r="B145" s="2527"/>
      <c r="C145" s="2294" t="s">
        <v>1077</v>
      </c>
      <c r="D145" s="57"/>
      <c r="E145" s="57"/>
      <c r="F145" s="57"/>
      <c r="G145" s="57"/>
      <c r="H145" s="57"/>
      <c r="I145" s="57"/>
      <c r="J145" s="57"/>
      <c r="K145" s="57"/>
      <c r="L145" s="57"/>
      <c r="M145" s="103"/>
      <c r="N145" s="1175"/>
    </row>
    <row r="146" spans="1:14" ht="15" customHeight="1">
      <c r="A146" s="648"/>
      <c r="B146" s="2527"/>
      <c r="C146" s="2294" t="s">
        <v>1078</v>
      </c>
      <c r="D146" s="57"/>
      <c r="E146" s="57"/>
      <c r="F146" s="57"/>
      <c r="G146" s="57"/>
      <c r="H146" s="57"/>
      <c r="I146" s="57"/>
      <c r="J146" s="57"/>
      <c r="K146" s="57"/>
      <c r="L146" s="57"/>
      <c r="M146" s="103"/>
      <c r="N146" s="1175"/>
    </row>
    <row r="147" spans="1:14" ht="15" customHeight="1">
      <c r="A147" s="648"/>
      <c r="B147" s="2527"/>
      <c r="C147" s="2294" t="s">
        <v>1079</v>
      </c>
      <c r="D147" s="57"/>
      <c r="E147" s="57"/>
      <c r="F147" s="57"/>
      <c r="G147" s="57"/>
      <c r="H147" s="57"/>
      <c r="I147" s="57"/>
      <c r="J147" s="57"/>
      <c r="K147" s="57"/>
      <c r="L147" s="57"/>
      <c r="M147" s="103"/>
      <c r="N147" s="1175"/>
    </row>
    <row r="148" spans="1:14" ht="15" customHeight="1">
      <c r="A148" s="648"/>
      <c r="B148" s="2527"/>
      <c r="C148" s="2291" t="str">
        <f>CONCATENATE("Check: row ", ROW(C147), " ≤ row ", ROW(C146)," ≤ row ", ROW(C145)," ≤ row ", ROW(C144))</f>
        <v>Check: row 147 ≤ row 146 ≤ row 145 ≤ row 144</v>
      </c>
      <c r="D148" s="1212" t="str">
        <f>IF(AND(D147&lt;=D146, D146&lt;=D145, D145&lt;=D144), "Pass", "Fail")</f>
        <v>Pass</v>
      </c>
      <c r="E148" s="1212" t="str">
        <f t="shared" ref="E148:L148" si="23">IF(AND(E147&lt;=E146, E146&lt;=E145, E145&lt;=E144), "Pass", "Fail")</f>
        <v>Pass</v>
      </c>
      <c r="F148" s="1212" t="str">
        <f t="shared" si="23"/>
        <v>Pass</v>
      </c>
      <c r="G148" s="1212" t="str">
        <f t="shared" si="23"/>
        <v>Pass</v>
      </c>
      <c r="H148" s="1212" t="str">
        <f t="shared" si="23"/>
        <v>Pass</v>
      </c>
      <c r="I148" s="1212" t="str">
        <f t="shared" si="23"/>
        <v>Pass</v>
      </c>
      <c r="J148" s="1212" t="str">
        <f t="shared" si="23"/>
        <v>Pass</v>
      </c>
      <c r="K148" s="1212" t="str">
        <f t="shared" si="23"/>
        <v>Pass</v>
      </c>
      <c r="L148" s="1212" t="str">
        <f t="shared" si="23"/>
        <v>Pass</v>
      </c>
      <c r="M148" s="489" t="str">
        <f>IF(AND(M147&lt;=M146, M146&lt;=M145, M145&lt;=M144), "Pass", "Fail")</f>
        <v>Pass</v>
      </c>
      <c r="N148" s="1175"/>
    </row>
    <row r="149" spans="1:14" ht="15" customHeight="1">
      <c r="A149" s="648"/>
      <c r="B149" s="2527"/>
      <c r="C149" s="2294" t="s">
        <v>1080</v>
      </c>
      <c r="D149" s="57"/>
      <c r="E149" s="57"/>
      <c r="F149" s="57"/>
      <c r="G149" s="57"/>
      <c r="H149" s="57"/>
      <c r="I149" s="57"/>
      <c r="J149" s="57"/>
      <c r="K149" s="57"/>
      <c r="L149" s="57"/>
      <c r="M149" s="103"/>
      <c r="N149" s="1175"/>
    </row>
    <row r="150" spans="1:14" ht="15" customHeight="1">
      <c r="A150" s="648"/>
      <c r="B150" s="2527"/>
      <c r="C150" s="2294" t="s">
        <v>1081</v>
      </c>
      <c r="D150" s="57"/>
      <c r="E150" s="57"/>
      <c r="F150" s="57"/>
      <c r="G150" s="57"/>
      <c r="H150" s="57"/>
      <c r="I150" s="57"/>
      <c r="J150" s="57"/>
      <c r="K150" s="57"/>
      <c r="L150" s="57"/>
      <c r="M150" s="103"/>
      <c r="N150" s="1175"/>
    </row>
    <row r="151" spans="1:14" ht="15" customHeight="1">
      <c r="A151" s="648"/>
      <c r="B151" s="2527"/>
      <c r="C151" s="2295" t="s">
        <v>1082</v>
      </c>
      <c r="D151" s="57"/>
      <c r="E151" s="57"/>
      <c r="F151" s="57"/>
      <c r="G151" s="57"/>
      <c r="H151" s="57"/>
      <c r="I151" s="57"/>
      <c r="J151" s="57"/>
      <c r="K151" s="57"/>
      <c r="L151" s="57"/>
      <c r="M151" s="103"/>
      <c r="N151" s="1175"/>
    </row>
    <row r="152" spans="1:14" ht="15" customHeight="1">
      <c r="A152" s="648"/>
      <c r="B152" s="2527"/>
      <c r="C152" s="2295" t="s">
        <v>1083</v>
      </c>
      <c r="D152" s="57"/>
      <c r="E152" s="57"/>
      <c r="F152" s="57"/>
      <c r="G152" s="57"/>
      <c r="H152" s="57"/>
      <c r="I152" s="57"/>
      <c r="J152" s="57"/>
      <c r="K152" s="57"/>
      <c r="L152" s="57"/>
      <c r="M152" s="103"/>
      <c r="N152" s="1175"/>
    </row>
    <row r="153" spans="1:14" ht="15" customHeight="1">
      <c r="A153" s="648"/>
      <c r="B153" s="2527"/>
      <c r="C153" s="2291" t="str">
        <f>CONCATENATE("Check: row ", ROW(C152), " ≤ row ", ROW(C151)," ≤ row ", ROW(C150)," ≤ row ", ROW(C149))</f>
        <v>Check: row 152 ≤ row 151 ≤ row 150 ≤ row 149</v>
      </c>
      <c r="D153" s="1212" t="str">
        <f>IF(AND(D152&lt;=D151, D151&lt;=D150, D150&lt;=D149), "Pass", "Fail")</f>
        <v>Pass</v>
      </c>
      <c r="E153" s="1212" t="str">
        <f t="shared" ref="E153:L153" si="24">IF(AND(E152&lt;=E151, E151&lt;=E150, E150&lt;=E149), "Pass", "Fail")</f>
        <v>Pass</v>
      </c>
      <c r="F153" s="1212" t="str">
        <f t="shared" si="24"/>
        <v>Pass</v>
      </c>
      <c r="G153" s="1212" t="str">
        <f t="shared" si="24"/>
        <v>Pass</v>
      </c>
      <c r="H153" s="1212" t="str">
        <f t="shared" si="24"/>
        <v>Pass</v>
      </c>
      <c r="I153" s="1212" t="str">
        <f t="shared" si="24"/>
        <v>Pass</v>
      </c>
      <c r="J153" s="1212" t="str">
        <f t="shared" si="24"/>
        <v>Pass</v>
      </c>
      <c r="K153" s="1212" t="str">
        <f t="shared" si="24"/>
        <v>Pass</v>
      </c>
      <c r="L153" s="1212" t="str">
        <f t="shared" si="24"/>
        <v>Pass</v>
      </c>
      <c r="M153" s="489" t="str">
        <f>IF(AND(M152&lt;=M151, M151&lt;=M150, M150&lt;=M149), "Pass", "Fail")</f>
        <v>Pass</v>
      </c>
      <c r="N153" s="1175"/>
    </row>
    <row r="154" spans="1:14" ht="15" customHeight="1">
      <c r="A154" s="648"/>
      <c r="B154" s="2527"/>
      <c r="C154" s="2295" t="s">
        <v>1084</v>
      </c>
      <c r="D154" s="57"/>
      <c r="E154" s="57"/>
      <c r="F154" s="57"/>
      <c r="G154" s="57"/>
      <c r="H154" s="57"/>
      <c r="I154" s="57"/>
      <c r="J154" s="57"/>
      <c r="K154" s="57"/>
      <c r="L154" s="57"/>
      <c r="M154" s="103"/>
      <c r="N154" s="1175"/>
    </row>
    <row r="155" spans="1:14" ht="15" customHeight="1">
      <c r="A155" s="648"/>
      <c r="B155" s="2527"/>
      <c r="C155" s="2295" t="s">
        <v>1085</v>
      </c>
      <c r="D155" s="57"/>
      <c r="E155" s="57"/>
      <c r="F155" s="57"/>
      <c r="G155" s="57"/>
      <c r="H155" s="57"/>
      <c r="I155" s="57"/>
      <c r="J155" s="57"/>
      <c r="K155" s="57"/>
      <c r="L155" s="57"/>
      <c r="M155" s="103"/>
      <c r="N155" s="1175"/>
    </row>
    <row r="156" spans="1:14" ht="15" customHeight="1">
      <c r="A156" s="648"/>
      <c r="B156" s="2527"/>
      <c r="C156" s="2295" t="s">
        <v>1086</v>
      </c>
      <c r="D156" s="57"/>
      <c r="E156" s="57"/>
      <c r="F156" s="57"/>
      <c r="G156" s="57"/>
      <c r="H156" s="57"/>
      <c r="I156" s="57"/>
      <c r="J156" s="57"/>
      <c r="K156" s="57"/>
      <c r="L156" s="57"/>
      <c r="M156" s="103"/>
      <c r="N156" s="1175"/>
    </row>
    <row r="157" spans="1:14" ht="15" customHeight="1">
      <c r="A157" s="648"/>
      <c r="B157" s="2527"/>
      <c r="C157" s="2291" t="str">
        <f>CONCATENATE("Check: row ", ROW(C156), " ≥ row ", ROW(C155)," ≥ row ", ROW(C154))</f>
        <v>Check: row 156 ≥ row 155 ≥ row 154</v>
      </c>
      <c r="D157" s="1212" t="str">
        <f>IF(AND(D156&gt;=D155, D155&gt;=D154), "Pass", "Fail")</f>
        <v>Pass</v>
      </c>
      <c r="E157" s="1212" t="str">
        <f t="shared" ref="E157:L157" si="25">IF(AND(E156&gt;=E155, E155&gt;=E154), "Pass", "Fail")</f>
        <v>Pass</v>
      </c>
      <c r="F157" s="1212" t="str">
        <f t="shared" si="25"/>
        <v>Pass</v>
      </c>
      <c r="G157" s="1212" t="str">
        <f t="shared" si="25"/>
        <v>Pass</v>
      </c>
      <c r="H157" s="1212" t="str">
        <f t="shared" si="25"/>
        <v>Pass</v>
      </c>
      <c r="I157" s="1212" t="str">
        <f t="shared" si="25"/>
        <v>Pass</v>
      </c>
      <c r="J157" s="1212" t="str">
        <f t="shared" si="25"/>
        <v>Pass</v>
      </c>
      <c r="K157" s="1212" t="str">
        <f t="shared" si="25"/>
        <v>Pass</v>
      </c>
      <c r="L157" s="1212" t="str">
        <f t="shared" si="25"/>
        <v>Pass</v>
      </c>
      <c r="M157" s="489" t="str">
        <f>IF(AND(M156&gt;=M155, M155&gt;=M154), "Pass", "Fail")</f>
        <v>Pass</v>
      </c>
      <c r="N157" s="1175"/>
    </row>
    <row r="158" spans="1:14" ht="15" customHeight="1">
      <c r="A158" s="648"/>
      <c r="B158" s="2528"/>
      <c r="C158" s="2292" t="s">
        <v>1087</v>
      </c>
      <c r="D158" s="52"/>
      <c r="E158" s="52"/>
      <c r="F158" s="52"/>
      <c r="G158" s="52"/>
      <c r="H158" s="52"/>
      <c r="I158" s="52"/>
      <c r="J158" s="52"/>
      <c r="K158" s="52"/>
      <c r="L158" s="52"/>
      <c r="M158" s="476"/>
      <c r="N158" s="1175"/>
    </row>
    <row r="159" spans="1:14" ht="15" customHeight="1">
      <c r="A159" s="648"/>
      <c r="B159" s="1174"/>
      <c r="D159" s="1174"/>
      <c r="E159" s="1174"/>
      <c r="F159" s="1174"/>
      <c r="G159" s="1174"/>
      <c r="H159" s="1174"/>
      <c r="I159" s="1174"/>
      <c r="J159" s="1174"/>
      <c r="K159" s="1174"/>
      <c r="L159" s="1174"/>
      <c r="N159" s="1175"/>
    </row>
    <row r="160" spans="1:14" ht="30" customHeight="1">
      <c r="A160" s="604" t="s">
        <v>1095</v>
      </c>
      <c r="B160" s="1194"/>
      <c r="C160" s="1195"/>
      <c r="D160" s="1196"/>
      <c r="E160" s="1196"/>
      <c r="F160" s="1196"/>
      <c r="G160" s="1196"/>
      <c r="H160" s="1196"/>
      <c r="I160" s="1196"/>
      <c r="J160" s="1196"/>
      <c r="K160" s="1196"/>
      <c r="L160" s="1196"/>
      <c r="M160" s="1196"/>
      <c r="N160" s="1197"/>
    </row>
    <row r="161" spans="1:14" ht="15" customHeight="1">
      <c r="A161" s="648"/>
      <c r="B161" s="1180"/>
      <c r="C161" s="1180"/>
      <c r="D161" s="1180"/>
      <c r="E161" s="1180"/>
      <c r="F161" s="1180"/>
      <c r="G161" s="1180"/>
      <c r="H161" s="1180"/>
      <c r="I161" s="1180"/>
      <c r="J161" s="1180"/>
      <c r="K161" s="1180"/>
      <c r="L161" s="1180"/>
      <c r="M161" s="1180"/>
      <c r="N161" s="1175"/>
    </row>
    <row r="162" spans="1:14" ht="15" customHeight="1">
      <c r="A162" s="648"/>
      <c r="B162" s="2520" t="s">
        <v>1096</v>
      </c>
      <c r="C162" s="2413"/>
      <c r="D162" s="49"/>
      <c r="E162" s="49"/>
      <c r="F162" s="49"/>
      <c r="G162" s="49"/>
      <c r="H162" s="49"/>
      <c r="I162" s="49"/>
      <c r="J162" s="57"/>
      <c r="K162" s="57"/>
      <c r="L162" s="57"/>
      <c r="M162" s="413"/>
      <c r="N162" s="1175"/>
    </row>
    <row r="163" spans="1:14" ht="29.25" customHeight="1">
      <c r="A163" s="648"/>
      <c r="B163" s="2531" t="s">
        <v>1831</v>
      </c>
      <c r="C163" s="2532"/>
      <c r="D163" s="49"/>
      <c r="E163" s="49"/>
      <c r="F163" s="49"/>
      <c r="G163" s="49"/>
      <c r="H163" s="49"/>
      <c r="I163" s="49"/>
      <c r="J163" s="49"/>
      <c r="K163" s="49"/>
      <c r="L163" s="49"/>
      <c r="M163" s="440"/>
      <c r="N163" s="1175"/>
    </row>
    <row r="164" spans="1:14" ht="15" customHeight="1">
      <c r="A164" s="648"/>
      <c r="B164" s="2533" t="s">
        <v>1097</v>
      </c>
      <c r="C164" s="2534"/>
      <c r="D164" s="49"/>
      <c r="E164" s="49"/>
      <c r="F164" s="49"/>
      <c r="G164" s="49"/>
      <c r="H164" s="49"/>
      <c r="I164" s="49"/>
      <c r="J164" s="57"/>
      <c r="K164" s="57"/>
      <c r="L164" s="57"/>
      <c r="M164" s="103"/>
      <c r="N164" s="1175"/>
    </row>
    <row r="165" spans="1:14" ht="15" customHeight="1">
      <c r="A165" s="648"/>
      <c r="B165" s="2533" t="s">
        <v>1098</v>
      </c>
      <c r="C165" s="2534"/>
      <c r="D165" s="49"/>
      <c r="E165" s="49"/>
      <c r="F165" s="49"/>
      <c r="G165" s="49"/>
      <c r="H165" s="49"/>
      <c r="I165" s="49"/>
      <c r="J165" s="57"/>
      <c r="K165" s="57"/>
      <c r="L165" s="57"/>
      <c r="M165" s="103"/>
      <c r="N165" s="1175"/>
    </row>
    <row r="166" spans="1:14" ht="15" customHeight="1">
      <c r="A166" s="648"/>
      <c r="B166" s="2533" t="s">
        <v>1099</v>
      </c>
      <c r="C166" s="2534"/>
      <c r="D166" s="49"/>
      <c r="E166" s="49"/>
      <c r="F166" s="49"/>
      <c r="G166" s="49"/>
      <c r="H166" s="49"/>
      <c r="I166" s="49"/>
      <c r="J166" s="57"/>
      <c r="K166" s="57"/>
      <c r="L166" s="57"/>
      <c r="M166" s="103"/>
      <c r="N166" s="1175"/>
    </row>
    <row r="167" spans="1:14" ht="15" customHeight="1">
      <c r="A167" s="648"/>
      <c r="B167" s="2535" t="s">
        <v>1100</v>
      </c>
      <c r="C167" s="2534"/>
      <c r="D167" s="49"/>
      <c r="E167" s="49"/>
      <c r="F167" s="49"/>
      <c r="G167" s="49"/>
      <c r="H167" s="49"/>
      <c r="I167" s="49"/>
      <c r="J167" s="57"/>
      <c r="K167" s="57"/>
      <c r="L167" s="57"/>
      <c r="M167" s="103"/>
      <c r="N167" s="1175"/>
    </row>
    <row r="168" spans="1:14" ht="15" customHeight="1">
      <c r="A168" s="648"/>
      <c r="B168" s="2536" t="s">
        <v>1886</v>
      </c>
      <c r="C168" s="2537"/>
      <c r="D168" s="1184"/>
      <c r="E168" s="1184"/>
      <c r="F168" s="1184"/>
      <c r="G168" s="1184"/>
      <c r="H168" s="1184"/>
      <c r="I168" s="1184"/>
      <c r="J168" s="68"/>
      <c r="K168" s="68"/>
      <c r="L168" s="68"/>
      <c r="M168" s="396"/>
      <c r="N168" s="1175"/>
    </row>
    <row r="169" spans="1:14" ht="30" customHeight="1">
      <c r="A169" s="648"/>
      <c r="B169" s="2538" t="s">
        <v>1887</v>
      </c>
      <c r="C169" s="2539"/>
      <c r="D169" s="1184"/>
      <c r="E169" s="1184"/>
      <c r="F169" s="1184"/>
      <c r="G169" s="1184"/>
      <c r="H169" s="1184"/>
      <c r="I169" s="1184"/>
      <c r="J169" s="68"/>
      <c r="K169" s="68"/>
      <c r="L169" s="68"/>
      <c r="M169" s="396"/>
      <c r="N169" s="1175"/>
    </row>
    <row r="170" spans="1:14" ht="15" customHeight="1">
      <c r="A170" s="648"/>
      <c r="B170" s="2540" t="str">
        <f>CONCATENATE("Check: sum of rows ", ROW(B164), " to ", ROW(B167), " ≤ row ", ROW(B169))</f>
        <v>Check: sum of rows 164 to 167 ≤ row 169</v>
      </c>
      <c r="C170" s="2541"/>
      <c r="D170" s="51"/>
      <c r="E170" s="51"/>
      <c r="F170" s="51"/>
      <c r="G170" s="51"/>
      <c r="H170" s="51"/>
      <c r="I170" s="51"/>
      <c r="J170" s="1213" t="str">
        <f>IF(SUM(J164:J167)&lt;=J169, "Pass", "Fail")</f>
        <v>Pass</v>
      </c>
      <c r="K170" s="1213" t="str">
        <f>IF(SUM(K164:K167)&lt;=K169, "Pass", "Fail")</f>
        <v>Pass</v>
      </c>
      <c r="L170" s="1213" t="str">
        <f>IF(SUM(L164:L167)&lt;=L169, "Pass", "Fail")</f>
        <v>Pass</v>
      </c>
      <c r="M170" s="1214" t="str">
        <f>IF(SUM(M164:M167)&lt;=M169, "Pass", "Fail")</f>
        <v>Pass</v>
      </c>
      <c r="N170" s="1175"/>
    </row>
    <row r="171" spans="1:14" ht="15" customHeight="1">
      <c r="A171" s="648"/>
      <c r="B171" s="1185"/>
      <c r="C171" s="1185"/>
      <c r="D171" s="1174"/>
      <c r="E171" s="1174"/>
      <c r="F171" s="1174"/>
      <c r="G171" s="1174"/>
      <c r="H171" s="1174"/>
      <c r="I171" s="1174"/>
      <c r="J171" s="1174"/>
      <c r="K171" s="1174"/>
      <c r="L171" s="1174"/>
      <c r="N171" s="1175"/>
    </row>
    <row r="172" spans="1:14" ht="30" customHeight="1">
      <c r="A172" s="604" t="s">
        <v>1101</v>
      </c>
      <c r="B172" s="1200"/>
      <c r="C172" s="1201"/>
      <c r="D172" s="1196"/>
      <c r="E172" s="1196"/>
      <c r="F172" s="1196"/>
      <c r="G172" s="1196"/>
      <c r="H172" s="1196"/>
      <c r="I172" s="1196"/>
      <c r="J172" s="1196"/>
      <c r="K172" s="1196"/>
      <c r="L172" s="1196"/>
      <c r="M172" s="1196"/>
      <c r="N172" s="1197"/>
    </row>
    <row r="173" spans="1:14" ht="15" customHeight="1">
      <c r="A173" s="648"/>
      <c r="B173" s="1186"/>
      <c r="C173" s="1186"/>
      <c r="D173" s="1180"/>
      <c r="E173" s="1180"/>
      <c r="F173" s="1180"/>
      <c r="G173" s="1180"/>
      <c r="H173" s="1180"/>
      <c r="I173" s="1180"/>
      <c r="J173" s="1180"/>
      <c r="K173" s="1180"/>
      <c r="L173" s="1180"/>
      <c r="M173" s="1180"/>
      <c r="N173" s="1175"/>
    </row>
    <row r="174" spans="1:14" s="1189" customFormat="1" ht="30" customHeight="1">
      <c r="A174" s="648"/>
      <c r="B174" s="2542" t="s">
        <v>1888</v>
      </c>
      <c r="C174" s="2543"/>
      <c r="D174" s="1181"/>
      <c r="E174" s="1181"/>
      <c r="F174" s="1181"/>
      <c r="G174" s="1181"/>
      <c r="H174" s="1181"/>
      <c r="I174" s="1181"/>
      <c r="J174" s="1181"/>
      <c r="K174" s="1181"/>
      <c r="L174" s="1181"/>
      <c r="M174" s="1187"/>
      <c r="N174" s="1188"/>
    </row>
    <row r="175" spans="1:14" ht="15" customHeight="1">
      <c r="A175" s="648"/>
      <c r="B175" s="2544" t="s">
        <v>1102</v>
      </c>
      <c r="C175" s="2530"/>
      <c r="D175" s="49"/>
      <c r="E175" s="49"/>
      <c r="F175" s="49"/>
      <c r="G175" s="49"/>
      <c r="H175" s="49"/>
      <c r="I175" s="49"/>
      <c r="J175" s="103"/>
      <c r="K175" s="103"/>
      <c r="L175" s="103"/>
      <c r="M175" s="103"/>
      <c r="N175" s="1175"/>
    </row>
    <row r="176" spans="1:14" ht="15" customHeight="1">
      <c r="A176" s="648"/>
      <c r="B176" s="2544" t="s">
        <v>1116</v>
      </c>
      <c r="C176" s="2530"/>
      <c r="D176" s="49"/>
      <c r="E176" s="49"/>
      <c r="F176" s="49"/>
      <c r="G176" s="49"/>
      <c r="H176" s="49"/>
      <c r="I176" s="49"/>
      <c r="J176" s="103"/>
      <c r="K176" s="103"/>
      <c r="L176" s="103"/>
      <c r="M176" s="103"/>
      <c r="N176" s="1175"/>
    </row>
    <row r="177" spans="1:14" ht="15" customHeight="1">
      <c r="A177" s="648"/>
      <c r="B177" s="2529" t="s">
        <v>1103</v>
      </c>
      <c r="C177" s="2530"/>
      <c r="D177" s="49"/>
      <c r="E177" s="49"/>
      <c r="F177" s="49"/>
      <c r="G177" s="49"/>
      <c r="H177" s="49"/>
      <c r="I177" s="49"/>
      <c r="J177" s="103"/>
      <c r="K177" s="103"/>
      <c r="L177" s="103"/>
      <c r="M177" s="103"/>
      <c r="N177" s="1175"/>
    </row>
    <row r="178" spans="1:14" ht="15" customHeight="1">
      <c r="A178" s="648"/>
      <c r="B178" s="2529" t="s">
        <v>1104</v>
      </c>
      <c r="C178" s="2530"/>
      <c r="D178" s="49"/>
      <c r="E178" s="49"/>
      <c r="F178" s="49"/>
      <c r="G178" s="49"/>
      <c r="H178" s="49"/>
      <c r="I178" s="49"/>
      <c r="J178" s="103"/>
      <c r="K178" s="103"/>
      <c r="L178" s="103"/>
      <c r="M178" s="103"/>
      <c r="N178" s="1175"/>
    </row>
    <row r="179" spans="1:14" ht="15" customHeight="1">
      <c r="A179" s="648"/>
      <c r="B179" s="2529" t="s">
        <v>1105</v>
      </c>
      <c r="C179" s="2530"/>
      <c r="D179" s="49"/>
      <c r="E179" s="49"/>
      <c r="F179" s="49"/>
      <c r="G179" s="49"/>
      <c r="H179" s="49"/>
      <c r="I179" s="49"/>
      <c r="J179" s="103"/>
      <c r="K179" s="103"/>
      <c r="L179" s="103"/>
      <c r="M179" s="103"/>
      <c r="N179" s="1175"/>
    </row>
    <row r="180" spans="1:14" ht="15" customHeight="1">
      <c r="A180" s="648"/>
      <c r="B180" s="2544" t="s">
        <v>1117</v>
      </c>
      <c r="C180" s="2530"/>
      <c r="D180" s="49"/>
      <c r="E180" s="49"/>
      <c r="F180" s="49"/>
      <c r="G180" s="49"/>
      <c r="H180" s="49"/>
      <c r="I180" s="49"/>
      <c r="J180" s="103"/>
      <c r="K180" s="103"/>
      <c r="L180" s="103"/>
      <c r="M180" s="103"/>
      <c r="N180" s="1175"/>
    </row>
    <row r="181" spans="1:14" ht="15" customHeight="1">
      <c r="A181" s="648"/>
      <c r="B181" s="2544" t="s">
        <v>1118</v>
      </c>
      <c r="C181" s="2530"/>
      <c r="D181" s="49"/>
      <c r="E181" s="49"/>
      <c r="F181" s="49"/>
      <c r="G181" s="49"/>
      <c r="H181" s="49"/>
      <c r="I181" s="49"/>
      <c r="J181" s="103"/>
      <c r="K181" s="103"/>
      <c r="L181" s="103"/>
      <c r="M181" s="103"/>
      <c r="N181" s="1175"/>
    </row>
    <row r="182" spans="1:14" ht="15" customHeight="1">
      <c r="A182" s="1249"/>
      <c r="B182" s="2547" t="str">
        <f>CONCATENATE("Check: row ", ROW(C181), " ≤ row ", ROW(C180), , " ≤ row ", ROW(C179), " ≤ row ", ROW(C178)," ≤ row ", ROW(C177)," ≤ row ", ROW(C176), " ≤ row ", ROW(C175))</f>
        <v>Check: row 181 ≤ row 180 ≤ row 179 ≤ row 178 ≤ row 177 ≤ row 176 ≤ row 175</v>
      </c>
      <c r="C182" s="2548"/>
      <c r="D182" s="49"/>
      <c r="E182" s="49"/>
      <c r="F182" s="49"/>
      <c r="G182" s="49"/>
      <c r="H182" s="49"/>
      <c r="I182" s="49"/>
      <c r="J182" s="1212" t="str">
        <f t="shared" ref="J182:K182" si="26">IF(AND(J181&lt;=J180, J180&lt;=J179, J179&lt;=J178, J178&lt;=J177, J177&lt;=J176, J176&lt;=J175), "Pass", "Fail")</f>
        <v>Pass</v>
      </c>
      <c r="K182" s="1212" t="str">
        <f t="shared" si="26"/>
        <v>Pass</v>
      </c>
      <c r="L182" s="1212" t="str">
        <f>IF(AND(L181&lt;=L180, L180&lt;=L179, L179&lt;=L178, L178&lt;=L177, L177&lt;=L176, L176&lt;=L175), "Pass", "Fail")</f>
        <v>Pass</v>
      </c>
      <c r="M182" s="489" t="str">
        <f>IF(AND(M181&lt;=M180, M180&lt;=M179, M179&lt;=M178, M178&lt;=M177, M177&lt;=M176, M176&lt;=M175), "Pass", "Fail")</f>
        <v>Pass</v>
      </c>
      <c r="N182" s="1175"/>
    </row>
    <row r="183" spans="1:14" ht="15" customHeight="1">
      <c r="A183" s="648"/>
      <c r="B183" s="2549" t="s">
        <v>1106</v>
      </c>
      <c r="C183" s="2550"/>
      <c r="D183" s="49"/>
      <c r="E183" s="49"/>
      <c r="F183" s="49"/>
      <c r="G183" s="49"/>
      <c r="H183" s="49"/>
      <c r="I183" s="49"/>
      <c r="J183" s="440"/>
      <c r="K183" s="440"/>
      <c r="L183" s="440"/>
      <c r="M183" s="440"/>
      <c r="N183" s="1175"/>
    </row>
    <row r="184" spans="1:14" ht="15" customHeight="1">
      <c r="A184" s="648"/>
      <c r="B184" s="2529" t="s">
        <v>1107</v>
      </c>
      <c r="C184" s="2530"/>
      <c r="D184" s="49"/>
      <c r="E184" s="49"/>
      <c r="F184" s="49"/>
      <c r="G184" s="49"/>
      <c r="H184" s="49"/>
      <c r="I184" s="49"/>
      <c r="J184" s="103"/>
      <c r="K184" s="103"/>
      <c r="L184" s="103"/>
      <c r="M184" s="103"/>
      <c r="N184" s="1175"/>
    </row>
    <row r="185" spans="1:14" ht="15" customHeight="1">
      <c r="A185" s="648"/>
      <c r="B185" s="2529" t="s">
        <v>1108</v>
      </c>
      <c r="C185" s="2530"/>
      <c r="D185" s="49"/>
      <c r="E185" s="49"/>
      <c r="F185" s="49"/>
      <c r="G185" s="49"/>
      <c r="H185" s="49"/>
      <c r="I185" s="49"/>
      <c r="J185" s="103"/>
      <c r="K185" s="103"/>
      <c r="L185" s="103"/>
      <c r="M185" s="103"/>
      <c r="N185" s="1175"/>
    </row>
    <row r="186" spans="1:14" ht="15" customHeight="1">
      <c r="A186" s="648"/>
      <c r="B186" s="2529" t="s">
        <v>1109</v>
      </c>
      <c r="C186" s="2530"/>
      <c r="D186" s="1190"/>
      <c r="E186" s="1184"/>
      <c r="F186" s="1184"/>
      <c r="G186" s="1184"/>
      <c r="H186" s="1184"/>
      <c r="I186" s="1184"/>
      <c r="J186" s="396"/>
      <c r="K186" s="396"/>
      <c r="L186" s="396"/>
      <c r="M186" s="396"/>
      <c r="N186" s="1175"/>
    </row>
    <row r="187" spans="1:14" ht="15" customHeight="1">
      <c r="A187" s="648"/>
      <c r="B187" s="2545" t="str">
        <f>CONCATENATE("Check: row ", ROW(C175), " - (row ", ROW(C184)," + row ", ROW(C185)," + row ", ROW(C186), ") = row ", ROW(C167), " - row ", ROW(C168))</f>
        <v>Check: row 175 - (row 184 + row 185 + row 186) = row 167 - row 168</v>
      </c>
      <c r="C187" s="2546"/>
      <c r="D187" s="51"/>
      <c r="E187" s="51"/>
      <c r="F187" s="51"/>
      <c r="G187" s="51"/>
      <c r="H187" s="51"/>
      <c r="I187" s="51"/>
      <c r="J187" s="1213" t="str">
        <f t="shared" ref="J187:K187" si="27">IF(J175-SUM(J184:J186)=J167-J168, "Pass", "Fail")</f>
        <v>Pass</v>
      </c>
      <c r="K187" s="1213" t="str">
        <f t="shared" si="27"/>
        <v>Pass</v>
      </c>
      <c r="L187" s="1213" t="str">
        <f>IF(L175-SUM(L184:L186)=L167-L168, "Pass", "Fail")</f>
        <v>Pass</v>
      </c>
      <c r="M187" s="1214" t="str">
        <f>IF(M175-SUM(M184:M186)=M167-M168, "Pass", "Fail")</f>
        <v>Pass</v>
      </c>
      <c r="N187" s="1175"/>
    </row>
    <row r="188" spans="1:14" ht="15" customHeight="1">
      <c r="A188" s="593"/>
      <c r="B188" s="1191"/>
      <c r="C188" s="1191"/>
      <c r="D188" s="1192"/>
      <c r="E188" s="1192"/>
      <c r="F188" s="1192"/>
      <c r="G188" s="1192"/>
      <c r="H188" s="1192"/>
      <c r="I188" s="1192"/>
      <c r="J188" s="1192"/>
      <c r="K188" s="1192"/>
      <c r="L188" s="1192"/>
      <c r="M188" s="1192"/>
      <c r="N188" s="1193"/>
    </row>
    <row r="189" spans="1:14" ht="30" customHeight="1">
      <c r="A189" s="2395" t="s">
        <v>1889</v>
      </c>
      <c r="B189" s="2396"/>
      <c r="C189" s="2397"/>
      <c r="D189" s="2049"/>
      <c r="E189" s="2049"/>
      <c r="F189" s="2049"/>
      <c r="G189" s="2049"/>
      <c r="H189" s="2049"/>
      <c r="I189" s="2049"/>
      <c r="J189" s="2049"/>
      <c r="K189" s="2049"/>
      <c r="L189" s="2049"/>
      <c r="M189" s="2049"/>
      <c r="N189" s="2057"/>
    </row>
    <row r="190" spans="1:14" ht="15" customHeight="1">
      <c r="A190" s="648"/>
      <c r="B190" s="2398"/>
      <c r="C190" s="2398"/>
      <c r="D190" s="2398"/>
      <c r="E190" s="2398"/>
      <c r="F190" s="2398"/>
      <c r="G190" s="2398"/>
      <c r="H190" s="2398"/>
      <c r="I190" s="2398"/>
      <c r="J190" s="2398"/>
      <c r="K190" s="2398"/>
      <c r="L190" s="2398"/>
      <c r="M190" s="2398"/>
      <c r="N190" s="1175"/>
    </row>
    <row r="191" spans="1:14" ht="15" customHeight="1">
      <c r="A191" s="648"/>
      <c r="B191" s="2509" t="s">
        <v>1890</v>
      </c>
      <c r="C191" s="2510"/>
      <c r="D191" s="1181"/>
      <c r="E191" s="1181"/>
      <c r="F191" s="1181"/>
      <c r="G191" s="1181"/>
      <c r="H191" s="1181"/>
      <c r="I191" s="412"/>
      <c r="J191" s="412"/>
      <c r="K191" s="412"/>
      <c r="L191" s="412"/>
      <c r="M191" s="413"/>
      <c r="N191" s="1175"/>
    </row>
    <row r="192" spans="1:14" ht="15" customHeight="1">
      <c r="A192" s="648"/>
      <c r="B192" s="2511" t="s">
        <v>1891</v>
      </c>
      <c r="C192" s="2512"/>
      <c r="D192" s="51"/>
      <c r="E192" s="51"/>
      <c r="F192" s="51"/>
      <c r="G192" s="51"/>
      <c r="H192" s="51"/>
      <c r="I192" s="52"/>
      <c r="J192" s="52"/>
      <c r="K192" s="52"/>
      <c r="L192" s="52"/>
      <c r="M192" s="476"/>
      <c r="N192" s="1175"/>
    </row>
    <row r="193" spans="1:14" ht="15" customHeight="1">
      <c r="A193" s="593"/>
      <c r="B193" s="2053"/>
      <c r="C193" s="2053"/>
      <c r="D193" s="2053"/>
      <c r="E193" s="2053"/>
      <c r="F193" s="2053"/>
      <c r="G193" s="2053"/>
      <c r="H193" s="2053"/>
      <c r="I193" s="2053"/>
      <c r="J193" s="2053"/>
      <c r="K193" s="2053"/>
      <c r="L193" s="2053"/>
      <c r="M193" s="2053"/>
      <c r="N193" s="1193"/>
    </row>
  </sheetData>
  <mergeCells count="54">
    <mergeCell ref="B187:C187"/>
    <mergeCell ref="B179:C179"/>
    <mergeCell ref="B182:C182"/>
    <mergeCell ref="B183:C183"/>
    <mergeCell ref="B184:C184"/>
    <mergeCell ref="B185:C185"/>
    <mergeCell ref="B186:C186"/>
    <mergeCell ref="B180:C180"/>
    <mergeCell ref="B181:C181"/>
    <mergeCell ref="B178:C178"/>
    <mergeCell ref="B163:C163"/>
    <mergeCell ref="B164:C164"/>
    <mergeCell ref="B165:C165"/>
    <mergeCell ref="B166:C166"/>
    <mergeCell ref="B167:C167"/>
    <mergeCell ref="B168:C168"/>
    <mergeCell ref="B169:C169"/>
    <mergeCell ref="B170:C170"/>
    <mergeCell ref="B174:C174"/>
    <mergeCell ref="B175:C175"/>
    <mergeCell ref="B177:C177"/>
    <mergeCell ref="B176:C176"/>
    <mergeCell ref="B22:C22"/>
    <mergeCell ref="B23:C23"/>
    <mergeCell ref="B24:C24"/>
    <mergeCell ref="B25:C25"/>
    <mergeCell ref="B162:C162"/>
    <mergeCell ref="B27:C27"/>
    <mergeCell ref="B28:C28"/>
    <mergeCell ref="B30:C30"/>
    <mergeCell ref="B35:B53"/>
    <mergeCell ref="B54:B68"/>
    <mergeCell ref="B69:B83"/>
    <mergeCell ref="B84:B98"/>
    <mergeCell ref="B99:B113"/>
    <mergeCell ref="B114:B128"/>
    <mergeCell ref="B129:B143"/>
    <mergeCell ref="B144:B158"/>
    <mergeCell ref="B191:C191"/>
    <mergeCell ref="B192:C192"/>
    <mergeCell ref="B11:C11"/>
    <mergeCell ref="B3:C3"/>
    <mergeCell ref="B7:C7"/>
    <mergeCell ref="B8:C8"/>
    <mergeCell ref="B9:C9"/>
    <mergeCell ref="B10:C10"/>
    <mergeCell ref="B26:C26"/>
    <mergeCell ref="B12:C12"/>
    <mergeCell ref="B13:C13"/>
    <mergeCell ref="B14:C14"/>
    <mergeCell ref="B18:C18"/>
    <mergeCell ref="B19:C19"/>
    <mergeCell ref="B20:C20"/>
    <mergeCell ref="B21:C21"/>
  </mergeCells>
  <conditionalFormatting sqref="D41:M41 D48:M48 D52:M52 D58:M58 D63:M63 D67:M67 D73:M73 D78:M78 D82:M82 D88:M88 D93:M93 D97:M97 D103:M103 D108:M108 D112:M112 D118:M118 D123:M123 D127:M127 D133:M133 D138:M138 D142:M142 D148:M148 D153:M153 D157:M157 J170:M170 J182:M182 J187:M187">
    <cfRule type="cellIs" dxfId="29" priority="2" stopIfTrue="1" operator="equal">
      <formula>"Fail"</formula>
    </cfRule>
    <cfRule type="cellIs" dxfId="28" priority="3" stopIfTrue="1" operator="equal">
      <formula>"Pass"</formula>
    </cfRule>
  </conditionalFormatting>
  <conditionalFormatting sqref="D1">
    <cfRule type="cellIs" dxfId="27" priority="1" stopIfTrue="1" operator="lessThan">
      <formula>0</formula>
    </cfRule>
  </conditionalFormatting>
  <dataValidations disablePrompts="1" count="1">
    <dataValidation type="list" allowBlank="1" showInputMessage="1" showErrorMessage="1" sqref="J162:M162">
      <formula1>OpRisk</formula1>
    </dataValidation>
  </dataValidations>
  <printOptions headings="1"/>
  <pageMargins left="0.70866141732283472" right="0.70866141732283472" top="0.74803149606299213" bottom="0.74803149606299213" header="0.31496062992125984" footer="0.31496062992125984"/>
  <pageSetup paperSize="9" scale="50" pageOrder="overThenDown" orientation="landscape" r:id="rId1"/>
  <headerFooter>
    <oddHeader>&amp;L&amp;"Arial,Bold"&amp;14Basel Committee on Banking Supervision
Basel III monitoring template&amp;C&amp;14&amp;F
&amp;A&amp;R&amp;"Arial,Bold"&amp;14Confidential when completed</oddHeader>
    <oddFooter>&amp;L&amp;14&amp;D  &amp;T&amp;R&amp;14Page &amp;P of &amp;N</oddFooter>
  </headerFooter>
  <rowBreaks count="4" manualBreakCount="4">
    <brk id="31" max="13" man="1"/>
    <brk id="83" max="13" man="1"/>
    <brk id="128" max="13" man="1"/>
    <brk id="171" max="1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CC99"/>
  </sheetPr>
  <dimension ref="A1:AN1158"/>
  <sheetViews>
    <sheetView zoomScale="75" zoomScaleNormal="75" zoomScaleSheetLayoutView="86" workbookViewId="0">
      <pane xSplit="6" ySplit="5" topLeftCell="L352" activePane="bottomRight" state="frozen"/>
      <selection pane="topRight"/>
      <selection pane="bottomLeft"/>
      <selection pane="bottomRight" activeCell="Q357" sqref="Q357"/>
    </sheetView>
  </sheetViews>
  <sheetFormatPr defaultColWidth="0" defaultRowHeight="0" customHeight="1" zeroHeight="1"/>
  <cols>
    <col min="1" max="1" width="1.7109375" style="1106" customWidth="1"/>
    <col min="2" max="2" width="6.7109375" customWidth="1"/>
    <col min="3" max="3" width="34.28515625" style="1205" customWidth="1"/>
    <col min="4" max="4" width="25" style="1106" customWidth="1"/>
    <col min="5" max="5" width="19.7109375" style="1106" customWidth="1"/>
    <col min="6" max="6" width="26.42578125" style="1106" customWidth="1"/>
    <col min="7" max="7" width="16.7109375" style="2097" customWidth="1"/>
    <col min="8" max="13" width="16.7109375" customWidth="1"/>
    <col min="14" max="14" width="8.7109375" customWidth="1"/>
    <col min="15" max="18" width="16.7109375" customWidth="1"/>
    <col min="19" max="19" width="8.7109375" customWidth="1"/>
    <col min="20" max="21" width="16.7109375" customWidth="1"/>
    <col min="22" max="24" width="10.7109375" customWidth="1"/>
    <col min="25" max="25" width="16.7109375" customWidth="1"/>
    <col min="26" max="26" width="8.7109375" customWidth="1"/>
    <col min="27" max="27" width="16.7109375" customWidth="1"/>
    <col min="28" max="28" width="16.7109375" style="1106" customWidth="1"/>
    <col min="29" max="30" width="16.7109375" style="745" customWidth="1"/>
    <col min="31" max="31" width="8.7109375" style="745" customWidth="1"/>
    <col min="32" max="32" width="16.7109375" style="745" customWidth="1"/>
    <col min="33" max="33" width="16.7109375" style="1106" customWidth="1"/>
    <col min="34" max="34" width="1.7109375" style="965" customWidth="1"/>
    <col min="35" max="40" width="0" style="745" hidden="1" customWidth="1"/>
    <col min="41" max="16384" width="16.7109375" style="745" hidden="1"/>
  </cols>
  <sheetData>
    <row r="1" spans="1:34" s="1481" customFormat="1" ht="30.75">
      <c r="A1" s="2298" t="s">
        <v>1622</v>
      </c>
      <c r="B1" s="569"/>
      <c r="C1" s="1695"/>
      <c r="D1" s="592"/>
      <c r="E1" s="592"/>
      <c r="F1" s="592"/>
      <c r="G1" s="2081"/>
      <c r="H1" s="592"/>
      <c r="I1" s="592"/>
      <c r="J1" s="1057" t="str">
        <f>CONCATENATE("Reporting unit: ", 'General Info'!$C$47, " ", 'General Info'!$C$46)</f>
        <v xml:space="preserve">Reporting unit: 1 </v>
      </c>
      <c r="K1" s="1797"/>
      <c r="V1" s="1407"/>
      <c r="AH1" s="1482"/>
    </row>
    <row r="2" spans="1:34" s="1432" customFormat="1" ht="15" customHeight="1">
      <c r="A2" s="1475"/>
      <c r="B2" s="1514"/>
      <c r="C2" s="1696"/>
      <c r="D2" s="1514"/>
      <c r="E2" s="1514"/>
      <c r="F2" s="1514"/>
      <c r="G2" s="2082"/>
      <c r="H2" s="1514"/>
      <c r="I2" s="1514"/>
      <c r="J2" s="1514"/>
      <c r="K2" s="1514"/>
      <c r="L2" s="1514"/>
      <c r="M2" s="1514"/>
      <c r="N2" s="1515"/>
      <c r="O2" s="1515"/>
      <c r="P2" s="1515"/>
      <c r="Q2" s="1515"/>
      <c r="R2" s="1515"/>
      <c r="S2" s="1515"/>
      <c r="T2" s="1515"/>
      <c r="U2" s="1515"/>
      <c r="V2" s="1515"/>
      <c r="W2" s="1515"/>
      <c r="X2" s="1515"/>
      <c r="Y2" s="1515"/>
      <c r="Z2" s="1515"/>
      <c r="AA2" s="1515"/>
      <c r="AB2" s="1515"/>
      <c r="AC2" s="1515"/>
      <c r="AD2" s="1515"/>
      <c r="AE2" s="1515"/>
      <c r="AF2" s="592"/>
      <c r="AG2" s="1515"/>
      <c r="AH2" s="1433"/>
    </row>
    <row r="3" spans="1:34" s="1106" customFormat="1" ht="30" customHeight="1">
      <c r="A3" s="1516"/>
      <c r="B3" s="2586" t="s">
        <v>1560</v>
      </c>
      <c r="C3" s="2586" t="s">
        <v>1717</v>
      </c>
      <c r="D3" s="2586" t="s">
        <v>1718</v>
      </c>
      <c r="E3" s="2586"/>
      <c r="F3" s="2603"/>
      <c r="G3" s="2331" t="s">
        <v>1691</v>
      </c>
      <c r="H3" s="2589" t="s">
        <v>290</v>
      </c>
      <c r="I3" s="2422"/>
      <c r="J3" s="2590" t="s">
        <v>1493</v>
      </c>
      <c r="K3" s="2422"/>
      <c r="L3" s="2422"/>
      <c r="M3" s="2422"/>
      <c r="N3" s="2591"/>
      <c r="O3" s="2590" t="s">
        <v>1707</v>
      </c>
      <c r="P3" s="2422"/>
      <c r="Q3" s="2422"/>
      <c r="R3" s="2422"/>
      <c r="S3" s="2422"/>
      <c r="T3" s="2590" t="s">
        <v>1628</v>
      </c>
      <c r="U3" s="2422"/>
      <c r="V3" s="2422"/>
      <c r="W3" s="2422"/>
      <c r="X3" s="2422"/>
      <c r="Y3" s="2422"/>
      <c r="Z3" s="2422"/>
      <c r="AA3" s="2422"/>
      <c r="AB3" s="2422"/>
      <c r="AC3" s="2422"/>
      <c r="AD3" s="2422"/>
      <c r="AE3" s="2422"/>
      <c r="AF3" s="2365"/>
      <c r="AG3" s="2326"/>
      <c r="AH3" s="1117"/>
    </row>
    <row r="4" spans="1:34" s="1106" customFormat="1" ht="15" customHeight="1">
      <c r="A4" s="661"/>
      <c r="B4" s="2587"/>
      <c r="C4" s="2587"/>
      <c r="D4" s="2587"/>
      <c r="E4" s="2587"/>
      <c r="F4" s="2594"/>
      <c r="G4" s="2596" t="s">
        <v>1565</v>
      </c>
      <c r="H4" s="2592" t="s">
        <v>1623</v>
      </c>
      <c r="I4" s="2587"/>
      <c r="J4" s="2593" t="s">
        <v>1623</v>
      </c>
      <c r="K4" s="2587"/>
      <c r="L4" s="2594"/>
      <c r="M4" s="2595" t="s">
        <v>106</v>
      </c>
      <c r="N4" s="2596" t="s">
        <v>1564</v>
      </c>
      <c r="O4" s="2593" t="s">
        <v>1623</v>
      </c>
      <c r="P4" s="2587"/>
      <c r="Q4" s="2594"/>
      <c r="R4" s="2595" t="s">
        <v>106</v>
      </c>
      <c r="S4" s="2596" t="s">
        <v>1564</v>
      </c>
      <c r="T4" s="2605" t="s">
        <v>1730</v>
      </c>
      <c r="U4" s="2603"/>
      <c r="V4" s="2595" t="s">
        <v>1561</v>
      </c>
      <c r="W4" s="2598" t="s">
        <v>1562</v>
      </c>
      <c r="X4" s="2603"/>
      <c r="Y4" s="2595" t="s">
        <v>1738</v>
      </c>
      <c r="Z4" s="2595" t="s">
        <v>1564</v>
      </c>
      <c r="AA4" s="2595" t="s">
        <v>1667</v>
      </c>
      <c r="AB4" s="2598" t="s">
        <v>1563</v>
      </c>
      <c r="AC4" s="2600" t="s">
        <v>1663</v>
      </c>
      <c r="AD4" s="2601"/>
      <c r="AE4" s="2602"/>
      <c r="AF4" s="2598" t="s">
        <v>1664</v>
      </c>
      <c r="AG4" s="2598" t="s">
        <v>1748</v>
      </c>
      <c r="AH4" s="1117"/>
    </row>
    <row r="5" spans="1:34" s="1106" customFormat="1" ht="45" customHeight="1">
      <c r="A5" s="580"/>
      <c r="B5" s="2588"/>
      <c r="C5" s="2588"/>
      <c r="D5" s="2588"/>
      <c r="E5" s="2588"/>
      <c r="F5" s="2604"/>
      <c r="G5" s="2597"/>
      <c r="H5" s="1517" t="s">
        <v>1624</v>
      </c>
      <c r="I5" s="2333" t="s">
        <v>1625</v>
      </c>
      <c r="J5" s="1876" t="s">
        <v>1626</v>
      </c>
      <c r="K5" s="2334" t="s">
        <v>1627</v>
      </c>
      <c r="L5" s="1517" t="s">
        <v>1692</v>
      </c>
      <c r="M5" s="2425"/>
      <c r="N5" s="2597"/>
      <c r="O5" s="1876" t="s">
        <v>1626</v>
      </c>
      <c r="P5" s="2334" t="s">
        <v>1627</v>
      </c>
      <c r="Q5" s="1517" t="s">
        <v>1692</v>
      </c>
      <c r="R5" s="2425"/>
      <c r="S5" s="2597"/>
      <c r="T5" s="1876" t="s">
        <v>290</v>
      </c>
      <c r="U5" s="1517" t="s">
        <v>1692</v>
      </c>
      <c r="V5" s="2425"/>
      <c r="W5" s="1517" t="s">
        <v>1731</v>
      </c>
      <c r="X5" s="1517" t="s">
        <v>1732</v>
      </c>
      <c r="Y5" s="2425"/>
      <c r="Z5" s="2425"/>
      <c r="AA5" s="2425"/>
      <c r="AB5" s="2599"/>
      <c r="AC5" s="1517" t="s">
        <v>1662</v>
      </c>
      <c r="AD5" s="1517" t="s">
        <v>106</v>
      </c>
      <c r="AE5" s="1517" t="s">
        <v>1564</v>
      </c>
      <c r="AF5" s="2599"/>
      <c r="AG5" s="2599"/>
      <c r="AH5" s="1117"/>
    </row>
    <row r="6" spans="1:34" s="1600" customFormat="1" ht="60" customHeight="1">
      <c r="A6" s="1633" t="s">
        <v>1713</v>
      </c>
      <c r="B6" s="1606"/>
      <c r="C6" s="1607"/>
      <c r="D6" s="1607"/>
      <c r="E6" s="1608"/>
      <c r="AH6" s="1605"/>
    </row>
    <row r="7" spans="1:34" s="1106" customFormat="1" ht="15" customHeight="1">
      <c r="A7" s="582"/>
      <c r="B7" s="573"/>
      <c r="C7" s="1615" t="s">
        <v>1566</v>
      </c>
      <c r="D7" s="723"/>
      <c r="E7" s="723"/>
      <c r="F7" s="723"/>
      <c r="G7" s="2083"/>
      <c r="H7" s="710"/>
      <c r="I7" s="710"/>
      <c r="J7" s="710"/>
      <c r="K7" s="710"/>
      <c r="L7" s="710"/>
      <c r="M7" s="710"/>
      <c r="N7" s="710"/>
      <c r="O7" s="1859"/>
      <c r="P7" s="710"/>
      <c r="Q7" s="710"/>
      <c r="R7" s="710"/>
      <c r="S7" s="710"/>
      <c r="T7" s="710"/>
      <c r="U7" s="710"/>
      <c r="V7" s="710"/>
      <c r="W7" s="710"/>
      <c r="X7" s="710"/>
      <c r="Y7" s="710"/>
      <c r="Z7" s="710"/>
      <c r="AA7" s="710"/>
      <c r="AB7" s="710"/>
      <c r="AC7" s="710"/>
      <c r="AD7" s="710"/>
      <c r="AE7" s="710"/>
      <c r="AF7" s="710"/>
      <c r="AG7" s="710"/>
      <c r="AH7" s="1117"/>
    </row>
    <row r="8" spans="1:34" s="1106" customFormat="1" ht="15" customHeight="1">
      <c r="A8" s="580"/>
      <c r="B8" s="1610" t="s">
        <v>1567</v>
      </c>
      <c r="C8" s="1610"/>
      <c r="D8" s="1610"/>
      <c r="E8" s="1610"/>
      <c r="F8" s="1610"/>
      <c r="G8" s="2084"/>
      <c r="H8" s="1932"/>
      <c r="I8" s="1933"/>
      <c r="J8" s="1934"/>
      <c r="K8" s="1935"/>
      <c r="L8" s="1935"/>
      <c r="M8" s="1935"/>
      <c r="N8" s="1936"/>
      <c r="O8" s="1932"/>
      <c r="P8" s="1935"/>
      <c r="Q8" s="1935"/>
      <c r="R8" s="1935"/>
      <c r="S8" s="1936"/>
      <c r="T8" s="1932"/>
      <c r="U8" s="1934"/>
      <c r="V8" s="1937"/>
      <c r="W8" s="1778"/>
      <c r="X8" s="1778"/>
      <c r="Y8" s="1755"/>
      <c r="Z8" s="1778"/>
      <c r="AA8" s="1938"/>
      <c r="AB8" s="1939"/>
      <c r="AC8" s="1864"/>
      <c r="AD8" s="1864"/>
      <c r="AE8" s="1522"/>
      <c r="AF8" s="1523"/>
      <c r="AG8" s="1523"/>
      <c r="AH8" s="1117"/>
    </row>
    <row r="9" spans="1:34" s="1106" customFormat="1" ht="15" customHeight="1">
      <c r="A9" s="580"/>
      <c r="B9" s="1611" t="s">
        <v>1568</v>
      </c>
      <c r="C9" s="1612"/>
      <c r="D9" s="1611"/>
      <c r="E9" s="1611"/>
      <c r="F9" s="1611"/>
      <c r="G9" s="1941">
        <f t="shared" ref="G9" si="0">G44+G58</f>
        <v>0</v>
      </c>
      <c r="H9" s="1940">
        <f>H44+H58</f>
        <v>0</v>
      </c>
      <c r="I9" s="1922">
        <f t="shared" ref="I9:M9" si="1">I44+I58</f>
        <v>0</v>
      </c>
      <c r="J9" s="1707">
        <f t="shared" si="1"/>
        <v>0</v>
      </c>
      <c r="K9" s="1705">
        <f t="shared" si="1"/>
        <v>0</v>
      </c>
      <c r="L9" s="1705">
        <f t="shared" si="1"/>
        <v>0</v>
      </c>
      <c r="M9" s="1705">
        <f t="shared" si="1"/>
        <v>0</v>
      </c>
      <c r="N9" s="1629" t="str">
        <f>IF(M9&gt;0,M9/K9, "")</f>
        <v/>
      </c>
      <c r="O9" s="1707">
        <f t="shared" ref="O9:R9" si="2">O44+O58</f>
        <v>0</v>
      </c>
      <c r="P9" s="1705">
        <f t="shared" si="2"/>
        <v>0</v>
      </c>
      <c r="Q9" s="1705">
        <f t="shared" si="2"/>
        <v>0</v>
      </c>
      <c r="R9" s="1705">
        <f t="shared" si="2"/>
        <v>0</v>
      </c>
      <c r="S9" s="1629" t="str">
        <f>IF(R9&gt;0,R9/P9, "")</f>
        <v/>
      </c>
      <c r="T9" s="1707">
        <f t="shared" ref="T9:AA9" si="3">T44</f>
        <v>0</v>
      </c>
      <c r="U9" s="1706">
        <f t="shared" si="3"/>
        <v>0</v>
      </c>
      <c r="V9" s="1708" t="str">
        <f t="shared" si="3"/>
        <v/>
      </c>
      <c r="W9" s="1951" t="str">
        <f>W44</f>
        <v/>
      </c>
      <c r="X9" s="1951" t="str">
        <f t="shared" si="3"/>
        <v/>
      </c>
      <c r="Y9" s="1705">
        <f t="shared" si="3"/>
        <v>0</v>
      </c>
      <c r="Z9" s="1635" t="str">
        <f t="shared" si="3"/>
        <v/>
      </c>
      <c r="AA9" s="1705">
        <f t="shared" si="3"/>
        <v>0</v>
      </c>
      <c r="AB9" s="1867"/>
      <c r="AC9" s="1865">
        <f>K58</f>
        <v>0</v>
      </c>
      <c r="AD9" s="2075">
        <f>M58</f>
        <v>0</v>
      </c>
      <c r="AE9" s="1735" t="str">
        <f>N58</f>
        <v/>
      </c>
      <c r="AF9" s="1705">
        <f>Y9+AD9</f>
        <v>0</v>
      </c>
      <c r="AG9" s="1911">
        <f t="shared" ref="AG9:AG13" si="4">T9-U9</f>
        <v>0</v>
      </c>
      <c r="AH9" s="1117"/>
    </row>
    <row r="10" spans="1:34" s="1106" customFormat="1" ht="15" customHeight="1">
      <c r="A10" s="580"/>
      <c r="B10" s="1611" t="s">
        <v>1709</v>
      </c>
      <c r="C10" s="1612"/>
      <c r="D10" s="1611"/>
      <c r="E10" s="1611"/>
      <c r="F10" s="1611"/>
      <c r="G10" s="1941">
        <f>G73+G87</f>
        <v>0</v>
      </c>
      <c r="H10" s="1940">
        <f t="shared" ref="H10:M10" si="5">H73+H87</f>
        <v>0</v>
      </c>
      <c r="I10" s="1941">
        <f t="shared" si="5"/>
        <v>0</v>
      </c>
      <c r="J10" s="1940">
        <f t="shared" si="5"/>
        <v>0</v>
      </c>
      <c r="K10" s="82">
        <f t="shared" si="5"/>
        <v>0</v>
      </c>
      <c r="L10" s="82">
        <f t="shared" si="5"/>
        <v>0</v>
      </c>
      <c r="M10" s="82">
        <f t="shared" si="5"/>
        <v>0</v>
      </c>
      <c r="N10" s="1629" t="str">
        <f t="shared" ref="N10:N13" si="6">IF(M10&gt;0,M10/K10, "")</f>
        <v/>
      </c>
      <c r="O10" s="1940">
        <f t="shared" ref="O10:R10" si="7">O73+O87</f>
        <v>0</v>
      </c>
      <c r="P10" s="82">
        <f t="shared" si="7"/>
        <v>0</v>
      </c>
      <c r="Q10" s="82">
        <f t="shared" si="7"/>
        <v>0</v>
      </c>
      <c r="R10" s="82">
        <f t="shared" si="7"/>
        <v>0</v>
      </c>
      <c r="S10" s="1629" t="str">
        <f t="shared" ref="S10:S13" si="8">IF(R10&gt;0,R10/P10, "")</f>
        <v/>
      </c>
      <c r="T10" s="1707">
        <f t="shared" ref="T10:AA10" si="9">T73</f>
        <v>0</v>
      </c>
      <c r="U10" s="1706">
        <f t="shared" si="9"/>
        <v>0</v>
      </c>
      <c r="V10" s="1708" t="str">
        <f t="shared" si="9"/>
        <v/>
      </c>
      <c r="W10" s="1951" t="str">
        <f t="shared" si="9"/>
        <v/>
      </c>
      <c r="X10" s="1951" t="str">
        <f t="shared" si="9"/>
        <v/>
      </c>
      <c r="Y10" s="1705">
        <f t="shared" si="9"/>
        <v>0</v>
      </c>
      <c r="Z10" s="1635" t="str">
        <f t="shared" si="9"/>
        <v/>
      </c>
      <c r="AA10" s="1705">
        <f t="shared" si="9"/>
        <v>0</v>
      </c>
      <c r="AB10" s="1867"/>
      <c r="AC10" s="1706">
        <f>K87</f>
        <v>0</v>
      </c>
      <c r="AD10" s="2076">
        <f>M87</f>
        <v>0</v>
      </c>
      <c r="AE10" s="1635" t="str">
        <f>N87</f>
        <v/>
      </c>
      <c r="AF10" s="2073">
        <f t="shared" ref="AF10:AF13" si="10">Y10+AD10</f>
        <v>0</v>
      </c>
      <c r="AG10" s="1911">
        <f t="shared" si="4"/>
        <v>0</v>
      </c>
      <c r="AH10" s="1117"/>
    </row>
    <row r="11" spans="1:34" s="1106" customFormat="1" ht="15" customHeight="1">
      <c r="A11" s="580"/>
      <c r="B11" s="1611" t="s">
        <v>1734</v>
      </c>
      <c r="C11" s="1612"/>
      <c r="D11" s="1611"/>
      <c r="E11" s="1611"/>
      <c r="F11" s="1611"/>
      <c r="G11" s="1941">
        <f>G102+G116</f>
        <v>0</v>
      </c>
      <c r="H11" s="1940">
        <f t="shared" ref="H11:M11" si="11">H102+H116</f>
        <v>0</v>
      </c>
      <c r="I11" s="1941">
        <f t="shared" si="11"/>
        <v>0</v>
      </c>
      <c r="J11" s="1940">
        <f t="shared" si="11"/>
        <v>0</v>
      </c>
      <c r="K11" s="82">
        <f t="shared" si="11"/>
        <v>0</v>
      </c>
      <c r="L11" s="82">
        <f t="shared" si="11"/>
        <v>0</v>
      </c>
      <c r="M11" s="82">
        <f t="shared" si="11"/>
        <v>0</v>
      </c>
      <c r="N11" s="1629" t="str">
        <f t="shared" si="6"/>
        <v/>
      </c>
      <c r="O11" s="1940">
        <f t="shared" ref="O11:R11" si="12">O102+O116</f>
        <v>0</v>
      </c>
      <c r="P11" s="82">
        <f t="shared" si="12"/>
        <v>0</v>
      </c>
      <c r="Q11" s="82">
        <f t="shared" si="12"/>
        <v>0</v>
      </c>
      <c r="R11" s="82">
        <f t="shared" si="12"/>
        <v>0</v>
      </c>
      <c r="S11" s="1629" t="str">
        <f t="shared" si="8"/>
        <v/>
      </c>
      <c r="T11" s="1707">
        <f t="shared" ref="T11:AA11" si="13">T102</f>
        <v>0</v>
      </c>
      <c r="U11" s="1706">
        <f t="shared" si="13"/>
        <v>0</v>
      </c>
      <c r="V11" s="1708" t="str">
        <f t="shared" si="13"/>
        <v/>
      </c>
      <c r="W11" s="1951" t="str">
        <f t="shared" si="13"/>
        <v/>
      </c>
      <c r="X11" s="1951" t="str">
        <f t="shared" si="13"/>
        <v/>
      </c>
      <c r="Y11" s="1705">
        <f t="shared" si="13"/>
        <v>0</v>
      </c>
      <c r="Z11" s="1635" t="str">
        <f t="shared" si="13"/>
        <v/>
      </c>
      <c r="AA11" s="1705">
        <f t="shared" si="13"/>
        <v>0</v>
      </c>
      <c r="AB11" s="1867"/>
      <c r="AC11" s="1706">
        <f>K116</f>
        <v>0</v>
      </c>
      <c r="AD11" s="2076">
        <f>M116</f>
        <v>0</v>
      </c>
      <c r="AE11" s="1635" t="str">
        <f>N116</f>
        <v/>
      </c>
      <c r="AF11" s="2073">
        <f t="shared" si="10"/>
        <v>0</v>
      </c>
      <c r="AG11" s="1911">
        <f t="shared" si="4"/>
        <v>0</v>
      </c>
      <c r="AH11" s="1117"/>
    </row>
    <row r="12" spans="1:34" s="1106" customFormat="1" ht="15" customHeight="1">
      <c r="A12" s="580"/>
      <c r="B12" s="1611" t="s">
        <v>1569</v>
      </c>
      <c r="C12" s="1612"/>
      <c r="D12" s="1611"/>
      <c r="E12" s="1611"/>
      <c r="F12" s="1611"/>
      <c r="G12" s="1941">
        <f>G126+G135</f>
        <v>0</v>
      </c>
      <c r="H12" s="1940">
        <f t="shared" ref="H12:M12" si="14">H126+H135</f>
        <v>0</v>
      </c>
      <c r="I12" s="1941">
        <f t="shared" si="14"/>
        <v>0</v>
      </c>
      <c r="J12" s="1940">
        <f t="shared" si="14"/>
        <v>0</v>
      </c>
      <c r="K12" s="82">
        <f t="shared" si="14"/>
        <v>0</v>
      </c>
      <c r="L12" s="82">
        <f t="shared" si="14"/>
        <v>0</v>
      </c>
      <c r="M12" s="82">
        <f t="shared" si="14"/>
        <v>0</v>
      </c>
      <c r="N12" s="1629" t="str">
        <f t="shared" si="6"/>
        <v/>
      </c>
      <c r="O12" s="1940">
        <f t="shared" ref="O12:R12" si="15">O126+O135</f>
        <v>0</v>
      </c>
      <c r="P12" s="82">
        <f t="shared" si="15"/>
        <v>0</v>
      </c>
      <c r="Q12" s="82">
        <f t="shared" si="15"/>
        <v>0</v>
      </c>
      <c r="R12" s="82">
        <f t="shared" si="15"/>
        <v>0</v>
      </c>
      <c r="S12" s="1629" t="str">
        <f t="shared" si="8"/>
        <v/>
      </c>
      <c r="T12" s="1707">
        <f t="shared" ref="T12:AA12" si="16">T126</f>
        <v>0</v>
      </c>
      <c r="U12" s="1706">
        <f t="shared" si="16"/>
        <v>0</v>
      </c>
      <c r="V12" s="1708" t="str">
        <f t="shared" si="16"/>
        <v/>
      </c>
      <c r="W12" s="1951" t="str">
        <f t="shared" si="16"/>
        <v/>
      </c>
      <c r="X12" s="1951" t="str">
        <f t="shared" si="16"/>
        <v/>
      </c>
      <c r="Y12" s="1705">
        <f t="shared" si="16"/>
        <v>0</v>
      </c>
      <c r="Z12" s="1635" t="str">
        <f t="shared" si="16"/>
        <v/>
      </c>
      <c r="AA12" s="1705">
        <f t="shared" si="16"/>
        <v>0</v>
      </c>
      <c r="AB12" s="1867"/>
      <c r="AC12" s="1706">
        <f>K135</f>
        <v>0</v>
      </c>
      <c r="AD12" s="2076">
        <f>M135</f>
        <v>0</v>
      </c>
      <c r="AE12" s="1635" t="str">
        <f>N135</f>
        <v/>
      </c>
      <c r="AF12" s="2073">
        <f t="shared" si="10"/>
        <v>0</v>
      </c>
      <c r="AG12" s="1911">
        <f t="shared" si="4"/>
        <v>0</v>
      </c>
      <c r="AH12" s="1117"/>
    </row>
    <row r="13" spans="1:34" s="1106" customFormat="1" ht="15" customHeight="1">
      <c r="A13" s="580"/>
      <c r="B13" s="1612" t="s">
        <v>1570</v>
      </c>
      <c r="C13" s="1612"/>
      <c r="D13" s="1612"/>
      <c r="E13" s="1612"/>
      <c r="F13" s="1612"/>
      <c r="G13" s="1941">
        <f>G211+G286</f>
        <v>0</v>
      </c>
      <c r="H13" s="1940">
        <f t="shared" ref="H13:M13" si="17">H211+H286</f>
        <v>0</v>
      </c>
      <c r="I13" s="1941">
        <f t="shared" si="17"/>
        <v>0</v>
      </c>
      <c r="J13" s="1940">
        <f t="shared" si="17"/>
        <v>0</v>
      </c>
      <c r="K13" s="82">
        <f t="shared" si="17"/>
        <v>0</v>
      </c>
      <c r="L13" s="82">
        <f t="shared" si="17"/>
        <v>0</v>
      </c>
      <c r="M13" s="82">
        <f t="shared" si="17"/>
        <v>0</v>
      </c>
      <c r="N13" s="1629" t="str">
        <f t="shared" si="6"/>
        <v/>
      </c>
      <c r="O13" s="1940">
        <f t="shared" ref="O13:R13" si="18">O211+O286</f>
        <v>0</v>
      </c>
      <c r="P13" s="82">
        <f t="shared" si="18"/>
        <v>0</v>
      </c>
      <c r="Q13" s="82">
        <f t="shared" si="18"/>
        <v>0</v>
      </c>
      <c r="R13" s="82">
        <f t="shared" si="18"/>
        <v>0</v>
      </c>
      <c r="S13" s="1629" t="str">
        <f t="shared" si="8"/>
        <v/>
      </c>
      <c r="T13" s="1707">
        <f t="shared" ref="T13:AA13" si="19">T211</f>
        <v>0</v>
      </c>
      <c r="U13" s="1706">
        <f t="shared" si="19"/>
        <v>0</v>
      </c>
      <c r="V13" s="1708" t="str">
        <f t="shared" si="19"/>
        <v/>
      </c>
      <c r="W13" s="1951" t="str">
        <f t="shared" si="19"/>
        <v/>
      </c>
      <c r="X13" s="1951" t="str">
        <f t="shared" si="19"/>
        <v/>
      </c>
      <c r="Y13" s="1705">
        <f t="shared" si="19"/>
        <v>0</v>
      </c>
      <c r="Z13" s="1635" t="str">
        <f t="shared" si="19"/>
        <v/>
      </c>
      <c r="AA13" s="1705">
        <f t="shared" si="19"/>
        <v>0</v>
      </c>
      <c r="AB13" s="1867"/>
      <c r="AC13" s="1706">
        <f>K286</f>
        <v>0</v>
      </c>
      <c r="AD13" s="2076">
        <f>M286</f>
        <v>0</v>
      </c>
      <c r="AE13" s="1635" t="str">
        <f>N286</f>
        <v/>
      </c>
      <c r="AF13" s="2073">
        <f t="shared" si="10"/>
        <v>0</v>
      </c>
      <c r="AG13" s="1911">
        <f t="shared" si="4"/>
        <v>0</v>
      </c>
      <c r="AH13" s="1117"/>
    </row>
    <row r="14" spans="1:34" s="1106" customFormat="1" ht="15" customHeight="1">
      <c r="A14" s="580"/>
      <c r="B14" s="1612" t="s">
        <v>1494</v>
      </c>
      <c r="C14" s="1612"/>
      <c r="D14" s="1612"/>
      <c r="E14" s="1612"/>
      <c r="F14" s="1612"/>
      <c r="G14" s="2085"/>
      <c r="H14" s="1770"/>
      <c r="I14" s="1930"/>
      <c r="J14" s="1887"/>
      <c r="K14" s="1560"/>
      <c r="L14" s="1560"/>
      <c r="M14" s="1560"/>
      <c r="N14" s="1930"/>
      <c r="O14" s="1770"/>
      <c r="P14" s="1560"/>
      <c r="Q14" s="1560"/>
      <c r="R14" s="1560"/>
      <c r="S14" s="1930"/>
      <c r="T14" s="1770"/>
      <c r="U14" s="1887"/>
      <c r="V14" s="1565"/>
      <c r="W14" s="1931"/>
      <c r="X14" s="1931"/>
      <c r="Y14" s="1931"/>
      <c r="Z14" s="1544"/>
      <c r="AA14" s="1931"/>
      <c r="AB14" s="1567"/>
      <c r="AC14" s="1743"/>
      <c r="AD14" s="1754"/>
      <c r="AE14" s="1527"/>
      <c r="AF14" s="1527"/>
      <c r="AG14" s="1914"/>
      <c r="AH14" s="1117"/>
    </row>
    <row r="15" spans="1:34" s="1106" customFormat="1" ht="15" customHeight="1">
      <c r="A15" s="580"/>
      <c r="B15" s="1611" t="s">
        <v>1495</v>
      </c>
      <c r="C15" s="1612"/>
      <c r="D15" s="1611"/>
      <c r="E15" s="1611"/>
      <c r="F15" s="1611"/>
      <c r="G15" s="1941">
        <f t="shared" ref="G15:M15" si="20">G302+G316</f>
        <v>0</v>
      </c>
      <c r="H15" s="1940">
        <f t="shared" si="20"/>
        <v>0</v>
      </c>
      <c r="I15" s="1941">
        <f t="shared" si="20"/>
        <v>0</v>
      </c>
      <c r="J15" s="1940">
        <f t="shared" si="20"/>
        <v>0</v>
      </c>
      <c r="K15" s="82">
        <f t="shared" si="20"/>
        <v>0</v>
      </c>
      <c r="L15" s="82">
        <f t="shared" si="20"/>
        <v>0</v>
      </c>
      <c r="M15" s="82">
        <f t="shared" si="20"/>
        <v>0</v>
      </c>
      <c r="N15" s="1629" t="str">
        <f t="shared" ref="N15:N18" si="21">IF(M15&gt;0,M15/K15, "")</f>
        <v/>
      </c>
      <c r="O15" s="1940">
        <f>O302+O316</f>
        <v>0</v>
      </c>
      <c r="P15" s="82">
        <f>P302+P316</f>
        <v>0</v>
      </c>
      <c r="Q15" s="82">
        <f>Q302+Q316</f>
        <v>0</v>
      </c>
      <c r="R15" s="82">
        <f>R302+R316</f>
        <v>0</v>
      </c>
      <c r="S15" s="1629" t="str">
        <f t="shared" ref="S15:S18" si="22">IF(R15&gt;0,R15/P15, "")</f>
        <v/>
      </c>
      <c r="T15" s="1707">
        <f>T302</f>
        <v>0</v>
      </c>
      <c r="U15" s="1706">
        <f>U302</f>
        <v>0</v>
      </c>
      <c r="V15" s="1708" t="str">
        <f t="shared" ref="V15:W15" si="23">V302</f>
        <v/>
      </c>
      <c r="W15" s="1951" t="str">
        <f t="shared" si="23"/>
        <v/>
      </c>
      <c r="X15" s="1951" t="str">
        <f t="shared" ref="X15" si="24">X302</f>
        <v/>
      </c>
      <c r="Y15" s="1705">
        <f>Y302</f>
        <v>0</v>
      </c>
      <c r="Z15" s="1635" t="str">
        <f t="shared" ref="Z15" si="25">Z302</f>
        <v/>
      </c>
      <c r="AA15" s="1705">
        <f>AA302</f>
        <v>0</v>
      </c>
      <c r="AB15" s="1867"/>
      <c r="AC15" s="1706">
        <f>K316</f>
        <v>0</v>
      </c>
      <c r="AD15" s="2076">
        <f>M316</f>
        <v>0</v>
      </c>
      <c r="AE15" s="1635" t="str">
        <f>N316</f>
        <v/>
      </c>
      <c r="AF15" s="2073">
        <f>Y15+AD15</f>
        <v>0</v>
      </c>
      <c r="AG15" s="1911">
        <f t="shared" ref="AG15:AG18" si="26">T15-U15</f>
        <v>0</v>
      </c>
      <c r="AH15" s="1117"/>
    </row>
    <row r="16" spans="1:34" s="1106" customFormat="1" ht="15" customHeight="1">
      <c r="A16" s="580"/>
      <c r="B16" s="1611" t="s">
        <v>1496</v>
      </c>
      <c r="C16" s="1612"/>
      <c r="D16" s="1611"/>
      <c r="E16" s="1611"/>
      <c r="F16" s="1611"/>
      <c r="G16" s="1941">
        <f t="shared" ref="G16:M16" si="27">G325+G333</f>
        <v>0</v>
      </c>
      <c r="H16" s="1940">
        <f t="shared" si="27"/>
        <v>0</v>
      </c>
      <c r="I16" s="1941">
        <f t="shared" si="27"/>
        <v>0</v>
      </c>
      <c r="J16" s="1940">
        <f t="shared" si="27"/>
        <v>0</v>
      </c>
      <c r="K16" s="82">
        <f t="shared" si="27"/>
        <v>0</v>
      </c>
      <c r="L16" s="82">
        <f t="shared" si="27"/>
        <v>0</v>
      </c>
      <c r="M16" s="82">
        <f t="shared" si="27"/>
        <v>0</v>
      </c>
      <c r="N16" s="1629" t="str">
        <f t="shared" si="21"/>
        <v/>
      </c>
      <c r="O16" s="1940">
        <f>O325+O333</f>
        <v>0</v>
      </c>
      <c r="P16" s="82">
        <f>P325+P333</f>
        <v>0</v>
      </c>
      <c r="Q16" s="82">
        <f>Q325+Q333</f>
        <v>0</v>
      </c>
      <c r="R16" s="82">
        <f>R325+R333</f>
        <v>0</v>
      </c>
      <c r="S16" s="1629" t="str">
        <f t="shared" si="22"/>
        <v/>
      </c>
      <c r="T16" s="1707">
        <f>T325</f>
        <v>0</v>
      </c>
      <c r="U16" s="1706">
        <f>U325</f>
        <v>0</v>
      </c>
      <c r="V16" s="1708" t="str">
        <f t="shared" ref="V16:W16" si="28">V325</f>
        <v/>
      </c>
      <c r="W16" s="1951" t="str">
        <f t="shared" si="28"/>
        <v/>
      </c>
      <c r="X16" s="1951" t="str">
        <f t="shared" ref="X16" si="29">X325</f>
        <v/>
      </c>
      <c r="Y16" s="1705">
        <f>Y325</f>
        <v>0</v>
      </c>
      <c r="Z16" s="1635" t="str">
        <f t="shared" ref="Z16" si="30">Z325</f>
        <v/>
      </c>
      <c r="AA16" s="1705">
        <f>AA325</f>
        <v>0</v>
      </c>
      <c r="AB16" s="1867"/>
      <c r="AC16" s="1706">
        <f>K333</f>
        <v>0</v>
      </c>
      <c r="AD16" s="2076">
        <f>M333</f>
        <v>0</v>
      </c>
      <c r="AE16" s="1635" t="str">
        <f>N333</f>
        <v/>
      </c>
      <c r="AF16" s="2073">
        <f>Y16+AD16</f>
        <v>0</v>
      </c>
      <c r="AG16" s="1911">
        <f t="shared" si="26"/>
        <v>0</v>
      </c>
      <c r="AH16" s="1117"/>
    </row>
    <row r="17" spans="1:34" s="1106" customFormat="1" ht="15" customHeight="1">
      <c r="A17" s="580"/>
      <c r="B17" s="1611" t="s">
        <v>1693</v>
      </c>
      <c r="C17" s="1790"/>
      <c r="D17" s="1789"/>
      <c r="E17" s="1789"/>
      <c r="F17" s="1789"/>
      <c r="G17" s="1941">
        <f>G364+G395</f>
        <v>0</v>
      </c>
      <c r="H17" s="1940">
        <f t="shared" ref="H17:M17" si="31">H364+H395</f>
        <v>0</v>
      </c>
      <c r="I17" s="1941">
        <f t="shared" si="31"/>
        <v>0</v>
      </c>
      <c r="J17" s="1940">
        <f t="shared" si="31"/>
        <v>0</v>
      </c>
      <c r="K17" s="82">
        <f t="shared" si="31"/>
        <v>0</v>
      </c>
      <c r="L17" s="82">
        <f t="shared" si="31"/>
        <v>0</v>
      </c>
      <c r="M17" s="82">
        <f t="shared" si="31"/>
        <v>0</v>
      </c>
      <c r="N17" s="1629" t="str">
        <f t="shared" si="21"/>
        <v/>
      </c>
      <c r="O17" s="1940">
        <f t="shared" ref="O17:R17" si="32">O364+O395</f>
        <v>0</v>
      </c>
      <c r="P17" s="82">
        <f t="shared" si="32"/>
        <v>0</v>
      </c>
      <c r="Q17" s="82">
        <f t="shared" si="32"/>
        <v>0</v>
      </c>
      <c r="R17" s="82">
        <f t="shared" si="32"/>
        <v>0</v>
      </c>
      <c r="S17" s="1629" t="str">
        <f t="shared" si="22"/>
        <v/>
      </c>
      <c r="T17" s="1707">
        <f t="shared" ref="T17:AA17" si="33">T364</f>
        <v>0</v>
      </c>
      <c r="U17" s="1706">
        <f t="shared" si="33"/>
        <v>0</v>
      </c>
      <c r="V17" s="1708" t="str">
        <f t="shared" si="33"/>
        <v/>
      </c>
      <c r="W17" s="1951" t="str">
        <f t="shared" si="33"/>
        <v/>
      </c>
      <c r="X17" s="1951" t="str">
        <f t="shared" si="33"/>
        <v/>
      </c>
      <c r="Y17" s="1705">
        <f t="shared" si="33"/>
        <v>0</v>
      </c>
      <c r="Z17" s="1635" t="str">
        <f t="shared" si="33"/>
        <v/>
      </c>
      <c r="AA17" s="1705">
        <f t="shared" si="33"/>
        <v>0</v>
      </c>
      <c r="AB17" s="1867"/>
      <c r="AC17" s="1706">
        <f>K395</f>
        <v>0</v>
      </c>
      <c r="AD17" s="2076">
        <f>M395</f>
        <v>0</v>
      </c>
      <c r="AE17" s="1635" t="str">
        <f>N395</f>
        <v/>
      </c>
      <c r="AF17" s="2073">
        <f>Y17+AD17</f>
        <v>0</v>
      </c>
      <c r="AG17" s="1911">
        <f t="shared" si="26"/>
        <v>0</v>
      </c>
      <c r="AH17" s="1117"/>
    </row>
    <row r="18" spans="1:34" s="1106" customFormat="1" ht="15" customHeight="1">
      <c r="A18" s="580"/>
      <c r="B18" s="1790" t="s">
        <v>1694</v>
      </c>
      <c r="C18" s="1790"/>
      <c r="D18" s="1789"/>
      <c r="E18" s="1611"/>
      <c r="F18" s="1611"/>
      <c r="G18" s="1941">
        <f>G401+G406</f>
        <v>0</v>
      </c>
      <c r="H18" s="1940">
        <f t="shared" ref="H18:M18" si="34">H401+H406</f>
        <v>0</v>
      </c>
      <c r="I18" s="1941">
        <f t="shared" si="34"/>
        <v>0</v>
      </c>
      <c r="J18" s="1940">
        <f t="shared" si="34"/>
        <v>0</v>
      </c>
      <c r="K18" s="82">
        <f t="shared" si="34"/>
        <v>0</v>
      </c>
      <c r="L18" s="82">
        <f t="shared" si="34"/>
        <v>0</v>
      </c>
      <c r="M18" s="82">
        <f t="shared" si="34"/>
        <v>0</v>
      </c>
      <c r="N18" s="1629" t="str">
        <f t="shared" si="21"/>
        <v/>
      </c>
      <c r="O18" s="1940">
        <f t="shared" ref="O18:R18" si="35">O401+O406</f>
        <v>0</v>
      </c>
      <c r="P18" s="82">
        <f t="shared" si="35"/>
        <v>0</v>
      </c>
      <c r="Q18" s="82">
        <f t="shared" si="35"/>
        <v>0</v>
      </c>
      <c r="R18" s="82">
        <f t="shared" si="35"/>
        <v>0</v>
      </c>
      <c r="S18" s="1629" t="str">
        <f t="shared" si="22"/>
        <v/>
      </c>
      <c r="T18" s="1707">
        <f t="shared" ref="T18:AA18" si="36">T401</f>
        <v>0</v>
      </c>
      <c r="U18" s="1706">
        <f t="shared" si="36"/>
        <v>0</v>
      </c>
      <c r="V18" s="1708" t="str">
        <f t="shared" si="36"/>
        <v/>
      </c>
      <c r="W18" s="1951" t="str">
        <f t="shared" si="36"/>
        <v/>
      </c>
      <c r="X18" s="1951" t="str">
        <f t="shared" si="36"/>
        <v/>
      </c>
      <c r="Y18" s="1705">
        <f t="shared" si="36"/>
        <v>0</v>
      </c>
      <c r="Z18" s="1635" t="str">
        <f t="shared" si="36"/>
        <v/>
      </c>
      <c r="AA18" s="1705">
        <f t="shared" si="36"/>
        <v>0</v>
      </c>
      <c r="AB18" s="1867"/>
      <c r="AC18" s="1706">
        <f>K406</f>
        <v>0</v>
      </c>
      <c r="AD18" s="2076">
        <f>M406</f>
        <v>0</v>
      </c>
      <c r="AE18" s="1635" t="str">
        <f>N406</f>
        <v/>
      </c>
      <c r="AF18" s="2073">
        <f>Y18+AD18</f>
        <v>0</v>
      </c>
      <c r="AG18" s="1911">
        <f t="shared" si="26"/>
        <v>0</v>
      </c>
      <c r="AH18" s="1117"/>
    </row>
    <row r="19" spans="1:34" s="1106" customFormat="1" ht="15" customHeight="1">
      <c r="A19" s="580"/>
      <c r="B19" s="1790" t="s">
        <v>1695</v>
      </c>
      <c r="C19" s="1790"/>
      <c r="D19" s="1790"/>
      <c r="E19" s="1612"/>
      <c r="F19" s="1612"/>
      <c r="G19" s="2020"/>
      <c r="H19" s="1747"/>
      <c r="I19" s="1745"/>
      <c r="J19" s="1743"/>
      <c r="K19" s="1526"/>
      <c r="L19" s="1526"/>
      <c r="M19" s="1526"/>
      <c r="N19" s="1745"/>
      <c r="O19" s="1747"/>
      <c r="P19" s="1526"/>
      <c r="Q19" s="1526"/>
      <c r="R19" s="1526"/>
      <c r="S19" s="1745"/>
      <c r="T19" s="1747"/>
      <c r="U19" s="1743"/>
      <c r="V19" s="1526"/>
      <c r="W19" s="1526"/>
      <c r="X19" s="1526"/>
      <c r="Y19" s="1529"/>
      <c r="Z19" s="1527"/>
      <c r="AA19" s="1526"/>
      <c r="AB19" s="1739"/>
      <c r="AC19" s="1743"/>
      <c r="AD19" s="1739"/>
      <c r="AE19" s="1527"/>
      <c r="AF19" s="1526"/>
      <c r="AG19" s="2072"/>
      <c r="AH19" s="1117"/>
    </row>
    <row r="20" spans="1:34" s="1106" customFormat="1" ht="15" customHeight="1">
      <c r="A20" s="580"/>
      <c r="B20" s="1789" t="s">
        <v>1680</v>
      </c>
      <c r="C20" s="1790"/>
      <c r="D20" s="1789"/>
      <c r="E20" s="1611"/>
      <c r="F20" s="1611"/>
      <c r="G20" s="1941">
        <f>G462+G514+G566+G618</f>
        <v>0</v>
      </c>
      <c r="H20" s="1940">
        <f t="shared" ref="H20:M20" si="37">H462+H514+H566+H618</f>
        <v>0</v>
      </c>
      <c r="I20" s="1941">
        <f t="shared" si="37"/>
        <v>0</v>
      </c>
      <c r="J20" s="1940">
        <f t="shared" si="37"/>
        <v>0</v>
      </c>
      <c r="K20" s="82">
        <f t="shared" si="37"/>
        <v>0</v>
      </c>
      <c r="L20" s="82">
        <f t="shared" si="37"/>
        <v>0</v>
      </c>
      <c r="M20" s="82">
        <f t="shared" si="37"/>
        <v>0</v>
      </c>
      <c r="N20" s="1629" t="str">
        <f t="shared" ref="N20:N28" si="38">IF(M20&gt;0,M20/K20, "")</f>
        <v/>
      </c>
      <c r="O20" s="1940">
        <f t="shared" ref="O20:R20" si="39">O462+O514+O566+O618</f>
        <v>0</v>
      </c>
      <c r="P20" s="82">
        <f t="shared" si="39"/>
        <v>0</v>
      </c>
      <c r="Q20" s="82">
        <f t="shared" si="39"/>
        <v>0</v>
      </c>
      <c r="R20" s="82">
        <f t="shared" si="39"/>
        <v>0</v>
      </c>
      <c r="S20" s="1629" t="str">
        <f t="shared" ref="S20:S28" si="40">IF(R20&gt;0,R20/P20, "")</f>
        <v/>
      </c>
      <c r="T20" s="1707">
        <f>T462+T566</f>
        <v>0</v>
      </c>
      <c r="U20" s="1706">
        <f>U462+U566</f>
        <v>0</v>
      </c>
      <c r="V20" s="1708" t="str">
        <f>IF(AND(ISNUMBER(T462), ISNUMBER(V462), ISNUMBER(T566), ISNUMBER(V566), T20&gt;0), (T462*V462+T566*V566)/T20, "")</f>
        <v/>
      </c>
      <c r="W20" s="1951" t="str">
        <f>IF(AND(ISNUMBER(AG462), ISNUMBER(W462), ISNUMBER(AG566), ISNUMBER(W566), AG20&gt;0), (AG462*W462+AG566*W566)/AG20, "")</f>
        <v/>
      </c>
      <c r="X20" s="1951" t="str">
        <f>IF(AND(ISNUMBER(U462), ISNUMBER(X462), ISNUMBER(U566), ISNUMBER(X566), U20&gt;0), (U462*X462+U566*X566)/U20, "")</f>
        <v/>
      </c>
      <c r="Y20" s="1705">
        <f>Y462+Y566</f>
        <v>0</v>
      </c>
      <c r="Z20" s="1635" t="str">
        <f>IF(T20&gt;0,Y20/T20, "")</f>
        <v/>
      </c>
      <c r="AA20" s="1705">
        <f>AA462+AA566</f>
        <v>0</v>
      </c>
      <c r="AB20" s="1867"/>
      <c r="AC20" s="1706">
        <f>K514+K618</f>
        <v>0</v>
      </c>
      <c r="AD20" s="2076">
        <f>M514+M618</f>
        <v>0</v>
      </c>
      <c r="AE20" s="1635" t="str">
        <f>IF(AC20&gt;0, (M514+M618)/AC20, "")</f>
        <v/>
      </c>
      <c r="AF20" s="2073">
        <f t="shared" ref="AF20:AF27" si="41">Y20+AD20</f>
        <v>0</v>
      </c>
      <c r="AG20" s="1911">
        <f t="shared" ref="AG20:AG28" si="42">T20-U20</f>
        <v>0</v>
      </c>
      <c r="AH20" s="1117"/>
    </row>
    <row r="21" spans="1:34" s="1106" customFormat="1" ht="15" customHeight="1">
      <c r="A21" s="580"/>
      <c r="B21" s="1789" t="s">
        <v>1682</v>
      </c>
      <c r="C21" s="1790"/>
      <c r="D21" s="1789"/>
      <c r="E21" s="1611"/>
      <c r="F21" s="1611"/>
      <c r="G21" s="1941">
        <f>G643+G668</f>
        <v>0</v>
      </c>
      <c r="H21" s="1940">
        <f t="shared" ref="H21:M21" si="43">H643+H668</f>
        <v>0</v>
      </c>
      <c r="I21" s="1941">
        <f t="shared" si="43"/>
        <v>0</v>
      </c>
      <c r="J21" s="1940">
        <f t="shared" si="43"/>
        <v>0</v>
      </c>
      <c r="K21" s="82">
        <f t="shared" si="43"/>
        <v>0</v>
      </c>
      <c r="L21" s="82">
        <f t="shared" si="43"/>
        <v>0</v>
      </c>
      <c r="M21" s="82">
        <f t="shared" si="43"/>
        <v>0</v>
      </c>
      <c r="N21" s="1629" t="str">
        <f t="shared" si="38"/>
        <v/>
      </c>
      <c r="O21" s="1940">
        <f t="shared" ref="O21:R21" si="44">O643+O668</f>
        <v>0</v>
      </c>
      <c r="P21" s="82">
        <f t="shared" si="44"/>
        <v>0</v>
      </c>
      <c r="Q21" s="82">
        <f t="shared" si="44"/>
        <v>0</v>
      </c>
      <c r="R21" s="82">
        <f t="shared" si="44"/>
        <v>0</v>
      </c>
      <c r="S21" s="1629" t="str">
        <f t="shared" si="40"/>
        <v/>
      </c>
      <c r="T21" s="1707">
        <f t="shared" ref="T21:AA21" si="45">T643</f>
        <v>0</v>
      </c>
      <c r="U21" s="1706">
        <f t="shared" si="45"/>
        <v>0</v>
      </c>
      <c r="V21" s="1708" t="str">
        <f t="shared" si="45"/>
        <v/>
      </c>
      <c r="W21" s="1951" t="str">
        <f t="shared" si="45"/>
        <v/>
      </c>
      <c r="X21" s="1951" t="str">
        <f t="shared" si="45"/>
        <v/>
      </c>
      <c r="Y21" s="1705">
        <f t="shared" si="45"/>
        <v>0</v>
      </c>
      <c r="Z21" s="1635" t="str">
        <f t="shared" si="45"/>
        <v/>
      </c>
      <c r="AA21" s="1705">
        <f t="shared" si="45"/>
        <v>0</v>
      </c>
      <c r="AB21" s="1867"/>
      <c r="AC21" s="1706">
        <f>K668</f>
        <v>0</v>
      </c>
      <c r="AD21" s="2076">
        <f>M668</f>
        <v>0</v>
      </c>
      <c r="AE21" s="1635" t="str">
        <f>N668</f>
        <v/>
      </c>
      <c r="AF21" s="2073">
        <f t="shared" si="41"/>
        <v>0</v>
      </c>
      <c r="AG21" s="1911">
        <f t="shared" si="42"/>
        <v>0</v>
      </c>
      <c r="AH21" s="1117"/>
    </row>
    <row r="22" spans="1:34" s="1106" customFormat="1" ht="15" customHeight="1">
      <c r="A22" s="580"/>
      <c r="B22" s="1789" t="s">
        <v>1681</v>
      </c>
      <c r="C22" s="1790"/>
      <c r="D22" s="1789"/>
      <c r="E22" s="1611"/>
      <c r="F22" s="1611"/>
      <c r="G22" s="1941">
        <f>G699+G727+G755+G783</f>
        <v>0</v>
      </c>
      <c r="H22" s="1940">
        <f t="shared" ref="H22:M22" si="46">H699+H727+H755+H783</f>
        <v>0</v>
      </c>
      <c r="I22" s="1941">
        <f t="shared" si="46"/>
        <v>0</v>
      </c>
      <c r="J22" s="1940">
        <f t="shared" si="46"/>
        <v>0</v>
      </c>
      <c r="K22" s="82">
        <f t="shared" si="46"/>
        <v>0</v>
      </c>
      <c r="L22" s="82">
        <f t="shared" si="46"/>
        <v>0</v>
      </c>
      <c r="M22" s="82">
        <f t="shared" si="46"/>
        <v>0</v>
      </c>
      <c r="N22" s="1629" t="str">
        <f>IF(M22&gt;0,M22/K22, "")</f>
        <v/>
      </c>
      <c r="O22" s="1940">
        <f t="shared" ref="O22:R22" si="47">O699+O727+O755+O783</f>
        <v>0</v>
      </c>
      <c r="P22" s="82">
        <f t="shared" si="47"/>
        <v>0</v>
      </c>
      <c r="Q22" s="82">
        <f t="shared" si="47"/>
        <v>0</v>
      </c>
      <c r="R22" s="82">
        <f t="shared" si="47"/>
        <v>0</v>
      </c>
      <c r="S22" s="1629" t="str">
        <f>IF(R22&gt;0,R22/P22, "")</f>
        <v/>
      </c>
      <c r="T22" s="1707">
        <f>T699+T755</f>
        <v>0</v>
      </c>
      <c r="U22" s="1706">
        <f>U699+U755</f>
        <v>0</v>
      </c>
      <c r="V22" s="1708" t="str">
        <f>IF(AND(ISNUMBER(T699), ISNUMBER(V699), ISNUMBER(T755), ISNUMBER(V755), T22&gt;0), (T699*V699+T755*V755)/T22, "")</f>
        <v/>
      </c>
      <c r="W22" s="1951" t="str">
        <f>IF(AND(ISNUMBER(AG699), ISNUMBER(W699), ISNUMBER(AG755), ISNUMBER(W755), AG22&gt;0), (AG699*W699+AG755*W755)/AG22, "")</f>
        <v/>
      </c>
      <c r="X22" s="1951" t="str">
        <f>IF(AND(ISNUMBER(U699), ISNUMBER(X699), ISNUMBER(U755), ISNUMBER(X755), U22&gt;0), (U699*X699+U755*X755)/U22, "")</f>
        <v/>
      </c>
      <c r="Y22" s="1705">
        <f>Y699+Y755</f>
        <v>0</v>
      </c>
      <c r="Z22" s="1635" t="str">
        <f>IF(T22&gt;0,Y22/T22, "")</f>
        <v/>
      </c>
      <c r="AA22" s="1705">
        <f>AA699+AA755</f>
        <v>0</v>
      </c>
      <c r="AB22" s="1867"/>
      <c r="AC22" s="1706">
        <f>K727+K783</f>
        <v>0</v>
      </c>
      <c r="AD22" s="2076">
        <f>M727+M783</f>
        <v>0</v>
      </c>
      <c r="AE22" s="1635" t="str">
        <f>IF(AC22&gt;0, (M727+M783)/AC22, "")</f>
        <v/>
      </c>
      <c r="AF22" s="2073">
        <f t="shared" si="41"/>
        <v>0</v>
      </c>
      <c r="AG22" s="1911">
        <f t="shared" si="42"/>
        <v>0</v>
      </c>
      <c r="AH22" s="1117"/>
    </row>
    <row r="23" spans="1:34" s="1106" customFormat="1" ht="15" customHeight="1">
      <c r="A23" s="580"/>
      <c r="B23" s="1789" t="s">
        <v>1683</v>
      </c>
      <c r="C23" s="1790"/>
      <c r="D23" s="1789"/>
      <c r="E23" s="1611"/>
      <c r="F23" s="1611"/>
      <c r="G23" s="1941">
        <f>G808+G833</f>
        <v>0</v>
      </c>
      <c r="H23" s="1940">
        <f t="shared" ref="H23:M23" si="48">H808+H833</f>
        <v>0</v>
      </c>
      <c r="I23" s="1941">
        <f t="shared" si="48"/>
        <v>0</v>
      </c>
      <c r="J23" s="1940">
        <f t="shared" si="48"/>
        <v>0</v>
      </c>
      <c r="K23" s="82">
        <f t="shared" si="48"/>
        <v>0</v>
      </c>
      <c r="L23" s="82">
        <f t="shared" si="48"/>
        <v>0</v>
      </c>
      <c r="M23" s="82">
        <f t="shared" si="48"/>
        <v>0</v>
      </c>
      <c r="N23" s="1629" t="str">
        <f t="shared" si="38"/>
        <v/>
      </c>
      <c r="O23" s="1940">
        <f t="shared" ref="O23:R23" si="49">O808+O833</f>
        <v>0</v>
      </c>
      <c r="P23" s="82">
        <f t="shared" si="49"/>
        <v>0</v>
      </c>
      <c r="Q23" s="82">
        <f t="shared" si="49"/>
        <v>0</v>
      </c>
      <c r="R23" s="82">
        <f t="shared" si="49"/>
        <v>0</v>
      </c>
      <c r="S23" s="1629" t="str">
        <f t="shared" si="40"/>
        <v/>
      </c>
      <c r="T23" s="1707">
        <f t="shared" ref="T23:AA23" si="50">T808</f>
        <v>0</v>
      </c>
      <c r="U23" s="1706">
        <f t="shared" si="50"/>
        <v>0</v>
      </c>
      <c r="V23" s="1708" t="str">
        <f t="shared" si="50"/>
        <v/>
      </c>
      <c r="W23" s="1951" t="str">
        <f t="shared" si="50"/>
        <v/>
      </c>
      <c r="X23" s="1951" t="str">
        <f t="shared" si="50"/>
        <v/>
      </c>
      <c r="Y23" s="1705">
        <f t="shared" si="50"/>
        <v>0</v>
      </c>
      <c r="Z23" s="1635" t="str">
        <f t="shared" si="50"/>
        <v/>
      </c>
      <c r="AA23" s="1705">
        <f t="shared" si="50"/>
        <v>0</v>
      </c>
      <c r="AB23" s="1867"/>
      <c r="AC23" s="1706">
        <f>K833</f>
        <v>0</v>
      </c>
      <c r="AD23" s="2076">
        <f>M833</f>
        <v>0</v>
      </c>
      <c r="AE23" s="1635" t="str">
        <f>N833</f>
        <v/>
      </c>
      <c r="AF23" s="2073">
        <f t="shared" si="41"/>
        <v>0</v>
      </c>
      <c r="AG23" s="1911">
        <f t="shared" si="42"/>
        <v>0</v>
      </c>
      <c r="AH23" s="1117"/>
    </row>
    <row r="24" spans="1:34" s="1106" customFormat="1" ht="15" customHeight="1">
      <c r="A24" s="580"/>
      <c r="B24" s="1789" t="s">
        <v>1684</v>
      </c>
      <c r="C24" s="1790"/>
      <c r="D24" s="1789"/>
      <c r="E24" s="1611"/>
      <c r="F24" s="1611"/>
      <c r="G24" s="1941">
        <f>G836+G839</f>
        <v>0</v>
      </c>
      <c r="H24" s="1940">
        <f t="shared" ref="H24:M24" si="51">H836+H839</f>
        <v>0</v>
      </c>
      <c r="I24" s="1941">
        <f t="shared" si="51"/>
        <v>0</v>
      </c>
      <c r="J24" s="1940">
        <f t="shared" si="51"/>
        <v>0</v>
      </c>
      <c r="K24" s="82">
        <f t="shared" si="51"/>
        <v>0</v>
      </c>
      <c r="L24" s="82">
        <f t="shared" si="51"/>
        <v>0</v>
      </c>
      <c r="M24" s="82">
        <f t="shared" si="51"/>
        <v>0</v>
      </c>
      <c r="N24" s="1629" t="str">
        <f t="shared" si="38"/>
        <v/>
      </c>
      <c r="O24" s="1940">
        <f t="shared" ref="O24:R24" si="52">O836+O839</f>
        <v>0</v>
      </c>
      <c r="P24" s="82">
        <f t="shared" si="52"/>
        <v>0</v>
      </c>
      <c r="Q24" s="82">
        <f t="shared" si="52"/>
        <v>0</v>
      </c>
      <c r="R24" s="82">
        <f t="shared" si="52"/>
        <v>0</v>
      </c>
      <c r="S24" s="1629" t="str">
        <f t="shared" si="40"/>
        <v/>
      </c>
      <c r="T24" s="1707">
        <f>T836</f>
        <v>0</v>
      </c>
      <c r="U24" s="1706">
        <f>U836</f>
        <v>0</v>
      </c>
      <c r="V24" s="1708" t="str">
        <f>IF(ISBLANK(V836), "", V836)</f>
        <v/>
      </c>
      <c r="W24" s="1951" t="str">
        <f>IF(ISBLANK(W836), "", W836)</f>
        <v/>
      </c>
      <c r="X24" s="1951" t="str">
        <f>IF(ISBLANK(X836), "", X836)</f>
        <v/>
      </c>
      <c r="Y24" s="1705">
        <f>Y836</f>
        <v>0</v>
      </c>
      <c r="Z24" s="1635" t="str">
        <f>Z836</f>
        <v/>
      </c>
      <c r="AA24" s="1705">
        <f>AA836</f>
        <v>0</v>
      </c>
      <c r="AB24" s="1867"/>
      <c r="AC24" s="1706">
        <f>K839</f>
        <v>0</v>
      </c>
      <c r="AD24" s="2076">
        <f>M839</f>
        <v>0</v>
      </c>
      <c r="AE24" s="1635" t="str">
        <f>N839</f>
        <v/>
      </c>
      <c r="AF24" s="2073">
        <f t="shared" si="41"/>
        <v>0</v>
      </c>
      <c r="AG24" s="1911">
        <f t="shared" si="42"/>
        <v>0</v>
      </c>
      <c r="AH24" s="1117"/>
    </row>
    <row r="25" spans="1:34" s="1106" customFormat="1" ht="15" customHeight="1">
      <c r="A25" s="580"/>
      <c r="B25" s="1612" t="s">
        <v>1696</v>
      </c>
      <c r="C25" s="1612"/>
      <c r="D25" s="1612"/>
      <c r="E25" s="1612"/>
      <c r="F25" s="1612"/>
      <c r="G25" s="1941">
        <f>G850+G859</f>
        <v>0</v>
      </c>
      <c r="H25" s="1940">
        <f t="shared" ref="H25:M25" si="53">H850+H859</f>
        <v>0</v>
      </c>
      <c r="I25" s="1941">
        <f t="shared" si="53"/>
        <v>0</v>
      </c>
      <c r="J25" s="1940">
        <f t="shared" si="53"/>
        <v>0</v>
      </c>
      <c r="K25" s="82">
        <f t="shared" si="53"/>
        <v>0</v>
      </c>
      <c r="L25" s="82">
        <f t="shared" si="53"/>
        <v>0</v>
      </c>
      <c r="M25" s="82">
        <f t="shared" si="53"/>
        <v>0</v>
      </c>
      <c r="N25" s="1629" t="str">
        <f t="shared" si="38"/>
        <v/>
      </c>
      <c r="O25" s="1940">
        <f t="shared" ref="O25:R25" si="54">O850+O859</f>
        <v>0</v>
      </c>
      <c r="P25" s="82">
        <f t="shared" si="54"/>
        <v>0</v>
      </c>
      <c r="Q25" s="82">
        <f t="shared" si="54"/>
        <v>0</v>
      </c>
      <c r="R25" s="82">
        <f t="shared" si="54"/>
        <v>0</v>
      </c>
      <c r="S25" s="1629" t="str">
        <f t="shared" si="40"/>
        <v/>
      </c>
      <c r="T25" s="1707">
        <f>T850</f>
        <v>0</v>
      </c>
      <c r="U25" s="1706">
        <f>U850</f>
        <v>0</v>
      </c>
      <c r="V25" s="1708" t="str">
        <f>IF(ISBLANK(V850), "", V850)</f>
        <v/>
      </c>
      <c r="W25" s="1951" t="str">
        <f>IF(ISBLANK(W850), "", W850)</f>
        <v/>
      </c>
      <c r="X25" s="1951" t="str">
        <f>IF(ISBLANK(X850), "", X850)</f>
        <v/>
      </c>
      <c r="Y25" s="1705">
        <f>Y850</f>
        <v>0</v>
      </c>
      <c r="Z25" s="1635" t="str">
        <f>Z850</f>
        <v/>
      </c>
      <c r="AA25" s="1705">
        <f>AA850</f>
        <v>0</v>
      </c>
      <c r="AB25" s="1867"/>
      <c r="AC25" s="1706">
        <f>K859</f>
        <v>0</v>
      </c>
      <c r="AD25" s="2076">
        <f>M859</f>
        <v>0</v>
      </c>
      <c r="AE25" s="1635" t="str">
        <f>N859</f>
        <v/>
      </c>
      <c r="AF25" s="2073">
        <f t="shared" si="41"/>
        <v>0</v>
      </c>
      <c r="AG25" s="1911">
        <f t="shared" si="42"/>
        <v>0</v>
      </c>
      <c r="AH25" s="1117"/>
    </row>
    <row r="26" spans="1:34" s="1106" customFormat="1" ht="15" customHeight="1">
      <c r="A26" s="580"/>
      <c r="B26" s="1612" t="s">
        <v>1712</v>
      </c>
      <c r="C26" s="1612"/>
      <c r="D26" s="1612"/>
      <c r="E26" s="1612"/>
      <c r="F26" s="1612"/>
      <c r="G26" s="1941">
        <f>G862+G864</f>
        <v>0</v>
      </c>
      <c r="H26" s="1940">
        <f t="shared" ref="H26:M26" si="55">H862+H864</f>
        <v>0</v>
      </c>
      <c r="I26" s="1941">
        <f t="shared" si="55"/>
        <v>0</v>
      </c>
      <c r="J26" s="1940">
        <f t="shared" si="55"/>
        <v>0</v>
      </c>
      <c r="K26" s="82">
        <f t="shared" si="55"/>
        <v>0</v>
      </c>
      <c r="L26" s="82">
        <f t="shared" si="55"/>
        <v>0</v>
      </c>
      <c r="M26" s="82">
        <f t="shared" si="55"/>
        <v>0</v>
      </c>
      <c r="N26" s="1629" t="str">
        <f t="shared" si="38"/>
        <v/>
      </c>
      <c r="O26" s="1940">
        <f t="shared" ref="O26:R26" si="56">O862+O864</f>
        <v>0</v>
      </c>
      <c r="P26" s="82">
        <f t="shared" si="56"/>
        <v>0</v>
      </c>
      <c r="Q26" s="82">
        <f t="shared" si="56"/>
        <v>0</v>
      </c>
      <c r="R26" s="82">
        <f t="shared" si="56"/>
        <v>0</v>
      </c>
      <c r="S26" s="1629" t="str">
        <f t="shared" si="40"/>
        <v/>
      </c>
      <c r="T26" s="1707">
        <f>T862</f>
        <v>0</v>
      </c>
      <c r="U26" s="1706">
        <f>U862</f>
        <v>0</v>
      </c>
      <c r="V26" s="1708" t="str">
        <f>IF(ISBLANK(V862), "", V862)</f>
        <v/>
      </c>
      <c r="W26" s="1951" t="str">
        <f>IF(ISBLANK(W862), "", W862)</f>
        <v/>
      </c>
      <c r="X26" s="1951" t="str">
        <f>IF(ISBLANK(X862), "", X862)</f>
        <v/>
      </c>
      <c r="Y26" s="1705">
        <f>Y862</f>
        <v>0</v>
      </c>
      <c r="Z26" s="1635" t="str">
        <f>Z862</f>
        <v/>
      </c>
      <c r="AA26" s="1705">
        <f>AA862</f>
        <v>0</v>
      </c>
      <c r="AB26" s="1867"/>
      <c r="AC26" s="1706">
        <f>K864</f>
        <v>0</v>
      </c>
      <c r="AD26" s="2076">
        <f>M864</f>
        <v>0</v>
      </c>
      <c r="AE26" s="1635" t="str">
        <f>N864</f>
        <v/>
      </c>
      <c r="AF26" s="2073">
        <f t="shared" si="41"/>
        <v>0</v>
      </c>
      <c r="AG26" s="1911">
        <f t="shared" si="42"/>
        <v>0</v>
      </c>
      <c r="AH26" s="1117"/>
    </row>
    <row r="27" spans="1:34" s="1106" customFormat="1" ht="15" customHeight="1">
      <c r="A27" s="580"/>
      <c r="B27" s="1613" t="s">
        <v>1697</v>
      </c>
      <c r="C27" s="1613"/>
      <c r="D27" s="1613"/>
      <c r="E27" s="1613"/>
      <c r="F27" s="1613"/>
      <c r="G27" s="1942">
        <f>G886+G907</f>
        <v>0</v>
      </c>
      <c r="H27" s="1943">
        <f t="shared" ref="H27:M27" si="57">H886+H907</f>
        <v>0</v>
      </c>
      <c r="I27" s="1942">
        <f t="shared" si="57"/>
        <v>0</v>
      </c>
      <c r="J27" s="1943">
        <f t="shared" si="57"/>
        <v>0</v>
      </c>
      <c r="K27" s="1945">
        <f t="shared" si="57"/>
        <v>0</v>
      </c>
      <c r="L27" s="1945">
        <f t="shared" si="57"/>
        <v>0</v>
      </c>
      <c r="M27" s="1945">
        <f t="shared" si="57"/>
        <v>0</v>
      </c>
      <c r="N27" s="1685" t="str">
        <f t="shared" si="38"/>
        <v/>
      </c>
      <c r="O27" s="1943">
        <f t="shared" ref="O27:R27" si="58">O886+O907</f>
        <v>0</v>
      </c>
      <c r="P27" s="1945">
        <f t="shared" si="58"/>
        <v>0</v>
      </c>
      <c r="Q27" s="1945">
        <f t="shared" si="58"/>
        <v>0</v>
      </c>
      <c r="R27" s="1945">
        <f t="shared" si="58"/>
        <v>0</v>
      </c>
      <c r="S27" s="1685" t="str">
        <f t="shared" si="40"/>
        <v/>
      </c>
      <c r="T27" s="1948">
        <f t="shared" ref="T27:AA27" si="59">T886</f>
        <v>0</v>
      </c>
      <c r="U27" s="1866">
        <f t="shared" si="59"/>
        <v>0</v>
      </c>
      <c r="V27" s="1946" t="str">
        <f t="shared" si="59"/>
        <v/>
      </c>
      <c r="W27" s="1952" t="str">
        <f t="shared" si="59"/>
        <v/>
      </c>
      <c r="X27" s="1952" t="str">
        <f t="shared" si="59"/>
        <v/>
      </c>
      <c r="Y27" s="1947">
        <f t="shared" si="59"/>
        <v>0</v>
      </c>
      <c r="Z27" s="1636" t="str">
        <f t="shared" si="59"/>
        <v/>
      </c>
      <c r="AA27" s="1947">
        <f t="shared" si="59"/>
        <v>0</v>
      </c>
      <c r="AB27" s="1868"/>
      <c r="AC27" s="1866">
        <f>K907</f>
        <v>0</v>
      </c>
      <c r="AD27" s="2077">
        <f>M907</f>
        <v>0</v>
      </c>
      <c r="AE27" s="1636" t="str">
        <f>N907</f>
        <v/>
      </c>
      <c r="AF27" s="2074">
        <f t="shared" si="41"/>
        <v>0</v>
      </c>
      <c r="AG27" s="1919">
        <f t="shared" si="42"/>
        <v>0</v>
      </c>
      <c r="AH27" s="1117"/>
    </row>
    <row r="28" spans="1:34" s="1106" customFormat="1" ht="15" customHeight="1">
      <c r="A28" s="580"/>
      <c r="B28" s="1614" t="s">
        <v>1497</v>
      </c>
      <c r="C28" s="1697"/>
      <c r="D28" s="1614"/>
      <c r="E28" s="1614"/>
      <c r="F28" s="1614"/>
      <c r="G28" s="1371">
        <f t="shared" ref="G28:M28" si="60">SUM(G9:G13,G15:G18,G20:G27)</f>
        <v>0</v>
      </c>
      <c r="H28" s="1944">
        <f t="shared" si="60"/>
        <v>0</v>
      </c>
      <c r="I28" s="1371">
        <f t="shared" si="60"/>
        <v>0</v>
      </c>
      <c r="J28" s="1944">
        <f t="shared" si="60"/>
        <v>0</v>
      </c>
      <c r="K28" s="1370">
        <f t="shared" si="60"/>
        <v>0</v>
      </c>
      <c r="L28" s="1370">
        <f t="shared" si="60"/>
        <v>0</v>
      </c>
      <c r="M28" s="1370">
        <f t="shared" si="60"/>
        <v>0</v>
      </c>
      <c r="N28" s="1625" t="str">
        <f t="shared" si="38"/>
        <v/>
      </c>
      <c r="O28" s="1944">
        <f>SUM(O9:O13,O15:O18,O20:O27)</f>
        <v>0</v>
      </c>
      <c r="P28" s="1370">
        <f>SUM(P9:P13,P15:P18,P20:P27)</f>
        <v>0</v>
      </c>
      <c r="Q28" s="1370">
        <f>SUM(Q9:Q13,Q15:Q18,Q20:Q27)</f>
        <v>0</v>
      </c>
      <c r="R28" s="1370">
        <f>SUM(R9:R13,R15:R18,R20:R27)</f>
        <v>0</v>
      </c>
      <c r="S28" s="1625" t="str">
        <f t="shared" si="40"/>
        <v/>
      </c>
      <c r="T28" s="1949">
        <f>SUM(T9:T13,T15:T18,T20:T27)</f>
        <v>0</v>
      </c>
      <c r="U28" s="1622">
        <f>SUM(U9:U13,U15:U18,U20:U27)</f>
        <v>0</v>
      </c>
      <c r="V28" s="1640" t="str">
        <f>IF(T28&gt;0, SUMPRODUCT(T9:T27,V9:V27)/T28, "")</f>
        <v/>
      </c>
      <c r="W28" s="1953" t="str">
        <f>IF(AG28&gt;0, SUMPRODUCT(AG9:AG27,W9:W27)/AG28, "")</f>
        <v/>
      </c>
      <c r="X28" s="1953" t="str">
        <f>IF(U28&gt;0, SUMPRODUCT(U9:U27,X9:X27)/U28, "")</f>
        <v/>
      </c>
      <c r="Y28" s="1622">
        <f>SUM(Y9:Y13,Y15:Y18,Y20:Y27)</f>
        <v>0</v>
      </c>
      <c r="Z28" s="1638" t="str">
        <f>IF(T28&gt;0, SUMPRODUCT(T9:T27,Z9:Z27)/T28, "")</f>
        <v/>
      </c>
      <c r="AA28" s="1622">
        <f>SUM(AA9:AA13,AA15:AA18,AA20:AA27)</f>
        <v>0</v>
      </c>
      <c r="AB28" s="1622">
        <f>SUM(AB9:AB13,AB15:AB18,AB20:AB27)</f>
        <v>0</v>
      </c>
      <c r="AC28" s="1622">
        <f>SUM(AC9:AC13,AC15:AC18,AC20:AC27)</f>
        <v>0</v>
      </c>
      <c r="AD28" s="1622">
        <f>SUM(AD9:AD13,AD15:AD18,AD20:AD27)</f>
        <v>0</v>
      </c>
      <c r="AE28" s="1638" t="str">
        <f>IF(AC28&gt;0, SUMPRODUCT(AC9:AC27,AE9:AE27)/AC28, "")</f>
        <v/>
      </c>
      <c r="AF28" s="1622">
        <f>SUM(AF9:AF13,AF15:AF18,AF20:AF27)</f>
        <v>0</v>
      </c>
      <c r="AG28" s="1777">
        <f t="shared" si="42"/>
        <v>0</v>
      </c>
      <c r="AH28" s="1117"/>
    </row>
    <row r="29" spans="1:34" s="1805" customFormat="1" ht="45" customHeight="1">
      <c r="A29" s="1451" t="s">
        <v>1567</v>
      </c>
      <c r="B29" s="1474"/>
      <c r="C29" s="1803"/>
      <c r="D29" s="1804"/>
      <c r="E29" s="1804"/>
      <c r="F29" s="1804"/>
      <c r="G29" s="2086"/>
      <c r="H29" s="1804"/>
      <c r="I29" s="1804"/>
      <c r="AH29" s="1806"/>
    </row>
    <row r="30" spans="1:34" s="1805" customFormat="1" ht="30" customHeight="1">
      <c r="A30" s="1451" t="s">
        <v>1568</v>
      </c>
      <c r="B30" s="1474"/>
      <c r="C30" s="1803"/>
      <c r="D30" s="1804"/>
      <c r="E30" s="1804"/>
      <c r="F30" s="1804"/>
      <c r="G30" s="2086"/>
      <c r="H30" s="1804"/>
      <c r="I30" s="1804"/>
      <c r="AH30" s="1806"/>
    </row>
    <row r="31" spans="1:34" s="965" customFormat="1" ht="45" customHeight="1">
      <c r="A31" s="1452" t="s">
        <v>1838</v>
      </c>
      <c r="B31" s="1807"/>
      <c r="C31" s="1579"/>
      <c r="D31" s="1185"/>
      <c r="E31" s="1185"/>
      <c r="F31" s="1185"/>
      <c r="G31" s="1169"/>
      <c r="H31" s="1185"/>
      <c r="I31" s="1185"/>
      <c r="AA31" s="1420"/>
      <c r="AC31" s="1805"/>
      <c r="AD31" s="1805"/>
      <c r="AE31" s="1805"/>
      <c r="AF31" s="1805"/>
      <c r="AG31" s="1812"/>
      <c r="AH31" s="1145"/>
    </row>
    <row r="32" spans="1:34" s="1106" customFormat="1" ht="15" customHeight="1">
      <c r="A32" s="580"/>
      <c r="B32" s="1518">
        <v>1</v>
      </c>
      <c r="C32" s="1518" t="s">
        <v>1571</v>
      </c>
      <c r="D32" s="1651"/>
      <c r="E32" s="1651"/>
      <c r="F32" s="1647"/>
      <c r="G32" s="2087"/>
      <c r="H32" s="1535"/>
      <c r="I32" s="1773"/>
      <c r="J32" s="1624"/>
      <c r="K32" s="1620"/>
      <c r="L32" s="1536"/>
      <c r="M32" s="1536"/>
      <c r="N32" s="1628" t="str">
        <f>IF(K32&gt;0,M32/K32, "")</f>
        <v/>
      </c>
      <c r="O32" s="1624"/>
      <c r="P32" s="1620"/>
      <c r="Q32" s="1536"/>
      <c r="R32" s="1536"/>
      <c r="S32" s="1628" t="str">
        <f>IF(P32&gt;0,R32/P32, "")</f>
        <v/>
      </c>
      <c r="T32" s="1624"/>
      <c r="U32" s="1620"/>
      <c r="V32" s="1537"/>
      <c r="W32" s="1538"/>
      <c r="X32" s="1538"/>
      <c r="Y32" s="1536"/>
      <c r="Z32" s="1634" t="str">
        <f>IF(T32&gt;0,Y32/T32, "")</f>
        <v/>
      </c>
      <c r="AA32" s="1536"/>
      <c r="AB32" s="1667"/>
      <c r="AC32" s="1604"/>
      <c r="AD32" s="1604"/>
      <c r="AE32" s="1604"/>
      <c r="AF32" s="1604"/>
      <c r="AG32" s="1910">
        <f>T32-U32</f>
        <v>0</v>
      </c>
      <c r="AH32" s="1117"/>
    </row>
    <row r="33" spans="1:34" s="1106" customFormat="1" ht="15" customHeight="1">
      <c r="A33" s="580"/>
      <c r="B33" s="1525">
        <f>B32+1</f>
        <v>2</v>
      </c>
      <c r="C33" s="1656" t="s">
        <v>1572</v>
      </c>
      <c r="D33" s="1652"/>
      <c r="E33" s="1652"/>
      <c r="F33" s="1648"/>
      <c r="G33" s="2088"/>
      <c r="H33" s="1540"/>
      <c r="I33" s="1774"/>
      <c r="J33" s="1626"/>
      <c r="K33" s="1599"/>
      <c r="L33" s="1541"/>
      <c r="M33" s="1541"/>
      <c r="N33" s="2079" t="str">
        <f t="shared" ref="N33" si="61">IF(K33&gt;0,M33/K33, "")</f>
        <v/>
      </c>
      <c r="O33" s="1626"/>
      <c r="P33" s="1599"/>
      <c r="Q33" s="1541"/>
      <c r="R33" s="1541"/>
      <c r="S33" s="2079" t="str">
        <f t="shared" ref="S33" si="62">IF(P33&gt;0,R33/P33, "")</f>
        <v/>
      </c>
      <c r="T33" s="1626"/>
      <c r="U33" s="1599"/>
      <c r="V33" s="1542"/>
      <c r="W33" s="1543"/>
      <c r="X33" s="1543"/>
      <c r="Y33" s="1541"/>
      <c r="Z33" s="2078" t="str">
        <f t="shared" ref="Z33" si="63">IF(T33&gt;0,Y33/T33, "")</f>
        <v/>
      </c>
      <c r="AA33" s="1541"/>
      <c r="AB33" s="1668"/>
      <c r="AC33" s="1604"/>
      <c r="AD33" s="1604"/>
      <c r="AE33" s="1604"/>
      <c r="AF33" s="1604"/>
      <c r="AG33" s="1911">
        <f t="shared" ref="AG33:AG44" si="64">T33-U33</f>
        <v>0</v>
      </c>
      <c r="AH33" s="1117"/>
    </row>
    <row r="34" spans="1:34" s="1106" customFormat="1" ht="15" customHeight="1">
      <c r="A34" s="580"/>
      <c r="B34" s="1525">
        <f t="shared" ref="B34:B44" si="65">B33+1</f>
        <v>3</v>
      </c>
      <c r="C34" s="1656" t="s">
        <v>1573</v>
      </c>
      <c r="D34" s="1652"/>
      <c r="E34" s="1652"/>
      <c r="F34" s="1648"/>
      <c r="G34" s="2088"/>
      <c r="H34" s="1546"/>
      <c r="I34" s="1775"/>
      <c r="J34" s="1626"/>
      <c r="K34" s="1599"/>
      <c r="L34" s="1541"/>
      <c r="M34" s="1541"/>
      <c r="N34" s="1629" t="str">
        <f t="shared" ref="N34:N44" si="66">IF(K34&gt;0,M34/K34, "")</f>
        <v/>
      </c>
      <c r="O34" s="1626"/>
      <c r="P34" s="1599"/>
      <c r="Q34" s="1541"/>
      <c r="R34" s="1541"/>
      <c r="S34" s="1629" t="str">
        <f t="shared" ref="S34:S44" si="67">IF(P34&gt;0,R34/P34, "")</f>
        <v/>
      </c>
      <c r="T34" s="1626"/>
      <c r="U34" s="1599"/>
      <c r="V34" s="1542"/>
      <c r="W34" s="1543"/>
      <c r="X34" s="1543"/>
      <c r="Y34" s="1541"/>
      <c r="Z34" s="1635" t="str">
        <f t="shared" ref="Z34:Z44" si="68">IF(T34&gt;0,Y34/T34, "")</f>
        <v/>
      </c>
      <c r="AA34" s="1541"/>
      <c r="AB34" s="1668"/>
      <c r="AC34" s="1604"/>
      <c r="AD34" s="1604"/>
      <c r="AE34" s="1604"/>
      <c r="AF34" s="1604"/>
      <c r="AG34" s="1911">
        <f t="shared" si="64"/>
        <v>0</v>
      </c>
      <c r="AH34" s="1117"/>
    </row>
    <row r="35" spans="1:34" s="1106" customFormat="1" ht="15" customHeight="1">
      <c r="A35" s="580"/>
      <c r="B35" s="1525">
        <f t="shared" si="65"/>
        <v>4</v>
      </c>
      <c r="C35" s="1656" t="s">
        <v>1574</v>
      </c>
      <c r="D35" s="1652"/>
      <c r="E35" s="1652"/>
      <c r="F35" s="1648"/>
      <c r="G35" s="103"/>
      <c r="H35" s="1981"/>
      <c r="I35" s="1774"/>
      <c r="J35" s="1626"/>
      <c r="K35" s="1599"/>
      <c r="L35" s="1541"/>
      <c r="M35" s="1541"/>
      <c r="N35" s="1629" t="str">
        <f t="shared" si="66"/>
        <v/>
      </c>
      <c r="O35" s="1626"/>
      <c r="P35" s="1599"/>
      <c r="Q35" s="1541"/>
      <c r="R35" s="1541"/>
      <c r="S35" s="1629" t="str">
        <f t="shared" si="67"/>
        <v/>
      </c>
      <c r="T35" s="1626"/>
      <c r="U35" s="1599"/>
      <c r="V35" s="1542"/>
      <c r="W35" s="1543"/>
      <c r="X35" s="1543"/>
      <c r="Y35" s="1541"/>
      <c r="Z35" s="1635" t="str">
        <f t="shared" si="68"/>
        <v/>
      </c>
      <c r="AA35" s="1541"/>
      <c r="AB35" s="1668"/>
      <c r="AC35" s="1604"/>
      <c r="AD35" s="1604"/>
      <c r="AE35" s="1604"/>
      <c r="AF35" s="1604"/>
      <c r="AG35" s="1911">
        <f t="shared" si="64"/>
        <v>0</v>
      </c>
      <c r="AH35" s="1117"/>
    </row>
    <row r="36" spans="1:34" s="1106" customFormat="1" ht="15" customHeight="1">
      <c r="A36" s="580"/>
      <c r="B36" s="1525">
        <f t="shared" si="65"/>
        <v>5</v>
      </c>
      <c r="C36" s="1656" t="s">
        <v>1575</v>
      </c>
      <c r="D36" s="1652"/>
      <c r="E36" s="1652"/>
      <c r="F36" s="1648"/>
      <c r="G36" s="2088"/>
      <c r="H36" s="1540"/>
      <c r="I36" s="1774"/>
      <c r="J36" s="1626"/>
      <c r="K36" s="1599"/>
      <c r="L36" s="1541"/>
      <c r="M36" s="1541"/>
      <c r="N36" s="1629" t="str">
        <f t="shared" si="66"/>
        <v/>
      </c>
      <c r="O36" s="1626"/>
      <c r="P36" s="1599"/>
      <c r="Q36" s="1541"/>
      <c r="R36" s="1541"/>
      <c r="S36" s="1629" t="str">
        <f t="shared" si="67"/>
        <v/>
      </c>
      <c r="T36" s="1626"/>
      <c r="U36" s="1599"/>
      <c r="V36" s="1542"/>
      <c r="W36" s="1543"/>
      <c r="X36" s="1543"/>
      <c r="Y36" s="1541"/>
      <c r="Z36" s="1635" t="str">
        <f t="shared" si="68"/>
        <v/>
      </c>
      <c r="AA36" s="1541"/>
      <c r="AB36" s="1668"/>
      <c r="AC36" s="1604"/>
      <c r="AD36" s="1604"/>
      <c r="AE36" s="1604"/>
      <c r="AF36" s="1604"/>
      <c r="AG36" s="1911">
        <f t="shared" si="64"/>
        <v>0</v>
      </c>
      <c r="AH36" s="1117"/>
    </row>
    <row r="37" spans="1:34" s="1106" customFormat="1" ht="15" customHeight="1">
      <c r="A37" s="580"/>
      <c r="B37" s="1525">
        <f t="shared" si="65"/>
        <v>6</v>
      </c>
      <c r="C37" s="1656" t="s">
        <v>1576</v>
      </c>
      <c r="D37" s="1652"/>
      <c r="E37" s="1652"/>
      <c r="F37" s="1648"/>
      <c r="G37" s="2088"/>
      <c r="H37" s="1540"/>
      <c r="I37" s="1774"/>
      <c r="J37" s="1626"/>
      <c r="K37" s="1599"/>
      <c r="L37" s="1541"/>
      <c r="M37" s="1541"/>
      <c r="N37" s="1629" t="str">
        <f t="shared" si="66"/>
        <v/>
      </c>
      <c r="O37" s="1626"/>
      <c r="P37" s="1599"/>
      <c r="Q37" s="1541"/>
      <c r="R37" s="1541"/>
      <c r="S37" s="1629" t="str">
        <f t="shared" si="67"/>
        <v/>
      </c>
      <c r="T37" s="1626"/>
      <c r="U37" s="1599"/>
      <c r="V37" s="1542"/>
      <c r="W37" s="1543"/>
      <c r="X37" s="1543"/>
      <c r="Y37" s="1541"/>
      <c r="Z37" s="1635" t="str">
        <f t="shared" si="68"/>
        <v/>
      </c>
      <c r="AA37" s="1541"/>
      <c r="AB37" s="1668"/>
      <c r="AC37" s="1604"/>
      <c r="AD37" s="1604"/>
      <c r="AE37" s="1604"/>
      <c r="AF37" s="1604"/>
      <c r="AG37" s="1911">
        <f t="shared" si="64"/>
        <v>0</v>
      </c>
      <c r="AH37" s="1117"/>
    </row>
    <row r="38" spans="1:34" s="1106" customFormat="1" ht="15" customHeight="1">
      <c r="A38" s="580"/>
      <c r="B38" s="1525">
        <f t="shared" si="65"/>
        <v>7</v>
      </c>
      <c r="C38" s="1656" t="s">
        <v>1577</v>
      </c>
      <c r="D38" s="1652"/>
      <c r="E38" s="1652"/>
      <c r="F38" s="1648"/>
      <c r="G38" s="2088"/>
      <c r="H38" s="1540"/>
      <c r="I38" s="1774"/>
      <c r="J38" s="1626"/>
      <c r="K38" s="1599"/>
      <c r="L38" s="1541"/>
      <c r="M38" s="1541"/>
      <c r="N38" s="1629" t="str">
        <f t="shared" si="66"/>
        <v/>
      </c>
      <c r="O38" s="1626"/>
      <c r="P38" s="1599"/>
      <c r="Q38" s="1541"/>
      <c r="R38" s="1541"/>
      <c r="S38" s="1629" t="str">
        <f t="shared" si="67"/>
        <v/>
      </c>
      <c r="T38" s="1626"/>
      <c r="U38" s="1599"/>
      <c r="V38" s="1542"/>
      <c r="W38" s="1543"/>
      <c r="X38" s="1543"/>
      <c r="Y38" s="1541"/>
      <c r="Z38" s="1635" t="str">
        <f t="shared" si="68"/>
        <v/>
      </c>
      <c r="AA38" s="1541"/>
      <c r="AB38" s="1668"/>
      <c r="AC38" s="1604"/>
      <c r="AD38" s="1604"/>
      <c r="AE38" s="1604"/>
      <c r="AF38" s="1604"/>
      <c r="AG38" s="1911">
        <f t="shared" si="64"/>
        <v>0</v>
      </c>
      <c r="AH38" s="1117"/>
    </row>
    <row r="39" spans="1:34" s="1106" customFormat="1" ht="15" customHeight="1">
      <c r="A39" s="580"/>
      <c r="B39" s="1525">
        <f t="shared" si="65"/>
        <v>8</v>
      </c>
      <c r="C39" s="1656" t="s">
        <v>1578</v>
      </c>
      <c r="D39" s="1652"/>
      <c r="E39" s="1652"/>
      <c r="F39" s="1648"/>
      <c r="G39" s="2088"/>
      <c r="H39" s="1540"/>
      <c r="I39" s="1774"/>
      <c r="J39" s="1626"/>
      <c r="K39" s="1599"/>
      <c r="L39" s="1541"/>
      <c r="M39" s="1541"/>
      <c r="N39" s="1629" t="str">
        <f t="shared" si="66"/>
        <v/>
      </c>
      <c r="O39" s="1626"/>
      <c r="P39" s="1599"/>
      <c r="Q39" s="1541"/>
      <c r="R39" s="1541"/>
      <c r="S39" s="1629" t="str">
        <f t="shared" si="67"/>
        <v/>
      </c>
      <c r="T39" s="1626"/>
      <c r="U39" s="1599"/>
      <c r="V39" s="1542"/>
      <c r="W39" s="1543"/>
      <c r="X39" s="1543"/>
      <c r="Y39" s="1541"/>
      <c r="Z39" s="1635" t="str">
        <f t="shared" si="68"/>
        <v/>
      </c>
      <c r="AA39" s="1541"/>
      <c r="AB39" s="1668"/>
      <c r="AC39" s="1604"/>
      <c r="AD39" s="1604"/>
      <c r="AE39" s="1604"/>
      <c r="AF39" s="1604"/>
      <c r="AG39" s="1911">
        <f t="shared" si="64"/>
        <v>0</v>
      </c>
      <c r="AH39" s="1117"/>
    </row>
    <row r="40" spans="1:34" s="1106" customFormat="1" ht="15" customHeight="1">
      <c r="A40" s="580"/>
      <c r="B40" s="1525">
        <f t="shared" si="65"/>
        <v>9</v>
      </c>
      <c r="C40" s="1656" t="s">
        <v>1579</v>
      </c>
      <c r="D40" s="1652"/>
      <c r="E40" s="1652"/>
      <c r="F40" s="1648"/>
      <c r="G40" s="2088"/>
      <c r="H40" s="1540"/>
      <c r="I40" s="1774"/>
      <c r="J40" s="1626"/>
      <c r="K40" s="1599"/>
      <c r="L40" s="1541"/>
      <c r="M40" s="1541"/>
      <c r="N40" s="1629" t="str">
        <f t="shared" si="66"/>
        <v/>
      </c>
      <c r="O40" s="1626"/>
      <c r="P40" s="1599"/>
      <c r="Q40" s="1541"/>
      <c r="R40" s="1541"/>
      <c r="S40" s="1629" t="str">
        <f t="shared" si="67"/>
        <v/>
      </c>
      <c r="T40" s="1626"/>
      <c r="U40" s="1599"/>
      <c r="V40" s="1542"/>
      <c r="W40" s="1543"/>
      <c r="X40" s="1543"/>
      <c r="Y40" s="1541"/>
      <c r="Z40" s="1635" t="str">
        <f t="shared" si="68"/>
        <v/>
      </c>
      <c r="AA40" s="1541"/>
      <c r="AB40" s="1668"/>
      <c r="AC40" s="1604"/>
      <c r="AD40" s="1604"/>
      <c r="AE40" s="1604"/>
      <c r="AF40" s="1604"/>
      <c r="AG40" s="1911">
        <f t="shared" si="64"/>
        <v>0</v>
      </c>
      <c r="AH40" s="1117"/>
    </row>
    <row r="41" spans="1:34" s="1106" customFormat="1" ht="15" customHeight="1">
      <c r="A41" s="580"/>
      <c r="B41" s="1525">
        <f t="shared" si="65"/>
        <v>10</v>
      </c>
      <c r="C41" s="1656" t="s">
        <v>1580</v>
      </c>
      <c r="D41" s="1652"/>
      <c r="E41" s="1652"/>
      <c r="F41" s="1648"/>
      <c r="G41" s="2088"/>
      <c r="H41" s="1540"/>
      <c r="I41" s="1774"/>
      <c r="J41" s="1626"/>
      <c r="K41" s="1599"/>
      <c r="L41" s="1541"/>
      <c r="M41" s="1541"/>
      <c r="N41" s="1629" t="str">
        <f t="shared" si="66"/>
        <v/>
      </c>
      <c r="O41" s="1626"/>
      <c r="P41" s="1599"/>
      <c r="Q41" s="1541"/>
      <c r="R41" s="1541"/>
      <c r="S41" s="1629" t="str">
        <f t="shared" si="67"/>
        <v/>
      </c>
      <c r="T41" s="1626"/>
      <c r="U41" s="1599"/>
      <c r="V41" s="1542"/>
      <c r="W41" s="1543"/>
      <c r="X41" s="1543"/>
      <c r="Y41" s="1541"/>
      <c r="Z41" s="1635" t="str">
        <f t="shared" si="68"/>
        <v/>
      </c>
      <c r="AA41" s="1541"/>
      <c r="AB41" s="1668"/>
      <c r="AC41" s="1604"/>
      <c r="AD41" s="1604"/>
      <c r="AE41" s="1604"/>
      <c r="AF41" s="1604"/>
      <c r="AG41" s="1911">
        <f t="shared" si="64"/>
        <v>0</v>
      </c>
      <c r="AH41" s="1117"/>
    </row>
    <row r="42" spans="1:34" s="1106" customFormat="1" ht="15" customHeight="1">
      <c r="A42" s="580"/>
      <c r="B42" s="1525">
        <f t="shared" si="65"/>
        <v>11</v>
      </c>
      <c r="C42" s="1656" t="s">
        <v>1581</v>
      </c>
      <c r="D42" s="1652"/>
      <c r="E42" s="1652"/>
      <c r="F42" s="1648"/>
      <c r="G42" s="2088"/>
      <c r="H42" s="1540"/>
      <c r="I42" s="1774"/>
      <c r="J42" s="1626"/>
      <c r="K42" s="1599"/>
      <c r="L42" s="1541"/>
      <c r="M42" s="1541"/>
      <c r="N42" s="1629" t="str">
        <f t="shared" si="66"/>
        <v/>
      </c>
      <c r="O42" s="1626"/>
      <c r="P42" s="1599"/>
      <c r="Q42" s="1541"/>
      <c r="R42" s="1541"/>
      <c r="S42" s="1629" t="str">
        <f t="shared" si="67"/>
        <v/>
      </c>
      <c r="T42" s="1626"/>
      <c r="U42" s="1599"/>
      <c r="V42" s="1542"/>
      <c r="W42" s="1543"/>
      <c r="X42" s="1543"/>
      <c r="Y42" s="1541"/>
      <c r="Z42" s="1635" t="str">
        <f t="shared" si="68"/>
        <v/>
      </c>
      <c r="AA42" s="1541"/>
      <c r="AB42" s="1668"/>
      <c r="AC42" s="1604"/>
      <c r="AD42" s="1604"/>
      <c r="AE42" s="1604"/>
      <c r="AF42" s="1604"/>
      <c r="AG42" s="1911">
        <f t="shared" si="64"/>
        <v>0</v>
      </c>
      <c r="AH42" s="1117"/>
    </row>
    <row r="43" spans="1:34" s="1106" customFormat="1" ht="15" customHeight="1">
      <c r="A43" s="580"/>
      <c r="B43" s="1533">
        <f t="shared" si="65"/>
        <v>12</v>
      </c>
      <c r="C43" s="1657" t="s">
        <v>1582</v>
      </c>
      <c r="D43" s="1653"/>
      <c r="E43" s="1653"/>
      <c r="F43" s="1649"/>
      <c r="G43" s="2089"/>
      <c r="H43" s="1547"/>
      <c r="I43" s="1776"/>
      <c r="J43" s="1630"/>
      <c r="K43" s="1751"/>
      <c r="L43" s="1631"/>
      <c r="M43" s="1631"/>
      <c r="N43" s="1632" t="str">
        <f t="shared" si="66"/>
        <v/>
      </c>
      <c r="O43" s="1630"/>
      <c r="P43" s="1751"/>
      <c r="Q43" s="1631"/>
      <c r="R43" s="1631"/>
      <c r="S43" s="1632" t="str">
        <f t="shared" si="67"/>
        <v/>
      </c>
      <c r="T43" s="1627"/>
      <c r="U43" s="1621"/>
      <c r="V43" s="1548"/>
      <c r="W43" s="1549"/>
      <c r="X43" s="1549"/>
      <c r="Y43" s="1532"/>
      <c r="Z43" s="1636" t="str">
        <f t="shared" si="68"/>
        <v/>
      </c>
      <c r="AA43" s="1532"/>
      <c r="AB43" s="1669"/>
      <c r="AC43" s="1604"/>
      <c r="AD43" s="1604"/>
      <c r="AE43" s="1604"/>
      <c r="AF43" s="1604"/>
      <c r="AG43" s="1912">
        <f t="shared" si="64"/>
        <v>0</v>
      </c>
      <c r="AH43" s="1117"/>
    </row>
    <row r="44" spans="1:34" s="1106" customFormat="1" ht="15" customHeight="1">
      <c r="A44" s="580"/>
      <c r="B44" s="1671">
        <f t="shared" si="65"/>
        <v>13</v>
      </c>
      <c r="C44" s="1615" t="s">
        <v>1497</v>
      </c>
      <c r="D44" s="1553"/>
      <c r="E44" s="1554"/>
      <c r="F44" s="1554"/>
      <c r="G44" s="1371">
        <f>SUM(G32:G43)</f>
        <v>0</v>
      </c>
      <c r="H44" s="1622">
        <f>SUM(H32:H43)</f>
        <v>0</v>
      </c>
      <c r="I44" s="1622">
        <f>SUM(I32:I43)</f>
        <v>0</v>
      </c>
      <c r="J44" s="1908">
        <f t="shared" ref="J44:M44" si="69">SUM(J32:J43)</f>
        <v>0</v>
      </c>
      <c r="K44" s="1622">
        <f t="shared" si="69"/>
        <v>0</v>
      </c>
      <c r="L44" s="1622">
        <f t="shared" si="69"/>
        <v>0</v>
      </c>
      <c r="M44" s="1622">
        <f t="shared" si="69"/>
        <v>0</v>
      </c>
      <c r="N44" s="1625" t="str">
        <f t="shared" si="66"/>
        <v/>
      </c>
      <c r="O44" s="1908">
        <f t="shared" ref="O44:R44" si="70">SUM(O32:O43)</f>
        <v>0</v>
      </c>
      <c r="P44" s="1622">
        <f t="shared" si="70"/>
        <v>0</v>
      </c>
      <c r="Q44" s="1622">
        <f t="shared" si="70"/>
        <v>0</v>
      </c>
      <c r="R44" s="1622">
        <f t="shared" si="70"/>
        <v>0</v>
      </c>
      <c r="S44" s="1625" t="str">
        <f t="shared" si="67"/>
        <v/>
      </c>
      <c r="T44" s="1637">
        <f t="shared" ref="T44:U44" si="71">SUM(T32:T43)</f>
        <v>0</v>
      </c>
      <c r="U44" s="1641">
        <f t="shared" si="71"/>
        <v>0</v>
      </c>
      <c r="V44" s="1640" t="str">
        <f>IF(T44&gt;0, SUMPRODUCT(T32:T43,V32:V43)/T44, "")</f>
        <v/>
      </c>
      <c r="W44" s="1638" t="str">
        <f>IF(AG44&gt;0, SUMPRODUCT(AG32:AG43,W32:W43)/AG44, "")</f>
        <v/>
      </c>
      <c r="X44" s="1638" t="str">
        <f>IF(U44&gt;0, SUMPRODUCT(U32:U43,X32:X43)/U44, "")</f>
        <v/>
      </c>
      <c r="Y44" s="1622">
        <f t="shared" ref="Y44:AA44" si="72">SUM(Y32:Y43)</f>
        <v>0</v>
      </c>
      <c r="Z44" s="1638" t="str">
        <f t="shared" si="68"/>
        <v/>
      </c>
      <c r="AA44" s="1622">
        <f t="shared" si="72"/>
        <v>0</v>
      </c>
      <c r="AB44" s="1623">
        <f t="shared" ref="AB44" si="73">SUM(AB32:AB43)</f>
        <v>0</v>
      </c>
      <c r="AC44" s="1604"/>
      <c r="AD44" s="1604"/>
      <c r="AE44" s="1604"/>
      <c r="AF44" s="1604"/>
      <c r="AG44" s="1777">
        <f t="shared" si="64"/>
        <v>0</v>
      </c>
      <c r="AH44" s="1117"/>
    </row>
    <row r="45" spans="1:34" s="1600" customFormat="1" ht="60" customHeight="1">
      <c r="A45" s="1633" t="s">
        <v>1839</v>
      </c>
      <c r="B45" s="1808"/>
      <c r="C45" s="1809"/>
      <c r="D45" s="1809"/>
      <c r="E45" s="1810"/>
      <c r="AC45" s="1805"/>
      <c r="AD45" s="1805"/>
      <c r="AE45" s="1805"/>
      <c r="AF45" s="1805"/>
      <c r="AH45" s="1605"/>
    </row>
    <row r="46" spans="1:34" s="965" customFormat="1" ht="15" customHeight="1">
      <c r="A46" s="580"/>
      <c r="B46" s="1518">
        <v>1</v>
      </c>
      <c r="C46" s="1518" t="s">
        <v>1571</v>
      </c>
      <c r="D46" s="1651"/>
      <c r="E46" s="1651"/>
      <c r="F46" s="1647"/>
      <c r="G46" s="2087"/>
      <c r="H46" s="1535"/>
      <c r="I46" s="1535"/>
      <c r="J46" s="1624"/>
      <c r="K46" s="1620"/>
      <c r="L46" s="1536"/>
      <c r="M46" s="1536"/>
      <c r="N46" s="1628" t="str">
        <f t="shared" ref="N46:N58" si="74">IF(K46&gt;0,M46/K46, "")</f>
        <v/>
      </c>
      <c r="O46" s="1703" t="str">
        <f>IF(ISNUMBER(J46), J46, "")</f>
        <v/>
      </c>
      <c r="P46" s="1702" t="str">
        <f t="shared" ref="P46:P57" si="75">IF(ISNUMBER(K46), K46, "")</f>
        <v/>
      </c>
      <c r="Q46" s="1702" t="str">
        <f t="shared" ref="Q46:Q57" si="76">IF(ISNUMBER(L46), L46, "")</f>
        <v/>
      </c>
      <c r="R46" s="2003" t="str">
        <f t="shared" ref="R46:S57" si="77">IF(ISNUMBER(M46), M46, "")</f>
        <v/>
      </c>
      <c r="S46" s="1921" t="str">
        <f t="shared" si="77"/>
        <v/>
      </c>
      <c r="T46" s="1645"/>
      <c r="U46" s="1899"/>
      <c r="V46" s="1520"/>
      <c r="W46" s="1520"/>
      <c r="X46" s="1520"/>
      <c r="Y46" s="1521"/>
      <c r="Z46" s="1520"/>
      <c r="AA46" s="1539"/>
      <c r="AB46" s="1524"/>
      <c r="AC46" s="1805"/>
      <c r="AD46" s="1805"/>
      <c r="AE46" s="1805"/>
      <c r="AF46" s="1805"/>
      <c r="AG46" s="1913"/>
      <c r="AH46" s="1145"/>
    </row>
    <row r="47" spans="1:34" s="1096" customFormat="1" ht="15" customHeight="1">
      <c r="A47" s="580"/>
      <c r="B47" s="1525">
        <f>B46+1</f>
        <v>2</v>
      </c>
      <c r="C47" s="1656" t="s">
        <v>1572</v>
      </c>
      <c r="D47" s="1652"/>
      <c r="E47" s="1652"/>
      <c r="F47" s="1648"/>
      <c r="G47" s="2088"/>
      <c r="H47" s="1540"/>
      <c r="I47" s="1540"/>
      <c r="J47" s="1626"/>
      <c r="K47" s="1599"/>
      <c r="L47" s="1541"/>
      <c r="M47" s="1541"/>
      <c r="N47" s="1629" t="str">
        <f t="shared" si="74"/>
        <v/>
      </c>
      <c r="O47" s="1707" t="str">
        <f t="shared" ref="O47:O57" si="78">IF(ISNUMBER(J47), J47, "")</f>
        <v/>
      </c>
      <c r="P47" s="1705" t="str">
        <f t="shared" si="75"/>
        <v/>
      </c>
      <c r="Q47" s="1705" t="str">
        <f t="shared" si="76"/>
        <v/>
      </c>
      <c r="R47" s="1709" t="str">
        <f t="shared" si="77"/>
        <v/>
      </c>
      <c r="S47" s="1922" t="str">
        <f t="shared" si="77"/>
        <v/>
      </c>
      <c r="T47" s="1687"/>
      <c r="U47" s="1900"/>
      <c r="V47" s="1544"/>
      <c r="W47" s="1544"/>
      <c r="X47" s="1544"/>
      <c r="Y47" s="1528"/>
      <c r="Z47" s="1544"/>
      <c r="AA47" s="1545"/>
      <c r="AB47" s="1530"/>
      <c r="AC47" s="1805"/>
      <c r="AD47" s="1805"/>
      <c r="AE47" s="1805"/>
      <c r="AF47" s="1805"/>
      <c r="AG47" s="1914"/>
      <c r="AH47" s="1811"/>
    </row>
    <row r="48" spans="1:34" s="1096" customFormat="1" ht="15" customHeight="1">
      <c r="A48" s="580"/>
      <c r="B48" s="1525">
        <f t="shared" ref="B48:B57" si="79">B47+1</f>
        <v>3</v>
      </c>
      <c r="C48" s="1656" t="s">
        <v>1573</v>
      </c>
      <c r="D48" s="1652"/>
      <c r="E48" s="1652"/>
      <c r="F48" s="1648"/>
      <c r="G48" s="2088"/>
      <c r="H48" s="1546"/>
      <c r="I48" s="1546"/>
      <c r="J48" s="1626"/>
      <c r="K48" s="1599"/>
      <c r="L48" s="1541"/>
      <c r="M48" s="1541"/>
      <c r="N48" s="1629" t="str">
        <f t="shared" si="74"/>
        <v/>
      </c>
      <c r="O48" s="1707" t="str">
        <f t="shared" si="78"/>
        <v/>
      </c>
      <c r="P48" s="1705" t="str">
        <f t="shared" si="75"/>
        <v/>
      </c>
      <c r="Q48" s="1705" t="str">
        <f t="shared" si="76"/>
        <v/>
      </c>
      <c r="R48" s="1709" t="str">
        <f t="shared" si="77"/>
        <v/>
      </c>
      <c r="S48" s="1922" t="str">
        <f t="shared" si="77"/>
        <v/>
      </c>
      <c r="T48" s="1687"/>
      <c r="U48" s="1900"/>
      <c r="V48" s="1544"/>
      <c r="W48" s="1544"/>
      <c r="X48" s="1544"/>
      <c r="Y48" s="1528"/>
      <c r="Z48" s="1544"/>
      <c r="AA48" s="1545"/>
      <c r="AB48" s="1530"/>
      <c r="AC48" s="1805"/>
      <c r="AD48" s="1805"/>
      <c r="AE48" s="1805"/>
      <c r="AF48" s="1805"/>
      <c r="AG48" s="1914"/>
      <c r="AH48" s="1811"/>
    </row>
    <row r="49" spans="1:34" s="1096" customFormat="1" ht="15" customHeight="1">
      <c r="A49" s="580"/>
      <c r="B49" s="1525">
        <f t="shared" si="79"/>
        <v>4</v>
      </c>
      <c r="C49" s="1656" t="s">
        <v>1574</v>
      </c>
      <c r="D49" s="1652"/>
      <c r="E49" s="1652"/>
      <c r="F49" s="1648"/>
      <c r="G49" s="2088"/>
      <c r="H49" s="1540"/>
      <c r="I49" s="1540"/>
      <c r="J49" s="1626"/>
      <c r="K49" s="1599"/>
      <c r="L49" s="1541"/>
      <c r="M49" s="1541"/>
      <c r="N49" s="1629" t="str">
        <f t="shared" si="74"/>
        <v/>
      </c>
      <c r="O49" s="1707" t="str">
        <f t="shared" si="78"/>
        <v/>
      </c>
      <c r="P49" s="1705" t="str">
        <f t="shared" si="75"/>
        <v/>
      </c>
      <c r="Q49" s="1705" t="str">
        <f t="shared" si="76"/>
        <v/>
      </c>
      <c r="R49" s="1709" t="str">
        <f t="shared" si="77"/>
        <v/>
      </c>
      <c r="S49" s="1922" t="str">
        <f t="shared" si="77"/>
        <v/>
      </c>
      <c r="T49" s="1687"/>
      <c r="U49" s="1900"/>
      <c r="V49" s="1544"/>
      <c r="W49" s="1544"/>
      <c r="X49" s="1544"/>
      <c r="Y49" s="1528"/>
      <c r="Z49" s="1544"/>
      <c r="AA49" s="1545"/>
      <c r="AB49" s="1530"/>
      <c r="AC49" s="1805"/>
      <c r="AD49" s="1805"/>
      <c r="AE49" s="1805"/>
      <c r="AF49" s="1805"/>
      <c r="AG49" s="1914"/>
      <c r="AH49" s="1811"/>
    </row>
    <row r="50" spans="1:34" s="1096" customFormat="1" ht="15" customHeight="1">
      <c r="A50" s="580"/>
      <c r="B50" s="1525">
        <f t="shared" si="79"/>
        <v>5</v>
      </c>
      <c r="C50" s="1656" t="s">
        <v>1575</v>
      </c>
      <c r="D50" s="1652"/>
      <c r="E50" s="1652"/>
      <c r="F50" s="1648"/>
      <c r="G50" s="2088"/>
      <c r="H50" s="1540"/>
      <c r="I50" s="1540"/>
      <c r="J50" s="1626"/>
      <c r="K50" s="1599"/>
      <c r="L50" s="1541"/>
      <c r="M50" s="1541"/>
      <c r="N50" s="1629" t="str">
        <f t="shared" si="74"/>
        <v/>
      </c>
      <c r="O50" s="1707" t="str">
        <f t="shared" si="78"/>
        <v/>
      </c>
      <c r="P50" s="1705" t="str">
        <f t="shared" si="75"/>
        <v/>
      </c>
      <c r="Q50" s="1705" t="str">
        <f t="shared" si="76"/>
        <v/>
      </c>
      <c r="R50" s="1709" t="str">
        <f t="shared" si="77"/>
        <v/>
      </c>
      <c r="S50" s="1922" t="str">
        <f t="shared" si="77"/>
        <v/>
      </c>
      <c r="T50" s="1687"/>
      <c r="U50" s="1900"/>
      <c r="V50" s="1544"/>
      <c r="W50" s="1544"/>
      <c r="X50" s="1544"/>
      <c r="Y50" s="1528"/>
      <c r="Z50" s="1544"/>
      <c r="AA50" s="1545"/>
      <c r="AB50" s="1530"/>
      <c r="AC50" s="1805"/>
      <c r="AD50" s="1805"/>
      <c r="AE50" s="1805"/>
      <c r="AF50" s="1805"/>
      <c r="AG50" s="1914"/>
      <c r="AH50" s="1811"/>
    </row>
    <row r="51" spans="1:34" s="965" customFormat="1" ht="15" customHeight="1">
      <c r="A51" s="580"/>
      <c r="B51" s="1525">
        <f t="shared" si="79"/>
        <v>6</v>
      </c>
      <c r="C51" s="1656" t="s">
        <v>1576</v>
      </c>
      <c r="D51" s="1652"/>
      <c r="E51" s="1652"/>
      <c r="F51" s="1648"/>
      <c r="G51" s="2088"/>
      <c r="H51" s="1540"/>
      <c r="I51" s="1540"/>
      <c r="J51" s="1626"/>
      <c r="K51" s="1599"/>
      <c r="L51" s="1541"/>
      <c r="M51" s="1541"/>
      <c r="N51" s="1629" t="str">
        <f t="shared" si="74"/>
        <v/>
      </c>
      <c r="O51" s="1707" t="str">
        <f t="shared" si="78"/>
        <v/>
      </c>
      <c r="P51" s="1705" t="str">
        <f t="shared" si="75"/>
        <v/>
      </c>
      <c r="Q51" s="1705" t="str">
        <f t="shared" si="76"/>
        <v/>
      </c>
      <c r="R51" s="1709" t="str">
        <f t="shared" si="77"/>
        <v/>
      </c>
      <c r="S51" s="1922" t="str">
        <f t="shared" si="77"/>
        <v/>
      </c>
      <c r="T51" s="1687"/>
      <c r="U51" s="1900"/>
      <c r="V51" s="1544"/>
      <c r="W51" s="1544"/>
      <c r="X51" s="1544"/>
      <c r="Y51" s="1528"/>
      <c r="Z51" s="1544"/>
      <c r="AA51" s="1545"/>
      <c r="AB51" s="1530"/>
      <c r="AC51" s="1805"/>
      <c r="AD51" s="1805"/>
      <c r="AE51" s="1805"/>
      <c r="AF51" s="1805"/>
      <c r="AG51" s="1914"/>
      <c r="AH51" s="1145"/>
    </row>
    <row r="52" spans="1:34" s="965" customFormat="1" ht="15" customHeight="1">
      <c r="A52" s="580"/>
      <c r="B52" s="1525">
        <f t="shared" si="79"/>
        <v>7</v>
      </c>
      <c r="C52" s="1656" t="s">
        <v>1577</v>
      </c>
      <c r="D52" s="1652"/>
      <c r="E52" s="1652"/>
      <c r="F52" s="1648"/>
      <c r="G52" s="2088"/>
      <c r="H52" s="1540"/>
      <c r="I52" s="1540"/>
      <c r="J52" s="1626"/>
      <c r="K52" s="1599"/>
      <c r="L52" s="1541"/>
      <c r="M52" s="1541"/>
      <c r="N52" s="1629" t="str">
        <f t="shared" si="74"/>
        <v/>
      </c>
      <c r="O52" s="1707" t="str">
        <f t="shared" si="78"/>
        <v/>
      </c>
      <c r="P52" s="1705" t="str">
        <f t="shared" si="75"/>
        <v/>
      </c>
      <c r="Q52" s="1705" t="str">
        <f t="shared" si="76"/>
        <v/>
      </c>
      <c r="R52" s="1709" t="str">
        <f t="shared" si="77"/>
        <v/>
      </c>
      <c r="S52" s="1922" t="str">
        <f t="shared" si="77"/>
        <v/>
      </c>
      <c r="T52" s="1687"/>
      <c r="U52" s="1900"/>
      <c r="V52" s="1544"/>
      <c r="W52" s="1544"/>
      <c r="X52" s="1544"/>
      <c r="Y52" s="1528"/>
      <c r="Z52" s="1544"/>
      <c r="AA52" s="1545"/>
      <c r="AB52" s="1530"/>
      <c r="AC52" s="1805"/>
      <c r="AD52" s="1805"/>
      <c r="AE52" s="1805"/>
      <c r="AF52" s="1805"/>
      <c r="AG52" s="1914"/>
      <c r="AH52" s="1145"/>
    </row>
    <row r="53" spans="1:34" s="965" customFormat="1" ht="15" customHeight="1">
      <c r="A53" s="580"/>
      <c r="B53" s="1525">
        <f t="shared" si="79"/>
        <v>8</v>
      </c>
      <c r="C53" s="1656" t="s">
        <v>1578</v>
      </c>
      <c r="D53" s="1652"/>
      <c r="E53" s="1652"/>
      <c r="F53" s="1648"/>
      <c r="G53" s="2088"/>
      <c r="H53" s="1540"/>
      <c r="I53" s="1540"/>
      <c r="J53" s="1626"/>
      <c r="K53" s="1599"/>
      <c r="L53" s="1541"/>
      <c r="M53" s="1541"/>
      <c r="N53" s="1629" t="str">
        <f t="shared" si="74"/>
        <v/>
      </c>
      <c r="O53" s="1707" t="str">
        <f t="shared" si="78"/>
        <v/>
      </c>
      <c r="P53" s="1705" t="str">
        <f t="shared" si="75"/>
        <v/>
      </c>
      <c r="Q53" s="1705" t="str">
        <f t="shared" si="76"/>
        <v/>
      </c>
      <c r="R53" s="1709" t="str">
        <f t="shared" si="77"/>
        <v/>
      </c>
      <c r="S53" s="1922" t="str">
        <f t="shared" si="77"/>
        <v/>
      </c>
      <c r="T53" s="1687"/>
      <c r="U53" s="1900"/>
      <c r="V53" s="1544"/>
      <c r="W53" s="1544"/>
      <c r="X53" s="1544"/>
      <c r="Y53" s="1528"/>
      <c r="Z53" s="1544"/>
      <c r="AA53" s="1545"/>
      <c r="AB53" s="1530"/>
      <c r="AC53" s="1805"/>
      <c r="AD53" s="1805"/>
      <c r="AE53" s="1805"/>
      <c r="AF53" s="1805"/>
      <c r="AG53" s="1914"/>
      <c r="AH53" s="1145"/>
    </row>
    <row r="54" spans="1:34" s="965" customFormat="1" ht="15" customHeight="1">
      <c r="A54" s="580"/>
      <c r="B54" s="1525">
        <f t="shared" si="79"/>
        <v>9</v>
      </c>
      <c r="C54" s="1656" t="s">
        <v>1579</v>
      </c>
      <c r="D54" s="1652"/>
      <c r="E54" s="1652"/>
      <c r="F54" s="1648"/>
      <c r="G54" s="2088"/>
      <c r="H54" s="1540"/>
      <c r="I54" s="1540"/>
      <c r="J54" s="1626"/>
      <c r="K54" s="1599"/>
      <c r="L54" s="1541"/>
      <c r="M54" s="1541"/>
      <c r="N54" s="1629" t="str">
        <f t="shared" si="74"/>
        <v/>
      </c>
      <c r="O54" s="1707" t="str">
        <f t="shared" si="78"/>
        <v/>
      </c>
      <c r="P54" s="1705" t="str">
        <f t="shared" si="75"/>
        <v/>
      </c>
      <c r="Q54" s="1705" t="str">
        <f t="shared" si="76"/>
        <v/>
      </c>
      <c r="R54" s="1709" t="str">
        <f t="shared" si="77"/>
        <v/>
      </c>
      <c r="S54" s="1922" t="str">
        <f t="shared" si="77"/>
        <v/>
      </c>
      <c r="T54" s="1687"/>
      <c r="U54" s="1900"/>
      <c r="V54" s="1544"/>
      <c r="W54" s="1544"/>
      <c r="X54" s="1544"/>
      <c r="Y54" s="1528"/>
      <c r="Z54" s="1544"/>
      <c r="AA54" s="1545"/>
      <c r="AB54" s="1530"/>
      <c r="AC54" s="1805"/>
      <c r="AD54" s="1805"/>
      <c r="AE54" s="1805"/>
      <c r="AF54" s="1805"/>
      <c r="AG54" s="1914"/>
      <c r="AH54" s="1145"/>
    </row>
    <row r="55" spans="1:34" s="965" customFormat="1" ht="15" customHeight="1">
      <c r="A55" s="580"/>
      <c r="B55" s="1525">
        <f t="shared" si="79"/>
        <v>10</v>
      </c>
      <c r="C55" s="1656" t="s">
        <v>1580</v>
      </c>
      <c r="D55" s="1652"/>
      <c r="E55" s="1652"/>
      <c r="F55" s="1648"/>
      <c r="G55" s="2088"/>
      <c r="H55" s="1540"/>
      <c r="I55" s="1540"/>
      <c r="J55" s="1626"/>
      <c r="K55" s="1599"/>
      <c r="L55" s="1541"/>
      <c r="M55" s="1541"/>
      <c r="N55" s="1629" t="str">
        <f t="shared" si="74"/>
        <v/>
      </c>
      <c r="O55" s="1707" t="str">
        <f t="shared" si="78"/>
        <v/>
      </c>
      <c r="P55" s="1705" t="str">
        <f t="shared" si="75"/>
        <v/>
      </c>
      <c r="Q55" s="1705" t="str">
        <f t="shared" si="76"/>
        <v/>
      </c>
      <c r="R55" s="1709" t="str">
        <f t="shared" si="77"/>
        <v/>
      </c>
      <c r="S55" s="1922" t="str">
        <f t="shared" si="77"/>
        <v/>
      </c>
      <c r="T55" s="1687"/>
      <c r="U55" s="1900"/>
      <c r="V55" s="1544"/>
      <c r="W55" s="1544"/>
      <c r="X55" s="1544"/>
      <c r="Y55" s="1528"/>
      <c r="Z55" s="1544"/>
      <c r="AA55" s="1545"/>
      <c r="AB55" s="1530"/>
      <c r="AC55" s="1805"/>
      <c r="AD55" s="1805"/>
      <c r="AE55" s="1805"/>
      <c r="AF55" s="1805"/>
      <c r="AG55" s="1914"/>
      <c r="AH55" s="1145"/>
    </row>
    <row r="56" spans="1:34" s="965" customFormat="1" ht="15" customHeight="1">
      <c r="A56" s="580"/>
      <c r="B56" s="1525">
        <f t="shared" si="79"/>
        <v>11</v>
      </c>
      <c r="C56" s="1656" t="s">
        <v>1581</v>
      </c>
      <c r="D56" s="1652"/>
      <c r="E56" s="1652"/>
      <c r="F56" s="1648"/>
      <c r="G56" s="2088"/>
      <c r="H56" s="1540"/>
      <c r="I56" s="1540"/>
      <c r="J56" s="1626"/>
      <c r="K56" s="1599"/>
      <c r="L56" s="1541"/>
      <c r="M56" s="1541"/>
      <c r="N56" s="1629" t="str">
        <f t="shared" si="74"/>
        <v/>
      </c>
      <c r="O56" s="1707" t="str">
        <f t="shared" si="78"/>
        <v/>
      </c>
      <c r="P56" s="1705" t="str">
        <f t="shared" si="75"/>
        <v/>
      </c>
      <c r="Q56" s="1705" t="str">
        <f t="shared" si="76"/>
        <v/>
      </c>
      <c r="R56" s="1709" t="str">
        <f t="shared" si="77"/>
        <v/>
      </c>
      <c r="S56" s="1922" t="str">
        <f t="shared" si="77"/>
        <v/>
      </c>
      <c r="T56" s="1687"/>
      <c r="U56" s="1900"/>
      <c r="V56" s="1544"/>
      <c r="W56" s="1544"/>
      <c r="X56" s="1544"/>
      <c r="Y56" s="1528"/>
      <c r="Z56" s="1544"/>
      <c r="AA56" s="1545"/>
      <c r="AB56" s="1530"/>
      <c r="AC56" s="1805"/>
      <c r="AD56" s="1805"/>
      <c r="AE56" s="1805"/>
      <c r="AF56" s="1805"/>
      <c r="AG56" s="1914"/>
      <c r="AH56" s="1145"/>
    </row>
    <row r="57" spans="1:34" s="965" customFormat="1" ht="15" customHeight="1">
      <c r="A57" s="580"/>
      <c r="B57" s="1533">
        <f t="shared" si="79"/>
        <v>12</v>
      </c>
      <c r="C57" s="1657" t="s">
        <v>1582</v>
      </c>
      <c r="D57" s="1653"/>
      <c r="E57" s="1653"/>
      <c r="F57" s="1649"/>
      <c r="G57" s="2089"/>
      <c r="H57" s="1547"/>
      <c r="I57" s="1547"/>
      <c r="J57" s="1630"/>
      <c r="K57" s="1751"/>
      <c r="L57" s="1631"/>
      <c r="M57" s="1631"/>
      <c r="N57" s="1632" t="str">
        <f t="shared" si="74"/>
        <v/>
      </c>
      <c r="O57" s="1923" t="str">
        <f t="shared" si="78"/>
        <v/>
      </c>
      <c r="P57" s="1925" t="str">
        <f t="shared" si="75"/>
        <v/>
      </c>
      <c r="Q57" s="1925" t="str">
        <f t="shared" si="76"/>
        <v/>
      </c>
      <c r="R57" s="2004" t="str">
        <f t="shared" si="77"/>
        <v/>
      </c>
      <c r="S57" s="1924" t="str">
        <f t="shared" si="77"/>
        <v/>
      </c>
      <c r="T57" s="1824"/>
      <c r="U57" s="1901"/>
      <c r="V57" s="1550"/>
      <c r="W57" s="1550"/>
      <c r="X57" s="1550"/>
      <c r="Y57" s="1558"/>
      <c r="Z57" s="1550"/>
      <c r="AA57" s="1551"/>
      <c r="AB57" s="1552"/>
      <c r="AC57" s="1805"/>
      <c r="AD57" s="1805"/>
      <c r="AE57" s="1805"/>
      <c r="AF57" s="1805"/>
      <c r="AG57" s="1915"/>
      <c r="AH57" s="1145"/>
    </row>
    <row r="58" spans="1:34" s="965" customFormat="1" ht="15" customHeight="1">
      <c r="A58" s="580"/>
      <c r="B58" s="1840">
        <f>B57+1</f>
        <v>13</v>
      </c>
      <c r="C58" s="1852" t="s">
        <v>1497</v>
      </c>
      <c r="D58" s="1853"/>
      <c r="E58" s="1854"/>
      <c r="F58" s="1854"/>
      <c r="G58" s="1371">
        <f>SUM(G46:G57)</f>
        <v>0</v>
      </c>
      <c r="H58" s="1622">
        <f>SUM(H46:H57)</f>
        <v>0</v>
      </c>
      <c r="I58" s="1622">
        <f>SUM(I46:I57)</f>
        <v>0</v>
      </c>
      <c r="J58" s="1908">
        <f t="shared" ref="J58:M58" si="80">SUM(J46:J57)</f>
        <v>0</v>
      </c>
      <c r="K58" s="1622">
        <f t="shared" si="80"/>
        <v>0</v>
      </c>
      <c r="L58" s="1622">
        <f t="shared" si="80"/>
        <v>0</v>
      </c>
      <c r="M58" s="1622">
        <f t="shared" si="80"/>
        <v>0</v>
      </c>
      <c r="N58" s="1625" t="str">
        <f t="shared" si="74"/>
        <v/>
      </c>
      <c r="O58" s="1908">
        <f t="shared" ref="O58:R58" si="81">SUM(O46:O57)</f>
        <v>0</v>
      </c>
      <c r="P58" s="1622">
        <f t="shared" si="81"/>
        <v>0</v>
      </c>
      <c r="Q58" s="1622">
        <f t="shared" si="81"/>
        <v>0</v>
      </c>
      <c r="R58" s="1622">
        <f t="shared" si="81"/>
        <v>0</v>
      </c>
      <c r="S58" s="1625" t="str">
        <f t="shared" ref="S58" si="82">IF(P58&gt;0,R58/P58, "")</f>
        <v/>
      </c>
      <c r="T58" s="1916"/>
      <c r="U58" s="1917"/>
      <c r="V58" s="1917"/>
      <c r="W58" s="1917"/>
      <c r="X58" s="1917"/>
      <c r="Y58" s="1917"/>
      <c r="Z58" s="1917"/>
      <c r="AA58" s="1917"/>
      <c r="AB58" s="1918"/>
      <c r="AC58" s="1805"/>
      <c r="AD58" s="1805"/>
      <c r="AE58" s="1805"/>
      <c r="AF58" s="1805"/>
      <c r="AG58" s="1554"/>
      <c r="AH58" s="1145"/>
    </row>
    <row r="59" spans="1:34" s="1805" customFormat="1" ht="45" customHeight="1">
      <c r="A59" s="1451" t="s">
        <v>1709</v>
      </c>
      <c r="B59" s="1855"/>
      <c r="C59" s="1856"/>
      <c r="D59" s="1857"/>
      <c r="E59" s="1858"/>
      <c r="F59" s="1858"/>
      <c r="G59" s="1857"/>
      <c r="H59" s="1858"/>
      <c r="I59" s="1858"/>
      <c r="J59" s="1816"/>
      <c r="K59" s="1816"/>
      <c r="L59" s="1816"/>
      <c r="M59" s="1816"/>
      <c r="N59" s="1816"/>
      <c r="O59" s="1816"/>
      <c r="P59" s="1816"/>
      <c r="Q59" s="1816"/>
      <c r="R59" s="1816"/>
      <c r="S59" s="1816"/>
      <c r="T59" s="1816"/>
      <c r="U59" s="1816"/>
      <c r="V59" s="1816"/>
      <c r="W59" s="1816"/>
      <c r="X59" s="1816"/>
      <c r="Y59" s="1816"/>
      <c r="Z59" s="1816"/>
      <c r="AA59" s="1816"/>
      <c r="AB59" s="1816"/>
      <c r="AG59" s="1816"/>
      <c r="AH59" s="1806"/>
    </row>
    <row r="60" spans="1:34" s="965" customFormat="1" ht="45" customHeight="1">
      <c r="A60" s="1452" t="s">
        <v>1840</v>
      </c>
      <c r="B60" s="1807"/>
      <c r="C60" s="1579"/>
      <c r="D60" s="1185"/>
      <c r="E60" s="1185"/>
      <c r="F60" s="1185"/>
      <c r="G60" s="1169"/>
      <c r="H60" s="1185"/>
      <c r="I60" s="1185"/>
      <c r="AA60" s="1420"/>
      <c r="AC60" s="1805"/>
      <c r="AD60" s="1805"/>
      <c r="AE60" s="1805"/>
      <c r="AF60" s="1805"/>
      <c r="AG60" s="1812"/>
      <c r="AH60" s="1145"/>
    </row>
    <row r="61" spans="1:34" s="965" customFormat="1" ht="15" customHeight="1">
      <c r="A61" s="580"/>
      <c r="B61" s="1518">
        <v>1</v>
      </c>
      <c r="C61" s="1518" t="s">
        <v>1571</v>
      </c>
      <c r="D61" s="1651"/>
      <c r="E61" s="1651"/>
      <c r="F61" s="1647"/>
      <c r="G61" s="2087"/>
      <c r="H61" s="1535"/>
      <c r="I61" s="1773"/>
      <c r="J61" s="1624"/>
      <c r="K61" s="1620"/>
      <c r="L61" s="1536"/>
      <c r="M61" s="1536"/>
      <c r="N61" s="1628" t="str">
        <f t="shared" ref="N61:N87" si="83">IF(K61&gt;0,M61/K61, "")</f>
        <v/>
      </c>
      <c r="O61" s="1624"/>
      <c r="P61" s="1620"/>
      <c r="Q61" s="1536"/>
      <c r="R61" s="1536"/>
      <c r="S61" s="1628" t="str">
        <f t="shared" ref="S61:S87" si="84">IF(P61&gt;0,R61/P61, "")</f>
        <v/>
      </c>
      <c r="T61" s="1624"/>
      <c r="U61" s="1620"/>
      <c r="V61" s="1537"/>
      <c r="W61" s="1538"/>
      <c r="X61" s="1538"/>
      <c r="Y61" s="1536"/>
      <c r="Z61" s="1634" t="str">
        <f>IF(T61&gt;0,Y61/T61, "")</f>
        <v/>
      </c>
      <c r="AA61" s="1536"/>
      <c r="AB61" s="1667"/>
      <c r="AC61" s="1805"/>
      <c r="AD61" s="1805"/>
      <c r="AE61" s="1805"/>
      <c r="AF61" s="1805"/>
      <c r="AG61" s="1910">
        <f>T61-U61</f>
        <v>0</v>
      </c>
      <c r="AH61" s="1145"/>
    </row>
    <row r="62" spans="1:34" s="965" customFormat="1" ht="15" customHeight="1">
      <c r="A62" s="580"/>
      <c r="B62" s="1525">
        <f t="shared" ref="B62:B73" si="85">B61+1</f>
        <v>2</v>
      </c>
      <c r="C62" s="2402" t="s">
        <v>1572</v>
      </c>
      <c r="D62" s="1652"/>
      <c r="E62" s="1652"/>
      <c r="F62" s="1648"/>
      <c r="G62" s="2088"/>
      <c r="H62" s="1540"/>
      <c r="I62" s="1774"/>
      <c r="J62" s="1626"/>
      <c r="K62" s="1599"/>
      <c r="L62" s="1541"/>
      <c r="M62" s="1541"/>
      <c r="N62" s="1629" t="str">
        <f t="shared" si="83"/>
        <v/>
      </c>
      <c r="O62" s="1626"/>
      <c r="P62" s="1599"/>
      <c r="Q62" s="1541"/>
      <c r="R62" s="1541"/>
      <c r="S62" s="1629" t="str">
        <f t="shared" si="84"/>
        <v/>
      </c>
      <c r="T62" s="1626"/>
      <c r="U62" s="1599"/>
      <c r="V62" s="1542"/>
      <c r="W62" s="1543"/>
      <c r="X62" s="1543"/>
      <c r="Y62" s="1541"/>
      <c r="Z62" s="1635" t="str">
        <f t="shared" ref="Z62:Z73" si="86">IF(T62&gt;0,Y62/T62, "")</f>
        <v/>
      </c>
      <c r="AA62" s="1541"/>
      <c r="AB62" s="1668"/>
      <c r="AC62" s="1805"/>
      <c r="AD62" s="1805"/>
      <c r="AE62" s="1805"/>
      <c r="AF62" s="1805"/>
      <c r="AG62" s="1911">
        <f t="shared" ref="AG62:AG73" si="87">T62-U62</f>
        <v>0</v>
      </c>
      <c r="AH62" s="1145"/>
    </row>
    <row r="63" spans="1:34" s="965" customFormat="1" ht="15" customHeight="1">
      <c r="A63" s="580"/>
      <c r="B63" s="1525">
        <f t="shared" si="85"/>
        <v>3</v>
      </c>
      <c r="C63" s="2402" t="s">
        <v>1573</v>
      </c>
      <c r="D63" s="1652"/>
      <c r="E63" s="1652"/>
      <c r="F63" s="1648"/>
      <c r="G63" s="2088"/>
      <c r="H63" s="1546"/>
      <c r="I63" s="1775"/>
      <c r="J63" s="1626"/>
      <c r="K63" s="1599"/>
      <c r="L63" s="1541"/>
      <c r="M63" s="1541"/>
      <c r="N63" s="1629" t="str">
        <f t="shared" si="83"/>
        <v/>
      </c>
      <c r="O63" s="1626"/>
      <c r="P63" s="1599"/>
      <c r="Q63" s="1541"/>
      <c r="R63" s="1541"/>
      <c r="S63" s="1629" t="str">
        <f t="shared" si="84"/>
        <v/>
      </c>
      <c r="T63" s="1626"/>
      <c r="U63" s="1599"/>
      <c r="V63" s="1542"/>
      <c r="W63" s="1543"/>
      <c r="X63" s="1543"/>
      <c r="Y63" s="1541"/>
      <c r="Z63" s="1635" t="str">
        <f t="shared" si="86"/>
        <v/>
      </c>
      <c r="AA63" s="1541"/>
      <c r="AB63" s="1668"/>
      <c r="AC63" s="1805"/>
      <c r="AD63" s="1805"/>
      <c r="AE63" s="1805"/>
      <c r="AF63" s="1805"/>
      <c r="AG63" s="1911">
        <f t="shared" si="87"/>
        <v>0</v>
      </c>
      <c r="AH63" s="1145"/>
    </row>
    <row r="64" spans="1:34" s="965" customFormat="1" ht="15" customHeight="1">
      <c r="A64" s="580"/>
      <c r="B64" s="1525">
        <f t="shared" si="85"/>
        <v>4</v>
      </c>
      <c r="C64" s="2402" t="s">
        <v>1574</v>
      </c>
      <c r="D64" s="1652"/>
      <c r="E64" s="1652"/>
      <c r="F64" s="1648"/>
      <c r="G64" s="2088"/>
      <c r="H64" s="1540"/>
      <c r="I64" s="1774"/>
      <c r="J64" s="1626"/>
      <c r="K64" s="1599"/>
      <c r="L64" s="1541"/>
      <c r="M64" s="1541"/>
      <c r="N64" s="1629" t="str">
        <f t="shared" si="83"/>
        <v/>
      </c>
      <c r="O64" s="1626"/>
      <c r="P64" s="1599"/>
      <c r="Q64" s="1541"/>
      <c r="R64" s="1541"/>
      <c r="S64" s="1629" t="str">
        <f t="shared" si="84"/>
        <v/>
      </c>
      <c r="T64" s="1626"/>
      <c r="U64" s="1599"/>
      <c r="V64" s="1542"/>
      <c r="W64" s="1543"/>
      <c r="X64" s="1543"/>
      <c r="Y64" s="1541"/>
      <c r="Z64" s="1635" t="str">
        <f t="shared" si="86"/>
        <v/>
      </c>
      <c r="AA64" s="1541"/>
      <c r="AB64" s="1668"/>
      <c r="AC64" s="1805"/>
      <c r="AD64" s="1805"/>
      <c r="AE64" s="1805"/>
      <c r="AF64" s="1805"/>
      <c r="AG64" s="1911">
        <f t="shared" si="87"/>
        <v>0</v>
      </c>
      <c r="AH64" s="1145"/>
    </row>
    <row r="65" spans="1:34" s="965" customFormat="1" ht="15" customHeight="1">
      <c r="A65" s="580"/>
      <c r="B65" s="1525">
        <f t="shared" si="85"/>
        <v>5</v>
      </c>
      <c r="C65" s="2402" t="s">
        <v>1575</v>
      </c>
      <c r="D65" s="1652"/>
      <c r="E65" s="1652"/>
      <c r="F65" s="1648"/>
      <c r="G65" s="2088"/>
      <c r="H65" s="1540"/>
      <c r="I65" s="1774"/>
      <c r="J65" s="1626"/>
      <c r="K65" s="1599"/>
      <c r="L65" s="1541"/>
      <c r="M65" s="1541"/>
      <c r="N65" s="1629" t="str">
        <f t="shared" si="83"/>
        <v/>
      </c>
      <c r="O65" s="1626"/>
      <c r="P65" s="1599"/>
      <c r="Q65" s="1541"/>
      <c r="R65" s="1541"/>
      <c r="S65" s="1629" t="str">
        <f t="shared" si="84"/>
        <v/>
      </c>
      <c r="T65" s="1626"/>
      <c r="U65" s="1599"/>
      <c r="V65" s="1542"/>
      <c r="W65" s="1543"/>
      <c r="X65" s="1543"/>
      <c r="Y65" s="1541"/>
      <c r="Z65" s="1635" t="str">
        <f t="shared" si="86"/>
        <v/>
      </c>
      <c r="AA65" s="1541"/>
      <c r="AB65" s="1668"/>
      <c r="AC65" s="1805"/>
      <c r="AD65" s="1805"/>
      <c r="AE65" s="1805"/>
      <c r="AF65" s="1805"/>
      <c r="AG65" s="1911">
        <f t="shared" si="87"/>
        <v>0</v>
      </c>
      <c r="AH65" s="1145"/>
    </row>
    <row r="66" spans="1:34" s="965" customFormat="1" ht="15" customHeight="1">
      <c r="A66" s="580"/>
      <c r="B66" s="1525">
        <f t="shared" si="85"/>
        <v>6</v>
      </c>
      <c r="C66" s="2402" t="s">
        <v>1576</v>
      </c>
      <c r="D66" s="1652"/>
      <c r="E66" s="1652"/>
      <c r="F66" s="1648"/>
      <c r="G66" s="2088"/>
      <c r="H66" s="1540"/>
      <c r="I66" s="1774"/>
      <c r="J66" s="1626"/>
      <c r="K66" s="1599"/>
      <c r="L66" s="1541"/>
      <c r="M66" s="1541"/>
      <c r="N66" s="1629" t="str">
        <f t="shared" si="83"/>
        <v/>
      </c>
      <c r="O66" s="1626"/>
      <c r="P66" s="1599"/>
      <c r="Q66" s="1541"/>
      <c r="R66" s="1541"/>
      <c r="S66" s="1629" t="str">
        <f t="shared" si="84"/>
        <v/>
      </c>
      <c r="T66" s="1626"/>
      <c r="U66" s="1599"/>
      <c r="V66" s="1542"/>
      <c r="W66" s="1543"/>
      <c r="X66" s="1543"/>
      <c r="Y66" s="1541"/>
      <c r="Z66" s="1635" t="str">
        <f t="shared" si="86"/>
        <v/>
      </c>
      <c r="AA66" s="1541"/>
      <c r="AB66" s="1668"/>
      <c r="AC66" s="1805"/>
      <c r="AD66" s="1805"/>
      <c r="AE66" s="1805"/>
      <c r="AF66" s="1805"/>
      <c r="AG66" s="1911">
        <f t="shared" si="87"/>
        <v>0</v>
      </c>
      <c r="AH66" s="1145"/>
    </row>
    <row r="67" spans="1:34" s="965" customFormat="1" ht="15" customHeight="1">
      <c r="A67" s="580"/>
      <c r="B67" s="1525">
        <f t="shared" si="85"/>
        <v>7</v>
      </c>
      <c r="C67" s="2402" t="s">
        <v>1577</v>
      </c>
      <c r="D67" s="1652"/>
      <c r="E67" s="1652"/>
      <c r="F67" s="1648"/>
      <c r="G67" s="2088"/>
      <c r="H67" s="1540"/>
      <c r="I67" s="1774"/>
      <c r="J67" s="1626"/>
      <c r="K67" s="1599"/>
      <c r="L67" s="1541"/>
      <c r="M67" s="1541"/>
      <c r="N67" s="1629" t="str">
        <f t="shared" si="83"/>
        <v/>
      </c>
      <c r="O67" s="1626"/>
      <c r="P67" s="1599"/>
      <c r="Q67" s="1541"/>
      <c r="R67" s="1541"/>
      <c r="S67" s="1629" t="str">
        <f t="shared" si="84"/>
        <v/>
      </c>
      <c r="T67" s="1626"/>
      <c r="U67" s="1599"/>
      <c r="V67" s="1542"/>
      <c r="W67" s="1543"/>
      <c r="X67" s="1543"/>
      <c r="Y67" s="1541"/>
      <c r="Z67" s="1635" t="str">
        <f t="shared" si="86"/>
        <v/>
      </c>
      <c r="AA67" s="1541"/>
      <c r="AB67" s="1668"/>
      <c r="AC67" s="1805"/>
      <c r="AD67" s="1805"/>
      <c r="AE67" s="1805"/>
      <c r="AF67" s="1805"/>
      <c r="AG67" s="1911">
        <f t="shared" si="87"/>
        <v>0</v>
      </c>
      <c r="AH67" s="1145"/>
    </row>
    <row r="68" spans="1:34" s="965" customFormat="1" ht="15" customHeight="1">
      <c r="A68" s="580"/>
      <c r="B68" s="1525">
        <f t="shared" si="85"/>
        <v>8</v>
      </c>
      <c r="C68" s="2402" t="s">
        <v>1578</v>
      </c>
      <c r="D68" s="1652"/>
      <c r="E68" s="1652"/>
      <c r="F68" s="1648"/>
      <c r="G68" s="2088"/>
      <c r="H68" s="1540"/>
      <c r="I68" s="1774"/>
      <c r="J68" s="1626"/>
      <c r="K68" s="1599"/>
      <c r="L68" s="1541"/>
      <c r="M68" s="1541"/>
      <c r="N68" s="1629" t="str">
        <f t="shared" si="83"/>
        <v/>
      </c>
      <c r="O68" s="1626"/>
      <c r="P68" s="1599"/>
      <c r="Q68" s="1541"/>
      <c r="R68" s="1541"/>
      <c r="S68" s="1629" t="str">
        <f t="shared" si="84"/>
        <v/>
      </c>
      <c r="T68" s="1626"/>
      <c r="U68" s="1599"/>
      <c r="V68" s="1542"/>
      <c r="W68" s="1543"/>
      <c r="X68" s="1543"/>
      <c r="Y68" s="1541"/>
      <c r="Z68" s="1635" t="str">
        <f t="shared" si="86"/>
        <v/>
      </c>
      <c r="AA68" s="1541"/>
      <c r="AB68" s="1668"/>
      <c r="AC68" s="1805"/>
      <c r="AD68" s="1805"/>
      <c r="AE68" s="1805"/>
      <c r="AF68" s="1805"/>
      <c r="AG68" s="1911">
        <f t="shared" si="87"/>
        <v>0</v>
      </c>
      <c r="AH68" s="1145"/>
    </row>
    <row r="69" spans="1:34" s="965" customFormat="1" ht="15" customHeight="1">
      <c r="A69" s="580"/>
      <c r="B69" s="1525">
        <f t="shared" si="85"/>
        <v>9</v>
      </c>
      <c r="C69" s="2402" t="s">
        <v>1579</v>
      </c>
      <c r="D69" s="1652"/>
      <c r="E69" s="1652"/>
      <c r="F69" s="1648"/>
      <c r="G69" s="2088"/>
      <c r="H69" s="1540"/>
      <c r="I69" s="1774"/>
      <c r="J69" s="1626"/>
      <c r="K69" s="1599"/>
      <c r="L69" s="1541"/>
      <c r="M69" s="1541"/>
      <c r="N69" s="1629" t="str">
        <f t="shared" si="83"/>
        <v/>
      </c>
      <c r="O69" s="1626"/>
      <c r="P69" s="1599"/>
      <c r="Q69" s="1541"/>
      <c r="R69" s="1541"/>
      <c r="S69" s="1629" t="str">
        <f t="shared" si="84"/>
        <v/>
      </c>
      <c r="T69" s="1626"/>
      <c r="U69" s="1599"/>
      <c r="V69" s="1542"/>
      <c r="W69" s="1543"/>
      <c r="X69" s="1543"/>
      <c r="Y69" s="1541"/>
      <c r="Z69" s="1635" t="str">
        <f t="shared" si="86"/>
        <v/>
      </c>
      <c r="AA69" s="1541"/>
      <c r="AB69" s="1668"/>
      <c r="AC69" s="1805"/>
      <c r="AD69" s="1805"/>
      <c r="AE69" s="1805"/>
      <c r="AF69" s="1805"/>
      <c r="AG69" s="1911">
        <f t="shared" si="87"/>
        <v>0</v>
      </c>
      <c r="AH69" s="1145"/>
    </row>
    <row r="70" spans="1:34" s="965" customFormat="1" ht="15" customHeight="1">
      <c r="A70" s="580"/>
      <c r="B70" s="1525">
        <f t="shared" si="85"/>
        <v>10</v>
      </c>
      <c r="C70" s="2402" t="s">
        <v>1580</v>
      </c>
      <c r="D70" s="1652"/>
      <c r="E70" s="1652"/>
      <c r="F70" s="1648"/>
      <c r="G70" s="2088"/>
      <c r="H70" s="1540"/>
      <c r="I70" s="1774"/>
      <c r="J70" s="1626"/>
      <c r="K70" s="1599"/>
      <c r="L70" s="1541"/>
      <c r="M70" s="1541"/>
      <c r="N70" s="1629" t="str">
        <f t="shared" si="83"/>
        <v/>
      </c>
      <c r="O70" s="1626"/>
      <c r="P70" s="1599"/>
      <c r="Q70" s="1541"/>
      <c r="R70" s="1541"/>
      <c r="S70" s="1629" t="str">
        <f t="shared" si="84"/>
        <v/>
      </c>
      <c r="T70" s="1626"/>
      <c r="U70" s="1599"/>
      <c r="V70" s="1542"/>
      <c r="W70" s="1543"/>
      <c r="X70" s="1543"/>
      <c r="Y70" s="1541"/>
      <c r="Z70" s="1635" t="str">
        <f t="shared" si="86"/>
        <v/>
      </c>
      <c r="AA70" s="1541"/>
      <c r="AB70" s="1668"/>
      <c r="AC70" s="1805"/>
      <c r="AD70" s="1805"/>
      <c r="AE70" s="1805"/>
      <c r="AF70" s="1805"/>
      <c r="AG70" s="1911">
        <f t="shared" si="87"/>
        <v>0</v>
      </c>
      <c r="AH70" s="1145"/>
    </row>
    <row r="71" spans="1:34" s="965" customFormat="1" ht="15" customHeight="1">
      <c r="A71" s="580"/>
      <c r="B71" s="1525">
        <f t="shared" si="85"/>
        <v>11</v>
      </c>
      <c r="C71" s="2402" t="s">
        <v>1581</v>
      </c>
      <c r="D71" s="1652"/>
      <c r="E71" s="1652"/>
      <c r="F71" s="1648"/>
      <c r="G71" s="2088"/>
      <c r="H71" s="1540"/>
      <c r="I71" s="1774"/>
      <c r="J71" s="1626"/>
      <c r="K71" s="1599"/>
      <c r="L71" s="1541"/>
      <c r="M71" s="1541"/>
      <c r="N71" s="1629" t="str">
        <f t="shared" si="83"/>
        <v/>
      </c>
      <c r="O71" s="1626"/>
      <c r="P71" s="1599"/>
      <c r="Q71" s="1541"/>
      <c r="R71" s="1541"/>
      <c r="S71" s="1629" t="str">
        <f t="shared" si="84"/>
        <v/>
      </c>
      <c r="T71" s="1626"/>
      <c r="U71" s="1599"/>
      <c r="V71" s="1542"/>
      <c r="W71" s="1543"/>
      <c r="X71" s="1543"/>
      <c r="Y71" s="1541"/>
      <c r="Z71" s="1635" t="str">
        <f t="shared" si="86"/>
        <v/>
      </c>
      <c r="AA71" s="1541"/>
      <c r="AB71" s="1668"/>
      <c r="AC71" s="1805"/>
      <c r="AD71" s="1805"/>
      <c r="AE71" s="1805"/>
      <c r="AF71" s="1805"/>
      <c r="AG71" s="1911">
        <f t="shared" si="87"/>
        <v>0</v>
      </c>
      <c r="AH71" s="1145"/>
    </row>
    <row r="72" spans="1:34" s="965" customFormat="1" ht="15" hidden="1" customHeight="1">
      <c r="A72" s="580"/>
      <c r="B72" s="1533">
        <f t="shared" si="85"/>
        <v>12</v>
      </c>
      <c r="C72" s="1653"/>
      <c r="D72" s="1653"/>
      <c r="E72" s="1653"/>
      <c r="F72" s="1649"/>
      <c r="G72" s="2404"/>
      <c r="H72" s="2405"/>
      <c r="I72" s="2406"/>
      <c r="J72" s="1888"/>
      <c r="K72" s="1889"/>
      <c r="L72" s="1715"/>
      <c r="M72" s="1715"/>
      <c r="N72" s="1632" t="str">
        <f t="shared" si="83"/>
        <v/>
      </c>
      <c r="O72" s="1888"/>
      <c r="P72" s="1889"/>
      <c r="Q72" s="1715"/>
      <c r="R72" s="1715"/>
      <c r="S72" s="1632" t="str">
        <f t="shared" si="84"/>
        <v/>
      </c>
      <c r="T72" s="1769"/>
      <c r="U72" s="2407"/>
      <c r="V72" s="1558"/>
      <c r="W72" s="2408"/>
      <c r="X72" s="2408"/>
      <c r="Y72" s="2405"/>
      <c r="Z72" s="1636" t="str">
        <f t="shared" si="86"/>
        <v/>
      </c>
      <c r="AA72" s="2405"/>
      <c r="AB72" s="2406"/>
      <c r="AC72" s="1805"/>
      <c r="AD72" s="1805"/>
      <c r="AE72" s="1805"/>
      <c r="AF72" s="1805"/>
      <c r="AG72" s="1912">
        <f t="shared" si="87"/>
        <v>0</v>
      </c>
      <c r="AH72" s="1145"/>
    </row>
    <row r="73" spans="1:34" s="965" customFormat="1" ht="15" customHeight="1">
      <c r="A73" s="580"/>
      <c r="B73" s="1671">
        <f t="shared" si="85"/>
        <v>13</v>
      </c>
      <c r="C73" s="1615" t="s">
        <v>1497</v>
      </c>
      <c r="D73" s="1553"/>
      <c r="E73" s="1554"/>
      <c r="F73" s="1554"/>
      <c r="G73" s="1371">
        <f>SUM(G61:G72)</f>
        <v>0</v>
      </c>
      <c r="H73" s="1622">
        <f>SUM(H61:H72)</f>
        <v>0</v>
      </c>
      <c r="I73" s="1622">
        <f>SUM(I61:I72)</f>
        <v>0</v>
      </c>
      <c r="J73" s="1908">
        <f t="shared" ref="J73:M73" si="88">SUM(J61:J72)</f>
        <v>0</v>
      </c>
      <c r="K73" s="1622">
        <f t="shared" si="88"/>
        <v>0</v>
      </c>
      <c r="L73" s="1622">
        <f t="shared" si="88"/>
        <v>0</v>
      </c>
      <c r="M73" s="1622">
        <f t="shared" si="88"/>
        <v>0</v>
      </c>
      <c r="N73" s="1625" t="str">
        <f t="shared" si="83"/>
        <v/>
      </c>
      <c r="O73" s="1908">
        <f t="shared" ref="O73:R73" si="89">SUM(O61:O72)</f>
        <v>0</v>
      </c>
      <c r="P73" s="1622">
        <f t="shared" si="89"/>
        <v>0</v>
      </c>
      <c r="Q73" s="1622">
        <f t="shared" si="89"/>
        <v>0</v>
      </c>
      <c r="R73" s="1622">
        <f t="shared" si="89"/>
        <v>0</v>
      </c>
      <c r="S73" s="1625" t="str">
        <f t="shared" si="84"/>
        <v/>
      </c>
      <c r="T73" s="1637">
        <f t="shared" ref="T73:U73" si="90">SUM(T61:T72)</f>
        <v>0</v>
      </c>
      <c r="U73" s="1641">
        <f t="shared" si="90"/>
        <v>0</v>
      </c>
      <c r="V73" s="1640" t="str">
        <f>IF(T73&gt;0, SUMPRODUCT(T61:T72,V61:V72)/T73, "")</f>
        <v/>
      </c>
      <c r="W73" s="1638" t="str">
        <f>IF(AG73&gt;0, SUMPRODUCT(AG61:AG72,W61:W72)/AG73, "")</f>
        <v/>
      </c>
      <c r="X73" s="1638" t="str">
        <f>IF(U73&gt;0, SUMPRODUCT(U61:U72,X61:X72)/U73, "")</f>
        <v/>
      </c>
      <c r="Y73" s="1622">
        <f t="shared" ref="Y73:AB73" si="91">SUM(Y61:Y72)</f>
        <v>0</v>
      </c>
      <c r="Z73" s="1638" t="str">
        <f t="shared" si="86"/>
        <v/>
      </c>
      <c r="AA73" s="1622">
        <f t="shared" si="91"/>
        <v>0</v>
      </c>
      <c r="AB73" s="1623">
        <f t="shared" si="91"/>
        <v>0</v>
      </c>
      <c r="AC73" s="1805"/>
      <c r="AD73" s="1805"/>
      <c r="AE73" s="1805"/>
      <c r="AF73" s="1805"/>
      <c r="AG73" s="1777">
        <f t="shared" si="87"/>
        <v>0</v>
      </c>
      <c r="AH73" s="1145"/>
    </row>
    <row r="74" spans="1:34" s="965" customFormat="1" ht="45" customHeight="1">
      <c r="A74" s="1452" t="s">
        <v>1841</v>
      </c>
      <c r="B74" s="1807"/>
      <c r="C74" s="1579"/>
      <c r="D74" s="1185"/>
      <c r="E74" s="1185"/>
      <c r="F74" s="1185"/>
      <c r="G74" s="1169"/>
      <c r="H74" s="1185"/>
      <c r="I74" s="1185"/>
      <c r="AA74" s="1420"/>
      <c r="AC74" s="1805"/>
      <c r="AD74" s="1805"/>
      <c r="AE74" s="1805"/>
      <c r="AF74" s="1805"/>
      <c r="AG74" s="1812"/>
      <c r="AH74" s="1145"/>
    </row>
    <row r="75" spans="1:34" s="965" customFormat="1" ht="15" customHeight="1">
      <c r="A75" s="580"/>
      <c r="B75" s="1518">
        <v>1</v>
      </c>
      <c r="C75" s="1518" t="s">
        <v>1571</v>
      </c>
      <c r="D75" s="1651"/>
      <c r="E75" s="1651"/>
      <c r="F75" s="1647"/>
      <c r="G75" s="2087"/>
      <c r="H75" s="1535"/>
      <c r="I75" s="1535"/>
      <c r="J75" s="1624"/>
      <c r="K75" s="1620"/>
      <c r="L75" s="1536"/>
      <c r="M75" s="1536"/>
      <c r="N75" s="1628" t="str">
        <f t="shared" si="83"/>
        <v/>
      </c>
      <c r="O75" s="1624"/>
      <c r="P75" s="1620"/>
      <c r="Q75" s="1536"/>
      <c r="R75" s="1536"/>
      <c r="S75" s="1628" t="str">
        <f t="shared" si="84"/>
        <v/>
      </c>
      <c r="T75" s="1645"/>
      <c r="U75" s="1899"/>
      <c r="V75" s="1520"/>
      <c r="W75" s="1520"/>
      <c r="X75" s="1520"/>
      <c r="Y75" s="1521"/>
      <c r="Z75" s="1520"/>
      <c r="AA75" s="1539"/>
      <c r="AB75" s="1524"/>
      <c r="AC75" s="1805"/>
      <c r="AD75" s="1805"/>
      <c r="AE75" s="1805"/>
      <c r="AF75" s="1805"/>
      <c r="AG75" s="1539"/>
      <c r="AH75" s="1145"/>
    </row>
    <row r="76" spans="1:34" s="965" customFormat="1" ht="15" customHeight="1">
      <c r="A76" s="580"/>
      <c r="B76" s="1525">
        <f t="shared" ref="B76:B87" si="92">B75+1</f>
        <v>2</v>
      </c>
      <c r="C76" s="2402" t="s">
        <v>1572</v>
      </c>
      <c r="D76" s="1652"/>
      <c r="E76" s="1652"/>
      <c r="F76" s="1648"/>
      <c r="G76" s="2088"/>
      <c r="H76" s="1540"/>
      <c r="I76" s="1540"/>
      <c r="J76" s="1626"/>
      <c r="K76" s="1599"/>
      <c r="L76" s="1541"/>
      <c r="M76" s="1541"/>
      <c r="N76" s="1629" t="str">
        <f t="shared" si="83"/>
        <v/>
      </c>
      <c r="O76" s="1626"/>
      <c r="P76" s="1599"/>
      <c r="Q76" s="1541"/>
      <c r="R76" s="1541"/>
      <c r="S76" s="1629" t="str">
        <f t="shared" si="84"/>
        <v/>
      </c>
      <c r="T76" s="1687"/>
      <c r="U76" s="1900"/>
      <c r="V76" s="1544"/>
      <c r="W76" s="1544"/>
      <c r="X76" s="1544"/>
      <c r="Y76" s="1528"/>
      <c r="Z76" s="1544"/>
      <c r="AA76" s="1545"/>
      <c r="AB76" s="1530"/>
      <c r="AC76" s="1805"/>
      <c r="AD76" s="1805"/>
      <c r="AE76" s="1805"/>
      <c r="AF76" s="1805"/>
      <c r="AG76" s="1545"/>
      <c r="AH76" s="1145"/>
    </row>
    <row r="77" spans="1:34" s="965" customFormat="1" ht="15" customHeight="1">
      <c r="A77" s="580"/>
      <c r="B77" s="1525">
        <f t="shared" si="92"/>
        <v>3</v>
      </c>
      <c r="C77" s="2402" t="s">
        <v>1573</v>
      </c>
      <c r="D77" s="1652"/>
      <c r="E77" s="1652"/>
      <c r="F77" s="1648"/>
      <c r="G77" s="2088"/>
      <c r="H77" s="1546"/>
      <c r="I77" s="1546"/>
      <c r="J77" s="1626"/>
      <c r="K77" s="1599"/>
      <c r="L77" s="1541"/>
      <c r="M77" s="1541"/>
      <c r="N77" s="1629" t="str">
        <f t="shared" si="83"/>
        <v/>
      </c>
      <c r="O77" s="1626"/>
      <c r="P77" s="1599"/>
      <c r="Q77" s="1541"/>
      <c r="R77" s="1541"/>
      <c r="S77" s="1629" t="str">
        <f t="shared" si="84"/>
        <v/>
      </c>
      <c r="T77" s="1687"/>
      <c r="U77" s="1900"/>
      <c r="V77" s="1544"/>
      <c r="W77" s="1544"/>
      <c r="X77" s="1544"/>
      <c r="Y77" s="1528"/>
      <c r="Z77" s="1544"/>
      <c r="AA77" s="1545"/>
      <c r="AB77" s="1530"/>
      <c r="AC77" s="1805"/>
      <c r="AD77" s="1805"/>
      <c r="AE77" s="1805"/>
      <c r="AF77" s="1805"/>
      <c r="AG77" s="1545"/>
      <c r="AH77" s="1145"/>
    </row>
    <row r="78" spans="1:34" s="965" customFormat="1" ht="15" customHeight="1">
      <c r="A78" s="580"/>
      <c r="B78" s="1525">
        <f t="shared" si="92"/>
        <v>4</v>
      </c>
      <c r="C78" s="2402" t="s">
        <v>1574</v>
      </c>
      <c r="D78" s="1652"/>
      <c r="E78" s="1652"/>
      <c r="F78" s="1648"/>
      <c r="G78" s="2088"/>
      <c r="H78" s="1540"/>
      <c r="I78" s="1540"/>
      <c r="J78" s="1626"/>
      <c r="K78" s="1599"/>
      <c r="L78" s="1541"/>
      <c r="M78" s="1541"/>
      <c r="N78" s="1629" t="str">
        <f t="shared" si="83"/>
        <v/>
      </c>
      <c r="O78" s="1626"/>
      <c r="P78" s="1599"/>
      <c r="Q78" s="1541"/>
      <c r="R78" s="1541"/>
      <c r="S78" s="1629" t="str">
        <f t="shared" si="84"/>
        <v/>
      </c>
      <c r="T78" s="1687"/>
      <c r="U78" s="1900"/>
      <c r="V78" s="1544"/>
      <c r="W78" s="1544"/>
      <c r="X78" s="1544"/>
      <c r="Y78" s="1528"/>
      <c r="Z78" s="1544"/>
      <c r="AA78" s="1545"/>
      <c r="AB78" s="1530"/>
      <c r="AC78" s="1805"/>
      <c r="AD78" s="1805"/>
      <c r="AE78" s="1805"/>
      <c r="AF78" s="1805"/>
      <c r="AG78" s="1545"/>
      <c r="AH78" s="1145"/>
    </row>
    <row r="79" spans="1:34" s="965" customFormat="1" ht="15" customHeight="1">
      <c r="A79" s="580"/>
      <c r="B79" s="1525">
        <f t="shared" si="92"/>
        <v>5</v>
      </c>
      <c r="C79" s="2402" t="s">
        <v>1575</v>
      </c>
      <c r="D79" s="1652"/>
      <c r="E79" s="1652"/>
      <c r="F79" s="1648"/>
      <c r="G79" s="2088"/>
      <c r="H79" s="1540"/>
      <c r="I79" s="1540"/>
      <c r="J79" s="1626"/>
      <c r="K79" s="1599"/>
      <c r="L79" s="1541"/>
      <c r="M79" s="1541"/>
      <c r="N79" s="1629" t="str">
        <f t="shared" si="83"/>
        <v/>
      </c>
      <c r="O79" s="1626"/>
      <c r="P79" s="1599"/>
      <c r="Q79" s="1541"/>
      <c r="R79" s="1541"/>
      <c r="S79" s="1629" t="str">
        <f t="shared" si="84"/>
        <v/>
      </c>
      <c r="T79" s="1687"/>
      <c r="U79" s="1900"/>
      <c r="V79" s="1544"/>
      <c r="W79" s="1544"/>
      <c r="X79" s="1544"/>
      <c r="Y79" s="1528"/>
      <c r="Z79" s="1544"/>
      <c r="AA79" s="1545"/>
      <c r="AB79" s="1530"/>
      <c r="AC79" s="1805"/>
      <c r="AD79" s="1805"/>
      <c r="AE79" s="1805"/>
      <c r="AF79" s="1805"/>
      <c r="AG79" s="1545"/>
      <c r="AH79" s="1145"/>
    </row>
    <row r="80" spans="1:34" s="965" customFormat="1" ht="15" customHeight="1">
      <c r="A80" s="580"/>
      <c r="B80" s="1525">
        <f t="shared" si="92"/>
        <v>6</v>
      </c>
      <c r="C80" s="2402" t="s">
        <v>1576</v>
      </c>
      <c r="D80" s="1652"/>
      <c r="E80" s="1652"/>
      <c r="F80" s="1648"/>
      <c r="G80" s="2088"/>
      <c r="H80" s="1540"/>
      <c r="I80" s="1540"/>
      <c r="J80" s="1626"/>
      <c r="K80" s="1599"/>
      <c r="L80" s="1541"/>
      <c r="M80" s="1541"/>
      <c r="N80" s="1629" t="str">
        <f t="shared" si="83"/>
        <v/>
      </c>
      <c r="O80" s="1626"/>
      <c r="P80" s="1599"/>
      <c r="Q80" s="1541"/>
      <c r="R80" s="1541"/>
      <c r="S80" s="1629" t="str">
        <f t="shared" si="84"/>
        <v/>
      </c>
      <c r="T80" s="1687"/>
      <c r="U80" s="1900"/>
      <c r="V80" s="1544"/>
      <c r="W80" s="1544"/>
      <c r="X80" s="1544"/>
      <c r="Y80" s="1528"/>
      <c r="Z80" s="1544"/>
      <c r="AA80" s="1545"/>
      <c r="AB80" s="1530"/>
      <c r="AC80" s="1805"/>
      <c r="AD80" s="1805"/>
      <c r="AE80" s="1805"/>
      <c r="AF80" s="1805"/>
      <c r="AG80" s="1545"/>
      <c r="AH80" s="1145"/>
    </row>
    <row r="81" spans="1:34" s="965" customFormat="1" ht="15" customHeight="1">
      <c r="A81" s="580"/>
      <c r="B81" s="1525">
        <f t="shared" si="92"/>
        <v>7</v>
      </c>
      <c r="C81" s="2402" t="s">
        <v>1577</v>
      </c>
      <c r="D81" s="1652"/>
      <c r="E81" s="1652"/>
      <c r="F81" s="1648"/>
      <c r="G81" s="2088"/>
      <c r="H81" s="1540"/>
      <c r="I81" s="1540"/>
      <c r="J81" s="1626"/>
      <c r="K81" s="1599"/>
      <c r="L81" s="1541"/>
      <c r="M81" s="1541"/>
      <c r="N81" s="1629" t="str">
        <f t="shared" si="83"/>
        <v/>
      </c>
      <c r="O81" s="1626"/>
      <c r="P81" s="1599"/>
      <c r="Q81" s="1541"/>
      <c r="R81" s="1541"/>
      <c r="S81" s="1629" t="str">
        <f t="shared" si="84"/>
        <v/>
      </c>
      <c r="T81" s="1687"/>
      <c r="U81" s="1900"/>
      <c r="V81" s="1544"/>
      <c r="W81" s="1544"/>
      <c r="X81" s="1544"/>
      <c r="Y81" s="1528"/>
      <c r="Z81" s="1544"/>
      <c r="AA81" s="1545"/>
      <c r="AB81" s="1530"/>
      <c r="AC81" s="1805"/>
      <c r="AD81" s="1805"/>
      <c r="AE81" s="1805"/>
      <c r="AF81" s="1805"/>
      <c r="AG81" s="1545"/>
      <c r="AH81" s="1145"/>
    </row>
    <row r="82" spans="1:34" s="965" customFormat="1" ht="15" customHeight="1">
      <c r="A82" s="580"/>
      <c r="B82" s="1525">
        <f t="shared" si="92"/>
        <v>8</v>
      </c>
      <c r="C82" s="2402" t="s">
        <v>1578</v>
      </c>
      <c r="D82" s="1652"/>
      <c r="E82" s="1652"/>
      <c r="F82" s="1648"/>
      <c r="G82" s="2088"/>
      <c r="H82" s="1540"/>
      <c r="I82" s="1540"/>
      <c r="J82" s="1626"/>
      <c r="K82" s="1599"/>
      <c r="L82" s="1541"/>
      <c r="M82" s="1541"/>
      <c r="N82" s="1629" t="str">
        <f t="shared" si="83"/>
        <v/>
      </c>
      <c r="O82" s="1626"/>
      <c r="P82" s="1599"/>
      <c r="Q82" s="1541"/>
      <c r="R82" s="1541"/>
      <c r="S82" s="1629" t="str">
        <f t="shared" si="84"/>
        <v/>
      </c>
      <c r="T82" s="1687"/>
      <c r="U82" s="1900"/>
      <c r="V82" s="1544"/>
      <c r="W82" s="1544"/>
      <c r="X82" s="1544"/>
      <c r="Y82" s="1528"/>
      <c r="Z82" s="1544"/>
      <c r="AA82" s="1545"/>
      <c r="AB82" s="1530"/>
      <c r="AC82" s="1805"/>
      <c r="AD82" s="1805"/>
      <c r="AE82" s="1805"/>
      <c r="AF82" s="1805"/>
      <c r="AG82" s="1545"/>
      <c r="AH82" s="1145"/>
    </row>
    <row r="83" spans="1:34" s="965" customFormat="1" ht="15" customHeight="1">
      <c r="A83" s="580"/>
      <c r="B83" s="1525">
        <f t="shared" si="92"/>
        <v>9</v>
      </c>
      <c r="C83" s="2402" t="s">
        <v>1579</v>
      </c>
      <c r="D83" s="1652"/>
      <c r="E83" s="1652"/>
      <c r="F83" s="1648"/>
      <c r="G83" s="2088"/>
      <c r="H83" s="1540"/>
      <c r="I83" s="1540"/>
      <c r="J83" s="1626"/>
      <c r="K83" s="1599"/>
      <c r="L83" s="1541"/>
      <c r="M83" s="1541"/>
      <c r="N83" s="1629" t="str">
        <f t="shared" si="83"/>
        <v/>
      </c>
      <c r="O83" s="1626"/>
      <c r="P83" s="1599"/>
      <c r="Q83" s="1541"/>
      <c r="R83" s="1541"/>
      <c r="S83" s="1629" t="str">
        <f t="shared" si="84"/>
        <v/>
      </c>
      <c r="T83" s="1687"/>
      <c r="U83" s="1900"/>
      <c r="V83" s="1544"/>
      <c r="W83" s="1544"/>
      <c r="X83" s="1544"/>
      <c r="Y83" s="1528"/>
      <c r="Z83" s="1544"/>
      <c r="AA83" s="1545"/>
      <c r="AB83" s="1530"/>
      <c r="AC83" s="1805"/>
      <c r="AD83" s="1805"/>
      <c r="AE83" s="1805"/>
      <c r="AF83" s="1805"/>
      <c r="AG83" s="1545"/>
      <c r="AH83" s="1145"/>
    </row>
    <row r="84" spans="1:34" s="965" customFormat="1" ht="15" customHeight="1">
      <c r="A84" s="580"/>
      <c r="B84" s="1525">
        <f t="shared" si="92"/>
        <v>10</v>
      </c>
      <c r="C84" s="2402" t="s">
        <v>1580</v>
      </c>
      <c r="D84" s="1652"/>
      <c r="E84" s="1652"/>
      <c r="F84" s="1648"/>
      <c r="G84" s="2088"/>
      <c r="H84" s="1540"/>
      <c r="I84" s="1540"/>
      <c r="J84" s="1626"/>
      <c r="K84" s="1599"/>
      <c r="L84" s="1541"/>
      <c r="M84" s="1541"/>
      <c r="N84" s="1629" t="str">
        <f t="shared" si="83"/>
        <v/>
      </c>
      <c r="O84" s="1626"/>
      <c r="P84" s="1599"/>
      <c r="Q84" s="1541"/>
      <c r="R84" s="1541"/>
      <c r="S84" s="1629" t="str">
        <f t="shared" si="84"/>
        <v/>
      </c>
      <c r="T84" s="1687"/>
      <c r="U84" s="1900"/>
      <c r="V84" s="1544"/>
      <c r="W84" s="1544"/>
      <c r="X84" s="1544"/>
      <c r="Y84" s="1528"/>
      <c r="Z84" s="1544"/>
      <c r="AA84" s="1545"/>
      <c r="AB84" s="1530"/>
      <c r="AC84" s="1805"/>
      <c r="AD84" s="1805"/>
      <c r="AE84" s="1805"/>
      <c r="AF84" s="1805"/>
      <c r="AG84" s="1545"/>
      <c r="AH84" s="1145"/>
    </row>
    <row r="85" spans="1:34" s="965" customFormat="1" ht="15" customHeight="1">
      <c r="A85" s="580"/>
      <c r="B85" s="1525">
        <f t="shared" si="92"/>
        <v>11</v>
      </c>
      <c r="C85" s="2402" t="s">
        <v>1581</v>
      </c>
      <c r="D85" s="1652"/>
      <c r="E85" s="1652"/>
      <c r="F85" s="1648"/>
      <c r="G85" s="2088"/>
      <c r="H85" s="1540"/>
      <c r="I85" s="1540"/>
      <c r="J85" s="1626"/>
      <c r="K85" s="1599"/>
      <c r="L85" s="1541"/>
      <c r="M85" s="1541"/>
      <c r="N85" s="1629" t="str">
        <f t="shared" si="83"/>
        <v/>
      </c>
      <c r="O85" s="1626"/>
      <c r="P85" s="1599"/>
      <c r="Q85" s="1541"/>
      <c r="R85" s="1541"/>
      <c r="S85" s="1629" t="str">
        <f t="shared" si="84"/>
        <v/>
      </c>
      <c r="T85" s="1687"/>
      <c r="U85" s="1900"/>
      <c r="V85" s="1544"/>
      <c r="W85" s="1544"/>
      <c r="X85" s="1544"/>
      <c r="Y85" s="1528"/>
      <c r="Z85" s="1544"/>
      <c r="AA85" s="1545"/>
      <c r="AB85" s="1530"/>
      <c r="AC85" s="1805"/>
      <c r="AD85" s="1805"/>
      <c r="AE85" s="1805"/>
      <c r="AF85" s="1805"/>
      <c r="AG85" s="1545"/>
      <c r="AH85" s="1145"/>
    </row>
    <row r="86" spans="1:34" s="965" customFormat="1" ht="15" hidden="1" customHeight="1">
      <c r="A86" s="580"/>
      <c r="B86" s="1533">
        <f t="shared" si="92"/>
        <v>12</v>
      </c>
      <c r="C86" s="1653"/>
      <c r="D86" s="1653"/>
      <c r="E86" s="1653"/>
      <c r="F86" s="1649"/>
      <c r="G86" s="2404"/>
      <c r="H86" s="2405"/>
      <c r="I86" s="2405"/>
      <c r="J86" s="1888"/>
      <c r="K86" s="1889"/>
      <c r="L86" s="1715"/>
      <c r="M86" s="1715"/>
      <c r="N86" s="1632" t="str">
        <f t="shared" si="83"/>
        <v/>
      </c>
      <c r="O86" s="1888"/>
      <c r="P86" s="1889"/>
      <c r="Q86" s="1715"/>
      <c r="R86" s="1715"/>
      <c r="S86" s="1632" t="str">
        <f t="shared" si="84"/>
        <v/>
      </c>
      <c r="T86" s="1824"/>
      <c r="U86" s="1901"/>
      <c r="V86" s="1550"/>
      <c r="W86" s="1550"/>
      <c r="X86" s="1550"/>
      <c r="Y86" s="1558"/>
      <c r="Z86" s="1550"/>
      <c r="AA86" s="1551"/>
      <c r="AB86" s="1552"/>
      <c r="AC86" s="1805"/>
      <c r="AD86" s="1805"/>
      <c r="AE86" s="1805"/>
      <c r="AF86" s="1805"/>
      <c r="AG86" s="1551"/>
      <c r="AH86" s="1145"/>
    </row>
    <row r="87" spans="1:34" s="965" customFormat="1" ht="15" customHeight="1">
      <c r="A87" s="580"/>
      <c r="B87" s="1671">
        <f t="shared" si="92"/>
        <v>13</v>
      </c>
      <c r="C87" s="1615" t="s">
        <v>1497</v>
      </c>
      <c r="D87" s="1553"/>
      <c r="E87" s="1554"/>
      <c r="F87" s="1554"/>
      <c r="G87" s="1371">
        <f>SUM(G75:G86)</f>
        <v>0</v>
      </c>
      <c r="H87" s="1622">
        <f>SUM(H75:H86)</f>
        <v>0</v>
      </c>
      <c r="I87" s="1622">
        <f>SUM(I75:I86)</f>
        <v>0</v>
      </c>
      <c r="J87" s="1908">
        <f t="shared" ref="J87:M87" si="93">SUM(J75:J86)</f>
        <v>0</v>
      </c>
      <c r="K87" s="1622">
        <f t="shared" si="93"/>
        <v>0</v>
      </c>
      <c r="L87" s="1622">
        <f t="shared" si="93"/>
        <v>0</v>
      </c>
      <c r="M87" s="1622">
        <f t="shared" si="93"/>
        <v>0</v>
      </c>
      <c r="N87" s="1625" t="str">
        <f t="shared" si="83"/>
        <v/>
      </c>
      <c r="O87" s="1908">
        <f t="shared" ref="O87:R87" si="94">SUM(O75:O86)</f>
        <v>0</v>
      </c>
      <c r="P87" s="1622">
        <f t="shared" si="94"/>
        <v>0</v>
      </c>
      <c r="Q87" s="1622">
        <f t="shared" si="94"/>
        <v>0</v>
      </c>
      <c r="R87" s="1622">
        <f t="shared" si="94"/>
        <v>0</v>
      </c>
      <c r="S87" s="1625" t="str">
        <f t="shared" si="84"/>
        <v/>
      </c>
      <c r="T87" s="1916"/>
      <c r="U87" s="1917"/>
      <c r="V87" s="1917"/>
      <c r="W87" s="1917"/>
      <c r="X87" s="1917"/>
      <c r="Y87" s="1917"/>
      <c r="Z87" s="1917"/>
      <c r="AA87" s="1917"/>
      <c r="AB87" s="1918"/>
      <c r="AC87" s="1805"/>
      <c r="AD87" s="1805"/>
      <c r="AE87" s="1805"/>
      <c r="AF87" s="1805"/>
      <c r="AG87" s="1573"/>
      <c r="AH87" s="1145"/>
    </row>
    <row r="88" spans="1:34" s="1805" customFormat="1" ht="45" customHeight="1">
      <c r="A88" s="1451" t="s">
        <v>1710</v>
      </c>
      <c r="B88" s="1601"/>
      <c r="C88" s="1698"/>
      <c r="D88" s="1602"/>
      <c r="E88" s="1602"/>
      <c r="F88" s="1602"/>
      <c r="G88" s="2090"/>
      <c r="H88" s="1602"/>
      <c r="I88" s="1602"/>
      <c r="J88" s="1603"/>
      <c r="K88" s="1603"/>
      <c r="L88" s="1604"/>
      <c r="M88" s="1604"/>
      <c r="N88" s="1604"/>
      <c r="O88" s="1604"/>
      <c r="P88" s="1604"/>
      <c r="Q88" s="1604"/>
      <c r="R88" s="1604"/>
      <c r="S88" s="1604"/>
      <c r="T88" s="1604"/>
      <c r="U88" s="1604"/>
      <c r="V88" s="1604"/>
      <c r="W88" s="1604"/>
      <c r="X88" s="1604"/>
      <c r="Y88" s="1604"/>
      <c r="Z88" s="1604"/>
      <c r="AA88" s="1604"/>
      <c r="AB88" s="1604"/>
      <c r="AG88" s="1604"/>
      <c r="AH88" s="1806"/>
    </row>
    <row r="89" spans="1:34" s="965" customFormat="1" ht="45" customHeight="1">
      <c r="A89" s="1452" t="s">
        <v>1842</v>
      </c>
      <c r="B89" s="1807"/>
      <c r="C89" s="1579"/>
      <c r="D89" s="1185"/>
      <c r="E89" s="1185"/>
      <c r="F89" s="1185"/>
      <c r="G89" s="1169"/>
      <c r="H89" s="1185"/>
      <c r="I89" s="1185"/>
      <c r="AA89" s="1420"/>
      <c r="AC89" s="1805"/>
      <c r="AD89" s="1805"/>
      <c r="AE89" s="1805"/>
      <c r="AF89" s="1805"/>
      <c r="AG89" s="1812"/>
      <c r="AH89" s="1145"/>
    </row>
    <row r="90" spans="1:34" s="965" customFormat="1" ht="15" customHeight="1">
      <c r="A90" s="580"/>
      <c r="B90" s="1518">
        <v>1</v>
      </c>
      <c r="C90" s="1518" t="s">
        <v>1583</v>
      </c>
      <c r="D90" s="1651"/>
      <c r="E90" s="1651"/>
      <c r="F90" s="1647"/>
      <c r="G90" s="2087"/>
      <c r="H90" s="1535"/>
      <c r="I90" s="1773"/>
      <c r="J90" s="1624"/>
      <c r="K90" s="1620"/>
      <c r="L90" s="1536"/>
      <c r="M90" s="1536"/>
      <c r="N90" s="1628" t="str">
        <f t="shared" ref="N90:N102" si="95">IF(K90&gt;0,M90/K90, "")</f>
        <v/>
      </c>
      <c r="O90" s="1624"/>
      <c r="P90" s="1620"/>
      <c r="Q90" s="1536"/>
      <c r="R90" s="1536"/>
      <c r="S90" s="1628" t="str">
        <f t="shared" ref="S90:S102" si="96">IF(P90&gt;0,R90/P90, "")</f>
        <v/>
      </c>
      <c r="T90" s="1624"/>
      <c r="U90" s="1620"/>
      <c r="V90" s="1537"/>
      <c r="W90" s="1538"/>
      <c r="X90" s="1538"/>
      <c r="Y90" s="1536"/>
      <c r="Z90" s="1634" t="str">
        <f>IF(T90&gt;0,Y90/T90, "")</f>
        <v/>
      </c>
      <c r="AA90" s="1536"/>
      <c r="AB90" s="1667"/>
      <c r="AC90" s="1805"/>
      <c r="AD90" s="1805"/>
      <c r="AE90" s="1805"/>
      <c r="AF90" s="1805"/>
      <c r="AG90" s="1910">
        <f>T90-U90</f>
        <v>0</v>
      </c>
      <c r="AH90" s="1145"/>
    </row>
    <row r="91" spans="1:34" s="965" customFormat="1" ht="15" customHeight="1">
      <c r="A91" s="580"/>
      <c r="B91" s="1525">
        <f t="shared" ref="B91:B100" si="97">B90+1</f>
        <v>2</v>
      </c>
      <c r="C91" s="2402" t="s">
        <v>1584</v>
      </c>
      <c r="D91" s="1652"/>
      <c r="E91" s="1652"/>
      <c r="F91" s="1648"/>
      <c r="G91" s="2088"/>
      <c r="H91" s="1540"/>
      <c r="I91" s="1774"/>
      <c r="J91" s="1626"/>
      <c r="K91" s="1599"/>
      <c r="L91" s="1541"/>
      <c r="M91" s="1541"/>
      <c r="N91" s="1629" t="str">
        <f t="shared" si="95"/>
        <v/>
      </c>
      <c r="O91" s="1626"/>
      <c r="P91" s="1599"/>
      <c r="Q91" s="1541"/>
      <c r="R91" s="1541"/>
      <c r="S91" s="1629" t="str">
        <f t="shared" si="96"/>
        <v/>
      </c>
      <c r="T91" s="1626"/>
      <c r="U91" s="1599"/>
      <c r="V91" s="1542"/>
      <c r="W91" s="1543"/>
      <c r="X91" s="1543"/>
      <c r="Y91" s="1541"/>
      <c r="Z91" s="1635" t="str">
        <f t="shared" ref="Z91:Z102" si="98">IF(T91&gt;0,Y91/T91, "")</f>
        <v/>
      </c>
      <c r="AA91" s="1541"/>
      <c r="AB91" s="1668"/>
      <c r="AC91" s="1805"/>
      <c r="AD91" s="1805"/>
      <c r="AE91" s="1805"/>
      <c r="AF91" s="1805"/>
      <c r="AG91" s="1911">
        <f t="shared" ref="AG91:AG102" si="99">T91-U91</f>
        <v>0</v>
      </c>
      <c r="AH91" s="1145"/>
    </row>
    <row r="92" spans="1:34" s="965" customFormat="1" ht="15" customHeight="1">
      <c r="A92" s="580"/>
      <c r="B92" s="1525">
        <f t="shared" si="97"/>
        <v>3</v>
      </c>
      <c r="C92" s="2402" t="s">
        <v>1585</v>
      </c>
      <c r="D92" s="1652"/>
      <c r="E92" s="1652"/>
      <c r="F92" s="1648"/>
      <c r="G92" s="2088"/>
      <c r="H92" s="1546"/>
      <c r="I92" s="1775"/>
      <c r="J92" s="1626"/>
      <c r="K92" s="1599"/>
      <c r="L92" s="1541"/>
      <c r="M92" s="1541"/>
      <c r="N92" s="1629" t="str">
        <f t="shared" si="95"/>
        <v/>
      </c>
      <c r="O92" s="1626"/>
      <c r="P92" s="1599"/>
      <c r="Q92" s="1541"/>
      <c r="R92" s="1541"/>
      <c r="S92" s="1629" t="str">
        <f t="shared" si="96"/>
        <v/>
      </c>
      <c r="T92" s="1626"/>
      <c r="U92" s="1599"/>
      <c r="V92" s="1542"/>
      <c r="W92" s="1543"/>
      <c r="X92" s="1543"/>
      <c r="Y92" s="1541"/>
      <c r="Z92" s="1635" t="str">
        <f t="shared" si="98"/>
        <v/>
      </c>
      <c r="AA92" s="1541"/>
      <c r="AB92" s="1668"/>
      <c r="AC92" s="1805"/>
      <c r="AD92" s="1805"/>
      <c r="AE92" s="1805"/>
      <c r="AF92" s="1805"/>
      <c r="AG92" s="1911">
        <f t="shared" si="99"/>
        <v>0</v>
      </c>
      <c r="AH92" s="1145"/>
    </row>
    <row r="93" spans="1:34" s="965" customFormat="1" ht="15" customHeight="1">
      <c r="A93" s="580"/>
      <c r="B93" s="1525">
        <f t="shared" si="97"/>
        <v>4</v>
      </c>
      <c r="C93" s="2402" t="s">
        <v>1586</v>
      </c>
      <c r="D93" s="1652"/>
      <c r="E93" s="1652"/>
      <c r="F93" s="1648"/>
      <c r="G93" s="2088"/>
      <c r="H93" s="1540"/>
      <c r="I93" s="1774"/>
      <c r="J93" s="1626"/>
      <c r="K93" s="1599"/>
      <c r="L93" s="1541"/>
      <c r="M93" s="1541"/>
      <c r="N93" s="1629" t="str">
        <f t="shared" si="95"/>
        <v/>
      </c>
      <c r="O93" s="1626"/>
      <c r="P93" s="1599"/>
      <c r="Q93" s="1541"/>
      <c r="R93" s="1541"/>
      <c r="S93" s="1629" t="str">
        <f t="shared" si="96"/>
        <v/>
      </c>
      <c r="T93" s="1626"/>
      <c r="U93" s="1599"/>
      <c r="V93" s="1542"/>
      <c r="W93" s="1543"/>
      <c r="X93" s="1543"/>
      <c r="Y93" s="1541"/>
      <c r="Z93" s="1635" t="str">
        <f t="shared" si="98"/>
        <v/>
      </c>
      <c r="AA93" s="1541"/>
      <c r="AB93" s="1668"/>
      <c r="AC93" s="1805"/>
      <c r="AD93" s="1805"/>
      <c r="AE93" s="1805"/>
      <c r="AF93" s="1805"/>
      <c r="AG93" s="1911">
        <f t="shared" si="99"/>
        <v>0</v>
      </c>
      <c r="AH93" s="1145"/>
    </row>
    <row r="94" spans="1:34" s="965" customFormat="1" ht="15" customHeight="1">
      <c r="A94" s="580"/>
      <c r="B94" s="1525">
        <f t="shared" si="97"/>
        <v>5</v>
      </c>
      <c r="C94" s="2402" t="s">
        <v>1587</v>
      </c>
      <c r="D94" s="1652"/>
      <c r="E94" s="1652"/>
      <c r="F94" s="1648"/>
      <c r="G94" s="2088"/>
      <c r="H94" s="1540"/>
      <c r="I94" s="1774"/>
      <c r="J94" s="1626"/>
      <c r="K94" s="1599"/>
      <c r="L94" s="1541"/>
      <c r="M94" s="1541"/>
      <c r="N94" s="1629" t="str">
        <f t="shared" si="95"/>
        <v/>
      </c>
      <c r="O94" s="1626"/>
      <c r="P94" s="1599"/>
      <c r="Q94" s="1541"/>
      <c r="R94" s="1541"/>
      <c r="S94" s="1629" t="str">
        <f t="shared" si="96"/>
        <v/>
      </c>
      <c r="T94" s="1626"/>
      <c r="U94" s="1599"/>
      <c r="V94" s="1542"/>
      <c r="W94" s="1543"/>
      <c r="X94" s="1543"/>
      <c r="Y94" s="1541"/>
      <c r="Z94" s="1635" t="str">
        <f t="shared" si="98"/>
        <v/>
      </c>
      <c r="AA94" s="1541"/>
      <c r="AB94" s="1668"/>
      <c r="AC94" s="1805"/>
      <c r="AD94" s="1805"/>
      <c r="AE94" s="1805"/>
      <c r="AF94" s="1805"/>
      <c r="AG94" s="1911">
        <f t="shared" si="99"/>
        <v>0</v>
      </c>
      <c r="AH94" s="1145"/>
    </row>
    <row r="95" spans="1:34" s="965" customFormat="1" ht="15" customHeight="1">
      <c r="A95" s="580"/>
      <c r="B95" s="1525">
        <f t="shared" si="97"/>
        <v>6</v>
      </c>
      <c r="C95" s="2402" t="s">
        <v>1588</v>
      </c>
      <c r="D95" s="1652"/>
      <c r="E95" s="1652"/>
      <c r="F95" s="1648"/>
      <c r="G95" s="2088"/>
      <c r="H95" s="1540"/>
      <c r="I95" s="1774"/>
      <c r="J95" s="1626"/>
      <c r="K95" s="1599"/>
      <c r="L95" s="1541"/>
      <c r="M95" s="1541"/>
      <c r="N95" s="1629" t="str">
        <f t="shared" si="95"/>
        <v/>
      </c>
      <c r="O95" s="1626"/>
      <c r="P95" s="1599"/>
      <c r="Q95" s="1541"/>
      <c r="R95" s="1541"/>
      <c r="S95" s="1629" t="str">
        <f t="shared" si="96"/>
        <v/>
      </c>
      <c r="T95" s="1626"/>
      <c r="U95" s="1599"/>
      <c r="V95" s="1542"/>
      <c r="W95" s="1543"/>
      <c r="X95" s="1543"/>
      <c r="Y95" s="1541"/>
      <c r="Z95" s="1635" t="str">
        <f t="shared" si="98"/>
        <v/>
      </c>
      <c r="AA95" s="1541"/>
      <c r="AB95" s="1668"/>
      <c r="AC95" s="1805"/>
      <c r="AD95" s="1805"/>
      <c r="AE95" s="1805"/>
      <c r="AF95" s="1805"/>
      <c r="AG95" s="1911">
        <f t="shared" si="99"/>
        <v>0</v>
      </c>
      <c r="AH95" s="1145"/>
    </row>
    <row r="96" spans="1:34" s="1432" customFormat="1" ht="15" customHeight="1">
      <c r="A96" s="580"/>
      <c r="B96" s="1525">
        <f t="shared" si="97"/>
        <v>7</v>
      </c>
      <c r="C96" s="2402" t="s">
        <v>1589</v>
      </c>
      <c r="D96" s="1652"/>
      <c r="E96" s="1652"/>
      <c r="F96" s="1648"/>
      <c r="G96" s="2088"/>
      <c r="H96" s="1540"/>
      <c r="I96" s="1774"/>
      <c r="J96" s="1626"/>
      <c r="K96" s="1599"/>
      <c r="L96" s="1541"/>
      <c r="M96" s="1541"/>
      <c r="N96" s="1629" t="str">
        <f t="shared" si="95"/>
        <v/>
      </c>
      <c r="O96" s="1626"/>
      <c r="P96" s="1599"/>
      <c r="Q96" s="1541"/>
      <c r="R96" s="1541"/>
      <c r="S96" s="1629" t="str">
        <f t="shared" si="96"/>
        <v/>
      </c>
      <c r="T96" s="1626"/>
      <c r="U96" s="1599"/>
      <c r="V96" s="1542"/>
      <c r="W96" s="1543"/>
      <c r="X96" s="1543"/>
      <c r="Y96" s="1541"/>
      <c r="Z96" s="1635" t="str">
        <f t="shared" si="98"/>
        <v/>
      </c>
      <c r="AA96" s="1541"/>
      <c r="AB96" s="1668"/>
      <c r="AC96" s="1805"/>
      <c r="AD96" s="1805"/>
      <c r="AE96" s="1805"/>
      <c r="AF96" s="1805"/>
      <c r="AG96" s="1911">
        <f t="shared" si="99"/>
        <v>0</v>
      </c>
      <c r="AH96" s="1433"/>
    </row>
    <row r="97" spans="1:34" s="965" customFormat="1" ht="15" customHeight="1">
      <c r="A97" s="580"/>
      <c r="B97" s="1525">
        <f t="shared" si="97"/>
        <v>8</v>
      </c>
      <c r="C97" s="2402" t="s">
        <v>1590</v>
      </c>
      <c r="D97" s="1652"/>
      <c r="E97" s="1652"/>
      <c r="F97" s="1648"/>
      <c r="G97" s="2088"/>
      <c r="H97" s="1540"/>
      <c r="I97" s="1774"/>
      <c r="J97" s="1626"/>
      <c r="K97" s="1599"/>
      <c r="L97" s="1541"/>
      <c r="M97" s="1541"/>
      <c r="N97" s="1629" t="str">
        <f t="shared" si="95"/>
        <v/>
      </c>
      <c r="O97" s="1626"/>
      <c r="P97" s="1599"/>
      <c r="Q97" s="1541"/>
      <c r="R97" s="1541"/>
      <c r="S97" s="1629" t="str">
        <f t="shared" si="96"/>
        <v/>
      </c>
      <c r="T97" s="1626"/>
      <c r="U97" s="1599"/>
      <c r="V97" s="1542"/>
      <c r="W97" s="1543"/>
      <c r="X97" s="1543"/>
      <c r="Y97" s="1541"/>
      <c r="Z97" s="1635" t="str">
        <f t="shared" si="98"/>
        <v/>
      </c>
      <c r="AA97" s="1541"/>
      <c r="AB97" s="1668"/>
      <c r="AC97" s="1805"/>
      <c r="AD97" s="1805"/>
      <c r="AE97" s="1805"/>
      <c r="AF97" s="1805"/>
      <c r="AG97" s="1911">
        <f t="shared" si="99"/>
        <v>0</v>
      </c>
      <c r="AH97" s="1145"/>
    </row>
    <row r="98" spans="1:34" s="965" customFormat="1" ht="15" customHeight="1">
      <c r="A98" s="580"/>
      <c r="B98" s="1525">
        <f t="shared" si="97"/>
        <v>9</v>
      </c>
      <c r="C98" s="2402" t="s">
        <v>1591</v>
      </c>
      <c r="D98" s="1652"/>
      <c r="E98" s="1652"/>
      <c r="F98" s="1648"/>
      <c r="G98" s="2088"/>
      <c r="H98" s="1540"/>
      <c r="I98" s="1774"/>
      <c r="J98" s="1626"/>
      <c r="K98" s="1599"/>
      <c r="L98" s="1541"/>
      <c r="M98" s="1541"/>
      <c r="N98" s="1629" t="str">
        <f t="shared" si="95"/>
        <v/>
      </c>
      <c r="O98" s="1626"/>
      <c r="P98" s="1599"/>
      <c r="Q98" s="1541"/>
      <c r="R98" s="1541"/>
      <c r="S98" s="1629" t="str">
        <f t="shared" si="96"/>
        <v/>
      </c>
      <c r="T98" s="1626"/>
      <c r="U98" s="1599"/>
      <c r="V98" s="1542"/>
      <c r="W98" s="1543"/>
      <c r="X98" s="1543"/>
      <c r="Y98" s="1541"/>
      <c r="Z98" s="1635" t="str">
        <f t="shared" si="98"/>
        <v/>
      </c>
      <c r="AA98" s="1541"/>
      <c r="AB98" s="1668"/>
      <c r="AC98" s="1805"/>
      <c r="AD98" s="1805"/>
      <c r="AE98" s="1805"/>
      <c r="AF98" s="1805"/>
      <c r="AG98" s="1911">
        <f t="shared" si="99"/>
        <v>0</v>
      </c>
      <c r="AH98" s="1145"/>
    </row>
    <row r="99" spans="1:34" s="965" customFormat="1" ht="15" customHeight="1">
      <c r="A99" s="580"/>
      <c r="B99" s="1525">
        <f t="shared" si="97"/>
        <v>10</v>
      </c>
      <c r="C99" s="2402" t="s">
        <v>1592</v>
      </c>
      <c r="D99" s="1652"/>
      <c r="E99" s="1652"/>
      <c r="F99" s="1648"/>
      <c r="G99" s="2088"/>
      <c r="H99" s="1540"/>
      <c r="I99" s="1774"/>
      <c r="J99" s="1626"/>
      <c r="K99" s="1599"/>
      <c r="L99" s="1541"/>
      <c r="M99" s="1541"/>
      <c r="N99" s="1629" t="str">
        <f t="shared" si="95"/>
        <v/>
      </c>
      <c r="O99" s="1626"/>
      <c r="P99" s="1599"/>
      <c r="Q99" s="1541"/>
      <c r="R99" s="1541"/>
      <c r="S99" s="1629" t="str">
        <f t="shared" si="96"/>
        <v/>
      </c>
      <c r="T99" s="1626"/>
      <c r="U99" s="1599"/>
      <c r="V99" s="1542"/>
      <c r="W99" s="1543"/>
      <c r="X99" s="1543"/>
      <c r="Y99" s="1541"/>
      <c r="Z99" s="1635" t="str">
        <f t="shared" si="98"/>
        <v/>
      </c>
      <c r="AA99" s="1541"/>
      <c r="AB99" s="1668"/>
      <c r="AC99" s="1805"/>
      <c r="AD99" s="1805"/>
      <c r="AE99" s="1805"/>
      <c r="AF99" s="1805"/>
      <c r="AG99" s="1911">
        <f t="shared" si="99"/>
        <v>0</v>
      </c>
      <c r="AH99" s="1145"/>
    </row>
    <row r="100" spans="1:34" s="965" customFormat="1" ht="15" customHeight="1">
      <c r="A100" s="580"/>
      <c r="B100" s="1525">
        <f t="shared" si="97"/>
        <v>11</v>
      </c>
      <c r="C100" s="2402" t="s">
        <v>1593</v>
      </c>
      <c r="D100" s="1652"/>
      <c r="E100" s="1652"/>
      <c r="F100" s="1648"/>
      <c r="G100" s="2088"/>
      <c r="H100" s="1540"/>
      <c r="I100" s="1774"/>
      <c r="J100" s="1626"/>
      <c r="K100" s="1599"/>
      <c r="L100" s="1541"/>
      <c r="M100" s="1541"/>
      <c r="N100" s="1629" t="str">
        <f t="shared" si="95"/>
        <v/>
      </c>
      <c r="O100" s="1626"/>
      <c r="P100" s="1599"/>
      <c r="Q100" s="1541"/>
      <c r="R100" s="1541"/>
      <c r="S100" s="1629" t="str">
        <f t="shared" si="96"/>
        <v/>
      </c>
      <c r="T100" s="1626"/>
      <c r="U100" s="1599"/>
      <c r="V100" s="1542"/>
      <c r="W100" s="1543"/>
      <c r="X100" s="1543"/>
      <c r="Y100" s="1541"/>
      <c r="Z100" s="1635" t="str">
        <f t="shared" si="98"/>
        <v/>
      </c>
      <c r="AA100" s="1541"/>
      <c r="AB100" s="1668"/>
      <c r="AC100" s="1805"/>
      <c r="AD100" s="1805"/>
      <c r="AE100" s="1805"/>
      <c r="AF100" s="1805"/>
      <c r="AG100" s="1911">
        <f t="shared" si="99"/>
        <v>0</v>
      </c>
      <c r="AH100" s="1145"/>
    </row>
    <row r="101" spans="1:34" s="965" customFormat="1" ht="15" customHeight="1">
      <c r="A101" s="580"/>
      <c r="B101" s="1533">
        <f>B100+1</f>
        <v>12</v>
      </c>
      <c r="C101" s="2403" t="s">
        <v>1594</v>
      </c>
      <c r="D101" s="1653"/>
      <c r="E101" s="1653"/>
      <c r="F101" s="1649"/>
      <c r="G101" s="2089"/>
      <c r="H101" s="1547"/>
      <c r="I101" s="1776"/>
      <c r="J101" s="1630"/>
      <c r="K101" s="1751"/>
      <c r="L101" s="1631"/>
      <c r="M101" s="1631"/>
      <c r="N101" s="1632" t="str">
        <f t="shared" si="95"/>
        <v/>
      </c>
      <c r="O101" s="1630"/>
      <c r="P101" s="1751"/>
      <c r="Q101" s="1631"/>
      <c r="R101" s="1631"/>
      <c r="S101" s="1632" t="str">
        <f t="shared" si="96"/>
        <v/>
      </c>
      <c r="T101" s="1627"/>
      <c r="U101" s="1621"/>
      <c r="V101" s="1548"/>
      <c r="W101" s="1549"/>
      <c r="X101" s="1549"/>
      <c r="Y101" s="1532"/>
      <c r="Z101" s="1636" t="str">
        <f t="shared" si="98"/>
        <v/>
      </c>
      <c r="AA101" s="1532"/>
      <c r="AB101" s="1669"/>
      <c r="AC101" s="1805"/>
      <c r="AD101" s="1805"/>
      <c r="AE101" s="1805"/>
      <c r="AF101" s="1805"/>
      <c r="AG101" s="1912">
        <f t="shared" si="99"/>
        <v>0</v>
      </c>
      <c r="AH101" s="1145"/>
    </row>
    <row r="102" spans="1:34" s="965" customFormat="1" ht="15" customHeight="1">
      <c r="A102" s="580"/>
      <c r="B102" s="1671">
        <f t="shared" ref="B102" si="100">B101+1</f>
        <v>13</v>
      </c>
      <c r="C102" s="1615" t="s">
        <v>1497</v>
      </c>
      <c r="D102" s="1553"/>
      <c r="E102" s="1554"/>
      <c r="F102" s="1554"/>
      <c r="G102" s="1371">
        <f>SUM(G90:G101)</f>
        <v>0</v>
      </c>
      <c r="H102" s="1622">
        <f>SUM(H90:H101)</f>
        <v>0</v>
      </c>
      <c r="I102" s="1622">
        <f>SUM(I90:I101)</f>
        <v>0</v>
      </c>
      <c r="J102" s="1908">
        <f t="shared" ref="J102:M102" si="101">SUM(J90:J101)</f>
        <v>0</v>
      </c>
      <c r="K102" s="1622">
        <f t="shared" si="101"/>
        <v>0</v>
      </c>
      <c r="L102" s="1622">
        <f t="shared" si="101"/>
        <v>0</v>
      </c>
      <c r="M102" s="1622">
        <f t="shared" si="101"/>
        <v>0</v>
      </c>
      <c r="N102" s="1625" t="str">
        <f t="shared" si="95"/>
        <v/>
      </c>
      <c r="O102" s="1908">
        <f t="shared" ref="O102:R102" si="102">SUM(O90:O101)</f>
        <v>0</v>
      </c>
      <c r="P102" s="1622">
        <f t="shared" si="102"/>
        <v>0</v>
      </c>
      <c r="Q102" s="1622">
        <f t="shared" si="102"/>
        <v>0</v>
      </c>
      <c r="R102" s="1622">
        <f t="shared" si="102"/>
        <v>0</v>
      </c>
      <c r="S102" s="1625" t="str">
        <f t="shared" si="96"/>
        <v/>
      </c>
      <c r="T102" s="1637">
        <f t="shared" ref="T102:U102" si="103">SUM(T90:T101)</f>
        <v>0</v>
      </c>
      <c r="U102" s="1641">
        <f t="shared" si="103"/>
        <v>0</v>
      </c>
      <c r="V102" s="1640" t="str">
        <f>IF(T102&gt;0, SUMPRODUCT(T90:T101,V90:V101)/T102, "")</f>
        <v/>
      </c>
      <c r="W102" s="1638" t="str">
        <f>IF(AG102&gt;0, SUMPRODUCT(AG90:AG101,W90:W101)/AG102, "")</f>
        <v/>
      </c>
      <c r="X102" s="1638" t="str">
        <f>IF(U102&gt;0, SUMPRODUCT(U90:U101,X90:X101)/U102, "")</f>
        <v/>
      </c>
      <c r="Y102" s="1622">
        <f t="shared" ref="Y102:AB102" si="104">SUM(Y90:Y101)</f>
        <v>0</v>
      </c>
      <c r="Z102" s="1638" t="str">
        <f t="shared" si="98"/>
        <v/>
      </c>
      <c r="AA102" s="1622">
        <f t="shared" si="104"/>
        <v>0</v>
      </c>
      <c r="AB102" s="1623">
        <f t="shared" si="104"/>
        <v>0</v>
      </c>
      <c r="AC102" s="1805"/>
      <c r="AD102" s="1805"/>
      <c r="AE102" s="1805"/>
      <c r="AF102" s="1805"/>
      <c r="AG102" s="1777">
        <f t="shared" si="99"/>
        <v>0</v>
      </c>
      <c r="AH102" s="1145"/>
    </row>
    <row r="103" spans="1:34" s="965" customFormat="1" ht="45" customHeight="1">
      <c r="A103" s="1452" t="s">
        <v>1843</v>
      </c>
      <c r="B103" s="1807"/>
      <c r="C103" s="1579"/>
      <c r="D103" s="1185"/>
      <c r="E103" s="1185"/>
      <c r="F103" s="1185"/>
      <c r="G103" s="1169"/>
      <c r="H103" s="1185"/>
      <c r="I103" s="1185"/>
      <c r="AA103" s="1420"/>
      <c r="AC103" s="1805"/>
      <c r="AD103" s="1805"/>
      <c r="AE103" s="1805"/>
      <c r="AF103" s="1805"/>
      <c r="AG103" s="1812"/>
      <c r="AH103" s="1145"/>
    </row>
    <row r="104" spans="1:34" s="965" customFormat="1" ht="15" customHeight="1">
      <c r="A104" s="580"/>
      <c r="B104" s="1518">
        <v>1</v>
      </c>
      <c r="C104" s="1518" t="s">
        <v>1583</v>
      </c>
      <c r="D104" s="1651"/>
      <c r="E104" s="1651"/>
      <c r="F104" s="1647"/>
      <c r="G104" s="2087"/>
      <c r="H104" s="1535"/>
      <c r="I104" s="1535"/>
      <c r="J104" s="1624"/>
      <c r="K104" s="1620"/>
      <c r="L104" s="1536"/>
      <c r="M104" s="1536"/>
      <c r="N104" s="1628" t="str">
        <f t="shared" ref="N104:N116" si="105">IF(K104&gt;0,M104/K104, "")</f>
        <v/>
      </c>
      <c r="O104" s="1624"/>
      <c r="P104" s="1620"/>
      <c r="Q104" s="1536"/>
      <c r="R104" s="1536"/>
      <c r="S104" s="1628" t="str">
        <f t="shared" ref="S104:S116" si="106">IF(P104&gt;0,R104/P104, "")</f>
        <v/>
      </c>
      <c r="T104" s="1645"/>
      <c r="U104" s="1899"/>
      <c r="V104" s="1520"/>
      <c r="W104" s="1520"/>
      <c r="X104" s="1520"/>
      <c r="Y104" s="1521"/>
      <c r="Z104" s="1520"/>
      <c r="AA104" s="1539"/>
      <c r="AB104" s="1524"/>
      <c r="AC104" s="1805"/>
      <c r="AD104" s="1805"/>
      <c r="AE104" s="1805"/>
      <c r="AF104" s="1805"/>
      <c r="AG104" s="1539"/>
      <c r="AH104" s="1145"/>
    </row>
    <row r="105" spans="1:34" s="965" customFormat="1" ht="15" customHeight="1">
      <c r="A105" s="580"/>
      <c r="B105" s="1525">
        <f t="shared" ref="B105:B114" si="107">B104+1</f>
        <v>2</v>
      </c>
      <c r="C105" s="2402" t="s">
        <v>1584</v>
      </c>
      <c r="D105" s="1652"/>
      <c r="E105" s="1652"/>
      <c r="F105" s="1648"/>
      <c r="G105" s="2088"/>
      <c r="H105" s="1540"/>
      <c r="I105" s="1540"/>
      <c r="J105" s="1626"/>
      <c r="K105" s="1599"/>
      <c r="L105" s="1541"/>
      <c r="M105" s="1541"/>
      <c r="N105" s="1629" t="str">
        <f t="shared" si="105"/>
        <v/>
      </c>
      <c r="O105" s="1626"/>
      <c r="P105" s="1599"/>
      <c r="Q105" s="1541"/>
      <c r="R105" s="1541"/>
      <c r="S105" s="1629" t="str">
        <f t="shared" si="106"/>
        <v/>
      </c>
      <c r="T105" s="1687"/>
      <c r="U105" s="1900"/>
      <c r="V105" s="1544"/>
      <c r="W105" s="1544"/>
      <c r="X105" s="1544"/>
      <c r="Y105" s="1528"/>
      <c r="Z105" s="1544"/>
      <c r="AA105" s="1545"/>
      <c r="AB105" s="1530"/>
      <c r="AC105" s="1805"/>
      <c r="AD105" s="1805"/>
      <c r="AE105" s="1805"/>
      <c r="AF105" s="1805"/>
      <c r="AG105" s="1545"/>
      <c r="AH105" s="1145"/>
    </row>
    <row r="106" spans="1:34" s="965" customFormat="1" ht="15" customHeight="1">
      <c r="A106" s="580"/>
      <c r="B106" s="1525">
        <f t="shared" si="107"/>
        <v>3</v>
      </c>
      <c r="C106" s="2402" t="s">
        <v>1585</v>
      </c>
      <c r="D106" s="1652"/>
      <c r="E106" s="1652"/>
      <c r="F106" s="1648"/>
      <c r="G106" s="2088"/>
      <c r="H106" s="1546"/>
      <c r="I106" s="1546"/>
      <c r="J106" s="1626"/>
      <c r="K106" s="1599"/>
      <c r="L106" s="1541"/>
      <c r="M106" s="1541"/>
      <c r="N106" s="1629" t="str">
        <f t="shared" si="105"/>
        <v/>
      </c>
      <c r="O106" s="1626"/>
      <c r="P106" s="1599"/>
      <c r="Q106" s="1541"/>
      <c r="R106" s="1541"/>
      <c r="S106" s="1629" t="str">
        <f t="shared" si="106"/>
        <v/>
      </c>
      <c r="T106" s="1687"/>
      <c r="U106" s="1900"/>
      <c r="V106" s="1544"/>
      <c r="W106" s="1544"/>
      <c r="X106" s="1544"/>
      <c r="Y106" s="1528"/>
      <c r="Z106" s="1544"/>
      <c r="AA106" s="1545"/>
      <c r="AB106" s="1530"/>
      <c r="AC106" s="1805"/>
      <c r="AD106" s="1805"/>
      <c r="AE106" s="1805"/>
      <c r="AF106" s="1805"/>
      <c r="AG106" s="1545"/>
      <c r="AH106" s="1145"/>
    </row>
    <row r="107" spans="1:34" s="965" customFormat="1" ht="15" customHeight="1">
      <c r="A107" s="580"/>
      <c r="B107" s="1525">
        <f t="shared" si="107"/>
        <v>4</v>
      </c>
      <c r="C107" s="2402" t="s">
        <v>1586</v>
      </c>
      <c r="D107" s="1652"/>
      <c r="E107" s="1652"/>
      <c r="F107" s="1648"/>
      <c r="G107" s="2088"/>
      <c r="H107" s="1540"/>
      <c r="I107" s="1540"/>
      <c r="J107" s="1626"/>
      <c r="K107" s="1599"/>
      <c r="L107" s="1541"/>
      <c r="M107" s="1541"/>
      <c r="N107" s="1629" t="str">
        <f t="shared" si="105"/>
        <v/>
      </c>
      <c r="O107" s="1626"/>
      <c r="P107" s="1599"/>
      <c r="Q107" s="1541"/>
      <c r="R107" s="1541"/>
      <c r="S107" s="1629" t="str">
        <f t="shared" si="106"/>
        <v/>
      </c>
      <c r="T107" s="1687"/>
      <c r="U107" s="1900"/>
      <c r="V107" s="1544"/>
      <c r="W107" s="1544"/>
      <c r="X107" s="1544"/>
      <c r="Y107" s="1528"/>
      <c r="Z107" s="1544"/>
      <c r="AA107" s="1545"/>
      <c r="AB107" s="1530"/>
      <c r="AC107" s="1805"/>
      <c r="AD107" s="1805"/>
      <c r="AE107" s="1805"/>
      <c r="AF107" s="1805"/>
      <c r="AG107" s="1545"/>
      <c r="AH107" s="1145"/>
    </row>
    <row r="108" spans="1:34" s="965" customFormat="1" ht="15" customHeight="1">
      <c r="A108" s="580"/>
      <c r="B108" s="1525">
        <f t="shared" si="107"/>
        <v>5</v>
      </c>
      <c r="C108" s="2402" t="s">
        <v>1587</v>
      </c>
      <c r="D108" s="1652"/>
      <c r="E108" s="1652"/>
      <c r="F108" s="1648"/>
      <c r="G108" s="2088"/>
      <c r="H108" s="1540"/>
      <c r="I108" s="1540"/>
      <c r="J108" s="1626"/>
      <c r="K108" s="1599"/>
      <c r="L108" s="1541"/>
      <c r="M108" s="1541"/>
      <c r="N108" s="1629" t="str">
        <f t="shared" si="105"/>
        <v/>
      </c>
      <c r="O108" s="1626"/>
      <c r="P108" s="1599"/>
      <c r="Q108" s="1541"/>
      <c r="R108" s="1541"/>
      <c r="S108" s="1629" t="str">
        <f t="shared" si="106"/>
        <v/>
      </c>
      <c r="T108" s="1687"/>
      <c r="U108" s="1900"/>
      <c r="V108" s="1544"/>
      <c r="W108" s="1544"/>
      <c r="X108" s="1544"/>
      <c r="Y108" s="1528"/>
      <c r="Z108" s="1544"/>
      <c r="AA108" s="1545"/>
      <c r="AB108" s="1530"/>
      <c r="AC108" s="1805"/>
      <c r="AD108" s="1805"/>
      <c r="AE108" s="1805"/>
      <c r="AF108" s="1805"/>
      <c r="AG108" s="1545"/>
      <c r="AH108" s="1145"/>
    </row>
    <row r="109" spans="1:34" s="965" customFormat="1" ht="15" customHeight="1">
      <c r="A109" s="580"/>
      <c r="B109" s="1525">
        <f t="shared" si="107"/>
        <v>6</v>
      </c>
      <c r="C109" s="2402" t="s">
        <v>1588</v>
      </c>
      <c r="D109" s="1652"/>
      <c r="E109" s="1652"/>
      <c r="F109" s="1648"/>
      <c r="G109" s="2088"/>
      <c r="H109" s="1540"/>
      <c r="I109" s="1540"/>
      <c r="J109" s="1626"/>
      <c r="K109" s="1599"/>
      <c r="L109" s="1541"/>
      <c r="M109" s="1541"/>
      <c r="N109" s="1629" t="str">
        <f t="shared" si="105"/>
        <v/>
      </c>
      <c r="O109" s="1626"/>
      <c r="P109" s="1599"/>
      <c r="Q109" s="1541"/>
      <c r="R109" s="1541"/>
      <c r="S109" s="1629" t="str">
        <f t="shared" si="106"/>
        <v/>
      </c>
      <c r="T109" s="1687"/>
      <c r="U109" s="1900"/>
      <c r="V109" s="1544"/>
      <c r="W109" s="1544"/>
      <c r="X109" s="1544"/>
      <c r="Y109" s="1528"/>
      <c r="Z109" s="1544"/>
      <c r="AA109" s="1545"/>
      <c r="AB109" s="1530"/>
      <c r="AC109" s="1805"/>
      <c r="AD109" s="1805"/>
      <c r="AE109" s="1805"/>
      <c r="AF109" s="1805"/>
      <c r="AG109" s="1545"/>
      <c r="AH109" s="1145"/>
    </row>
    <row r="110" spans="1:34" s="965" customFormat="1" ht="15" customHeight="1">
      <c r="A110" s="580"/>
      <c r="B110" s="1525">
        <f t="shared" si="107"/>
        <v>7</v>
      </c>
      <c r="C110" s="2402" t="s">
        <v>1589</v>
      </c>
      <c r="D110" s="1652"/>
      <c r="E110" s="1652"/>
      <c r="F110" s="1648"/>
      <c r="G110" s="2088"/>
      <c r="H110" s="1540"/>
      <c r="I110" s="1540"/>
      <c r="J110" s="1626"/>
      <c r="K110" s="1599"/>
      <c r="L110" s="1541"/>
      <c r="M110" s="1541"/>
      <c r="N110" s="1629" t="str">
        <f t="shared" si="105"/>
        <v/>
      </c>
      <c r="O110" s="1626"/>
      <c r="P110" s="1599"/>
      <c r="Q110" s="1541"/>
      <c r="R110" s="1541"/>
      <c r="S110" s="1629" t="str">
        <f t="shared" si="106"/>
        <v/>
      </c>
      <c r="T110" s="1687"/>
      <c r="U110" s="1900"/>
      <c r="V110" s="1544"/>
      <c r="W110" s="1544"/>
      <c r="X110" s="1544"/>
      <c r="Y110" s="1528"/>
      <c r="Z110" s="1544"/>
      <c r="AA110" s="1545"/>
      <c r="AB110" s="1530"/>
      <c r="AC110" s="1805"/>
      <c r="AD110" s="1805"/>
      <c r="AE110" s="1805"/>
      <c r="AF110" s="1805"/>
      <c r="AG110" s="1545"/>
      <c r="AH110" s="1145"/>
    </row>
    <row r="111" spans="1:34" s="965" customFormat="1" ht="15" customHeight="1">
      <c r="A111" s="580"/>
      <c r="B111" s="1525">
        <f t="shared" si="107"/>
        <v>8</v>
      </c>
      <c r="C111" s="2402" t="s">
        <v>1590</v>
      </c>
      <c r="D111" s="1652"/>
      <c r="E111" s="1652"/>
      <c r="F111" s="1648"/>
      <c r="G111" s="2088"/>
      <c r="H111" s="1540"/>
      <c r="I111" s="1540"/>
      <c r="J111" s="1626"/>
      <c r="K111" s="1599"/>
      <c r="L111" s="1541"/>
      <c r="M111" s="1541"/>
      <c r="N111" s="1629" t="str">
        <f t="shared" si="105"/>
        <v/>
      </c>
      <c r="O111" s="1626"/>
      <c r="P111" s="1599"/>
      <c r="Q111" s="1541"/>
      <c r="R111" s="1541"/>
      <c r="S111" s="1629" t="str">
        <f t="shared" si="106"/>
        <v/>
      </c>
      <c r="T111" s="1687"/>
      <c r="U111" s="1900"/>
      <c r="V111" s="1544"/>
      <c r="W111" s="1544"/>
      <c r="X111" s="1544"/>
      <c r="Y111" s="1528"/>
      <c r="Z111" s="1544"/>
      <c r="AA111" s="1545"/>
      <c r="AB111" s="1530"/>
      <c r="AC111" s="1805"/>
      <c r="AD111" s="1805"/>
      <c r="AE111" s="1805"/>
      <c r="AF111" s="1805"/>
      <c r="AG111" s="1545"/>
      <c r="AH111" s="1145"/>
    </row>
    <row r="112" spans="1:34" s="1432" customFormat="1" ht="15" customHeight="1">
      <c r="A112" s="580"/>
      <c r="B112" s="1525">
        <f t="shared" si="107"/>
        <v>9</v>
      </c>
      <c r="C112" s="2402" t="s">
        <v>1591</v>
      </c>
      <c r="D112" s="1652"/>
      <c r="E112" s="1652"/>
      <c r="F112" s="1648"/>
      <c r="G112" s="2088"/>
      <c r="H112" s="1540"/>
      <c r="I112" s="1540"/>
      <c r="J112" s="1626"/>
      <c r="K112" s="1599"/>
      <c r="L112" s="1541"/>
      <c r="M112" s="1541"/>
      <c r="N112" s="1629" t="str">
        <f t="shared" si="105"/>
        <v/>
      </c>
      <c r="O112" s="1626"/>
      <c r="P112" s="1599"/>
      <c r="Q112" s="1541"/>
      <c r="R112" s="1541"/>
      <c r="S112" s="1629" t="str">
        <f t="shared" si="106"/>
        <v/>
      </c>
      <c r="T112" s="1687"/>
      <c r="U112" s="1900"/>
      <c r="V112" s="1544"/>
      <c r="W112" s="1544"/>
      <c r="X112" s="1544"/>
      <c r="Y112" s="1528"/>
      <c r="Z112" s="1544"/>
      <c r="AA112" s="1545"/>
      <c r="AB112" s="1530"/>
      <c r="AC112" s="1805"/>
      <c r="AD112" s="1805"/>
      <c r="AE112" s="1805"/>
      <c r="AF112" s="1805"/>
      <c r="AG112" s="1545"/>
      <c r="AH112" s="1433"/>
    </row>
    <row r="113" spans="1:34" s="965" customFormat="1" ht="15" customHeight="1">
      <c r="A113" s="580"/>
      <c r="B113" s="1525">
        <f t="shared" si="107"/>
        <v>10</v>
      </c>
      <c r="C113" s="2402" t="s">
        <v>1592</v>
      </c>
      <c r="D113" s="1652"/>
      <c r="E113" s="1652"/>
      <c r="F113" s="1648"/>
      <c r="G113" s="2088"/>
      <c r="H113" s="1540"/>
      <c r="I113" s="1540"/>
      <c r="J113" s="1626"/>
      <c r="K113" s="1599"/>
      <c r="L113" s="1541"/>
      <c r="M113" s="1541"/>
      <c r="N113" s="1629" t="str">
        <f t="shared" si="105"/>
        <v/>
      </c>
      <c r="O113" s="1626"/>
      <c r="P113" s="1599"/>
      <c r="Q113" s="1541"/>
      <c r="R113" s="1541"/>
      <c r="S113" s="1629" t="str">
        <f t="shared" si="106"/>
        <v/>
      </c>
      <c r="T113" s="1687"/>
      <c r="U113" s="1900"/>
      <c r="V113" s="1544"/>
      <c r="W113" s="1544"/>
      <c r="X113" s="1544"/>
      <c r="Y113" s="1528"/>
      <c r="Z113" s="1544"/>
      <c r="AA113" s="1545"/>
      <c r="AB113" s="1530"/>
      <c r="AC113" s="1805"/>
      <c r="AD113" s="1805"/>
      <c r="AE113" s="1805"/>
      <c r="AF113" s="1805"/>
      <c r="AG113" s="1545"/>
      <c r="AH113" s="1145"/>
    </row>
    <row r="114" spans="1:34" s="1812" customFormat="1" ht="15" customHeight="1">
      <c r="A114" s="580"/>
      <c r="B114" s="1525">
        <f t="shared" si="107"/>
        <v>11</v>
      </c>
      <c r="C114" s="2402" t="s">
        <v>1593</v>
      </c>
      <c r="D114" s="1652"/>
      <c r="E114" s="1652"/>
      <c r="F114" s="1648"/>
      <c r="G114" s="2088"/>
      <c r="H114" s="1540"/>
      <c r="I114" s="1540"/>
      <c r="J114" s="1626"/>
      <c r="K114" s="1599"/>
      <c r="L114" s="1541"/>
      <c r="M114" s="1541"/>
      <c r="N114" s="1629" t="str">
        <f t="shared" si="105"/>
        <v/>
      </c>
      <c r="O114" s="1626"/>
      <c r="P114" s="1599"/>
      <c r="Q114" s="1541"/>
      <c r="R114" s="1541"/>
      <c r="S114" s="1629" t="str">
        <f t="shared" si="106"/>
        <v/>
      </c>
      <c r="T114" s="1687"/>
      <c r="U114" s="1900"/>
      <c r="V114" s="1544"/>
      <c r="W114" s="1544"/>
      <c r="X114" s="1544"/>
      <c r="Y114" s="1528"/>
      <c r="Z114" s="1544"/>
      <c r="AA114" s="1545"/>
      <c r="AB114" s="1530"/>
      <c r="AC114" s="1805"/>
      <c r="AD114" s="1805"/>
      <c r="AE114" s="1805"/>
      <c r="AF114" s="1805"/>
      <c r="AG114" s="1545"/>
      <c r="AH114" s="1145"/>
    </row>
    <row r="115" spans="1:34" ht="15" customHeight="1">
      <c r="A115" s="580"/>
      <c r="B115" s="1533">
        <f>B114+1</f>
        <v>12</v>
      </c>
      <c r="C115" s="2403" t="s">
        <v>1594</v>
      </c>
      <c r="D115" s="1653"/>
      <c r="E115" s="1653"/>
      <c r="F115" s="1649"/>
      <c r="G115" s="2089"/>
      <c r="H115" s="1547"/>
      <c r="I115" s="1547"/>
      <c r="J115" s="1630"/>
      <c r="K115" s="1751"/>
      <c r="L115" s="1631"/>
      <c r="M115" s="1631"/>
      <c r="N115" s="1632" t="str">
        <f t="shared" si="105"/>
        <v/>
      </c>
      <c r="O115" s="1630"/>
      <c r="P115" s="1751"/>
      <c r="Q115" s="1631"/>
      <c r="R115" s="1631"/>
      <c r="S115" s="1632" t="str">
        <f t="shared" si="106"/>
        <v/>
      </c>
      <c r="T115" s="1824"/>
      <c r="U115" s="1901"/>
      <c r="V115" s="1550"/>
      <c r="W115" s="1550"/>
      <c r="X115" s="1550"/>
      <c r="Y115" s="1558"/>
      <c r="Z115" s="1550"/>
      <c r="AA115" s="1551"/>
      <c r="AB115" s="1552"/>
      <c r="AC115" s="1805"/>
      <c r="AD115" s="1805"/>
      <c r="AE115" s="1805"/>
      <c r="AF115" s="1805"/>
      <c r="AG115" s="1551"/>
      <c r="AH115" s="1145"/>
    </row>
    <row r="116" spans="1:34" ht="15" customHeight="1">
      <c r="A116" s="580"/>
      <c r="B116" s="1671">
        <f t="shared" ref="B116" si="108">B115+1</f>
        <v>13</v>
      </c>
      <c r="C116" s="1615" t="s">
        <v>1497</v>
      </c>
      <c r="D116" s="1553"/>
      <c r="E116" s="1554"/>
      <c r="F116" s="1554"/>
      <c r="G116" s="1371">
        <f>SUM(G104:G115)</f>
        <v>0</v>
      </c>
      <c r="H116" s="1622">
        <f>SUM(H104:H115)</f>
        <v>0</v>
      </c>
      <c r="I116" s="1622">
        <f>SUM(I104:I115)</f>
        <v>0</v>
      </c>
      <c r="J116" s="1908">
        <f t="shared" ref="J116:M116" si="109">SUM(J104:J115)</f>
        <v>0</v>
      </c>
      <c r="K116" s="1622">
        <f t="shared" si="109"/>
        <v>0</v>
      </c>
      <c r="L116" s="1622">
        <f t="shared" si="109"/>
        <v>0</v>
      </c>
      <c r="M116" s="1622">
        <f t="shared" si="109"/>
        <v>0</v>
      </c>
      <c r="N116" s="1625" t="str">
        <f t="shared" si="105"/>
        <v/>
      </c>
      <c r="O116" s="1908">
        <f t="shared" ref="O116:R116" si="110">SUM(O104:O115)</f>
        <v>0</v>
      </c>
      <c r="P116" s="1622">
        <f t="shared" si="110"/>
        <v>0</v>
      </c>
      <c r="Q116" s="1622">
        <f t="shared" si="110"/>
        <v>0</v>
      </c>
      <c r="R116" s="1622">
        <f t="shared" si="110"/>
        <v>0</v>
      </c>
      <c r="S116" s="1625" t="str">
        <f t="shared" si="106"/>
        <v/>
      </c>
      <c r="T116" s="1916"/>
      <c r="U116" s="1917"/>
      <c r="V116" s="1917"/>
      <c r="W116" s="1917"/>
      <c r="X116" s="1917"/>
      <c r="Y116" s="1917"/>
      <c r="Z116" s="1917"/>
      <c r="AA116" s="1917"/>
      <c r="AB116" s="1918"/>
      <c r="AC116" s="1805"/>
      <c r="AD116" s="1805"/>
      <c r="AE116" s="1805"/>
      <c r="AF116" s="1805"/>
      <c r="AG116" s="1573"/>
      <c r="AH116" s="1145"/>
    </row>
    <row r="117" spans="1:34" s="1805" customFormat="1" ht="45" customHeight="1">
      <c r="A117" s="1451" t="s">
        <v>1569</v>
      </c>
      <c r="B117" s="1601"/>
      <c r="C117" s="1698"/>
      <c r="D117" s="1602"/>
      <c r="E117" s="1602"/>
      <c r="F117" s="1602"/>
      <c r="G117" s="2090"/>
      <c r="H117" s="1602"/>
      <c r="I117" s="1602"/>
      <c r="J117" s="1603"/>
      <c r="K117" s="1603"/>
      <c r="L117" s="1604"/>
      <c r="M117" s="1604"/>
      <c r="N117" s="1604"/>
      <c r="O117" s="1604"/>
      <c r="P117" s="1604"/>
      <c r="Q117" s="1604"/>
      <c r="R117" s="1604"/>
      <c r="S117" s="1604"/>
      <c r="T117" s="1604"/>
      <c r="U117" s="1604"/>
      <c r="V117" s="1604"/>
      <c r="W117" s="1604"/>
      <c r="X117" s="1604"/>
      <c r="Y117" s="1604"/>
      <c r="Z117" s="1604"/>
      <c r="AA117" s="1604"/>
      <c r="AB117" s="1604"/>
      <c r="AG117" s="1604"/>
      <c r="AH117" s="1806"/>
    </row>
    <row r="118" spans="1:34" s="965" customFormat="1" ht="45" customHeight="1">
      <c r="A118" s="1452" t="s">
        <v>1630</v>
      </c>
      <c r="B118" s="1807"/>
      <c r="C118" s="1579"/>
      <c r="D118" s="1185"/>
      <c r="E118" s="1185"/>
      <c r="F118" s="1185"/>
      <c r="G118" s="1169"/>
      <c r="H118" s="1185"/>
      <c r="I118" s="1185"/>
      <c r="AA118" s="1420"/>
      <c r="AC118" s="1805"/>
      <c r="AD118" s="1805"/>
      <c r="AE118" s="1805"/>
      <c r="AF118" s="1805"/>
      <c r="AG118" s="1812"/>
      <c r="AH118" s="1145"/>
    </row>
    <row r="119" spans="1:34" ht="15" customHeight="1">
      <c r="A119" s="580"/>
      <c r="B119" s="1518">
        <v>1</v>
      </c>
      <c r="C119" s="1518" t="s">
        <v>1776</v>
      </c>
      <c r="D119" s="1651"/>
      <c r="E119" s="1651"/>
      <c r="F119" s="1647"/>
      <c r="G119" s="1244"/>
      <c r="H119" s="1559"/>
      <c r="I119" s="1559"/>
      <c r="J119" s="1624"/>
      <c r="K119" s="1620"/>
      <c r="L119" s="1536"/>
      <c r="M119" s="1536"/>
      <c r="N119" s="1628" t="str">
        <f t="shared" ref="N119:N126" si="111">IF(K119&gt;0,M119/K119, "")</f>
        <v/>
      </c>
      <c r="O119" s="1624"/>
      <c r="P119" s="1620"/>
      <c r="Q119" s="1536"/>
      <c r="R119" s="1536"/>
      <c r="S119" s="1628" t="str">
        <f t="shared" ref="S119:S126" si="112">IF(P119&gt;0,R119/P119, "")</f>
        <v/>
      </c>
      <c r="T119" s="1624"/>
      <c r="U119" s="1620"/>
      <c r="V119" s="1537"/>
      <c r="W119" s="1538"/>
      <c r="X119" s="1538"/>
      <c r="Y119" s="1536"/>
      <c r="Z119" s="1634" t="str">
        <f t="shared" ref="Z119:Z126" si="113">IF(T119&gt;0,Y119/T119, "")</f>
        <v/>
      </c>
      <c r="AA119" s="1536"/>
      <c r="AB119" s="1667"/>
      <c r="AC119" s="1805"/>
      <c r="AD119" s="1805"/>
      <c r="AE119" s="1805"/>
      <c r="AF119" s="1805"/>
      <c r="AG119" s="1911">
        <f t="shared" ref="AG119:AG126" si="114">T119-U119</f>
        <v>0</v>
      </c>
      <c r="AH119" s="1145"/>
    </row>
    <row r="120" spans="1:34" ht="15" customHeight="1">
      <c r="A120" s="580"/>
      <c r="B120" s="1525">
        <f t="shared" ref="B120:B125" si="115">B119+1</f>
        <v>2</v>
      </c>
      <c r="C120" s="2575" t="s">
        <v>1777</v>
      </c>
      <c r="D120" s="1654" t="s">
        <v>1595</v>
      </c>
      <c r="E120" s="1652"/>
      <c r="F120" s="1648"/>
      <c r="G120" s="1246"/>
      <c r="H120" s="1540"/>
      <c r="I120" s="1540"/>
      <c r="J120" s="1626"/>
      <c r="K120" s="1599"/>
      <c r="L120" s="1541"/>
      <c r="M120" s="1541"/>
      <c r="N120" s="1629" t="str">
        <f t="shared" si="111"/>
        <v/>
      </c>
      <c r="O120" s="1626"/>
      <c r="P120" s="1599"/>
      <c r="Q120" s="1541"/>
      <c r="R120" s="1541"/>
      <c r="S120" s="1629" t="str">
        <f t="shared" si="112"/>
        <v/>
      </c>
      <c r="T120" s="1626"/>
      <c r="U120" s="1599"/>
      <c r="V120" s="1542"/>
      <c r="W120" s="1543"/>
      <c r="X120" s="1543"/>
      <c r="Y120" s="1541"/>
      <c r="Z120" s="1635" t="str">
        <f t="shared" si="113"/>
        <v/>
      </c>
      <c r="AA120" s="1541"/>
      <c r="AB120" s="1668"/>
      <c r="AC120" s="1805"/>
      <c r="AD120" s="1805"/>
      <c r="AE120" s="1805"/>
      <c r="AF120" s="1805"/>
      <c r="AG120" s="1911">
        <f t="shared" si="114"/>
        <v>0</v>
      </c>
      <c r="AH120" s="1145"/>
    </row>
    <row r="121" spans="1:34" ht="15" customHeight="1">
      <c r="A121" s="580"/>
      <c r="B121" s="1525">
        <f t="shared" si="115"/>
        <v>3</v>
      </c>
      <c r="C121" s="2576"/>
      <c r="D121" s="1612" t="s">
        <v>1596</v>
      </c>
      <c r="E121" s="1652"/>
      <c r="F121" s="1648"/>
      <c r="G121" s="1246"/>
      <c r="H121" s="1540"/>
      <c r="I121" s="1540"/>
      <c r="J121" s="1626"/>
      <c r="K121" s="1599"/>
      <c r="L121" s="1541"/>
      <c r="M121" s="1541"/>
      <c r="N121" s="1629" t="str">
        <f t="shared" si="111"/>
        <v/>
      </c>
      <c r="O121" s="1626"/>
      <c r="P121" s="1599"/>
      <c r="Q121" s="1541"/>
      <c r="R121" s="1541"/>
      <c r="S121" s="1629" t="str">
        <f t="shared" si="112"/>
        <v/>
      </c>
      <c r="T121" s="1626"/>
      <c r="U121" s="1599"/>
      <c r="V121" s="1542"/>
      <c r="W121" s="1543"/>
      <c r="X121" s="1543"/>
      <c r="Y121" s="1541"/>
      <c r="Z121" s="1635" t="str">
        <f t="shared" si="113"/>
        <v/>
      </c>
      <c r="AA121" s="1541"/>
      <c r="AB121" s="1668"/>
      <c r="AC121" s="1805"/>
      <c r="AD121" s="1805"/>
      <c r="AE121" s="1805"/>
      <c r="AF121" s="1805"/>
      <c r="AG121" s="1911">
        <f t="shared" si="114"/>
        <v>0</v>
      </c>
      <c r="AH121" s="1145"/>
    </row>
    <row r="122" spans="1:34" ht="15" customHeight="1">
      <c r="A122" s="580"/>
      <c r="B122" s="1525">
        <f t="shared" si="115"/>
        <v>4</v>
      </c>
      <c r="C122" s="2576"/>
      <c r="D122" s="1612" t="s">
        <v>1573</v>
      </c>
      <c r="E122" s="1652"/>
      <c r="F122" s="1648"/>
      <c r="G122" s="1246"/>
      <c r="H122" s="1540"/>
      <c r="I122" s="1540"/>
      <c r="J122" s="1626"/>
      <c r="K122" s="1599"/>
      <c r="L122" s="1541"/>
      <c r="M122" s="1541"/>
      <c r="N122" s="1629" t="str">
        <f t="shared" si="111"/>
        <v/>
      </c>
      <c r="O122" s="1626"/>
      <c r="P122" s="1599"/>
      <c r="Q122" s="1541"/>
      <c r="R122" s="1541"/>
      <c r="S122" s="1629" t="str">
        <f t="shared" si="112"/>
        <v/>
      </c>
      <c r="T122" s="1626"/>
      <c r="U122" s="1599"/>
      <c r="V122" s="1542"/>
      <c r="W122" s="1543"/>
      <c r="X122" s="1543"/>
      <c r="Y122" s="1541"/>
      <c r="Z122" s="1635" t="str">
        <f t="shared" si="113"/>
        <v/>
      </c>
      <c r="AA122" s="1541"/>
      <c r="AB122" s="1668"/>
      <c r="AC122" s="1805"/>
      <c r="AD122" s="1805"/>
      <c r="AE122" s="1805"/>
      <c r="AF122" s="1805"/>
      <c r="AG122" s="1911">
        <f t="shared" si="114"/>
        <v>0</v>
      </c>
      <c r="AH122" s="1145"/>
    </row>
    <row r="123" spans="1:34" ht="15" customHeight="1">
      <c r="A123" s="580"/>
      <c r="B123" s="1525">
        <f t="shared" si="115"/>
        <v>5</v>
      </c>
      <c r="C123" s="2576"/>
      <c r="D123" s="1612" t="s">
        <v>1574</v>
      </c>
      <c r="E123" s="1652"/>
      <c r="F123" s="1648"/>
      <c r="G123" s="1246"/>
      <c r="H123" s="1540"/>
      <c r="I123" s="1540"/>
      <c r="J123" s="1626"/>
      <c r="K123" s="1599"/>
      <c r="L123" s="1541"/>
      <c r="M123" s="1541"/>
      <c r="N123" s="1629" t="str">
        <f t="shared" si="111"/>
        <v/>
      </c>
      <c r="O123" s="1626"/>
      <c r="P123" s="1599"/>
      <c r="Q123" s="1541"/>
      <c r="R123" s="1541"/>
      <c r="S123" s="1629" t="str">
        <f t="shared" si="112"/>
        <v/>
      </c>
      <c r="T123" s="1626"/>
      <c r="U123" s="1599"/>
      <c r="V123" s="1542"/>
      <c r="W123" s="1543"/>
      <c r="X123" s="1543"/>
      <c r="Y123" s="1541"/>
      <c r="Z123" s="1635" t="str">
        <f t="shared" si="113"/>
        <v/>
      </c>
      <c r="AA123" s="1541"/>
      <c r="AB123" s="1668"/>
      <c r="AC123" s="1805"/>
      <c r="AD123" s="1805"/>
      <c r="AE123" s="1805"/>
      <c r="AF123" s="1805"/>
      <c r="AG123" s="1911">
        <f t="shared" si="114"/>
        <v>0</v>
      </c>
      <c r="AH123" s="1145"/>
    </row>
    <row r="124" spans="1:34" ht="15" customHeight="1">
      <c r="A124" s="580"/>
      <c r="B124" s="1525">
        <f t="shared" si="115"/>
        <v>6</v>
      </c>
      <c r="C124" s="2576"/>
      <c r="D124" s="1612" t="s">
        <v>1575</v>
      </c>
      <c r="E124" s="1652"/>
      <c r="F124" s="1648"/>
      <c r="G124" s="1246"/>
      <c r="H124" s="1540"/>
      <c r="I124" s="1540"/>
      <c r="J124" s="1626"/>
      <c r="K124" s="1599"/>
      <c r="L124" s="1541"/>
      <c r="M124" s="1541"/>
      <c r="N124" s="1629" t="str">
        <f t="shared" si="111"/>
        <v/>
      </c>
      <c r="O124" s="1626"/>
      <c r="P124" s="1599"/>
      <c r="Q124" s="1541"/>
      <c r="R124" s="1541"/>
      <c r="S124" s="1629" t="str">
        <f t="shared" si="112"/>
        <v/>
      </c>
      <c r="T124" s="1626"/>
      <c r="U124" s="1599"/>
      <c r="V124" s="1542"/>
      <c r="W124" s="1543"/>
      <c r="X124" s="1543"/>
      <c r="Y124" s="1541"/>
      <c r="Z124" s="1635" t="str">
        <f t="shared" si="113"/>
        <v/>
      </c>
      <c r="AA124" s="1541"/>
      <c r="AB124" s="1668"/>
      <c r="AC124" s="1805"/>
      <c r="AD124" s="1805"/>
      <c r="AE124" s="1805"/>
      <c r="AF124" s="1805"/>
      <c r="AG124" s="1911">
        <f t="shared" si="114"/>
        <v>0</v>
      </c>
      <c r="AH124" s="1145"/>
    </row>
    <row r="125" spans="1:34" ht="15" customHeight="1">
      <c r="A125" s="580"/>
      <c r="B125" s="1533">
        <f t="shared" si="115"/>
        <v>7</v>
      </c>
      <c r="C125" s="2577"/>
      <c r="D125" s="1613" t="s">
        <v>1597</v>
      </c>
      <c r="E125" s="1653"/>
      <c r="F125" s="1649"/>
      <c r="G125" s="2091"/>
      <c r="H125" s="1547"/>
      <c r="I125" s="1547"/>
      <c r="J125" s="1627"/>
      <c r="K125" s="1621"/>
      <c r="L125" s="1532"/>
      <c r="M125" s="1532"/>
      <c r="N125" s="1629" t="str">
        <f t="shared" si="111"/>
        <v/>
      </c>
      <c r="O125" s="1627"/>
      <c r="P125" s="1621"/>
      <c r="Q125" s="1532"/>
      <c r="R125" s="1532"/>
      <c r="S125" s="1629" t="str">
        <f t="shared" si="112"/>
        <v/>
      </c>
      <c r="T125" s="1626"/>
      <c r="U125" s="1599"/>
      <c r="V125" s="1542"/>
      <c r="W125" s="1543"/>
      <c r="X125" s="1543"/>
      <c r="Y125" s="1541"/>
      <c r="Z125" s="1635" t="str">
        <f t="shared" si="113"/>
        <v/>
      </c>
      <c r="AA125" s="1532"/>
      <c r="AB125" s="1669"/>
      <c r="AC125" s="1805"/>
      <c r="AD125" s="1805"/>
      <c r="AE125" s="1805"/>
      <c r="AF125" s="1805"/>
      <c r="AG125" s="1912">
        <f t="shared" si="114"/>
        <v>0</v>
      </c>
      <c r="AH125" s="1145"/>
    </row>
    <row r="126" spans="1:34" ht="15" customHeight="1">
      <c r="A126" s="580"/>
      <c r="B126" s="1671">
        <f>B125+1</f>
        <v>8</v>
      </c>
      <c r="C126" s="1694" t="s">
        <v>1497</v>
      </c>
      <c r="D126" s="1553"/>
      <c r="E126" s="1554"/>
      <c r="F126" s="1554"/>
      <c r="G126" s="1371">
        <f t="shared" ref="G126:M126" si="116">SUM(G119:G125)</f>
        <v>0</v>
      </c>
      <c r="H126" s="1622">
        <f t="shared" si="116"/>
        <v>0</v>
      </c>
      <c r="I126" s="1622">
        <f t="shared" si="116"/>
        <v>0</v>
      </c>
      <c r="J126" s="1908">
        <f t="shared" si="116"/>
        <v>0</v>
      </c>
      <c r="K126" s="1622">
        <f t="shared" si="116"/>
        <v>0</v>
      </c>
      <c r="L126" s="1622">
        <f t="shared" si="116"/>
        <v>0</v>
      </c>
      <c r="M126" s="1622">
        <f t="shared" si="116"/>
        <v>0</v>
      </c>
      <c r="N126" s="1625" t="str">
        <f t="shared" si="111"/>
        <v/>
      </c>
      <c r="O126" s="1908">
        <f>SUM(O119:O125)</f>
        <v>0</v>
      </c>
      <c r="P126" s="1622">
        <f>SUM(P119:P125)</f>
        <v>0</v>
      </c>
      <c r="Q126" s="1622">
        <f>SUM(Q119:Q125)</f>
        <v>0</v>
      </c>
      <c r="R126" s="1622">
        <f>SUM(R119:R125)</f>
        <v>0</v>
      </c>
      <c r="S126" s="1625" t="str">
        <f t="shared" si="112"/>
        <v/>
      </c>
      <c r="T126" s="1637">
        <f>SUM(T119:T125)</f>
        <v>0</v>
      </c>
      <c r="U126" s="1641">
        <f>SUM(U119:U125)</f>
        <v>0</v>
      </c>
      <c r="V126" s="1640" t="str">
        <f>IF(T126&gt;0, SUMPRODUCT(T119:T125,V119:V125)/T126, "")</f>
        <v/>
      </c>
      <c r="W126" s="1638" t="str">
        <f>IF(AG126&gt;0, SUMPRODUCT(AG119:AG125,W119:W125)/AG126, "")</f>
        <v/>
      </c>
      <c r="X126" s="1638" t="str">
        <f>IF(U126&gt;0, SUMPRODUCT(U119:U125,X119:X125)/U126, "")</f>
        <v/>
      </c>
      <c r="Y126" s="1622">
        <f>SUM(Y119:Y125)</f>
        <v>0</v>
      </c>
      <c r="Z126" s="1638" t="str">
        <f t="shared" si="113"/>
        <v/>
      </c>
      <c r="AA126" s="1622">
        <f>SUM(AA119:AA125)</f>
        <v>0</v>
      </c>
      <c r="AB126" s="1623">
        <f>SUM(AB119:AB125)</f>
        <v>0</v>
      </c>
      <c r="AC126" s="1805"/>
      <c r="AD126" s="1805"/>
      <c r="AE126" s="1805"/>
      <c r="AF126" s="1805"/>
      <c r="AG126" s="1777">
        <f t="shared" si="114"/>
        <v>0</v>
      </c>
      <c r="AH126" s="1145"/>
    </row>
    <row r="127" spans="1:34" s="965" customFormat="1" ht="45" customHeight="1">
      <c r="A127" s="1452" t="s">
        <v>1631</v>
      </c>
      <c r="B127" s="1807"/>
      <c r="C127" s="1579"/>
      <c r="D127" s="1185"/>
      <c r="E127" s="1185"/>
      <c r="F127" s="1185"/>
      <c r="G127" s="1169"/>
      <c r="H127" s="1185"/>
      <c r="I127" s="1185"/>
      <c r="AA127" s="1420"/>
      <c r="AC127" s="1805"/>
      <c r="AD127" s="1805"/>
      <c r="AE127" s="1805"/>
      <c r="AF127" s="1805"/>
      <c r="AG127" s="1812"/>
      <c r="AH127" s="1145"/>
    </row>
    <row r="128" spans="1:34" ht="15" customHeight="1">
      <c r="A128" s="580"/>
      <c r="B128" s="1518">
        <v>1</v>
      </c>
      <c r="C128" s="1518" t="s">
        <v>1776</v>
      </c>
      <c r="D128" s="1651"/>
      <c r="E128" s="1651"/>
      <c r="F128" s="1647"/>
      <c r="G128" s="1244"/>
      <c r="H128" s="1559"/>
      <c r="I128" s="1559"/>
      <c r="J128" s="1624"/>
      <c r="K128" s="1620"/>
      <c r="L128" s="1536"/>
      <c r="M128" s="1536"/>
      <c r="N128" s="1628" t="str">
        <f t="shared" ref="N128:N135" si="117">IF(K128&gt;0,M128/K128, "")</f>
        <v/>
      </c>
      <c r="O128" s="1624"/>
      <c r="P128" s="1620"/>
      <c r="Q128" s="1536"/>
      <c r="R128" s="1536"/>
      <c r="S128" s="1628" t="str">
        <f t="shared" ref="S128:S135" si="118">IF(P128&gt;0,R128/P128, "")</f>
        <v/>
      </c>
      <c r="T128" s="1645"/>
      <c r="U128" s="1899"/>
      <c r="V128" s="1520"/>
      <c r="W128" s="1520"/>
      <c r="X128" s="1520"/>
      <c r="Y128" s="1521"/>
      <c r="Z128" s="1520"/>
      <c r="AA128" s="1521"/>
      <c r="AB128" s="1524"/>
      <c r="AC128" s="1805"/>
      <c r="AD128" s="1805"/>
      <c r="AE128" s="1805"/>
      <c r="AF128" s="1805"/>
      <c r="AG128" s="1539"/>
      <c r="AH128" s="1145"/>
    </row>
    <row r="129" spans="1:34" ht="15" customHeight="1">
      <c r="A129" s="580"/>
      <c r="B129" s="1672">
        <f t="shared" ref="B129:B134" si="119">B128+1</f>
        <v>2</v>
      </c>
      <c r="C129" s="2575" t="s">
        <v>1777</v>
      </c>
      <c r="D129" s="1654" t="s">
        <v>1595</v>
      </c>
      <c r="E129" s="1652"/>
      <c r="F129" s="1648"/>
      <c r="G129" s="1246"/>
      <c r="H129" s="1540"/>
      <c r="I129" s="1540"/>
      <c r="J129" s="1626"/>
      <c r="K129" s="1599"/>
      <c r="L129" s="1541"/>
      <c r="M129" s="1541"/>
      <c r="N129" s="1629" t="str">
        <f t="shared" si="117"/>
        <v/>
      </c>
      <c r="O129" s="1626"/>
      <c r="P129" s="1599"/>
      <c r="Q129" s="1541"/>
      <c r="R129" s="1541"/>
      <c r="S129" s="1629" t="str">
        <f t="shared" si="118"/>
        <v/>
      </c>
      <c r="T129" s="1646"/>
      <c r="U129" s="1905"/>
      <c r="V129" s="1527"/>
      <c r="W129" s="1527"/>
      <c r="X129" s="1527"/>
      <c r="Y129" s="1528"/>
      <c r="Z129" s="1527"/>
      <c r="AA129" s="1528"/>
      <c r="AB129" s="1530"/>
      <c r="AC129" s="1805"/>
      <c r="AD129" s="1805"/>
      <c r="AE129" s="1805"/>
      <c r="AF129" s="1805"/>
      <c r="AG129" s="1545"/>
      <c r="AH129" s="1145"/>
    </row>
    <row r="130" spans="1:34" ht="15" customHeight="1">
      <c r="A130" s="580"/>
      <c r="B130" s="1525">
        <f t="shared" si="119"/>
        <v>3</v>
      </c>
      <c r="C130" s="2576"/>
      <c r="D130" s="1484" t="s">
        <v>1596</v>
      </c>
      <c r="E130" s="1652"/>
      <c r="F130" s="1648"/>
      <c r="G130" s="1246"/>
      <c r="H130" s="1540"/>
      <c r="I130" s="1540"/>
      <c r="J130" s="1626"/>
      <c r="K130" s="1599"/>
      <c r="L130" s="1541"/>
      <c r="M130" s="1541"/>
      <c r="N130" s="1629" t="str">
        <f t="shared" si="117"/>
        <v/>
      </c>
      <c r="O130" s="1626"/>
      <c r="P130" s="1599"/>
      <c r="Q130" s="1541"/>
      <c r="R130" s="1541"/>
      <c r="S130" s="1629" t="str">
        <f t="shared" si="118"/>
        <v/>
      </c>
      <c r="T130" s="1646"/>
      <c r="U130" s="1905"/>
      <c r="V130" s="1527"/>
      <c r="W130" s="1527"/>
      <c r="X130" s="1527"/>
      <c r="Y130" s="1528"/>
      <c r="Z130" s="1527"/>
      <c r="AA130" s="1545"/>
      <c r="AB130" s="1530"/>
      <c r="AC130" s="1805"/>
      <c r="AD130" s="1805"/>
      <c r="AE130" s="1805"/>
      <c r="AF130" s="1805"/>
      <c r="AG130" s="1545"/>
      <c r="AH130" s="1145"/>
    </row>
    <row r="131" spans="1:34" ht="15" customHeight="1">
      <c r="A131" s="580"/>
      <c r="B131" s="1525">
        <f t="shared" si="119"/>
        <v>4</v>
      </c>
      <c r="C131" s="2576"/>
      <c r="D131" s="1484" t="s">
        <v>1573</v>
      </c>
      <c r="E131" s="1652"/>
      <c r="F131" s="1648"/>
      <c r="G131" s="1246"/>
      <c r="H131" s="1540"/>
      <c r="I131" s="1540"/>
      <c r="J131" s="1626"/>
      <c r="K131" s="1599"/>
      <c r="L131" s="1541"/>
      <c r="M131" s="1541"/>
      <c r="N131" s="1629" t="str">
        <f t="shared" si="117"/>
        <v/>
      </c>
      <c r="O131" s="1626"/>
      <c r="P131" s="1599"/>
      <c r="Q131" s="1541"/>
      <c r="R131" s="1541"/>
      <c r="S131" s="1629" t="str">
        <f t="shared" si="118"/>
        <v/>
      </c>
      <c r="T131" s="1687"/>
      <c r="U131" s="1900"/>
      <c r="V131" s="1544"/>
      <c r="W131" s="1544"/>
      <c r="X131" s="1544"/>
      <c r="Y131" s="1565"/>
      <c r="Z131" s="1544"/>
      <c r="AA131" s="1566"/>
      <c r="AB131" s="1567"/>
      <c r="AC131" s="1805"/>
      <c r="AD131" s="1805"/>
      <c r="AE131" s="1805"/>
      <c r="AF131" s="1805"/>
      <c r="AG131" s="1566"/>
      <c r="AH131" s="1145"/>
    </row>
    <row r="132" spans="1:34" ht="15" customHeight="1">
      <c r="A132" s="580"/>
      <c r="B132" s="1525">
        <f t="shared" si="119"/>
        <v>5</v>
      </c>
      <c r="C132" s="2576"/>
      <c r="D132" s="1484" t="s">
        <v>1574</v>
      </c>
      <c r="E132" s="1652"/>
      <c r="F132" s="1648"/>
      <c r="G132" s="1246"/>
      <c r="H132" s="1540"/>
      <c r="I132" s="1540"/>
      <c r="J132" s="1626"/>
      <c r="K132" s="1599"/>
      <c r="L132" s="1541"/>
      <c r="M132" s="1541"/>
      <c r="N132" s="1629" t="str">
        <f t="shared" si="117"/>
        <v/>
      </c>
      <c r="O132" s="1626"/>
      <c r="P132" s="1599"/>
      <c r="Q132" s="1541"/>
      <c r="R132" s="1541"/>
      <c r="S132" s="1629" t="str">
        <f t="shared" si="118"/>
        <v/>
      </c>
      <c r="T132" s="1687"/>
      <c r="U132" s="1900"/>
      <c r="V132" s="1544"/>
      <c r="W132" s="1544"/>
      <c r="X132" s="1544"/>
      <c r="Y132" s="1565"/>
      <c r="Z132" s="1544"/>
      <c r="AA132" s="1566"/>
      <c r="AB132" s="1567"/>
      <c r="AC132" s="1805"/>
      <c r="AD132" s="1805"/>
      <c r="AE132" s="1805"/>
      <c r="AF132" s="1805"/>
      <c r="AG132" s="1566"/>
      <c r="AH132" s="1145"/>
    </row>
    <row r="133" spans="1:34" ht="15" customHeight="1">
      <c r="A133" s="580"/>
      <c r="B133" s="1525">
        <f t="shared" si="119"/>
        <v>6</v>
      </c>
      <c r="C133" s="2576"/>
      <c r="D133" s="1484" t="s">
        <v>1575</v>
      </c>
      <c r="E133" s="1652"/>
      <c r="F133" s="1648"/>
      <c r="G133" s="1246"/>
      <c r="H133" s="1540"/>
      <c r="I133" s="1540"/>
      <c r="J133" s="1626"/>
      <c r="K133" s="1599"/>
      <c r="L133" s="1541"/>
      <c r="M133" s="1541"/>
      <c r="N133" s="1629" t="str">
        <f t="shared" si="117"/>
        <v/>
      </c>
      <c r="O133" s="1626"/>
      <c r="P133" s="1599"/>
      <c r="Q133" s="1541"/>
      <c r="R133" s="1541"/>
      <c r="S133" s="1629" t="str">
        <f t="shared" si="118"/>
        <v/>
      </c>
      <c r="T133" s="1687"/>
      <c r="U133" s="1900"/>
      <c r="V133" s="1544"/>
      <c r="W133" s="1544"/>
      <c r="X133" s="1544"/>
      <c r="Y133" s="1565"/>
      <c r="Z133" s="1544"/>
      <c r="AA133" s="1566"/>
      <c r="AB133" s="1567"/>
      <c r="AC133" s="1805"/>
      <c r="AD133" s="1805"/>
      <c r="AE133" s="1805"/>
      <c r="AF133" s="1805"/>
      <c r="AG133" s="1566"/>
      <c r="AH133" s="1145"/>
    </row>
    <row r="134" spans="1:34" ht="15" customHeight="1">
      <c r="A134" s="580"/>
      <c r="B134" s="1525">
        <f t="shared" si="119"/>
        <v>7</v>
      </c>
      <c r="C134" s="2577"/>
      <c r="D134" s="1655" t="s">
        <v>1597</v>
      </c>
      <c r="E134" s="1653"/>
      <c r="F134" s="1649"/>
      <c r="G134" s="2091"/>
      <c r="H134" s="1547"/>
      <c r="I134" s="1547"/>
      <c r="J134" s="1627"/>
      <c r="K134" s="1621"/>
      <c r="L134" s="1532"/>
      <c r="M134" s="1532"/>
      <c r="N134" s="1629" t="str">
        <f t="shared" si="117"/>
        <v/>
      </c>
      <c r="O134" s="1627"/>
      <c r="P134" s="1621"/>
      <c r="Q134" s="1532"/>
      <c r="R134" s="1532"/>
      <c r="S134" s="1629" t="str">
        <f t="shared" si="118"/>
        <v/>
      </c>
      <c r="T134" s="1687"/>
      <c r="U134" s="1900"/>
      <c r="V134" s="1544"/>
      <c r="W134" s="1544"/>
      <c r="X134" s="1544"/>
      <c r="Y134" s="1544"/>
      <c r="Z134" s="1544"/>
      <c r="AA134" s="1544"/>
      <c r="AB134" s="1575"/>
      <c r="AC134" s="1805"/>
      <c r="AD134" s="1805"/>
      <c r="AE134" s="1805"/>
      <c r="AF134" s="1805"/>
      <c r="AG134" s="1575"/>
      <c r="AH134" s="1145"/>
    </row>
    <row r="135" spans="1:34" ht="15" customHeight="1">
      <c r="A135" s="580"/>
      <c r="B135" s="1671">
        <f>B134+1</f>
        <v>8</v>
      </c>
      <c r="C135" s="1694" t="s">
        <v>1497</v>
      </c>
      <c r="D135" s="1553"/>
      <c r="E135" s="1554"/>
      <c r="F135" s="1554"/>
      <c r="G135" s="1371">
        <f t="shared" ref="G135:M135" si="120">SUM(G128:G134)</f>
        <v>0</v>
      </c>
      <c r="H135" s="1622">
        <f t="shared" si="120"/>
        <v>0</v>
      </c>
      <c r="I135" s="1622">
        <f t="shared" si="120"/>
        <v>0</v>
      </c>
      <c r="J135" s="1908">
        <f t="shared" si="120"/>
        <v>0</v>
      </c>
      <c r="K135" s="1622">
        <f t="shared" si="120"/>
        <v>0</v>
      </c>
      <c r="L135" s="1622">
        <f t="shared" si="120"/>
        <v>0</v>
      </c>
      <c r="M135" s="1622">
        <f t="shared" si="120"/>
        <v>0</v>
      </c>
      <c r="N135" s="1625" t="str">
        <f t="shared" si="117"/>
        <v/>
      </c>
      <c r="O135" s="1908">
        <f>SUM(O128:O134)</f>
        <v>0</v>
      </c>
      <c r="P135" s="1622">
        <f>SUM(P128:P134)</f>
        <v>0</v>
      </c>
      <c r="Q135" s="1622">
        <f>SUM(Q128:Q134)</f>
        <v>0</v>
      </c>
      <c r="R135" s="1622">
        <f>SUM(R128:R134)</f>
        <v>0</v>
      </c>
      <c r="S135" s="1625" t="str">
        <f t="shared" si="118"/>
        <v/>
      </c>
      <c r="T135" s="1688"/>
      <c r="U135" s="1886"/>
      <c r="V135" s="1568"/>
      <c r="W135" s="1568"/>
      <c r="X135" s="1568"/>
      <c r="Y135" s="1576"/>
      <c r="Z135" s="1568"/>
      <c r="AA135" s="1576"/>
      <c r="AB135" s="1574"/>
      <c r="AC135" s="1805"/>
      <c r="AD135" s="1805"/>
      <c r="AE135" s="1805"/>
      <c r="AF135" s="1805"/>
      <c r="AG135" s="1573"/>
      <c r="AH135" s="1145"/>
    </row>
    <row r="136" spans="1:34" s="1805" customFormat="1" ht="45" customHeight="1">
      <c r="A136" s="1451" t="s">
        <v>1570</v>
      </c>
      <c r="B136" s="1601"/>
      <c r="C136" s="1698"/>
      <c r="D136" s="1602"/>
      <c r="E136" s="1602"/>
      <c r="F136" s="1602"/>
      <c r="G136" s="2090"/>
      <c r="H136" s="1602"/>
      <c r="I136" s="1602"/>
      <c r="J136" s="1603"/>
      <c r="K136" s="1603"/>
      <c r="L136" s="1604"/>
      <c r="M136" s="1604"/>
      <c r="N136" s="1604"/>
      <c r="O136" s="1604"/>
      <c r="P136" s="1604"/>
      <c r="Q136" s="1604"/>
      <c r="R136" s="1604"/>
      <c r="S136" s="1604"/>
      <c r="T136" s="1604"/>
      <c r="U136" s="1604"/>
      <c r="V136" s="1604"/>
      <c r="W136" s="1604"/>
      <c r="X136" s="1604"/>
      <c r="Y136" s="1604"/>
      <c r="Z136" s="1604"/>
      <c r="AA136" s="1639"/>
      <c r="AB136" s="1604"/>
      <c r="AG136" s="1639"/>
      <c r="AH136" s="1806"/>
    </row>
    <row r="137" spans="1:34" s="965" customFormat="1" ht="45" customHeight="1">
      <c r="A137" s="1452" t="s">
        <v>1632</v>
      </c>
      <c r="B137" s="1807"/>
      <c r="C137" s="1579"/>
      <c r="D137" s="1185"/>
      <c r="E137" s="1185"/>
      <c r="F137" s="1185"/>
      <c r="G137" s="1169"/>
      <c r="H137" s="1185"/>
      <c r="I137" s="1185"/>
      <c r="AA137" s="1420"/>
      <c r="AC137" s="1805"/>
      <c r="AD137" s="1805"/>
      <c r="AE137" s="1805"/>
      <c r="AF137" s="1805"/>
      <c r="AG137" s="1812"/>
      <c r="AH137" s="1145"/>
    </row>
    <row r="138" spans="1:34" ht="15" customHeight="1">
      <c r="A138" s="1516"/>
      <c r="B138" s="1442"/>
      <c r="C138" s="1671"/>
      <c r="D138" s="1616" t="s">
        <v>1598</v>
      </c>
      <c r="E138" s="1609" t="s">
        <v>1599</v>
      </c>
      <c r="F138" s="1578"/>
      <c r="G138" s="1577"/>
      <c r="H138" s="1689"/>
      <c r="I138" s="1577"/>
      <c r="J138" s="1719"/>
      <c r="K138" s="1578"/>
      <c r="L138" s="1689"/>
      <c r="M138" s="1689"/>
      <c r="N138" s="1720"/>
      <c r="O138" s="1578"/>
      <c r="P138" s="1578"/>
      <c r="Q138" s="1689"/>
      <c r="R138" s="1689"/>
      <c r="S138" s="1720"/>
      <c r="T138" s="1719"/>
      <c r="U138" s="1578"/>
      <c r="V138" s="1689"/>
      <c r="W138" s="1689"/>
      <c r="X138" s="1689"/>
      <c r="Y138" s="1689"/>
      <c r="Z138" s="1689"/>
      <c r="AA138" s="1689"/>
      <c r="AB138" s="1577"/>
      <c r="AC138" s="1805"/>
      <c r="AD138" s="1805"/>
      <c r="AE138" s="1805"/>
      <c r="AF138" s="1805"/>
      <c r="AG138" s="1577"/>
      <c r="AH138" s="1145"/>
    </row>
    <row r="139" spans="1:34" ht="15" customHeight="1">
      <c r="A139" s="580"/>
      <c r="B139" s="1672">
        <v>1</v>
      </c>
      <c r="C139" s="2566" t="s">
        <v>1583</v>
      </c>
      <c r="D139" s="2578" t="s">
        <v>1600</v>
      </c>
      <c r="E139" s="1612" t="s">
        <v>1601</v>
      </c>
      <c r="F139" s="1648"/>
      <c r="G139" s="1246"/>
      <c r="H139" s="1540"/>
      <c r="I139" s="1540"/>
      <c r="J139" s="1626"/>
      <c r="K139" s="1599"/>
      <c r="L139" s="1541"/>
      <c r="M139" s="1541"/>
      <c r="N139" s="1629" t="str">
        <f t="shared" ref="N139:N202" si="121">IF(K139&gt;0,M139/K139, "")</f>
        <v/>
      </c>
      <c r="O139" s="1626"/>
      <c r="P139" s="1599"/>
      <c r="Q139" s="1541"/>
      <c r="R139" s="1541"/>
      <c r="S139" s="1629" t="str">
        <f t="shared" ref="S139:S202" si="122">IF(P139&gt;0,R139/P139, "")</f>
        <v/>
      </c>
      <c r="T139" s="1626"/>
      <c r="U139" s="1599"/>
      <c r="V139" s="1542"/>
      <c r="W139" s="1543"/>
      <c r="X139" s="1543"/>
      <c r="Y139" s="1541"/>
      <c r="Z139" s="1635" t="str">
        <f t="shared" ref="Z139:Z187" si="123">IF(T139&gt;0,Y139/T139, "")</f>
        <v/>
      </c>
      <c r="AA139" s="1541"/>
      <c r="AB139" s="1668"/>
      <c r="AC139" s="1805"/>
      <c r="AD139" s="1805"/>
      <c r="AE139" s="1805"/>
      <c r="AF139" s="1805"/>
      <c r="AG139" s="1910">
        <f t="shared" ref="AG139:AG202" si="124">T139-U139</f>
        <v>0</v>
      </c>
      <c r="AH139" s="1145"/>
    </row>
    <row r="140" spans="1:34" ht="15" customHeight="1">
      <c r="A140" s="580"/>
      <c r="B140" s="1672">
        <f t="shared" ref="B140:B203" si="125">B139+1</f>
        <v>2</v>
      </c>
      <c r="C140" s="2567"/>
      <c r="D140" s="2573"/>
      <c r="E140" s="1612" t="s">
        <v>1602</v>
      </c>
      <c r="F140" s="1648"/>
      <c r="G140" s="1246"/>
      <c r="H140" s="1540"/>
      <c r="I140" s="1540"/>
      <c r="J140" s="1626"/>
      <c r="K140" s="1599"/>
      <c r="L140" s="1541"/>
      <c r="M140" s="1541"/>
      <c r="N140" s="1629" t="str">
        <f t="shared" si="121"/>
        <v/>
      </c>
      <c r="O140" s="1626"/>
      <c r="P140" s="1599"/>
      <c r="Q140" s="1541"/>
      <c r="R140" s="1541"/>
      <c r="S140" s="1629" t="str">
        <f t="shared" si="122"/>
        <v/>
      </c>
      <c r="T140" s="1626"/>
      <c r="U140" s="1599"/>
      <c r="V140" s="1542"/>
      <c r="W140" s="1543"/>
      <c r="X140" s="1543"/>
      <c r="Y140" s="1541"/>
      <c r="Z140" s="1635" t="str">
        <f t="shared" si="123"/>
        <v/>
      </c>
      <c r="AA140" s="1541"/>
      <c r="AB140" s="1668"/>
      <c r="AC140" s="1805"/>
      <c r="AD140" s="1805"/>
      <c r="AE140" s="1805"/>
      <c r="AF140" s="1805"/>
      <c r="AG140" s="1911">
        <f t="shared" si="124"/>
        <v>0</v>
      </c>
      <c r="AH140" s="1145"/>
    </row>
    <row r="141" spans="1:34" ht="15" customHeight="1">
      <c r="A141" s="580"/>
      <c r="B141" s="1787">
        <f t="shared" si="125"/>
        <v>3</v>
      </c>
      <c r="C141" s="2567"/>
      <c r="D141" s="2574"/>
      <c r="E141" s="1612" t="s">
        <v>1603</v>
      </c>
      <c r="F141" s="1648"/>
      <c r="G141" s="1246"/>
      <c r="H141" s="1540"/>
      <c r="I141" s="1540"/>
      <c r="J141" s="1626"/>
      <c r="K141" s="1599"/>
      <c r="L141" s="1541"/>
      <c r="M141" s="1541"/>
      <c r="N141" s="1629" t="str">
        <f t="shared" si="121"/>
        <v/>
      </c>
      <c r="O141" s="1626"/>
      <c r="P141" s="1599"/>
      <c r="Q141" s="1541"/>
      <c r="R141" s="1541"/>
      <c r="S141" s="1629" t="str">
        <f t="shared" si="122"/>
        <v/>
      </c>
      <c r="T141" s="1626"/>
      <c r="U141" s="1599"/>
      <c r="V141" s="1542"/>
      <c r="W141" s="1543"/>
      <c r="X141" s="1543"/>
      <c r="Y141" s="1541"/>
      <c r="Z141" s="1635" t="str">
        <f t="shared" si="123"/>
        <v/>
      </c>
      <c r="AA141" s="1541"/>
      <c r="AB141" s="1668"/>
      <c r="AC141" s="1805"/>
      <c r="AD141" s="1805"/>
      <c r="AE141" s="1805"/>
      <c r="AF141" s="1805"/>
      <c r="AG141" s="1911">
        <f t="shared" si="124"/>
        <v>0</v>
      </c>
      <c r="AH141" s="1145"/>
    </row>
    <row r="142" spans="1:34" ht="15" customHeight="1">
      <c r="A142" s="580"/>
      <c r="B142" s="1787">
        <f t="shared" si="125"/>
        <v>4</v>
      </c>
      <c r="C142" s="2567"/>
      <c r="D142" s="2572" t="s">
        <v>1634</v>
      </c>
      <c r="E142" s="1612" t="s">
        <v>1601</v>
      </c>
      <c r="F142" s="1648"/>
      <c r="G142" s="1246"/>
      <c r="H142" s="1540"/>
      <c r="I142" s="1540"/>
      <c r="J142" s="1626"/>
      <c r="K142" s="1599"/>
      <c r="L142" s="1541"/>
      <c r="M142" s="1541"/>
      <c r="N142" s="1629" t="str">
        <f t="shared" si="121"/>
        <v/>
      </c>
      <c r="O142" s="1626"/>
      <c r="P142" s="1599"/>
      <c r="Q142" s="1541"/>
      <c r="R142" s="1541"/>
      <c r="S142" s="1629" t="str">
        <f t="shared" si="122"/>
        <v/>
      </c>
      <c r="T142" s="1626"/>
      <c r="U142" s="1599"/>
      <c r="V142" s="1542"/>
      <c r="W142" s="1543"/>
      <c r="X142" s="1543"/>
      <c r="Y142" s="1541"/>
      <c r="Z142" s="1635" t="str">
        <f t="shared" si="123"/>
        <v/>
      </c>
      <c r="AA142" s="1541"/>
      <c r="AB142" s="1668"/>
      <c r="AC142" s="1805"/>
      <c r="AD142" s="1805"/>
      <c r="AE142" s="1805"/>
      <c r="AF142" s="1805"/>
      <c r="AG142" s="1911">
        <f t="shared" si="124"/>
        <v>0</v>
      </c>
      <c r="AH142" s="1145"/>
    </row>
    <row r="143" spans="1:34" ht="15" customHeight="1">
      <c r="A143" s="580"/>
      <c r="B143" s="1787">
        <f t="shared" si="125"/>
        <v>5</v>
      </c>
      <c r="C143" s="2567"/>
      <c r="D143" s="2573"/>
      <c r="E143" s="1612" t="s">
        <v>1602</v>
      </c>
      <c r="F143" s="1648"/>
      <c r="G143" s="1246"/>
      <c r="H143" s="1540"/>
      <c r="I143" s="1540"/>
      <c r="J143" s="1626"/>
      <c r="K143" s="1599"/>
      <c r="L143" s="1541"/>
      <c r="M143" s="1541"/>
      <c r="N143" s="1629" t="str">
        <f t="shared" si="121"/>
        <v/>
      </c>
      <c r="O143" s="1626"/>
      <c r="P143" s="1599"/>
      <c r="Q143" s="1541"/>
      <c r="R143" s="1541"/>
      <c r="S143" s="1629" t="str">
        <f t="shared" si="122"/>
        <v/>
      </c>
      <c r="T143" s="1626"/>
      <c r="U143" s="1599"/>
      <c r="V143" s="1542"/>
      <c r="W143" s="1543"/>
      <c r="X143" s="1543"/>
      <c r="Y143" s="1541"/>
      <c r="Z143" s="1635" t="str">
        <f t="shared" si="123"/>
        <v/>
      </c>
      <c r="AA143" s="1541"/>
      <c r="AB143" s="1668"/>
      <c r="AC143" s="1805"/>
      <c r="AD143" s="1805"/>
      <c r="AE143" s="1805"/>
      <c r="AF143" s="1805"/>
      <c r="AG143" s="1911">
        <f t="shared" si="124"/>
        <v>0</v>
      </c>
      <c r="AH143" s="1145"/>
    </row>
    <row r="144" spans="1:34" ht="15" customHeight="1">
      <c r="A144" s="580"/>
      <c r="B144" s="1787">
        <f t="shared" si="125"/>
        <v>6</v>
      </c>
      <c r="C144" s="2564"/>
      <c r="D144" s="2574"/>
      <c r="E144" s="1612" t="s">
        <v>1603</v>
      </c>
      <c r="F144" s="1648"/>
      <c r="G144" s="1246"/>
      <c r="H144" s="1540"/>
      <c r="I144" s="1540"/>
      <c r="J144" s="1626"/>
      <c r="K144" s="1599"/>
      <c r="L144" s="1541"/>
      <c r="M144" s="1541"/>
      <c r="N144" s="1629" t="str">
        <f t="shared" si="121"/>
        <v/>
      </c>
      <c r="O144" s="1626"/>
      <c r="P144" s="1599"/>
      <c r="Q144" s="1541"/>
      <c r="R144" s="1541"/>
      <c r="S144" s="1629" t="str">
        <f t="shared" si="122"/>
        <v/>
      </c>
      <c r="T144" s="1626"/>
      <c r="U144" s="1599"/>
      <c r="V144" s="1542"/>
      <c r="W144" s="1543"/>
      <c r="X144" s="1543"/>
      <c r="Y144" s="1541"/>
      <c r="Z144" s="1635" t="str">
        <f t="shared" si="123"/>
        <v/>
      </c>
      <c r="AA144" s="1541"/>
      <c r="AB144" s="1668"/>
      <c r="AC144" s="1805"/>
      <c r="AD144" s="1805"/>
      <c r="AE144" s="1805"/>
      <c r="AF144" s="1805"/>
      <c r="AG144" s="1911">
        <f t="shared" si="124"/>
        <v>0</v>
      </c>
      <c r="AH144" s="1145"/>
    </row>
    <row r="145" spans="1:34" ht="15" customHeight="1">
      <c r="A145" s="580"/>
      <c r="B145" s="1787">
        <f t="shared" si="125"/>
        <v>7</v>
      </c>
      <c r="C145" s="2557" t="s">
        <v>1584</v>
      </c>
      <c r="D145" s="2572" t="s">
        <v>1600</v>
      </c>
      <c r="E145" s="1612" t="s">
        <v>1601</v>
      </c>
      <c r="F145" s="1648"/>
      <c r="G145" s="1246"/>
      <c r="H145" s="1540"/>
      <c r="I145" s="1540"/>
      <c r="J145" s="1626"/>
      <c r="K145" s="1599"/>
      <c r="L145" s="1541"/>
      <c r="M145" s="1541"/>
      <c r="N145" s="1629" t="str">
        <f t="shared" si="121"/>
        <v/>
      </c>
      <c r="O145" s="1626"/>
      <c r="P145" s="1599"/>
      <c r="Q145" s="1541"/>
      <c r="R145" s="1541"/>
      <c r="S145" s="1629" t="str">
        <f t="shared" si="122"/>
        <v/>
      </c>
      <c r="T145" s="1626"/>
      <c r="U145" s="1599"/>
      <c r="V145" s="1542"/>
      <c r="W145" s="1543"/>
      <c r="X145" s="1543"/>
      <c r="Y145" s="1541"/>
      <c r="Z145" s="1635" t="str">
        <f t="shared" si="123"/>
        <v/>
      </c>
      <c r="AA145" s="1541"/>
      <c r="AB145" s="1668"/>
      <c r="AC145" s="1805"/>
      <c r="AD145" s="1805"/>
      <c r="AE145" s="1805"/>
      <c r="AF145" s="1805"/>
      <c r="AG145" s="1911">
        <f t="shared" si="124"/>
        <v>0</v>
      </c>
      <c r="AH145" s="1145"/>
    </row>
    <row r="146" spans="1:34" ht="15" customHeight="1">
      <c r="A146" s="580"/>
      <c r="B146" s="1787">
        <f t="shared" si="125"/>
        <v>8</v>
      </c>
      <c r="C146" s="2567"/>
      <c r="D146" s="2573"/>
      <c r="E146" s="1612" t="s">
        <v>1602</v>
      </c>
      <c r="F146" s="1648"/>
      <c r="G146" s="1246"/>
      <c r="H146" s="1540"/>
      <c r="I146" s="1540"/>
      <c r="J146" s="1626"/>
      <c r="K146" s="1599"/>
      <c r="L146" s="1541"/>
      <c r="M146" s="1541"/>
      <c r="N146" s="1629" t="str">
        <f t="shared" si="121"/>
        <v/>
      </c>
      <c r="O146" s="1626"/>
      <c r="P146" s="1599"/>
      <c r="Q146" s="1541"/>
      <c r="R146" s="1541"/>
      <c r="S146" s="1629" t="str">
        <f t="shared" si="122"/>
        <v/>
      </c>
      <c r="T146" s="1626"/>
      <c r="U146" s="1599"/>
      <c r="V146" s="1542"/>
      <c r="W146" s="1543"/>
      <c r="X146" s="1543"/>
      <c r="Y146" s="1541"/>
      <c r="Z146" s="1635" t="str">
        <f t="shared" si="123"/>
        <v/>
      </c>
      <c r="AA146" s="1541"/>
      <c r="AB146" s="1668"/>
      <c r="AC146" s="1805"/>
      <c r="AD146" s="1805"/>
      <c r="AE146" s="1805"/>
      <c r="AF146" s="1805"/>
      <c r="AG146" s="1911">
        <f t="shared" si="124"/>
        <v>0</v>
      </c>
      <c r="AH146" s="1145"/>
    </row>
    <row r="147" spans="1:34" ht="15" customHeight="1">
      <c r="A147" s="580"/>
      <c r="B147" s="1787">
        <f t="shared" si="125"/>
        <v>9</v>
      </c>
      <c r="C147" s="2567"/>
      <c r="D147" s="2574"/>
      <c r="E147" s="1612" t="s">
        <v>1603</v>
      </c>
      <c r="F147" s="1648"/>
      <c r="G147" s="1246"/>
      <c r="H147" s="1540"/>
      <c r="I147" s="1540"/>
      <c r="J147" s="1626"/>
      <c r="K147" s="1599"/>
      <c r="L147" s="1541"/>
      <c r="M147" s="1541"/>
      <c r="N147" s="1629" t="str">
        <f t="shared" si="121"/>
        <v/>
      </c>
      <c r="O147" s="1626"/>
      <c r="P147" s="1599"/>
      <c r="Q147" s="1541"/>
      <c r="R147" s="1541"/>
      <c r="S147" s="1629" t="str">
        <f t="shared" si="122"/>
        <v/>
      </c>
      <c r="T147" s="1626"/>
      <c r="U147" s="1599"/>
      <c r="V147" s="1542"/>
      <c r="W147" s="1543"/>
      <c r="X147" s="1543"/>
      <c r="Y147" s="1541"/>
      <c r="Z147" s="1635" t="str">
        <f t="shared" si="123"/>
        <v/>
      </c>
      <c r="AA147" s="1541"/>
      <c r="AB147" s="1668"/>
      <c r="AC147" s="1805"/>
      <c r="AD147" s="1805"/>
      <c r="AE147" s="1805"/>
      <c r="AF147" s="1805"/>
      <c r="AG147" s="1911">
        <f t="shared" si="124"/>
        <v>0</v>
      </c>
      <c r="AH147" s="1145"/>
    </row>
    <row r="148" spans="1:34" ht="15" customHeight="1">
      <c r="A148" s="580"/>
      <c r="B148" s="1787">
        <f t="shared" si="125"/>
        <v>10</v>
      </c>
      <c r="C148" s="2567"/>
      <c r="D148" s="2572" t="s">
        <v>1634</v>
      </c>
      <c r="E148" s="1612" t="s">
        <v>1601</v>
      </c>
      <c r="F148" s="1648"/>
      <c r="G148" s="1246"/>
      <c r="H148" s="1540"/>
      <c r="I148" s="1540"/>
      <c r="J148" s="1626"/>
      <c r="K148" s="1599"/>
      <c r="L148" s="1541"/>
      <c r="M148" s="1541"/>
      <c r="N148" s="1629" t="str">
        <f t="shared" si="121"/>
        <v/>
      </c>
      <c r="O148" s="1626"/>
      <c r="P148" s="1599"/>
      <c r="Q148" s="1541"/>
      <c r="R148" s="1541"/>
      <c r="S148" s="1629" t="str">
        <f t="shared" si="122"/>
        <v/>
      </c>
      <c r="T148" s="1626"/>
      <c r="U148" s="1599"/>
      <c r="V148" s="1542"/>
      <c r="W148" s="1543"/>
      <c r="X148" s="1543"/>
      <c r="Y148" s="1541"/>
      <c r="Z148" s="1635" t="str">
        <f t="shared" si="123"/>
        <v/>
      </c>
      <c r="AA148" s="1541"/>
      <c r="AB148" s="1668"/>
      <c r="AC148" s="1805"/>
      <c r="AD148" s="1805"/>
      <c r="AE148" s="1805"/>
      <c r="AF148" s="1805"/>
      <c r="AG148" s="1911">
        <f t="shared" si="124"/>
        <v>0</v>
      </c>
      <c r="AH148" s="1145"/>
    </row>
    <row r="149" spans="1:34" ht="15" customHeight="1">
      <c r="A149" s="580"/>
      <c r="B149" s="1787">
        <f t="shared" si="125"/>
        <v>11</v>
      </c>
      <c r="C149" s="2567"/>
      <c r="D149" s="2573"/>
      <c r="E149" s="1612" t="s">
        <v>1602</v>
      </c>
      <c r="F149" s="1648"/>
      <c r="G149" s="1246"/>
      <c r="H149" s="1540"/>
      <c r="I149" s="1540"/>
      <c r="J149" s="1626"/>
      <c r="K149" s="1599"/>
      <c r="L149" s="1541"/>
      <c r="M149" s="1541"/>
      <c r="N149" s="1629" t="str">
        <f t="shared" si="121"/>
        <v/>
      </c>
      <c r="O149" s="1626"/>
      <c r="P149" s="1599"/>
      <c r="Q149" s="1541"/>
      <c r="R149" s="1541"/>
      <c r="S149" s="1629" t="str">
        <f t="shared" si="122"/>
        <v/>
      </c>
      <c r="T149" s="1626"/>
      <c r="U149" s="1599"/>
      <c r="V149" s="1542"/>
      <c r="W149" s="1543"/>
      <c r="X149" s="1543"/>
      <c r="Y149" s="1541"/>
      <c r="Z149" s="1635" t="str">
        <f t="shared" si="123"/>
        <v/>
      </c>
      <c r="AA149" s="1541"/>
      <c r="AB149" s="1668"/>
      <c r="AC149" s="1805"/>
      <c r="AD149" s="1805"/>
      <c r="AE149" s="1805"/>
      <c r="AF149" s="1805"/>
      <c r="AG149" s="1911">
        <f t="shared" si="124"/>
        <v>0</v>
      </c>
      <c r="AH149" s="1145"/>
    </row>
    <row r="150" spans="1:34" ht="15" customHeight="1">
      <c r="A150" s="580"/>
      <c r="B150" s="1787">
        <f t="shared" si="125"/>
        <v>12</v>
      </c>
      <c r="C150" s="2564"/>
      <c r="D150" s="2574"/>
      <c r="E150" s="1612" t="s">
        <v>1603</v>
      </c>
      <c r="F150" s="1648"/>
      <c r="G150" s="1246"/>
      <c r="H150" s="1540"/>
      <c r="I150" s="1540"/>
      <c r="J150" s="1626"/>
      <c r="K150" s="1599"/>
      <c r="L150" s="1541"/>
      <c r="M150" s="1541"/>
      <c r="N150" s="1629" t="str">
        <f t="shared" si="121"/>
        <v/>
      </c>
      <c r="O150" s="1626"/>
      <c r="P150" s="1599"/>
      <c r="Q150" s="1541"/>
      <c r="R150" s="1541"/>
      <c r="S150" s="1629" t="str">
        <f t="shared" si="122"/>
        <v/>
      </c>
      <c r="T150" s="1626"/>
      <c r="U150" s="1599"/>
      <c r="V150" s="1542"/>
      <c r="W150" s="1543"/>
      <c r="X150" s="1543"/>
      <c r="Y150" s="1541"/>
      <c r="Z150" s="1635" t="str">
        <f t="shared" si="123"/>
        <v/>
      </c>
      <c r="AA150" s="1541"/>
      <c r="AB150" s="1668"/>
      <c r="AC150" s="1805"/>
      <c r="AD150" s="1805"/>
      <c r="AE150" s="1805"/>
      <c r="AF150" s="1805"/>
      <c r="AG150" s="1911">
        <f t="shared" si="124"/>
        <v>0</v>
      </c>
      <c r="AH150" s="1145"/>
    </row>
    <row r="151" spans="1:34" ht="15" customHeight="1">
      <c r="A151" s="580"/>
      <c r="B151" s="1787">
        <f t="shared" si="125"/>
        <v>13</v>
      </c>
      <c r="C151" s="2557" t="s">
        <v>1585</v>
      </c>
      <c r="D151" s="2572" t="s">
        <v>1600</v>
      </c>
      <c r="E151" s="1612" t="s">
        <v>1601</v>
      </c>
      <c r="F151" s="1648"/>
      <c r="G151" s="1246"/>
      <c r="H151" s="1540"/>
      <c r="I151" s="1540"/>
      <c r="J151" s="1626"/>
      <c r="K151" s="1599"/>
      <c r="L151" s="1541"/>
      <c r="M151" s="1541"/>
      <c r="N151" s="1629" t="str">
        <f t="shared" si="121"/>
        <v/>
      </c>
      <c r="O151" s="1626"/>
      <c r="P151" s="1599"/>
      <c r="Q151" s="1541"/>
      <c r="R151" s="1541"/>
      <c r="S151" s="1629" t="str">
        <f t="shared" si="122"/>
        <v/>
      </c>
      <c r="T151" s="1626"/>
      <c r="U151" s="1599"/>
      <c r="V151" s="1542"/>
      <c r="W151" s="1543"/>
      <c r="X151" s="1543"/>
      <c r="Y151" s="1541"/>
      <c r="Z151" s="1635" t="str">
        <f t="shared" si="123"/>
        <v/>
      </c>
      <c r="AA151" s="1541"/>
      <c r="AB151" s="1668"/>
      <c r="AC151" s="1805"/>
      <c r="AD151" s="1805"/>
      <c r="AE151" s="1805"/>
      <c r="AF151" s="1805"/>
      <c r="AG151" s="1911">
        <f t="shared" si="124"/>
        <v>0</v>
      </c>
      <c r="AH151" s="1145"/>
    </row>
    <row r="152" spans="1:34" ht="15" customHeight="1">
      <c r="A152" s="580"/>
      <c r="B152" s="1787">
        <f t="shared" si="125"/>
        <v>14</v>
      </c>
      <c r="C152" s="2567"/>
      <c r="D152" s="2573"/>
      <c r="E152" s="1612" t="s">
        <v>1602</v>
      </c>
      <c r="F152" s="1648"/>
      <c r="G152" s="1246"/>
      <c r="H152" s="1540"/>
      <c r="I152" s="1540"/>
      <c r="J152" s="1626"/>
      <c r="K152" s="1599"/>
      <c r="L152" s="1541"/>
      <c r="M152" s="1541"/>
      <c r="N152" s="1629" t="str">
        <f t="shared" si="121"/>
        <v/>
      </c>
      <c r="O152" s="1626"/>
      <c r="P152" s="1599"/>
      <c r="Q152" s="1541"/>
      <c r="R152" s="1541"/>
      <c r="S152" s="1629" t="str">
        <f t="shared" si="122"/>
        <v/>
      </c>
      <c r="T152" s="1626"/>
      <c r="U152" s="1599"/>
      <c r="V152" s="1542"/>
      <c r="W152" s="1543"/>
      <c r="X152" s="1543"/>
      <c r="Y152" s="1541"/>
      <c r="Z152" s="1635" t="str">
        <f t="shared" si="123"/>
        <v/>
      </c>
      <c r="AA152" s="1541"/>
      <c r="AB152" s="1668"/>
      <c r="AC152" s="1805"/>
      <c r="AD152" s="1805"/>
      <c r="AE152" s="1805"/>
      <c r="AF152" s="1805"/>
      <c r="AG152" s="1911">
        <f t="shared" si="124"/>
        <v>0</v>
      </c>
      <c r="AH152" s="1145"/>
    </row>
    <row r="153" spans="1:34" ht="15" customHeight="1">
      <c r="A153" s="580"/>
      <c r="B153" s="1787">
        <f t="shared" si="125"/>
        <v>15</v>
      </c>
      <c r="C153" s="2567"/>
      <c r="D153" s="2574"/>
      <c r="E153" s="1612" t="s">
        <v>1603</v>
      </c>
      <c r="F153" s="1648"/>
      <c r="G153" s="1246"/>
      <c r="H153" s="1540"/>
      <c r="I153" s="1540"/>
      <c r="J153" s="1626"/>
      <c r="K153" s="1599"/>
      <c r="L153" s="1541"/>
      <c r="M153" s="1541"/>
      <c r="N153" s="1629" t="str">
        <f t="shared" si="121"/>
        <v/>
      </c>
      <c r="O153" s="1626"/>
      <c r="P153" s="1599"/>
      <c r="Q153" s="1541"/>
      <c r="R153" s="1541"/>
      <c r="S153" s="1629" t="str">
        <f t="shared" si="122"/>
        <v/>
      </c>
      <c r="T153" s="1626"/>
      <c r="U153" s="1599"/>
      <c r="V153" s="1542"/>
      <c r="W153" s="1543"/>
      <c r="X153" s="1543"/>
      <c r="Y153" s="1541"/>
      <c r="Z153" s="1635" t="str">
        <f t="shared" si="123"/>
        <v/>
      </c>
      <c r="AA153" s="1541"/>
      <c r="AB153" s="1668"/>
      <c r="AC153" s="1805"/>
      <c r="AD153" s="1805"/>
      <c r="AE153" s="1805"/>
      <c r="AF153" s="1805"/>
      <c r="AG153" s="1911">
        <f t="shared" si="124"/>
        <v>0</v>
      </c>
      <c r="AH153" s="1145"/>
    </row>
    <row r="154" spans="1:34" ht="15" customHeight="1">
      <c r="A154" s="580"/>
      <c r="B154" s="1787">
        <f t="shared" si="125"/>
        <v>16</v>
      </c>
      <c r="C154" s="2567"/>
      <c r="D154" s="2572" t="s">
        <v>1634</v>
      </c>
      <c r="E154" s="1612" t="s">
        <v>1601</v>
      </c>
      <c r="F154" s="1648"/>
      <c r="G154" s="1246"/>
      <c r="H154" s="1540"/>
      <c r="I154" s="1540"/>
      <c r="J154" s="1626"/>
      <c r="K154" s="1599"/>
      <c r="L154" s="1541"/>
      <c r="M154" s="1541"/>
      <c r="N154" s="1629" t="str">
        <f t="shared" si="121"/>
        <v/>
      </c>
      <c r="O154" s="1626"/>
      <c r="P154" s="1599"/>
      <c r="Q154" s="1541"/>
      <c r="R154" s="1541"/>
      <c r="S154" s="1629" t="str">
        <f t="shared" si="122"/>
        <v/>
      </c>
      <c r="T154" s="1626"/>
      <c r="U154" s="1599"/>
      <c r="V154" s="1542"/>
      <c r="W154" s="1543"/>
      <c r="X154" s="1543"/>
      <c r="Y154" s="1541"/>
      <c r="Z154" s="1635" t="str">
        <f t="shared" si="123"/>
        <v/>
      </c>
      <c r="AA154" s="1541"/>
      <c r="AB154" s="1668"/>
      <c r="AC154" s="1805"/>
      <c r="AD154" s="1805"/>
      <c r="AE154" s="1805"/>
      <c r="AF154" s="1805"/>
      <c r="AG154" s="1911">
        <f t="shared" si="124"/>
        <v>0</v>
      </c>
      <c r="AH154" s="1145"/>
    </row>
    <row r="155" spans="1:34" ht="15" customHeight="1">
      <c r="A155" s="580"/>
      <c r="B155" s="1787">
        <f t="shared" si="125"/>
        <v>17</v>
      </c>
      <c r="C155" s="2567"/>
      <c r="D155" s="2573"/>
      <c r="E155" s="1612" t="s">
        <v>1602</v>
      </c>
      <c r="F155" s="1648"/>
      <c r="G155" s="1246"/>
      <c r="H155" s="1540"/>
      <c r="I155" s="1540"/>
      <c r="J155" s="1626"/>
      <c r="K155" s="1599"/>
      <c r="L155" s="1541"/>
      <c r="M155" s="1541"/>
      <c r="N155" s="1629" t="str">
        <f t="shared" si="121"/>
        <v/>
      </c>
      <c r="O155" s="1626"/>
      <c r="P155" s="1599"/>
      <c r="Q155" s="1541"/>
      <c r="R155" s="1541"/>
      <c r="S155" s="1629" t="str">
        <f t="shared" si="122"/>
        <v/>
      </c>
      <c r="T155" s="1626"/>
      <c r="U155" s="1599"/>
      <c r="V155" s="1542"/>
      <c r="W155" s="1543"/>
      <c r="X155" s="1543"/>
      <c r="Y155" s="1541"/>
      <c r="Z155" s="1635" t="str">
        <f t="shared" si="123"/>
        <v/>
      </c>
      <c r="AA155" s="1541"/>
      <c r="AB155" s="1668"/>
      <c r="AC155" s="1805"/>
      <c r="AD155" s="1805"/>
      <c r="AE155" s="1805"/>
      <c r="AF155" s="1805"/>
      <c r="AG155" s="1911">
        <f t="shared" si="124"/>
        <v>0</v>
      </c>
      <c r="AH155" s="1145"/>
    </row>
    <row r="156" spans="1:34" ht="15" customHeight="1">
      <c r="A156" s="580"/>
      <c r="B156" s="1787">
        <f t="shared" si="125"/>
        <v>18</v>
      </c>
      <c r="C156" s="2564"/>
      <c r="D156" s="2574"/>
      <c r="E156" s="1612" t="s">
        <v>1603</v>
      </c>
      <c r="F156" s="1648"/>
      <c r="G156" s="1246"/>
      <c r="H156" s="1540"/>
      <c r="I156" s="1540"/>
      <c r="J156" s="1626"/>
      <c r="K156" s="1599"/>
      <c r="L156" s="1541"/>
      <c r="M156" s="1541"/>
      <c r="N156" s="1629" t="str">
        <f t="shared" si="121"/>
        <v/>
      </c>
      <c r="O156" s="1626"/>
      <c r="P156" s="1599"/>
      <c r="Q156" s="1541"/>
      <c r="R156" s="1541"/>
      <c r="S156" s="1629" t="str">
        <f t="shared" si="122"/>
        <v/>
      </c>
      <c r="T156" s="1626"/>
      <c r="U156" s="1599"/>
      <c r="V156" s="1542"/>
      <c r="W156" s="1543"/>
      <c r="X156" s="1543"/>
      <c r="Y156" s="1541"/>
      <c r="Z156" s="1635" t="str">
        <f t="shared" si="123"/>
        <v/>
      </c>
      <c r="AA156" s="1541"/>
      <c r="AB156" s="1668"/>
      <c r="AC156" s="1805"/>
      <c r="AD156" s="1805"/>
      <c r="AE156" s="1805"/>
      <c r="AF156" s="1805"/>
      <c r="AG156" s="1911">
        <f t="shared" si="124"/>
        <v>0</v>
      </c>
      <c r="AH156" s="1145"/>
    </row>
    <row r="157" spans="1:34" ht="15" customHeight="1">
      <c r="A157" s="580"/>
      <c r="B157" s="1787">
        <f t="shared" si="125"/>
        <v>19</v>
      </c>
      <c r="C157" s="2557" t="s">
        <v>1586</v>
      </c>
      <c r="D157" s="2572" t="s">
        <v>1600</v>
      </c>
      <c r="E157" s="1612" t="s">
        <v>1601</v>
      </c>
      <c r="F157" s="1648"/>
      <c r="G157" s="1246"/>
      <c r="H157" s="1540"/>
      <c r="I157" s="1540"/>
      <c r="J157" s="1626"/>
      <c r="K157" s="1599"/>
      <c r="L157" s="1541"/>
      <c r="M157" s="1541"/>
      <c r="N157" s="1629" t="str">
        <f t="shared" si="121"/>
        <v/>
      </c>
      <c r="O157" s="1626"/>
      <c r="P157" s="1599"/>
      <c r="Q157" s="1541"/>
      <c r="R157" s="1541"/>
      <c r="S157" s="1629" t="str">
        <f t="shared" si="122"/>
        <v/>
      </c>
      <c r="T157" s="1626"/>
      <c r="U157" s="1599"/>
      <c r="V157" s="1542"/>
      <c r="W157" s="1543"/>
      <c r="X157" s="1543"/>
      <c r="Y157" s="1541"/>
      <c r="Z157" s="1635" t="str">
        <f t="shared" si="123"/>
        <v/>
      </c>
      <c r="AA157" s="1541"/>
      <c r="AB157" s="1668"/>
      <c r="AC157" s="1805"/>
      <c r="AD157" s="1805"/>
      <c r="AE157" s="1805"/>
      <c r="AF157" s="1805"/>
      <c r="AG157" s="1911">
        <f t="shared" si="124"/>
        <v>0</v>
      </c>
      <c r="AH157" s="1145"/>
    </row>
    <row r="158" spans="1:34" ht="15" customHeight="1">
      <c r="A158" s="580"/>
      <c r="B158" s="1787">
        <f t="shared" si="125"/>
        <v>20</v>
      </c>
      <c r="C158" s="2567"/>
      <c r="D158" s="2573"/>
      <c r="E158" s="1612" t="s">
        <v>1602</v>
      </c>
      <c r="F158" s="1648"/>
      <c r="G158" s="1246"/>
      <c r="H158" s="1540"/>
      <c r="I158" s="1540"/>
      <c r="J158" s="1626"/>
      <c r="K158" s="1599"/>
      <c r="L158" s="1541"/>
      <c r="M158" s="1541"/>
      <c r="N158" s="1629" t="str">
        <f t="shared" si="121"/>
        <v/>
      </c>
      <c r="O158" s="1626"/>
      <c r="P158" s="1599"/>
      <c r="Q158" s="1541"/>
      <c r="R158" s="1541"/>
      <c r="S158" s="1629" t="str">
        <f t="shared" si="122"/>
        <v/>
      </c>
      <c r="T158" s="1626"/>
      <c r="U158" s="1599"/>
      <c r="V158" s="1542"/>
      <c r="W158" s="1543"/>
      <c r="X158" s="1543"/>
      <c r="Y158" s="1541"/>
      <c r="Z158" s="1635" t="str">
        <f t="shared" si="123"/>
        <v/>
      </c>
      <c r="AA158" s="1541"/>
      <c r="AB158" s="1668"/>
      <c r="AC158" s="1805"/>
      <c r="AD158" s="1805"/>
      <c r="AE158" s="1805"/>
      <c r="AF158" s="1805"/>
      <c r="AG158" s="1911">
        <f t="shared" si="124"/>
        <v>0</v>
      </c>
      <c r="AH158" s="1145"/>
    </row>
    <row r="159" spans="1:34" ht="15" customHeight="1">
      <c r="A159" s="580"/>
      <c r="B159" s="1787">
        <f t="shared" si="125"/>
        <v>21</v>
      </c>
      <c r="C159" s="2567"/>
      <c r="D159" s="2574"/>
      <c r="E159" s="1612" t="s">
        <v>1603</v>
      </c>
      <c r="F159" s="1648"/>
      <c r="G159" s="1246"/>
      <c r="H159" s="1540"/>
      <c r="I159" s="1540"/>
      <c r="J159" s="1626"/>
      <c r="K159" s="1599"/>
      <c r="L159" s="1541"/>
      <c r="M159" s="1541"/>
      <c r="N159" s="1629" t="str">
        <f t="shared" si="121"/>
        <v/>
      </c>
      <c r="O159" s="1626"/>
      <c r="P159" s="1599"/>
      <c r="Q159" s="1541"/>
      <c r="R159" s="1541"/>
      <c r="S159" s="1629" t="str">
        <f t="shared" si="122"/>
        <v/>
      </c>
      <c r="T159" s="1626"/>
      <c r="U159" s="1599"/>
      <c r="V159" s="1542"/>
      <c r="W159" s="1543"/>
      <c r="X159" s="1543"/>
      <c r="Y159" s="1541"/>
      <c r="Z159" s="1635" t="str">
        <f t="shared" si="123"/>
        <v/>
      </c>
      <c r="AA159" s="1541"/>
      <c r="AB159" s="1668"/>
      <c r="AC159" s="1805"/>
      <c r="AD159" s="1805"/>
      <c r="AE159" s="1805"/>
      <c r="AF159" s="1805"/>
      <c r="AG159" s="1911">
        <f t="shared" si="124"/>
        <v>0</v>
      </c>
      <c r="AH159" s="1145"/>
    </row>
    <row r="160" spans="1:34" ht="15" customHeight="1">
      <c r="A160" s="580"/>
      <c r="B160" s="1787">
        <f t="shared" si="125"/>
        <v>22</v>
      </c>
      <c r="C160" s="2567"/>
      <c r="D160" s="2572" t="s">
        <v>1634</v>
      </c>
      <c r="E160" s="1612" t="s">
        <v>1601</v>
      </c>
      <c r="F160" s="1648"/>
      <c r="G160" s="1246"/>
      <c r="H160" s="1540"/>
      <c r="I160" s="1540"/>
      <c r="J160" s="1626"/>
      <c r="K160" s="1599"/>
      <c r="L160" s="1541"/>
      <c r="M160" s="1541"/>
      <c r="N160" s="1629" t="str">
        <f t="shared" si="121"/>
        <v/>
      </c>
      <c r="O160" s="1626"/>
      <c r="P160" s="1599"/>
      <c r="Q160" s="1541"/>
      <c r="R160" s="1541"/>
      <c r="S160" s="1629" t="str">
        <f t="shared" si="122"/>
        <v/>
      </c>
      <c r="T160" s="1626"/>
      <c r="U160" s="1599"/>
      <c r="V160" s="1542"/>
      <c r="W160" s="1543"/>
      <c r="X160" s="1543"/>
      <c r="Y160" s="1541"/>
      <c r="Z160" s="1635" t="str">
        <f t="shared" si="123"/>
        <v/>
      </c>
      <c r="AA160" s="1541"/>
      <c r="AB160" s="1668"/>
      <c r="AC160" s="1805"/>
      <c r="AD160" s="1805"/>
      <c r="AE160" s="1805"/>
      <c r="AF160" s="1805"/>
      <c r="AG160" s="1911">
        <f t="shared" si="124"/>
        <v>0</v>
      </c>
      <c r="AH160" s="1145"/>
    </row>
    <row r="161" spans="1:34" ht="15" customHeight="1">
      <c r="A161" s="580"/>
      <c r="B161" s="1787">
        <f t="shared" si="125"/>
        <v>23</v>
      </c>
      <c r="C161" s="2567"/>
      <c r="D161" s="2573"/>
      <c r="E161" s="1612" t="s">
        <v>1602</v>
      </c>
      <c r="F161" s="1648"/>
      <c r="G161" s="1246"/>
      <c r="H161" s="1540"/>
      <c r="I161" s="1540"/>
      <c r="J161" s="1626"/>
      <c r="K161" s="1599"/>
      <c r="L161" s="1541"/>
      <c r="M161" s="1541"/>
      <c r="N161" s="1629" t="str">
        <f t="shared" si="121"/>
        <v/>
      </c>
      <c r="O161" s="1626"/>
      <c r="P161" s="1599"/>
      <c r="Q161" s="1541"/>
      <c r="R161" s="1541"/>
      <c r="S161" s="1629" t="str">
        <f t="shared" si="122"/>
        <v/>
      </c>
      <c r="T161" s="1626"/>
      <c r="U161" s="1599"/>
      <c r="V161" s="1542"/>
      <c r="W161" s="1543"/>
      <c r="X161" s="1543"/>
      <c r="Y161" s="1541"/>
      <c r="Z161" s="1635" t="str">
        <f t="shared" si="123"/>
        <v/>
      </c>
      <c r="AA161" s="1541"/>
      <c r="AB161" s="1668"/>
      <c r="AC161" s="1805"/>
      <c r="AD161" s="1805"/>
      <c r="AE161" s="1805"/>
      <c r="AF161" s="1805"/>
      <c r="AG161" s="1911">
        <f t="shared" si="124"/>
        <v>0</v>
      </c>
      <c r="AH161" s="1145"/>
    </row>
    <row r="162" spans="1:34" ht="15" customHeight="1">
      <c r="A162" s="580"/>
      <c r="B162" s="1787">
        <f t="shared" si="125"/>
        <v>24</v>
      </c>
      <c r="C162" s="2564"/>
      <c r="D162" s="2574"/>
      <c r="E162" s="1612" t="s">
        <v>1603</v>
      </c>
      <c r="F162" s="1648"/>
      <c r="G162" s="1246"/>
      <c r="H162" s="1540"/>
      <c r="I162" s="1540"/>
      <c r="J162" s="1626"/>
      <c r="K162" s="1599"/>
      <c r="L162" s="1541"/>
      <c r="M162" s="1541"/>
      <c r="N162" s="1629" t="str">
        <f t="shared" si="121"/>
        <v/>
      </c>
      <c r="O162" s="1626"/>
      <c r="P162" s="1599"/>
      <c r="Q162" s="1541"/>
      <c r="R162" s="1541"/>
      <c r="S162" s="1629" t="str">
        <f t="shared" si="122"/>
        <v/>
      </c>
      <c r="T162" s="1626"/>
      <c r="U162" s="1599"/>
      <c r="V162" s="1542"/>
      <c r="W162" s="1543"/>
      <c r="X162" s="1543"/>
      <c r="Y162" s="1541"/>
      <c r="Z162" s="1635" t="str">
        <f t="shared" si="123"/>
        <v/>
      </c>
      <c r="AA162" s="1541"/>
      <c r="AB162" s="1668"/>
      <c r="AC162" s="1805"/>
      <c r="AD162" s="1805"/>
      <c r="AE162" s="1805"/>
      <c r="AF162" s="1805"/>
      <c r="AG162" s="1911">
        <f t="shared" si="124"/>
        <v>0</v>
      </c>
      <c r="AH162" s="1145"/>
    </row>
    <row r="163" spans="1:34" ht="15" customHeight="1">
      <c r="A163" s="580"/>
      <c r="B163" s="1787">
        <f t="shared" si="125"/>
        <v>25</v>
      </c>
      <c r="C163" s="2557" t="s">
        <v>1587</v>
      </c>
      <c r="D163" s="2572" t="s">
        <v>1600</v>
      </c>
      <c r="E163" s="1612" t="s">
        <v>1601</v>
      </c>
      <c r="F163" s="1648"/>
      <c r="G163" s="1246"/>
      <c r="H163" s="1540"/>
      <c r="I163" s="1540"/>
      <c r="J163" s="1626"/>
      <c r="K163" s="1599"/>
      <c r="L163" s="1541"/>
      <c r="M163" s="1541"/>
      <c r="N163" s="1629" t="str">
        <f t="shared" si="121"/>
        <v/>
      </c>
      <c r="O163" s="1626"/>
      <c r="P163" s="1599"/>
      <c r="Q163" s="1541"/>
      <c r="R163" s="1541"/>
      <c r="S163" s="1629" t="str">
        <f t="shared" si="122"/>
        <v/>
      </c>
      <c r="T163" s="1626"/>
      <c r="U163" s="1599"/>
      <c r="V163" s="1542"/>
      <c r="W163" s="1543"/>
      <c r="X163" s="1543"/>
      <c r="Y163" s="1541"/>
      <c r="Z163" s="1635" t="str">
        <f t="shared" si="123"/>
        <v/>
      </c>
      <c r="AA163" s="1541"/>
      <c r="AB163" s="1668"/>
      <c r="AC163" s="1805"/>
      <c r="AD163" s="1805"/>
      <c r="AE163" s="1805"/>
      <c r="AF163" s="1805"/>
      <c r="AG163" s="1911">
        <f t="shared" si="124"/>
        <v>0</v>
      </c>
      <c r="AH163" s="1145"/>
    </row>
    <row r="164" spans="1:34" ht="15" customHeight="1">
      <c r="A164" s="580"/>
      <c r="B164" s="1787">
        <f t="shared" si="125"/>
        <v>26</v>
      </c>
      <c r="C164" s="2567"/>
      <c r="D164" s="2573"/>
      <c r="E164" s="1612" t="s">
        <v>1602</v>
      </c>
      <c r="F164" s="1648"/>
      <c r="G164" s="1246"/>
      <c r="H164" s="1540"/>
      <c r="I164" s="1540"/>
      <c r="J164" s="1626"/>
      <c r="K164" s="1599"/>
      <c r="L164" s="1541"/>
      <c r="M164" s="1541"/>
      <c r="N164" s="1629" t="str">
        <f t="shared" si="121"/>
        <v/>
      </c>
      <c r="O164" s="1626"/>
      <c r="P164" s="1599"/>
      <c r="Q164" s="1541"/>
      <c r="R164" s="1541"/>
      <c r="S164" s="1629" t="str">
        <f t="shared" si="122"/>
        <v/>
      </c>
      <c r="T164" s="1626"/>
      <c r="U164" s="1599"/>
      <c r="V164" s="1542"/>
      <c r="W164" s="1543"/>
      <c r="X164" s="1543"/>
      <c r="Y164" s="1541"/>
      <c r="Z164" s="1635" t="str">
        <f t="shared" si="123"/>
        <v/>
      </c>
      <c r="AA164" s="1541"/>
      <c r="AB164" s="1668"/>
      <c r="AC164" s="1805"/>
      <c r="AD164" s="1805"/>
      <c r="AE164" s="1805"/>
      <c r="AF164" s="1805"/>
      <c r="AG164" s="1911">
        <f t="shared" si="124"/>
        <v>0</v>
      </c>
      <c r="AH164" s="1145"/>
    </row>
    <row r="165" spans="1:34" ht="15" customHeight="1">
      <c r="A165" s="580"/>
      <c r="B165" s="1787">
        <f t="shared" si="125"/>
        <v>27</v>
      </c>
      <c r="C165" s="2567"/>
      <c r="D165" s="2574"/>
      <c r="E165" s="1612" t="s">
        <v>1603</v>
      </c>
      <c r="F165" s="1648"/>
      <c r="G165" s="1246"/>
      <c r="H165" s="1540"/>
      <c r="I165" s="1540"/>
      <c r="J165" s="1626"/>
      <c r="K165" s="1599"/>
      <c r="L165" s="1541"/>
      <c r="M165" s="1541"/>
      <c r="N165" s="1629" t="str">
        <f t="shared" si="121"/>
        <v/>
      </c>
      <c r="O165" s="1626"/>
      <c r="P165" s="1599"/>
      <c r="Q165" s="1541"/>
      <c r="R165" s="1541"/>
      <c r="S165" s="1629" t="str">
        <f t="shared" si="122"/>
        <v/>
      </c>
      <c r="T165" s="1626"/>
      <c r="U165" s="1599"/>
      <c r="V165" s="1542"/>
      <c r="W165" s="1543"/>
      <c r="X165" s="1543"/>
      <c r="Y165" s="1541"/>
      <c r="Z165" s="1635" t="str">
        <f t="shared" si="123"/>
        <v/>
      </c>
      <c r="AA165" s="1541"/>
      <c r="AB165" s="1668"/>
      <c r="AC165" s="1805"/>
      <c r="AD165" s="1805"/>
      <c r="AE165" s="1805"/>
      <c r="AF165" s="1805"/>
      <c r="AG165" s="1911">
        <f t="shared" si="124"/>
        <v>0</v>
      </c>
      <c r="AH165" s="1145"/>
    </row>
    <row r="166" spans="1:34" ht="15" customHeight="1">
      <c r="A166" s="580"/>
      <c r="B166" s="1787">
        <f t="shared" si="125"/>
        <v>28</v>
      </c>
      <c r="C166" s="2567"/>
      <c r="D166" s="2572" t="s">
        <v>1634</v>
      </c>
      <c r="E166" s="1612" t="s">
        <v>1601</v>
      </c>
      <c r="F166" s="1648"/>
      <c r="G166" s="1246"/>
      <c r="H166" s="1540"/>
      <c r="I166" s="1540"/>
      <c r="J166" s="1626"/>
      <c r="K166" s="1599"/>
      <c r="L166" s="1541"/>
      <c r="M166" s="1541"/>
      <c r="N166" s="1629" t="str">
        <f t="shared" si="121"/>
        <v/>
      </c>
      <c r="O166" s="1626"/>
      <c r="P166" s="1599"/>
      <c r="Q166" s="1541"/>
      <c r="R166" s="1541"/>
      <c r="S166" s="1629" t="str">
        <f t="shared" si="122"/>
        <v/>
      </c>
      <c r="T166" s="1626"/>
      <c r="U166" s="1599"/>
      <c r="V166" s="1542"/>
      <c r="W166" s="1543"/>
      <c r="X166" s="1543"/>
      <c r="Y166" s="1541"/>
      <c r="Z166" s="1635" t="str">
        <f t="shared" si="123"/>
        <v/>
      </c>
      <c r="AA166" s="1541"/>
      <c r="AB166" s="1668"/>
      <c r="AC166" s="1805"/>
      <c r="AD166" s="1805"/>
      <c r="AE166" s="1805"/>
      <c r="AF166" s="1805"/>
      <c r="AG166" s="1911">
        <f t="shared" si="124"/>
        <v>0</v>
      </c>
      <c r="AH166" s="1145"/>
    </row>
    <row r="167" spans="1:34" ht="15" customHeight="1">
      <c r="A167" s="580"/>
      <c r="B167" s="1787">
        <f t="shared" si="125"/>
        <v>29</v>
      </c>
      <c r="C167" s="2567"/>
      <c r="D167" s="2573"/>
      <c r="E167" s="1612" t="s">
        <v>1602</v>
      </c>
      <c r="F167" s="1648"/>
      <c r="G167" s="1246"/>
      <c r="H167" s="1540"/>
      <c r="I167" s="1540"/>
      <c r="J167" s="1626"/>
      <c r="K167" s="1599"/>
      <c r="L167" s="1541"/>
      <c r="M167" s="1541"/>
      <c r="N167" s="1629" t="str">
        <f t="shared" si="121"/>
        <v/>
      </c>
      <c r="O167" s="1626"/>
      <c r="P167" s="1599"/>
      <c r="Q167" s="1541"/>
      <c r="R167" s="1541"/>
      <c r="S167" s="1629" t="str">
        <f t="shared" si="122"/>
        <v/>
      </c>
      <c r="T167" s="1626"/>
      <c r="U167" s="1599"/>
      <c r="V167" s="1542"/>
      <c r="W167" s="1543"/>
      <c r="X167" s="1543"/>
      <c r="Y167" s="1541"/>
      <c r="Z167" s="1635" t="str">
        <f t="shared" si="123"/>
        <v/>
      </c>
      <c r="AA167" s="1541"/>
      <c r="AB167" s="1668"/>
      <c r="AC167" s="1805"/>
      <c r="AD167" s="1805"/>
      <c r="AE167" s="1805"/>
      <c r="AF167" s="1805"/>
      <c r="AG167" s="1911">
        <f t="shared" si="124"/>
        <v>0</v>
      </c>
      <c r="AH167" s="1145"/>
    </row>
    <row r="168" spans="1:34" ht="15" customHeight="1">
      <c r="A168" s="580"/>
      <c r="B168" s="1787">
        <f t="shared" si="125"/>
        <v>30</v>
      </c>
      <c r="C168" s="2564"/>
      <c r="D168" s="2574"/>
      <c r="E168" s="1612" t="s">
        <v>1603</v>
      </c>
      <c r="F168" s="1648"/>
      <c r="G168" s="1246"/>
      <c r="H168" s="1540"/>
      <c r="I168" s="1540"/>
      <c r="J168" s="1626"/>
      <c r="K168" s="1599"/>
      <c r="L168" s="1541"/>
      <c r="M168" s="1541"/>
      <c r="N168" s="1629" t="str">
        <f t="shared" si="121"/>
        <v/>
      </c>
      <c r="O168" s="1626"/>
      <c r="P168" s="1599"/>
      <c r="Q168" s="1541"/>
      <c r="R168" s="1541"/>
      <c r="S168" s="1629" t="str">
        <f t="shared" si="122"/>
        <v/>
      </c>
      <c r="T168" s="1626"/>
      <c r="U168" s="1599"/>
      <c r="V168" s="1542"/>
      <c r="W168" s="1543"/>
      <c r="X168" s="1543"/>
      <c r="Y168" s="1541"/>
      <c r="Z168" s="1635" t="str">
        <f t="shared" si="123"/>
        <v/>
      </c>
      <c r="AA168" s="1541"/>
      <c r="AB168" s="1668"/>
      <c r="AC168" s="1805"/>
      <c r="AD168" s="1805"/>
      <c r="AE168" s="1805"/>
      <c r="AF168" s="1805"/>
      <c r="AG168" s="1911">
        <f t="shared" si="124"/>
        <v>0</v>
      </c>
      <c r="AH168" s="1145"/>
    </row>
    <row r="169" spans="1:34" ht="15" customHeight="1">
      <c r="A169" s="580"/>
      <c r="B169" s="1787">
        <f t="shared" si="125"/>
        <v>31</v>
      </c>
      <c r="C169" s="2557" t="s">
        <v>1588</v>
      </c>
      <c r="D169" s="2572" t="s">
        <v>1600</v>
      </c>
      <c r="E169" s="1612" t="s">
        <v>1601</v>
      </c>
      <c r="F169" s="1648"/>
      <c r="G169" s="1246"/>
      <c r="H169" s="1540"/>
      <c r="I169" s="1540"/>
      <c r="J169" s="1626"/>
      <c r="K169" s="1599"/>
      <c r="L169" s="1541"/>
      <c r="M169" s="1541"/>
      <c r="N169" s="1629" t="str">
        <f t="shared" si="121"/>
        <v/>
      </c>
      <c r="O169" s="1626"/>
      <c r="P169" s="1599"/>
      <c r="Q169" s="1541"/>
      <c r="R169" s="1541"/>
      <c r="S169" s="1629" t="str">
        <f t="shared" si="122"/>
        <v/>
      </c>
      <c r="T169" s="1626"/>
      <c r="U169" s="1599"/>
      <c r="V169" s="1542"/>
      <c r="W169" s="1543"/>
      <c r="X169" s="1543"/>
      <c r="Y169" s="1541"/>
      <c r="Z169" s="1635" t="str">
        <f t="shared" si="123"/>
        <v/>
      </c>
      <c r="AA169" s="1541"/>
      <c r="AB169" s="1668"/>
      <c r="AC169" s="1805"/>
      <c r="AD169" s="1805"/>
      <c r="AE169" s="1805"/>
      <c r="AF169" s="1805"/>
      <c r="AG169" s="1911">
        <f t="shared" si="124"/>
        <v>0</v>
      </c>
      <c r="AH169" s="1145"/>
    </row>
    <row r="170" spans="1:34" ht="15" customHeight="1">
      <c r="A170" s="580"/>
      <c r="B170" s="1787">
        <f t="shared" si="125"/>
        <v>32</v>
      </c>
      <c r="C170" s="2567"/>
      <c r="D170" s="2573"/>
      <c r="E170" s="1612" t="s">
        <v>1602</v>
      </c>
      <c r="F170" s="1648"/>
      <c r="G170" s="1246"/>
      <c r="H170" s="1540"/>
      <c r="I170" s="1540"/>
      <c r="J170" s="1626"/>
      <c r="K170" s="1599"/>
      <c r="L170" s="1541"/>
      <c r="M170" s="1541"/>
      <c r="N170" s="1629" t="str">
        <f t="shared" si="121"/>
        <v/>
      </c>
      <c r="O170" s="1626"/>
      <c r="P170" s="1599"/>
      <c r="Q170" s="1541"/>
      <c r="R170" s="1541"/>
      <c r="S170" s="1629" t="str">
        <f t="shared" si="122"/>
        <v/>
      </c>
      <c r="T170" s="1626"/>
      <c r="U170" s="1599"/>
      <c r="V170" s="1542"/>
      <c r="W170" s="1543"/>
      <c r="X170" s="1543"/>
      <c r="Y170" s="1541"/>
      <c r="Z170" s="1635" t="str">
        <f t="shared" si="123"/>
        <v/>
      </c>
      <c r="AA170" s="1541"/>
      <c r="AB170" s="1668"/>
      <c r="AC170" s="1805"/>
      <c r="AD170" s="1805"/>
      <c r="AE170" s="1805"/>
      <c r="AF170" s="1805"/>
      <c r="AG170" s="1911">
        <f t="shared" si="124"/>
        <v>0</v>
      </c>
      <c r="AH170" s="1145"/>
    </row>
    <row r="171" spans="1:34" ht="15" customHeight="1">
      <c r="A171" s="580"/>
      <c r="B171" s="1787">
        <f t="shared" si="125"/>
        <v>33</v>
      </c>
      <c r="C171" s="2567"/>
      <c r="D171" s="2574"/>
      <c r="E171" s="1612" t="s">
        <v>1603</v>
      </c>
      <c r="F171" s="1648"/>
      <c r="G171" s="1246"/>
      <c r="H171" s="1540"/>
      <c r="I171" s="1540"/>
      <c r="J171" s="1626"/>
      <c r="K171" s="1599"/>
      <c r="L171" s="1541"/>
      <c r="M171" s="1541"/>
      <c r="N171" s="1629" t="str">
        <f t="shared" si="121"/>
        <v/>
      </c>
      <c r="O171" s="1626"/>
      <c r="P171" s="1599"/>
      <c r="Q171" s="1541"/>
      <c r="R171" s="1541"/>
      <c r="S171" s="1629" t="str">
        <f t="shared" si="122"/>
        <v/>
      </c>
      <c r="T171" s="1626"/>
      <c r="U171" s="1599"/>
      <c r="V171" s="1542"/>
      <c r="W171" s="1543"/>
      <c r="X171" s="1543"/>
      <c r="Y171" s="1541"/>
      <c r="Z171" s="1635" t="str">
        <f t="shared" si="123"/>
        <v/>
      </c>
      <c r="AA171" s="1541"/>
      <c r="AB171" s="1668"/>
      <c r="AC171" s="1805"/>
      <c r="AD171" s="1805"/>
      <c r="AE171" s="1805"/>
      <c r="AF171" s="1805"/>
      <c r="AG171" s="1911">
        <f t="shared" si="124"/>
        <v>0</v>
      </c>
      <c r="AH171" s="1145"/>
    </row>
    <row r="172" spans="1:34" ht="15" customHeight="1">
      <c r="A172" s="580"/>
      <c r="B172" s="1787">
        <f t="shared" si="125"/>
        <v>34</v>
      </c>
      <c r="C172" s="2567"/>
      <c r="D172" s="2572" t="s">
        <v>1634</v>
      </c>
      <c r="E172" s="1612" t="s">
        <v>1601</v>
      </c>
      <c r="F172" s="1648"/>
      <c r="G172" s="1246"/>
      <c r="H172" s="1540"/>
      <c r="I172" s="1540"/>
      <c r="J172" s="1626"/>
      <c r="K172" s="1599"/>
      <c r="L172" s="1541"/>
      <c r="M172" s="1541"/>
      <c r="N172" s="1629" t="str">
        <f t="shared" si="121"/>
        <v/>
      </c>
      <c r="O172" s="1626"/>
      <c r="P172" s="1599"/>
      <c r="Q172" s="1541"/>
      <c r="R172" s="1541"/>
      <c r="S172" s="1629" t="str">
        <f t="shared" si="122"/>
        <v/>
      </c>
      <c r="T172" s="1626"/>
      <c r="U172" s="1599"/>
      <c r="V172" s="1542"/>
      <c r="W172" s="1543"/>
      <c r="X172" s="1543"/>
      <c r="Y172" s="1541"/>
      <c r="Z172" s="1635" t="str">
        <f t="shared" si="123"/>
        <v/>
      </c>
      <c r="AA172" s="1541"/>
      <c r="AB172" s="1668"/>
      <c r="AC172" s="1805"/>
      <c r="AD172" s="1805"/>
      <c r="AE172" s="1805"/>
      <c r="AF172" s="1805"/>
      <c r="AG172" s="1911">
        <f t="shared" si="124"/>
        <v>0</v>
      </c>
      <c r="AH172" s="1145"/>
    </row>
    <row r="173" spans="1:34" ht="15" customHeight="1">
      <c r="A173" s="580"/>
      <c r="B173" s="1787">
        <f t="shared" si="125"/>
        <v>35</v>
      </c>
      <c r="C173" s="2567"/>
      <c r="D173" s="2573"/>
      <c r="E173" s="1612" t="s">
        <v>1602</v>
      </c>
      <c r="F173" s="1648"/>
      <c r="G173" s="1246"/>
      <c r="H173" s="1540"/>
      <c r="I173" s="1540"/>
      <c r="J173" s="1626"/>
      <c r="K173" s="1599"/>
      <c r="L173" s="1541"/>
      <c r="M173" s="1541"/>
      <c r="N173" s="1629" t="str">
        <f t="shared" si="121"/>
        <v/>
      </c>
      <c r="O173" s="1626"/>
      <c r="P173" s="1599"/>
      <c r="Q173" s="1541"/>
      <c r="R173" s="1541"/>
      <c r="S173" s="1629" t="str">
        <f t="shared" si="122"/>
        <v/>
      </c>
      <c r="T173" s="1626"/>
      <c r="U173" s="1599"/>
      <c r="V173" s="1542"/>
      <c r="W173" s="1543"/>
      <c r="X173" s="1543"/>
      <c r="Y173" s="1541"/>
      <c r="Z173" s="1635" t="str">
        <f t="shared" si="123"/>
        <v/>
      </c>
      <c r="AA173" s="1541"/>
      <c r="AB173" s="1668"/>
      <c r="AC173" s="1805"/>
      <c r="AD173" s="1805"/>
      <c r="AE173" s="1805"/>
      <c r="AF173" s="1805"/>
      <c r="AG173" s="1911">
        <f t="shared" si="124"/>
        <v>0</v>
      </c>
      <c r="AH173" s="1145"/>
    </row>
    <row r="174" spans="1:34" ht="15" customHeight="1">
      <c r="A174" s="580"/>
      <c r="B174" s="1848">
        <f t="shared" si="125"/>
        <v>36</v>
      </c>
      <c r="C174" s="2567"/>
      <c r="D174" s="2573"/>
      <c r="E174" s="1485" t="s">
        <v>1603</v>
      </c>
      <c r="F174" s="1662"/>
      <c r="G174" s="1331"/>
      <c r="H174" s="1580"/>
      <c r="I174" s="1580"/>
      <c r="J174" s="1630"/>
      <c r="K174" s="1751"/>
      <c r="L174" s="1631"/>
      <c r="M174" s="1631"/>
      <c r="N174" s="1632" t="str">
        <f t="shared" si="121"/>
        <v/>
      </c>
      <c r="O174" s="1630"/>
      <c r="P174" s="1751"/>
      <c r="Q174" s="1631"/>
      <c r="R174" s="1631"/>
      <c r="S174" s="1632" t="str">
        <f t="shared" si="122"/>
        <v/>
      </c>
      <c r="T174" s="1630"/>
      <c r="U174" s="1751"/>
      <c r="V174" s="1594"/>
      <c r="W174" s="1595"/>
      <c r="X174" s="1595"/>
      <c r="Y174" s="1631"/>
      <c r="Z174" s="1636" t="str">
        <f t="shared" si="123"/>
        <v/>
      </c>
      <c r="AA174" s="1631"/>
      <c r="AB174" s="1670"/>
      <c r="AC174" s="1805"/>
      <c r="AD174" s="1805"/>
      <c r="AE174" s="1805"/>
      <c r="AF174" s="1805"/>
      <c r="AG174" s="1912">
        <f t="shared" si="124"/>
        <v>0</v>
      </c>
      <c r="AH174" s="1145"/>
    </row>
    <row r="175" spans="1:34" ht="15" customHeight="1">
      <c r="A175" s="580"/>
      <c r="B175" s="1518">
        <f t="shared" si="125"/>
        <v>37</v>
      </c>
      <c r="C175" s="2566" t="s">
        <v>1589</v>
      </c>
      <c r="D175" s="2578" t="s">
        <v>1600</v>
      </c>
      <c r="E175" s="1851" t="s">
        <v>1601</v>
      </c>
      <c r="F175" s="1647"/>
      <c r="G175" s="1244"/>
      <c r="H175" s="1559"/>
      <c r="I175" s="1559"/>
      <c r="J175" s="1624"/>
      <c r="K175" s="1620"/>
      <c r="L175" s="1536"/>
      <c r="M175" s="1536"/>
      <c r="N175" s="1628" t="str">
        <f t="shared" si="121"/>
        <v/>
      </c>
      <c r="O175" s="1624"/>
      <c r="P175" s="1620"/>
      <c r="Q175" s="1536"/>
      <c r="R175" s="1536"/>
      <c r="S175" s="1628" t="str">
        <f t="shared" si="122"/>
        <v/>
      </c>
      <c r="T175" s="1624"/>
      <c r="U175" s="1620"/>
      <c r="V175" s="1537"/>
      <c r="W175" s="1538"/>
      <c r="X175" s="1538"/>
      <c r="Y175" s="1536"/>
      <c r="Z175" s="1634" t="str">
        <f t="shared" si="123"/>
        <v/>
      </c>
      <c r="AA175" s="1536"/>
      <c r="AB175" s="1667"/>
      <c r="AC175" s="1805"/>
      <c r="AD175" s="1805"/>
      <c r="AE175" s="1805"/>
      <c r="AF175" s="1805"/>
      <c r="AG175" s="1920">
        <f t="shared" si="124"/>
        <v>0</v>
      </c>
      <c r="AH175" s="1145"/>
    </row>
    <row r="176" spans="1:34" ht="15" customHeight="1">
      <c r="A176" s="580"/>
      <c r="B176" s="1849">
        <f t="shared" si="125"/>
        <v>38</v>
      </c>
      <c r="C176" s="2567"/>
      <c r="D176" s="2573"/>
      <c r="E176" s="1484" t="s">
        <v>1602</v>
      </c>
      <c r="F176" s="1648"/>
      <c r="G176" s="1246"/>
      <c r="H176" s="1540"/>
      <c r="I176" s="1540"/>
      <c r="J176" s="1626"/>
      <c r="K176" s="1599"/>
      <c r="L176" s="1541"/>
      <c r="M176" s="1541"/>
      <c r="N176" s="1629" t="str">
        <f t="shared" si="121"/>
        <v/>
      </c>
      <c r="O176" s="1626"/>
      <c r="P176" s="1599"/>
      <c r="Q176" s="1541"/>
      <c r="R176" s="1541"/>
      <c r="S176" s="1629" t="str">
        <f t="shared" si="122"/>
        <v/>
      </c>
      <c r="T176" s="1626"/>
      <c r="U176" s="1599"/>
      <c r="V176" s="1542"/>
      <c r="W176" s="1543"/>
      <c r="X176" s="1543"/>
      <c r="Y176" s="1541"/>
      <c r="Z176" s="1635" t="str">
        <f t="shared" si="123"/>
        <v/>
      </c>
      <c r="AA176" s="1541"/>
      <c r="AB176" s="1668"/>
      <c r="AC176" s="1805"/>
      <c r="AD176" s="1805"/>
      <c r="AE176" s="1805"/>
      <c r="AF176" s="1805"/>
      <c r="AG176" s="1911">
        <f t="shared" si="124"/>
        <v>0</v>
      </c>
      <c r="AH176" s="1145"/>
    </row>
    <row r="177" spans="1:34" ht="15" customHeight="1">
      <c r="A177" s="580"/>
      <c r="B177" s="1849">
        <f t="shared" si="125"/>
        <v>39</v>
      </c>
      <c r="C177" s="2567"/>
      <c r="D177" s="2574"/>
      <c r="E177" s="1484" t="s">
        <v>1603</v>
      </c>
      <c r="F177" s="1648"/>
      <c r="G177" s="1246"/>
      <c r="H177" s="1540"/>
      <c r="I177" s="1540"/>
      <c r="J177" s="1626"/>
      <c r="K177" s="1599"/>
      <c r="L177" s="1541"/>
      <c r="M177" s="1541"/>
      <c r="N177" s="1629" t="str">
        <f t="shared" si="121"/>
        <v/>
      </c>
      <c r="O177" s="1626"/>
      <c r="P177" s="1599"/>
      <c r="Q177" s="1541"/>
      <c r="R177" s="1541"/>
      <c r="S177" s="1629" t="str">
        <f t="shared" si="122"/>
        <v/>
      </c>
      <c r="T177" s="1626"/>
      <c r="U177" s="1599"/>
      <c r="V177" s="1542"/>
      <c r="W177" s="1543"/>
      <c r="X177" s="1543"/>
      <c r="Y177" s="1541"/>
      <c r="Z177" s="1635" t="str">
        <f t="shared" si="123"/>
        <v/>
      </c>
      <c r="AA177" s="1541"/>
      <c r="AB177" s="1668"/>
      <c r="AC177" s="1805"/>
      <c r="AD177" s="1805"/>
      <c r="AE177" s="1805"/>
      <c r="AF177" s="1805"/>
      <c r="AG177" s="1911">
        <f t="shared" si="124"/>
        <v>0</v>
      </c>
      <c r="AH177" s="1145"/>
    </row>
    <row r="178" spans="1:34" ht="15" customHeight="1">
      <c r="A178" s="580"/>
      <c r="B178" s="1849">
        <f t="shared" si="125"/>
        <v>40</v>
      </c>
      <c r="C178" s="2567"/>
      <c r="D178" s="2572" t="s">
        <v>1634</v>
      </c>
      <c r="E178" s="1484" t="s">
        <v>1601</v>
      </c>
      <c r="F178" s="1648"/>
      <c r="G178" s="1246"/>
      <c r="H178" s="1540"/>
      <c r="I178" s="1540"/>
      <c r="J178" s="1626"/>
      <c r="K178" s="1599"/>
      <c r="L178" s="1541"/>
      <c r="M178" s="1541"/>
      <c r="N178" s="1629" t="str">
        <f t="shared" si="121"/>
        <v/>
      </c>
      <c r="O178" s="1626"/>
      <c r="P178" s="1599"/>
      <c r="Q178" s="1541"/>
      <c r="R178" s="1541"/>
      <c r="S178" s="1629" t="str">
        <f t="shared" si="122"/>
        <v/>
      </c>
      <c r="T178" s="1626"/>
      <c r="U178" s="1599"/>
      <c r="V178" s="1542"/>
      <c r="W178" s="1543"/>
      <c r="X178" s="1543"/>
      <c r="Y178" s="1541"/>
      <c r="Z178" s="1635" t="str">
        <f t="shared" si="123"/>
        <v/>
      </c>
      <c r="AA178" s="1541"/>
      <c r="AB178" s="1668"/>
      <c r="AC178" s="1805"/>
      <c r="AD178" s="1805"/>
      <c r="AE178" s="1805"/>
      <c r="AF178" s="1805"/>
      <c r="AG178" s="1911">
        <f t="shared" si="124"/>
        <v>0</v>
      </c>
      <c r="AH178" s="1145"/>
    </row>
    <row r="179" spans="1:34" ht="15" customHeight="1">
      <c r="A179" s="580"/>
      <c r="B179" s="1849">
        <f t="shared" si="125"/>
        <v>41</v>
      </c>
      <c r="C179" s="2567"/>
      <c r="D179" s="2573"/>
      <c r="E179" s="1484" t="s">
        <v>1602</v>
      </c>
      <c r="F179" s="1648"/>
      <c r="G179" s="1246"/>
      <c r="H179" s="1540"/>
      <c r="I179" s="1540"/>
      <c r="J179" s="1626"/>
      <c r="K179" s="1599"/>
      <c r="L179" s="1541"/>
      <c r="M179" s="1541"/>
      <c r="N179" s="1629" t="str">
        <f t="shared" si="121"/>
        <v/>
      </c>
      <c r="O179" s="1626"/>
      <c r="P179" s="1599"/>
      <c r="Q179" s="1541"/>
      <c r="R179" s="1541"/>
      <c r="S179" s="1629" t="str">
        <f t="shared" si="122"/>
        <v/>
      </c>
      <c r="T179" s="1626"/>
      <c r="U179" s="1599"/>
      <c r="V179" s="1542"/>
      <c r="W179" s="1543"/>
      <c r="X179" s="1543"/>
      <c r="Y179" s="1541"/>
      <c r="Z179" s="1635" t="str">
        <f t="shared" si="123"/>
        <v/>
      </c>
      <c r="AA179" s="1541"/>
      <c r="AB179" s="1668"/>
      <c r="AC179" s="1805"/>
      <c r="AD179" s="1805"/>
      <c r="AE179" s="1805"/>
      <c r="AF179" s="1805"/>
      <c r="AG179" s="1911">
        <f t="shared" si="124"/>
        <v>0</v>
      </c>
      <c r="AH179" s="1145"/>
    </row>
    <row r="180" spans="1:34" ht="15" customHeight="1">
      <c r="A180" s="580"/>
      <c r="B180" s="1849">
        <f t="shared" si="125"/>
        <v>42</v>
      </c>
      <c r="C180" s="2564"/>
      <c r="D180" s="2574"/>
      <c r="E180" s="1484" t="s">
        <v>1603</v>
      </c>
      <c r="F180" s="1648"/>
      <c r="G180" s="1246"/>
      <c r="H180" s="1540"/>
      <c r="I180" s="1540"/>
      <c r="J180" s="1626"/>
      <c r="K180" s="1599"/>
      <c r="L180" s="1541"/>
      <c r="M180" s="1541"/>
      <c r="N180" s="1629" t="str">
        <f t="shared" si="121"/>
        <v/>
      </c>
      <c r="O180" s="1626"/>
      <c r="P180" s="1599"/>
      <c r="Q180" s="1541"/>
      <c r="R180" s="1541"/>
      <c r="S180" s="1629" t="str">
        <f t="shared" si="122"/>
        <v/>
      </c>
      <c r="T180" s="1626"/>
      <c r="U180" s="1599"/>
      <c r="V180" s="1542"/>
      <c r="W180" s="1543"/>
      <c r="X180" s="1543"/>
      <c r="Y180" s="1541"/>
      <c r="Z180" s="1635" t="str">
        <f t="shared" si="123"/>
        <v/>
      </c>
      <c r="AA180" s="1541"/>
      <c r="AB180" s="1668"/>
      <c r="AC180" s="1805"/>
      <c r="AD180" s="1805"/>
      <c r="AE180" s="1805"/>
      <c r="AF180" s="1805"/>
      <c r="AG180" s="1911">
        <f t="shared" si="124"/>
        <v>0</v>
      </c>
      <c r="AH180" s="1145"/>
    </row>
    <row r="181" spans="1:34" ht="15" customHeight="1">
      <c r="A181" s="580"/>
      <c r="B181" s="1787">
        <f t="shared" si="125"/>
        <v>43</v>
      </c>
      <c r="C181" s="2557" t="s">
        <v>1590</v>
      </c>
      <c r="D181" s="2572" t="s">
        <v>1600</v>
      </c>
      <c r="E181" s="1484" t="s">
        <v>1601</v>
      </c>
      <c r="F181" s="1648"/>
      <c r="G181" s="1246"/>
      <c r="H181" s="1540"/>
      <c r="I181" s="1540"/>
      <c r="J181" s="1626"/>
      <c r="K181" s="1599"/>
      <c r="L181" s="1541"/>
      <c r="M181" s="1541"/>
      <c r="N181" s="1629" t="str">
        <f t="shared" si="121"/>
        <v/>
      </c>
      <c r="O181" s="1626"/>
      <c r="P181" s="1599"/>
      <c r="Q181" s="1541"/>
      <c r="R181" s="1541"/>
      <c r="S181" s="1629" t="str">
        <f t="shared" si="122"/>
        <v/>
      </c>
      <c r="T181" s="1626"/>
      <c r="U181" s="1599"/>
      <c r="V181" s="1542"/>
      <c r="W181" s="1543"/>
      <c r="X181" s="1543"/>
      <c r="Y181" s="1541"/>
      <c r="Z181" s="1635" t="str">
        <f t="shared" si="123"/>
        <v/>
      </c>
      <c r="AA181" s="1541"/>
      <c r="AB181" s="1668"/>
      <c r="AC181" s="1805"/>
      <c r="AD181" s="1805"/>
      <c r="AE181" s="1805"/>
      <c r="AF181" s="1805"/>
      <c r="AG181" s="1911">
        <f t="shared" si="124"/>
        <v>0</v>
      </c>
      <c r="AH181" s="1145"/>
    </row>
    <row r="182" spans="1:34" ht="15" customHeight="1">
      <c r="A182" s="580"/>
      <c r="B182" s="1787">
        <f t="shared" si="125"/>
        <v>44</v>
      </c>
      <c r="C182" s="2567"/>
      <c r="D182" s="2573"/>
      <c r="E182" s="1484" t="s">
        <v>1602</v>
      </c>
      <c r="F182" s="1648"/>
      <c r="G182" s="1246"/>
      <c r="H182" s="1540"/>
      <c r="I182" s="1540"/>
      <c r="J182" s="1626"/>
      <c r="K182" s="1599"/>
      <c r="L182" s="1541"/>
      <c r="M182" s="1541"/>
      <c r="N182" s="1629" t="str">
        <f t="shared" si="121"/>
        <v/>
      </c>
      <c r="O182" s="1626"/>
      <c r="P182" s="1599"/>
      <c r="Q182" s="1541"/>
      <c r="R182" s="1541"/>
      <c r="S182" s="1629" t="str">
        <f t="shared" si="122"/>
        <v/>
      </c>
      <c r="T182" s="1626"/>
      <c r="U182" s="1599"/>
      <c r="V182" s="1542"/>
      <c r="W182" s="1543"/>
      <c r="X182" s="1543"/>
      <c r="Y182" s="1541"/>
      <c r="Z182" s="1635" t="str">
        <f t="shared" si="123"/>
        <v/>
      </c>
      <c r="AA182" s="1541"/>
      <c r="AB182" s="1668"/>
      <c r="AC182" s="1805"/>
      <c r="AD182" s="1805"/>
      <c r="AE182" s="1805"/>
      <c r="AF182" s="1805"/>
      <c r="AG182" s="1911">
        <f t="shared" si="124"/>
        <v>0</v>
      </c>
      <c r="AH182" s="1145"/>
    </row>
    <row r="183" spans="1:34" ht="15" customHeight="1">
      <c r="A183" s="580"/>
      <c r="B183" s="1787">
        <f t="shared" si="125"/>
        <v>45</v>
      </c>
      <c r="C183" s="2567"/>
      <c r="D183" s="2574"/>
      <c r="E183" s="1484" t="s">
        <v>1603</v>
      </c>
      <c r="F183" s="1648"/>
      <c r="G183" s="1246"/>
      <c r="H183" s="1540"/>
      <c r="I183" s="1540"/>
      <c r="J183" s="1626"/>
      <c r="K183" s="1599"/>
      <c r="L183" s="1541"/>
      <c r="M183" s="1541"/>
      <c r="N183" s="1629" t="str">
        <f t="shared" si="121"/>
        <v/>
      </c>
      <c r="O183" s="1626"/>
      <c r="P183" s="1599"/>
      <c r="Q183" s="1541"/>
      <c r="R183" s="1541"/>
      <c r="S183" s="1629" t="str">
        <f t="shared" si="122"/>
        <v/>
      </c>
      <c r="T183" s="1626"/>
      <c r="U183" s="1599"/>
      <c r="V183" s="1542"/>
      <c r="W183" s="1543"/>
      <c r="X183" s="1543"/>
      <c r="Y183" s="1541"/>
      <c r="Z183" s="1635" t="str">
        <f t="shared" si="123"/>
        <v/>
      </c>
      <c r="AA183" s="1541"/>
      <c r="AB183" s="1668"/>
      <c r="AC183" s="1805"/>
      <c r="AD183" s="1805"/>
      <c r="AE183" s="1805"/>
      <c r="AF183" s="1805"/>
      <c r="AG183" s="1911">
        <f t="shared" si="124"/>
        <v>0</v>
      </c>
      <c r="AH183" s="1145"/>
    </row>
    <row r="184" spans="1:34" ht="15" customHeight="1">
      <c r="A184" s="580"/>
      <c r="B184" s="1787">
        <f t="shared" si="125"/>
        <v>46</v>
      </c>
      <c r="C184" s="2567"/>
      <c r="D184" s="2572" t="s">
        <v>1634</v>
      </c>
      <c r="E184" s="1484" t="s">
        <v>1601</v>
      </c>
      <c r="F184" s="1648"/>
      <c r="G184" s="1246"/>
      <c r="H184" s="1540"/>
      <c r="I184" s="1540"/>
      <c r="J184" s="1626"/>
      <c r="K184" s="1599"/>
      <c r="L184" s="1541"/>
      <c r="M184" s="1541"/>
      <c r="N184" s="1629" t="str">
        <f t="shared" si="121"/>
        <v/>
      </c>
      <c r="O184" s="1626"/>
      <c r="P184" s="1599"/>
      <c r="Q184" s="1541"/>
      <c r="R184" s="1541"/>
      <c r="S184" s="1629" t="str">
        <f t="shared" si="122"/>
        <v/>
      </c>
      <c r="T184" s="1626"/>
      <c r="U184" s="1599"/>
      <c r="V184" s="1542"/>
      <c r="W184" s="1543"/>
      <c r="X184" s="1543"/>
      <c r="Y184" s="1541"/>
      <c r="Z184" s="1635" t="str">
        <f t="shared" si="123"/>
        <v/>
      </c>
      <c r="AA184" s="1541"/>
      <c r="AB184" s="1668"/>
      <c r="AC184" s="1805"/>
      <c r="AD184" s="1805"/>
      <c r="AE184" s="1805"/>
      <c r="AF184" s="1805"/>
      <c r="AG184" s="1911">
        <f t="shared" si="124"/>
        <v>0</v>
      </c>
      <c r="AH184" s="1145"/>
    </row>
    <row r="185" spans="1:34" ht="15" customHeight="1">
      <c r="A185" s="580"/>
      <c r="B185" s="1787">
        <f t="shared" si="125"/>
        <v>47</v>
      </c>
      <c r="C185" s="2567"/>
      <c r="D185" s="2573"/>
      <c r="E185" s="1484" t="s">
        <v>1602</v>
      </c>
      <c r="F185" s="1648"/>
      <c r="G185" s="1246"/>
      <c r="H185" s="1540"/>
      <c r="I185" s="1540"/>
      <c r="J185" s="1626"/>
      <c r="K185" s="1599"/>
      <c r="L185" s="1541"/>
      <c r="M185" s="1541"/>
      <c r="N185" s="1629" t="str">
        <f t="shared" si="121"/>
        <v/>
      </c>
      <c r="O185" s="1626"/>
      <c r="P185" s="1599"/>
      <c r="Q185" s="1541"/>
      <c r="R185" s="1541"/>
      <c r="S185" s="1629" t="str">
        <f t="shared" si="122"/>
        <v/>
      </c>
      <c r="T185" s="1626"/>
      <c r="U185" s="1599"/>
      <c r="V185" s="1542"/>
      <c r="W185" s="1543"/>
      <c r="X185" s="1543"/>
      <c r="Y185" s="1541"/>
      <c r="Z185" s="1635" t="str">
        <f t="shared" si="123"/>
        <v/>
      </c>
      <c r="AA185" s="1541"/>
      <c r="AB185" s="1668"/>
      <c r="AC185" s="1805"/>
      <c r="AD185" s="1805"/>
      <c r="AE185" s="1805"/>
      <c r="AF185" s="1805"/>
      <c r="AG185" s="1911">
        <f t="shared" si="124"/>
        <v>0</v>
      </c>
      <c r="AH185" s="1145"/>
    </row>
    <row r="186" spans="1:34" ht="15" customHeight="1">
      <c r="A186" s="580"/>
      <c r="B186" s="1787">
        <f t="shared" si="125"/>
        <v>48</v>
      </c>
      <c r="C186" s="2564"/>
      <c r="D186" s="2574"/>
      <c r="E186" s="1484" t="s">
        <v>1603</v>
      </c>
      <c r="F186" s="1648"/>
      <c r="G186" s="1246"/>
      <c r="H186" s="1540"/>
      <c r="I186" s="1540"/>
      <c r="J186" s="1626"/>
      <c r="K186" s="1599"/>
      <c r="L186" s="1541"/>
      <c r="M186" s="1541"/>
      <c r="N186" s="1629" t="str">
        <f t="shared" si="121"/>
        <v/>
      </c>
      <c r="O186" s="1626"/>
      <c r="P186" s="1599"/>
      <c r="Q186" s="1541"/>
      <c r="R186" s="1541"/>
      <c r="S186" s="1629" t="str">
        <f t="shared" si="122"/>
        <v/>
      </c>
      <c r="T186" s="1626"/>
      <c r="U186" s="1599"/>
      <c r="V186" s="1542"/>
      <c r="W186" s="1543"/>
      <c r="X186" s="1543"/>
      <c r="Y186" s="1541"/>
      <c r="Z186" s="1635" t="str">
        <f t="shared" si="123"/>
        <v/>
      </c>
      <c r="AA186" s="1541"/>
      <c r="AB186" s="1668"/>
      <c r="AC186" s="1805"/>
      <c r="AD186" s="1805"/>
      <c r="AE186" s="1805"/>
      <c r="AF186" s="1805"/>
      <c r="AG186" s="1911">
        <f t="shared" si="124"/>
        <v>0</v>
      </c>
      <c r="AH186" s="1145"/>
    </row>
    <row r="187" spans="1:34" ht="15" customHeight="1">
      <c r="A187" s="580"/>
      <c r="B187" s="1787">
        <f t="shared" si="125"/>
        <v>49</v>
      </c>
      <c r="C187" s="2557" t="s">
        <v>1591</v>
      </c>
      <c r="D187" s="2572" t="s">
        <v>1600</v>
      </c>
      <c r="E187" s="1484" t="s">
        <v>1601</v>
      </c>
      <c r="F187" s="1648"/>
      <c r="G187" s="1246"/>
      <c r="H187" s="1540"/>
      <c r="I187" s="1540"/>
      <c r="J187" s="1626"/>
      <c r="K187" s="1599"/>
      <c r="L187" s="1541"/>
      <c r="M187" s="1541"/>
      <c r="N187" s="1629" t="str">
        <f t="shared" si="121"/>
        <v/>
      </c>
      <c r="O187" s="1626"/>
      <c r="P187" s="1599"/>
      <c r="Q187" s="1541"/>
      <c r="R187" s="1541"/>
      <c r="S187" s="1629" t="str">
        <f t="shared" si="122"/>
        <v/>
      </c>
      <c r="T187" s="1626"/>
      <c r="U187" s="1599"/>
      <c r="V187" s="1542"/>
      <c r="W187" s="1543"/>
      <c r="X187" s="1543"/>
      <c r="Y187" s="1541"/>
      <c r="Z187" s="1635" t="str">
        <f t="shared" si="123"/>
        <v/>
      </c>
      <c r="AA187" s="1541"/>
      <c r="AB187" s="1668"/>
      <c r="AC187" s="1805"/>
      <c r="AD187" s="1805"/>
      <c r="AE187" s="1805"/>
      <c r="AF187" s="1805"/>
      <c r="AG187" s="1911">
        <f t="shared" si="124"/>
        <v>0</v>
      </c>
      <c r="AH187" s="1145"/>
    </row>
    <row r="188" spans="1:34" ht="15" customHeight="1">
      <c r="A188" s="580"/>
      <c r="B188" s="1787">
        <f t="shared" si="125"/>
        <v>50</v>
      </c>
      <c r="C188" s="2567"/>
      <c r="D188" s="2573"/>
      <c r="E188" s="1484" t="s">
        <v>1602</v>
      </c>
      <c r="F188" s="1648"/>
      <c r="G188" s="1246"/>
      <c r="H188" s="1540"/>
      <c r="I188" s="1540"/>
      <c r="J188" s="1626"/>
      <c r="K188" s="1599"/>
      <c r="L188" s="1541"/>
      <c r="M188" s="1541"/>
      <c r="N188" s="1629" t="str">
        <f t="shared" si="121"/>
        <v/>
      </c>
      <c r="O188" s="1626"/>
      <c r="P188" s="1599"/>
      <c r="Q188" s="1541"/>
      <c r="R188" s="1541"/>
      <c r="S188" s="1629" t="str">
        <f t="shared" si="122"/>
        <v/>
      </c>
      <c r="T188" s="1626"/>
      <c r="U188" s="1599"/>
      <c r="V188" s="1542"/>
      <c r="W188" s="1543"/>
      <c r="X188" s="1543"/>
      <c r="Y188" s="1541"/>
      <c r="Z188" s="1635" t="str">
        <f t="shared" ref="Z188:Z211" si="126">IF(T188&gt;0,Y188/T188, "")</f>
        <v/>
      </c>
      <c r="AA188" s="1541"/>
      <c r="AB188" s="1668"/>
      <c r="AC188" s="1805"/>
      <c r="AD188" s="1805"/>
      <c r="AE188" s="1805"/>
      <c r="AF188" s="1805"/>
      <c r="AG188" s="1911">
        <f t="shared" si="124"/>
        <v>0</v>
      </c>
      <c r="AH188" s="1145"/>
    </row>
    <row r="189" spans="1:34" ht="15" customHeight="1">
      <c r="A189" s="580"/>
      <c r="B189" s="1787">
        <f t="shared" si="125"/>
        <v>51</v>
      </c>
      <c r="C189" s="2567"/>
      <c r="D189" s="2574"/>
      <c r="E189" s="1484" t="s">
        <v>1603</v>
      </c>
      <c r="F189" s="1648"/>
      <c r="G189" s="1246"/>
      <c r="H189" s="1540"/>
      <c r="I189" s="1540"/>
      <c r="J189" s="1626"/>
      <c r="K189" s="1599"/>
      <c r="L189" s="1541"/>
      <c r="M189" s="1541"/>
      <c r="N189" s="1629" t="str">
        <f t="shared" si="121"/>
        <v/>
      </c>
      <c r="O189" s="1626"/>
      <c r="P189" s="1599"/>
      <c r="Q189" s="1541"/>
      <c r="R189" s="1541"/>
      <c r="S189" s="1629" t="str">
        <f t="shared" si="122"/>
        <v/>
      </c>
      <c r="T189" s="1626"/>
      <c r="U189" s="1599"/>
      <c r="V189" s="1542"/>
      <c r="W189" s="1543"/>
      <c r="X189" s="1543"/>
      <c r="Y189" s="1541"/>
      <c r="Z189" s="1635" t="str">
        <f t="shared" si="126"/>
        <v/>
      </c>
      <c r="AA189" s="1541"/>
      <c r="AB189" s="1668"/>
      <c r="AC189" s="1805"/>
      <c r="AD189" s="1805"/>
      <c r="AE189" s="1805"/>
      <c r="AF189" s="1805"/>
      <c r="AG189" s="1911">
        <f t="shared" si="124"/>
        <v>0</v>
      </c>
      <c r="AH189" s="1145"/>
    </row>
    <row r="190" spans="1:34" ht="15" customHeight="1">
      <c r="A190" s="580"/>
      <c r="B190" s="1787">
        <f t="shared" si="125"/>
        <v>52</v>
      </c>
      <c r="C190" s="2567"/>
      <c r="D190" s="2572" t="s">
        <v>1634</v>
      </c>
      <c r="E190" s="1484" t="s">
        <v>1601</v>
      </c>
      <c r="F190" s="1648"/>
      <c r="G190" s="1246"/>
      <c r="H190" s="1540"/>
      <c r="I190" s="1540"/>
      <c r="J190" s="1626"/>
      <c r="K190" s="1599"/>
      <c r="L190" s="1541"/>
      <c r="M190" s="1541"/>
      <c r="N190" s="1629" t="str">
        <f t="shared" si="121"/>
        <v/>
      </c>
      <c r="O190" s="1626"/>
      <c r="P190" s="1599"/>
      <c r="Q190" s="1541"/>
      <c r="R190" s="1541"/>
      <c r="S190" s="1629" t="str">
        <f t="shared" si="122"/>
        <v/>
      </c>
      <c r="T190" s="1626"/>
      <c r="U190" s="1599"/>
      <c r="V190" s="1542"/>
      <c r="W190" s="1543"/>
      <c r="X190" s="1543"/>
      <c r="Y190" s="1541"/>
      <c r="Z190" s="1635" t="str">
        <f t="shared" si="126"/>
        <v/>
      </c>
      <c r="AA190" s="1541"/>
      <c r="AB190" s="1668"/>
      <c r="AC190" s="1805"/>
      <c r="AD190" s="1805"/>
      <c r="AE190" s="1805"/>
      <c r="AF190" s="1805"/>
      <c r="AG190" s="1911">
        <f t="shared" si="124"/>
        <v>0</v>
      </c>
      <c r="AH190" s="1145"/>
    </row>
    <row r="191" spans="1:34" ht="15" customHeight="1">
      <c r="A191" s="580"/>
      <c r="B191" s="1787">
        <f t="shared" si="125"/>
        <v>53</v>
      </c>
      <c r="C191" s="2567"/>
      <c r="D191" s="2573"/>
      <c r="E191" s="1484" t="s">
        <v>1602</v>
      </c>
      <c r="F191" s="1648"/>
      <c r="G191" s="1246"/>
      <c r="H191" s="1540"/>
      <c r="I191" s="1540"/>
      <c r="J191" s="1626"/>
      <c r="K191" s="1599"/>
      <c r="L191" s="1541"/>
      <c r="M191" s="1541"/>
      <c r="N191" s="1629" t="str">
        <f t="shared" si="121"/>
        <v/>
      </c>
      <c r="O191" s="1626"/>
      <c r="P191" s="1599"/>
      <c r="Q191" s="1541"/>
      <c r="R191" s="1541"/>
      <c r="S191" s="1629" t="str">
        <f t="shared" si="122"/>
        <v/>
      </c>
      <c r="T191" s="1626"/>
      <c r="U191" s="1599"/>
      <c r="V191" s="1542"/>
      <c r="W191" s="1543"/>
      <c r="X191" s="1543"/>
      <c r="Y191" s="1541"/>
      <c r="Z191" s="1635" t="str">
        <f t="shared" si="126"/>
        <v/>
      </c>
      <c r="AA191" s="1541"/>
      <c r="AB191" s="1668"/>
      <c r="AC191" s="1805"/>
      <c r="AD191" s="1805"/>
      <c r="AE191" s="1805"/>
      <c r="AF191" s="1805"/>
      <c r="AG191" s="1911">
        <f t="shared" si="124"/>
        <v>0</v>
      </c>
      <c r="AH191" s="1145"/>
    </row>
    <row r="192" spans="1:34" ht="15" customHeight="1">
      <c r="A192" s="580"/>
      <c r="B192" s="1787">
        <f t="shared" si="125"/>
        <v>54</v>
      </c>
      <c r="C192" s="2564"/>
      <c r="D192" s="2574"/>
      <c r="E192" s="1484" t="s">
        <v>1603</v>
      </c>
      <c r="F192" s="1648"/>
      <c r="G192" s="1246"/>
      <c r="H192" s="1540"/>
      <c r="I192" s="1540"/>
      <c r="J192" s="1626"/>
      <c r="K192" s="1599"/>
      <c r="L192" s="1541"/>
      <c r="M192" s="1541"/>
      <c r="N192" s="1629" t="str">
        <f t="shared" si="121"/>
        <v/>
      </c>
      <c r="O192" s="1626"/>
      <c r="P192" s="1599"/>
      <c r="Q192" s="1541"/>
      <c r="R192" s="1541"/>
      <c r="S192" s="1629" t="str">
        <f t="shared" si="122"/>
        <v/>
      </c>
      <c r="T192" s="1626"/>
      <c r="U192" s="1599"/>
      <c r="V192" s="1542"/>
      <c r="W192" s="1543"/>
      <c r="X192" s="1543"/>
      <c r="Y192" s="1541"/>
      <c r="Z192" s="1635" t="str">
        <f t="shared" si="126"/>
        <v/>
      </c>
      <c r="AA192" s="1541"/>
      <c r="AB192" s="1668"/>
      <c r="AC192" s="1805"/>
      <c r="AD192" s="1805"/>
      <c r="AE192" s="1805"/>
      <c r="AF192" s="1805"/>
      <c r="AG192" s="1911">
        <f t="shared" si="124"/>
        <v>0</v>
      </c>
      <c r="AH192" s="1145"/>
    </row>
    <row r="193" spans="1:34" ht="15" customHeight="1">
      <c r="A193" s="580"/>
      <c r="B193" s="1787">
        <f t="shared" si="125"/>
        <v>55</v>
      </c>
      <c r="C193" s="2557" t="s">
        <v>1592</v>
      </c>
      <c r="D193" s="2572" t="s">
        <v>1600</v>
      </c>
      <c r="E193" s="1484" t="s">
        <v>1601</v>
      </c>
      <c r="F193" s="1648"/>
      <c r="G193" s="1246"/>
      <c r="H193" s="1540"/>
      <c r="I193" s="1540"/>
      <c r="J193" s="1626"/>
      <c r="K193" s="1599"/>
      <c r="L193" s="1541"/>
      <c r="M193" s="1541"/>
      <c r="N193" s="1629" t="str">
        <f t="shared" si="121"/>
        <v/>
      </c>
      <c r="O193" s="1626"/>
      <c r="P193" s="1599"/>
      <c r="Q193" s="1541"/>
      <c r="R193" s="1541"/>
      <c r="S193" s="1629" t="str">
        <f t="shared" si="122"/>
        <v/>
      </c>
      <c r="T193" s="1626"/>
      <c r="U193" s="1599"/>
      <c r="V193" s="1542"/>
      <c r="W193" s="1543"/>
      <c r="X193" s="1543"/>
      <c r="Y193" s="1541"/>
      <c r="Z193" s="1635" t="str">
        <f t="shared" si="126"/>
        <v/>
      </c>
      <c r="AA193" s="1541"/>
      <c r="AB193" s="1668"/>
      <c r="AC193" s="1805"/>
      <c r="AD193" s="1805"/>
      <c r="AE193" s="1805"/>
      <c r="AF193" s="1805"/>
      <c r="AG193" s="1911">
        <f t="shared" si="124"/>
        <v>0</v>
      </c>
      <c r="AH193" s="1145"/>
    </row>
    <row r="194" spans="1:34" ht="15" customHeight="1">
      <c r="A194" s="580"/>
      <c r="B194" s="1787">
        <f t="shared" si="125"/>
        <v>56</v>
      </c>
      <c r="C194" s="2567"/>
      <c r="D194" s="2573"/>
      <c r="E194" s="1484" t="s">
        <v>1602</v>
      </c>
      <c r="F194" s="1648"/>
      <c r="G194" s="1246"/>
      <c r="H194" s="1540"/>
      <c r="I194" s="1540"/>
      <c r="J194" s="1626"/>
      <c r="K194" s="1599"/>
      <c r="L194" s="1541"/>
      <c r="M194" s="1541"/>
      <c r="N194" s="1629" t="str">
        <f t="shared" si="121"/>
        <v/>
      </c>
      <c r="O194" s="1626"/>
      <c r="P194" s="1599"/>
      <c r="Q194" s="1541"/>
      <c r="R194" s="1541"/>
      <c r="S194" s="1629" t="str">
        <f t="shared" si="122"/>
        <v/>
      </c>
      <c r="T194" s="1626"/>
      <c r="U194" s="1599"/>
      <c r="V194" s="1542"/>
      <c r="W194" s="1543"/>
      <c r="X194" s="1543"/>
      <c r="Y194" s="1541"/>
      <c r="Z194" s="1635" t="str">
        <f t="shared" si="126"/>
        <v/>
      </c>
      <c r="AA194" s="1541"/>
      <c r="AB194" s="1668"/>
      <c r="AC194" s="1805"/>
      <c r="AD194" s="1805"/>
      <c r="AE194" s="1805"/>
      <c r="AF194" s="1805"/>
      <c r="AG194" s="1911">
        <f t="shared" si="124"/>
        <v>0</v>
      </c>
      <c r="AH194" s="1145"/>
    </row>
    <row r="195" spans="1:34" ht="15" customHeight="1">
      <c r="A195" s="580"/>
      <c r="B195" s="1787">
        <f t="shared" si="125"/>
        <v>57</v>
      </c>
      <c r="C195" s="2567"/>
      <c r="D195" s="2574"/>
      <c r="E195" s="1484" t="s">
        <v>1603</v>
      </c>
      <c r="F195" s="1648"/>
      <c r="G195" s="1246"/>
      <c r="H195" s="1540"/>
      <c r="I195" s="1540"/>
      <c r="J195" s="1626"/>
      <c r="K195" s="1599"/>
      <c r="L195" s="1541"/>
      <c r="M195" s="1541"/>
      <c r="N195" s="1629" t="str">
        <f t="shared" si="121"/>
        <v/>
      </c>
      <c r="O195" s="1626"/>
      <c r="P195" s="1599"/>
      <c r="Q195" s="1541"/>
      <c r="R195" s="1541"/>
      <c r="S195" s="1629" t="str">
        <f t="shared" si="122"/>
        <v/>
      </c>
      <c r="T195" s="1626"/>
      <c r="U195" s="1599"/>
      <c r="V195" s="1542"/>
      <c r="W195" s="1543"/>
      <c r="X195" s="1543"/>
      <c r="Y195" s="1541"/>
      <c r="Z195" s="1635" t="str">
        <f t="shared" si="126"/>
        <v/>
      </c>
      <c r="AA195" s="1541"/>
      <c r="AB195" s="1668"/>
      <c r="AC195" s="1805"/>
      <c r="AD195" s="1805"/>
      <c r="AE195" s="1805"/>
      <c r="AF195" s="1805"/>
      <c r="AG195" s="1911">
        <f t="shared" si="124"/>
        <v>0</v>
      </c>
      <c r="AH195" s="1145"/>
    </row>
    <row r="196" spans="1:34" ht="15" customHeight="1">
      <c r="A196" s="580"/>
      <c r="B196" s="1787">
        <f t="shared" si="125"/>
        <v>58</v>
      </c>
      <c r="C196" s="2567"/>
      <c r="D196" s="2572" t="s">
        <v>1634</v>
      </c>
      <c r="E196" s="1484" t="s">
        <v>1601</v>
      </c>
      <c r="F196" s="1648"/>
      <c r="G196" s="1246"/>
      <c r="H196" s="1540"/>
      <c r="I196" s="1540"/>
      <c r="J196" s="1626"/>
      <c r="K196" s="1599"/>
      <c r="L196" s="1541"/>
      <c r="M196" s="1541"/>
      <c r="N196" s="1629" t="str">
        <f t="shared" si="121"/>
        <v/>
      </c>
      <c r="O196" s="1626"/>
      <c r="P196" s="1599"/>
      <c r="Q196" s="1541"/>
      <c r="R196" s="1541"/>
      <c r="S196" s="1629" t="str">
        <f t="shared" si="122"/>
        <v/>
      </c>
      <c r="T196" s="1626"/>
      <c r="U196" s="1599"/>
      <c r="V196" s="1542"/>
      <c r="W196" s="1543"/>
      <c r="X196" s="1543"/>
      <c r="Y196" s="1541"/>
      <c r="Z196" s="1635" t="str">
        <f t="shared" si="126"/>
        <v/>
      </c>
      <c r="AA196" s="1541"/>
      <c r="AB196" s="1668"/>
      <c r="AC196" s="1805"/>
      <c r="AD196" s="1805"/>
      <c r="AE196" s="1805"/>
      <c r="AF196" s="1805"/>
      <c r="AG196" s="1911">
        <f t="shared" si="124"/>
        <v>0</v>
      </c>
      <c r="AH196" s="1145"/>
    </row>
    <row r="197" spans="1:34" ht="15" customHeight="1">
      <c r="A197" s="580"/>
      <c r="B197" s="1787">
        <f t="shared" si="125"/>
        <v>59</v>
      </c>
      <c r="C197" s="2567"/>
      <c r="D197" s="2573"/>
      <c r="E197" s="1484" t="s">
        <v>1602</v>
      </c>
      <c r="F197" s="1648"/>
      <c r="G197" s="1246"/>
      <c r="H197" s="1540"/>
      <c r="I197" s="1540"/>
      <c r="J197" s="1626"/>
      <c r="K197" s="1599"/>
      <c r="L197" s="1541"/>
      <c r="M197" s="1541"/>
      <c r="N197" s="1629" t="str">
        <f t="shared" si="121"/>
        <v/>
      </c>
      <c r="O197" s="1626"/>
      <c r="P197" s="1599"/>
      <c r="Q197" s="1541"/>
      <c r="R197" s="1541"/>
      <c r="S197" s="1629" t="str">
        <f t="shared" si="122"/>
        <v/>
      </c>
      <c r="T197" s="1626"/>
      <c r="U197" s="1599"/>
      <c r="V197" s="1542"/>
      <c r="W197" s="1543"/>
      <c r="X197" s="1543"/>
      <c r="Y197" s="1541"/>
      <c r="Z197" s="1635" t="str">
        <f t="shared" si="126"/>
        <v/>
      </c>
      <c r="AA197" s="1541"/>
      <c r="AB197" s="1668"/>
      <c r="AC197" s="1805"/>
      <c r="AD197" s="1805"/>
      <c r="AE197" s="1805"/>
      <c r="AF197" s="1805"/>
      <c r="AG197" s="1911">
        <f t="shared" si="124"/>
        <v>0</v>
      </c>
      <c r="AH197" s="1145"/>
    </row>
    <row r="198" spans="1:34" ht="15" customHeight="1">
      <c r="A198" s="580"/>
      <c r="B198" s="1787">
        <f t="shared" si="125"/>
        <v>60</v>
      </c>
      <c r="C198" s="2564"/>
      <c r="D198" s="2574"/>
      <c r="E198" s="1484" t="s">
        <v>1603</v>
      </c>
      <c r="F198" s="1648"/>
      <c r="G198" s="1246"/>
      <c r="H198" s="1540"/>
      <c r="I198" s="1540"/>
      <c r="J198" s="1626"/>
      <c r="K198" s="1599"/>
      <c r="L198" s="1541"/>
      <c r="M198" s="1541"/>
      <c r="N198" s="1629" t="str">
        <f t="shared" si="121"/>
        <v/>
      </c>
      <c r="O198" s="1626"/>
      <c r="P198" s="1599"/>
      <c r="Q198" s="1541"/>
      <c r="R198" s="1541"/>
      <c r="S198" s="1629" t="str">
        <f t="shared" si="122"/>
        <v/>
      </c>
      <c r="T198" s="1626"/>
      <c r="U198" s="1599"/>
      <c r="V198" s="1542"/>
      <c r="W198" s="1543"/>
      <c r="X198" s="1543"/>
      <c r="Y198" s="1541"/>
      <c r="Z198" s="1635" t="str">
        <f t="shared" si="126"/>
        <v/>
      </c>
      <c r="AA198" s="1541"/>
      <c r="AB198" s="1668"/>
      <c r="AC198" s="1805"/>
      <c r="AD198" s="1805"/>
      <c r="AE198" s="1805"/>
      <c r="AF198" s="1805"/>
      <c r="AG198" s="1911">
        <f t="shared" si="124"/>
        <v>0</v>
      </c>
      <c r="AH198" s="1145"/>
    </row>
    <row r="199" spans="1:34" ht="15" customHeight="1">
      <c r="A199" s="580"/>
      <c r="B199" s="1787">
        <f t="shared" si="125"/>
        <v>61</v>
      </c>
      <c r="C199" s="2557" t="s">
        <v>1593</v>
      </c>
      <c r="D199" s="2572" t="s">
        <v>1600</v>
      </c>
      <c r="E199" s="1484" t="s">
        <v>1601</v>
      </c>
      <c r="F199" s="1648"/>
      <c r="G199" s="1246"/>
      <c r="H199" s="1540"/>
      <c r="I199" s="1540"/>
      <c r="J199" s="1626"/>
      <c r="K199" s="1599"/>
      <c r="L199" s="1541"/>
      <c r="M199" s="1541"/>
      <c r="N199" s="1629" t="str">
        <f t="shared" si="121"/>
        <v/>
      </c>
      <c r="O199" s="1626"/>
      <c r="P199" s="1599"/>
      <c r="Q199" s="1541"/>
      <c r="R199" s="1541"/>
      <c r="S199" s="1629" t="str">
        <f t="shared" si="122"/>
        <v/>
      </c>
      <c r="T199" s="1626"/>
      <c r="U199" s="1599"/>
      <c r="V199" s="1542"/>
      <c r="W199" s="1543"/>
      <c r="X199" s="1543"/>
      <c r="Y199" s="1541"/>
      <c r="Z199" s="1635" t="str">
        <f t="shared" si="126"/>
        <v/>
      </c>
      <c r="AA199" s="1541"/>
      <c r="AB199" s="1668"/>
      <c r="AC199" s="1805"/>
      <c r="AD199" s="1805"/>
      <c r="AE199" s="1805"/>
      <c r="AF199" s="1805"/>
      <c r="AG199" s="1911">
        <f t="shared" si="124"/>
        <v>0</v>
      </c>
      <c r="AH199" s="1145"/>
    </row>
    <row r="200" spans="1:34" ht="15" customHeight="1">
      <c r="A200" s="580"/>
      <c r="B200" s="1787">
        <f t="shared" si="125"/>
        <v>62</v>
      </c>
      <c r="C200" s="2567"/>
      <c r="D200" s="2573"/>
      <c r="E200" s="1484" t="s">
        <v>1602</v>
      </c>
      <c r="F200" s="1648"/>
      <c r="G200" s="1246"/>
      <c r="H200" s="1540"/>
      <c r="I200" s="1540"/>
      <c r="J200" s="1626"/>
      <c r="K200" s="1599"/>
      <c r="L200" s="1541"/>
      <c r="M200" s="1541"/>
      <c r="N200" s="1629" t="str">
        <f t="shared" si="121"/>
        <v/>
      </c>
      <c r="O200" s="1626"/>
      <c r="P200" s="1599"/>
      <c r="Q200" s="1541"/>
      <c r="R200" s="1541"/>
      <c r="S200" s="1629" t="str">
        <f t="shared" si="122"/>
        <v/>
      </c>
      <c r="T200" s="1626"/>
      <c r="U200" s="1599"/>
      <c r="V200" s="1542"/>
      <c r="W200" s="1543"/>
      <c r="X200" s="1543"/>
      <c r="Y200" s="1541"/>
      <c r="Z200" s="1635" t="str">
        <f t="shared" si="126"/>
        <v/>
      </c>
      <c r="AA200" s="1541"/>
      <c r="AB200" s="1668"/>
      <c r="AC200" s="1805"/>
      <c r="AD200" s="1805"/>
      <c r="AE200" s="1805"/>
      <c r="AF200" s="1805"/>
      <c r="AG200" s="1911">
        <f t="shared" si="124"/>
        <v>0</v>
      </c>
      <c r="AH200" s="1145"/>
    </row>
    <row r="201" spans="1:34" ht="15" customHeight="1">
      <c r="A201" s="580"/>
      <c r="B201" s="1787">
        <f t="shared" si="125"/>
        <v>63</v>
      </c>
      <c r="C201" s="2567"/>
      <c r="D201" s="2574"/>
      <c r="E201" s="1484" t="s">
        <v>1603</v>
      </c>
      <c r="F201" s="1648"/>
      <c r="G201" s="1246"/>
      <c r="H201" s="1540"/>
      <c r="I201" s="1540"/>
      <c r="J201" s="1626"/>
      <c r="K201" s="1599"/>
      <c r="L201" s="1541"/>
      <c r="M201" s="1541"/>
      <c r="N201" s="1629" t="str">
        <f t="shared" si="121"/>
        <v/>
      </c>
      <c r="O201" s="1626"/>
      <c r="P201" s="1599"/>
      <c r="Q201" s="1541"/>
      <c r="R201" s="1541"/>
      <c r="S201" s="1629" t="str">
        <f t="shared" si="122"/>
        <v/>
      </c>
      <c r="T201" s="1626"/>
      <c r="U201" s="1599"/>
      <c r="V201" s="1542"/>
      <c r="W201" s="1543"/>
      <c r="X201" s="1543"/>
      <c r="Y201" s="1541"/>
      <c r="Z201" s="1635" t="str">
        <f t="shared" si="126"/>
        <v/>
      </c>
      <c r="AA201" s="1541"/>
      <c r="AB201" s="1668"/>
      <c r="AC201" s="1805"/>
      <c r="AD201" s="1805"/>
      <c r="AE201" s="1805"/>
      <c r="AF201" s="1805"/>
      <c r="AG201" s="1911">
        <f t="shared" si="124"/>
        <v>0</v>
      </c>
      <c r="AH201" s="1145"/>
    </row>
    <row r="202" spans="1:34" ht="15" customHeight="1">
      <c r="A202" s="580"/>
      <c r="B202" s="1787">
        <f t="shared" si="125"/>
        <v>64</v>
      </c>
      <c r="C202" s="2567"/>
      <c r="D202" s="2572" t="s">
        <v>1634</v>
      </c>
      <c r="E202" s="1484" t="s">
        <v>1601</v>
      </c>
      <c r="F202" s="1648"/>
      <c r="G202" s="1246"/>
      <c r="H202" s="1540"/>
      <c r="I202" s="1540"/>
      <c r="J202" s="1626"/>
      <c r="K202" s="1599"/>
      <c r="L202" s="1541"/>
      <c r="M202" s="1541"/>
      <c r="N202" s="1629" t="str">
        <f t="shared" si="121"/>
        <v/>
      </c>
      <c r="O202" s="1626"/>
      <c r="P202" s="1599"/>
      <c r="Q202" s="1541"/>
      <c r="R202" s="1541"/>
      <c r="S202" s="1629" t="str">
        <f t="shared" si="122"/>
        <v/>
      </c>
      <c r="T202" s="1626"/>
      <c r="U202" s="1599"/>
      <c r="V202" s="1542"/>
      <c r="W202" s="1543"/>
      <c r="X202" s="1543"/>
      <c r="Y202" s="1541"/>
      <c r="Z202" s="1635" t="str">
        <f t="shared" si="126"/>
        <v/>
      </c>
      <c r="AA202" s="1541"/>
      <c r="AB202" s="1668"/>
      <c r="AC202" s="1805"/>
      <c r="AD202" s="1805"/>
      <c r="AE202" s="1805"/>
      <c r="AF202" s="1805"/>
      <c r="AG202" s="1911">
        <f t="shared" si="124"/>
        <v>0</v>
      </c>
      <c r="AH202" s="1145"/>
    </row>
    <row r="203" spans="1:34" ht="15" customHeight="1">
      <c r="A203" s="580"/>
      <c r="B203" s="1787">
        <f t="shared" si="125"/>
        <v>65</v>
      </c>
      <c r="C203" s="2567"/>
      <c r="D203" s="2573"/>
      <c r="E203" s="1484" t="s">
        <v>1602</v>
      </c>
      <c r="F203" s="1648"/>
      <c r="G203" s="1246"/>
      <c r="H203" s="1540"/>
      <c r="I203" s="1540"/>
      <c r="J203" s="1626"/>
      <c r="K203" s="1599"/>
      <c r="L203" s="1541"/>
      <c r="M203" s="1541"/>
      <c r="N203" s="1629" t="str">
        <f t="shared" ref="N203:N211" si="127">IF(K203&gt;0,M203/K203, "")</f>
        <v/>
      </c>
      <c r="O203" s="1626"/>
      <c r="P203" s="1599"/>
      <c r="Q203" s="1541"/>
      <c r="R203" s="1541"/>
      <c r="S203" s="1629" t="str">
        <f t="shared" ref="S203:S211" si="128">IF(P203&gt;0,R203/P203, "")</f>
        <v/>
      </c>
      <c r="T203" s="1626"/>
      <c r="U203" s="1599"/>
      <c r="V203" s="1542"/>
      <c r="W203" s="1543"/>
      <c r="X203" s="1543"/>
      <c r="Y203" s="1541"/>
      <c r="Z203" s="1635" t="str">
        <f t="shared" si="126"/>
        <v/>
      </c>
      <c r="AA203" s="1541"/>
      <c r="AB203" s="1668"/>
      <c r="AC203" s="1805"/>
      <c r="AD203" s="1805"/>
      <c r="AE203" s="1805"/>
      <c r="AF203" s="1805"/>
      <c r="AG203" s="1911">
        <f t="shared" ref="AG203:AG211" si="129">T203-U203</f>
        <v>0</v>
      </c>
      <c r="AH203" s="1145"/>
    </row>
    <row r="204" spans="1:34" ht="15" customHeight="1">
      <c r="A204" s="580"/>
      <c r="B204" s="1787">
        <f t="shared" ref="B204:B211" si="130">B203+1</f>
        <v>66</v>
      </c>
      <c r="C204" s="2564"/>
      <c r="D204" s="2574"/>
      <c r="E204" s="1484" t="s">
        <v>1603</v>
      </c>
      <c r="F204" s="1648"/>
      <c r="G204" s="1246"/>
      <c r="H204" s="1540"/>
      <c r="I204" s="1540"/>
      <c r="J204" s="1626"/>
      <c r="K204" s="1599"/>
      <c r="L204" s="1541"/>
      <c r="M204" s="1541"/>
      <c r="N204" s="1629" t="str">
        <f t="shared" si="127"/>
        <v/>
      </c>
      <c r="O204" s="1626"/>
      <c r="P204" s="1599"/>
      <c r="Q204" s="1541"/>
      <c r="R204" s="1541"/>
      <c r="S204" s="1629" t="str">
        <f t="shared" si="128"/>
        <v/>
      </c>
      <c r="T204" s="1626"/>
      <c r="U204" s="1599"/>
      <c r="V204" s="1542"/>
      <c r="W204" s="1543"/>
      <c r="X204" s="1543"/>
      <c r="Y204" s="1541"/>
      <c r="Z204" s="1635" t="str">
        <f t="shared" si="126"/>
        <v/>
      </c>
      <c r="AA204" s="1541"/>
      <c r="AB204" s="1668"/>
      <c r="AC204" s="1805"/>
      <c r="AD204" s="1805"/>
      <c r="AE204" s="1805"/>
      <c r="AF204" s="1805"/>
      <c r="AG204" s="1911">
        <f t="shared" si="129"/>
        <v>0</v>
      </c>
      <c r="AH204" s="1145"/>
    </row>
    <row r="205" spans="1:34" ht="15" customHeight="1">
      <c r="A205" s="580"/>
      <c r="B205" s="1787">
        <f t="shared" si="130"/>
        <v>67</v>
      </c>
      <c r="C205" s="2554" t="s">
        <v>1594</v>
      </c>
      <c r="D205" s="2584" t="s">
        <v>1600</v>
      </c>
      <c r="E205" s="1484" t="s">
        <v>1601</v>
      </c>
      <c r="F205" s="1648"/>
      <c r="G205" s="1246"/>
      <c r="H205" s="1540"/>
      <c r="I205" s="1540"/>
      <c r="J205" s="1626"/>
      <c r="K205" s="1599"/>
      <c r="L205" s="1541"/>
      <c r="M205" s="1541"/>
      <c r="N205" s="1629" t="str">
        <f t="shared" si="127"/>
        <v/>
      </c>
      <c r="O205" s="1626"/>
      <c r="P205" s="1599"/>
      <c r="Q205" s="1541"/>
      <c r="R205" s="1541"/>
      <c r="S205" s="1629" t="str">
        <f t="shared" si="128"/>
        <v/>
      </c>
      <c r="T205" s="1626"/>
      <c r="U205" s="1599"/>
      <c r="V205" s="1542"/>
      <c r="W205" s="1543"/>
      <c r="X205" s="1543"/>
      <c r="Y205" s="1541"/>
      <c r="Z205" s="1635" t="str">
        <f t="shared" si="126"/>
        <v/>
      </c>
      <c r="AA205" s="1541"/>
      <c r="AB205" s="1668"/>
      <c r="AC205" s="1805"/>
      <c r="AD205" s="1805"/>
      <c r="AE205" s="1805"/>
      <c r="AF205" s="1805"/>
      <c r="AG205" s="1911">
        <f t="shared" si="129"/>
        <v>0</v>
      </c>
      <c r="AH205" s="1145"/>
    </row>
    <row r="206" spans="1:34" ht="15" customHeight="1">
      <c r="A206" s="580"/>
      <c r="B206" s="1787">
        <f t="shared" si="130"/>
        <v>68</v>
      </c>
      <c r="C206" s="2554"/>
      <c r="D206" s="2584"/>
      <c r="E206" s="1484" t="s">
        <v>1602</v>
      </c>
      <c r="F206" s="1648"/>
      <c r="G206" s="1246"/>
      <c r="H206" s="1540"/>
      <c r="I206" s="1540"/>
      <c r="J206" s="1626"/>
      <c r="K206" s="1599"/>
      <c r="L206" s="1541"/>
      <c r="M206" s="1541"/>
      <c r="N206" s="1629" t="str">
        <f t="shared" si="127"/>
        <v/>
      </c>
      <c r="O206" s="1626"/>
      <c r="P206" s="1599"/>
      <c r="Q206" s="1541"/>
      <c r="R206" s="1541"/>
      <c r="S206" s="1629" t="str">
        <f t="shared" si="128"/>
        <v/>
      </c>
      <c r="T206" s="1626"/>
      <c r="U206" s="1599"/>
      <c r="V206" s="1542"/>
      <c r="W206" s="1543"/>
      <c r="X206" s="1543"/>
      <c r="Y206" s="1541"/>
      <c r="Z206" s="1635" t="str">
        <f t="shared" si="126"/>
        <v/>
      </c>
      <c r="AA206" s="1541"/>
      <c r="AB206" s="1668"/>
      <c r="AC206" s="1805"/>
      <c r="AD206" s="1805"/>
      <c r="AE206" s="1805"/>
      <c r="AF206" s="1805"/>
      <c r="AG206" s="1911">
        <f t="shared" si="129"/>
        <v>0</v>
      </c>
      <c r="AH206" s="1145"/>
    </row>
    <row r="207" spans="1:34" ht="15" customHeight="1">
      <c r="A207" s="580"/>
      <c r="B207" s="1787">
        <f t="shared" si="130"/>
        <v>69</v>
      </c>
      <c r="C207" s="2554"/>
      <c r="D207" s="2584"/>
      <c r="E207" s="1484" t="s">
        <v>1603</v>
      </c>
      <c r="F207" s="1648"/>
      <c r="G207" s="1246"/>
      <c r="H207" s="1540"/>
      <c r="I207" s="1540"/>
      <c r="J207" s="1626"/>
      <c r="K207" s="1599"/>
      <c r="L207" s="1541"/>
      <c r="M207" s="1541"/>
      <c r="N207" s="1629" t="str">
        <f t="shared" si="127"/>
        <v/>
      </c>
      <c r="O207" s="1626"/>
      <c r="P207" s="1599"/>
      <c r="Q207" s="1541"/>
      <c r="R207" s="1541"/>
      <c r="S207" s="1629" t="str">
        <f t="shared" si="128"/>
        <v/>
      </c>
      <c r="T207" s="1626"/>
      <c r="U207" s="1599"/>
      <c r="V207" s="1542"/>
      <c r="W207" s="1543"/>
      <c r="X207" s="1543"/>
      <c r="Y207" s="1541"/>
      <c r="Z207" s="1635" t="str">
        <f t="shared" si="126"/>
        <v/>
      </c>
      <c r="AA207" s="1541"/>
      <c r="AB207" s="1668"/>
      <c r="AC207" s="1805"/>
      <c r="AD207" s="1805"/>
      <c r="AE207" s="1805"/>
      <c r="AF207" s="1805"/>
      <c r="AG207" s="1911">
        <f t="shared" si="129"/>
        <v>0</v>
      </c>
      <c r="AH207" s="1145"/>
    </row>
    <row r="208" spans="1:34" ht="15" customHeight="1">
      <c r="A208" s="580"/>
      <c r="B208" s="1787">
        <f t="shared" si="130"/>
        <v>70</v>
      </c>
      <c r="C208" s="2554"/>
      <c r="D208" s="2584" t="s">
        <v>1634</v>
      </c>
      <c r="E208" s="1484" t="s">
        <v>1601</v>
      </c>
      <c r="F208" s="1648"/>
      <c r="G208" s="1246"/>
      <c r="H208" s="1540"/>
      <c r="I208" s="1540"/>
      <c r="J208" s="1626"/>
      <c r="K208" s="1599"/>
      <c r="L208" s="1541"/>
      <c r="M208" s="1541"/>
      <c r="N208" s="1629" t="str">
        <f t="shared" si="127"/>
        <v/>
      </c>
      <c r="O208" s="1626"/>
      <c r="P208" s="1599"/>
      <c r="Q208" s="1541"/>
      <c r="R208" s="1541"/>
      <c r="S208" s="1629" t="str">
        <f t="shared" si="128"/>
        <v/>
      </c>
      <c r="T208" s="1626"/>
      <c r="U208" s="1599"/>
      <c r="V208" s="1542"/>
      <c r="W208" s="1543"/>
      <c r="X208" s="1543"/>
      <c r="Y208" s="1541"/>
      <c r="Z208" s="1635" t="str">
        <f t="shared" si="126"/>
        <v/>
      </c>
      <c r="AA208" s="1541"/>
      <c r="AB208" s="1668"/>
      <c r="AC208" s="1805"/>
      <c r="AD208" s="1805"/>
      <c r="AE208" s="1805"/>
      <c r="AF208" s="1805"/>
      <c r="AG208" s="1911">
        <f t="shared" si="129"/>
        <v>0</v>
      </c>
      <c r="AH208" s="1145"/>
    </row>
    <row r="209" spans="1:34" ht="15" customHeight="1">
      <c r="A209" s="580"/>
      <c r="B209" s="1787">
        <f t="shared" si="130"/>
        <v>71</v>
      </c>
      <c r="C209" s="2554"/>
      <c r="D209" s="2584"/>
      <c r="E209" s="1484" t="s">
        <v>1602</v>
      </c>
      <c r="F209" s="1648"/>
      <c r="G209" s="1246"/>
      <c r="H209" s="1540"/>
      <c r="I209" s="1540"/>
      <c r="J209" s="1626"/>
      <c r="K209" s="1599"/>
      <c r="L209" s="1541"/>
      <c r="M209" s="1541"/>
      <c r="N209" s="1629" t="str">
        <f t="shared" si="127"/>
        <v/>
      </c>
      <c r="O209" s="1626"/>
      <c r="P209" s="1599"/>
      <c r="Q209" s="1541"/>
      <c r="R209" s="1541"/>
      <c r="S209" s="1629" t="str">
        <f t="shared" si="128"/>
        <v/>
      </c>
      <c r="T209" s="1626"/>
      <c r="U209" s="1599"/>
      <c r="V209" s="1542"/>
      <c r="W209" s="1543"/>
      <c r="X209" s="1543"/>
      <c r="Y209" s="1541"/>
      <c r="Z209" s="1635" t="str">
        <f t="shared" si="126"/>
        <v/>
      </c>
      <c r="AA209" s="1541"/>
      <c r="AB209" s="1668"/>
      <c r="AC209" s="1805"/>
      <c r="AD209" s="1805"/>
      <c r="AE209" s="1805"/>
      <c r="AF209" s="1805"/>
      <c r="AG209" s="1911">
        <f t="shared" si="129"/>
        <v>0</v>
      </c>
      <c r="AH209" s="1145"/>
    </row>
    <row r="210" spans="1:34" ht="15" customHeight="1">
      <c r="A210" s="580"/>
      <c r="B210" s="1838">
        <f t="shared" si="130"/>
        <v>72</v>
      </c>
      <c r="C210" s="2555"/>
      <c r="D210" s="2585"/>
      <c r="E210" s="1484" t="s">
        <v>1603</v>
      </c>
      <c r="F210" s="1648"/>
      <c r="G210" s="1246"/>
      <c r="H210" s="1540"/>
      <c r="I210" s="1540"/>
      <c r="J210" s="1626"/>
      <c r="K210" s="1599"/>
      <c r="L210" s="1541"/>
      <c r="M210" s="1541"/>
      <c r="N210" s="1629" t="str">
        <f t="shared" si="127"/>
        <v/>
      </c>
      <c r="O210" s="1626"/>
      <c r="P210" s="1599"/>
      <c r="Q210" s="1541"/>
      <c r="R210" s="1541"/>
      <c r="S210" s="1629" t="str">
        <f t="shared" si="128"/>
        <v/>
      </c>
      <c r="T210" s="1626"/>
      <c r="U210" s="1599"/>
      <c r="V210" s="1542"/>
      <c r="W210" s="1543"/>
      <c r="X210" s="1543"/>
      <c r="Y210" s="1541"/>
      <c r="Z210" s="1635" t="str">
        <f t="shared" si="126"/>
        <v/>
      </c>
      <c r="AA210" s="1541"/>
      <c r="AB210" s="1668"/>
      <c r="AC210" s="1805"/>
      <c r="AD210" s="1805"/>
      <c r="AE210" s="1805"/>
      <c r="AF210" s="1805"/>
      <c r="AG210" s="1919">
        <f t="shared" si="129"/>
        <v>0</v>
      </c>
      <c r="AH210" s="1145"/>
    </row>
    <row r="211" spans="1:34" ht="15" customHeight="1">
      <c r="A211" s="580"/>
      <c r="B211" s="1671">
        <f t="shared" si="130"/>
        <v>73</v>
      </c>
      <c r="C211" s="1615" t="s">
        <v>1497</v>
      </c>
      <c r="D211" s="1553"/>
      <c r="E211" s="1554"/>
      <c r="F211" s="1554"/>
      <c r="G211" s="1371">
        <f t="shared" ref="G211:M211" si="131">SUM(G139:G210)</f>
        <v>0</v>
      </c>
      <c r="H211" s="1622">
        <f t="shared" si="131"/>
        <v>0</v>
      </c>
      <c r="I211" s="1622">
        <f t="shared" si="131"/>
        <v>0</v>
      </c>
      <c r="J211" s="1908">
        <f t="shared" si="131"/>
        <v>0</v>
      </c>
      <c r="K211" s="1622">
        <f t="shared" si="131"/>
        <v>0</v>
      </c>
      <c r="L211" s="1622">
        <f t="shared" si="131"/>
        <v>0</v>
      </c>
      <c r="M211" s="1622">
        <f t="shared" si="131"/>
        <v>0</v>
      </c>
      <c r="N211" s="1625" t="str">
        <f t="shared" si="127"/>
        <v/>
      </c>
      <c r="O211" s="1908">
        <f>SUM(O139:O210)</f>
        <v>0</v>
      </c>
      <c r="P211" s="1622">
        <f>SUM(P139:P210)</f>
        <v>0</v>
      </c>
      <c r="Q211" s="1622">
        <f>SUM(Q139:Q210)</f>
        <v>0</v>
      </c>
      <c r="R211" s="1622">
        <f>SUM(R139:R210)</f>
        <v>0</v>
      </c>
      <c r="S211" s="1625" t="str">
        <f t="shared" si="128"/>
        <v/>
      </c>
      <c r="T211" s="1637">
        <f>SUM(T139:T210)</f>
        <v>0</v>
      </c>
      <c r="U211" s="1641">
        <f>SUM(U139:U210)</f>
        <v>0</v>
      </c>
      <c r="V211" s="1640" t="str">
        <f>IF(T211&gt;0, SUMPRODUCT(T139:T210,V139:V210)/T211, "")</f>
        <v/>
      </c>
      <c r="W211" s="1638" t="str">
        <f>IF(AG211&gt;0, SUMPRODUCT(AG139:AG210,W139:W210)/AG211, "")</f>
        <v/>
      </c>
      <c r="X211" s="1638" t="str">
        <f>IF(U211&gt;0, SUMPRODUCT(U139:U210,X139:X210)/U211, "")</f>
        <v/>
      </c>
      <c r="Y211" s="1622">
        <f>SUM(Y139:Y210)</f>
        <v>0</v>
      </c>
      <c r="Z211" s="1638" t="str">
        <f t="shared" si="126"/>
        <v/>
      </c>
      <c r="AA211" s="1622">
        <f>SUM(AA139:AA210)</f>
        <v>0</v>
      </c>
      <c r="AB211" s="1623">
        <f>SUM(AB139:AB210)</f>
        <v>0</v>
      </c>
      <c r="AC211" s="1805"/>
      <c r="AD211" s="1805"/>
      <c r="AE211" s="1805"/>
      <c r="AF211" s="1805"/>
      <c r="AG211" s="1777">
        <f t="shared" si="129"/>
        <v>0</v>
      </c>
      <c r="AH211" s="1145"/>
    </row>
    <row r="212" spans="1:34" s="965" customFormat="1" ht="45" customHeight="1">
      <c r="A212" s="1452" t="s">
        <v>1633</v>
      </c>
      <c r="B212" s="1807"/>
      <c r="C212" s="1579"/>
      <c r="D212" s="1185"/>
      <c r="E212" s="1185"/>
      <c r="F212" s="1185"/>
      <c r="G212" s="1169"/>
      <c r="H212" s="1185"/>
      <c r="I212" s="1185"/>
      <c r="AA212" s="1420"/>
      <c r="AC212" s="1805"/>
      <c r="AD212" s="1805"/>
      <c r="AE212" s="1805"/>
      <c r="AF212" s="1805"/>
      <c r="AG212" s="1812"/>
      <c r="AH212" s="1145"/>
    </row>
    <row r="213" spans="1:34" ht="15" customHeight="1">
      <c r="A213" s="1516"/>
      <c r="B213" s="1442"/>
      <c r="C213" s="1671"/>
      <c r="D213" s="1609" t="s">
        <v>1598</v>
      </c>
      <c r="E213" s="1609" t="s">
        <v>1599</v>
      </c>
      <c r="F213" s="1578"/>
      <c r="G213" s="1720"/>
      <c r="H213" s="1689"/>
      <c r="I213" s="1577"/>
      <c r="J213" s="1719"/>
      <c r="K213" s="1578"/>
      <c r="L213" s="1689"/>
      <c r="M213" s="1689"/>
      <c r="N213" s="1577"/>
      <c r="O213" s="1719"/>
      <c r="P213" s="1578"/>
      <c r="Q213" s="1689"/>
      <c r="R213" s="1689"/>
      <c r="S213" s="1577"/>
      <c r="T213" s="1719"/>
      <c r="U213" s="1578"/>
      <c r="V213" s="1689"/>
      <c r="W213" s="1689"/>
      <c r="X213" s="1689"/>
      <c r="Y213" s="1689"/>
      <c r="Z213" s="1689"/>
      <c r="AA213" s="1689"/>
      <c r="AB213" s="1577"/>
      <c r="AC213" s="1805"/>
      <c r="AD213" s="1805"/>
      <c r="AE213" s="1805"/>
      <c r="AF213" s="1805"/>
      <c r="AG213" s="1577"/>
      <c r="AH213" s="1145"/>
    </row>
    <row r="214" spans="1:34" ht="15" customHeight="1">
      <c r="A214" s="580"/>
      <c r="B214" s="1525">
        <v>1</v>
      </c>
      <c r="C214" s="2566" t="s">
        <v>1583</v>
      </c>
      <c r="D214" s="2578" t="s">
        <v>1600</v>
      </c>
      <c r="E214" s="1612" t="s">
        <v>1601</v>
      </c>
      <c r="F214" s="1648"/>
      <c r="G214" s="1246"/>
      <c r="H214" s="1540"/>
      <c r="I214" s="1540"/>
      <c r="J214" s="1626"/>
      <c r="K214" s="1599"/>
      <c r="L214" s="1541"/>
      <c r="M214" s="1541"/>
      <c r="N214" s="1629" t="str">
        <f t="shared" ref="N214:N277" si="132">IF(K214&gt;0,M214/K214, "")</f>
        <v/>
      </c>
      <c r="O214" s="1626"/>
      <c r="P214" s="1599"/>
      <c r="Q214" s="1541"/>
      <c r="R214" s="1541"/>
      <c r="S214" s="1629" t="str">
        <f t="shared" ref="S214:S277" si="133">IF(P214&gt;0,R214/P214, "")</f>
        <v/>
      </c>
      <c r="T214" s="1770"/>
      <c r="U214" s="1887"/>
      <c r="V214" s="1560"/>
      <c r="W214" s="1560"/>
      <c r="X214" s="1560"/>
      <c r="Y214" s="1565"/>
      <c r="Z214" s="1560"/>
      <c r="AA214" s="1566"/>
      <c r="AB214" s="1567"/>
      <c r="AC214" s="1805"/>
      <c r="AD214" s="1805"/>
      <c r="AE214" s="1805"/>
      <c r="AF214" s="1805"/>
      <c r="AG214" s="1566"/>
      <c r="AH214" s="1145"/>
    </row>
    <row r="215" spans="1:34" ht="15" customHeight="1">
      <c r="A215" s="580"/>
      <c r="B215" s="1525">
        <f t="shared" ref="B215:B278" si="134">B214+1</f>
        <v>2</v>
      </c>
      <c r="C215" s="2567"/>
      <c r="D215" s="2573"/>
      <c r="E215" s="1612" t="s">
        <v>1602</v>
      </c>
      <c r="F215" s="1648"/>
      <c r="G215" s="1246"/>
      <c r="H215" s="1540"/>
      <c r="I215" s="1540"/>
      <c r="J215" s="1626"/>
      <c r="K215" s="1599"/>
      <c r="L215" s="1541"/>
      <c r="M215" s="1541"/>
      <c r="N215" s="1629" t="str">
        <f t="shared" si="132"/>
        <v/>
      </c>
      <c r="O215" s="1626"/>
      <c r="P215" s="1599"/>
      <c r="Q215" s="1541"/>
      <c r="R215" s="1541"/>
      <c r="S215" s="1629" t="str">
        <f t="shared" si="133"/>
        <v/>
      </c>
      <c r="T215" s="1770"/>
      <c r="U215" s="1887"/>
      <c r="V215" s="1560"/>
      <c r="W215" s="1560"/>
      <c r="X215" s="1560"/>
      <c r="Y215" s="1565"/>
      <c r="Z215" s="1560"/>
      <c r="AA215" s="1566"/>
      <c r="AB215" s="1567"/>
      <c r="AC215" s="1805"/>
      <c r="AD215" s="1805"/>
      <c r="AE215" s="1805"/>
      <c r="AF215" s="1805"/>
      <c r="AG215" s="1566"/>
      <c r="AH215" s="1145"/>
    </row>
    <row r="216" spans="1:34" ht="15" customHeight="1">
      <c r="A216" s="580"/>
      <c r="B216" s="1525">
        <f t="shared" si="134"/>
        <v>3</v>
      </c>
      <c r="C216" s="2567"/>
      <c r="D216" s="2574"/>
      <c r="E216" s="1612" t="s">
        <v>1603</v>
      </c>
      <c r="F216" s="1648"/>
      <c r="G216" s="1246"/>
      <c r="H216" s="1540"/>
      <c r="I216" s="1540"/>
      <c r="J216" s="1626"/>
      <c r="K216" s="1599"/>
      <c r="L216" s="1541"/>
      <c r="M216" s="1541"/>
      <c r="N216" s="1629" t="str">
        <f t="shared" si="132"/>
        <v/>
      </c>
      <c r="O216" s="1626"/>
      <c r="P216" s="1599"/>
      <c r="Q216" s="1541"/>
      <c r="R216" s="1541"/>
      <c r="S216" s="1629" t="str">
        <f t="shared" si="133"/>
        <v/>
      </c>
      <c r="T216" s="1770"/>
      <c r="U216" s="1887"/>
      <c r="V216" s="1560"/>
      <c r="W216" s="1560"/>
      <c r="X216" s="1560"/>
      <c r="Y216" s="1565"/>
      <c r="Z216" s="1560"/>
      <c r="AA216" s="1566"/>
      <c r="AB216" s="1567"/>
      <c r="AC216" s="1805"/>
      <c r="AD216" s="1805"/>
      <c r="AE216" s="1805"/>
      <c r="AF216" s="1805"/>
      <c r="AG216" s="1566"/>
      <c r="AH216" s="1145"/>
    </row>
    <row r="217" spans="1:34" ht="15" customHeight="1">
      <c r="A217" s="580"/>
      <c r="B217" s="1785">
        <f t="shared" si="134"/>
        <v>4</v>
      </c>
      <c r="C217" s="2567"/>
      <c r="D217" s="2572" t="s">
        <v>1634</v>
      </c>
      <c r="E217" s="1612" t="s">
        <v>1601</v>
      </c>
      <c r="F217" s="1648"/>
      <c r="G217" s="1246"/>
      <c r="H217" s="1540"/>
      <c r="I217" s="1540"/>
      <c r="J217" s="1626"/>
      <c r="K217" s="1599"/>
      <c r="L217" s="1541"/>
      <c r="M217" s="1541"/>
      <c r="N217" s="1629" t="str">
        <f t="shared" si="132"/>
        <v/>
      </c>
      <c r="O217" s="1626"/>
      <c r="P217" s="1599"/>
      <c r="Q217" s="1541"/>
      <c r="R217" s="1541"/>
      <c r="S217" s="1629" t="str">
        <f t="shared" si="133"/>
        <v/>
      </c>
      <c r="T217" s="1770"/>
      <c r="U217" s="1887"/>
      <c r="V217" s="1560"/>
      <c r="W217" s="1560"/>
      <c r="X217" s="1560"/>
      <c r="Y217" s="1565"/>
      <c r="Z217" s="1560"/>
      <c r="AA217" s="1566"/>
      <c r="AB217" s="1567"/>
      <c r="AC217" s="1805"/>
      <c r="AD217" s="1805"/>
      <c r="AE217" s="1805"/>
      <c r="AF217" s="1805"/>
      <c r="AG217" s="1566"/>
      <c r="AH217" s="1145"/>
    </row>
    <row r="218" spans="1:34" ht="15" customHeight="1">
      <c r="A218" s="580"/>
      <c r="B218" s="1785">
        <f t="shared" si="134"/>
        <v>5</v>
      </c>
      <c r="C218" s="2567"/>
      <c r="D218" s="2573"/>
      <c r="E218" s="1612" t="s">
        <v>1602</v>
      </c>
      <c r="F218" s="1648"/>
      <c r="G218" s="1246"/>
      <c r="H218" s="1540"/>
      <c r="I218" s="1540"/>
      <c r="J218" s="1626"/>
      <c r="K218" s="1599"/>
      <c r="L218" s="1541"/>
      <c r="M218" s="1541"/>
      <c r="N218" s="1629" t="str">
        <f t="shared" si="132"/>
        <v/>
      </c>
      <c r="O218" s="1626"/>
      <c r="P218" s="1599"/>
      <c r="Q218" s="1541"/>
      <c r="R218" s="1541"/>
      <c r="S218" s="1629" t="str">
        <f t="shared" si="133"/>
        <v/>
      </c>
      <c r="T218" s="1770"/>
      <c r="U218" s="1887"/>
      <c r="V218" s="1560"/>
      <c r="W218" s="1560"/>
      <c r="X218" s="1560"/>
      <c r="Y218" s="1565"/>
      <c r="Z218" s="1560"/>
      <c r="AA218" s="1566"/>
      <c r="AB218" s="1567"/>
      <c r="AC218" s="1805"/>
      <c r="AD218" s="1805"/>
      <c r="AE218" s="1805"/>
      <c r="AF218" s="1805"/>
      <c r="AG218" s="1566"/>
      <c r="AH218" s="1145"/>
    </row>
    <row r="219" spans="1:34" ht="15" customHeight="1">
      <c r="A219" s="580"/>
      <c r="B219" s="1785">
        <f t="shared" si="134"/>
        <v>6</v>
      </c>
      <c r="C219" s="2564"/>
      <c r="D219" s="2574"/>
      <c r="E219" s="1612" t="s">
        <v>1603</v>
      </c>
      <c r="F219" s="1648"/>
      <c r="G219" s="1246"/>
      <c r="H219" s="1540"/>
      <c r="I219" s="1540"/>
      <c r="J219" s="1626"/>
      <c r="K219" s="1599"/>
      <c r="L219" s="1541"/>
      <c r="M219" s="1541"/>
      <c r="N219" s="1629" t="str">
        <f t="shared" si="132"/>
        <v/>
      </c>
      <c r="O219" s="1626"/>
      <c r="P219" s="1599"/>
      <c r="Q219" s="1541"/>
      <c r="R219" s="1541"/>
      <c r="S219" s="1629" t="str">
        <f t="shared" si="133"/>
        <v/>
      </c>
      <c r="T219" s="1770"/>
      <c r="U219" s="1887"/>
      <c r="V219" s="1560"/>
      <c r="W219" s="1560"/>
      <c r="X219" s="1560"/>
      <c r="Y219" s="1565"/>
      <c r="Z219" s="1560"/>
      <c r="AA219" s="1566"/>
      <c r="AB219" s="1567"/>
      <c r="AC219" s="1805"/>
      <c r="AD219" s="1805"/>
      <c r="AE219" s="1805"/>
      <c r="AF219" s="1805"/>
      <c r="AG219" s="1566"/>
      <c r="AH219" s="1145"/>
    </row>
    <row r="220" spans="1:34" ht="15" customHeight="1">
      <c r="A220" s="580"/>
      <c r="B220" s="1785">
        <f t="shared" si="134"/>
        <v>7</v>
      </c>
      <c r="C220" s="2557" t="s">
        <v>1584</v>
      </c>
      <c r="D220" s="2572" t="s">
        <v>1600</v>
      </c>
      <c r="E220" s="1612" t="s">
        <v>1601</v>
      </c>
      <c r="F220" s="1648"/>
      <c r="G220" s="1246"/>
      <c r="H220" s="1540"/>
      <c r="I220" s="1540"/>
      <c r="J220" s="1626"/>
      <c r="K220" s="1599"/>
      <c r="L220" s="1541"/>
      <c r="M220" s="1541"/>
      <c r="N220" s="1629" t="str">
        <f t="shared" si="132"/>
        <v/>
      </c>
      <c r="O220" s="1626"/>
      <c r="P220" s="1599"/>
      <c r="Q220" s="1541"/>
      <c r="R220" s="1541"/>
      <c r="S220" s="1629" t="str">
        <f t="shared" si="133"/>
        <v/>
      </c>
      <c r="T220" s="1770"/>
      <c r="U220" s="1887"/>
      <c r="V220" s="1560"/>
      <c r="W220" s="1560"/>
      <c r="X220" s="1560"/>
      <c r="Y220" s="1565"/>
      <c r="Z220" s="1560"/>
      <c r="AA220" s="1566"/>
      <c r="AB220" s="1567"/>
      <c r="AC220" s="1805"/>
      <c r="AD220" s="1805"/>
      <c r="AE220" s="1805"/>
      <c r="AF220" s="1805"/>
      <c r="AG220" s="1566"/>
      <c r="AH220" s="1145"/>
    </row>
    <row r="221" spans="1:34" ht="15" customHeight="1">
      <c r="A221" s="580"/>
      <c r="B221" s="1785">
        <f t="shared" si="134"/>
        <v>8</v>
      </c>
      <c r="C221" s="2567"/>
      <c r="D221" s="2573"/>
      <c r="E221" s="1612" t="s">
        <v>1602</v>
      </c>
      <c r="F221" s="1648"/>
      <c r="G221" s="1246"/>
      <c r="H221" s="1540"/>
      <c r="I221" s="1540"/>
      <c r="J221" s="1626"/>
      <c r="K221" s="1599"/>
      <c r="L221" s="1541"/>
      <c r="M221" s="1541"/>
      <c r="N221" s="1629" t="str">
        <f t="shared" si="132"/>
        <v/>
      </c>
      <c r="O221" s="1626"/>
      <c r="P221" s="1599"/>
      <c r="Q221" s="1541"/>
      <c r="R221" s="1541"/>
      <c r="S221" s="1629" t="str">
        <f t="shared" si="133"/>
        <v/>
      </c>
      <c r="T221" s="1770"/>
      <c r="U221" s="1887"/>
      <c r="V221" s="1560"/>
      <c r="W221" s="1560"/>
      <c r="X221" s="1560"/>
      <c r="Y221" s="1565"/>
      <c r="Z221" s="1560"/>
      <c r="AA221" s="1566"/>
      <c r="AB221" s="1567"/>
      <c r="AC221" s="1805"/>
      <c r="AD221" s="1805"/>
      <c r="AE221" s="1805"/>
      <c r="AF221" s="1805"/>
      <c r="AG221" s="1566"/>
      <c r="AH221" s="1145"/>
    </row>
    <row r="222" spans="1:34" ht="15" customHeight="1">
      <c r="A222" s="580"/>
      <c r="B222" s="1785">
        <f t="shared" si="134"/>
        <v>9</v>
      </c>
      <c r="C222" s="2567"/>
      <c r="D222" s="2574"/>
      <c r="E222" s="1612" t="s">
        <v>1603</v>
      </c>
      <c r="F222" s="1648"/>
      <c r="G222" s="1246"/>
      <c r="H222" s="1540"/>
      <c r="I222" s="1540"/>
      <c r="J222" s="1626"/>
      <c r="K222" s="1599"/>
      <c r="L222" s="1541"/>
      <c r="M222" s="1541"/>
      <c r="N222" s="1629" t="str">
        <f t="shared" si="132"/>
        <v/>
      </c>
      <c r="O222" s="1626"/>
      <c r="P222" s="1599"/>
      <c r="Q222" s="1541"/>
      <c r="R222" s="1541"/>
      <c r="S222" s="1629" t="str">
        <f t="shared" si="133"/>
        <v/>
      </c>
      <c r="T222" s="1770"/>
      <c r="U222" s="1887"/>
      <c r="V222" s="1560"/>
      <c r="W222" s="1560"/>
      <c r="X222" s="1560"/>
      <c r="Y222" s="1565"/>
      <c r="Z222" s="1560"/>
      <c r="AA222" s="1566"/>
      <c r="AB222" s="1567"/>
      <c r="AC222" s="1805"/>
      <c r="AD222" s="1805"/>
      <c r="AE222" s="1805"/>
      <c r="AF222" s="1805"/>
      <c r="AG222" s="1566"/>
      <c r="AH222" s="1145"/>
    </row>
    <row r="223" spans="1:34" ht="15" customHeight="1">
      <c r="A223" s="580"/>
      <c r="B223" s="1785">
        <f t="shared" si="134"/>
        <v>10</v>
      </c>
      <c r="C223" s="2567"/>
      <c r="D223" s="2572" t="s">
        <v>1634</v>
      </c>
      <c r="E223" s="1612" t="s">
        <v>1601</v>
      </c>
      <c r="F223" s="1648"/>
      <c r="G223" s="1246"/>
      <c r="H223" s="1540"/>
      <c r="I223" s="1540"/>
      <c r="J223" s="1626"/>
      <c r="K223" s="1599"/>
      <c r="L223" s="1541"/>
      <c r="M223" s="1541"/>
      <c r="N223" s="1629" t="str">
        <f t="shared" si="132"/>
        <v/>
      </c>
      <c r="O223" s="1626"/>
      <c r="P223" s="1599"/>
      <c r="Q223" s="1541"/>
      <c r="R223" s="1541"/>
      <c r="S223" s="1629" t="str">
        <f t="shared" si="133"/>
        <v/>
      </c>
      <c r="T223" s="1770"/>
      <c r="U223" s="1887"/>
      <c r="V223" s="1560"/>
      <c r="W223" s="1560"/>
      <c r="X223" s="1560"/>
      <c r="Y223" s="1565"/>
      <c r="Z223" s="1560"/>
      <c r="AA223" s="1566"/>
      <c r="AB223" s="1567"/>
      <c r="AC223" s="1805"/>
      <c r="AD223" s="1805"/>
      <c r="AE223" s="1805"/>
      <c r="AF223" s="1805"/>
      <c r="AG223" s="1566"/>
      <c r="AH223" s="1145"/>
    </row>
    <row r="224" spans="1:34" ht="15" customHeight="1">
      <c r="A224" s="580"/>
      <c r="B224" s="1785">
        <f t="shared" si="134"/>
        <v>11</v>
      </c>
      <c r="C224" s="2567"/>
      <c r="D224" s="2573"/>
      <c r="E224" s="1612" t="s">
        <v>1602</v>
      </c>
      <c r="F224" s="1648"/>
      <c r="G224" s="1246"/>
      <c r="H224" s="1540"/>
      <c r="I224" s="1540"/>
      <c r="J224" s="1626"/>
      <c r="K224" s="1599"/>
      <c r="L224" s="1541"/>
      <c r="M224" s="1541"/>
      <c r="N224" s="1629" t="str">
        <f t="shared" si="132"/>
        <v/>
      </c>
      <c r="O224" s="1626"/>
      <c r="P224" s="1599"/>
      <c r="Q224" s="1541"/>
      <c r="R224" s="1541"/>
      <c r="S224" s="1629" t="str">
        <f t="shared" si="133"/>
        <v/>
      </c>
      <c r="T224" s="1770"/>
      <c r="U224" s="1887"/>
      <c r="V224" s="1560"/>
      <c r="W224" s="1560"/>
      <c r="X224" s="1560"/>
      <c r="Y224" s="1565"/>
      <c r="Z224" s="1560"/>
      <c r="AA224" s="1566"/>
      <c r="AB224" s="1567"/>
      <c r="AC224" s="1805"/>
      <c r="AD224" s="1805"/>
      <c r="AE224" s="1805"/>
      <c r="AF224" s="1805"/>
      <c r="AG224" s="1566"/>
      <c r="AH224" s="1145"/>
    </row>
    <row r="225" spans="1:34" ht="15" customHeight="1">
      <c r="A225" s="580"/>
      <c r="B225" s="1785">
        <f t="shared" si="134"/>
        <v>12</v>
      </c>
      <c r="C225" s="2564"/>
      <c r="D225" s="2574"/>
      <c r="E225" s="1612" t="s">
        <v>1603</v>
      </c>
      <c r="F225" s="1648"/>
      <c r="G225" s="1246"/>
      <c r="H225" s="1540"/>
      <c r="I225" s="1540"/>
      <c r="J225" s="1626"/>
      <c r="K225" s="1599"/>
      <c r="L225" s="1541"/>
      <c r="M225" s="1541"/>
      <c r="N225" s="1629" t="str">
        <f t="shared" si="132"/>
        <v/>
      </c>
      <c r="O225" s="1626"/>
      <c r="P225" s="1599"/>
      <c r="Q225" s="1541"/>
      <c r="R225" s="1541"/>
      <c r="S225" s="1629" t="str">
        <f t="shared" si="133"/>
        <v/>
      </c>
      <c r="T225" s="1770"/>
      <c r="U225" s="1887"/>
      <c r="V225" s="1560"/>
      <c r="W225" s="1560"/>
      <c r="X225" s="1560"/>
      <c r="Y225" s="1565"/>
      <c r="Z225" s="1560"/>
      <c r="AA225" s="1566"/>
      <c r="AB225" s="1567"/>
      <c r="AC225" s="1805"/>
      <c r="AD225" s="1805"/>
      <c r="AE225" s="1805"/>
      <c r="AF225" s="1805"/>
      <c r="AG225" s="1566"/>
      <c r="AH225" s="1145"/>
    </row>
    <row r="226" spans="1:34" ht="15" customHeight="1">
      <c r="A226" s="580"/>
      <c r="B226" s="1785">
        <f t="shared" si="134"/>
        <v>13</v>
      </c>
      <c r="C226" s="2557" t="s">
        <v>1585</v>
      </c>
      <c r="D226" s="2572" t="s">
        <v>1600</v>
      </c>
      <c r="E226" s="1612" t="s">
        <v>1601</v>
      </c>
      <c r="F226" s="1648"/>
      <c r="G226" s="1246"/>
      <c r="H226" s="1540"/>
      <c r="I226" s="1540"/>
      <c r="J226" s="1626"/>
      <c r="K226" s="1599"/>
      <c r="L226" s="1541"/>
      <c r="M226" s="1541"/>
      <c r="N226" s="1629" t="str">
        <f t="shared" si="132"/>
        <v/>
      </c>
      <c r="O226" s="1626"/>
      <c r="P226" s="1599"/>
      <c r="Q226" s="1541"/>
      <c r="R226" s="1541"/>
      <c r="S226" s="1629" t="str">
        <f t="shared" si="133"/>
        <v/>
      </c>
      <c r="T226" s="1770"/>
      <c r="U226" s="1887"/>
      <c r="V226" s="1560"/>
      <c r="W226" s="1560"/>
      <c r="X226" s="1560"/>
      <c r="Y226" s="1565"/>
      <c r="Z226" s="1560"/>
      <c r="AA226" s="1566"/>
      <c r="AB226" s="1567"/>
      <c r="AC226" s="1805"/>
      <c r="AD226" s="1805"/>
      <c r="AE226" s="1805"/>
      <c r="AF226" s="1805"/>
      <c r="AG226" s="1566"/>
      <c r="AH226" s="1145"/>
    </row>
    <row r="227" spans="1:34" ht="15" customHeight="1">
      <c r="A227" s="580"/>
      <c r="B227" s="1785">
        <f t="shared" si="134"/>
        <v>14</v>
      </c>
      <c r="C227" s="2567"/>
      <c r="D227" s="2573"/>
      <c r="E227" s="1612" t="s">
        <v>1602</v>
      </c>
      <c r="F227" s="1648"/>
      <c r="G227" s="1246"/>
      <c r="H227" s="1540"/>
      <c r="I227" s="1540"/>
      <c r="J227" s="1626"/>
      <c r="K227" s="1599"/>
      <c r="L227" s="1541"/>
      <c r="M227" s="1541"/>
      <c r="N227" s="1629" t="str">
        <f t="shared" si="132"/>
        <v/>
      </c>
      <c r="O227" s="1626"/>
      <c r="P227" s="1599"/>
      <c r="Q227" s="1541"/>
      <c r="R227" s="1541"/>
      <c r="S227" s="1629" t="str">
        <f t="shared" si="133"/>
        <v/>
      </c>
      <c r="T227" s="1770"/>
      <c r="U227" s="1887"/>
      <c r="V227" s="1560"/>
      <c r="W227" s="1560"/>
      <c r="X227" s="1560"/>
      <c r="Y227" s="1565"/>
      <c r="Z227" s="1560"/>
      <c r="AA227" s="1566"/>
      <c r="AB227" s="1567"/>
      <c r="AC227" s="1805"/>
      <c r="AD227" s="1805"/>
      <c r="AE227" s="1805"/>
      <c r="AF227" s="1805"/>
      <c r="AG227" s="1566"/>
      <c r="AH227" s="1145"/>
    </row>
    <row r="228" spans="1:34" ht="15" customHeight="1">
      <c r="A228" s="580"/>
      <c r="B228" s="1785">
        <f t="shared" si="134"/>
        <v>15</v>
      </c>
      <c r="C228" s="2567"/>
      <c r="D228" s="2574"/>
      <c r="E228" s="1612" t="s">
        <v>1603</v>
      </c>
      <c r="F228" s="1648"/>
      <c r="G228" s="1246"/>
      <c r="H228" s="1540"/>
      <c r="I228" s="1540"/>
      <c r="J228" s="1626"/>
      <c r="K228" s="1599"/>
      <c r="L228" s="1541"/>
      <c r="M228" s="1541"/>
      <c r="N228" s="1629" t="str">
        <f t="shared" si="132"/>
        <v/>
      </c>
      <c r="O228" s="1626"/>
      <c r="P228" s="1599"/>
      <c r="Q228" s="1541"/>
      <c r="R228" s="1541"/>
      <c r="S228" s="1629" t="str">
        <f t="shared" si="133"/>
        <v/>
      </c>
      <c r="T228" s="1770"/>
      <c r="U228" s="1887"/>
      <c r="V228" s="1560"/>
      <c r="W228" s="1560"/>
      <c r="X228" s="1560"/>
      <c r="Y228" s="1565"/>
      <c r="Z228" s="1560"/>
      <c r="AA228" s="1566"/>
      <c r="AB228" s="1567"/>
      <c r="AC228" s="1805"/>
      <c r="AD228" s="1805"/>
      <c r="AE228" s="1805"/>
      <c r="AF228" s="1805"/>
      <c r="AG228" s="1566"/>
      <c r="AH228" s="1145"/>
    </row>
    <row r="229" spans="1:34" ht="15" customHeight="1">
      <c r="A229" s="580"/>
      <c r="B229" s="1785">
        <f t="shared" si="134"/>
        <v>16</v>
      </c>
      <c r="C229" s="2567"/>
      <c r="D229" s="2572" t="s">
        <v>1634</v>
      </c>
      <c r="E229" s="1612" t="s">
        <v>1601</v>
      </c>
      <c r="F229" s="1648"/>
      <c r="G229" s="1246"/>
      <c r="H229" s="1540"/>
      <c r="I229" s="1540"/>
      <c r="J229" s="1626"/>
      <c r="K229" s="1599"/>
      <c r="L229" s="1541"/>
      <c r="M229" s="1541"/>
      <c r="N229" s="1629" t="str">
        <f t="shared" si="132"/>
        <v/>
      </c>
      <c r="O229" s="1626"/>
      <c r="P229" s="1599"/>
      <c r="Q229" s="1541"/>
      <c r="R229" s="1541"/>
      <c r="S229" s="1629" t="str">
        <f t="shared" si="133"/>
        <v/>
      </c>
      <c r="T229" s="1770"/>
      <c r="U229" s="1887"/>
      <c r="V229" s="1560"/>
      <c r="W229" s="1560"/>
      <c r="X229" s="1560"/>
      <c r="Y229" s="1565"/>
      <c r="Z229" s="1560"/>
      <c r="AA229" s="1566"/>
      <c r="AB229" s="1567"/>
      <c r="AC229" s="1805"/>
      <c r="AD229" s="1805"/>
      <c r="AE229" s="1805"/>
      <c r="AF229" s="1805"/>
      <c r="AG229" s="1566"/>
      <c r="AH229" s="1145"/>
    </row>
    <row r="230" spans="1:34" ht="15" customHeight="1">
      <c r="A230" s="580"/>
      <c r="B230" s="1785">
        <f t="shared" si="134"/>
        <v>17</v>
      </c>
      <c r="C230" s="2567"/>
      <c r="D230" s="2573"/>
      <c r="E230" s="1612" t="s">
        <v>1602</v>
      </c>
      <c r="F230" s="1648"/>
      <c r="G230" s="1246"/>
      <c r="H230" s="1540"/>
      <c r="I230" s="1540"/>
      <c r="J230" s="1626"/>
      <c r="K230" s="1599"/>
      <c r="L230" s="1541"/>
      <c r="M230" s="1541"/>
      <c r="N230" s="1629" t="str">
        <f t="shared" si="132"/>
        <v/>
      </c>
      <c r="O230" s="1626"/>
      <c r="P230" s="1599"/>
      <c r="Q230" s="1541"/>
      <c r="R230" s="1541"/>
      <c r="S230" s="1629" t="str">
        <f t="shared" si="133"/>
        <v/>
      </c>
      <c r="T230" s="1770"/>
      <c r="U230" s="1887"/>
      <c r="V230" s="1560"/>
      <c r="W230" s="1560"/>
      <c r="X230" s="1560"/>
      <c r="Y230" s="1565"/>
      <c r="Z230" s="1560"/>
      <c r="AA230" s="1566"/>
      <c r="AB230" s="1567"/>
      <c r="AC230" s="1805"/>
      <c r="AD230" s="1805"/>
      <c r="AE230" s="1805"/>
      <c r="AF230" s="1805"/>
      <c r="AG230" s="1566"/>
      <c r="AH230" s="1145"/>
    </row>
    <row r="231" spans="1:34" ht="15" customHeight="1">
      <c r="A231" s="580"/>
      <c r="B231" s="1785">
        <f t="shared" si="134"/>
        <v>18</v>
      </c>
      <c r="C231" s="2564"/>
      <c r="D231" s="2574"/>
      <c r="E231" s="1612" t="s">
        <v>1603</v>
      </c>
      <c r="F231" s="1648"/>
      <c r="G231" s="1246"/>
      <c r="H231" s="1540"/>
      <c r="I231" s="1540"/>
      <c r="J231" s="1626"/>
      <c r="K231" s="1599"/>
      <c r="L231" s="1541"/>
      <c r="M231" s="1541"/>
      <c r="N231" s="1629" t="str">
        <f t="shared" si="132"/>
        <v/>
      </c>
      <c r="O231" s="1626"/>
      <c r="P231" s="1599"/>
      <c r="Q231" s="1541"/>
      <c r="R231" s="1541"/>
      <c r="S231" s="1629" t="str">
        <f t="shared" si="133"/>
        <v/>
      </c>
      <c r="T231" s="1770"/>
      <c r="U231" s="1887"/>
      <c r="V231" s="1560"/>
      <c r="W231" s="1560"/>
      <c r="X231" s="1560"/>
      <c r="Y231" s="1565"/>
      <c r="Z231" s="1560"/>
      <c r="AA231" s="1566"/>
      <c r="AB231" s="1567"/>
      <c r="AC231" s="1805"/>
      <c r="AD231" s="1805"/>
      <c r="AE231" s="1805"/>
      <c r="AF231" s="1805"/>
      <c r="AG231" s="1566"/>
      <c r="AH231" s="1145"/>
    </row>
    <row r="232" spans="1:34" ht="15" customHeight="1">
      <c r="A232" s="580"/>
      <c r="B232" s="1785">
        <f t="shared" si="134"/>
        <v>19</v>
      </c>
      <c r="C232" s="2557" t="s">
        <v>1586</v>
      </c>
      <c r="D232" s="2572" t="s">
        <v>1600</v>
      </c>
      <c r="E232" s="1612" t="s">
        <v>1601</v>
      </c>
      <c r="F232" s="1648"/>
      <c r="G232" s="1246"/>
      <c r="H232" s="1540"/>
      <c r="I232" s="1540"/>
      <c r="J232" s="1626"/>
      <c r="K232" s="1599"/>
      <c r="L232" s="1541"/>
      <c r="M232" s="1541"/>
      <c r="N232" s="1629" t="str">
        <f t="shared" si="132"/>
        <v/>
      </c>
      <c r="O232" s="1626"/>
      <c r="P232" s="1599"/>
      <c r="Q232" s="1541"/>
      <c r="R232" s="1541"/>
      <c r="S232" s="1629" t="str">
        <f t="shared" si="133"/>
        <v/>
      </c>
      <c r="T232" s="1770"/>
      <c r="U232" s="1887"/>
      <c r="V232" s="1560"/>
      <c r="W232" s="1560"/>
      <c r="X232" s="1560"/>
      <c r="Y232" s="1565"/>
      <c r="Z232" s="1560"/>
      <c r="AA232" s="1566"/>
      <c r="AB232" s="1567"/>
      <c r="AC232" s="1805"/>
      <c r="AD232" s="1805"/>
      <c r="AE232" s="1805"/>
      <c r="AF232" s="1805"/>
      <c r="AG232" s="1566"/>
      <c r="AH232" s="1145"/>
    </row>
    <row r="233" spans="1:34" ht="15" customHeight="1">
      <c r="A233" s="580"/>
      <c r="B233" s="1785">
        <f t="shared" si="134"/>
        <v>20</v>
      </c>
      <c r="C233" s="2567"/>
      <c r="D233" s="2573"/>
      <c r="E233" s="1612" t="s">
        <v>1602</v>
      </c>
      <c r="F233" s="1648"/>
      <c r="G233" s="1246"/>
      <c r="H233" s="1540"/>
      <c r="I233" s="1540"/>
      <c r="J233" s="1626"/>
      <c r="K233" s="1599"/>
      <c r="L233" s="1541"/>
      <c r="M233" s="1541"/>
      <c r="N233" s="1629" t="str">
        <f t="shared" si="132"/>
        <v/>
      </c>
      <c r="O233" s="1626"/>
      <c r="P233" s="1599"/>
      <c r="Q233" s="1541"/>
      <c r="R233" s="1541"/>
      <c r="S233" s="1629" t="str">
        <f t="shared" si="133"/>
        <v/>
      </c>
      <c r="T233" s="1770"/>
      <c r="U233" s="1887"/>
      <c r="V233" s="1560"/>
      <c r="W233" s="1560"/>
      <c r="X233" s="1560"/>
      <c r="Y233" s="1565"/>
      <c r="Z233" s="1560"/>
      <c r="AA233" s="1566"/>
      <c r="AB233" s="1567"/>
      <c r="AC233" s="1805"/>
      <c r="AD233" s="1805"/>
      <c r="AE233" s="1805"/>
      <c r="AF233" s="1805"/>
      <c r="AG233" s="1566"/>
      <c r="AH233" s="1145"/>
    </row>
    <row r="234" spans="1:34" ht="15" customHeight="1">
      <c r="A234" s="580"/>
      <c r="B234" s="1785">
        <f t="shared" si="134"/>
        <v>21</v>
      </c>
      <c r="C234" s="2567"/>
      <c r="D234" s="2574"/>
      <c r="E234" s="1612" t="s">
        <v>1603</v>
      </c>
      <c r="F234" s="1648"/>
      <c r="G234" s="1246"/>
      <c r="H234" s="1540"/>
      <c r="I234" s="1540"/>
      <c r="J234" s="1626"/>
      <c r="K234" s="1599"/>
      <c r="L234" s="1541"/>
      <c r="M234" s="1541"/>
      <c r="N234" s="1629" t="str">
        <f t="shared" si="132"/>
        <v/>
      </c>
      <c r="O234" s="1626"/>
      <c r="P234" s="1599"/>
      <c r="Q234" s="1541"/>
      <c r="R234" s="1541"/>
      <c r="S234" s="1629" t="str">
        <f t="shared" si="133"/>
        <v/>
      </c>
      <c r="T234" s="1770"/>
      <c r="U234" s="1887"/>
      <c r="V234" s="1560"/>
      <c r="W234" s="1560"/>
      <c r="X234" s="1560"/>
      <c r="Y234" s="1565"/>
      <c r="Z234" s="1560"/>
      <c r="AA234" s="1566"/>
      <c r="AB234" s="1567"/>
      <c r="AC234" s="1805"/>
      <c r="AD234" s="1805"/>
      <c r="AE234" s="1805"/>
      <c r="AF234" s="1805"/>
      <c r="AG234" s="1566"/>
      <c r="AH234" s="1145"/>
    </row>
    <row r="235" spans="1:34" ht="15" customHeight="1">
      <c r="A235" s="580"/>
      <c r="B235" s="1785">
        <f t="shared" si="134"/>
        <v>22</v>
      </c>
      <c r="C235" s="2567"/>
      <c r="D235" s="2572" t="s">
        <v>1634</v>
      </c>
      <c r="E235" s="1612" t="s">
        <v>1601</v>
      </c>
      <c r="F235" s="1648"/>
      <c r="G235" s="1246"/>
      <c r="H235" s="1540"/>
      <c r="I235" s="1540"/>
      <c r="J235" s="1626"/>
      <c r="K235" s="1599"/>
      <c r="L235" s="1541"/>
      <c r="M235" s="1541"/>
      <c r="N235" s="1629" t="str">
        <f t="shared" si="132"/>
        <v/>
      </c>
      <c r="O235" s="1626"/>
      <c r="P235" s="1599"/>
      <c r="Q235" s="1541"/>
      <c r="R235" s="1541"/>
      <c r="S235" s="1629" t="str">
        <f t="shared" si="133"/>
        <v/>
      </c>
      <c r="T235" s="1770"/>
      <c r="U235" s="1887"/>
      <c r="V235" s="1560"/>
      <c r="W235" s="1560"/>
      <c r="X235" s="1560"/>
      <c r="Y235" s="1565"/>
      <c r="Z235" s="1560"/>
      <c r="AA235" s="1566"/>
      <c r="AB235" s="1567"/>
      <c r="AC235" s="1805"/>
      <c r="AD235" s="1805"/>
      <c r="AE235" s="1805"/>
      <c r="AF235" s="1805"/>
      <c r="AG235" s="1566"/>
      <c r="AH235" s="1145"/>
    </row>
    <row r="236" spans="1:34" ht="15" customHeight="1">
      <c r="A236" s="580"/>
      <c r="B236" s="1785">
        <f t="shared" si="134"/>
        <v>23</v>
      </c>
      <c r="C236" s="2567"/>
      <c r="D236" s="2573"/>
      <c r="E236" s="1612" t="s">
        <v>1602</v>
      </c>
      <c r="F236" s="1648"/>
      <c r="G236" s="1246"/>
      <c r="H236" s="1540"/>
      <c r="I236" s="1540"/>
      <c r="J236" s="1626"/>
      <c r="K236" s="1599"/>
      <c r="L236" s="1541"/>
      <c r="M236" s="1541"/>
      <c r="N236" s="1629" t="str">
        <f t="shared" si="132"/>
        <v/>
      </c>
      <c r="O236" s="1626"/>
      <c r="P236" s="1599"/>
      <c r="Q236" s="1541"/>
      <c r="R236" s="1541"/>
      <c r="S236" s="1629" t="str">
        <f t="shared" si="133"/>
        <v/>
      </c>
      <c r="T236" s="1770"/>
      <c r="U236" s="1887"/>
      <c r="V236" s="1560"/>
      <c r="W236" s="1560"/>
      <c r="X236" s="1560"/>
      <c r="Y236" s="1565"/>
      <c r="Z236" s="1560"/>
      <c r="AA236" s="1566"/>
      <c r="AB236" s="1567"/>
      <c r="AC236" s="1805"/>
      <c r="AD236" s="1805"/>
      <c r="AE236" s="1805"/>
      <c r="AF236" s="1805"/>
      <c r="AG236" s="1566"/>
      <c r="AH236" s="1145"/>
    </row>
    <row r="237" spans="1:34" ht="15" customHeight="1">
      <c r="A237" s="580"/>
      <c r="B237" s="1785">
        <f t="shared" si="134"/>
        <v>24</v>
      </c>
      <c r="C237" s="2564"/>
      <c r="D237" s="2574"/>
      <c r="E237" s="1612" t="s">
        <v>1603</v>
      </c>
      <c r="F237" s="1648"/>
      <c r="G237" s="1246"/>
      <c r="H237" s="1540"/>
      <c r="I237" s="1540"/>
      <c r="J237" s="1626"/>
      <c r="K237" s="1599"/>
      <c r="L237" s="1541"/>
      <c r="M237" s="1541"/>
      <c r="N237" s="1629" t="str">
        <f t="shared" si="132"/>
        <v/>
      </c>
      <c r="O237" s="1626"/>
      <c r="P237" s="1599"/>
      <c r="Q237" s="1541"/>
      <c r="R237" s="1541"/>
      <c r="S237" s="1629" t="str">
        <f t="shared" si="133"/>
        <v/>
      </c>
      <c r="T237" s="1770"/>
      <c r="U237" s="1887"/>
      <c r="V237" s="1560"/>
      <c r="W237" s="1560"/>
      <c r="X237" s="1560"/>
      <c r="Y237" s="1565"/>
      <c r="Z237" s="1560"/>
      <c r="AA237" s="1566"/>
      <c r="AB237" s="1567"/>
      <c r="AC237" s="1805"/>
      <c r="AD237" s="1805"/>
      <c r="AE237" s="1805"/>
      <c r="AF237" s="1805"/>
      <c r="AG237" s="1566"/>
      <c r="AH237" s="1145"/>
    </row>
    <row r="238" spans="1:34" ht="15" customHeight="1">
      <c r="A238" s="580"/>
      <c r="B238" s="1785">
        <f t="shared" si="134"/>
        <v>25</v>
      </c>
      <c r="C238" s="2557" t="s">
        <v>1587</v>
      </c>
      <c r="D238" s="2572" t="s">
        <v>1600</v>
      </c>
      <c r="E238" s="1612" t="s">
        <v>1601</v>
      </c>
      <c r="F238" s="1648"/>
      <c r="G238" s="1246"/>
      <c r="H238" s="1540"/>
      <c r="I238" s="1540"/>
      <c r="J238" s="1626"/>
      <c r="K238" s="1599"/>
      <c r="L238" s="1541"/>
      <c r="M238" s="1541"/>
      <c r="N238" s="1629" t="str">
        <f t="shared" si="132"/>
        <v/>
      </c>
      <c r="O238" s="1626"/>
      <c r="P238" s="1599"/>
      <c r="Q238" s="1541"/>
      <c r="R238" s="1541"/>
      <c r="S238" s="1629" t="str">
        <f t="shared" si="133"/>
        <v/>
      </c>
      <c r="T238" s="1770"/>
      <c r="U238" s="1887"/>
      <c r="V238" s="1560"/>
      <c r="W238" s="1560"/>
      <c r="X238" s="1560"/>
      <c r="Y238" s="1565"/>
      <c r="Z238" s="1560"/>
      <c r="AA238" s="1566"/>
      <c r="AB238" s="1567"/>
      <c r="AC238" s="1805"/>
      <c r="AD238" s="1805"/>
      <c r="AE238" s="1805"/>
      <c r="AF238" s="1805"/>
      <c r="AG238" s="1566"/>
      <c r="AH238" s="1145"/>
    </row>
    <row r="239" spans="1:34" ht="15" customHeight="1">
      <c r="A239" s="580"/>
      <c r="B239" s="1785">
        <f t="shared" si="134"/>
        <v>26</v>
      </c>
      <c r="C239" s="2567"/>
      <c r="D239" s="2573"/>
      <c r="E239" s="1612" t="s">
        <v>1602</v>
      </c>
      <c r="F239" s="1648"/>
      <c r="G239" s="1246"/>
      <c r="H239" s="1540"/>
      <c r="I239" s="1540"/>
      <c r="J239" s="1626"/>
      <c r="K239" s="1599"/>
      <c r="L239" s="1541"/>
      <c r="M239" s="1541"/>
      <c r="N239" s="1629" t="str">
        <f t="shared" si="132"/>
        <v/>
      </c>
      <c r="O239" s="1626"/>
      <c r="P239" s="1599"/>
      <c r="Q239" s="1541"/>
      <c r="R239" s="1541"/>
      <c r="S239" s="1629" t="str">
        <f t="shared" si="133"/>
        <v/>
      </c>
      <c r="T239" s="1770"/>
      <c r="U239" s="1887"/>
      <c r="V239" s="1560"/>
      <c r="W239" s="1560"/>
      <c r="X239" s="1560"/>
      <c r="Y239" s="1565"/>
      <c r="Z239" s="1560"/>
      <c r="AA239" s="1566"/>
      <c r="AB239" s="1567"/>
      <c r="AC239" s="1805"/>
      <c r="AD239" s="1805"/>
      <c r="AE239" s="1805"/>
      <c r="AF239" s="1805"/>
      <c r="AG239" s="1566"/>
      <c r="AH239" s="1145"/>
    </row>
    <row r="240" spans="1:34" ht="15" customHeight="1">
      <c r="A240" s="580"/>
      <c r="B240" s="1785">
        <f t="shared" si="134"/>
        <v>27</v>
      </c>
      <c r="C240" s="2567"/>
      <c r="D240" s="2574"/>
      <c r="E240" s="1612" t="s">
        <v>1603</v>
      </c>
      <c r="F240" s="1648"/>
      <c r="G240" s="1246"/>
      <c r="H240" s="1540"/>
      <c r="I240" s="1540"/>
      <c r="J240" s="1626"/>
      <c r="K240" s="1599"/>
      <c r="L240" s="1541"/>
      <c r="M240" s="1541"/>
      <c r="N240" s="1629" t="str">
        <f t="shared" si="132"/>
        <v/>
      </c>
      <c r="O240" s="1626"/>
      <c r="P240" s="1599"/>
      <c r="Q240" s="1541"/>
      <c r="R240" s="1541"/>
      <c r="S240" s="1629" t="str">
        <f t="shared" si="133"/>
        <v/>
      </c>
      <c r="T240" s="1770"/>
      <c r="U240" s="1887"/>
      <c r="V240" s="1560"/>
      <c r="W240" s="1560"/>
      <c r="X240" s="1560"/>
      <c r="Y240" s="1565"/>
      <c r="Z240" s="1560"/>
      <c r="AA240" s="1566"/>
      <c r="AB240" s="1567"/>
      <c r="AC240" s="1805"/>
      <c r="AD240" s="1805"/>
      <c r="AE240" s="1805"/>
      <c r="AF240" s="1805"/>
      <c r="AG240" s="1566"/>
      <c r="AH240" s="1145"/>
    </row>
    <row r="241" spans="1:34" ht="15" customHeight="1">
      <c r="A241" s="580"/>
      <c r="B241" s="1785">
        <f t="shared" si="134"/>
        <v>28</v>
      </c>
      <c r="C241" s="2567"/>
      <c r="D241" s="2572" t="s">
        <v>1634</v>
      </c>
      <c r="E241" s="1612" t="s">
        <v>1601</v>
      </c>
      <c r="F241" s="1648"/>
      <c r="G241" s="1246"/>
      <c r="H241" s="1540"/>
      <c r="I241" s="1540"/>
      <c r="J241" s="1626"/>
      <c r="K241" s="1599"/>
      <c r="L241" s="1541"/>
      <c r="M241" s="1541"/>
      <c r="N241" s="1629" t="str">
        <f t="shared" si="132"/>
        <v/>
      </c>
      <c r="O241" s="1626"/>
      <c r="P241" s="1599"/>
      <c r="Q241" s="1541"/>
      <c r="R241" s="1541"/>
      <c r="S241" s="1629" t="str">
        <f t="shared" si="133"/>
        <v/>
      </c>
      <c r="T241" s="1770"/>
      <c r="U241" s="1887"/>
      <c r="V241" s="1560"/>
      <c r="W241" s="1560"/>
      <c r="X241" s="1560"/>
      <c r="Y241" s="1565"/>
      <c r="Z241" s="1560"/>
      <c r="AA241" s="1566"/>
      <c r="AB241" s="1567"/>
      <c r="AC241" s="1805"/>
      <c r="AD241" s="1805"/>
      <c r="AE241" s="1805"/>
      <c r="AF241" s="1805"/>
      <c r="AG241" s="1566"/>
      <c r="AH241" s="1145"/>
    </row>
    <row r="242" spans="1:34" ht="15" customHeight="1">
      <c r="A242" s="580"/>
      <c r="B242" s="1785">
        <f t="shared" si="134"/>
        <v>29</v>
      </c>
      <c r="C242" s="2567"/>
      <c r="D242" s="2573"/>
      <c r="E242" s="1612" t="s">
        <v>1602</v>
      </c>
      <c r="F242" s="1648"/>
      <c r="G242" s="1246"/>
      <c r="H242" s="1540"/>
      <c r="I242" s="1540"/>
      <c r="J242" s="1626"/>
      <c r="K242" s="1599"/>
      <c r="L242" s="1541"/>
      <c r="M242" s="1541"/>
      <c r="N242" s="1629" t="str">
        <f t="shared" si="132"/>
        <v/>
      </c>
      <c r="O242" s="1626"/>
      <c r="P242" s="1599"/>
      <c r="Q242" s="1541"/>
      <c r="R242" s="1541"/>
      <c r="S242" s="1629" t="str">
        <f t="shared" si="133"/>
        <v/>
      </c>
      <c r="T242" s="1770"/>
      <c r="U242" s="1887"/>
      <c r="V242" s="1560"/>
      <c r="W242" s="1560"/>
      <c r="X242" s="1560"/>
      <c r="Y242" s="1565"/>
      <c r="Z242" s="1560"/>
      <c r="AA242" s="1566"/>
      <c r="AB242" s="1567"/>
      <c r="AC242" s="1805"/>
      <c r="AD242" s="1805"/>
      <c r="AE242" s="1805"/>
      <c r="AF242" s="1805"/>
      <c r="AG242" s="1566"/>
      <c r="AH242" s="1145"/>
    </row>
    <row r="243" spans="1:34" ht="15" customHeight="1">
      <c r="A243" s="580"/>
      <c r="B243" s="1785">
        <f t="shared" si="134"/>
        <v>30</v>
      </c>
      <c r="C243" s="2564"/>
      <c r="D243" s="2574"/>
      <c r="E243" s="1612" t="s">
        <v>1603</v>
      </c>
      <c r="F243" s="1648"/>
      <c r="G243" s="1246"/>
      <c r="H243" s="1540"/>
      <c r="I243" s="1540"/>
      <c r="J243" s="1626"/>
      <c r="K243" s="1599"/>
      <c r="L243" s="1541"/>
      <c r="M243" s="1541"/>
      <c r="N243" s="1629" t="str">
        <f t="shared" si="132"/>
        <v/>
      </c>
      <c r="O243" s="1626"/>
      <c r="P243" s="1599"/>
      <c r="Q243" s="1541"/>
      <c r="R243" s="1541"/>
      <c r="S243" s="1629" t="str">
        <f t="shared" si="133"/>
        <v/>
      </c>
      <c r="T243" s="1770"/>
      <c r="U243" s="1887"/>
      <c r="V243" s="1560"/>
      <c r="W243" s="1560"/>
      <c r="X243" s="1560"/>
      <c r="Y243" s="1565"/>
      <c r="Z243" s="1560"/>
      <c r="AA243" s="1566"/>
      <c r="AB243" s="1567"/>
      <c r="AC243" s="1805"/>
      <c r="AD243" s="1805"/>
      <c r="AE243" s="1805"/>
      <c r="AF243" s="1805"/>
      <c r="AG243" s="1566"/>
      <c r="AH243" s="1145"/>
    </row>
    <row r="244" spans="1:34" ht="15" customHeight="1">
      <c r="A244" s="580"/>
      <c r="B244" s="1785">
        <f t="shared" si="134"/>
        <v>31</v>
      </c>
      <c r="C244" s="2557" t="s">
        <v>1588</v>
      </c>
      <c r="D244" s="2572" t="s">
        <v>1600</v>
      </c>
      <c r="E244" s="1612" t="s">
        <v>1601</v>
      </c>
      <c r="F244" s="1648"/>
      <c r="G244" s="1246"/>
      <c r="H244" s="1540"/>
      <c r="I244" s="1540"/>
      <c r="J244" s="1626"/>
      <c r="K244" s="1599"/>
      <c r="L244" s="1541"/>
      <c r="M244" s="1541"/>
      <c r="N244" s="1629" t="str">
        <f t="shared" si="132"/>
        <v/>
      </c>
      <c r="O244" s="1626"/>
      <c r="P244" s="1599"/>
      <c r="Q244" s="1541"/>
      <c r="R244" s="1541"/>
      <c r="S244" s="1629" t="str">
        <f t="shared" si="133"/>
        <v/>
      </c>
      <c r="T244" s="1770"/>
      <c r="U244" s="1887"/>
      <c r="V244" s="1560"/>
      <c r="W244" s="1560"/>
      <c r="X244" s="1560"/>
      <c r="Y244" s="1565"/>
      <c r="Z244" s="1560"/>
      <c r="AA244" s="1566"/>
      <c r="AB244" s="1567"/>
      <c r="AC244" s="1805"/>
      <c r="AD244" s="1805"/>
      <c r="AE244" s="1805"/>
      <c r="AF244" s="1805"/>
      <c r="AG244" s="1566"/>
      <c r="AH244" s="1145"/>
    </row>
    <row r="245" spans="1:34" ht="15" customHeight="1">
      <c r="A245" s="580"/>
      <c r="B245" s="1785">
        <f t="shared" si="134"/>
        <v>32</v>
      </c>
      <c r="C245" s="2567"/>
      <c r="D245" s="2573"/>
      <c r="E245" s="1612" t="s">
        <v>1602</v>
      </c>
      <c r="F245" s="1648"/>
      <c r="G245" s="1246"/>
      <c r="H245" s="1540"/>
      <c r="I245" s="1540"/>
      <c r="J245" s="1626"/>
      <c r="K245" s="1599"/>
      <c r="L245" s="1541"/>
      <c r="M245" s="1541"/>
      <c r="N245" s="1629" t="str">
        <f t="shared" si="132"/>
        <v/>
      </c>
      <c r="O245" s="1626"/>
      <c r="P245" s="1599"/>
      <c r="Q245" s="1541"/>
      <c r="R245" s="1541"/>
      <c r="S245" s="1629" t="str">
        <f t="shared" si="133"/>
        <v/>
      </c>
      <c r="T245" s="1770"/>
      <c r="U245" s="1887"/>
      <c r="V245" s="1560"/>
      <c r="W245" s="1560"/>
      <c r="X245" s="1560"/>
      <c r="Y245" s="1565"/>
      <c r="Z245" s="1560"/>
      <c r="AA245" s="1566"/>
      <c r="AB245" s="1567"/>
      <c r="AC245" s="1805"/>
      <c r="AD245" s="1805"/>
      <c r="AE245" s="1805"/>
      <c r="AF245" s="1805"/>
      <c r="AG245" s="1566"/>
      <c r="AH245" s="1145"/>
    </row>
    <row r="246" spans="1:34" ht="15" customHeight="1">
      <c r="A246" s="580"/>
      <c r="B246" s="1785">
        <f t="shared" si="134"/>
        <v>33</v>
      </c>
      <c r="C246" s="2567"/>
      <c r="D246" s="2574"/>
      <c r="E246" s="1612" t="s">
        <v>1603</v>
      </c>
      <c r="F246" s="1648"/>
      <c r="G246" s="1246"/>
      <c r="H246" s="1540"/>
      <c r="I246" s="1540"/>
      <c r="J246" s="1626"/>
      <c r="K246" s="1599"/>
      <c r="L246" s="1541"/>
      <c r="M246" s="1541"/>
      <c r="N246" s="1629" t="str">
        <f t="shared" si="132"/>
        <v/>
      </c>
      <c r="O246" s="1626"/>
      <c r="P246" s="1599"/>
      <c r="Q246" s="1541"/>
      <c r="R246" s="1541"/>
      <c r="S246" s="1629" t="str">
        <f t="shared" si="133"/>
        <v/>
      </c>
      <c r="T246" s="1770"/>
      <c r="U246" s="1887"/>
      <c r="V246" s="1560"/>
      <c r="W246" s="1560"/>
      <c r="X246" s="1560"/>
      <c r="Y246" s="1565"/>
      <c r="Z246" s="1560"/>
      <c r="AA246" s="1566"/>
      <c r="AB246" s="1567"/>
      <c r="AC246" s="1805"/>
      <c r="AD246" s="1805"/>
      <c r="AE246" s="1805"/>
      <c r="AF246" s="1805"/>
      <c r="AG246" s="1566"/>
      <c r="AH246" s="1145"/>
    </row>
    <row r="247" spans="1:34" ht="15" customHeight="1">
      <c r="A247" s="580"/>
      <c r="B247" s="1785">
        <f t="shared" si="134"/>
        <v>34</v>
      </c>
      <c r="C247" s="2567"/>
      <c r="D247" s="2572" t="s">
        <v>1634</v>
      </c>
      <c r="E247" s="1612" t="s">
        <v>1601</v>
      </c>
      <c r="F247" s="1648"/>
      <c r="G247" s="1246"/>
      <c r="H247" s="1540"/>
      <c r="I247" s="1540"/>
      <c r="J247" s="1626"/>
      <c r="K247" s="1599"/>
      <c r="L247" s="1541"/>
      <c r="M247" s="1541"/>
      <c r="N247" s="1629" t="str">
        <f t="shared" si="132"/>
        <v/>
      </c>
      <c r="O247" s="1626"/>
      <c r="P247" s="1599"/>
      <c r="Q247" s="1541"/>
      <c r="R247" s="1541"/>
      <c r="S247" s="1629" t="str">
        <f t="shared" si="133"/>
        <v/>
      </c>
      <c r="T247" s="1770"/>
      <c r="U247" s="1887"/>
      <c r="V247" s="1560"/>
      <c r="W247" s="1560"/>
      <c r="X247" s="1560"/>
      <c r="Y247" s="1565"/>
      <c r="Z247" s="1560"/>
      <c r="AA247" s="1566"/>
      <c r="AB247" s="1567"/>
      <c r="AC247" s="1805"/>
      <c r="AD247" s="1805"/>
      <c r="AE247" s="1805"/>
      <c r="AF247" s="1805"/>
      <c r="AG247" s="1566"/>
      <c r="AH247" s="1145"/>
    </row>
    <row r="248" spans="1:34" ht="15" customHeight="1">
      <c r="A248" s="580"/>
      <c r="B248" s="1785">
        <f t="shared" si="134"/>
        <v>35</v>
      </c>
      <c r="C248" s="2567"/>
      <c r="D248" s="2573"/>
      <c r="E248" s="1612" t="s">
        <v>1602</v>
      </c>
      <c r="F248" s="1648"/>
      <c r="G248" s="1246"/>
      <c r="H248" s="1540"/>
      <c r="I248" s="1540"/>
      <c r="J248" s="1626"/>
      <c r="K248" s="1599"/>
      <c r="L248" s="1541"/>
      <c r="M248" s="1541"/>
      <c r="N248" s="1629" t="str">
        <f t="shared" si="132"/>
        <v/>
      </c>
      <c r="O248" s="1626"/>
      <c r="P248" s="1599"/>
      <c r="Q248" s="1541"/>
      <c r="R248" s="1541"/>
      <c r="S248" s="1629" t="str">
        <f t="shared" si="133"/>
        <v/>
      </c>
      <c r="T248" s="1770"/>
      <c r="U248" s="1887"/>
      <c r="V248" s="1560"/>
      <c r="W248" s="1560"/>
      <c r="X248" s="1560"/>
      <c r="Y248" s="1565"/>
      <c r="Z248" s="1560"/>
      <c r="AA248" s="1566"/>
      <c r="AB248" s="1567"/>
      <c r="AC248" s="1805"/>
      <c r="AD248" s="1805"/>
      <c r="AE248" s="1805"/>
      <c r="AF248" s="1805"/>
      <c r="AG248" s="1566"/>
      <c r="AH248" s="1145"/>
    </row>
    <row r="249" spans="1:34" ht="15" customHeight="1">
      <c r="A249" s="580"/>
      <c r="B249" s="1847">
        <f t="shared" si="134"/>
        <v>36</v>
      </c>
      <c r="C249" s="2567"/>
      <c r="D249" s="2573"/>
      <c r="E249" s="1485" t="s">
        <v>1603</v>
      </c>
      <c r="F249" s="1662"/>
      <c r="G249" s="1331"/>
      <c r="H249" s="1580"/>
      <c r="I249" s="1580"/>
      <c r="J249" s="1630"/>
      <c r="K249" s="1751"/>
      <c r="L249" s="1631"/>
      <c r="M249" s="1631"/>
      <c r="N249" s="1632" t="str">
        <f t="shared" si="132"/>
        <v/>
      </c>
      <c r="O249" s="1630"/>
      <c r="P249" s="1751"/>
      <c r="Q249" s="1631"/>
      <c r="R249" s="1631"/>
      <c r="S249" s="1632" t="str">
        <f t="shared" si="133"/>
        <v/>
      </c>
      <c r="T249" s="1888"/>
      <c r="U249" s="1889"/>
      <c r="V249" s="1715"/>
      <c r="W249" s="1715"/>
      <c r="X249" s="1715"/>
      <c r="Y249" s="1716"/>
      <c r="Z249" s="1715"/>
      <c r="AA249" s="1717"/>
      <c r="AB249" s="1718"/>
      <c r="AC249" s="1805"/>
      <c r="AD249" s="1805"/>
      <c r="AE249" s="1805"/>
      <c r="AF249" s="1805"/>
      <c r="AG249" s="1717"/>
      <c r="AH249" s="1145"/>
    </row>
    <row r="250" spans="1:34" ht="15" customHeight="1">
      <c r="A250" s="580"/>
      <c r="B250" s="1518">
        <f t="shared" si="134"/>
        <v>37</v>
      </c>
      <c r="C250" s="2566" t="s">
        <v>1589</v>
      </c>
      <c r="D250" s="2578" t="s">
        <v>1600</v>
      </c>
      <c r="E250" s="1851" t="s">
        <v>1601</v>
      </c>
      <c r="F250" s="1647"/>
      <c r="G250" s="1244"/>
      <c r="H250" s="1559"/>
      <c r="I250" s="1559"/>
      <c r="J250" s="1624"/>
      <c r="K250" s="1620"/>
      <c r="L250" s="1536"/>
      <c r="M250" s="1536"/>
      <c r="N250" s="1628" t="str">
        <f t="shared" si="132"/>
        <v/>
      </c>
      <c r="O250" s="1624"/>
      <c r="P250" s="1620"/>
      <c r="Q250" s="1536"/>
      <c r="R250" s="1536"/>
      <c r="S250" s="1628" t="str">
        <f t="shared" si="133"/>
        <v/>
      </c>
      <c r="T250" s="1746"/>
      <c r="U250" s="1742"/>
      <c r="V250" s="1519"/>
      <c r="W250" s="1519"/>
      <c r="X250" s="1519"/>
      <c r="Y250" s="1521"/>
      <c r="Z250" s="1519"/>
      <c r="AA250" s="1539"/>
      <c r="AB250" s="1524"/>
      <c r="AC250" s="1805"/>
      <c r="AD250" s="1805"/>
      <c r="AE250" s="1805"/>
      <c r="AF250" s="1805"/>
      <c r="AG250" s="1539"/>
      <c r="AH250" s="1145"/>
    </row>
    <row r="251" spans="1:34" ht="15" customHeight="1">
      <c r="A251" s="580"/>
      <c r="B251" s="1846">
        <f t="shared" si="134"/>
        <v>38</v>
      </c>
      <c r="C251" s="2567"/>
      <c r="D251" s="2573"/>
      <c r="E251" s="1850" t="s">
        <v>1602</v>
      </c>
      <c r="F251" s="1648"/>
      <c r="G251" s="1246"/>
      <c r="H251" s="1540"/>
      <c r="I251" s="1540"/>
      <c r="J251" s="1626"/>
      <c r="K251" s="1599"/>
      <c r="L251" s="1541"/>
      <c r="M251" s="1541"/>
      <c r="N251" s="1629" t="str">
        <f t="shared" si="132"/>
        <v/>
      </c>
      <c r="O251" s="1626"/>
      <c r="P251" s="1599"/>
      <c r="Q251" s="1541"/>
      <c r="R251" s="1541"/>
      <c r="S251" s="1629" t="str">
        <f t="shared" si="133"/>
        <v/>
      </c>
      <c r="T251" s="1770"/>
      <c r="U251" s="1887"/>
      <c r="V251" s="1560"/>
      <c r="W251" s="1560"/>
      <c r="X251" s="1560"/>
      <c r="Y251" s="1565"/>
      <c r="Z251" s="1560"/>
      <c r="AA251" s="1566"/>
      <c r="AB251" s="1567"/>
      <c r="AC251" s="1805"/>
      <c r="AD251" s="1805"/>
      <c r="AE251" s="1805"/>
      <c r="AF251" s="1805"/>
      <c r="AG251" s="1566"/>
      <c r="AH251" s="1145"/>
    </row>
    <row r="252" spans="1:34" ht="15" customHeight="1">
      <c r="A252" s="580"/>
      <c r="B252" s="1846">
        <f t="shared" si="134"/>
        <v>39</v>
      </c>
      <c r="C252" s="2567"/>
      <c r="D252" s="2574"/>
      <c r="E252" s="1850" t="s">
        <v>1603</v>
      </c>
      <c r="F252" s="1648"/>
      <c r="G252" s="1246"/>
      <c r="H252" s="1540"/>
      <c r="I252" s="1540"/>
      <c r="J252" s="1626"/>
      <c r="K252" s="1599"/>
      <c r="L252" s="1541"/>
      <c r="M252" s="1541"/>
      <c r="N252" s="1629" t="str">
        <f t="shared" si="132"/>
        <v/>
      </c>
      <c r="O252" s="1626"/>
      <c r="P252" s="1599"/>
      <c r="Q252" s="1541"/>
      <c r="R252" s="1541"/>
      <c r="S252" s="1629" t="str">
        <f t="shared" si="133"/>
        <v/>
      </c>
      <c r="T252" s="1770"/>
      <c r="U252" s="1887"/>
      <c r="V252" s="1560"/>
      <c r="W252" s="1560"/>
      <c r="X252" s="1560"/>
      <c r="Y252" s="1565"/>
      <c r="Z252" s="1560"/>
      <c r="AA252" s="1566"/>
      <c r="AB252" s="1567"/>
      <c r="AC252" s="1805"/>
      <c r="AD252" s="1805"/>
      <c r="AE252" s="1805"/>
      <c r="AF252" s="1805"/>
      <c r="AG252" s="1566"/>
      <c r="AH252" s="1145"/>
    </row>
    <row r="253" spans="1:34" ht="15" customHeight="1">
      <c r="A253" s="580"/>
      <c r="B253" s="1846">
        <f t="shared" si="134"/>
        <v>40</v>
      </c>
      <c r="C253" s="2567"/>
      <c r="D253" s="2572" t="s">
        <v>1634</v>
      </c>
      <c r="E253" s="1850" t="s">
        <v>1601</v>
      </c>
      <c r="F253" s="1648"/>
      <c r="G253" s="1246"/>
      <c r="H253" s="1540"/>
      <c r="I253" s="1540"/>
      <c r="J253" s="1626"/>
      <c r="K253" s="1599"/>
      <c r="L253" s="1541"/>
      <c r="M253" s="1541"/>
      <c r="N253" s="1629" t="str">
        <f t="shared" si="132"/>
        <v/>
      </c>
      <c r="O253" s="1626"/>
      <c r="P253" s="1599"/>
      <c r="Q253" s="1541"/>
      <c r="R253" s="1541"/>
      <c r="S253" s="1629" t="str">
        <f t="shared" si="133"/>
        <v/>
      </c>
      <c r="T253" s="1770"/>
      <c r="U253" s="1887"/>
      <c r="V253" s="1560"/>
      <c r="W253" s="1560"/>
      <c r="X253" s="1560"/>
      <c r="Y253" s="1565"/>
      <c r="Z253" s="1560"/>
      <c r="AA253" s="1566"/>
      <c r="AB253" s="1567"/>
      <c r="AC253" s="1805"/>
      <c r="AD253" s="1805"/>
      <c r="AE253" s="1805"/>
      <c r="AF253" s="1805"/>
      <c r="AG253" s="1566"/>
      <c r="AH253" s="1145"/>
    </row>
    <row r="254" spans="1:34" ht="15" customHeight="1">
      <c r="A254" s="580"/>
      <c r="B254" s="1846">
        <f t="shared" si="134"/>
        <v>41</v>
      </c>
      <c r="C254" s="2567"/>
      <c r="D254" s="2573"/>
      <c r="E254" s="1850" t="s">
        <v>1602</v>
      </c>
      <c r="F254" s="1648"/>
      <c r="G254" s="1246"/>
      <c r="H254" s="1540"/>
      <c r="I254" s="1540"/>
      <c r="J254" s="1626"/>
      <c r="K254" s="1599"/>
      <c r="L254" s="1541"/>
      <c r="M254" s="1541"/>
      <c r="N254" s="1629" t="str">
        <f t="shared" si="132"/>
        <v/>
      </c>
      <c r="O254" s="1626"/>
      <c r="P254" s="1599"/>
      <c r="Q254" s="1541"/>
      <c r="R254" s="1541"/>
      <c r="S254" s="1629" t="str">
        <f t="shared" si="133"/>
        <v/>
      </c>
      <c r="T254" s="1770"/>
      <c r="U254" s="1887"/>
      <c r="V254" s="1560"/>
      <c r="W254" s="1560"/>
      <c r="X254" s="1560"/>
      <c r="Y254" s="1565"/>
      <c r="Z254" s="1560"/>
      <c r="AA254" s="1566"/>
      <c r="AB254" s="1567"/>
      <c r="AC254" s="1805"/>
      <c r="AD254" s="1805"/>
      <c r="AE254" s="1805"/>
      <c r="AF254" s="1805"/>
      <c r="AG254" s="1566"/>
      <c r="AH254" s="1145"/>
    </row>
    <row r="255" spans="1:34" ht="15" customHeight="1">
      <c r="A255" s="580"/>
      <c r="B255" s="1846">
        <f t="shared" si="134"/>
        <v>42</v>
      </c>
      <c r="C255" s="2564"/>
      <c r="D255" s="2574"/>
      <c r="E255" s="1850" t="s">
        <v>1603</v>
      </c>
      <c r="F255" s="1648"/>
      <c r="G255" s="1246"/>
      <c r="H255" s="1540"/>
      <c r="I255" s="1540"/>
      <c r="J255" s="1626"/>
      <c r="K255" s="1599"/>
      <c r="L255" s="1541"/>
      <c r="M255" s="1541"/>
      <c r="N255" s="1629" t="str">
        <f t="shared" si="132"/>
        <v/>
      </c>
      <c r="O255" s="1626"/>
      <c r="P255" s="1599"/>
      <c r="Q255" s="1541"/>
      <c r="R255" s="1541"/>
      <c r="S255" s="1629" t="str">
        <f t="shared" si="133"/>
        <v/>
      </c>
      <c r="T255" s="1770"/>
      <c r="U255" s="1887"/>
      <c r="V255" s="1560"/>
      <c r="W255" s="1560"/>
      <c r="X255" s="1560"/>
      <c r="Y255" s="1565"/>
      <c r="Z255" s="1560"/>
      <c r="AA255" s="1566"/>
      <c r="AB255" s="1567"/>
      <c r="AC255" s="1805"/>
      <c r="AD255" s="1805"/>
      <c r="AE255" s="1805"/>
      <c r="AF255" s="1805"/>
      <c r="AG255" s="1566"/>
      <c r="AH255" s="1145"/>
    </row>
    <row r="256" spans="1:34" ht="15" customHeight="1">
      <c r="A256" s="580"/>
      <c r="B256" s="1785">
        <f t="shared" si="134"/>
        <v>43</v>
      </c>
      <c r="C256" s="2557" t="s">
        <v>1590</v>
      </c>
      <c r="D256" s="2572" t="s">
        <v>1600</v>
      </c>
      <c r="E256" s="1612" t="s">
        <v>1601</v>
      </c>
      <c r="F256" s="1648"/>
      <c r="G256" s="1246"/>
      <c r="H256" s="1540"/>
      <c r="I256" s="1540"/>
      <c r="J256" s="1626"/>
      <c r="K256" s="1599"/>
      <c r="L256" s="1541"/>
      <c r="M256" s="1541"/>
      <c r="N256" s="1629" t="str">
        <f t="shared" si="132"/>
        <v/>
      </c>
      <c r="O256" s="1626"/>
      <c r="P256" s="1599"/>
      <c r="Q256" s="1541"/>
      <c r="R256" s="1541"/>
      <c r="S256" s="1629" t="str">
        <f t="shared" si="133"/>
        <v/>
      </c>
      <c r="T256" s="1770"/>
      <c r="U256" s="1887"/>
      <c r="V256" s="1560"/>
      <c r="W256" s="1560"/>
      <c r="X256" s="1560"/>
      <c r="Y256" s="1565"/>
      <c r="Z256" s="1560"/>
      <c r="AA256" s="1566"/>
      <c r="AB256" s="1567"/>
      <c r="AC256" s="1805"/>
      <c r="AD256" s="1805"/>
      <c r="AE256" s="1805"/>
      <c r="AF256" s="1805"/>
      <c r="AG256" s="1566"/>
      <c r="AH256" s="1145"/>
    </row>
    <row r="257" spans="1:34" ht="15" customHeight="1">
      <c r="A257" s="580"/>
      <c r="B257" s="1785">
        <f t="shared" si="134"/>
        <v>44</v>
      </c>
      <c r="C257" s="2567"/>
      <c r="D257" s="2573"/>
      <c r="E257" s="1612" t="s">
        <v>1602</v>
      </c>
      <c r="F257" s="1648"/>
      <c r="G257" s="1246"/>
      <c r="H257" s="1540"/>
      <c r="I257" s="1540"/>
      <c r="J257" s="1626"/>
      <c r="K257" s="1599"/>
      <c r="L257" s="1541"/>
      <c r="M257" s="1541"/>
      <c r="N257" s="1629" t="str">
        <f t="shared" si="132"/>
        <v/>
      </c>
      <c r="O257" s="1626"/>
      <c r="P257" s="1599"/>
      <c r="Q257" s="1541"/>
      <c r="R257" s="1541"/>
      <c r="S257" s="1629" t="str">
        <f t="shared" si="133"/>
        <v/>
      </c>
      <c r="T257" s="1770"/>
      <c r="U257" s="1887"/>
      <c r="V257" s="1560"/>
      <c r="W257" s="1560"/>
      <c r="X257" s="1560"/>
      <c r="Y257" s="1565"/>
      <c r="Z257" s="1560"/>
      <c r="AA257" s="1566"/>
      <c r="AB257" s="1567"/>
      <c r="AC257" s="1805"/>
      <c r="AD257" s="1805"/>
      <c r="AE257" s="1805"/>
      <c r="AF257" s="1805"/>
      <c r="AG257" s="1566"/>
      <c r="AH257" s="1145"/>
    </row>
    <row r="258" spans="1:34" ht="15" customHeight="1">
      <c r="A258" s="580"/>
      <c r="B258" s="1785">
        <f t="shared" si="134"/>
        <v>45</v>
      </c>
      <c r="C258" s="2567"/>
      <c r="D258" s="2574"/>
      <c r="E258" s="1612" t="s">
        <v>1603</v>
      </c>
      <c r="F258" s="1648"/>
      <c r="G258" s="1246"/>
      <c r="H258" s="1540"/>
      <c r="I258" s="1540"/>
      <c r="J258" s="1626"/>
      <c r="K258" s="1599"/>
      <c r="L258" s="1541"/>
      <c r="M258" s="1541"/>
      <c r="N258" s="1629" t="str">
        <f t="shared" si="132"/>
        <v/>
      </c>
      <c r="O258" s="1626"/>
      <c r="P258" s="1599"/>
      <c r="Q258" s="1541"/>
      <c r="R258" s="1541"/>
      <c r="S258" s="1629" t="str">
        <f t="shared" si="133"/>
        <v/>
      </c>
      <c r="T258" s="1770"/>
      <c r="U258" s="1887"/>
      <c r="V258" s="1560"/>
      <c r="W258" s="1560"/>
      <c r="X258" s="1560"/>
      <c r="Y258" s="1565"/>
      <c r="Z258" s="1560"/>
      <c r="AA258" s="1566"/>
      <c r="AB258" s="1567"/>
      <c r="AC258" s="1805"/>
      <c r="AD258" s="1805"/>
      <c r="AE258" s="1805"/>
      <c r="AF258" s="1805"/>
      <c r="AG258" s="1566"/>
      <c r="AH258" s="1145"/>
    </row>
    <row r="259" spans="1:34" ht="15" customHeight="1">
      <c r="A259" s="580"/>
      <c r="B259" s="1785">
        <f t="shared" si="134"/>
        <v>46</v>
      </c>
      <c r="C259" s="2567"/>
      <c r="D259" s="2572" t="s">
        <v>1634</v>
      </c>
      <c r="E259" s="1612" t="s">
        <v>1601</v>
      </c>
      <c r="F259" s="1648"/>
      <c r="G259" s="1246"/>
      <c r="H259" s="1540"/>
      <c r="I259" s="1540"/>
      <c r="J259" s="1626"/>
      <c r="K259" s="1599"/>
      <c r="L259" s="1541"/>
      <c r="M259" s="1541"/>
      <c r="N259" s="1629" t="str">
        <f t="shared" si="132"/>
        <v/>
      </c>
      <c r="O259" s="1626"/>
      <c r="P259" s="1599"/>
      <c r="Q259" s="1541"/>
      <c r="R259" s="1541"/>
      <c r="S259" s="1629" t="str">
        <f t="shared" si="133"/>
        <v/>
      </c>
      <c r="T259" s="1770"/>
      <c r="U259" s="1887"/>
      <c r="V259" s="1560"/>
      <c r="W259" s="1560"/>
      <c r="X259" s="1560"/>
      <c r="Y259" s="1565"/>
      <c r="Z259" s="1560"/>
      <c r="AA259" s="1566"/>
      <c r="AB259" s="1567"/>
      <c r="AC259" s="1805"/>
      <c r="AD259" s="1805"/>
      <c r="AE259" s="1805"/>
      <c r="AF259" s="1805"/>
      <c r="AG259" s="1566"/>
      <c r="AH259" s="1145"/>
    </row>
    <row r="260" spans="1:34" ht="15" customHeight="1">
      <c r="A260" s="580"/>
      <c r="B260" s="1785">
        <f t="shared" si="134"/>
        <v>47</v>
      </c>
      <c r="C260" s="2567"/>
      <c r="D260" s="2573"/>
      <c r="E260" s="1612" t="s">
        <v>1602</v>
      </c>
      <c r="F260" s="1648"/>
      <c r="G260" s="1246"/>
      <c r="H260" s="1540"/>
      <c r="I260" s="1540"/>
      <c r="J260" s="1626"/>
      <c r="K260" s="1599"/>
      <c r="L260" s="1541"/>
      <c r="M260" s="1541"/>
      <c r="N260" s="1629" t="str">
        <f t="shared" si="132"/>
        <v/>
      </c>
      <c r="O260" s="1626"/>
      <c r="P260" s="1599"/>
      <c r="Q260" s="1541"/>
      <c r="R260" s="1541"/>
      <c r="S260" s="1629" t="str">
        <f t="shared" si="133"/>
        <v/>
      </c>
      <c r="T260" s="1770"/>
      <c r="U260" s="1887"/>
      <c r="V260" s="1560"/>
      <c r="W260" s="1560"/>
      <c r="X260" s="1560"/>
      <c r="Y260" s="1565"/>
      <c r="Z260" s="1560"/>
      <c r="AA260" s="1566"/>
      <c r="AB260" s="1567"/>
      <c r="AC260" s="1805"/>
      <c r="AD260" s="1805"/>
      <c r="AE260" s="1805"/>
      <c r="AF260" s="1805"/>
      <c r="AG260" s="1566"/>
      <c r="AH260" s="1145"/>
    </row>
    <row r="261" spans="1:34" ht="15" customHeight="1">
      <c r="A261" s="580"/>
      <c r="B261" s="1785">
        <f t="shared" si="134"/>
        <v>48</v>
      </c>
      <c r="C261" s="2564"/>
      <c r="D261" s="2574"/>
      <c r="E261" s="1612" t="s">
        <v>1603</v>
      </c>
      <c r="F261" s="1648"/>
      <c r="G261" s="1246"/>
      <c r="H261" s="1540"/>
      <c r="I261" s="1540"/>
      <c r="J261" s="1626"/>
      <c r="K261" s="1599"/>
      <c r="L261" s="1541"/>
      <c r="M261" s="1541"/>
      <c r="N261" s="1629" t="str">
        <f t="shared" si="132"/>
        <v/>
      </c>
      <c r="O261" s="1626"/>
      <c r="P261" s="1599"/>
      <c r="Q261" s="1541"/>
      <c r="R261" s="1541"/>
      <c r="S261" s="1629" t="str">
        <f t="shared" si="133"/>
        <v/>
      </c>
      <c r="T261" s="1770"/>
      <c r="U261" s="1887"/>
      <c r="V261" s="1560"/>
      <c r="W261" s="1560"/>
      <c r="X261" s="1560"/>
      <c r="Y261" s="1565"/>
      <c r="Z261" s="1560"/>
      <c r="AA261" s="1566"/>
      <c r="AB261" s="1567"/>
      <c r="AC261" s="1805"/>
      <c r="AD261" s="1805"/>
      <c r="AE261" s="1805"/>
      <c r="AF261" s="1805"/>
      <c r="AG261" s="1566"/>
      <c r="AH261" s="1145"/>
    </row>
    <row r="262" spans="1:34" ht="15" customHeight="1">
      <c r="A262" s="580"/>
      <c r="B262" s="1785">
        <f t="shared" si="134"/>
        <v>49</v>
      </c>
      <c r="C262" s="2557" t="s">
        <v>1591</v>
      </c>
      <c r="D262" s="2572" t="s">
        <v>1600</v>
      </c>
      <c r="E262" s="1612" t="s">
        <v>1601</v>
      </c>
      <c r="F262" s="1648"/>
      <c r="G262" s="1246"/>
      <c r="H262" s="1540"/>
      <c r="I262" s="1540"/>
      <c r="J262" s="1626"/>
      <c r="K262" s="1599"/>
      <c r="L262" s="1541"/>
      <c r="M262" s="1541"/>
      <c r="N262" s="1629" t="str">
        <f t="shared" si="132"/>
        <v/>
      </c>
      <c r="O262" s="1626"/>
      <c r="P262" s="1599"/>
      <c r="Q262" s="1541"/>
      <c r="R262" s="1541"/>
      <c r="S262" s="1629" t="str">
        <f t="shared" si="133"/>
        <v/>
      </c>
      <c r="T262" s="1770"/>
      <c r="U262" s="1887"/>
      <c r="V262" s="1560"/>
      <c r="W262" s="1560"/>
      <c r="X262" s="1560"/>
      <c r="Y262" s="1565"/>
      <c r="Z262" s="1560"/>
      <c r="AA262" s="1566"/>
      <c r="AB262" s="1567"/>
      <c r="AC262" s="1805"/>
      <c r="AD262" s="1805"/>
      <c r="AE262" s="1805"/>
      <c r="AF262" s="1805"/>
      <c r="AG262" s="1566"/>
      <c r="AH262" s="1145"/>
    </row>
    <row r="263" spans="1:34" ht="15" customHeight="1">
      <c r="A263" s="580"/>
      <c r="B263" s="1785">
        <f t="shared" si="134"/>
        <v>50</v>
      </c>
      <c r="C263" s="2567"/>
      <c r="D263" s="2573"/>
      <c r="E263" s="1612" t="s">
        <v>1602</v>
      </c>
      <c r="F263" s="1648"/>
      <c r="G263" s="1246"/>
      <c r="H263" s="1540"/>
      <c r="I263" s="1540"/>
      <c r="J263" s="1626"/>
      <c r="K263" s="1599"/>
      <c r="L263" s="1541"/>
      <c r="M263" s="1541"/>
      <c r="N263" s="1629" t="str">
        <f t="shared" si="132"/>
        <v/>
      </c>
      <c r="O263" s="1626"/>
      <c r="P263" s="1599"/>
      <c r="Q263" s="1541"/>
      <c r="R263" s="1541"/>
      <c r="S263" s="1629" t="str">
        <f t="shared" si="133"/>
        <v/>
      </c>
      <c r="T263" s="1770"/>
      <c r="U263" s="1887"/>
      <c r="V263" s="1560"/>
      <c r="W263" s="1560"/>
      <c r="X263" s="1560"/>
      <c r="Y263" s="1565"/>
      <c r="Z263" s="1560"/>
      <c r="AA263" s="1566"/>
      <c r="AB263" s="1567"/>
      <c r="AC263" s="1805"/>
      <c r="AD263" s="1805"/>
      <c r="AE263" s="1805"/>
      <c r="AF263" s="1805"/>
      <c r="AG263" s="1566"/>
      <c r="AH263" s="1145"/>
    </row>
    <row r="264" spans="1:34" ht="15" customHeight="1">
      <c r="A264" s="580"/>
      <c r="B264" s="1785">
        <f t="shared" si="134"/>
        <v>51</v>
      </c>
      <c r="C264" s="2567"/>
      <c r="D264" s="2574"/>
      <c r="E264" s="1612" t="s">
        <v>1603</v>
      </c>
      <c r="F264" s="1648"/>
      <c r="G264" s="1246"/>
      <c r="H264" s="1540"/>
      <c r="I264" s="1540"/>
      <c r="J264" s="1626"/>
      <c r="K264" s="1599"/>
      <c r="L264" s="1541"/>
      <c r="M264" s="1541"/>
      <c r="N264" s="1629" t="str">
        <f t="shared" si="132"/>
        <v/>
      </c>
      <c r="O264" s="1626"/>
      <c r="P264" s="1599"/>
      <c r="Q264" s="1541"/>
      <c r="R264" s="1541"/>
      <c r="S264" s="1629" t="str">
        <f t="shared" si="133"/>
        <v/>
      </c>
      <c r="T264" s="1770"/>
      <c r="U264" s="1887"/>
      <c r="V264" s="1560"/>
      <c r="W264" s="1560"/>
      <c r="X264" s="1560"/>
      <c r="Y264" s="1565"/>
      <c r="Z264" s="1560"/>
      <c r="AA264" s="1566"/>
      <c r="AB264" s="1567"/>
      <c r="AC264" s="1805"/>
      <c r="AD264" s="1805"/>
      <c r="AE264" s="1805"/>
      <c r="AF264" s="1805"/>
      <c r="AG264" s="1566"/>
      <c r="AH264" s="1145"/>
    </row>
    <row r="265" spans="1:34" ht="15" customHeight="1">
      <c r="A265" s="580"/>
      <c r="B265" s="1785">
        <f t="shared" si="134"/>
        <v>52</v>
      </c>
      <c r="C265" s="2567"/>
      <c r="D265" s="2572" t="s">
        <v>1634</v>
      </c>
      <c r="E265" s="1612" t="s">
        <v>1601</v>
      </c>
      <c r="F265" s="1648"/>
      <c r="G265" s="1246"/>
      <c r="H265" s="1540"/>
      <c r="I265" s="1540"/>
      <c r="J265" s="1626"/>
      <c r="K265" s="1599"/>
      <c r="L265" s="1541"/>
      <c r="M265" s="1541"/>
      <c r="N265" s="1629" t="str">
        <f t="shared" si="132"/>
        <v/>
      </c>
      <c r="O265" s="1626"/>
      <c r="P265" s="1599"/>
      <c r="Q265" s="1541"/>
      <c r="R265" s="1541"/>
      <c r="S265" s="1629" t="str">
        <f t="shared" si="133"/>
        <v/>
      </c>
      <c r="T265" s="1770"/>
      <c r="U265" s="1887"/>
      <c r="V265" s="1560"/>
      <c r="W265" s="1560"/>
      <c r="X265" s="1560"/>
      <c r="Y265" s="1565"/>
      <c r="Z265" s="1560"/>
      <c r="AA265" s="1566"/>
      <c r="AB265" s="1567"/>
      <c r="AC265" s="1805"/>
      <c r="AD265" s="1805"/>
      <c r="AE265" s="1805"/>
      <c r="AF265" s="1805"/>
      <c r="AG265" s="1566"/>
      <c r="AH265" s="1145"/>
    </row>
    <row r="266" spans="1:34" ht="15" customHeight="1">
      <c r="A266" s="580"/>
      <c r="B266" s="1785">
        <f t="shared" si="134"/>
        <v>53</v>
      </c>
      <c r="C266" s="2567"/>
      <c r="D266" s="2573"/>
      <c r="E266" s="1612" t="s">
        <v>1602</v>
      </c>
      <c r="F266" s="1648"/>
      <c r="G266" s="1246"/>
      <c r="H266" s="1540"/>
      <c r="I266" s="1540"/>
      <c r="J266" s="1626"/>
      <c r="K266" s="1599"/>
      <c r="L266" s="1541"/>
      <c r="M266" s="1541"/>
      <c r="N266" s="1629" t="str">
        <f t="shared" si="132"/>
        <v/>
      </c>
      <c r="O266" s="1626"/>
      <c r="P266" s="1599"/>
      <c r="Q266" s="1541"/>
      <c r="R266" s="1541"/>
      <c r="S266" s="1629" t="str">
        <f t="shared" si="133"/>
        <v/>
      </c>
      <c r="T266" s="1770"/>
      <c r="U266" s="1887"/>
      <c r="V266" s="1560"/>
      <c r="W266" s="1560"/>
      <c r="X266" s="1560"/>
      <c r="Y266" s="1565"/>
      <c r="Z266" s="1560"/>
      <c r="AA266" s="1566"/>
      <c r="AB266" s="1567"/>
      <c r="AC266" s="1805"/>
      <c r="AD266" s="1805"/>
      <c r="AE266" s="1805"/>
      <c r="AF266" s="1805"/>
      <c r="AG266" s="1566"/>
      <c r="AH266" s="1145"/>
    </row>
    <row r="267" spans="1:34" ht="15" customHeight="1">
      <c r="A267" s="580"/>
      <c r="B267" s="1785">
        <f t="shared" si="134"/>
        <v>54</v>
      </c>
      <c r="C267" s="2564"/>
      <c r="D267" s="2574"/>
      <c r="E267" s="1612" t="s">
        <v>1603</v>
      </c>
      <c r="F267" s="1648"/>
      <c r="G267" s="1246"/>
      <c r="H267" s="1540"/>
      <c r="I267" s="1540"/>
      <c r="J267" s="1626"/>
      <c r="K267" s="1599"/>
      <c r="L267" s="1541"/>
      <c r="M267" s="1541"/>
      <c r="N267" s="1629" t="str">
        <f t="shared" si="132"/>
        <v/>
      </c>
      <c r="O267" s="1626"/>
      <c r="P267" s="1599"/>
      <c r="Q267" s="1541"/>
      <c r="R267" s="1541"/>
      <c r="S267" s="1629" t="str">
        <f t="shared" si="133"/>
        <v/>
      </c>
      <c r="T267" s="1770"/>
      <c r="U267" s="1887"/>
      <c r="V267" s="1560"/>
      <c r="W267" s="1560"/>
      <c r="X267" s="1560"/>
      <c r="Y267" s="1565"/>
      <c r="Z267" s="1560"/>
      <c r="AA267" s="1566"/>
      <c r="AB267" s="1567"/>
      <c r="AC267" s="1805"/>
      <c r="AD267" s="1805"/>
      <c r="AE267" s="1805"/>
      <c r="AF267" s="1805"/>
      <c r="AG267" s="1566"/>
      <c r="AH267" s="1145"/>
    </row>
    <row r="268" spans="1:34" ht="15" customHeight="1">
      <c r="A268" s="580"/>
      <c r="B268" s="1785">
        <f t="shared" si="134"/>
        <v>55</v>
      </c>
      <c r="C268" s="2557" t="s">
        <v>1592</v>
      </c>
      <c r="D268" s="2572" t="s">
        <v>1600</v>
      </c>
      <c r="E268" s="1612" t="s">
        <v>1601</v>
      </c>
      <c r="F268" s="1648"/>
      <c r="G268" s="1246"/>
      <c r="H268" s="1540"/>
      <c r="I268" s="1540"/>
      <c r="J268" s="1626"/>
      <c r="K268" s="1599"/>
      <c r="L268" s="1541"/>
      <c r="M268" s="1541"/>
      <c r="N268" s="1629" t="str">
        <f t="shared" si="132"/>
        <v/>
      </c>
      <c r="O268" s="1626"/>
      <c r="P268" s="1599"/>
      <c r="Q268" s="1541"/>
      <c r="R268" s="1541"/>
      <c r="S268" s="1629" t="str">
        <f t="shared" si="133"/>
        <v/>
      </c>
      <c r="T268" s="1770"/>
      <c r="U268" s="1887"/>
      <c r="V268" s="1560"/>
      <c r="W268" s="1560"/>
      <c r="X268" s="1560"/>
      <c r="Y268" s="1565"/>
      <c r="Z268" s="1560"/>
      <c r="AA268" s="1566"/>
      <c r="AB268" s="1567"/>
      <c r="AC268" s="1805"/>
      <c r="AD268" s="1805"/>
      <c r="AE268" s="1805"/>
      <c r="AF268" s="1805"/>
      <c r="AG268" s="1566"/>
      <c r="AH268" s="1145"/>
    </row>
    <row r="269" spans="1:34" ht="15" customHeight="1">
      <c r="A269" s="580"/>
      <c r="B269" s="1785">
        <f t="shared" si="134"/>
        <v>56</v>
      </c>
      <c r="C269" s="2567"/>
      <c r="D269" s="2573"/>
      <c r="E269" s="1612" t="s">
        <v>1602</v>
      </c>
      <c r="F269" s="1648"/>
      <c r="G269" s="1246"/>
      <c r="H269" s="1540"/>
      <c r="I269" s="1540"/>
      <c r="J269" s="1626"/>
      <c r="K269" s="1599"/>
      <c r="L269" s="1541"/>
      <c r="M269" s="1541"/>
      <c r="N269" s="1629" t="str">
        <f t="shared" si="132"/>
        <v/>
      </c>
      <c r="O269" s="1626"/>
      <c r="P269" s="1599"/>
      <c r="Q269" s="1541"/>
      <c r="R269" s="1541"/>
      <c r="S269" s="1629" t="str">
        <f t="shared" si="133"/>
        <v/>
      </c>
      <c r="T269" s="1770"/>
      <c r="U269" s="1887"/>
      <c r="V269" s="1560"/>
      <c r="W269" s="1560"/>
      <c r="X269" s="1560"/>
      <c r="Y269" s="1565"/>
      <c r="Z269" s="1560"/>
      <c r="AA269" s="1566"/>
      <c r="AB269" s="1567"/>
      <c r="AC269" s="1805"/>
      <c r="AD269" s="1805"/>
      <c r="AE269" s="1805"/>
      <c r="AF269" s="1805"/>
      <c r="AG269" s="1566"/>
      <c r="AH269" s="1145"/>
    </row>
    <row r="270" spans="1:34" ht="15" customHeight="1">
      <c r="A270" s="580"/>
      <c r="B270" s="1785">
        <f t="shared" si="134"/>
        <v>57</v>
      </c>
      <c r="C270" s="2567"/>
      <c r="D270" s="2574"/>
      <c r="E270" s="1612" t="s">
        <v>1603</v>
      </c>
      <c r="F270" s="1648"/>
      <c r="G270" s="1246"/>
      <c r="H270" s="1540"/>
      <c r="I270" s="1540"/>
      <c r="J270" s="1626"/>
      <c r="K270" s="1599"/>
      <c r="L270" s="1541"/>
      <c r="M270" s="1541"/>
      <c r="N270" s="1629" t="str">
        <f t="shared" si="132"/>
        <v/>
      </c>
      <c r="O270" s="1626"/>
      <c r="P270" s="1599"/>
      <c r="Q270" s="1541"/>
      <c r="R270" s="1541"/>
      <c r="S270" s="1629" t="str">
        <f t="shared" si="133"/>
        <v/>
      </c>
      <c r="T270" s="1770"/>
      <c r="U270" s="1887"/>
      <c r="V270" s="1560"/>
      <c r="W270" s="1560"/>
      <c r="X270" s="1560"/>
      <c r="Y270" s="1565"/>
      <c r="Z270" s="1560"/>
      <c r="AA270" s="1566"/>
      <c r="AB270" s="1567"/>
      <c r="AC270" s="1805"/>
      <c r="AD270" s="1805"/>
      <c r="AE270" s="1805"/>
      <c r="AF270" s="1805"/>
      <c r="AG270" s="1566"/>
      <c r="AH270" s="1145"/>
    </row>
    <row r="271" spans="1:34" ht="15" customHeight="1">
      <c r="A271" s="580"/>
      <c r="B271" s="1785">
        <f t="shared" si="134"/>
        <v>58</v>
      </c>
      <c r="C271" s="2567"/>
      <c r="D271" s="2572" t="s">
        <v>1634</v>
      </c>
      <c r="E271" s="1612" t="s">
        <v>1601</v>
      </c>
      <c r="F271" s="1648"/>
      <c r="G271" s="1246"/>
      <c r="H271" s="1540"/>
      <c r="I271" s="1540"/>
      <c r="J271" s="1626"/>
      <c r="K271" s="1599"/>
      <c r="L271" s="1541"/>
      <c r="M271" s="1541"/>
      <c r="N271" s="1629" t="str">
        <f t="shared" si="132"/>
        <v/>
      </c>
      <c r="O271" s="1626"/>
      <c r="P271" s="1599"/>
      <c r="Q271" s="1541"/>
      <c r="R271" s="1541"/>
      <c r="S271" s="1629" t="str">
        <f t="shared" si="133"/>
        <v/>
      </c>
      <c r="T271" s="1770"/>
      <c r="U271" s="1887"/>
      <c r="V271" s="1560"/>
      <c r="W271" s="1560"/>
      <c r="X271" s="1560"/>
      <c r="Y271" s="1565"/>
      <c r="Z271" s="1560"/>
      <c r="AA271" s="1566"/>
      <c r="AB271" s="1567"/>
      <c r="AC271" s="1805"/>
      <c r="AD271" s="1805"/>
      <c r="AE271" s="1805"/>
      <c r="AF271" s="1805"/>
      <c r="AG271" s="1566"/>
      <c r="AH271" s="1145"/>
    </row>
    <row r="272" spans="1:34" ht="15" customHeight="1">
      <c r="A272" s="580"/>
      <c r="B272" s="1785">
        <f t="shared" si="134"/>
        <v>59</v>
      </c>
      <c r="C272" s="2567"/>
      <c r="D272" s="2573"/>
      <c r="E272" s="1612" t="s">
        <v>1602</v>
      </c>
      <c r="F272" s="1648"/>
      <c r="G272" s="1246"/>
      <c r="H272" s="1540"/>
      <c r="I272" s="1540"/>
      <c r="J272" s="1626"/>
      <c r="K272" s="1599"/>
      <c r="L272" s="1541"/>
      <c r="M272" s="1541"/>
      <c r="N272" s="1629" t="str">
        <f t="shared" si="132"/>
        <v/>
      </c>
      <c r="O272" s="1626"/>
      <c r="P272" s="1599"/>
      <c r="Q272" s="1541"/>
      <c r="R272" s="1541"/>
      <c r="S272" s="1629" t="str">
        <f t="shared" si="133"/>
        <v/>
      </c>
      <c r="T272" s="1770"/>
      <c r="U272" s="1887"/>
      <c r="V272" s="1560"/>
      <c r="W272" s="1560"/>
      <c r="X272" s="1560"/>
      <c r="Y272" s="1565"/>
      <c r="Z272" s="1560"/>
      <c r="AA272" s="1566"/>
      <c r="AB272" s="1567"/>
      <c r="AC272" s="1805"/>
      <c r="AD272" s="1805"/>
      <c r="AE272" s="1805"/>
      <c r="AF272" s="1805"/>
      <c r="AG272" s="1566"/>
      <c r="AH272" s="1145"/>
    </row>
    <row r="273" spans="1:34" ht="15" customHeight="1">
      <c r="A273" s="580"/>
      <c r="B273" s="1785">
        <f t="shared" si="134"/>
        <v>60</v>
      </c>
      <c r="C273" s="2564"/>
      <c r="D273" s="2574"/>
      <c r="E273" s="1612" t="s">
        <v>1603</v>
      </c>
      <c r="F273" s="1648"/>
      <c r="G273" s="1246"/>
      <c r="H273" s="1540"/>
      <c r="I273" s="1540"/>
      <c r="J273" s="1626"/>
      <c r="K273" s="1599"/>
      <c r="L273" s="1541"/>
      <c r="M273" s="1541"/>
      <c r="N273" s="1629" t="str">
        <f t="shared" si="132"/>
        <v/>
      </c>
      <c r="O273" s="1626"/>
      <c r="P273" s="1599"/>
      <c r="Q273" s="1541"/>
      <c r="R273" s="1541"/>
      <c r="S273" s="1629" t="str">
        <f t="shared" si="133"/>
        <v/>
      </c>
      <c r="T273" s="1770"/>
      <c r="U273" s="1887"/>
      <c r="V273" s="1560"/>
      <c r="W273" s="1560"/>
      <c r="X273" s="1560"/>
      <c r="Y273" s="1565"/>
      <c r="Z273" s="1560"/>
      <c r="AA273" s="1566"/>
      <c r="AB273" s="1567"/>
      <c r="AC273" s="1805"/>
      <c r="AD273" s="1805"/>
      <c r="AE273" s="1805"/>
      <c r="AF273" s="1805"/>
      <c r="AG273" s="1566"/>
      <c r="AH273" s="1145"/>
    </row>
    <row r="274" spans="1:34" ht="15" customHeight="1">
      <c r="A274" s="580"/>
      <c r="B274" s="1785">
        <f t="shared" si="134"/>
        <v>61</v>
      </c>
      <c r="C274" s="2557" t="s">
        <v>1593</v>
      </c>
      <c r="D274" s="2572" t="s">
        <v>1600</v>
      </c>
      <c r="E274" s="1612" t="s">
        <v>1601</v>
      </c>
      <c r="F274" s="1648"/>
      <c r="G274" s="1246"/>
      <c r="H274" s="1540"/>
      <c r="I274" s="1540"/>
      <c r="J274" s="1626"/>
      <c r="K274" s="1599"/>
      <c r="L274" s="1541"/>
      <c r="M274" s="1541"/>
      <c r="N274" s="1629" t="str">
        <f t="shared" si="132"/>
        <v/>
      </c>
      <c r="O274" s="1626"/>
      <c r="P274" s="1599"/>
      <c r="Q274" s="1541"/>
      <c r="R274" s="1541"/>
      <c r="S274" s="1629" t="str">
        <f t="shared" si="133"/>
        <v/>
      </c>
      <c r="T274" s="1770"/>
      <c r="U274" s="1887"/>
      <c r="V274" s="1560"/>
      <c r="W274" s="1560"/>
      <c r="X274" s="1560"/>
      <c r="Y274" s="1565"/>
      <c r="Z274" s="1560"/>
      <c r="AA274" s="1566"/>
      <c r="AB274" s="1567"/>
      <c r="AC274" s="1805"/>
      <c r="AD274" s="1805"/>
      <c r="AE274" s="1805"/>
      <c r="AF274" s="1805"/>
      <c r="AG274" s="1566"/>
      <c r="AH274" s="1145"/>
    </row>
    <row r="275" spans="1:34" ht="15" customHeight="1">
      <c r="A275" s="580"/>
      <c r="B275" s="1785">
        <f t="shared" si="134"/>
        <v>62</v>
      </c>
      <c r="C275" s="2567"/>
      <c r="D275" s="2573"/>
      <c r="E275" s="1612" t="s">
        <v>1602</v>
      </c>
      <c r="F275" s="1648"/>
      <c r="G275" s="1246"/>
      <c r="H275" s="1540"/>
      <c r="I275" s="1540"/>
      <c r="J275" s="1626"/>
      <c r="K275" s="1599"/>
      <c r="L275" s="1541"/>
      <c r="M275" s="1541"/>
      <c r="N275" s="1629" t="str">
        <f t="shared" si="132"/>
        <v/>
      </c>
      <c r="O275" s="1626"/>
      <c r="P275" s="1599"/>
      <c r="Q275" s="1541"/>
      <c r="R275" s="1541"/>
      <c r="S275" s="1629" t="str">
        <f t="shared" si="133"/>
        <v/>
      </c>
      <c r="T275" s="1770"/>
      <c r="U275" s="1887"/>
      <c r="V275" s="1560"/>
      <c r="W275" s="1560"/>
      <c r="X275" s="1560"/>
      <c r="Y275" s="1565"/>
      <c r="Z275" s="1560"/>
      <c r="AA275" s="1566"/>
      <c r="AB275" s="1567"/>
      <c r="AC275" s="1805"/>
      <c r="AD275" s="1805"/>
      <c r="AE275" s="1805"/>
      <c r="AF275" s="1805"/>
      <c r="AG275" s="1566"/>
      <c r="AH275" s="1145"/>
    </row>
    <row r="276" spans="1:34" ht="15" customHeight="1">
      <c r="A276" s="580"/>
      <c r="B276" s="1785">
        <f t="shared" si="134"/>
        <v>63</v>
      </c>
      <c r="C276" s="2567"/>
      <c r="D276" s="2574"/>
      <c r="E276" s="1612" t="s">
        <v>1603</v>
      </c>
      <c r="F276" s="1648"/>
      <c r="G276" s="1246"/>
      <c r="H276" s="1540"/>
      <c r="I276" s="1540"/>
      <c r="J276" s="1626"/>
      <c r="K276" s="1599"/>
      <c r="L276" s="1541"/>
      <c r="M276" s="1541"/>
      <c r="N276" s="1629" t="str">
        <f t="shared" si="132"/>
        <v/>
      </c>
      <c r="O276" s="1626"/>
      <c r="P276" s="1599"/>
      <c r="Q276" s="1541"/>
      <c r="R276" s="1541"/>
      <c r="S276" s="1629" t="str">
        <f t="shared" si="133"/>
        <v/>
      </c>
      <c r="T276" s="1770"/>
      <c r="U276" s="1887"/>
      <c r="V276" s="1560"/>
      <c r="W276" s="1560"/>
      <c r="X276" s="1560"/>
      <c r="Y276" s="1565"/>
      <c r="Z276" s="1560"/>
      <c r="AA276" s="1566"/>
      <c r="AB276" s="1567"/>
      <c r="AC276" s="1805"/>
      <c r="AD276" s="1805"/>
      <c r="AE276" s="1805"/>
      <c r="AF276" s="1805"/>
      <c r="AG276" s="1566"/>
      <c r="AH276" s="1145"/>
    </row>
    <row r="277" spans="1:34" ht="15" customHeight="1">
      <c r="A277" s="580"/>
      <c r="B277" s="1785">
        <f t="shared" si="134"/>
        <v>64</v>
      </c>
      <c r="C277" s="2567"/>
      <c r="D277" s="2572" t="s">
        <v>1634</v>
      </c>
      <c r="E277" s="1612" t="s">
        <v>1601</v>
      </c>
      <c r="F277" s="1648"/>
      <c r="G277" s="1246"/>
      <c r="H277" s="1540"/>
      <c r="I277" s="1540"/>
      <c r="J277" s="1626"/>
      <c r="K277" s="1599"/>
      <c r="L277" s="1541"/>
      <c r="M277" s="1541"/>
      <c r="N277" s="1629" t="str">
        <f t="shared" si="132"/>
        <v/>
      </c>
      <c r="O277" s="1626"/>
      <c r="P277" s="1599"/>
      <c r="Q277" s="1541"/>
      <c r="R277" s="1541"/>
      <c r="S277" s="1629" t="str">
        <f t="shared" si="133"/>
        <v/>
      </c>
      <c r="T277" s="1770"/>
      <c r="U277" s="1887"/>
      <c r="V277" s="1560"/>
      <c r="W277" s="1560"/>
      <c r="X277" s="1560"/>
      <c r="Y277" s="1565"/>
      <c r="Z277" s="1560"/>
      <c r="AA277" s="1566"/>
      <c r="AB277" s="1567"/>
      <c r="AC277" s="1805"/>
      <c r="AD277" s="1805"/>
      <c r="AE277" s="1805"/>
      <c r="AF277" s="1805"/>
      <c r="AG277" s="1566"/>
      <c r="AH277" s="1145"/>
    </row>
    <row r="278" spans="1:34" ht="15" customHeight="1">
      <c r="A278" s="580"/>
      <c r="B278" s="1785">
        <f t="shared" si="134"/>
        <v>65</v>
      </c>
      <c r="C278" s="2567"/>
      <c r="D278" s="2573"/>
      <c r="E278" s="1612" t="s">
        <v>1602</v>
      </c>
      <c r="F278" s="1648"/>
      <c r="G278" s="1246"/>
      <c r="H278" s="1540"/>
      <c r="I278" s="1540"/>
      <c r="J278" s="1626"/>
      <c r="K278" s="1599"/>
      <c r="L278" s="1541"/>
      <c r="M278" s="1541"/>
      <c r="N278" s="1629" t="str">
        <f t="shared" ref="N278:N286" si="135">IF(K278&gt;0,M278/K278, "")</f>
        <v/>
      </c>
      <c r="O278" s="1626"/>
      <c r="P278" s="1599"/>
      <c r="Q278" s="1541"/>
      <c r="R278" s="1541"/>
      <c r="S278" s="1629" t="str">
        <f t="shared" ref="S278:S286" si="136">IF(P278&gt;0,R278/P278, "")</f>
        <v/>
      </c>
      <c r="T278" s="1770"/>
      <c r="U278" s="1887"/>
      <c r="V278" s="1560"/>
      <c r="W278" s="1560"/>
      <c r="X278" s="1560"/>
      <c r="Y278" s="1565"/>
      <c r="Z278" s="1560"/>
      <c r="AA278" s="1566"/>
      <c r="AB278" s="1567"/>
      <c r="AC278" s="1805"/>
      <c r="AD278" s="1805"/>
      <c r="AE278" s="1805"/>
      <c r="AF278" s="1805"/>
      <c r="AG278" s="1566"/>
      <c r="AH278" s="1145"/>
    </row>
    <row r="279" spans="1:34" ht="15" customHeight="1">
      <c r="A279" s="580"/>
      <c r="B279" s="1785">
        <f t="shared" ref="B279:B286" si="137">B278+1</f>
        <v>66</v>
      </c>
      <c r="C279" s="2564"/>
      <c r="D279" s="2574"/>
      <c r="E279" s="1612" t="s">
        <v>1603</v>
      </c>
      <c r="F279" s="1648"/>
      <c r="G279" s="1246"/>
      <c r="H279" s="1540"/>
      <c r="I279" s="1540"/>
      <c r="J279" s="1626"/>
      <c r="K279" s="1599"/>
      <c r="L279" s="1541"/>
      <c r="M279" s="1541"/>
      <c r="N279" s="1629" t="str">
        <f t="shared" si="135"/>
        <v/>
      </c>
      <c r="O279" s="1626"/>
      <c r="P279" s="1599"/>
      <c r="Q279" s="1541"/>
      <c r="R279" s="1541"/>
      <c r="S279" s="1629" t="str">
        <f t="shared" si="136"/>
        <v/>
      </c>
      <c r="T279" s="1770"/>
      <c r="U279" s="1887"/>
      <c r="V279" s="1560"/>
      <c r="W279" s="1560"/>
      <c r="X279" s="1560"/>
      <c r="Y279" s="1565"/>
      <c r="Z279" s="1560"/>
      <c r="AA279" s="1566"/>
      <c r="AB279" s="1567"/>
      <c r="AC279" s="1805"/>
      <c r="AD279" s="1805"/>
      <c r="AE279" s="1805"/>
      <c r="AF279" s="1805"/>
      <c r="AG279" s="1566"/>
      <c r="AH279" s="1145"/>
    </row>
    <row r="280" spans="1:34" ht="15" customHeight="1">
      <c r="A280" s="580"/>
      <c r="B280" s="1785">
        <f t="shared" si="137"/>
        <v>67</v>
      </c>
      <c r="C280" s="2554" t="s">
        <v>1594</v>
      </c>
      <c r="D280" s="2584" t="s">
        <v>1600</v>
      </c>
      <c r="E280" s="1612" t="s">
        <v>1601</v>
      </c>
      <c r="F280" s="1648"/>
      <c r="G280" s="2098"/>
      <c r="H280" s="1540"/>
      <c r="I280" s="1540"/>
      <c r="J280" s="1626"/>
      <c r="K280" s="1599"/>
      <c r="L280" s="1541"/>
      <c r="M280" s="1541"/>
      <c r="N280" s="1629" t="str">
        <f t="shared" si="135"/>
        <v/>
      </c>
      <c r="O280" s="1626"/>
      <c r="P280" s="1599"/>
      <c r="Q280" s="1541"/>
      <c r="R280" s="1541"/>
      <c r="S280" s="1629" t="str">
        <f t="shared" si="136"/>
        <v/>
      </c>
      <c r="T280" s="1770"/>
      <c r="U280" s="1887"/>
      <c r="V280" s="1560"/>
      <c r="W280" s="1560"/>
      <c r="X280" s="1560"/>
      <c r="Y280" s="1565"/>
      <c r="Z280" s="1560"/>
      <c r="AA280" s="1566"/>
      <c r="AB280" s="1567"/>
      <c r="AC280" s="1805"/>
      <c r="AD280" s="1805"/>
      <c r="AE280" s="1805"/>
      <c r="AF280" s="1805"/>
      <c r="AG280" s="1566"/>
      <c r="AH280" s="1145"/>
    </row>
    <row r="281" spans="1:34" ht="15" customHeight="1">
      <c r="A281" s="580"/>
      <c r="B281" s="1785">
        <f t="shared" si="137"/>
        <v>68</v>
      </c>
      <c r="C281" s="2554"/>
      <c r="D281" s="2584"/>
      <c r="E281" s="1612" t="s">
        <v>1602</v>
      </c>
      <c r="F281" s="1648"/>
      <c r="G281" s="1246"/>
      <c r="H281" s="1540"/>
      <c r="I281" s="1540"/>
      <c r="J281" s="1626"/>
      <c r="K281" s="1599"/>
      <c r="L281" s="1541"/>
      <c r="M281" s="1541"/>
      <c r="N281" s="1629" t="str">
        <f t="shared" si="135"/>
        <v/>
      </c>
      <c r="O281" s="1626"/>
      <c r="P281" s="1599"/>
      <c r="Q281" s="1541"/>
      <c r="R281" s="1541"/>
      <c r="S281" s="1629" t="str">
        <f t="shared" si="136"/>
        <v/>
      </c>
      <c r="T281" s="1770"/>
      <c r="U281" s="1887"/>
      <c r="V281" s="1560"/>
      <c r="W281" s="1560"/>
      <c r="X281" s="1560"/>
      <c r="Y281" s="1565"/>
      <c r="Z281" s="1560"/>
      <c r="AA281" s="1566"/>
      <c r="AB281" s="1567"/>
      <c r="AC281" s="1805"/>
      <c r="AD281" s="1805"/>
      <c r="AE281" s="1805"/>
      <c r="AF281" s="1805"/>
      <c r="AG281" s="1566"/>
      <c r="AH281" s="1145"/>
    </row>
    <row r="282" spans="1:34" ht="15" customHeight="1">
      <c r="A282" s="580"/>
      <c r="B282" s="1785">
        <f t="shared" si="137"/>
        <v>69</v>
      </c>
      <c r="C282" s="2554"/>
      <c r="D282" s="2584"/>
      <c r="E282" s="1612" t="s">
        <v>1603</v>
      </c>
      <c r="F282" s="1648"/>
      <c r="G282" s="1246"/>
      <c r="H282" s="1540"/>
      <c r="I282" s="1540"/>
      <c r="J282" s="1626"/>
      <c r="K282" s="1599"/>
      <c r="L282" s="1541"/>
      <c r="M282" s="1541"/>
      <c r="N282" s="1629" t="str">
        <f t="shared" si="135"/>
        <v/>
      </c>
      <c r="O282" s="1626"/>
      <c r="P282" s="1599"/>
      <c r="Q282" s="1541"/>
      <c r="R282" s="1541"/>
      <c r="S282" s="1629" t="str">
        <f t="shared" si="136"/>
        <v/>
      </c>
      <c r="T282" s="1770"/>
      <c r="U282" s="1887"/>
      <c r="V282" s="1560"/>
      <c r="W282" s="1560"/>
      <c r="X282" s="1560"/>
      <c r="Y282" s="1565"/>
      <c r="Z282" s="1560"/>
      <c r="AA282" s="1566"/>
      <c r="AB282" s="1567"/>
      <c r="AC282" s="1805"/>
      <c r="AD282" s="1805"/>
      <c r="AE282" s="1805"/>
      <c r="AF282" s="1805"/>
      <c r="AG282" s="1566"/>
      <c r="AH282" s="1145"/>
    </row>
    <row r="283" spans="1:34" ht="15" customHeight="1">
      <c r="A283" s="580"/>
      <c r="B283" s="1785">
        <f t="shared" si="137"/>
        <v>70</v>
      </c>
      <c r="C283" s="2554"/>
      <c r="D283" s="2584" t="s">
        <v>1634</v>
      </c>
      <c r="E283" s="1612" t="s">
        <v>1601</v>
      </c>
      <c r="F283" s="1648"/>
      <c r="G283" s="1246"/>
      <c r="H283" s="1540"/>
      <c r="I283" s="1540"/>
      <c r="J283" s="1626"/>
      <c r="K283" s="1599"/>
      <c r="L283" s="1541"/>
      <c r="M283" s="1541"/>
      <c r="N283" s="1629" t="str">
        <f t="shared" si="135"/>
        <v/>
      </c>
      <c r="O283" s="1626"/>
      <c r="P283" s="1599"/>
      <c r="Q283" s="1541"/>
      <c r="R283" s="1541"/>
      <c r="S283" s="1629" t="str">
        <f t="shared" si="136"/>
        <v/>
      </c>
      <c r="T283" s="1770"/>
      <c r="U283" s="1887"/>
      <c r="V283" s="1560"/>
      <c r="W283" s="1560"/>
      <c r="X283" s="1560"/>
      <c r="Y283" s="1565"/>
      <c r="Z283" s="1560"/>
      <c r="AA283" s="1566"/>
      <c r="AB283" s="1567"/>
      <c r="AC283" s="1805"/>
      <c r="AD283" s="1805"/>
      <c r="AE283" s="1805"/>
      <c r="AF283" s="1805"/>
      <c r="AG283" s="1566"/>
      <c r="AH283" s="1145"/>
    </row>
    <row r="284" spans="1:34" ht="15" customHeight="1">
      <c r="A284" s="580"/>
      <c r="B284" s="1785">
        <f t="shared" si="137"/>
        <v>71</v>
      </c>
      <c r="C284" s="2554"/>
      <c r="D284" s="2584"/>
      <c r="E284" s="1612" t="s">
        <v>1602</v>
      </c>
      <c r="F284" s="1648"/>
      <c r="G284" s="1246"/>
      <c r="H284" s="1540"/>
      <c r="I284" s="1540"/>
      <c r="J284" s="1626"/>
      <c r="K284" s="1599"/>
      <c r="L284" s="1541"/>
      <c r="M284" s="1541"/>
      <c r="N284" s="1629" t="str">
        <f t="shared" si="135"/>
        <v/>
      </c>
      <c r="O284" s="1626"/>
      <c r="P284" s="1599"/>
      <c r="Q284" s="1541"/>
      <c r="R284" s="1541"/>
      <c r="S284" s="1629" t="str">
        <f t="shared" si="136"/>
        <v/>
      </c>
      <c r="T284" s="1770"/>
      <c r="U284" s="1887"/>
      <c r="V284" s="1560"/>
      <c r="W284" s="1560"/>
      <c r="X284" s="1560"/>
      <c r="Y284" s="1565"/>
      <c r="Z284" s="1560"/>
      <c r="AA284" s="1566"/>
      <c r="AB284" s="1567"/>
      <c r="AC284" s="1805"/>
      <c r="AD284" s="1805"/>
      <c r="AE284" s="1805"/>
      <c r="AF284" s="1805"/>
      <c r="AG284" s="1566"/>
      <c r="AH284" s="1145"/>
    </row>
    <row r="285" spans="1:34" ht="15" customHeight="1">
      <c r="A285" s="580"/>
      <c r="B285" s="1837">
        <f t="shared" si="137"/>
        <v>72</v>
      </c>
      <c r="C285" s="2555"/>
      <c r="D285" s="2585"/>
      <c r="E285" s="1485" t="s">
        <v>1603</v>
      </c>
      <c r="F285" s="1662"/>
      <c r="G285" s="1246"/>
      <c r="H285" s="1540"/>
      <c r="I285" s="1540"/>
      <c r="J285" s="1626"/>
      <c r="K285" s="1599"/>
      <c r="L285" s="1541"/>
      <c r="M285" s="1541"/>
      <c r="N285" s="1629" t="str">
        <f t="shared" si="135"/>
        <v/>
      </c>
      <c r="O285" s="1626"/>
      <c r="P285" s="1599"/>
      <c r="Q285" s="1541"/>
      <c r="R285" s="1541"/>
      <c r="S285" s="1629" t="str">
        <f t="shared" si="136"/>
        <v/>
      </c>
      <c r="T285" s="1747"/>
      <c r="U285" s="1743"/>
      <c r="V285" s="1526"/>
      <c r="W285" s="1526"/>
      <c r="X285" s="1526"/>
      <c r="Y285" s="1528"/>
      <c r="Z285" s="1526"/>
      <c r="AA285" s="1545"/>
      <c r="AB285" s="1530"/>
      <c r="AC285" s="1805"/>
      <c r="AD285" s="1805"/>
      <c r="AE285" s="1805"/>
      <c r="AF285" s="1805"/>
      <c r="AG285" s="1545"/>
      <c r="AH285" s="1145"/>
    </row>
    <row r="286" spans="1:34" ht="15" customHeight="1">
      <c r="A286" s="580"/>
      <c r="B286" s="1671">
        <f t="shared" si="137"/>
        <v>73</v>
      </c>
      <c r="C286" s="1615" t="s">
        <v>1497</v>
      </c>
      <c r="D286" s="1553"/>
      <c r="E286" s="1554"/>
      <c r="F286" s="1554"/>
      <c r="G286" s="1371">
        <f t="shared" ref="G286:M286" si="138">SUM(G214:G285)</f>
        <v>0</v>
      </c>
      <c r="H286" s="1622">
        <f t="shared" si="138"/>
        <v>0</v>
      </c>
      <c r="I286" s="1622">
        <f t="shared" si="138"/>
        <v>0</v>
      </c>
      <c r="J286" s="1908">
        <f t="shared" si="138"/>
        <v>0</v>
      </c>
      <c r="K286" s="1622">
        <f t="shared" si="138"/>
        <v>0</v>
      </c>
      <c r="L286" s="1622">
        <f t="shared" si="138"/>
        <v>0</v>
      </c>
      <c r="M286" s="1622">
        <f t="shared" si="138"/>
        <v>0</v>
      </c>
      <c r="N286" s="1625" t="str">
        <f t="shared" si="135"/>
        <v/>
      </c>
      <c r="O286" s="1908">
        <f>SUM(O214:O285)</f>
        <v>0</v>
      </c>
      <c r="P286" s="1622">
        <f>SUM(P214:P285)</f>
        <v>0</v>
      </c>
      <c r="Q286" s="1622">
        <f>SUM(Q214:Q285)</f>
        <v>0</v>
      </c>
      <c r="R286" s="1622">
        <f>SUM(R214:R285)</f>
        <v>0</v>
      </c>
      <c r="S286" s="1625" t="str">
        <f t="shared" si="136"/>
        <v/>
      </c>
      <c r="T286" s="1688"/>
      <c r="U286" s="1886"/>
      <c r="V286" s="1568"/>
      <c r="W286" s="1568"/>
      <c r="X286" s="1568"/>
      <c r="Y286" s="1576"/>
      <c r="Z286" s="1568"/>
      <c r="AA286" s="1576"/>
      <c r="AB286" s="1574"/>
      <c r="AC286" s="1805"/>
      <c r="AD286" s="1805"/>
      <c r="AE286" s="1805"/>
      <c r="AF286" s="1805"/>
      <c r="AG286" s="1573"/>
      <c r="AH286" s="1145"/>
    </row>
    <row r="287" spans="1:34" s="1805" customFormat="1" ht="45" customHeight="1">
      <c r="A287" s="1451" t="s">
        <v>1494</v>
      </c>
      <c r="B287" s="1474"/>
      <c r="C287" s="1803"/>
      <c r="D287" s="1804"/>
      <c r="E287" s="1804"/>
      <c r="F287" s="1804"/>
      <c r="G287" s="2086"/>
      <c r="H287" s="1804"/>
      <c r="I287" s="1804"/>
      <c r="AH287" s="1806"/>
    </row>
    <row r="288" spans="1:34" s="1805" customFormat="1" ht="45" customHeight="1">
      <c r="A288" s="1451" t="s">
        <v>1635</v>
      </c>
      <c r="B288" s="1474"/>
      <c r="C288" s="1803"/>
      <c r="D288" s="1804"/>
      <c r="E288" s="1804"/>
      <c r="F288" s="1804"/>
      <c r="G288" s="2086"/>
      <c r="H288" s="1804"/>
      <c r="I288" s="1804"/>
      <c r="AH288" s="1806"/>
    </row>
    <row r="289" spans="1:34" s="965" customFormat="1" ht="45" customHeight="1">
      <c r="A289" s="1452" t="s">
        <v>1636</v>
      </c>
      <c r="B289" s="1807"/>
      <c r="C289" s="1579"/>
      <c r="D289" s="1185"/>
      <c r="E289" s="1185"/>
      <c r="F289" s="1185"/>
      <c r="G289" s="1169"/>
      <c r="H289" s="1185"/>
      <c r="I289" s="1185"/>
      <c r="AC289" s="1805"/>
      <c r="AD289" s="1805"/>
      <c r="AE289" s="1805"/>
      <c r="AF289" s="1805"/>
      <c r="AH289" s="1145"/>
    </row>
    <row r="290" spans="1:34" ht="15" customHeight="1">
      <c r="A290" s="580"/>
      <c r="B290" s="1518">
        <v>1</v>
      </c>
      <c r="C290" s="2566" t="s">
        <v>1595</v>
      </c>
      <c r="D290" s="1835" t="s">
        <v>1672</v>
      </c>
      <c r="E290" s="1651"/>
      <c r="F290" s="1647"/>
      <c r="G290" s="1244"/>
      <c r="H290" s="1559"/>
      <c r="I290" s="1559"/>
      <c r="J290" s="1624"/>
      <c r="K290" s="1620"/>
      <c r="L290" s="1536"/>
      <c r="M290" s="1536"/>
      <c r="N290" s="1628" t="str">
        <f t="shared" ref="N290:N302" si="139">IF(K290&gt;0,M290/K290, "")</f>
        <v/>
      </c>
      <c r="O290" s="1624"/>
      <c r="P290" s="1620"/>
      <c r="Q290" s="1536"/>
      <c r="R290" s="1536"/>
      <c r="S290" s="1628" t="str">
        <f t="shared" ref="S290:S302" si="140">IF(P290&gt;0,R290/P290, "")</f>
        <v/>
      </c>
      <c r="T290" s="1624"/>
      <c r="U290" s="1620"/>
      <c r="V290" s="1537"/>
      <c r="W290" s="1538"/>
      <c r="X290" s="1538"/>
      <c r="Y290" s="1536"/>
      <c r="Z290" s="1634" t="str">
        <f t="shared" ref="Z290:Z302" si="141">IF(T290&gt;0,Y290/T290, "")</f>
        <v/>
      </c>
      <c r="AA290" s="1536"/>
      <c r="AB290" s="1667"/>
      <c r="AC290" s="1805"/>
      <c r="AD290" s="1805"/>
      <c r="AE290" s="1805"/>
      <c r="AF290" s="1805"/>
      <c r="AG290" s="1910">
        <f t="shared" ref="AG290:AG302" si="142">T290-U290</f>
        <v>0</v>
      </c>
      <c r="AH290" s="1145"/>
    </row>
    <row r="291" spans="1:34" ht="15" customHeight="1">
      <c r="A291" s="580"/>
      <c r="B291" s="1839">
        <f t="shared" ref="B291:B302" si="143">B290+1</f>
        <v>2</v>
      </c>
      <c r="C291" s="2564"/>
      <c r="D291" s="1843" t="s">
        <v>1673</v>
      </c>
      <c r="E291" s="1659"/>
      <c r="F291" s="1650"/>
      <c r="G291" s="1246"/>
      <c r="H291" s="1540"/>
      <c r="I291" s="1540"/>
      <c r="J291" s="1626"/>
      <c r="K291" s="1599"/>
      <c r="L291" s="1541"/>
      <c r="M291" s="1541"/>
      <c r="N291" s="1629" t="str">
        <f t="shared" si="139"/>
        <v/>
      </c>
      <c r="O291" s="1626"/>
      <c r="P291" s="1599"/>
      <c r="Q291" s="1541"/>
      <c r="R291" s="1541"/>
      <c r="S291" s="1629" t="str">
        <f t="shared" si="140"/>
        <v/>
      </c>
      <c r="T291" s="1626"/>
      <c r="U291" s="1599"/>
      <c r="V291" s="1542"/>
      <c r="W291" s="1543"/>
      <c r="X291" s="1543"/>
      <c r="Y291" s="1541"/>
      <c r="Z291" s="1635" t="str">
        <f t="shared" si="141"/>
        <v/>
      </c>
      <c r="AA291" s="1541"/>
      <c r="AB291" s="1668"/>
      <c r="AC291" s="1805"/>
      <c r="AD291" s="1805"/>
      <c r="AE291" s="1805"/>
      <c r="AF291" s="1805"/>
      <c r="AG291" s="1911">
        <f t="shared" si="142"/>
        <v>0</v>
      </c>
      <c r="AH291" s="1145"/>
    </row>
    <row r="292" spans="1:34" ht="15" customHeight="1">
      <c r="A292" s="580"/>
      <c r="B292" s="1839">
        <f t="shared" si="143"/>
        <v>3</v>
      </c>
      <c r="C292" s="2557" t="s">
        <v>1596</v>
      </c>
      <c r="D292" s="1843" t="s">
        <v>1672</v>
      </c>
      <c r="E292" s="1659"/>
      <c r="F292" s="1650"/>
      <c r="G292" s="1246"/>
      <c r="H292" s="1540"/>
      <c r="I292" s="1540"/>
      <c r="J292" s="1626"/>
      <c r="K292" s="1599"/>
      <c r="L292" s="1541"/>
      <c r="M292" s="1541"/>
      <c r="N292" s="1629" t="str">
        <f t="shared" si="139"/>
        <v/>
      </c>
      <c r="O292" s="1626"/>
      <c r="P292" s="1599"/>
      <c r="Q292" s="1541"/>
      <c r="R292" s="1541"/>
      <c r="S292" s="1629" t="str">
        <f t="shared" si="140"/>
        <v/>
      </c>
      <c r="T292" s="1626"/>
      <c r="U292" s="1599"/>
      <c r="V292" s="1542"/>
      <c r="W292" s="1543"/>
      <c r="X292" s="1543"/>
      <c r="Y292" s="1541"/>
      <c r="Z292" s="1635" t="str">
        <f t="shared" si="141"/>
        <v/>
      </c>
      <c r="AA292" s="1541"/>
      <c r="AB292" s="1668"/>
      <c r="AC292" s="1805"/>
      <c r="AD292" s="1805"/>
      <c r="AE292" s="1805"/>
      <c r="AF292" s="1805"/>
      <c r="AG292" s="1911">
        <f t="shared" si="142"/>
        <v>0</v>
      </c>
      <c r="AH292" s="1145"/>
    </row>
    <row r="293" spans="1:34" ht="15" customHeight="1">
      <c r="A293" s="580"/>
      <c r="B293" s="1839">
        <f t="shared" si="143"/>
        <v>4</v>
      </c>
      <c r="C293" s="2564"/>
      <c r="D293" s="1843" t="s">
        <v>1673</v>
      </c>
      <c r="E293" s="1659"/>
      <c r="F293" s="1650"/>
      <c r="G293" s="1246"/>
      <c r="H293" s="1540"/>
      <c r="I293" s="1540"/>
      <c r="J293" s="1626"/>
      <c r="K293" s="1599"/>
      <c r="L293" s="1541"/>
      <c r="M293" s="1541"/>
      <c r="N293" s="1629" t="str">
        <f t="shared" si="139"/>
        <v/>
      </c>
      <c r="O293" s="1626"/>
      <c r="P293" s="1599"/>
      <c r="Q293" s="1541"/>
      <c r="R293" s="1541"/>
      <c r="S293" s="1629" t="str">
        <f t="shared" si="140"/>
        <v/>
      </c>
      <c r="T293" s="1626"/>
      <c r="U293" s="1599"/>
      <c r="V293" s="1542"/>
      <c r="W293" s="1543"/>
      <c r="X293" s="1543"/>
      <c r="Y293" s="1541"/>
      <c r="Z293" s="1635" t="str">
        <f t="shared" si="141"/>
        <v/>
      </c>
      <c r="AA293" s="1541"/>
      <c r="AB293" s="1668"/>
      <c r="AC293" s="1805"/>
      <c r="AD293" s="1805"/>
      <c r="AE293" s="1805"/>
      <c r="AF293" s="1805"/>
      <c r="AG293" s="1911">
        <f t="shared" si="142"/>
        <v>0</v>
      </c>
      <c r="AH293" s="1145"/>
    </row>
    <row r="294" spans="1:34" ht="15" customHeight="1">
      <c r="A294" s="580"/>
      <c r="B294" s="1839">
        <f t="shared" si="143"/>
        <v>5</v>
      </c>
      <c r="C294" s="2557" t="s">
        <v>1604</v>
      </c>
      <c r="D294" s="1843" t="s">
        <v>1672</v>
      </c>
      <c r="E294" s="1659"/>
      <c r="F294" s="1650"/>
      <c r="G294" s="1246"/>
      <c r="H294" s="1540"/>
      <c r="I294" s="1540"/>
      <c r="J294" s="1626"/>
      <c r="K294" s="1599"/>
      <c r="L294" s="1541"/>
      <c r="M294" s="1541"/>
      <c r="N294" s="1629" t="str">
        <f t="shared" si="139"/>
        <v/>
      </c>
      <c r="O294" s="1626"/>
      <c r="P294" s="1599"/>
      <c r="Q294" s="1541"/>
      <c r="R294" s="1541"/>
      <c r="S294" s="1629" t="str">
        <f t="shared" si="140"/>
        <v/>
      </c>
      <c r="T294" s="1626"/>
      <c r="U294" s="1599"/>
      <c r="V294" s="1542"/>
      <c r="W294" s="1543"/>
      <c r="X294" s="1543"/>
      <c r="Y294" s="1541"/>
      <c r="Z294" s="1635" t="str">
        <f t="shared" si="141"/>
        <v/>
      </c>
      <c r="AA294" s="1541"/>
      <c r="AB294" s="1668"/>
      <c r="AC294" s="1805"/>
      <c r="AD294" s="1805"/>
      <c r="AE294" s="1805"/>
      <c r="AF294" s="1805"/>
      <c r="AG294" s="1911">
        <f t="shared" si="142"/>
        <v>0</v>
      </c>
      <c r="AH294" s="1145"/>
    </row>
    <row r="295" spans="1:34" ht="15" customHeight="1">
      <c r="A295" s="580"/>
      <c r="B295" s="1839">
        <f t="shared" si="143"/>
        <v>6</v>
      </c>
      <c r="C295" s="2564"/>
      <c r="D295" s="1843" t="s">
        <v>1673</v>
      </c>
      <c r="E295" s="1659"/>
      <c r="F295" s="1650"/>
      <c r="G295" s="1246"/>
      <c r="H295" s="1540"/>
      <c r="I295" s="1540"/>
      <c r="J295" s="1626"/>
      <c r="K295" s="1599"/>
      <c r="L295" s="1541"/>
      <c r="M295" s="1541"/>
      <c r="N295" s="1629" t="str">
        <f t="shared" si="139"/>
        <v/>
      </c>
      <c r="O295" s="1626"/>
      <c r="P295" s="1599"/>
      <c r="Q295" s="1541"/>
      <c r="R295" s="1541"/>
      <c r="S295" s="1629" t="str">
        <f t="shared" si="140"/>
        <v/>
      </c>
      <c r="T295" s="1626"/>
      <c r="U295" s="1599"/>
      <c r="V295" s="1542"/>
      <c r="W295" s="1543"/>
      <c r="X295" s="1543"/>
      <c r="Y295" s="1541"/>
      <c r="Z295" s="1635" t="str">
        <f t="shared" si="141"/>
        <v/>
      </c>
      <c r="AA295" s="1541"/>
      <c r="AB295" s="1668"/>
      <c r="AC295" s="1805"/>
      <c r="AD295" s="1805"/>
      <c r="AE295" s="1805"/>
      <c r="AF295" s="1805"/>
      <c r="AG295" s="1911">
        <f t="shared" si="142"/>
        <v>0</v>
      </c>
      <c r="AH295" s="1145"/>
    </row>
    <row r="296" spans="1:34" ht="15" customHeight="1">
      <c r="A296" s="580"/>
      <c r="B296" s="1839">
        <f t="shared" si="143"/>
        <v>7</v>
      </c>
      <c r="C296" s="2557" t="s">
        <v>1758</v>
      </c>
      <c r="D296" s="1843" t="s">
        <v>1672</v>
      </c>
      <c r="E296" s="1659"/>
      <c r="F296" s="1650"/>
      <c r="G296" s="1246"/>
      <c r="H296" s="1540"/>
      <c r="I296" s="1540"/>
      <c r="J296" s="1626"/>
      <c r="K296" s="1599"/>
      <c r="L296" s="1541"/>
      <c r="M296" s="1541"/>
      <c r="N296" s="1629" t="str">
        <f t="shared" si="139"/>
        <v/>
      </c>
      <c r="O296" s="1626"/>
      <c r="P296" s="1599"/>
      <c r="Q296" s="1541"/>
      <c r="R296" s="1541"/>
      <c r="S296" s="1629" t="str">
        <f t="shared" si="140"/>
        <v/>
      </c>
      <c r="T296" s="1626"/>
      <c r="U296" s="1599"/>
      <c r="V296" s="1542"/>
      <c r="W296" s="1543"/>
      <c r="X296" s="1543"/>
      <c r="Y296" s="1541"/>
      <c r="Z296" s="1635" t="str">
        <f t="shared" si="141"/>
        <v/>
      </c>
      <c r="AA296" s="1541"/>
      <c r="AB296" s="1668"/>
      <c r="AC296" s="1805"/>
      <c r="AD296" s="1805"/>
      <c r="AE296" s="1805"/>
      <c r="AF296" s="1805"/>
      <c r="AG296" s="1911">
        <f t="shared" si="142"/>
        <v>0</v>
      </c>
      <c r="AH296" s="1145"/>
    </row>
    <row r="297" spans="1:34" ht="15" customHeight="1">
      <c r="A297" s="580"/>
      <c r="B297" s="1839">
        <f t="shared" si="143"/>
        <v>8</v>
      </c>
      <c r="C297" s="2564"/>
      <c r="D297" s="1843" t="s">
        <v>1673</v>
      </c>
      <c r="E297" s="1659"/>
      <c r="F297" s="1650"/>
      <c r="G297" s="1246"/>
      <c r="H297" s="1540"/>
      <c r="I297" s="1540"/>
      <c r="J297" s="1626"/>
      <c r="K297" s="1599"/>
      <c r="L297" s="1541"/>
      <c r="M297" s="1541"/>
      <c r="N297" s="1629" t="str">
        <f t="shared" si="139"/>
        <v/>
      </c>
      <c r="O297" s="1626"/>
      <c r="P297" s="1599"/>
      <c r="Q297" s="1541"/>
      <c r="R297" s="1541"/>
      <c r="S297" s="1629" t="str">
        <f t="shared" si="140"/>
        <v/>
      </c>
      <c r="T297" s="1626"/>
      <c r="U297" s="1599"/>
      <c r="V297" s="1542"/>
      <c r="W297" s="1543"/>
      <c r="X297" s="1543"/>
      <c r="Y297" s="1541"/>
      <c r="Z297" s="1635" t="str">
        <f t="shared" si="141"/>
        <v/>
      </c>
      <c r="AA297" s="1541"/>
      <c r="AB297" s="1668"/>
      <c r="AC297" s="1805"/>
      <c r="AD297" s="1805"/>
      <c r="AE297" s="1805"/>
      <c r="AF297" s="1805"/>
      <c r="AG297" s="1911">
        <f t="shared" si="142"/>
        <v>0</v>
      </c>
      <c r="AH297" s="1145"/>
    </row>
    <row r="298" spans="1:34" ht="15" customHeight="1">
      <c r="A298" s="580"/>
      <c r="B298" s="1839">
        <f>B297+1</f>
        <v>9</v>
      </c>
      <c r="C298" s="2557" t="s">
        <v>1757</v>
      </c>
      <c r="D298" s="1843" t="s">
        <v>1672</v>
      </c>
      <c r="E298" s="1659"/>
      <c r="F298" s="1650"/>
      <c r="G298" s="1246"/>
      <c r="H298" s="1540"/>
      <c r="I298" s="1540"/>
      <c r="J298" s="1626"/>
      <c r="K298" s="1599"/>
      <c r="L298" s="1541"/>
      <c r="M298" s="1541"/>
      <c r="N298" s="1629" t="str">
        <f t="shared" si="139"/>
        <v/>
      </c>
      <c r="O298" s="1626"/>
      <c r="P298" s="1599"/>
      <c r="Q298" s="1541"/>
      <c r="R298" s="1541"/>
      <c r="S298" s="1629" t="str">
        <f t="shared" si="140"/>
        <v/>
      </c>
      <c r="T298" s="1626"/>
      <c r="U298" s="1599"/>
      <c r="V298" s="1542"/>
      <c r="W298" s="1543"/>
      <c r="X298" s="1543"/>
      <c r="Y298" s="1541"/>
      <c r="Z298" s="1635" t="str">
        <f t="shared" si="141"/>
        <v/>
      </c>
      <c r="AA298" s="1541"/>
      <c r="AB298" s="1668"/>
      <c r="AC298" s="1805"/>
      <c r="AD298" s="1805"/>
      <c r="AE298" s="1805"/>
      <c r="AF298" s="1805"/>
      <c r="AG298" s="1911">
        <f t="shared" si="142"/>
        <v>0</v>
      </c>
      <c r="AH298" s="1145"/>
    </row>
    <row r="299" spans="1:34" ht="15" customHeight="1">
      <c r="A299" s="580"/>
      <c r="B299" s="1839">
        <f t="shared" si="143"/>
        <v>10</v>
      </c>
      <c r="C299" s="2564"/>
      <c r="D299" s="1843" t="s">
        <v>1673</v>
      </c>
      <c r="E299" s="1659"/>
      <c r="F299" s="1650"/>
      <c r="G299" s="1246"/>
      <c r="H299" s="1540"/>
      <c r="I299" s="1540"/>
      <c r="J299" s="1626"/>
      <c r="K299" s="1599"/>
      <c r="L299" s="1541"/>
      <c r="M299" s="1541"/>
      <c r="N299" s="1629" t="str">
        <f t="shared" si="139"/>
        <v/>
      </c>
      <c r="O299" s="1626"/>
      <c r="P299" s="1599"/>
      <c r="Q299" s="1541"/>
      <c r="R299" s="1541"/>
      <c r="S299" s="1629" t="str">
        <f t="shared" si="140"/>
        <v/>
      </c>
      <c r="T299" s="1626"/>
      <c r="U299" s="1599"/>
      <c r="V299" s="1542"/>
      <c r="W299" s="1543"/>
      <c r="X299" s="1543"/>
      <c r="Y299" s="1541"/>
      <c r="Z299" s="1635" t="str">
        <f t="shared" si="141"/>
        <v/>
      </c>
      <c r="AA299" s="1541"/>
      <c r="AB299" s="1668"/>
      <c r="AC299" s="1805"/>
      <c r="AD299" s="1805"/>
      <c r="AE299" s="1805"/>
      <c r="AF299" s="1805"/>
      <c r="AG299" s="1911">
        <f t="shared" si="142"/>
        <v>0</v>
      </c>
      <c r="AH299" s="1145"/>
    </row>
    <row r="300" spans="1:34" ht="15" customHeight="1">
      <c r="A300" s="580"/>
      <c r="B300" s="1839">
        <f t="shared" si="143"/>
        <v>11</v>
      </c>
      <c r="C300" s="2557" t="s">
        <v>1605</v>
      </c>
      <c r="D300" s="1843" t="s">
        <v>1672</v>
      </c>
      <c r="E300" s="1659"/>
      <c r="F300" s="1650"/>
      <c r="G300" s="1246"/>
      <c r="H300" s="1540"/>
      <c r="I300" s="1540"/>
      <c r="J300" s="1626"/>
      <c r="K300" s="1599"/>
      <c r="L300" s="1541"/>
      <c r="M300" s="1541"/>
      <c r="N300" s="1629" t="str">
        <f t="shared" si="139"/>
        <v/>
      </c>
      <c r="O300" s="1626"/>
      <c r="P300" s="1599"/>
      <c r="Q300" s="1541"/>
      <c r="R300" s="1541"/>
      <c r="S300" s="1629" t="str">
        <f t="shared" si="140"/>
        <v/>
      </c>
      <c r="T300" s="1626"/>
      <c r="U300" s="1599"/>
      <c r="V300" s="1542"/>
      <c r="W300" s="1543"/>
      <c r="X300" s="1543"/>
      <c r="Y300" s="1541"/>
      <c r="Z300" s="1635" t="str">
        <f t="shared" si="141"/>
        <v/>
      </c>
      <c r="AA300" s="1541"/>
      <c r="AB300" s="1668"/>
      <c r="AC300" s="1805"/>
      <c r="AD300" s="1805"/>
      <c r="AE300" s="1805"/>
      <c r="AF300" s="1805"/>
      <c r="AG300" s="1911">
        <f t="shared" si="142"/>
        <v>0</v>
      </c>
      <c r="AH300" s="1145"/>
    </row>
    <row r="301" spans="1:34" ht="15" customHeight="1">
      <c r="A301" s="580"/>
      <c r="B301" s="1844">
        <f t="shared" si="143"/>
        <v>12</v>
      </c>
      <c r="C301" s="2558"/>
      <c r="D301" s="1836" t="s">
        <v>1673</v>
      </c>
      <c r="E301" s="1683"/>
      <c r="F301" s="1684"/>
      <c r="G301" s="2091"/>
      <c r="H301" s="1547"/>
      <c r="I301" s="1547"/>
      <c r="J301" s="1627"/>
      <c r="K301" s="1621"/>
      <c r="L301" s="1532"/>
      <c r="M301" s="1532"/>
      <c r="N301" s="1685" t="str">
        <f t="shared" si="139"/>
        <v/>
      </c>
      <c r="O301" s="1627"/>
      <c r="P301" s="1621"/>
      <c r="Q301" s="1532"/>
      <c r="R301" s="1532"/>
      <c r="S301" s="1685" t="str">
        <f t="shared" si="140"/>
        <v/>
      </c>
      <c r="T301" s="1627"/>
      <c r="U301" s="1621"/>
      <c r="V301" s="1548"/>
      <c r="W301" s="1549"/>
      <c r="X301" s="1549"/>
      <c r="Y301" s="1532"/>
      <c r="Z301" s="1686" t="str">
        <f t="shared" si="141"/>
        <v/>
      </c>
      <c r="AA301" s="1532"/>
      <c r="AB301" s="1669"/>
      <c r="AC301" s="1805"/>
      <c r="AD301" s="1805"/>
      <c r="AE301" s="1805"/>
      <c r="AF301" s="1805"/>
      <c r="AG301" s="1919">
        <f t="shared" si="142"/>
        <v>0</v>
      </c>
      <c r="AH301" s="1145"/>
    </row>
    <row r="302" spans="1:34" ht="15" customHeight="1">
      <c r="A302" s="580"/>
      <c r="B302" s="1671">
        <f t="shared" si="143"/>
        <v>13</v>
      </c>
      <c r="C302" s="1834" t="s">
        <v>1497</v>
      </c>
      <c r="D302" s="1553"/>
      <c r="E302" s="1554"/>
      <c r="F302" s="1554"/>
      <c r="G302" s="1371">
        <f t="shared" ref="G302:M302" si="144">SUM(G290:G301)</f>
        <v>0</v>
      </c>
      <c r="H302" s="1622">
        <f t="shared" si="144"/>
        <v>0</v>
      </c>
      <c r="I302" s="1622">
        <f t="shared" si="144"/>
        <v>0</v>
      </c>
      <c r="J302" s="1908">
        <f t="shared" si="144"/>
        <v>0</v>
      </c>
      <c r="K302" s="1622">
        <f t="shared" si="144"/>
        <v>0</v>
      </c>
      <c r="L302" s="1622">
        <f t="shared" si="144"/>
        <v>0</v>
      </c>
      <c r="M302" s="1622">
        <f t="shared" si="144"/>
        <v>0</v>
      </c>
      <c r="N302" s="1625" t="str">
        <f t="shared" si="139"/>
        <v/>
      </c>
      <c r="O302" s="1908">
        <f>SUM(O290:O301)</f>
        <v>0</v>
      </c>
      <c r="P302" s="1622">
        <f>SUM(P290:P301)</f>
        <v>0</v>
      </c>
      <c r="Q302" s="1622">
        <f>SUM(Q290:Q301)</f>
        <v>0</v>
      </c>
      <c r="R302" s="1622">
        <f>SUM(R290:R301)</f>
        <v>0</v>
      </c>
      <c r="S302" s="1625" t="str">
        <f t="shared" si="140"/>
        <v/>
      </c>
      <c r="T302" s="1637">
        <f>SUM(T290:T301)</f>
        <v>0</v>
      </c>
      <c r="U302" s="1641">
        <f>SUM(U290:U301)</f>
        <v>0</v>
      </c>
      <c r="V302" s="1640" t="str">
        <f>IF(T302&gt;0, SUMPRODUCT(T290:T301,V290:V301)/T302, "")</f>
        <v/>
      </c>
      <c r="W302" s="1638" t="str">
        <f>IF(AG302&gt;0, SUMPRODUCT(AG290:AG301,W290:W301)/AG302, "")</f>
        <v/>
      </c>
      <c r="X302" s="1638" t="str">
        <f>IF(U302&gt;0, SUMPRODUCT(U290:U301,X290:X301)/U302, "")</f>
        <v/>
      </c>
      <c r="Y302" s="1622">
        <f>SUM(Y290:Y301)</f>
        <v>0</v>
      </c>
      <c r="Z302" s="1638" t="str">
        <f t="shared" si="141"/>
        <v/>
      </c>
      <c r="AA302" s="1622">
        <f>SUM(AA290:AA301)</f>
        <v>0</v>
      </c>
      <c r="AB302" s="1623">
        <f>SUM(AB290:AB301)</f>
        <v>0</v>
      </c>
      <c r="AC302" s="1805"/>
      <c r="AD302" s="1805"/>
      <c r="AE302" s="1805"/>
      <c r="AF302" s="1805"/>
      <c r="AG302" s="1777">
        <f t="shared" si="142"/>
        <v>0</v>
      </c>
      <c r="AH302" s="1145"/>
    </row>
    <row r="303" spans="1:34" s="965" customFormat="1" ht="45" customHeight="1">
      <c r="A303" s="1452" t="s">
        <v>1637</v>
      </c>
      <c r="B303" s="1807"/>
      <c r="C303" s="1579"/>
      <c r="D303" s="1185"/>
      <c r="E303" s="1185"/>
      <c r="F303" s="1185"/>
      <c r="G303" s="1169"/>
      <c r="H303" s="1185"/>
      <c r="I303" s="1185"/>
      <c r="AA303" s="1833"/>
      <c r="AC303" s="1805"/>
      <c r="AD303" s="1805"/>
      <c r="AE303" s="1805"/>
      <c r="AF303" s="1805"/>
      <c r="AG303" s="1833"/>
      <c r="AH303" s="1145"/>
    </row>
    <row r="304" spans="1:34" ht="15" customHeight="1">
      <c r="A304" s="580"/>
      <c r="B304" s="1518">
        <v>1</v>
      </c>
      <c r="C304" s="2566" t="s">
        <v>1595</v>
      </c>
      <c r="D304" s="1835" t="s">
        <v>1672</v>
      </c>
      <c r="E304" s="1651"/>
      <c r="F304" s="1647"/>
      <c r="G304" s="1244"/>
      <c r="H304" s="1559"/>
      <c r="I304" s="1559"/>
      <c r="J304" s="1624"/>
      <c r="K304" s="1620"/>
      <c r="L304" s="1536"/>
      <c r="M304" s="1536"/>
      <c r="N304" s="1628" t="str">
        <f t="shared" ref="N304:N316" si="145">IF(K304&gt;0,M304/K304, "")</f>
        <v/>
      </c>
      <c r="O304" s="1624"/>
      <c r="P304" s="1620"/>
      <c r="Q304" s="1536"/>
      <c r="R304" s="1536"/>
      <c r="S304" s="1628" t="str">
        <f t="shared" ref="S304:S316" si="146">IF(P304&gt;0,R304/P304, "")</f>
        <v/>
      </c>
      <c r="T304" s="1645"/>
      <c r="U304" s="1899"/>
      <c r="V304" s="1520"/>
      <c r="W304" s="1520"/>
      <c r="X304" s="1520"/>
      <c r="Y304" s="1521"/>
      <c r="Z304" s="1520"/>
      <c r="AA304" s="1520"/>
      <c r="AB304" s="1524"/>
      <c r="AC304" s="1805"/>
      <c r="AD304" s="1805"/>
      <c r="AE304" s="1805"/>
      <c r="AF304" s="1805"/>
      <c r="AG304" s="1523"/>
      <c r="AH304" s="1145"/>
    </row>
    <row r="305" spans="1:34" ht="15" customHeight="1">
      <c r="A305" s="580"/>
      <c r="B305" s="1839">
        <f t="shared" ref="B305:B316" si="147">B304+1</f>
        <v>2</v>
      </c>
      <c r="C305" s="2564"/>
      <c r="D305" s="1843" t="s">
        <v>1673</v>
      </c>
      <c r="E305" s="1659"/>
      <c r="F305" s="1650"/>
      <c r="G305" s="1246"/>
      <c r="H305" s="1540"/>
      <c r="I305" s="1540"/>
      <c r="J305" s="1626"/>
      <c r="K305" s="1599"/>
      <c r="L305" s="1541"/>
      <c r="M305" s="1541"/>
      <c r="N305" s="1629" t="str">
        <f t="shared" si="145"/>
        <v/>
      </c>
      <c r="O305" s="1626"/>
      <c r="P305" s="1599"/>
      <c r="Q305" s="1541"/>
      <c r="R305" s="1541"/>
      <c r="S305" s="1629" t="str">
        <f t="shared" si="146"/>
        <v/>
      </c>
      <c r="T305" s="1687"/>
      <c r="U305" s="1900"/>
      <c r="V305" s="1544"/>
      <c r="W305" s="1544"/>
      <c r="X305" s="1544"/>
      <c r="Y305" s="1565"/>
      <c r="Z305" s="1544"/>
      <c r="AA305" s="1566"/>
      <c r="AB305" s="1567"/>
      <c r="AC305" s="1805"/>
      <c r="AD305" s="1805"/>
      <c r="AE305" s="1805"/>
      <c r="AF305" s="1805"/>
      <c r="AG305" s="1566"/>
      <c r="AH305" s="1145"/>
    </row>
    <row r="306" spans="1:34" ht="15" customHeight="1">
      <c r="A306" s="580"/>
      <c r="B306" s="1839">
        <f t="shared" si="147"/>
        <v>3</v>
      </c>
      <c r="C306" s="2557" t="s">
        <v>1596</v>
      </c>
      <c r="D306" s="1843" t="s">
        <v>1672</v>
      </c>
      <c r="E306" s="1659"/>
      <c r="F306" s="1650"/>
      <c r="G306" s="1246"/>
      <c r="H306" s="1540"/>
      <c r="I306" s="1540"/>
      <c r="J306" s="1626"/>
      <c r="K306" s="1599"/>
      <c r="L306" s="1541"/>
      <c r="M306" s="1541"/>
      <c r="N306" s="1629" t="str">
        <f t="shared" si="145"/>
        <v/>
      </c>
      <c r="O306" s="1626"/>
      <c r="P306" s="1599"/>
      <c r="Q306" s="1541"/>
      <c r="R306" s="1541"/>
      <c r="S306" s="1629" t="str">
        <f t="shared" si="146"/>
        <v/>
      </c>
      <c r="T306" s="1687"/>
      <c r="U306" s="1900"/>
      <c r="V306" s="1544"/>
      <c r="W306" s="1544"/>
      <c r="X306" s="1544"/>
      <c r="Y306" s="1565"/>
      <c r="Z306" s="1544"/>
      <c r="AA306" s="1566"/>
      <c r="AB306" s="1567"/>
      <c r="AC306" s="1805"/>
      <c r="AD306" s="1805"/>
      <c r="AE306" s="1805"/>
      <c r="AF306" s="1805"/>
      <c r="AG306" s="1566"/>
      <c r="AH306" s="1145"/>
    </row>
    <row r="307" spans="1:34" ht="15" customHeight="1">
      <c r="A307" s="580"/>
      <c r="B307" s="1839">
        <f t="shared" si="147"/>
        <v>4</v>
      </c>
      <c r="C307" s="2564"/>
      <c r="D307" s="1843" t="s">
        <v>1673</v>
      </c>
      <c r="E307" s="1659"/>
      <c r="F307" s="1650"/>
      <c r="G307" s="1246"/>
      <c r="H307" s="1540"/>
      <c r="I307" s="1540"/>
      <c r="J307" s="1626"/>
      <c r="K307" s="1599"/>
      <c r="L307" s="1541"/>
      <c r="M307" s="1541"/>
      <c r="N307" s="1629" t="str">
        <f t="shared" si="145"/>
        <v/>
      </c>
      <c r="O307" s="1626"/>
      <c r="P307" s="1599"/>
      <c r="Q307" s="1541"/>
      <c r="R307" s="1541"/>
      <c r="S307" s="1629" t="str">
        <f t="shared" si="146"/>
        <v/>
      </c>
      <c r="T307" s="1687"/>
      <c r="U307" s="1900"/>
      <c r="V307" s="1544"/>
      <c r="W307" s="1544"/>
      <c r="X307" s="1544"/>
      <c r="Y307" s="1565"/>
      <c r="Z307" s="1544"/>
      <c r="AA307" s="1566"/>
      <c r="AB307" s="1567"/>
      <c r="AC307" s="1805"/>
      <c r="AD307" s="1805"/>
      <c r="AE307" s="1805"/>
      <c r="AF307" s="1805"/>
      <c r="AG307" s="1566"/>
      <c r="AH307" s="1145"/>
    </row>
    <row r="308" spans="1:34" ht="15" customHeight="1">
      <c r="A308" s="580"/>
      <c r="B308" s="1839">
        <f t="shared" si="147"/>
        <v>5</v>
      </c>
      <c r="C308" s="2557" t="s">
        <v>1604</v>
      </c>
      <c r="D308" s="1843" t="s">
        <v>1672</v>
      </c>
      <c r="E308" s="1659"/>
      <c r="F308" s="1650"/>
      <c r="G308" s="1246"/>
      <c r="H308" s="1540"/>
      <c r="I308" s="1540"/>
      <c r="J308" s="1626"/>
      <c r="K308" s="1599"/>
      <c r="L308" s="1541"/>
      <c r="M308" s="1541"/>
      <c r="N308" s="1629" t="str">
        <f t="shared" si="145"/>
        <v/>
      </c>
      <c r="O308" s="1626"/>
      <c r="P308" s="1599"/>
      <c r="Q308" s="1541"/>
      <c r="R308" s="1541"/>
      <c r="S308" s="1629" t="str">
        <f t="shared" si="146"/>
        <v/>
      </c>
      <c r="T308" s="1687"/>
      <c r="U308" s="1900"/>
      <c r="V308" s="1544"/>
      <c r="W308" s="1544"/>
      <c r="X308" s="1544"/>
      <c r="Y308" s="1565"/>
      <c r="Z308" s="1544"/>
      <c r="AA308" s="1566"/>
      <c r="AB308" s="1567"/>
      <c r="AC308" s="1805"/>
      <c r="AD308" s="1805"/>
      <c r="AE308" s="1805"/>
      <c r="AF308" s="1805"/>
      <c r="AG308" s="1566"/>
      <c r="AH308" s="1145"/>
    </row>
    <row r="309" spans="1:34" ht="15" customHeight="1">
      <c r="A309" s="580"/>
      <c r="B309" s="1839">
        <f t="shared" si="147"/>
        <v>6</v>
      </c>
      <c r="C309" s="2564"/>
      <c r="D309" s="1843" t="s">
        <v>1673</v>
      </c>
      <c r="E309" s="1659"/>
      <c r="F309" s="1650"/>
      <c r="G309" s="1246"/>
      <c r="H309" s="1540"/>
      <c r="I309" s="1540"/>
      <c r="J309" s="1626"/>
      <c r="K309" s="1599"/>
      <c r="L309" s="1541"/>
      <c r="M309" s="1541"/>
      <c r="N309" s="1629" t="str">
        <f t="shared" si="145"/>
        <v/>
      </c>
      <c r="O309" s="1626"/>
      <c r="P309" s="1599"/>
      <c r="Q309" s="1541"/>
      <c r="R309" s="1541"/>
      <c r="S309" s="1629" t="str">
        <f t="shared" si="146"/>
        <v/>
      </c>
      <c r="T309" s="1687"/>
      <c r="U309" s="1900"/>
      <c r="V309" s="1544"/>
      <c r="W309" s="1544"/>
      <c r="X309" s="1544"/>
      <c r="Y309" s="1565"/>
      <c r="Z309" s="1544"/>
      <c r="AA309" s="1566"/>
      <c r="AB309" s="1567"/>
      <c r="AC309" s="1805"/>
      <c r="AD309" s="1805"/>
      <c r="AE309" s="1805"/>
      <c r="AF309" s="1805"/>
      <c r="AG309" s="1566"/>
      <c r="AH309" s="1145"/>
    </row>
    <row r="310" spans="1:34" ht="15" customHeight="1">
      <c r="A310" s="580"/>
      <c r="B310" s="1839">
        <f t="shared" si="147"/>
        <v>7</v>
      </c>
      <c r="C310" s="2557" t="s">
        <v>1758</v>
      </c>
      <c r="D310" s="1843" t="s">
        <v>1672</v>
      </c>
      <c r="E310" s="1659"/>
      <c r="F310" s="1650"/>
      <c r="G310" s="1246"/>
      <c r="H310" s="1540"/>
      <c r="I310" s="1540"/>
      <c r="J310" s="1626"/>
      <c r="K310" s="1599"/>
      <c r="L310" s="1541"/>
      <c r="M310" s="1541"/>
      <c r="N310" s="1629" t="str">
        <f t="shared" si="145"/>
        <v/>
      </c>
      <c r="O310" s="1626"/>
      <c r="P310" s="1599"/>
      <c r="Q310" s="1541"/>
      <c r="R310" s="1541"/>
      <c r="S310" s="1629" t="str">
        <f t="shared" si="146"/>
        <v/>
      </c>
      <c r="T310" s="1687"/>
      <c r="U310" s="1900"/>
      <c r="V310" s="1544"/>
      <c r="W310" s="1544"/>
      <c r="X310" s="1544"/>
      <c r="Y310" s="1565"/>
      <c r="Z310" s="1544"/>
      <c r="AA310" s="1566"/>
      <c r="AB310" s="1567"/>
      <c r="AC310" s="1805"/>
      <c r="AD310" s="1805"/>
      <c r="AE310" s="1805"/>
      <c r="AF310" s="1805"/>
      <c r="AG310" s="1566"/>
      <c r="AH310" s="1145"/>
    </row>
    <row r="311" spans="1:34" ht="15" customHeight="1">
      <c r="A311" s="580"/>
      <c r="B311" s="1839">
        <f t="shared" si="147"/>
        <v>8</v>
      </c>
      <c r="C311" s="2564"/>
      <c r="D311" s="1843" t="s">
        <v>1673</v>
      </c>
      <c r="E311" s="1659"/>
      <c r="F311" s="1650"/>
      <c r="G311" s="1246"/>
      <c r="H311" s="1540"/>
      <c r="I311" s="1540"/>
      <c r="J311" s="1626"/>
      <c r="K311" s="1599"/>
      <c r="L311" s="1541"/>
      <c r="M311" s="1541"/>
      <c r="N311" s="1629" t="str">
        <f t="shared" si="145"/>
        <v/>
      </c>
      <c r="O311" s="1626"/>
      <c r="P311" s="1599"/>
      <c r="Q311" s="1541"/>
      <c r="R311" s="1541"/>
      <c r="S311" s="1629" t="str">
        <f t="shared" si="146"/>
        <v/>
      </c>
      <c r="T311" s="1687"/>
      <c r="U311" s="1900"/>
      <c r="V311" s="1544"/>
      <c r="W311" s="1544"/>
      <c r="X311" s="1544"/>
      <c r="Y311" s="1565"/>
      <c r="Z311" s="1544"/>
      <c r="AA311" s="1566"/>
      <c r="AB311" s="1567"/>
      <c r="AC311" s="1805"/>
      <c r="AD311" s="1805"/>
      <c r="AE311" s="1805"/>
      <c r="AF311" s="1805"/>
      <c r="AG311" s="1566"/>
      <c r="AH311" s="1145"/>
    </row>
    <row r="312" spans="1:34" ht="15" customHeight="1">
      <c r="A312" s="580"/>
      <c r="B312" s="1839">
        <f>B311+1</f>
        <v>9</v>
      </c>
      <c r="C312" s="2557" t="s">
        <v>1757</v>
      </c>
      <c r="D312" s="1843" t="s">
        <v>1672</v>
      </c>
      <c r="E312" s="1659"/>
      <c r="F312" s="1650"/>
      <c r="G312" s="1246"/>
      <c r="H312" s="1540"/>
      <c r="I312" s="1540"/>
      <c r="J312" s="1626"/>
      <c r="K312" s="1599"/>
      <c r="L312" s="1541"/>
      <c r="M312" s="1541"/>
      <c r="N312" s="1629" t="str">
        <f t="shared" si="145"/>
        <v/>
      </c>
      <c r="O312" s="1626"/>
      <c r="P312" s="1599"/>
      <c r="Q312" s="1541"/>
      <c r="R312" s="1541"/>
      <c r="S312" s="1629" t="str">
        <f t="shared" si="146"/>
        <v/>
      </c>
      <c r="T312" s="1687"/>
      <c r="U312" s="1900"/>
      <c r="V312" s="1544"/>
      <c r="W312" s="1544"/>
      <c r="X312" s="1544"/>
      <c r="Y312" s="1565"/>
      <c r="Z312" s="1544"/>
      <c r="AA312" s="1566"/>
      <c r="AB312" s="1567"/>
      <c r="AC312" s="1805"/>
      <c r="AD312" s="1805"/>
      <c r="AE312" s="1805"/>
      <c r="AF312" s="1805"/>
      <c r="AG312" s="1566"/>
      <c r="AH312" s="1145"/>
    </row>
    <row r="313" spans="1:34" ht="15" customHeight="1">
      <c r="A313" s="580"/>
      <c r="B313" s="1839">
        <f t="shared" si="147"/>
        <v>10</v>
      </c>
      <c r="C313" s="2564"/>
      <c r="D313" s="1843" t="s">
        <v>1673</v>
      </c>
      <c r="E313" s="1659"/>
      <c r="F313" s="1650"/>
      <c r="G313" s="1246"/>
      <c r="H313" s="1540"/>
      <c r="I313" s="1540"/>
      <c r="J313" s="1626"/>
      <c r="K313" s="1599"/>
      <c r="L313" s="1541"/>
      <c r="M313" s="1541"/>
      <c r="N313" s="1629" t="str">
        <f t="shared" si="145"/>
        <v/>
      </c>
      <c r="O313" s="1626"/>
      <c r="P313" s="1599"/>
      <c r="Q313" s="1541"/>
      <c r="R313" s="1541"/>
      <c r="S313" s="1629" t="str">
        <f t="shared" si="146"/>
        <v/>
      </c>
      <c r="T313" s="1687"/>
      <c r="U313" s="1900"/>
      <c r="V313" s="1544"/>
      <c r="W313" s="1544"/>
      <c r="X313" s="1544"/>
      <c r="Y313" s="1565"/>
      <c r="Z313" s="1544"/>
      <c r="AA313" s="1566"/>
      <c r="AB313" s="1567"/>
      <c r="AC313" s="1805"/>
      <c r="AD313" s="1805"/>
      <c r="AE313" s="1805"/>
      <c r="AF313" s="1805"/>
      <c r="AG313" s="1566"/>
      <c r="AH313" s="1145"/>
    </row>
    <row r="314" spans="1:34" ht="15" customHeight="1">
      <c r="A314" s="580"/>
      <c r="B314" s="1839">
        <f t="shared" si="147"/>
        <v>11</v>
      </c>
      <c r="C314" s="2557" t="s">
        <v>1605</v>
      </c>
      <c r="D314" s="1843" t="s">
        <v>1672</v>
      </c>
      <c r="E314" s="1659"/>
      <c r="F314" s="1650"/>
      <c r="G314" s="1246"/>
      <c r="H314" s="1540"/>
      <c r="I314" s="1540"/>
      <c r="J314" s="1626"/>
      <c r="K314" s="1599"/>
      <c r="L314" s="1541"/>
      <c r="M314" s="1541"/>
      <c r="N314" s="1629" t="str">
        <f t="shared" si="145"/>
        <v/>
      </c>
      <c r="O314" s="1626"/>
      <c r="P314" s="1599"/>
      <c r="Q314" s="1541"/>
      <c r="R314" s="1541"/>
      <c r="S314" s="1629" t="str">
        <f t="shared" si="146"/>
        <v/>
      </c>
      <c r="T314" s="1687"/>
      <c r="U314" s="1900"/>
      <c r="V314" s="1544"/>
      <c r="W314" s="1544"/>
      <c r="X314" s="1544"/>
      <c r="Y314" s="1565"/>
      <c r="Z314" s="1544"/>
      <c r="AA314" s="1566"/>
      <c r="AB314" s="1567"/>
      <c r="AC314" s="1805"/>
      <c r="AD314" s="1805"/>
      <c r="AE314" s="1805"/>
      <c r="AF314" s="1805"/>
      <c r="AG314" s="1566"/>
      <c r="AH314" s="1145"/>
    </row>
    <row r="315" spans="1:34" ht="15" customHeight="1">
      <c r="A315" s="580"/>
      <c r="B315" s="1844">
        <f t="shared" si="147"/>
        <v>12</v>
      </c>
      <c r="C315" s="2558"/>
      <c r="D315" s="1836" t="s">
        <v>1673</v>
      </c>
      <c r="E315" s="1683"/>
      <c r="F315" s="1684"/>
      <c r="G315" s="2091"/>
      <c r="H315" s="1547"/>
      <c r="I315" s="1547"/>
      <c r="J315" s="1627"/>
      <c r="K315" s="1621"/>
      <c r="L315" s="1532"/>
      <c r="M315" s="1532"/>
      <c r="N315" s="1685" t="str">
        <f t="shared" si="145"/>
        <v/>
      </c>
      <c r="O315" s="1627"/>
      <c r="P315" s="1621"/>
      <c r="Q315" s="1532"/>
      <c r="R315" s="1532"/>
      <c r="S315" s="1685" t="str">
        <f t="shared" si="146"/>
        <v/>
      </c>
      <c r="T315" s="1907"/>
      <c r="U315" s="1906"/>
      <c r="V315" s="1862"/>
      <c r="W315" s="1862"/>
      <c r="X315" s="1862"/>
      <c r="Y315" s="1860"/>
      <c r="Z315" s="1862"/>
      <c r="AA315" s="1863"/>
      <c r="AB315" s="1861"/>
      <c r="AC315" s="1805"/>
      <c r="AD315" s="1805"/>
      <c r="AE315" s="1805"/>
      <c r="AF315" s="1805"/>
      <c r="AG315" s="1863"/>
      <c r="AH315" s="1145"/>
    </row>
    <row r="316" spans="1:34" ht="15" customHeight="1">
      <c r="A316" s="580"/>
      <c r="B316" s="1671">
        <f t="shared" si="147"/>
        <v>13</v>
      </c>
      <c r="C316" s="1834" t="s">
        <v>1497</v>
      </c>
      <c r="D316" s="1554"/>
      <c r="E316" s="1554"/>
      <c r="F316" s="1554"/>
      <c r="G316" s="1371">
        <f t="shared" ref="G316:M316" si="148">SUM(G304:G315)</f>
        <v>0</v>
      </c>
      <c r="H316" s="1622">
        <f t="shared" si="148"/>
        <v>0</v>
      </c>
      <c r="I316" s="1622">
        <f t="shared" si="148"/>
        <v>0</v>
      </c>
      <c r="J316" s="1908">
        <f t="shared" si="148"/>
        <v>0</v>
      </c>
      <c r="K316" s="1622">
        <f t="shared" si="148"/>
        <v>0</v>
      </c>
      <c r="L316" s="1622">
        <f t="shared" si="148"/>
        <v>0</v>
      </c>
      <c r="M316" s="1622">
        <f t="shared" si="148"/>
        <v>0</v>
      </c>
      <c r="N316" s="1625" t="str">
        <f t="shared" si="145"/>
        <v/>
      </c>
      <c r="O316" s="1908">
        <f>SUM(O304:O315)</f>
        <v>0</v>
      </c>
      <c r="P316" s="1622">
        <f>SUM(P304:P315)</f>
        <v>0</v>
      </c>
      <c r="Q316" s="1622">
        <f>SUM(Q304:Q315)</f>
        <v>0</v>
      </c>
      <c r="R316" s="1622">
        <f>SUM(R304:R315)</f>
        <v>0</v>
      </c>
      <c r="S316" s="1625" t="str">
        <f t="shared" si="146"/>
        <v/>
      </c>
      <c r="T316" s="1688"/>
      <c r="U316" s="1886"/>
      <c r="V316" s="1568"/>
      <c r="W316" s="1568"/>
      <c r="X316" s="1568"/>
      <c r="Y316" s="1576"/>
      <c r="Z316" s="1568"/>
      <c r="AA316" s="1576"/>
      <c r="AB316" s="1574"/>
      <c r="AC316" s="1805"/>
      <c r="AD316" s="1805"/>
      <c r="AE316" s="1805"/>
      <c r="AF316" s="1805"/>
      <c r="AG316" s="1573"/>
      <c r="AH316" s="1145"/>
    </row>
    <row r="317" spans="1:34" s="1805" customFormat="1" ht="45" customHeight="1">
      <c r="A317" s="1451" t="s">
        <v>1638</v>
      </c>
      <c r="B317" s="1474"/>
      <c r="C317" s="1803"/>
      <c r="D317" s="1804"/>
      <c r="E317" s="1804"/>
      <c r="F317" s="1804"/>
      <c r="G317" s="2086"/>
      <c r="H317" s="1804"/>
      <c r="I317" s="1804"/>
      <c r="AH317" s="1806"/>
    </row>
    <row r="318" spans="1:34" s="965" customFormat="1" ht="45" customHeight="1">
      <c r="A318" s="1452" t="s">
        <v>1639</v>
      </c>
      <c r="B318" s="1807"/>
      <c r="C318" s="1579"/>
      <c r="D318" s="1185"/>
      <c r="E318" s="1185"/>
      <c r="F318" s="1185"/>
      <c r="G318" s="1169"/>
      <c r="H318" s="1185"/>
      <c r="I318" s="1185"/>
      <c r="AA318" s="1420"/>
      <c r="AC318" s="1805"/>
      <c r="AD318" s="1805"/>
      <c r="AE318" s="1805"/>
      <c r="AF318" s="1805"/>
      <c r="AG318" s="1812"/>
      <c r="AH318" s="1145"/>
    </row>
    <row r="319" spans="1:34" ht="15" customHeight="1">
      <c r="A319" s="580"/>
      <c r="B319" s="1518">
        <v>1</v>
      </c>
      <c r="C319" s="1674" t="s">
        <v>1595</v>
      </c>
      <c r="D319" s="1651"/>
      <c r="E319" s="1651"/>
      <c r="F319" s="1647"/>
      <c r="G319" s="1244"/>
      <c r="H319" s="1559"/>
      <c r="I319" s="1559"/>
      <c r="J319" s="1624"/>
      <c r="K319" s="1620"/>
      <c r="L319" s="1536"/>
      <c r="M319" s="1536"/>
      <c r="N319" s="1628" t="str">
        <f t="shared" ref="N319:N325" si="149">IF(K319&gt;0,M319/K319, "")</f>
        <v/>
      </c>
      <c r="O319" s="1624"/>
      <c r="P319" s="1620"/>
      <c r="Q319" s="1536"/>
      <c r="R319" s="1536"/>
      <c r="S319" s="1628" t="str">
        <f t="shared" ref="S319:S325" si="150">IF(P319&gt;0,R319/P319, "")</f>
        <v/>
      </c>
      <c r="T319" s="1624"/>
      <c r="U319" s="1620"/>
      <c r="V319" s="1537"/>
      <c r="W319" s="1538"/>
      <c r="X319" s="1538"/>
      <c r="Y319" s="1536"/>
      <c r="Z319" s="1634" t="str">
        <f t="shared" ref="Z319:Z325" si="151">IF(T319&gt;0,Y319/T319, "")</f>
        <v/>
      </c>
      <c r="AA319" s="1536"/>
      <c r="AB319" s="1667"/>
      <c r="AC319" s="1805"/>
      <c r="AD319" s="1805"/>
      <c r="AE319" s="1805"/>
      <c r="AF319" s="1805"/>
      <c r="AG319" s="1910">
        <f t="shared" ref="AG319:AG325" si="152">T319-U319</f>
        <v>0</v>
      </c>
      <c r="AH319" s="1145"/>
    </row>
    <row r="320" spans="1:34" ht="15" customHeight="1">
      <c r="A320" s="580"/>
      <c r="B320" s="1672">
        <f>B319+1</f>
        <v>2</v>
      </c>
      <c r="C320" s="1658" t="s">
        <v>1596</v>
      </c>
      <c r="D320" s="1659"/>
      <c r="E320" s="1659"/>
      <c r="F320" s="1650"/>
      <c r="G320" s="1246"/>
      <c r="H320" s="1540"/>
      <c r="I320" s="1540"/>
      <c r="J320" s="1626"/>
      <c r="K320" s="1599"/>
      <c r="L320" s="1541"/>
      <c r="M320" s="1541"/>
      <c r="N320" s="1629" t="str">
        <f t="shared" si="149"/>
        <v/>
      </c>
      <c r="O320" s="1626"/>
      <c r="P320" s="1599"/>
      <c r="Q320" s="1541"/>
      <c r="R320" s="1541"/>
      <c r="S320" s="1629" t="str">
        <f t="shared" si="150"/>
        <v/>
      </c>
      <c r="T320" s="1626"/>
      <c r="U320" s="1599"/>
      <c r="V320" s="1542"/>
      <c r="W320" s="1543"/>
      <c r="X320" s="1543"/>
      <c r="Y320" s="1541"/>
      <c r="Z320" s="1635" t="str">
        <f t="shared" si="151"/>
        <v/>
      </c>
      <c r="AA320" s="1541"/>
      <c r="AB320" s="1668"/>
      <c r="AC320" s="1805"/>
      <c r="AD320" s="1805"/>
      <c r="AE320" s="1805"/>
      <c r="AF320" s="1805"/>
      <c r="AG320" s="1911">
        <f t="shared" si="152"/>
        <v>0</v>
      </c>
      <c r="AH320" s="1145"/>
    </row>
    <row r="321" spans="1:34" ht="15" customHeight="1">
      <c r="A321" s="580"/>
      <c r="B321" s="1672">
        <f t="shared" ref="B321:B325" si="153">B320+1</f>
        <v>3</v>
      </c>
      <c r="C321" s="1658" t="s">
        <v>1604</v>
      </c>
      <c r="D321" s="1659"/>
      <c r="E321" s="1659"/>
      <c r="F321" s="1650"/>
      <c r="G321" s="1246"/>
      <c r="H321" s="1540"/>
      <c r="I321" s="1540"/>
      <c r="J321" s="1626"/>
      <c r="K321" s="1599"/>
      <c r="L321" s="1541"/>
      <c r="M321" s="1541"/>
      <c r="N321" s="1629" t="str">
        <f t="shared" si="149"/>
        <v/>
      </c>
      <c r="O321" s="1626"/>
      <c r="P321" s="1599"/>
      <c r="Q321" s="1541"/>
      <c r="R321" s="1541"/>
      <c r="S321" s="1629" t="str">
        <f t="shared" si="150"/>
        <v/>
      </c>
      <c r="T321" s="1626"/>
      <c r="U321" s="1599"/>
      <c r="V321" s="1542"/>
      <c r="W321" s="1543"/>
      <c r="X321" s="1543"/>
      <c r="Y321" s="1541"/>
      <c r="Z321" s="1635" t="str">
        <f t="shared" si="151"/>
        <v/>
      </c>
      <c r="AA321" s="1541"/>
      <c r="AB321" s="1668"/>
      <c r="AC321" s="1805"/>
      <c r="AD321" s="1805"/>
      <c r="AE321" s="1805"/>
      <c r="AF321" s="1805"/>
      <c r="AG321" s="1911">
        <f t="shared" si="152"/>
        <v>0</v>
      </c>
      <c r="AH321" s="1145"/>
    </row>
    <row r="322" spans="1:34" ht="15" customHeight="1">
      <c r="A322" s="580"/>
      <c r="B322" s="1672">
        <f t="shared" si="153"/>
        <v>4</v>
      </c>
      <c r="C322" s="1658" t="s">
        <v>1758</v>
      </c>
      <c r="D322" s="1659"/>
      <c r="E322" s="1659"/>
      <c r="F322" s="1650"/>
      <c r="G322" s="1246"/>
      <c r="H322" s="1540"/>
      <c r="I322" s="1540"/>
      <c r="J322" s="1626"/>
      <c r="K322" s="1599"/>
      <c r="L322" s="1541"/>
      <c r="M322" s="1541"/>
      <c r="N322" s="1629" t="str">
        <f t="shared" si="149"/>
        <v/>
      </c>
      <c r="O322" s="1626"/>
      <c r="P322" s="1599"/>
      <c r="Q322" s="1541"/>
      <c r="R322" s="1541"/>
      <c r="S322" s="1629" t="str">
        <f t="shared" si="150"/>
        <v/>
      </c>
      <c r="T322" s="1626"/>
      <c r="U322" s="1599"/>
      <c r="V322" s="1542"/>
      <c r="W322" s="1543"/>
      <c r="X322" s="1543"/>
      <c r="Y322" s="1541"/>
      <c r="Z322" s="1635" t="str">
        <f t="shared" si="151"/>
        <v/>
      </c>
      <c r="AA322" s="1541"/>
      <c r="AB322" s="1668"/>
      <c r="AC322" s="1805"/>
      <c r="AD322" s="1805"/>
      <c r="AE322" s="1805"/>
      <c r="AF322" s="1805"/>
      <c r="AG322" s="1911">
        <f t="shared" si="152"/>
        <v>0</v>
      </c>
      <c r="AH322" s="1145"/>
    </row>
    <row r="323" spans="1:34" ht="15" customHeight="1">
      <c r="A323" s="580"/>
      <c r="B323" s="1672">
        <f>B322+1</f>
        <v>5</v>
      </c>
      <c r="C323" s="1658" t="s">
        <v>1757</v>
      </c>
      <c r="D323" s="1659"/>
      <c r="E323" s="1659"/>
      <c r="F323" s="1650"/>
      <c r="G323" s="1246"/>
      <c r="H323" s="1540"/>
      <c r="I323" s="1540"/>
      <c r="J323" s="1626"/>
      <c r="K323" s="1599"/>
      <c r="L323" s="1541"/>
      <c r="M323" s="1541"/>
      <c r="N323" s="1629" t="str">
        <f t="shared" si="149"/>
        <v/>
      </c>
      <c r="O323" s="1626"/>
      <c r="P323" s="1599"/>
      <c r="Q323" s="1541"/>
      <c r="R323" s="1541"/>
      <c r="S323" s="1629" t="str">
        <f t="shared" si="150"/>
        <v/>
      </c>
      <c r="T323" s="1626"/>
      <c r="U323" s="1599"/>
      <c r="V323" s="1542"/>
      <c r="W323" s="1543"/>
      <c r="X323" s="1543"/>
      <c r="Y323" s="1541"/>
      <c r="Z323" s="1635" t="str">
        <f t="shared" si="151"/>
        <v/>
      </c>
      <c r="AA323" s="1541"/>
      <c r="AB323" s="1668"/>
      <c r="AC323" s="1805"/>
      <c r="AD323" s="1805"/>
      <c r="AE323" s="1805"/>
      <c r="AF323" s="1805"/>
      <c r="AG323" s="1911">
        <f t="shared" si="152"/>
        <v>0</v>
      </c>
      <c r="AH323" s="1145"/>
    </row>
    <row r="324" spans="1:34" ht="15" customHeight="1">
      <c r="A324" s="580"/>
      <c r="B324" s="1682">
        <f t="shared" si="153"/>
        <v>6</v>
      </c>
      <c r="C324" s="1673" t="s">
        <v>1606</v>
      </c>
      <c r="D324" s="1683"/>
      <c r="E324" s="1683"/>
      <c r="F324" s="1684"/>
      <c r="G324" s="2091"/>
      <c r="H324" s="1547"/>
      <c r="I324" s="1547"/>
      <c r="J324" s="1627"/>
      <c r="K324" s="1621"/>
      <c r="L324" s="1532"/>
      <c r="M324" s="1532"/>
      <c r="N324" s="1685" t="str">
        <f t="shared" si="149"/>
        <v/>
      </c>
      <c r="O324" s="1627"/>
      <c r="P324" s="1621"/>
      <c r="Q324" s="1532"/>
      <c r="R324" s="1532"/>
      <c r="S324" s="1685" t="str">
        <f t="shared" si="150"/>
        <v/>
      </c>
      <c r="T324" s="1627"/>
      <c r="U324" s="1621"/>
      <c r="V324" s="1548"/>
      <c r="W324" s="1549"/>
      <c r="X324" s="1549"/>
      <c r="Y324" s="1532"/>
      <c r="Z324" s="1686" t="str">
        <f t="shared" si="151"/>
        <v/>
      </c>
      <c r="AA324" s="1532"/>
      <c r="AB324" s="1669"/>
      <c r="AC324" s="1805"/>
      <c r="AD324" s="1805"/>
      <c r="AE324" s="1805"/>
      <c r="AF324" s="1805"/>
      <c r="AG324" s="1919">
        <f t="shared" si="152"/>
        <v>0</v>
      </c>
      <c r="AH324" s="1145"/>
    </row>
    <row r="325" spans="1:34" ht="15" customHeight="1">
      <c r="A325" s="580"/>
      <c r="B325" s="1682">
        <f t="shared" si="153"/>
        <v>7</v>
      </c>
      <c r="C325" s="1693" t="s">
        <v>1497</v>
      </c>
      <c r="D325" s="1681"/>
      <c r="E325" s="1681"/>
      <c r="F325" s="1681"/>
      <c r="G325" s="1371">
        <f t="shared" ref="G325:M325" si="154">SUM(G319:G324)</f>
        <v>0</v>
      </c>
      <c r="H325" s="1622">
        <f t="shared" si="154"/>
        <v>0</v>
      </c>
      <c r="I325" s="1622">
        <f t="shared" si="154"/>
        <v>0</v>
      </c>
      <c r="J325" s="1908">
        <f t="shared" si="154"/>
        <v>0</v>
      </c>
      <c r="K325" s="1622">
        <f t="shared" si="154"/>
        <v>0</v>
      </c>
      <c r="L325" s="1622">
        <f t="shared" si="154"/>
        <v>0</v>
      </c>
      <c r="M325" s="1622">
        <f t="shared" si="154"/>
        <v>0</v>
      </c>
      <c r="N325" s="1625" t="str">
        <f t="shared" si="149"/>
        <v/>
      </c>
      <c r="O325" s="1908">
        <f>SUM(O319:O324)</f>
        <v>0</v>
      </c>
      <c r="P325" s="1622">
        <f>SUM(P319:P324)</f>
        <v>0</v>
      </c>
      <c r="Q325" s="1622">
        <f>SUM(Q319:Q324)</f>
        <v>0</v>
      </c>
      <c r="R325" s="1622">
        <f>SUM(R319:R324)</f>
        <v>0</v>
      </c>
      <c r="S325" s="1625" t="str">
        <f t="shared" si="150"/>
        <v/>
      </c>
      <c r="T325" s="1637">
        <f>SUM(T319:T324)</f>
        <v>0</v>
      </c>
      <c r="U325" s="1641">
        <f>SUM(U319:U324)</f>
        <v>0</v>
      </c>
      <c r="V325" s="1640" t="str">
        <f>IF(T325&gt;0, SUMPRODUCT(T319:T324,V319:V324)/T325, "")</f>
        <v/>
      </c>
      <c r="W325" s="1638" t="str">
        <f>IF(AG325&gt;0, SUMPRODUCT(AG319:AG324,W319:W324)/AG325, "")</f>
        <v/>
      </c>
      <c r="X325" s="1638" t="str">
        <f>IF(U325&gt;0, SUMPRODUCT(U319:U324,X319:X324)/U325, "")</f>
        <v/>
      </c>
      <c r="Y325" s="1622">
        <f>SUM(Y319:Y324)</f>
        <v>0</v>
      </c>
      <c r="Z325" s="1638" t="str">
        <f t="shared" si="151"/>
        <v/>
      </c>
      <c r="AA325" s="1622">
        <f>SUM(AA319:AA324)</f>
        <v>0</v>
      </c>
      <c r="AB325" s="1623">
        <f>SUM(AB319:AB324)</f>
        <v>0</v>
      </c>
      <c r="AC325" s="1805"/>
      <c r="AD325" s="1805"/>
      <c r="AE325" s="1805"/>
      <c r="AF325" s="1805"/>
      <c r="AG325" s="1777">
        <f t="shared" si="152"/>
        <v>0</v>
      </c>
      <c r="AH325" s="1145"/>
    </row>
    <row r="326" spans="1:34" s="1882" customFormat="1" ht="45" customHeight="1">
      <c r="A326" s="1452" t="s">
        <v>1640</v>
      </c>
      <c r="C326" s="1883"/>
      <c r="G326" s="2092"/>
      <c r="AC326" s="1880"/>
      <c r="AD326" s="1880"/>
      <c r="AE326" s="1880"/>
      <c r="AF326" s="1880"/>
      <c r="AH326" s="1881"/>
    </row>
    <row r="327" spans="1:34" ht="15" customHeight="1">
      <c r="A327" s="580"/>
      <c r="B327" s="1518">
        <v>1</v>
      </c>
      <c r="C327" s="1963" t="s">
        <v>1595</v>
      </c>
      <c r="D327" s="1651"/>
      <c r="E327" s="1651"/>
      <c r="F327" s="1647"/>
      <c r="G327" s="1244"/>
      <c r="H327" s="1559"/>
      <c r="I327" s="1559"/>
      <c r="J327" s="1624"/>
      <c r="K327" s="1620"/>
      <c r="L327" s="1536"/>
      <c r="M327" s="1536"/>
      <c r="N327" s="1628" t="str">
        <f t="shared" ref="N327:N333" si="155">IF(K327&gt;0,M327/K327, "")</f>
        <v/>
      </c>
      <c r="O327" s="1624"/>
      <c r="P327" s="1620"/>
      <c r="Q327" s="1536"/>
      <c r="R327" s="1536"/>
      <c r="S327" s="1628" t="str">
        <f t="shared" ref="S327:S333" si="156">IF(P327&gt;0,R327/P327, "")</f>
        <v/>
      </c>
      <c r="T327" s="1645"/>
      <c r="U327" s="1899"/>
      <c r="V327" s="1520"/>
      <c r="W327" s="1520"/>
      <c r="X327" s="1520"/>
      <c r="Y327" s="1521"/>
      <c r="Z327" s="1520"/>
      <c r="AA327" s="1539"/>
      <c r="AB327" s="1524"/>
      <c r="AC327" s="1805"/>
      <c r="AD327" s="1805"/>
      <c r="AE327" s="1805"/>
      <c r="AF327" s="1805"/>
      <c r="AG327" s="1539"/>
      <c r="AH327" s="1145"/>
    </row>
    <row r="328" spans="1:34" ht="15" customHeight="1">
      <c r="A328" s="580"/>
      <c r="B328" s="1672">
        <f>B327+1</f>
        <v>2</v>
      </c>
      <c r="C328" s="1962" t="s">
        <v>1596</v>
      </c>
      <c r="D328" s="1659"/>
      <c r="E328" s="1659"/>
      <c r="F328" s="1650"/>
      <c r="G328" s="1246"/>
      <c r="H328" s="1540"/>
      <c r="I328" s="1540"/>
      <c r="J328" s="1626"/>
      <c r="K328" s="1599"/>
      <c r="L328" s="1541"/>
      <c r="M328" s="1541"/>
      <c r="N328" s="1629" t="str">
        <f t="shared" si="155"/>
        <v/>
      </c>
      <c r="O328" s="1626"/>
      <c r="P328" s="1599"/>
      <c r="Q328" s="1541"/>
      <c r="R328" s="1541"/>
      <c r="S328" s="1629" t="str">
        <f t="shared" si="156"/>
        <v/>
      </c>
      <c r="T328" s="1687"/>
      <c r="U328" s="1900"/>
      <c r="V328" s="1544"/>
      <c r="W328" s="1544"/>
      <c r="X328" s="1544"/>
      <c r="Y328" s="1565"/>
      <c r="Z328" s="1544"/>
      <c r="AA328" s="1566"/>
      <c r="AB328" s="1567"/>
      <c r="AC328" s="1805"/>
      <c r="AD328" s="1805"/>
      <c r="AE328" s="1805"/>
      <c r="AF328" s="1805"/>
      <c r="AG328" s="1566"/>
      <c r="AH328" s="1145"/>
    </row>
    <row r="329" spans="1:34" ht="15" customHeight="1">
      <c r="A329" s="580"/>
      <c r="B329" s="1672">
        <f t="shared" ref="B329:B333" si="157">B328+1</f>
        <v>3</v>
      </c>
      <c r="C329" s="1962" t="s">
        <v>1604</v>
      </c>
      <c r="D329" s="1659"/>
      <c r="E329" s="1659"/>
      <c r="F329" s="1650"/>
      <c r="G329" s="1246"/>
      <c r="H329" s="1540"/>
      <c r="I329" s="1540"/>
      <c r="J329" s="1626"/>
      <c r="K329" s="1599"/>
      <c r="L329" s="1541"/>
      <c r="M329" s="1541"/>
      <c r="N329" s="1629" t="str">
        <f t="shared" si="155"/>
        <v/>
      </c>
      <c r="O329" s="1626"/>
      <c r="P329" s="1599"/>
      <c r="Q329" s="1541"/>
      <c r="R329" s="1541"/>
      <c r="S329" s="1629" t="str">
        <f t="shared" si="156"/>
        <v/>
      </c>
      <c r="T329" s="1687"/>
      <c r="U329" s="1900"/>
      <c r="V329" s="1544"/>
      <c r="W329" s="1544"/>
      <c r="X329" s="1544"/>
      <c r="Y329" s="1565"/>
      <c r="Z329" s="1544"/>
      <c r="AA329" s="1566"/>
      <c r="AB329" s="1567"/>
      <c r="AC329" s="1805"/>
      <c r="AD329" s="1805"/>
      <c r="AE329" s="1805"/>
      <c r="AF329" s="1805"/>
      <c r="AG329" s="1566"/>
      <c r="AH329" s="1145"/>
    </row>
    <row r="330" spans="1:34" ht="15" customHeight="1">
      <c r="A330" s="580"/>
      <c r="B330" s="1672">
        <f t="shared" si="157"/>
        <v>4</v>
      </c>
      <c r="C330" s="1962" t="s">
        <v>1758</v>
      </c>
      <c r="D330" s="1659"/>
      <c r="E330" s="1659"/>
      <c r="F330" s="1650"/>
      <c r="G330" s="1246"/>
      <c r="H330" s="1540"/>
      <c r="I330" s="1540"/>
      <c r="J330" s="1626"/>
      <c r="K330" s="1599"/>
      <c r="L330" s="1541"/>
      <c r="M330" s="1541"/>
      <c r="N330" s="1629" t="str">
        <f t="shared" si="155"/>
        <v/>
      </c>
      <c r="O330" s="1626"/>
      <c r="P330" s="1599"/>
      <c r="Q330" s="1541"/>
      <c r="R330" s="1541"/>
      <c r="S330" s="1629" t="str">
        <f t="shared" si="156"/>
        <v/>
      </c>
      <c r="T330" s="1687"/>
      <c r="U330" s="1900"/>
      <c r="V330" s="1544"/>
      <c r="W330" s="1544"/>
      <c r="X330" s="1544"/>
      <c r="Y330" s="1565"/>
      <c r="Z330" s="1544"/>
      <c r="AA330" s="1566"/>
      <c r="AB330" s="1567"/>
      <c r="AC330" s="1805"/>
      <c r="AD330" s="1805"/>
      <c r="AE330" s="1805"/>
      <c r="AF330" s="1805"/>
      <c r="AG330" s="1566"/>
      <c r="AH330" s="1145"/>
    </row>
    <row r="331" spans="1:34" ht="15" customHeight="1">
      <c r="A331" s="580"/>
      <c r="B331" s="1672">
        <f>B330+1</f>
        <v>5</v>
      </c>
      <c r="C331" s="1962" t="s">
        <v>1757</v>
      </c>
      <c r="D331" s="1659"/>
      <c r="E331" s="1659"/>
      <c r="F331" s="1650"/>
      <c r="G331" s="1246"/>
      <c r="H331" s="1540"/>
      <c r="I331" s="1540"/>
      <c r="J331" s="1626"/>
      <c r="K331" s="1599"/>
      <c r="L331" s="1541"/>
      <c r="M331" s="1541"/>
      <c r="N331" s="1629" t="str">
        <f t="shared" si="155"/>
        <v/>
      </c>
      <c r="O331" s="1626"/>
      <c r="P331" s="1599"/>
      <c r="Q331" s="1541"/>
      <c r="R331" s="1541"/>
      <c r="S331" s="1629" t="str">
        <f t="shared" si="156"/>
        <v/>
      </c>
      <c r="T331" s="1646"/>
      <c r="U331" s="1905"/>
      <c r="V331" s="1527"/>
      <c r="W331" s="1527"/>
      <c r="X331" s="1527"/>
      <c r="Y331" s="1528"/>
      <c r="Z331" s="1527"/>
      <c r="AA331" s="1528"/>
      <c r="AB331" s="1530"/>
      <c r="AC331" s="1805"/>
      <c r="AD331" s="1805"/>
      <c r="AE331" s="1805"/>
      <c r="AF331" s="1805"/>
      <c r="AG331" s="1545"/>
      <c r="AH331" s="1145"/>
    </row>
    <row r="332" spans="1:34" ht="15" customHeight="1">
      <c r="A332" s="580"/>
      <c r="B332" s="1682">
        <f t="shared" si="157"/>
        <v>6</v>
      </c>
      <c r="C332" s="1966" t="s">
        <v>1606</v>
      </c>
      <c r="D332" s="1683"/>
      <c r="E332" s="1683"/>
      <c r="F332" s="1684"/>
      <c r="G332" s="2091"/>
      <c r="H332" s="1547"/>
      <c r="I332" s="1547"/>
      <c r="J332" s="1627"/>
      <c r="K332" s="1621"/>
      <c r="L332" s="1532"/>
      <c r="M332" s="1532"/>
      <c r="N332" s="1685" t="str">
        <f t="shared" si="155"/>
        <v/>
      </c>
      <c r="O332" s="1627"/>
      <c r="P332" s="1621"/>
      <c r="Q332" s="1532"/>
      <c r="R332" s="1532"/>
      <c r="S332" s="1685" t="str">
        <f t="shared" si="156"/>
        <v/>
      </c>
      <c r="T332" s="1687"/>
      <c r="U332" s="1900"/>
      <c r="V332" s="1544"/>
      <c r="W332" s="1544"/>
      <c r="X332" s="1544"/>
      <c r="Y332" s="1565"/>
      <c r="Z332" s="1544"/>
      <c r="AA332" s="1565"/>
      <c r="AB332" s="1567"/>
      <c r="AC332" s="1805"/>
      <c r="AD332" s="1805"/>
      <c r="AE332" s="1805"/>
      <c r="AF332" s="1805"/>
      <c r="AG332" s="1566"/>
      <c r="AH332" s="1145"/>
    </row>
    <row r="333" spans="1:34" ht="15" customHeight="1">
      <c r="A333" s="580"/>
      <c r="B333" s="1682">
        <f t="shared" si="157"/>
        <v>7</v>
      </c>
      <c r="C333" s="1693" t="s">
        <v>1497</v>
      </c>
      <c r="D333" s="1681"/>
      <c r="E333" s="1681"/>
      <c r="F333" s="1681"/>
      <c r="G333" s="1371">
        <f t="shared" ref="G333:M333" si="158">SUM(G327:G332)</f>
        <v>0</v>
      </c>
      <c r="H333" s="1622">
        <f t="shared" si="158"/>
        <v>0</v>
      </c>
      <c r="I333" s="1622">
        <f t="shared" si="158"/>
        <v>0</v>
      </c>
      <c r="J333" s="1908">
        <f t="shared" si="158"/>
        <v>0</v>
      </c>
      <c r="K333" s="1622">
        <f t="shared" si="158"/>
        <v>0</v>
      </c>
      <c r="L333" s="1622">
        <f t="shared" si="158"/>
        <v>0</v>
      </c>
      <c r="M333" s="1622">
        <f t="shared" si="158"/>
        <v>0</v>
      </c>
      <c r="N333" s="1625" t="str">
        <f t="shared" si="155"/>
        <v/>
      </c>
      <c r="O333" s="1908">
        <f>SUM(O327:O332)</f>
        <v>0</v>
      </c>
      <c r="P333" s="1622">
        <f>SUM(P327:P332)</f>
        <v>0</v>
      </c>
      <c r="Q333" s="1622">
        <f>SUM(Q327:Q332)</f>
        <v>0</v>
      </c>
      <c r="R333" s="1622">
        <f>SUM(R327:R332)</f>
        <v>0</v>
      </c>
      <c r="S333" s="1625" t="str">
        <f t="shared" si="156"/>
        <v/>
      </c>
      <c r="T333" s="1688"/>
      <c r="U333" s="1886"/>
      <c r="V333" s="1568"/>
      <c r="W333" s="1568"/>
      <c r="X333" s="1568"/>
      <c r="Y333" s="1576"/>
      <c r="Z333" s="1568"/>
      <c r="AA333" s="1576"/>
      <c r="AB333" s="1574"/>
      <c r="AC333" s="1805"/>
      <c r="AD333" s="1805"/>
      <c r="AE333" s="1805"/>
      <c r="AF333" s="1805"/>
      <c r="AG333" s="1573"/>
      <c r="AH333" s="1145"/>
    </row>
    <row r="334" spans="1:34" s="1805" customFormat="1" ht="45" customHeight="1">
      <c r="A334" s="1451" t="s">
        <v>1674</v>
      </c>
      <c r="B334" s="1474"/>
      <c r="C334" s="1803"/>
      <c r="D334" s="1804"/>
      <c r="E334" s="1804"/>
      <c r="F334" s="1804"/>
      <c r="G334" s="2086"/>
      <c r="H334" s="1804"/>
      <c r="I334" s="1804"/>
      <c r="AH334" s="1806"/>
    </row>
    <row r="335" spans="1:34" s="965" customFormat="1" ht="45" customHeight="1">
      <c r="A335" s="1452" t="s">
        <v>1675</v>
      </c>
      <c r="B335" s="1807"/>
      <c r="C335" s="1579"/>
      <c r="D335" s="1185"/>
      <c r="E335" s="1185"/>
      <c r="F335" s="1185"/>
      <c r="G335" s="1169"/>
      <c r="H335" s="1185"/>
      <c r="I335" s="1185"/>
      <c r="AC335" s="1805"/>
      <c r="AD335" s="1805"/>
      <c r="AE335" s="1805"/>
      <c r="AF335" s="1805"/>
      <c r="AH335" s="1145"/>
    </row>
    <row r="336" spans="1:34" ht="15" customHeight="1">
      <c r="A336" s="580"/>
      <c r="B336" s="1518">
        <v>1</v>
      </c>
      <c r="C336" s="2583" t="s">
        <v>1595</v>
      </c>
      <c r="D336" s="2565" t="s">
        <v>1607</v>
      </c>
      <c r="E336" s="2565"/>
      <c r="F336" s="1701"/>
      <c r="G336" s="1244"/>
      <c r="H336" s="1559"/>
      <c r="I336" s="1559"/>
      <c r="J336" s="1624"/>
      <c r="K336" s="1620"/>
      <c r="L336" s="1536"/>
      <c r="M336" s="1536"/>
      <c r="N336" s="1628" t="str">
        <f t="shared" ref="N336:N364" si="159">IF(K336&gt;0,M336/K336, "")</f>
        <v/>
      </c>
      <c r="O336" s="1624"/>
      <c r="P336" s="1620"/>
      <c r="Q336" s="1536"/>
      <c r="R336" s="1536"/>
      <c r="S336" s="1628" t="str">
        <f t="shared" ref="S336:S364" si="160">IF(P336&gt;0,R336/P336, "")</f>
        <v/>
      </c>
      <c r="T336" s="1624"/>
      <c r="U336" s="1620"/>
      <c r="V336" s="1537"/>
      <c r="W336" s="1538"/>
      <c r="X336" s="1538"/>
      <c r="Y336" s="1536"/>
      <c r="Z336" s="1634" t="str">
        <f t="shared" ref="Z336:Z359" si="161">IF(T336&gt;0,Y336/T336, "")</f>
        <v/>
      </c>
      <c r="AA336" s="1536"/>
      <c r="AB336" s="1667"/>
      <c r="AC336" s="1805"/>
      <c r="AD336" s="1805"/>
      <c r="AE336" s="1805"/>
      <c r="AF336" s="1805"/>
      <c r="AG336" s="1910">
        <f t="shared" ref="AG336:AG364" si="162">T336-U336</f>
        <v>0</v>
      </c>
      <c r="AH336" s="1145"/>
    </row>
    <row r="337" spans="1:34" ht="15" customHeight="1">
      <c r="A337" s="580"/>
      <c r="B337" s="1656">
        <v>2</v>
      </c>
      <c r="C337" s="2582"/>
      <c r="D337" s="2554" t="s">
        <v>1608</v>
      </c>
      <c r="E337" s="2554"/>
      <c r="F337" s="1664"/>
      <c r="G337" s="1246"/>
      <c r="H337" s="1540"/>
      <c r="I337" s="1540"/>
      <c r="J337" s="1626"/>
      <c r="K337" s="1599"/>
      <c r="L337" s="1541"/>
      <c r="M337" s="1541"/>
      <c r="N337" s="1629" t="str">
        <f t="shared" si="159"/>
        <v/>
      </c>
      <c r="O337" s="1626"/>
      <c r="P337" s="1599"/>
      <c r="Q337" s="1541"/>
      <c r="R337" s="1541"/>
      <c r="S337" s="1629" t="str">
        <f t="shared" si="160"/>
        <v/>
      </c>
      <c r="T337" s="1626"/>
      <c r="U337" s="1599"/>
      <c r="V337" s="1542"/>
      <c r="W337" s="1543"/>
      <c r="X337" s="1543"/>
      <c r="Y337" s="1541"/>
      <c r="Z337" s="1635" t="str">
        <f t="shared" si="161"/>
        <v/>
      </c>
      <c r="AA337" s="1541"/>
      <c r="AB337" s="1668"/>
      <c r="AC337" s="1805"/>
      <c r="AD337" s="1805"/>
      <c r="AE337" s="1805"/>
      <c r="AF337" s="1805"/>
      <c r="AG337" s="1911">
        <f t="shared" si="162"/>
        <v>0</v>
      </c>
      <c r="AH337" s="1145"/>
    </row>
    <row r="338" spans="1:34" ht="15" customHeight="1">
      <c r="A338" s="580"/>
      <c r="B338" s="1656">
        <v>3</v>
      </c>
      <c r="C338" s="2582"/>
      <c r="D338" s="2554" t="s">
        <v>1609</v>
      </c>
      <c r="E338" s="2554"/>
      <c r="F338" s="1664"/>
      <c r="G338" s="1246"/>
      <c r="H338" s="1540"/>
      <c r="I338" s="1540"/>
      <c r="J338" s="1626"/>
      <c r="K338" s="1599"/>
      <c r="L338" s="1541"/>
      <c r="M338" s="1541"/>
      <c r="N338" s="1629" t="str">
        <f t="shared" si="159"/>
        <v/>
      </c>
      <c r="O338" s="1626"/>
      <c r="P338" s="1599"/>
      <c r="Q338" s="1541"/>
      <c r="R338" s="1541"/>
      <c r="S338" s="1629" t="str">
        <f t="shared" si="160"/>
        <v/>
      </c>
      <c r="T338" s="1626"/>
      <c r="U338" s="1599"/>
      <c r="V338" s="1542"/>
      <c r="W338" s="1543"/>
      <c r="X338" s="1543"/>
      <c r="Y338" s="1541"/>
      <c r="Z338" s="1635" t="str">
        <f t="shared" si="161"/>
        <v/>
      </c>
      <c r="AA338" s="1541"/>
      <c r="AB338" s="1668"/>
      <c r="AC338" s="1805"/>
      <c r="AD338" s="1805"/>
      <c r="AE338" s="1805"/>
      <c r="AF338" s="1805"/>
      <c r="AG338" s="1911">
        <f t="shared" si="162"/>
        <v>0</v>
      </c>
      <c r="AH338" s="1145"/>
    </row>
    <row r="339" spans="1:34" ht="15" customHeight="1">
      <c r="A339" s="580"/>
      <c r="B339" s="1656">
        <v>4</v>
      </c>
      <c r="C339" s="2582"/>
      <c r="D339" s="2554" t="s">
        <v>1610</v>
      </c>
      <c r="E339" s="2554"/>
      <c r="F339" s="1664"/>
      <c r="G339" s="1246"/>
      <c r="H339" s="1540"/>
      <c r="I339" s="1540"/>
      <c r="J339" s="1626"/>
      <c r="K339" s="1599"/>
      <c r="L339" s="1541"/>
      <c r="M339" s="1541"/>
      <c r="N339" s="1629" t="str">
        <f t="shared" si="159"/>
        <v/>
      </c>
      <c r="O339" s="1626"/>
      <c r="P339" s="1599"/>
      <c r="Q339" s="1541"/>
      <c r="R339" s="1541"/>
      <c r="S339" s="1629" t="str">
        <f t="shared" si="160"/>
        <v/>
      </c>
      <c r="T339" s="1626"/>
      <c r="U339" s="1599"/>
      <c r="V339" s="1542"/>
      <c r="W339" s="1543"/>
      <c r="X339" s="1543"/>
      <c r="Y339" s="1541"/>
      <c r="Z339" s="1635" t="str">
        <f t="shared" si="161"/>
        <v/>
      </c>
      <c r="AA339" s="1541"/>
      <c r="AB339" s="1668"/>
      <c r="AC339" s="1805"/>
      <c r="AD339" s="1805"/>
      <c r="AE339" s="1805"/>
      <c r="AF339" s="1805"/>
      <c r="AG339" s="1911">
        <f t="shared" si="162"/>
        <v>0</v>
      </c>
      <c r="AH339" s="1145"/>
    </row>
    <row r="340" spans="1:34" ht="15" customHeight="1">
      <c r="A340" s="580"/>
      <c r="B340" s="1656">
        <v>5</v>
      </c>
      <c r="C340" s="2582" t="s">
        <v>1596</v>
      </c>
      <c r="D340" s="2554" t="s">
        <v>1607</v>
      </c>
      <c r="E340" s="2554"/>
      <c r="F340" s="1664"/>
      <c r="G340" s="1246"/>
      <c r="H340" s="1540"/>
      <c r="I340" s="1540"/>
      <c r="J340" s="1626"/>
      <c r="K340" s="1599"/>
      <c r="L340" s="1541"/>
      <c r="M340" s="1541"/>
      <c r="N340" s="1629" t="str">
        <f t="shared" si="159"/>
        <v/>
      </c>
      <c r="O340" s="1626"/>
      <c r="P340" s="1599"/>
      <c r="Q340" s="1541"/>
      <c r="R340" s="1541"/>
      <c r="S340" s="1629" t="str">
        <f t="shared" si="160"/>
        <v/>
      </c>
      <c r="T340" s="1626"/>
      <c r="U340" s="1599"/>
      <c r="V340" s="1542"/>
      <c r="W340" s="1543"/>
      <c r="X340" s="1543"/>
      <c r="Y340" s="1541"/>
      <c r="Z340" s="1635" t="str">
        <f t="shared" si="161"/>
        <v/>
      </c>
      <c r="AA340" s="1541"/>
      <c r="AB340" s="1668"/>
      <c r="AC340" s="1805"/>
      <c r="AD340" s="1805"/>
      <c r="AE340" s="1805"/>
      <c r="AF340" s="1805"/>
      <c r="AG340" s="1911">
        <f t="shared" si="162"/>
        <v>0</v>
      </c>
      <c r="AH340" s="1145"/>
    </row>
    <row r="341" spans="1:34" ht="15" customHeight="1">
      <c r="A341" s="580"/>
      <c r="B341" s="1656">
        <v>6</v>
      </c>
      <c r="C341" s="2582"/>
      <c r="D341" s="2554" t="s">
        <v>1608</v>
      </c>
      <c r="E341" s="2554"/>
      <c r="F341" s="1664"/>
      <c r="G341" s="1246"/>
      <c r="H341" s="1540"/>
      <c r="I341" s="1540"/>
      <c r="J341" s="1626"/>
      <c r="K341" s="1599"/>
      <c r="L341" s="1541"/>
      <c r="M341" s="1541"/>
      <c r="N341" s="1629" t="str">
        <f t="shared" si="159"/>
        <v/>
      </c>
      <c r="O341" s="1626"/>
      <c r="P341" s="1599"/>
      <c r="Q341" s="1541"/>
      <c r="R341" s="1541"/>
      <c r="S341" s="1629" t="str">
        <f t="shared" si="160"/>
        <v/>
      </c>
      <c r="T341" s="1626"/>
      <c r="U341" s="1599"/>
      <c r="V341" s="1542"/>
      <c r="W341" s="1543"/>
      <c r="X341" s="1543"/>
      <c r="Y341" s="1541"/>
      <c r="Z341" s="1635" t="str">
        <f t="shared" si="161"/>
        <v/>
      </c>
      <c r="AA341" s="1541"/>
      <c r="AB341" s="1668"/>
      <c r="AC341" s="1805"/>
      <c r="AD341" s="1805"/>
      <c r="AE341" s="1805"/>
      <c r="AF341" s="1805"/>
      <c r="AG341" s="1911">
        <f t="shared" si="162"/>
        <v>0</v>
      </c>
      <c r="AH341" s="1145"/>
    </row>
    <row r="342" spans="1:34" ht="15" customHeight="1">
      <c r="A342" s="580"/>
      <c r="B342" s="1656">
        <v>7</v>
      </c>
      <c r="C342" s="2582"/>
      <c r="D342" s="2554" t="s">
        <v>1609</v>
      </c>
      <c r="E342" s="2554"/>
      <c r="F342" s="1664"/>
      <c r="G342" s="1246"/>
      <c r="H342" s="1540"/>
      <c r="I342" s="1540"/>
      <c r="J342" s="1626"/>
      <c r="K342" s="1599"/>
      <c r="L342" s="1541"/>
      <c r="M342" s="1541"/>
      <c r="N342" s="1629" t="str">
        <f t="shared" si="159"/>
        <v/>
      </c>
      <c r="O342" s="1626"/>
      <c r="P342" s="1599"/>
      <c r="Q342" s="1541"/>
      <c r="R342" s="1541"/>
      <c r="S342" s="1629" t="str">
        <f t="shared" si="160"/>
        <v/>
      </c>
      <c r="T342" s="1626"/>
      <c r="U342" s="1599"/>
      <c r="V342" s="1542"/>
      <c r="W342" s="1543"/>
      <c r="X342" s="1543"/>
      <c r="Y342" s="1541"/>
      <c r="Z342" s="1635" t="str">
        <f t="shared" si="161"/>
        <v/>
      </c>
      <c r="AA342" s="1541"/>
      <c r="AB342" s="1668"/>
      <c r="AC342" s="1805"/>
      <c r="AD342" s="1805"/>
      <c r="AE342" s="1805"/>
      <c r="AF342" s="1805"/>
      <c r="AG342" s="1911">
        <f t="shared" si="162"/>
        <v>0</v>
      </c>
      <c r="AH342" s="1145"/>
    </row>
    <row r="343" spans="1:34" ht="15" customHeight="1">
      <c r="A343" s="580"/>
      <c r="B343" s="1656">
        <v>8</v>
      </c>
      <c r="C343" s="2582"/>
      <c r="D343" s="2554" t="s">
        <v>1610</v>
      </c>
      <c r="E343" s="2554"/>
      <c r="F343" s="1664"/>
      <c r="G343" s="1246"/>
      <c r="H343" s="1540"/>
      <c r="I343" s="1540"/>
      <c r="J343" s="1626"/>
      <c r="K343" s="1599"/>
      <c r="L343" s="1541"/>
      <c r="M343" s="1541"/>
      <c r="N343" s="1629" t="str">
        <f t="shared" si="159"/>
        <v/>
      </c>
      <c r="O343" s="1626"/>
      <c r="P343" s="1599"/>
      <c r="Q343" s="1541"/>
      <c r="R343" s="1541"/>
      <c r="S343" s="1629" t="str">
        <f t="shared" si="160"/>
        <v/>
      </c>
      <c r="T343" s="1626"/>
      <c r="U343" s="1599"/>
      <c r="V343" s="1542"/>
      <c r="W343" s="1543"/>
      <c r="X343" s="1543"/>
      <c r="Y343" s="1541"/>
      <c r="Z343" s="1635" t="str">
        <f t="shared" si="161"/>
        <v/>
      </c>
      <c r="AA343" s="1541"/>
      <c r="AB343" s="1668"/>
      <c r="AC343" s="1805"/>
      <c r="AD343" s="1805"/>
      <c r="AE343" s="1805"/>
      <c r="AF343" s="1805"/>
      <c r="AG343" s="1911">
        <f t="shared" si="162"/>
        <v>0</v>
      </c>
      <c r="AH343" s="1145"/>
    </row>
    <row r="344" spans="1:34" ht="15" customHeight="1">
      <c r="A344" s="580"/>
      <c r="B344" s="1656">
        <v>9</v>
      </c>
      <c r="C344" s="2582" t="s">
        <v>1604</v>
      </c>
      <c r="D344" s="2554" t="s">
        <v>1607</v>
      </c>
      <c r="E344" s="2554"/>
      <c r="F344" s="1664"/>
      <c r="G344" s="1246"/>
      <c r="H344" s="1540"/>
      <c r="I344" s="1540"/>
      <c r="J344" s="1626"/>
      <c r="K344" s="1599"/>
      <c r="L344" s="1541"/>
      <c r="M344" s="1541"/>
      <c r="N344" s="1629" t="str">
        <f t="shared" si="159"/>
        <v/>
      </c>
      <c r="O344" s="1626"/>
      <c r="P344" s="1599"/>
      <c r="Q344" s="1541"/>
      <c r="R344" s="1541"/>
      <c r="S344" s="1629" t="str">
        <f t="shared" si="160"/>
        <v/>
      </c>
      <c r="T344" s="1626"/>
      <c r="U344" s="1599"/>
      <c r="V344" s="1542"/>
      <c r="W344" s="1543"/>
      <c r="X344" s="1543"/>
      <c r="Y344" s="1541"/>
      <c r="Z344" s="1635" t="str">
        <f t="shared" si="161"/>
        <v/>
      </c>
      <c r="AA344" s="1541"/>
      <c r="AB344" s="1668"/>
      <c r="AC344" s="1805"/>
      <c r="AD344" s="1805"/>
      <c r="AE344" s="1805"/>
      <c r="AF344" s="1805"/>
      <c r="AG344" s="1911">
        <f t="shared" si="162"/>
        <v>0</v>
      </c>
      <c r="AH344" s="1145"/>
    </row>
    <row r="345" spans="1:34" ht="15" customHeight="1">
      <c r="A345" s="580"/>
      <c r="B345" s="1656">
        <v>10</v>
      </c>
      <c r="C345" s="2582"/>
      <c r="D345" s="2554" t="s">
        <v>1608</v>
      </c>
      <c r="E345" s="2554"/>
      <c r="F345" s="1664"/>
      <c r="G345" s="1246"/>
      <c r="H345" s="1540"/>
      <c r="I345" s="1540"/>
      <c r="J345" s="1626"/>
      <c r="K345" s="1599"/>
      <c r="L345" s="1541"/>
      <c r="M345" s="1541"/>
      <c r="N345" s="1629" t="str">
        <f t="shared" si="159"/>
        <v/>
      </c>
      <c r="O345" s="1626"/>
      <c r="P345" s="1599"/>
      <c r="Q345" s="1541"/>
      <c r="R345" s="1541"/>
      <c r="S345" s="1629" t="str">
        <f t="shared" si="160"/>
        <v/>
      </c>
      <c r="T345" s="1626"/>
      <c r="U345" s="1599"/>
      <c r="V345" s="1542"/>
      <c r="W345" s="1543"/>
      <c r="X345" s="1543"/>
      <c r="Y345" s="1541"/>
      <c r="Z345" s="1635" t="str">
        <f t="shared" si="161"/>
        <v/>
      </c>
      <c r="AA345" s="1541"/>
      <c r="AB345" s="1668"/>
      <c r="AC345" s="1805"/>
      <c r="AD345" s="1805"/>
      <c r="AE345" s="1805"/>
      <c r="AF345" s="1805"/>
      <c r="AG345" s="1911">
        <f t="shared" si="162"/>
        <v>0</v>
      </c>
      <c r="AH345" s="1145"/>
    </row>
    <row r="346" spans="1:34" ht="15" customHeight="1">
      <c r="A346" s="580"/>
      <c r="B346" s="1656">
        <v>11</v>
      </c>
      <c r="C346" s="2582"/>
      <c r="D346" s="2554" t="s">
        <v>1609</v>
      </c>
      <c r="E346" s="2554"/>
      <c r="F346" s="1664"/>
      <c r="G346" s="1246"/>
      <c r="H346" s="1540"/>
      <c r="I346" s="1540"/>
      <c r="J346" s="1626"/>
      <c r="K346" s="1599"/>
      <c r="L346" s="1541"/>
      <c r="M346" s="1541"/>
      <c r="N346" s="1629" t="str">
        <f t="shared" si="159"/>
        <v/>
      </c>
      <c r="O346" s="1626"/>
      <c r="P346" s="1599"/>
      <c r="Q346" s="1541"/>
      <c r="R346" s="1541"/>
      <c r="S346" s="1629" t="str">
        <f t="shared" si="160"/>
        <v/>
      </c>
      <c r="T346" s="1626"/>
      <c r="U346" s="1599"/>
      <c r="V346" s="1542"/>
      <c r="W346" s="1543"/>
      <c r="X346" s="1543"/>
      <c r="Y346" s="1541"/>
      <c r="Z346" s="1635" t="str">
        <f t="shared" si="161"/>
        <v/>
      </c>
      <c r="AA346" s="1541"/>
      <c r="AB346" s="1668"/>
      <c r="AC346" s="1805"/>
      <c r="AD346" s="1805"/>
      <c r="AE346" s="1805"/>
      <c r="AF346" s="1805"/>
      <c r="AG346" s="1911">
        <f t="shared" si="162"/>
        <v>0</v>
      </c>
      <c r="AH346" s="1145"/>
    </row>
    <row r="347" spans="1:34" ht="15" customHeight="1">
      <c r="A347" s="580"/>
      <c r="B347" s="1656">
        <v>12</v>
      </c>
      <c r="C347" s="2582"/>
      <c r="D347" s="2554" t="s">
        <v>1610</v>
      </c>
      <c r="E347" s="2554"/>
      <c r="F347" s="1664"/>
      <c r="G347" s="1246"/>
      <c r="H347" s="1540"/>
      <c r="I347" s="1540"/>
      <c r="J347" s="1626"/>
      <c r="K347" s="1599"/>
      <c r="L347" s="1541"/>
      <c r="M347" s="1541"/>
      <c r="N347" s="1629" t="str">
        <f t="shared" si="159"/>
        <v/>
      </c>
      <c r="O347" s="1626"/>
      <c r="P347" s="1599"/>
      <c r="Q347" s="1541"/>
      <c r="R347" s="1541"/>
      <c r="S347" s="1629" t="str">
        <f t="shared" si="160"/>
        <v/>
      </c>
      <c r="T347" s="1626"/>
      <c r="U347" s="1599"/>
      <c r="V347" s="1542"/>
      <c r="W347" s="1543"/>
      <c r="X347" s="1543"/>
      <c r="Y347" s="1541"/>
      <c r="Z347" s="1635" t="str">
        <f t="shared" si="161"/>
        <v/>
      </c>
      <c r="AA347" s="1541"/>
      <c r="AB347" s="1668"/>
      <c r="AC347" s="1805"/>
      <c r="AD347" s="1805"/>
      <c r="AE347" s="1805"/>
      <c r="AF347" s="1805"/>
      <c r="AG347" s="1911">
        <f t="shared" si="162"/>
        <v>0</v>
      </c>
      <c r="AH347" s="1145"/>
    </row>
    <row r="348" spans="1:34" ht="15" customHeight="1">
      <c r="A348" s="580"/>
      <c r="B348" s="1656">
        <v>13</v>
      </c>
      <c r="C348" s="2582" t="s">
        <v>1758</v>
      </c>
      <c r="D348" s="2554" t="s">
        <v>1607</v>
      </c>
      <c r="E348" s="2554"/>
      <c r="F348" s="1664"/>
      <c r="G348" s="1246"/>
      <c r="H348" s="1540"/>
      <c r="I348" s="1540"/>
      <c r="J348" s="1626"/>
      <c r="K348" s="1599"/>
      <c r="L348" s="1541"/>
      <c r="M348" s="1541"/>
      <c r="N348" s="1629" t="str">
        <f t="shared" si="159"/>
        <v/>
      </c>
      <c r="O348" s="1626"/>
      <c r="P348" s="1599"/>
      <c r="Q348" s="1541"/>
      <c r="R348" s="1541"/>
      <c r="S348" s="1629" t="str">
        <f t="shared" si="160"/>
        <v/>
      </c>
      <c r="T348" s="1626"/>
      <c r="U348" s="1599"/>
      <c r="V348" s="1542"/>
      <c r="W348" s="1543"/>
      <c r="X348" s="1543"/>
      <c r="Y348" s="1541"/>
      <c r="Z348" s="1635" t="str">
        <f t="shared" si="161"/>
        <v/>
      </c>
      <c r="AA348" s="1541"/>
      <c r="AB348" s="1668"/>
      <c r="AC348" s="1805"/>
      <c r="AD348" s="1805"/>
      <c r="AE348" s="1805"/>
      <c r="AF348" s="1805"/>
      <c r="AG348" s="1911">
        <f t="shared" si="162"/>
        <v>0</v>
      </c>
      <c r="AH348" s="1145"/>
    </row>
    <row r="349" spans="1:34" ht="15" customHeight="1">
      <c r="A349" s="580"/>
      <c r="B349" s="1656">
        <v>14</v>
      </c>
      <c r="C349" s="2582"/>
      <c r="D349" s="2554" t="s">
        <v>1608</v>
      </c>
      <c r="E349" s="2554"/>
      <c r="F349" s="1664"/>
      <c r="G349" s="1246"/>
      <c r="H349" s="1540"/>
      <c r="I349" s="1540"/>
      <c r="J349" s="1626"/>
      <c r="K349" s="1599"/>
      <c r="L349" s="1541"/>
      <c r="M349" s="1541"/>
      <c r="N349" s="1629" t="str">
        <f t="shared" si="159"/>
        <v/>
      </c>
      <c r="O349" s="1626"/>
      <c r="P349" s="1599"/>
      <c r="Q349" s="1541"/>
      <c r="R349" s="1541"/>
      <c r="S349" s="1629" t="str">
        <f t="shared" si="160"/>
        <v/>
      </c>
      <c r="T349" s="1626"/>
      <c r="U349" s="1599"/>
      <c r="V349" s="1542"/>
      <c r="W349" s="1543"/>
      <c r="X349" s="1543"/>
      <c r="Y349" s="1541"/>
      <c r="Z349" s="1635" t="str">
        <f t="shared" si="161"/>
        <v/>
      </c>
      <c r="AA349" s="1541"/>
      <c r="AB349" s="1668"/>
      <c r="AC349" s="1805"/>
      <c r="AD349" s="1805"/>
      <c r="AE349" s="1805"/>
      <c r="AF349" s="1805"/>
      <c r="AG349" s="1911">
        <f t="shared" si="162"/>
        <v>0</v>
      </c>
      <c r="AH349" s="1145"/>
    </row>
    <row r="350" spans="1:34" ht="15" customHeight="1">
      <c r="A350" s="580"/>
      <c r="B350" s="1656">
        <v>15</v>
      </c>
      <c r="C350" s="2582"/>
      <c r="D350" s="2554" t="s">
        <v>1609</v>
      </c>
      <c r="E350" s="2554"/>
      <c r="F350" s="1664"/>
      <c r="G350" s="1246"/>
      <c r="H350" s="1540"/>
      <c r="I350" s="1540"/>
      <c r="J350" s="1626"/>
      <c r="K350" s="1599"/>
      <c r="L350" s="1541"/>
      <c r="M350" s="1541"/>
      <c r="N350" s="1629" t="str">
        <f t="shared" si="159"/>
        <v/>
      </c>
      <c r="O350" s="1626"/>
      <c r="P350" s="1599"/>
      <c r="Q350" s="1541"/>
      <c r="R350" s="1541"/>
      <c r="S350" s="1629" t="str">
        <f t="shared" si="160"/>
        <v/>
      </c>
      <c r="T350" s="1626"/>
      <c r="U350" s="1599"/>
      <c r="V350" s="1542"/>
      <c r="W350" s="1543"/>
      <c r="X350" s="1543"/>
      <c r="Y350" s="1541"/>
      <c r="Z350" s="1635" t="str">
        <f t="shared" si="161"/>
        <v/>
      </c>
      <c r="AA350" s="1541"/>
      <c r="AB350" s="1668"/>
      <c r="AC350" s="1805"/>
      <c r="AD350" s="1805"/>
      <c r="AE350" s="1805"/>
      <c r="AF350" s="1805"/>
      <c r="AG350" s="1911">
        <f t="shared" si="162"/>
        <v>0</v>
      </c>
      <c r="AH350" s="1145"/>
    </row>
    <row r="351" spans="1:34" ht="15" customHeight="1">
      <c r="A351" s="580"/>
      <c r="B351" s="1656">
        <v>16</v>
      </c>
      <c r="C351" s="2582"/>
      <c r="D351" s="2554" t="s">
        <v>1610</v>
      </c>
      <c r="E351" s="2554"/>
      <c r="F351" s="1664"/>
      <c r="G351" s="1246"/>
      <c r="H351" s="1540"/>
      <c r="I351" s="1540"/>
      <c r="J351" s="1626"/>
      <c r="K351" s="1599"/>
      <c r="L351" s="1541"/>
      <c r="M351" s="1541"/>
      <c r="N351" s="1629" t="str">
        <f t="shared" si="159"/>
        <v/>
      </c>
      <c r="O351" s="1626"/>
      <c r="P351" s="1599"/>
      <c r="Q351" s="1541"/>
      <c r="R351" s="1541"/>
      <c r="S351" s="1629" t="str">
        <f t="shared" si="160"/>
        <v/>
      </c>
      <c r="T351" s="1626"/>
      <c r="U351" s="1599"/>
      <c r="V351" s="1542"/>
      <c r="W351" s="1543"/>
      <c r="X351" s="1543"/>
      <c r="Y351" s="1541"/>
      <c r="Z351" s="1635" t="str">
        <f t="shared" si="161"/>
        <v/>
      </c>
      <c r="AA351" s="1541"/>
      <c r="AB351" s="1668"/>
      <c r="AC351" s="1805"/>
      <c r="AD351" s="1805"/>
      <c r="AE351" s="1805"/>
      <c r="AF351" s="1805"/>
      <c r="AG351" s="1911">
        <f t="shared" si="162"/>
        <v>0</v>
      </c>
      <c r="AH351" s="1145"/>
    </row>
    <row r="352" spans="1:34" ht="15" customHeight="1">
      <c r="A352" s="580"/>
      <c r="B352" s="1656">
        <v>17</v>
      </c>
      <c r="C352" s="2582" t="s">
        <v>1757</v>
      </c>
      <c r="D352" s="2554" t="s">
        <v>1607</v>
      </c>
      <c r="E352" s="2554"/>
      <c r="F352" s="1664"/>
      <c r="G352" s="1246"/>
      <c r="H352" s="1540"/>
      <c r="I352" s="1540"/>
      <c r="J352" s="1626"/>
      <c r="K352" s="1599"/>
      <c r="L352" s="1541"/>
      <c r="M352" s="1541"/>
      <c r="N352" s="1629" t="str">
        <f t="shared" si="159"/>
        <v/>
      </c>
      <c r="O352" s="1626"/>
      <c r="P352" s="1599"/>
      <c r="Q352" s="1541"/>
      <c r="R352" s="1541"/>
      <c r="S352" s="1629" t="str">
        <f t="shared" si="160"/>
        <v/>
      </c>
      <c r="T352" s="1626"/>
      <c r="U352" s="1599"/>
      <c r="V352" s="1542"/>
      <c r="W352" s="1543"/>
      <c r="X352" s="1543"/>
      <c r="Y352" s="1541"/>
      <c r="Z352" s="1635" t="str">
        <f t="shared" si="161"/>
        <v/>
      </c>
      <c r="AA352" s="1541"/>
      <c r="AB352" s="1668"/>
      <c r="AC352" s="1805"/>
      <c r="AD352" s="1805"/>
      <c r="AE352" s="1805"/>
      <c r="AF352" s="1805"/>
      <c r="AG352" s="1911">
        <f t="shared" si="162"/>
        <v>0</v>
      </c>
      <c r="AH352" s="1145"/>
    </row>
    <row r="353" spans="1:34" ht="15" customHeight="1">
      <c r="A353" s="580"/>
      <c r="B353" s="1656">
        <v>18</v>
      </c>
      <c r="C353" s="2582"/>
      <c r="D353" s="2554" t="s">
        <v>1608</v>
      </c>
      <c r="E353" s="2554"/>
      <c r="F353" s="1664"/>
      <c r="G353" s="1246"/>
      <c r="H353" s="1540"/>
      <c r="I353" s="1540"/>
      <c r="J353" s="1626"/>
      <c r="K353" s="1599"/>
      <c r="L353" s="1541"/>
      <c r="M353" s="1541"/>
      <c r="N353" s="1629" t="str">
        <f t="shared" si="159"/>
        <v/>
      </c>
      <c r="O353" s="1626"/>
      <c r="P353" s="1599"/>
      <c r="Q353" s="1541"/>
      <c r="R353" s="1541"/>
      <c r="S353" s="1629" t="str">
        <f t="shared" si="160"/>
        <v/>
      </c>
      <c r="T353" s="1626"/>
      <c r="U353" s="1599"/>
      <c r="V353" s="1542"/>
      <c r="W353" s="1543"/>
      <c r="X353" s="1543"/>
      <c r="Y353" s="1541"/>
      <c r="Z353" s="1635" t="str">
        <f t="shared" si="161"/>
        <v/>
      </c>
      <c r="AA353" s="1541"/>
      <c r="AB353" s="1668"/>
      <c r="AC353" s="1805"/>
      <c r="AD353" s="1805"/>
      <c r="AE353" s="1805"/>
      <c r="AF353" s="1805"/>
      <c r="AG353" s="1911">
        <f t="shared" si="162"/>
        <v>0</v>
      </c>
      <c r="AH353" s="1145"/>
    </row>
    <row r="354" spans="1:34" ht="15" customHeight="1">
      <c r="A354" s="580"/>
      <c r="B354" s="1656">
        <v>19</v>
      </c>
      <c r="C354" s="2582"/>
      <c r="D354" s="2554" t="s">
        <v>1609</v>
      </c>
      <c r="E354" s="2554"/>
      <c r="F354" s="1664"/>
      <c r="G354" s="1246"/>
      <c r="H354" s="1540"/>
      <c r="I354" s="1540"/>
      <c r="J354" s="1626"/>
      <c r="K354" s="1599"/>
      <c r="L354" s="1541"/>
      <c r="M354" s="1541"/>
      <c r="N354" s="1629" t="str">
        <f t="shared" si="159"/>
        <v/>
      </c>
      <c r="O354" s="1626"/>
      <c r="P354" s="1599"/>
      <c r="Q354" s="1541"/>
      <c r="R354" s="1541"/>
      <c r="S354" s="1629" t="str">
        <f t="shared" si="160"/>
        <v/>
      </c>
      <c r="T354" s="1626"/>
      <c r="U354" s="1599"/>
      <c r="V354" s="1542"/>
      <c r="W354" s="1543"/>
      <c r="X354" s="1543"/>
      <c r="Y354" s="1541"/>
      <c r="Z354" s="1635" t="str">
        <f t="shared" si="161"/>
        <v/>
      </c>
      <c r="AA354" s="1541"/>
      <c r="AB354" s="1668"/>
      <c r="AC354" s="1805"/>
      <c r="AD354" s="1805"/>
      <c r="AE354" s="1805"/>
      <c r="AF354" s="1805"/>
      <c r="AG354" s="1911">
        <f t="shared" si="162"/>
        <v>0</v>
      </c>
      <c r="AH354" s="1145"/>
    </row>
    <row r="355" spans="1:34" ht="15" customHeight="1">
      <c r="A355" s="580"/>
      <c r="B355" s="1656">
        <v>20</v>
      </c>
      <c r="C355" s="2582"/>
      <c r="D355" s="2554" t="s">
        <v>1610</v>
      </c>
      <c r="E355" s="2554"/>
      <c r="F355" s="1664"/>
      <c r="G355" s="1246"/>
      <c r="H355" s="1540"/>
      <c r="I355" s="1540"/>
      <c r="J355" s="1626"/>
      <c r="K355" s="1599"/>
      <c r="L355" s="1541"/>
      <c r="M355" s="1541"/>
      <c r="N355" s="1629" t="str">
        <f t="shared" si="159"/>
        <v/>
      </c>
      <c r="O355" s="1626"/>
      <c r="P355" s="1599"/>
      <c r="Q355" s="1541"/>
      <c r="R355" s="1541"/>
      <c r="S355" s="1629" t="str">
        <f t="shared" si="160"/>
        <v/>
      </c>
      <c r="T355" s="1626"/>
      <c r="U355" s="1599"/>
      <c r="V355" s="1542"/>
      <c r="W355" s="1543"/>
      <c r="X355" s="1543"/>
      <c r="Y355" s="1541"/>
      <c r="Z355" s="1635" t="str">
        <f t="shared" si="161"/>
        <v/>
      </c>
      <c r="AA355" s="1541"/>
      <c r="AB355" s="1668"/>
      <c r="AC355" s="1805"/>
      <c r="AD355" s="1805"/>
      <c r="AE355" s="1805"/>
      <c r="AF355" s="1805"/>
      <c r="AG355" s="1911">
        <f t="shared" si="162"/>
        <v>0</v>
      </c>
      <c r="AH355" s="1145"/>
    </row>
    <row r="356" spans="1:34" ht="15" customHeight="1">
      <c r="A356" s="580"/>
      <c r="B356" s="1771">
        <v>21</v>
      </c>
      <c r="C356" s="2582" t="s">
        <v>1605</v>
      </c>
      <c r="D356" s="2611" t="s">
        <v>1607</v>
      </c>
      <c r="E356" s="2611"/>
      <c r="F356" s="1664"/>
      <c r="G356" s="1246"/>
      <c r="H356" s="1540"/>
      <c r="I356" s="1540"/>
      <c r="J356" s="1626"/>
      <c r="K356" s="1599"/>
      <c r="L356" s="1541"/>
      <c r="M356" s="1541"/>
      <c r="N356" s="1629" t="str">
        <f t="shared" si="159"/>
        <v/>
      </c>
      <c r="O356" s="1626"/>
      <c r="P356" s="1599"/>
      <c r="Q356" s="1541"/>
      <c r="R356" s="1541"/>
      <c r="S356" s="1629" t="str">
        <f t="shared" si="160"/>
        <v/>
      </c>
      <c r="T356" s="1626"/>
      <c r="U356" s="1599"/>
      <c r="V356" s="1542"/>
      <c r="W356" s="1543"/>
      <c r="X356" s="1543"/>
      <c r="Y356" s="1541"/>
      <c r="Z356" s="1635" t="str">
        <f t="shared" si="161"/>
        <v/>
      </c>
      <c r="AA356" s="1541"/>
      <c r="AB356" s="1668"/>
      <c r="AC356" s="1805"/>
      <c r="AD356" s="1805"/>
      <c r="AE356" s="1805"/>
      <c r="AF356" s="1805"/>
      <c r="AG356" s="1911">
        <f t="shared" si="162"/>
        <v>0</v>
      </c>
      <c r="AH356" s="1145"/>
    </row>
    <row r="357" spans="1:34" ht="15" customHeight="1">
      <c r="A357" s="580"/>
      <c r="B357" s="1771">
        <v>22</v>
      </c>
      <c r="C357" s="2582"/>
      <c r="D357" s="2611" t="s">
        <v>1608</v>
      </c>
      <c r="E357" s="2611"/>
      <c r="F357" s="1664"/>
      <c r="G357" s="1246"/>
      <c r="H357" s="1540"/>
      <c r="I357" s="1540"/>
      <c r="J357" s="1626"/>
      <c r="K357" s="1599"/>
      <c r="L357" s="1541"/>
      <c r="M357" s="1541"/>
      <c r="N357" s="1629" t="str">
        <f t="shared" si="159"/>
        <v/>
      </c>
      <c r="O357" s="1626"/>
      <c r="P357" s="1599"/>
      <c r="Q357" s="1541"/>
      <c r="R357" s="1541"/>
      <c r="S357" s="1629" t="str">
        <f t="shared" si="160"/>
        <v/>
      </c>
      <c r="T357" s="1626"/>
      <c r="U357" s="1599"/>
      <c r="V357" s="1542"/>
      <c r="W357" s="1543"/>
      <c r="X357" s="1543"/>
      <c r="Y357" s="1541"/>
      <c r="Z357" s="1635" t="str">
        <f t="shared" si="161"/>
        <v/>
      </c>
      <c r="AA357" s="1541"/>
      <c r="AB357" s="1668"/>
      <c r="AC357" s="1805"/>
      <c r="AD357" s="1805"/>
      <c r="AE357" s="1805"/>
      <c r="AF357" s="1805"/>
      <c r="AG357" s="1911">
        <f t="shared" si="162"/>
        <v>0</v>
      </c>
      <c r="AH357" s="1145"/>
    </row>
    <row r="358" spans="1:34" ht="15" customHeight="1">
      <c r="A358" s="580"/>
      <c r="B358" s="1771">
        <v>23</v>
      </c>
      <c r="C358" s="2582"/>
      <c r="D358" s="2611" t="s">
        <v>1609</v>
      </c>
      <c r="E358" s="2611"/>
      <c r="F358" s="1664"/>
      <c r="G358" s="1246"/>
      <c r="H358" s="1540"/>
      <c r="I358" s="1540"/>
      <c r="J358" s="1626"/>
      <c r="K358" s="1599"/>
      <c r="L358" s="1541"/>
      <c r="M358" s="1541"/>
      <c r="N358" s="1629" t="str">
        <f t="shared" si="159"/>
        <v/>
      </c>
      <c r="O358" s="1626"/>
      <c r="P358" s="1599"/>
      <c r="Q358" s="1541"/>
      <c r="R358" s="1541"/>
      <c r="S358" s="1629" t="str">
        <f t="shared" si="160"/>
        <v/>
      </c>
      <c r="T358" s="1626"/>
      <c r="U358" s="1599"/>
      <c r="V358" s="1542"/>
      <c r="W358" s="1543"/>
      <c r="X358" s="1543"/>
      <c r="Y358" s="1541"/>
      <c r="Z358" s="1635" t="str">
        <f t="shared" si="161"/>
        <v/>
      </c>
      <c r="AA358" s="1541"/>
      <c r="AB358" s="1668"/>
      <c r="AC358" s="1805"/>
      <c r="AD358" s="1805"/>
      <c r="AE358" s="1805"/>
      <c r="AF358" s="1805"/>
      <c r="AG358" s="1911">
        <f t="shared" si="162"/>
        <v>0</v>
      </c>
      <c r="AH358" s="1145"/>
    </row>
    <row r="359" spans="1:34" ht="15" customHeight="1">
      <c r="A359" s="580"/>
      <c r="B359" s="1531">
        <v>24</v>
      </c>
      <c r="C359" s="2610"/>
      <c r="D359" s="2612" t="s">
        <v>1610</v>
      </c>
      <c r="E359" s="2612"/>
      <c r="F359" s="1665"/>
      <c r="G359" s="2091"/>
      <c r="H359" s="1547"/>
      <c r="I359" s="1547"/>
      <c r="J359" s="1627"/>
      <c r="K359" s="1621"/>
      <c r="L359" s="1532"/>
      <c r="M359" s="1532"/>
      <c r="N359" s="1685" t="str">
        <f t="shared" si="159"/>
        <v/>
      </c>
      <c r="O359" s="1627"/>
      <c r="P359" s="1621"/>
      <c r="Q359" s="1532"/>
      <c r="R359" s="1532"/>
      <c r="S359" s="1685" t="str">
        <f t="shared" si="160"/>
        <v/>
      </c>
      <c r="T359" s="1627"/>
      <c r="U359" s="1621"/>
      <c r="V359" s="1548"/>
      <c r="W359" s="1549"/>
      <c r="X359" s="1549"/>
      <c r="Y359" s="1532"/>
      <c r="Z359" s="1686" t="str">
        <f t="shared" si="161"/>
        <v/>
      </c>
      <c r="AA359" s="1532"/>
      <c r="AB359" s="1669"/>
      <c r="AC359" s="1805"/>
      <c r="AD359" s="1805"/>
      <c r="AE359" s="1805"/>
      <c r="AF359" s="1805"/>
      <c r="AG359" s="1912">
        <f t="shared" si="162"/>
        <v>0</v>
      </c>
      <c r="AH359" s="1145"/>
    </row>
    <row r="360" spans="1:34" ht="15" customHeight="1">
      <c r="A360" s="580"/>
      <c r="B360" s="1518">
        <v>25</v>
      </c>
      <c r="C360" s="2579" t="s">
        <v>290</v>
      </c>
      <c r="D360" s="2565" t="s">
        <v>1607</v>
      </c>
      <c r="E360" s="2565"/>
      <c r="F360" s="2353"/>
      <c r="G360" s="2355">
        <f t="shared" ref="G360:M360" si="163">G336+G340+G344+G348+G352+G356</f>
        <v>0</v>
      </c>
      <c r="H360" s="1703">
        <f t="shared" si="163"/>
        <v>0</v>
      </c>
      <c r="I360" s="1921">
        <f t="shared" si="163"/>
        <v>0</v>
      </c>
      <c r="J360" s="1703">
        <f t="shared" si="163"/>
        <v>0</v>
      </c>
      <c r="K360" s="1702">
        <f t="shared" si="163"/>
        <v>0</v>
      </c>
      <c r="L360" s="1702">
        <f t="shared" si="163"/>
        <v>0</v>
      </c>
      <c r="M360" s="1702">
        <f t="shared" si="163"/>
        <v>0</v>
      </c>
      <c r="N360" s="1628" t="str">
        <f t="shared" si="159"/>
        <v/>
      </c>
      <c r="O360" s="1703">
        <f t="shared" ref="O360:R360" si="164">O336+O340+O344+O348+O352+O356</f>
        <v>0</v>
      </c>
      <c r="P360" s="1702">
        <f t="shared" si="164"/>
        <v>0</v>
      </c>
      <c r="Q360" s="1702">
        <f t="shared" si="164"/>
        <v>0</v>
      </c>
      <c r="R360" s="1702">
        <f t="shared" si="164"/>
        <v>0</v>
      </c>
      <c r="S360" s="1628" t="str">
        <f t="shared" si="160"/>
        <v/>
      </c>
      <c r="T360" s="1703">
        <f t="shared" ref="T360:U360" si="165">T336+T340+T344+T348+T352+T356</f>
        <v>0</v>
      </c>
      <c r="U360" s="1702">
        <f t="shared" si="165"/>
        <v>0</v>
      </c>
      <c r="V360" s="1704" t="str">
        <f>IF(T360&gt;0, (T336*V336+T340*V340+T344*V344+T348*V348+T352*V352+T356*V356)/T360, "")</f>
        <v/>
      </c>
      <c r="W360" s="1704" t="str">
        <f>IF(AG360&gt;0, (AG336*W336+AG340*W340+AG344*W344+AG348*W348+AG352*W352+AG356*W356)/AG360, "")</f>
        <v/>
      </c>
      <c r="X360" s="1704" t="str">
        <f>IF(U360&gt;0, (U336*X336+U340*X340+U344*X344+U348*X348+U352*X352+U356*X356)/U360, "")</f>
        <v/>
      </c>
      <c r="Y360" s="1702">
        <f t="shared" ref="Y360" si="166">Y336+Y340+Y344+Y348+Y352+Y356</f>
        <v>0</v>
      </c>
      <c r="Z360" s="1642" t="str">
        <f t="shared" ref="Z360:Z364" si="167">IF(T360&gt;0,Y360/T360, "")</f>
        <v/>
      </c>
      <c r="AA360" s="1702">
        <f t="shared" ref="AA360:AB360" si="168">AA336+AA340+AA344+AA348+AA352+AA356</f>
        <v>0</v>
      </c>
      <c r="AB360" s="2003">
        <f t="shared" si="168"/>
        <v>0</v>
      </c>
      <c r="AC360" s="1805"/>
      <c r="AD360" s="1805"/>
      <c r="AE360" s="1805"/>
      <c r="AF360" s="1805"/>
      <c r="AG360" s="1920">
        <f t="shared" si="162"/>
        <v>0</v>
      </c>
      <c r="AH360" s="1145"/>
    </row>
    <row r="361" spans="1:34" ht="15" customHeight="1">
      <c r="A361" s="580"/>
      <c r="B361" s="1525">
        <v>26</v>
      </c>
      <c r="C361" s="2580"/>
      <c r="D361" s="2554" t="s">
        <v>1608</v>
      </c>
      <c r="E361" s="2554"/>
      <c r="F361" s="2354"/>
      <c r="G361" s="1941">
        <f t="shared" ref="G361:M361" si="169">G337+G341+G345+G349+G353+G357</f>
        <v>0</v>
      </c>
      <c r="H361" s="1707">
        <f t="shared" si="169"/>
        <v>0</v>
      </c>
      <c r="I361" s="1922">
        <f t="shared" si="169"/>
        <v>0</v>
      </c>
      <c r="J361" s="1707">
        <f t="shared" si="169"/>
        <v>0</v>
      </c>
      <c r="K361" s="1705">
        <f t="shared" si="169"/>
        <v>0</v>
      </c>
      <c r="L361" s="1705">
        <f t="shared" si="169"/>
        <v>0</v>
      </c>
      <c r="M361" s="1705">
        <f t="shared" si="169"/>
        <v>0</v>
      </c>
      <c r="N361" s="1629" t="str">
        <f t="shared" si="159"/>
        <v/>
      </c>
      <c r="O361" s="1707">
        <f t="shared" ref="O361:R361" si="170">O337+O341+O345+O349+O353+O357</f>
        <v>0</v>
      </c>
      <c r="P361" s="1705">
        <f t="shared" si="170"/>
        <v>0</v>
      </c>
      <c r="Q361" s="1705">
        <f t="shared" si="170"/>
        <v>0</v>
      </c>
      <c r="R361" s="1705">
        <f t="shared" si="170"/>
        <v>0</v>
      </c>
      <c r="S361" s="1629" t="str">
        <f t="shared" si="160"/>
        <v/>
      </c>
      <c r="T361" s="1707">
        <f t="shared" ref="T361:U361" si="171">T337+T341+T345+T349+T353+T357</f>
        <v>0</v>
      </c>
      <c r="U361" s="1705">
        <f t="shared" si="171"/>
        <v>0</v>
      </c>
      <c r="V361" s="1708" t="str">
        <f>IF(T361&gt;0, (T337*V337+T341*V341+T345*V345+T349*V349+T353*V353+T357*V357)/T361, "")</f>
        <v/>
      </c>
      <c r="W361" s="1708" t="str">
        <f>IF(AG361&gt;0, (AG337*W337+AG341*W341+AG345*W345+AG349*W349+AG353*W353+AG357*W357)/AG361, "")</f>
        <v/>
      </c>
      <c r="X361" s="1708" t="str">
        <f>IF(U361&gt;0, (U337*X337+U341*X341+U345*X345+U349*X349+U353*X353+U357*X357)/U361, "")</f>
        <v/>
      </c>
      <c r="Y361" s="1705">
        <f t="shared" ref="Y361" si="172">Y337+Y341+Y345+Y349+Y353+Y357</f>
        <v>0</v>
      </c>
      <c r="Z361" s="1643" t="str">
        <f t="shared" si="167"/>
        <v/>
      </c>
      <c r="AA361" s="1705">
        <f t="shared" ref="AA361:AB361" si="173">AA337+AA341+AA345+AA349+AA353+AA357</f>
        <v>0</v>
      </c>
      <c r="AB361" s="1709">
        <f t="shared" si="173"/>
        <v>0</v>
      </c>
      <c r="AC361" s="1805"/>
      <c r="AD361" s="1805"/>
      <c r="AE361" s="1805"/>
      <c r="AF361" s="1805"/>
      <c r="AG361" s="1911">
        <f t="shared" si="162"/>
        <v>0</v>
      </c>
      <c r="AH361" s="1145"/>
    </row>
    <row r="362" spans="1:34" ht="15" customHeight="1">
      <c r="A362" s="580"/>
      <c r="B362" s="1525">
        <v>27</v>
      </c>
      <c r="C362" s="2580"/>
      <c r="D362" s="2554" t="s">
        <v>1609</v>
      </c>
      <c r="E362" s="2554"/>
      <c r="F362" s="2354"/>
      <c r="G362" s="1941">
        <f t="shared" ref="G362:M362" si="174">G338+G342+G346+G350+G354+G358</f>
        <v>0</v>
      </c>
      <c r="H362" s="1707">
        <f t="shared" si="174"/>
        <v>0</v>
      </c>
      <c r="I362" s="1922">
        <f t="shared" si="174"/>
        <v>0</v>
      </c>
      <c r="J362" s="1707">
        <f t="shared" si="174"/>
        <v>0</v>
      </c>
      <c r="K362" s="1705">
        <f t="shared" si="174"/>
        <v>0</v>
      </c>
      <c r="L362" s="1705">
        <f t="shared" si="174"/>
        <v>0</v>
      </c>
      <c r="M362" s="1705">
        <f t="shared" si="174"/>
        <v>0</v>
      </c>
      <c r="N362" s="1629" t="str">
        <f t="shared" si="159"/>
        <v/>
      </c>
      <c r="O362" s="1707">
        <f t="shared" ref="O362:R362" si="175">O338+O342+O346+O350+O354+O358</f>
        <v>0</v>
      </c>
      <c r="P362" s="1705">
        <f t="shared" si="175"/>
        <v>0</v>
      </c>
      <c r="Q362" s="1705">
        <f t="shared" si="175"/>
        <v>0</v>
      </c>
      <c r="R362" s="1705">
        <f t="shared" si="175"/>
        <v>0</v>
      </c>
      <c r="S362" s="1629" t="str">
        <f t="shared" si="160"/>
        <v/>
      </c>
      <c r="T362" s="1707">
        <f t="shared" ref="T362:U362" si="176">T338+T342+T346+T350+T354+T358</f>
        <v>0</v>
      </c>
      <c r="U362" s="1705">
        <f t="shared" si="176"/>
        <v>0</v>
      </c>
      <c r="V362" s="1708" t="str">
        <f>IF(T362&gt;0, (T338*V338+T342*V342+T346*V346+T350*V350+T354*V354+T358*V358)/T362, "")</f>
        <v/>
      </c>
      <c r="W362" s="1708" t="str">
        <f>IF(AG362&gt;0, (AG338*W338+AG342*W342+AG346*W346+AG350*W350+AG354*W354+AG358*W358)/AG362, "")</f>
        <v/>
      </c>
      <c r="X362" s="1708" t="str">
        <f>IF(U362&gt;0, (U338*X338+U342*X342+U346*X346+U350*X350+U354*X354+U358*X358)/U362, "")</f>
        <v/>
      </c>
      <c r="Y362" s="1705">
        <f t="shared" ref="Y362" si="177">Y338+Y342+Y346+Y350+Y354+Y358</f>
        <v>0</v>
      </c>
      <c r="Z362" s="1643" t="str">
        <f t="shared" si="167"/>
        <v/>
      </c>
      <c r="AA362" s="1705">
        <f t="shared" ref="AA362:AB362" si="178">AA338+AA342+AA346+AA350+AA354+AA358</f>
        <v>0</v>
      </c>
      <c r="AB362" s="1709">
        <f t="shared" si="178"/>
        <v>0</v>
      </c>
      <c r="AC362" s="1805"/>
      <c r="AD362" s="1805"/>
      <c r="AE362" s="1805"/>
      <c r="AF362" s="1805"/>
      <c r="AG362" s="1911">
        <f t="shared" si="162"/>
        <v>0</v>
      </c>
      <c r="AH362" s="1145"/>
    </row>
    <row r="363" spans="1:34" ht="15" customHeight="1">
      <c r="A363" s="580"/>
      <c r="B363" s="1525">
        <v>28</v>
      </c>
      <c r="C363" s="2581"/>
      <c r="D363" s="2555" t="s">
        <v>1610</v>
      </c>
      <c r="E363" s="2555"/>
      <c r="F363" s="2354"/>
      <c r="G363" s="2356">
        <f t="shared" ref="G363:M363" si="179">G339+G343+G347+G351+G355+G359</f>
        <v>0</v>
      </c>
      <c r="H363" s="1923">
        <f t="shared" si="179"/>
        <v>0</v>
      </c>
      <c r="I363" s="1924">
        <f t="shared" si="179"/>
        <v>0</v>
      </c>
      <c r="J363" s="1923">
        <f t="shared" si="179"/>
        <v>0</v>
      </c>
      <c r="K363" s="1925">
        <f t="shared" si="179"/>
        <v>0</v>
      </c>
      <c r="L363" s="1925">
        <f t="shared" si="179"/>
        <v>0</v>
      </c>
      <c r="M363" s="1925">
        <f t="shared" si="179"/>
        <v>0</v>
      </c>
      <c r="N363" s="1629" t="str">
        <f t="shared" si="159"/>
        <v/>
      </c>
      <c r="O363" s="1923">
        <f t="shared" ref="O363:R363" si="180">O339+O343+O347+O351+O355+O359</f>
        <v>0</v>
      </c>
      <c r="P363" s="1925">
        <f t="shared" si="180"/>
        <v>0</v>
      </c>
      <c r="Q363" s="1925">
        <f t="shared" si="180"/>
        <v>0</v>
      </c>
      <c r="R363" s="1925">
        <f t="shared" si="180"/>
        <v>0</v>
      </c>
      <c r="S363" s="1629" t="str">
        <f t="shared" si="160"/>
        <v/>
      </c>
      <c r="T363" s="1923">
        <f t="shared" ref="T363:U363" si="181">T339+T343+T347+T351+T355+T359</f>
        <v>0</v>
      </c>
      <c r="U363" s="1925">
        <f t="shared" si="181"/>
        <v>0</v>
      </c>
      <c r="V363" s="1926" t="str">
        <f>IF(T363&gt;0, (T339*V339+T343*V343+T347*V347+T351*V351+T355*V355+T359*V359)/T363, "")</f>
        <v/>
      </c>
      <c r="W363" s="1926" t="str">
        <f>IF(AG363&gt;0, (AG339*W339+AG343*W343+AG347*W347+AG351*W351+AG355*W355+AG359*W359)/AG363, "")</f>
        <v/>
      </c>
      <c r="X363" s="1926" t="str">
        <f>IF(U363&gt;0, (U339*X339+U343*X343+U347*X347+U351*X351+U355*X355+U359*X359)/U363, "")</f>
        <v/>
      </c>
      <c r="Y363" s="1925">
        <f t="shared" ref="Y363" si="182">Y339+Y343+Y347+Y351+Y355+Y359</f>
        <v>0</v>
      </c>
      <c r="Z363" s="1643" t="str">
        <f t="shared" si="167"/>
        <v/>
      </c>
      <c r="AA363" s="1925">
        <f t="shared" ref="AA363:AB363" si="183">AA339+AA343+AA347+AA351+AA355+AA359</f>
        <v>0</v>
      </c>
      <c r="AB363" s="2004">
        <f t="shared" si="183"/>
        <v>0</v>
      </c>
      <c r="AC363" s="1805"/>
      <c r="AD363" s="1805"/>
      <c r="AE363" s="1805"/>
      <c r="AF363" s="1805"/>
      <c r="AG363" s="1919">
        <f t="shared" si="162"/>
        <v>0</v>
      </c>
      <c r="AH363" s="1145"/>
    </row>
    <row r="364" spans="1:34" ht="15" customHeight="1">
      <c r="A364" s="580"/>
      <c r="B364" s="1671">
        <v>29</v>
      </c>
      <c r="C364" s="1615" t="s">
        <v>1497</v>
      </c>
      <c r="D364" s="1553"/>
      <c r="E364" s="1554"/>
      <c r="F364" s="1554"/>
      <c r="G364" s="1371">
        <f t="shared" ref="G364:M364" si="184">SUM(G360:G363)</f>
        <v>0</v>
      </c>
      <c r="H364" s="1622">
        <f t="shared" si="184"/>
        <v>0</v>
      </c>
      <c r="I364" s="1622">
        <f t="shared" si="184"/>
        <v>0</v>
      </c>
      <c r="J364" s="1908">
        <f t="shared" si="184"/>
        <v>0</v>
      </c>
      <c r="K364" s="1622">
        <f t="shared" si="184"/>
        <v>0</v>
      </c>
      <c r="L364" s="1622">
        <f t="shared" si="184"/>
        <v>0</v>
      </c>
      <c r="M364" s="1622">
        <f t="shared" si="184"/>
        <v>0</v>
      </c>
      <c r="N364" s="1625" t="str">
        <f t="shared" si="159"/>
        <v/>
      </c>
      <c r="O364" s="1908">
        <f>SUM(O360:O363)</f>
        <v>0</v>
      </c>
      <c r="P364" s="1622">
        <f>SUM(P360:P363)</f>
        <v>0</v>
      </c>
      <c r="Q364" s="1622">
        <f>SUM(Q360:Q363)</f>
        <v>0</v>
      </c>
      <c r="R364" s="1622">
        <f>SUM(R360:R363)</f>
        <v>0</v>
      </c>
      <c r="S364" s="1625" t="str">
        <f t="shared" si="160"/>
        <v/>
      </c>
      <c r="T364" s="1908">
        <f>SUM(T360:T363)</f>
        <v>0</v>
      </c>
      <c r="U364" s="1622">
        <f>SUM(U360:U363)</f>
        <v>0</v>
      </c>
      <c r="V364" s="1640" t="str">
        <f>IF(T364&gt;0, SUMPRODUCT(T360:T363,V360:V363)/T364, "")</f>
        <v/>
      </c>
      <c r="W364" s="1638" t="str">
        <f>IF(AG364&gt;0, SUMPRODUCT(AG360:AG363,W360:W363)/AG364, "")</f>
        <v/>
      </c>
      <c r="X364" s="1638" t="str">
        <f>IF(U364&gt;0, SUMPRODUCT(U360:U363,X360:X363)/U364, "")</f>
        <v/>
      </c>
      <c r="Y364" s="1622">
        <f>SUM(Y360:Y363)</f>
        <v>0</v>
      </c>
      <c r="Z364" s="1638" t="str">
        <f t="shared" si="167"/>
        <v/>
      </c>
      <c r="AA364" s="1622">
        <f>SUM(AA360:AA363)</f>
        <v>0</v>
      </c>
      <c r="AB364" s="2099">
        <f>SUM(AB360:AB363)</f>
        <v>0</v>
      </c>
      <c r="AC364" s="1805"/>
      <c r="AD364" s="1805"/>
      <c r="AE364" s="1805"/>
      <c r="AF364" s="1805"/>
      <c r="AG364" s="1777">
        <f t="shared" si="162"/>
        <v>0</v>
      </c>
      <c r="AH364" s="1145"/>
    </row>
    <row r="365" spans="1:34" ht="15" customHeight="1">
      <c r="A365" s="580"/>
      <c r="B365" s="1671">
        <f t="shared" ref="B365" si="185">B364+1</f>
        <v>30</v>
      </c>
      <c r="C365" s="2562" t="s">
        <v>1618</v>
      </c>
      <c r="D365" s="2562"/>
      <c r="E365" s="2556"/>
      <c r="F365" s="2556"/>
      <c r="G365" s="2093"/>
      <c r="H365" s="581"/>
      <c r="I365" s="581"/>
      <c r="J365" s="1582"/>
      <c r="K365" s="1582"/>
      <c r="L365" s="1582"/>
      <c r="M365" s="1582"/>
      <c r="N365" s="1582"/>
      <c r="O365" s="1582"/>
      <c r="P365" s="1582"/>
      <c r="Q365" s="1582"/>
      <c r="R365" s="1582"/>
      <c r="S365" s="1582"/>
      <c r="T365" s="1582"/>
      <c r="U365" s="1582"/>
      <c r="V365" s="1584"/>
      <c r="W365" s="1585"/>
      <c r="X365" s="1585"/>
      <c r="Y365" s="1585"/>
      <c r="Z365" s="1583"/>
      <c r="AA365" s="1585"/>
      <c r="AB365" s="1585"/>
      <c r="AC365" s="1805"/>
      <c r="AD365" s="1805"/>
      <c r="AE365" s="1805"/>
      <c r="AF365" s="1805"/>
      <c r="AG365" s="1585"/>
      <c r="AH365" s="1145"/>
    </row>
    <row r="366" spans="1:34" s="965" customFormat="1" ht="45" customHeight="1">
      <c r="A366" s="1452" t="s">
        <v>1676</v>
      </c>
      <c r="B366" s="1807"/>
      <c r="C366" s="1579"/>
      <c r="D366" s="1185"/>
      <c r="E366" s="1185"/>
      <c r="F366" s="1185"/>
      <c r="G366" s="1169"/>
      <c r="H366" s="1185"/>
      <c r="I366" s="1185"/>
      <c r="AC366" s="1805"/>
      <c r="AD366" s="1805"/>
      <c r="AE366" s="1805"/>
      <c r="AF366" s="1805"/>
      <c r="AH366" s="1145"/>
    </row>
    <row r="367" spans="1:34" ht="15" customHeight="1">
      <c r="A367" s="1869"/>
      <c r="B367" s="1518">
        <v>1</v>
      </c>
      <c r="C367" s="2583" t="s">
        <v>1595</v>
      </c>
      <c r="D367" s="2565" t="s">
        <v>1607</v>
      </c>
      <c r="E367" s="2565"/>
      <c r="F367" s="1701"/>
      <c r="G367" s="1244"/>
      <c r="H367" s="1559"/>
      <c r="I367" s="1559"/>
      <c r="J367" s="1624"/>
      <c r="K367" s="1620"/>
      <c r="L367" s="1536"/>
      <c r="M367" s="1536"/>
      <c r="N367" s="1628" t="str">
        <f t="shared" ref="N367:N395" si="186">IF(K367&gt;0,M367/K367, "")</f>
        <v/>
      </c>
      <c r="O367" s="1624"/>
      <c r="P367" s="1620"/>
      <c r="Q367" s="1536"/>
      <c r="R367" s="1536"/>
      <c r="S367" s="1628" t="str">
        <f t="shared" ref="S367:S395" si="187">IF(P367&gt;0,R367/P367, "")</f>
        <v/>
      </c>
      <c r="T367" s="1645"/>
      <c r="U367" s="1899"/>
      <c r="V367" s="1520"/>
      <c r="W367" s="1520"/>
      <c r="X367" s="1520"/>
      <c r="Y367" s="1521"/>
      <c r="Z367" s="1520"/>
      <c r="AA367" s="1539"/>
      <c r="AB367" s="1524"/>
      <c r="AC367" s="1805"/>
      <c r="AD367" s="1805"/>
      <c r="AE367" s="1805"/>
      <c r="AF367" s="1805"/>
      <c r="AG367" s="1539"/>
      <c r="AH367" s="1145"/>
    </row>
    <row r="368" spans="1:34" ht="15" customHeight="1">
      <c r="A368" s="580"/>
      <c r="B368" s="1841">
        <v>2</v>
      </c>
      <c r="C368" s="2582"/>
      <c r="D368" s="2554" t="s">
        <v>1608</v>
      </c>
      <c r="E368" s="2554"/>
      <c r="F368" s="1664"/>
      <c r="G368" s="1246"/>
      <c r="H368" s="1540"/>
      <c r="I368" s="1540"/>
      <c r="J368" s="1626"/>
      <c r="K368" s="1599"/>
      <c r="L368" s="1541"/>
      <c r="M368" s="1541"/>
      <c r="N368" s="1629" t="str">
        <f t="shared" si="186"/>
        <v/>
      </c>
      <c r="O368" s="1626"/>
      <c r="P368" s="1599"/>
      <c r="Q368" s="1541"/>
      <c r="R368" s="1541"/>
      <c r="S368" s="1629" t="str">
        <f t="shared" si="187"/>
        <v/>
      </c>
      <c r="T368" s="1687"/>
      <c r="U368" s="1900"/>
      <c r="V368" s="1544"/>
      <c r="W368" s="1544"/>
      <c r="X368" s="1544"/>
      <c r="Y368" s="1565"/>
      <c r="Z368" s="1544"/>
      <c r="AA368" s="1566"/>
      <c r="AB368" s="1567"/>
      <c r="AC368" s="1805"/>
      <c r="AD368" s="1805"/>
      <c r="AE368" s="1805"/>
      <c r="AF368" s="1805"/>
      <c r="AG368" s="1566"/>
      <c r="AH368" s="1145"/>
    </row>
    <row r="369" spans="1:34" ht="15" customHeight="1">
      <c r="A369" s="580"/>
      <c r="B369" s="1525">
        <v>3</v>
      </c>
      <c r="C369" s="2582"/>
      <c r="D369" s="2554" t="s">
        <v>1609</v>
      </c>
      <c r="E369" s="2554"/>
      <c r="F369" s="1664"/>
      <c r="G369" s="1246"/>
      <c r="H369" s="1540"/>
      <c r="I369" s="1540"/>
      <c r="J369" s="1626"/>
      <c r="K369" s="1599"/>
      <c r="L369" s="1541"/>
      <c r="M369" s="1541"/>
      <c r="N369" s="1629" t="str">
        <f t="shared" si="186"/>
        <v/>
      </c>
      <c r="O369" s="1626"/>
      <c r="P369" s="1599"/>
      <c r="Q369" s="1541"/>
      <c r="R369" s="1541"/>
      <c r="S369" s="1629" t="str">
        <f t="shared" si="187"/>
        <v/>
      </c>
      <c r="T369" s="1687"/>
      <c r="U369" s="1900"/>
      <c r="V369" s="1544"/>
      <c r="W369" s="1544"/>
      <c r="X369" s="1544"/>
      <c r="Y369" s="1565"/>
      <c r="Z369" s="1544"/>
      <c r="AA369" s="1566"/>
      <c r="AB369" s="1567"/>
      <c r="AC369" s="1805"/>
      <c r="AD369" s="1805"/>
      <c r="AE369" s="1805"/>
      <c r="AF369" s="1805"/>
      <c r="AG369" s="1566"/>
      <c r="AH369" s="1145"/>
    </row>
    <row r="370" spans="1:34" ht="15" customHeight="1">
      <c r="A370" s="580"/>
      <c r="B370" s="1525">
        <v>4</v>
      </c>
      <c r="C370" s="2582"/>
      <c r="D370" s="2554" t="s">
        <v>1610</v>
      </c>
      <c r="E370" s="2554"/>
      <c r="F370" s="1664"/>
      <c r="G370" s="1246"/>
      <c r="H370" s="1540"/>
      <c r="I370" s="1540"/>
      <c r="J370" s="1626"/>
      <c r="K370" s="1599"/>
      <c r="L370" s="1541"/>
      <c r="M370" s="1541"/>
      <c r="N370" s="1629" t="str">
        <f t="shared" si="186"/>
        <v/>
      </c>
      <c r="O370" s="1626"/>
      <c r="P370" s="1599"/>
      <c r="Q370" s="1541"/>
      <c r="R370" s="1541"/>
      <c r="S370" s="1629" t="str">
        <f t="shared" si="187"/>
        <v/>
      </c>
      <c r="T370" s="1687"/>
      <c r="U370" s="1900"/>
      <c r="V370" s="1544"/>
      <c r="W370" s="1544"/>
      <c r="X370" s="1544"/>
      <c r="Y370" s="1565"/>
      <c r="Z370" s="1544"/>
      <c r="AA370" s="1566"/>
      <c r="AB370" s="1567"/>
      <c r="AC370" s="1805"/>
      <c r="AD370" s="1805"/>
      <c r="AE370" s="1805"/>
      <c r="AF370" s="1805"/>
      <c r="AG370" s="1566"/>
      <c r="AH370" s="1145"/>
    </row>
    <row r="371" spans="1:34" ht="15" customHeight="1">
      <c r="A371" s="580"/>
      <c r="B371" s="1525">
        <v>5</v>
      </c>
      <c r="C371" s="2582" t="s">
        <v>1596</v>
      </c>
      <c r="D371" s="2554" t="s">
        <v>1607</v>
      </c>
      <c r="E371" s="2554"/>
      <c r="F371" s="1664"/>
      <c r="G371" s="1246"/>
      <c r="H371" s="1540"/>
      <c r="I371" s="1540"/>
      <c r="J371" s="1626"/>
      <c r="K371" s="1599"/>
      <c r="L371" s="1541"/>
      <c r="M371" s="1541"/>
      <c r="N371" s="1629" t="str">
        <f t="shared" si="186"/>
        <v/>
      </c>
      <c r="O371" s="1626"/>
      <c r="P371" s="1599"/>
      <c r="Q371" s="1541"/>
      <c r="R371" s="1541"/>
      <c r="S371" s="1629" t="str">
        <f t="shared" si="187"/>
        <v/>
      </c>
      <c r="T371" s="1687"/>
      <c r="U371" s="1900"/>
      <c r="V371" s="1544"/>
      <c r="W371" s="1544"/>
      <c r="X371" s="1544"/>
      <c r="Y371" s="1565"/>
      <c r="Z371" s="1544"/>
      <c r="AA371" s="1566"/>
      <c r="AB371" s="1567"/>
      <c r="AC371" s="1805"/>
      <c r="AD371" s="1805"/>
      <c r="AE371" s="1805"/>
      <c r="AF371" s="1805"/>
      <c r="AG371" s="1566"/>
      <c r="AH371" s="1145"/>
    </row>
    <row r="372" spans="1:34" ht="15" customHeight="1">
      <c r="A372" s="580"/>
      <c r="B372" s="1525">
        <v>6</v>
      </c>
      <c r="C372" s="2582"/>
      <c r="D372" s="2554" t="s">
        <v>1608</v>
      </c>
      <c r="E372" s="2554"/>
      <c r="F372" s="1664"/>
      <c r="G372" s="1246"/>
      <c r="H372" s="1540"/>
      <c r="I372" s="1540"/>
      <c r="J372" s="1626"/>
      <c r="K372" s="1599"/>
      <c r="L372" s="1541"/>
      <c r="M372" s="1541"/>
      <c r="N372" s="1629" t="str">
        <f t="shared" si="186"/>
        <v/>
      </c>
      <c r="O372" s="1626"/>
      <c r="P372" s="1599"/>
      <c r="Q372" s="1541"/>
      <c r="R372" s="1541"/>
      <c r="S372" s="1629" t="str">
        <f t="shared" si="187"/>
        <v/>
      </c>
      <c r="T372" s="1687"/>
      <c r="U372" s="1900"/>
      <c r="V372" s="1544"/>
      <c r="W372" s="1544"/>
      <c r="X372" s="1544"/>
      <c r="Y372" s="1565"/>
      <c r="Z372" s="1544"/>
      <c r="AA372" s="1566"/>
      <c r="AB372" s="1567"/>
      <c r="AC372" s="1805"/>
      <c r="AD372" s="1805"/>
      <c r="AE372" s="1805"/>
      <c r="AF372" s="1805"/>
      <c r="AG372" s="1566"/>
      <c r="AH372" s="1145"/>
    </row>
    <row r="373" spans="1:34" ht="15" customHeight="1">
      <c r="A373" s="580"/>
      <c r="B373" s="1525">
        <v>7</v>
      </c>
      <c r="C373" s="2582"/>
      <c r="D373" s="2554" t="s">
        <v>1609</v>
      </c>
      <c r="E373" s="2554"/>
      <c r="F373" s="1664"/>
      <c r="G373" s="1246"/>
      <c r="H373" s="1540"/>
      <c r="I373" s="1540"/>
      <c r="J373" s="1626"/>
      <c r="K373" s="1599"/>
      <c r="L373" s="1541"/>
      <c r="M373" s="1541"/>
      <c r="N373" s="1629" t="str">
        <f t="shared" si="186"/>
        <v/>
      </c>
      <c r="O373" s="1626"/>
      <c r="P373" s="1599"/>
      <c r="Q373" s="1541"/>
      <c r="R373" s="1541"/>
      <c r="S373" s="1629" t="str">
        <f t="shared" si="187"/>
        <v/>
      </c>
      <c r="T373" s="1687"/>
      <c r="U373" s="1900"/>
      <c r="V373" s="1544"/>
      <c r="W373" s="1544"/>
      <c r="X373" s="1544"/>
      <c r="Y373" s="1565"/>
      <c r="Z373" s="1544"/>
      <c r="AA373" s="1566"/>
      <c r="AB373" s="1567"/>
      <c r="AC373" s="1805"/>
      <c r="AD373" s="1805"/>
      <c r="AE373" s="1805"/>
      <c r="AF373" s="1805"/>
      <c r="AG373" s="1566"/>
      <c r="AH373" s="1145"/>
    </row>
    <row r="374" spans="1:34" ht="15" customHeight="1">
      <c r="A374" s="580"/>
      <c r="B374" s="1525">
        <v>8</v>
      </c>
      <c r="C374" s="2582"/>
      <c r="D374" s="2554" t="s">
        <v>1610</v>
      </c>
      <c r="E374" s="2554"/>
      <c r="F374" s="1664"/>
      <c r="G374" s="1246"/>
      <c r="H374" s="1540"/>
      <c r="I374" s="1540"/>
      <c r="J374" s="1626"/>
      <c r="K374" s="1599"/>
      <c r="L374" s="1541"/>
      <c r="M374" s="1541"/>
      <c r="N374" s="1629" t="str">
        <f t="shared" si="186"/>
        <v/>
      </c>
      <c r="O374" s="1626"/>
      <c r="P374" s="1599"/>
      <c r="Q374" s="1541"/>
      <c r="R374" s="1541"/>
      <c r="S374" s="1629" t="str">
        <f t="shared" si="187"/>
        <v/>
      </c>
      <c r="T374" s="1687"/>
      <c r="U374" s="1900"/>
      <c r="V374" s="1544"/>
      <c r="W374" s="1544"/>
      <c r="X374" s="1544"/>
      <c r="Y374" s="1565"/>
      <c r="Z374" s="1544"/>
      <c r="AA374" s="1566"/>
      <c r="AB374" s="1567"/>
      <c r="AC374" s="1805"/>
      <c r="AD374" s="1805"/>
      <c r="AE374" s="1805"/>
      <c r="AF374" s="1805"/>
      <c r="AG374" s="1566"/>
      <c r="AH374" s="1145"/>
    </row>
    <row r="375" spans="1:34" ht="15" customHeight="1">
      <c r="A375" s="580"/>
      <c r="B375" s="1525">
        <v>9</v>
      </c>
      <c r="C375" s="2582" t="s">
        <v>1604</v>
      </c>
      <c r="D375" s="2554" t="s">
        <v>1607</v>
      </c>
      <c r="E375" s="2554"/>
      <c r="F375" s="1664"/>
      <c r="G375" s="1246"/>
      <c r="H375" s="1540"/>
      <c r="I375" s="1540"/>
      <c r="J375" s="1626"/>
      <c r="K375" s="1599"/>
      <c r="L375" s="1541"/>
      <c r="M375" s="1541"/>
      <c r="N375" s="1629" t="str">
        <f t="shared" si="186"/>
        <v/>
      </c>
      <c r="O375" s="1626"/>
      <c r="P375" s="1599"/>
      <c r="Q375" s="1541"/>
      <c r="R375" s="1541"/>
      <c r="S375" s="1629" t="str">
        <f t="shared" si="187"/>
        <v/>
      </c>
      <c r="T375" s="1687"/>
      <c r="U375" s="1900"/>
      <c r="V375" s="1544"/>
      <c r="W375" s="1544"/>
      <c r="X375" s="1544"/>
      <c r="Y375" s="1565"/>
      <c r="Z375" s="1544"/>
      <c r="AA375" s="1566"/>
      <c r="AB375" s="1567"/>
      <c r="AC375" s="1805"/>
      <c r="AD375" s="1805"/>
      <c r="AE375" s="1805"/>
      <c r="AF375" s="1805"/>
      <c r="AG375" s="1566"/>
      <c r="AH375" s="1145"/>
    </row>
    <row r="376" spans="1:34" ht="15" customHeight="1">
      <c r="A376" s="580"/>
      <c r="B376" s="1525">
        <v>10</v>
      </c>
      <c r="C376" s="2582"/>
      <c r="D376" s="2554" t="s">
        <v>1608</v>
      </c>
      <c r="E376" s="2554"/>
      <c r="F376" s="1664"/>
      <c r="G376" s="1246"/>
      <c r="H376" s="1540"/>
      <c r="I376" s="1540"/>
      <c r="J376" s="1626"/>
      <c r="K376" s="1599"/>
      <c r="L376" s="1541"/>
      <c r="M376" s="1541"/>
      <c r="N376" s="1629" t="str">
        <f t="shared" si="186"/>
        <v/>
      </c>
      <c r="O376" s="1626"/>
      <c r="P376" s="1599"/>
      <c r="Q376" s="1541"/>
      <c r="R376" s="1541"/>
      <c r="S376" s="1629" t="str">
        <f t="shared" si="187"/>
        <v/>
      </c>
      <c r="T376" s="1687"/>
      <c r="U376" s="1900"/>
      <c r="V376" s="1544"/>
      <c r="W376" s="1544"/>
      <c r="X376" s="1544"/>
      <c r="Y376" s="1565"/>
      <c r="Z376" s="1544"/>
      <c r="AA376" s="1566"/>
      <c r="AB376" s="1567"/>
      <c r="AC376" s="1805"/>
      <c r="AD376" s="1805"/>
      <c r="AE376" s="1805"/>
      <c r="AF376" s="1805"/>
      <c r="AG376" s="1566"/>
      <c r="AH376" s="1145"/>
    </row>
    <row r="377" spans="1:34" ht="15" customHeight="1">
      <c r="A377" s="580"/>
      <c r="B377" s="1525">
        <v>11</v>
      </c>
      <c r="C377" s="2582"/>
      <c r="D377" s="2554" t="s">
        <v>1609</v>
      </c>
      <c r="E377" s="2554"/>
      <c r="F377" s="1664"/>
      <c r="G377" s="1246"/>
      <c r="H377" s="1540"/>
      <c r="I377" s="1540"/>
      <c r="J377" s="1626"/>
      <c r="K377" s="1599"/>
      <c r="L377" s="1541"/>
      <c r="M377" s="1541"/>
      <c r="N377" s="1629" t="str">
        <f t="shared" si="186"/>
        <v/>
      </c>
      <c r="O377" s="1626"/>
      <c r="P377" s="1599"/>
      <c r="Q377" s="1541"/>
      <c r="R377" s="1541"/>
      <c r="S377" s="1629" t="str">
        <f t="shared" si="187"/>
        <v/>
      </c>
      <c r="T377" s="1687"/>
      <c r="U377" s="1900"/>
      <c r="V377" s="1544"/>
      <c r="W377" s="1544"/>
      <c r="X377" s="1544"/>
      <c r="Y377" s="1565"/>
      <c r="Z377" s="1544"/>
      <c r="AA377" s="1566"/>
      <c r="AB377" s="1567"/>
      <c r="AC377" s="1805"/>
      <c r="AD377" s="1805"/>
      <c r="AE377" s="1805"/>
      <c r="AF377" s="1805"/>
      <c r="AG377" s="1566"/>
      <c r="AH377" s="1145"/>
    </row>
    <row r="378" spans="1:34" ht="15" customHeight="1">
      <c r="A378" s="580"/>
      <c r="B378" s="1525">
        <v>12</v>
      </c>
      <c r="C378" s="2582"/>
      <c r="D378" s="2554" t="s">
        <v>1610</v>
      </c>
      <c r="E378" s="2554"/>
      <c r="F378" s="1664"/>
      <c r="G378" s="1246"/>
      <c r="H378" s="1540"/>
      <c r="I378" s="1540"/>
      <c r="J378" s="1626"/>
      <c r="K378" s="1599"/>
      <c r="L378" s="1541"/>
      <c r="M378" s="1541"/>
      <c r="N378" s="1629" t="str">
        <f t="shared" si="186"/>
        <v/>
      </c>
      <c r="O378" s="1626"/>
      <c r="P378" s="1599"/>
      <c r="Q378" s="1541"/>
      <c r="R378" s="1541"/>
      <c r="S378" s="1629" t="str">
        <f t="shared" si="187"/>
        <v/>
      </c>
      <c r="T378" s="1687"/>
      <c r="U378" s="1900"/>
      <c r="V378" s="1544"/>
      <c r="W378" s="1544"/>
      <c r="X378" s="1544"/>
      <c r="Y378" s="1565"/>
      <c r="Z378" s="1544"/>
      <c r="AA378" s="1566"/>
      <c r="AB378" s="1567"/>
      <c r="AC378" s="1805"/>
      <c r="AD378" s="1805"/>
      <c r="AE378" s="1805"/>
      <c r="AF378" s="1805"/>
      <c r="AG378" s="1566"/>
      <c r="AH378" s="1145"/>
    </row>
    <row r="379" spans="1:34" ht="15" customHeight="1">
      <c r="A379" s="580"/>
      <c r="B379" s="1525">
        <v>13</v>
      </c>
      <c r="C379" s="2582" t="s">
        <v>1758</v>
      </c>
      <c r="D379" s="2554" t="s">
        <v>1607</v>
      </c>
      <c r="E379" s="2554"/>
      <c r="F379" s="1664"/>
      <c r="G379" s="1246"/>
      <c r="H379" s="1540"/>
      <c r="I379" s="1540"/>
      <c r="J379" s="1626"/>
      <c r="K379" s="1599"/>
      <c r="L379" s="1541"/>
      <c r="M379" s="1541"/>
      <c r="N379" s="1629" t="str">
        <f t="shared" si="186"/>
        <v/>
      </c>
      <c r="O379" s="1626"/>
      <c r="P379" s="1599"/>
      <c r="Q379" s="1541"/>
      <c r="R379" s="1541"/>
      <c r="S379" s="1629" t="str">
        <f t="shared" si="187"/>
        <v/>
      </c>
      <c r="T379" s="1687"/>
      <c r="U379" s="1900"/>
      <c r="V379" s="1544"/>
      <c r="W379" s="1544"/>
      <c r="X379" s="1544"/>
      <c r="Y379" s="1565"/>
      <c r="Z379" s="1544"/>
      <c r="AA379" s="1566"/>
      <c r="AB379" s="1567"/>
      <c r="AC379" s="1805"/>
      <c r="AD379" s="1805"/>
      <c r="AE379" s="1805"/>
      <c r="AF379" s="1805"/>
      <c r="AG379" s="1566"/>
      <c r="AH379" s="1145"/>
    </row>
    <row r="380" spans="1:34" ht="15" customHeight="1">
      <c r="A380" s="580"/>
      <c r="B380" s="1525">
        <v>14</v>
      </c>
      <c r="C380" s="2582"/>
      <c r="D380" s="2554" t="s">
        <v>1608</v>
      </c>
      <c r="E380" s="2554"/>
      <c r="F380" s="1664"/>
      <c r="G380" s="1246"/>
      <c r="H380" s="1540"/>
      <c r="I380" s="1540"/>
      <c r="J380" s="1626"/>
      <c r="K380" s="1599"/>
      <c r="L380" s="1541"/>
      <c r="M380" s="1541"/>
      <c r="N380" s="1629" t="str">
        <f t="shared" si="186"/>
        <v/>
      </c>
      <c r="O380" s="1626"/>
      <c r="P380" s="1599"/>
      <c r="Q380" s="1541"/>
      <c r="R380" s="1541"/>
      <c r="S380" s="1629" t="str">
        <f t="shared" si="187"/>
        <v/>
      </c>
      <c r="T380" s="1687"/>
      <c r="U380" s="1900"/>
      <c r="V380" s="1544"/>
      <c r="W380" s="1544"/>
      <c r="X380" s="1544"/>
      <c r="Y380" s="1565"/>
      <c r="Z380" s="1544"/>
      <c r="AA380" s="1566"/>
      <c r="AB380" s="1567"/>
      <c r="AC380" s="1805"/>
      <c r="AD380" s="1805"/>
      <c r="AE380" s="1805"/>
      <c r="AF380" s="1805"/>
      <c r="AG380" s="1566"/>
      <c r="AH380" s="1145"/>
    </row>
    <row r="381" spans="1:34" ht="15" customHeight="1">
      <c r="A381" s="580"/>
      <c r="B381" s="1525">
        <v>15</v>
      </c>
      <c r="C381" s="2582"/>
      <c r="D381" s="2554" t="s">
        <v>1609</v>
      </c>
      <c r="E381" s="2554"/>
      <c r="F381" s="1664"/>
      <c r="G381" s="1246"/>
      <c r="H381" s="1540"/>
      <c r="I381" s="1540"/>
      <c r="J381" s="1626"/>
      <c r="K381" s="1599"/>
      <c r="L381" s="1541"/>
      <c r="M381" s="1541"/>
      <c r="N381" s="1629" t="str">
        <f t="shared" si="186"/>
        <v/>
      </c>
      <c r="O381" s="1626"/>
      <c r="P381" s="1599"/>
      <c r="Q381" s="1541"/>
      <c r="R381" s="1541"/>
      <c r="S381" s="1629" t="str">
        <f t="shared" si="187"/>
        <v/>
      </c>
      <c r="T381" s="1687"/>
      <c r="U381" s="1900"/>
      <c r="V381" s="1544"/>
      <c r="W381" s="1544"/>
      <c r="X381" s="1544"/>
      <c r="Y381" s="1565"/>
      <c r="Z381" s="1544"/>
      <c r="AA381" s="1566"/>
      <c r="AB381" s="1567"/>
      <c r="AC381" s="1805"/>
      <c r="AD381" s="1805"/>
      <c r="AE381" s="1805"/>
      <c r="AF381" s="1805"/>
      <c r="AG381" s="1566"/>
      <c r="AH381" s="1145"/>
    </row>
    <row r="382" spans="1:34" ht="15" customHeight="1">
      <c r="A382" s="580"/>
      <c r="B382" s="1525">
        <v>16</v>
      </c>
      <c r="C382" s="2582"/>
      <c r="D382" s="2554" t="s">
        <v>1610</v>
      </c>
      <c r="E382" s="2554"/>
      <c r="F382" s="1664"/>
      <c r="G382" s="1246"/>
      <c r="H382" s="1540"/>
      <c r="I382" s="1540"/>
      <c r="J382" s="1626"/>
      <c r="K382" s="1599"/>
      <c r="L382" s="1541"/>
      <c r="M382" s="1541"/>
      <c r="N382" s="1629" t="str">
        <f t="shared" si="186"/>
        <v/>
      </c>
      <c r="O382" s="1626"/>
      <c r="P382" s="1599"/>
      <c r="Q382" s="1541"/>
      <c r="R382" s="1541"/>
      <c r="S382" s="1629" t="str">
        <f t="shared" si="187"/>
        <v/>
      </c>
      <c r="T382" s="1687"/>
      <c r="U382" s="1900"/>
      <c r="V382" s="1544"/>
      <c r="W382" s="1544"/>
      <c r="X382" s="1544"/>
      <c r="Y382" s="1565"/>
      <c r="Z382" s="1544"/>
      <c r="AA382" s="1566"/>
      <c r="AB382" s="1567"/>
      <c r="AC382" s="1805"/>
      <c r="AD382" s="1805"/>
      <c r="AE382" s="1805"/>
      <c r="AF382" s="1805"/>
      <c r="AG382" s="1566"/>
      <c r="AH382" s="1145"/>
    </row>
    <row r="383" spans="1:34" ht="15" customHeight="1">
      <c r="A383" s="580"/>
      <c r="B383" s="1525">
        <v>17</v>
      </c>
      <c r="C383" s="2582" t="s">
        <v>1757</v>
      </c>
      <c r="D383" s="2554" t="s">
        <v>1607</v>
      </c>
      <c r="E383" s="2554"/>
      <c r="F383" s="1664"/>
      <c r="G383" s="1246"/>
      <c r="H383" s="1540"/>
      <c r="I383" s="1540"/>
      <c r="J383" s="1626"/>
      <c r="K383" s="1599"/>
      <c r="L383" s="1541"/>
      <c r="M383" s="1541"/>
      <c r="N383" s="1629" t="str">
        <f t="shared" si="186"/>
        <v/>
      </c>
      <c r="O383" s="1626"/>
      <c r="P383" s="1599"/>
      <c r="Q383" s="1541"/>
      <c r="R383" s="1541"/>
      <c r="S383" s="1629" t="str">
        <f t="shared" si="187"/>
        <v/>
      </c>
      <c r="T383" s="1687"/>
      <c r="U383" s="1900"/>
      <c r="V383" s="1544"/>
      <c r="W383" s="1544"/>
      <c r="X383" s="1544"/>
      <c r="Y383" s="1565"/>
      <c r="Z383" s="1544"/>
      <c r="AA383" s="1566"/>
      <c r="AB383" s="1567"/>
      <c r="AC383" s="1805"/>
      <c r="AD383" s="1805"/>
      <c r="AE383" s="1805"/>
      <c r="AF383" s="1805"/>
      <c r="AG383" s="1566"/>
      <c r="AH383" s="1145"/>
    </row>
    <row r="384" spans="1:34" ht="15" customHeight="1">
      <c r="A384" s="580"/>
      <c r="B384" s="1525">
        <v>18</v>
      </c>
      <c r="C384" s="2582"/>
      <c r="D384" s="2554" t="s">
        <v>1608</v>
      </c>
      <c r="E384" s="2554"/>
      <c r="F384" s="1664"/>
      <c r="G384" s="1246"/>
      <c r="H384" s="1540"/>
      <c r="I384" s="1540"/>
      <c r="J384" s="1626"/>
      <c r="K384" s="1599"/>
      <c r="L384" s="1541"/>
      <c r="M384" s="1541"/>
      <c r="N384" s="1629" t="str">
        <f t="shared" si="186"/>
        <v/>
      </c>
      <c r="O384" s="1626"/>
      <c r="P384" s="1599"/>
      <c r="Q384" s="1541"/>
      <c r="R384" s="1541"/>
      <c r="S384" s="1629" t="str">
        <f t="shared" si="187"/>
        <v/>
      </c>
      <c r="T384" s="1687"/>
      <c r="U384" s="1900"/>
      <c r="V384" s="1544"/>
      <c r="W384" s="1544"/>
      <c r="X384" s="1544"/>
      <c r="Y384" s="1565"/>
      <c r="Z384" s="1544"/>
      <c r="AA384" s="1566"/>
      <c r="AB384" s="1567"/>
      <c r="AC384" s="1805"/>
      <c r="AD384" s="1805"/>
      <c r="AE384" s="1805"/>
      <c r="AF384" s="1805"/>
      <c r="AG384" s="1566"/>
      <c r="AH384" s="1145"/>
    </row>
    <row r="385" spans="1:34" ht="15" customHeight="1">
      <c r="A385" s="580"/>
      <c r="B385" s="1525">
        <v>19</v>
      </c>
      <c r="C385" s="2582"/>
      <c r="D385" s="2554" t="s">
        <v>1609</v>
      </c>
      <c r="E385" s="2554"/>
      <c r="F385" s="1664"/>
      <c r="G385" s="1246"/>
      <c r="H385" s="1540"/>
      <c r="I385" s="1540"/>
      <c r="J385" s="1626"/>
      <c r="K385" s="1599"/>
      <c r="L385" s="1541"/>
      <c r="M385" s="1541"/>
      <c r="N385" s="1629" t="str">
        <f t="shared" si="186"/>
        <v/>
      </c>
      <c r="O385" s="1626"/>
      <c r="P385" s="1599"/>
      <c r="Q385" s="1541"/>
      <c r="R385" s="1541"/>
      <c r="S385" s="1629" t="str">
        <f t="shared" si="187"/>
        <v/>
      </c>
      <c r="T385" s="1687"/>
      <c r="U385" s="1900"/>
      <c r="V385" s="1544"/>
      <c r="W385" s="1544"/>
      <c r="X385" s="1544"/>
      <c r="Y385" s="1565"/>
      <c r="Z385" s="1544"/>
      <c r="AA385" s="1566"/>
      <c r="AB385" s="1567"/>
      <c r="AC385" s="1805"/>
      <c r="AD385" s="1805"/>
      <c r="AE385" s="1805"/>
      <c r="AF385" s="1805"/>
      <c r="AG385" s="1566"/>
      <c r="AH385" s="1145"/>
    </row>
    <row r="386" spans="1:34" ht="15" customHeight="1">
      <c r="A386" s="580"/>
      <c r="B386" s="1525">
        <v>20</v>
      </c>
      <c r="C386" s="2582"/>
      <c r="D386" s="2554" t="s">
        <v>1610</v>
      </c>
      <c r="E386" s="2554"/>
      <c r="F386" s="1664"/>
      <c r="G386" s="1246"/>
      <c r="H386" s="1540"/>
      <c r="I386" s="1540"/>
      <c r="J386" s="1626"/>
      <c r="K386" s="1599"/>
      <c r="L386" s="1541"/>
      <c r="M386" s="1541"/>
      <c r="N386" s="1629" t="str">
        <f t="shared" si="186"/>
        <v/>
      </c>
      <c r="O386" s="1626"/>
      <c r="P386" s="1599"/>
      <c r="Q386" s="1541"/>
      <c r="R386" s="1541"/>
      <c r="S386" s="1629" t="str">
        <f t="shared" si="187"/>
        <v/>
      </c>
      <c r="T386" s="1687"/>
      <c r="U386" s="1900"/>
      <c r="V386" s="1544"/>
      <c r="W386" s="1544"/>
      <c r="X386" s="1544"/>
      <c r="Y386" s="1565"/>
      <c r="Z386" s="1544"/>
      <c r="AA386" s="1566"/>
      <c r="AB386" s="1567"/>
      <c r="AC386" s="1805"/>
      <c r="AD386" s="1805"/>
      <c r="AE386" s="1805"/>
      <c r="AF386" s="1805"/>
      <c r="AG386" s="1566"/>
      <c r="AH386" s="1145"/>
    </row>
    <row r="387" spans="1:34" ht="15" customHeight="1">
      <c r="A387" s="580"/>
      <c r="B387" s="1525">
        <v>21</v>
      </c>
      <c r="C387" s="2582" t="s">
        <v>1605</v>
      </c>
      <c r="D387" s="2554" t="s">
        <v>1607</v>
      </c>
      <c r="E387" s="2554"/>
      <c r="F387" s="1664"/>
      <c r="G387" s="1246"/>
      <c r="H387" s="1540"/>
      <c r="I387" s="1540"/>
      <c r="J387" s="1626"/>
      <c r="K387" s="1599"/>
      <c r="L387" s="1541"/>
      <c r="M387" s="1541"/>
      <c r="N387" s="1629" t="str">
        <f t="shared" si="186"/>
        <v/>
      </c>
      <c r="O387" s="1626"/>
      <c r="P387" s="1599"/>
      <c r="Q387" s="1541"/>
      <c r="R387" s="1541"/>
      <c r="S387" s="1629" t="str">
        <f t="shared" si="187"/>
        <v/>
      </c>
      <c r="T387" s="1687"/>
      <c r="U387" s="1900"/>
      <c r="V387" s="1544"/>
      <c r="W387" s="1544"/>
      <c r="X387" s="1544"/>
      <c r="Y387" s="1565"/>
      <c r="Z387" s="1544"/>
      <c r="AA387" s="1566"/>
      <c r="AB387" s="1567"/>
      <c r="AC387" s="1805"/>
      <c r="AD387" s="1805"/>
      <c r="AE387" s="1805"/>
      <c r="AF387" s="1805"/>
      <c r="AG387" s="1566"/>
      <c r="AH387" s="1145"/>
    </row>
    <row r="388" spans="1:34" ht="15" customHeight="1">
      <c r="A388" s="580"/>
      <c r="B388" s="1525">
        <v>22</v>
      </c>
      <c r="C388" s="2582"/>
      <c r="D388" s="2554" t="s">
        <v>1608</v>
      </c>
      <c r="E388" s="2554"/>
      <c r="F388" s="1664"/>
      <c r="G388" s="1246"/>
      <c r="H388" s="1540"/>
      <c r="I388" s="1540"/>
      <c r="J388" s="1626"/>
      <c r="K388" s="1599"/>
      <c r="L388" s="1541"/>
      <c r="M388" s="1541"/>
      <c r="N388" s="1629" t="str">
        <f t="shared" si="186"/>
        <v/>
      </c>
      <c r="O388" s="1626"/>
      <c r="P388" s="1599"/>
      <c r="Q388" s="1541"/>
      <c r="R388" s="1541"/>
      <c r="S388" s="1629" t="str">
        <f t="shared" si="187"/>
        <v/>
      </c>
      <c r="T388" s="1687"/>
      <c r="U388" s="1900"/>
      <c r="V388" s="1544"/>
      <c r="W388" s="1544"/>
      <c r="X388" s="1544"/>
      <c r="Y388" s="1565"/>
      <c r="Z388" s="1544"/>
      <c r="AA388" s="1566"/>
      <c r="AB388" s="1567"/>
      <c r="AC388" s="1805"/>
      <c r="AD388" s="1805"/>
      <c r="AE388" s="1805"/>
      <c r="AF388" s="1805"/>
      <c r="AG388" s="1566"/>
      <c r="AH388" s="1145"/>
    </row>
    <row r="389" spans="1:34" ht="15" customHeight="1">
      <c r="A389" s="580"/>
      <c r="B389" s="1525">
        <v>23</v>
      </c>
      <c r="C389" s="2582"/>
      <c r="D389" s="2554" t="s">
        <v>1609</v>
      </c>
      <c r="E389" s="2554"/>
      <c r="F389" s="1664"/>
      <c r="G389" s="1246"/>
      <c r="H389" s="1540"/>
      <c r="I389" s="1540"/>
      <c r="J389" s="1626"/>
      <c r="K389" s="1599"/>
      <c r="L389" s="1541"/>
      <c r="M389" s="1541"/>
      <c r="N389" s="1629" t="str">
        <f t="shared" si="186"/>
        <v/>
      </c>
      <c r="O389" s="1626"/>
      <c r="P389" s="1599"/>
      <c r="Q389" s="1541"/>
      <c r="R389" s="1541"/>
      <c r="S389" s="1629" t="str">
        <f t="shared" si="187"/>
        <v/>
      </c>
      <c r="T389" s="1687"/>
      <c r="U389" s="1900"/>
      <c r="V389" s="1544"/>
      <c r="W389" s="1544"/>
      <c r="X389" s="1544"/>
      <c r="Y389" s="1565"/>
      <c r="Z389" s="1544"/>
      <c r="AA389" s="1566"/>
      <c r="AB389" s="1567"/>
      <c r="AC389" s="1805"/>
      <c r="AD389" s="1805"/>
      <c r="AE389" s="1805"/>
      <c r="AF389" s="1805"/>
      <c r="AG389" s="1566"/>
      <c r="AH389" s="1145"/>
    </row>
    <row r="390" spans="1:34" ht="15" customHeight="1">
      <c r="A390" s="580"/>
      <c r="B390" s="1531">
        <v>24</v>
      </c>
      <c r="C390" s="2610"/>
      <c r="D390" s="2555" t="s">
        <v>1610</v>
      </c>
      <c r="E390" s="2555"/>
      <c r="F390" s="1665"/>
      <c r="G390" s="2091"/>
      <c r="H390" s="1547"/>
      <c r="I390" s="1547"/>
      <c r="J390" s="1627"/>
      <c r="K390" s="1621"/>
      <c r="L390" s="1532"/>
      <c r="M390" s="1532"/>
      <c r="N390" s="1685" t="str">
        <f t="shared" si="186"/>
        <v/>
      </c>
      <c r="O390" s="1627"/>
      <c r="P390" s="1621"/>
      <c r="Q390" s="1532"/>
      <c r="R390" s="1532"/>
      <c r="S390" s="1685" t="str">
        <f t="shared" si="187"/>
        <v/>
      </c>
      <c r="T390" s="1824"/>
      <c r="U390" s="1901"/>
      <c r="V390" s="1550"/>
      <c r="W390" s="1550"/>
      <c r="X390" s="1550"/>
      <c r="Y390" s="1558"/>
      <c r="Z390" s="1550"/>
      <c r="AA390" s="1551"/>
      <c r="AB390" s="1552"/>
      <c r="AC390" s="1805"/>
      <c r="AD390" s="1805"/>
      <c r="AE390" s="1805"/>
      <c r="AF390" s="1805"/>
      <c r="AG390" s="1551"/>
      <c r="AH390" s="1145"/>
    </row>
    <row r="391" spans="1:34" ht="15" customHeight="1">
      <c r="A391" s="580"/>
      <c r="B391" s="1518">
        <v>25</v>
      </c>
      <c r="C391" s="2579" t="s">
        <v>290</v>
      </c>
      <c r="D391" s="2565" t="s">
        <v>1607</v>
      </c>
      <c r="E391" s="2565"/>
      <c r="F391" s="2353"/>
      <c r="G391" s="2355">
        <f t="shared" ref="G391:M391" si="188">G367+G371+G375+G379+G383+G387</f>
        <v>0</v>
      </c>
      <c r="H391" s="1703">
        <f t="shared" si="188"/>
        <v>0</v>
      </c>
      <c r="I391" s="1921">
        <f t="shared" si="188"/>
        <v>0</v>
      </c>
      <c r="J391" s="1703">
        <f t="shared" si="188"/>
        <v>0</v>
      </c>
      <c r="K391" s="1702">
        <f t="shared" si="188"/>
        <v>0</v>
      </c>
      <c r="L391" s="1702">
        <f t="shared" si="188"/>
        <v>0</v>
      </c>
      <c r="M391" s="1702">
        <f t="shared" si="188"/>
        <v>0</v>
      </c>
      <c r="N391" s="1628" t="str">
        <f t="shared" si="186"/>
        <v/>
      </c>
      <c r="O391" s="1703">
        <f t="shared" ref="O391:R391" si="189">O367+O371+O375+O379+O383+O387</f>
        <v>0</v>
      </c>
      <c r="P391" s="1702">
        <f t="shared" si="189"/>
        <v>0</v>
      </c>
      <c r="Q391" s="1702">
        <f t="shared" si="189"/>
        <v>0</v>
      </c>
      <c r="R391" s="1702">
        <f t="shared" si="189"/>
        <v>0</v>
      </c>
      <c r="S391" s="1628" t="str">
        <f t="shared" si="187"/>
        <v/>
      </c>
      <c r="T391" s="1687"/>
      <c r="U391" s="1900"/>
      <c r="V391" s="1544"/>
      <c r="W391" s="1544"/>
      <c r="X391" s="1544"/>
      <c r="Y391" s="1565"/>
      <c r="Z391" s="1544"/>
      <c r="AA391" s="1566"/>
      <c r="AB391" s="1567"/>
      <c r="AC391" s="1805"/>
      <c r="AD391" s="1805"/>
      <c r="AE391" s="1805"/>
      <c r="AF391" s="1805"/>
      <c r="AG391" s="1566"/>
      <c r="AH391" s="1145"/>
    </row>
    <row r="392" spans="1:34" ht="15" customHeight="1">
      <c r="A392" s="580"/>
      <c r="B392" s="1656">
        <v>26</v>
      </c>
      <c r="C392" s="2580"/>
      <c r="D392" s="2554" t="s">
        <v>1608</v>
      </c>
      <c r="E392" s="2554"/>
      <c r="F392" s="2354"/>
      <c r="G392" s="1941">
        <f t="shared" ref="G392:M392" si="190">G368+G372+G376+G380+G384+G388</f>
        <v>0</v>
      </c>
      <c r="H392" s="1707">
        <f t="shared" si="190"/>
        <v>0</v>
      </c>
      <c r="I392" s="1922">
        <f t="shared" si="190"/>
        <v>0</v>
      </c>
      <c r="J392" s="1707">
        <f t="shared" si="190"/>
        <v>0</v>
      </c>
      <c r="K392" s="1705">
        <f t="shared" si="190"/>
        <v>0</v>
      </c>
      <c r="L392" s="1705">
        <f t="shared" si="190"/>
        <v>0</v>
      </c>
      <c r="M392" s="1705">
        <f t="shared" si="190"/>
        <v>0</v>
      </c>
      <c r="N392" s="1629" t="str">
        <f t="shared" si="186"/>
        <v/>
      </c>
      <c r="O392" s="1707">
        <f t="shared" ref="O392:R392" si="191">O368+O372+O376+O380+O384+O388</f>
        <v>0</v>
      </c>
      <c r="P392" s="1705">
        <f t="shared" si="191"/>
        <v>0</v>
      </c>
      <c r="Q392" s="1705">
        <f t="shared" si="191"/>
        <v>0</v>
      </c>
      <c r="R392" s="1705">
        <f t="shared" si="191"/>
        <v>0</v>
      </c>
      <c r="S392" s="1629" t="str">
        <f t="shared" si="187"/>
        <v/>
      </c>
      <c r="T392" s="1687"/>
      <c r="U392" s="1900"/>
      <c r="V392" s="1544"/>
      <c r="W392" s="1544"/>
      <c r="X392" s="1544"/>
      <c r="Y392" s="1565"/>
      <c r="Z392" s="1544"/>
      <c r="AA392" s="1566"/>
      <c r="AB392" s="1567"/>
      <c r="AC392" s="1805"/>
      <c r="AD392" s="1805"/>
      <c r="AE392" s="1805"/>
      <c r="AF392" s="1805"/>
      <c r="AG392" s="1566"/>
      <c r="AH392" s="1145"/>
    </row>
    <row r="393" spans="1:34" ht="15" customHeight="1">
      <c r="A393" s="580"/>
      <c r="B393" s="1656">
        <v>27</v>
      </c>
      <c r="C393" s="2580"/>
      <c r="D393" s="2554" t="s">
        <v>1609</v>
      </c>
      <c r="E393" s="2554"/>
      <c r="F393" s="2354"/>
      <c r="G393" s="1941">
        <f t="shared" ref="G393:M393" si="192">G369+G373+G377+G381+G385+G389</f>
        <v>0</v>
      </c>
      <c r="H393" s="1707">
        <f t="shared" si="192"/>
        <v>0</v>
      </c>
      <c r="I393" s="1922">
        <f t="shared" si="192"/>
        <v>0</v>
      </c>
      <c r="J393" s="1707">
        <f t="shared" si="192"/>
        <v>0</v>
      </c>
      <c r="K393" s="1705">
        <f t="shared" si="192"/>
        <v>0</v>
      </c>
      <c r="L393" s="1705">
        <f t="shared" si="192"/>
        <v>0</v>
      </c>
      <c r="M393" s="1705">
        <f t="shared" si="192"/>
        <v>0</v>
      </c>
      <c r="N393" s="1629" t="str">
        <f t="shared" si="186"/>
        <v/>
      </c>
      <c r="O393" s="1707">
        <f t="shared" ref="O393:R393" si="193">O369+O373+O377+O381+O385+O389</f>
        <v>0</v>
      </c>
      <c r="P393" s="1705">
        <f t="shared" si="193"/>
        <v>0</v>
      </c>
      <c r="Q393" s="1705">
        <f t="shared" si="193"/>
        <v>0</v>
      </c>
      <c r="R393" s="1705">
        <f t="shared" si="193"/>
        <v>0</v>
      </c>
      <c r="S393" s="1629" t="str">
        <f t="shared" si="187"/>
        <v/>
      </c>
      <c r="T393" s="1687"/>
      <c r="U393" s="1900"/>
      <c r="V393" s="1544"/>
      <c r="W393" s="1544"/>
      <c r="X393" s="1544"/>
      <c r="Y393" s="1565"/>
      <c r="Z393" s="1544"/>
      <c r="AA393" s="1566"/>
      <c r="AB393" s="1567"/>
      <c r="AC393" s="1805"/>
      <c r="AD393" s="1805"/>
      <c r="AE393" s="1805"/>
      <c r="AF393" s="1805"/>
      <c r="AG393" s="1566"/>
      <c r="AH393" s="1145"/>
    </row>
    <row r="394" spans="1:34" ht="15" customHeight="1">
      <c r="A394" s="580"/>
      <c r="B394" s="1785">
        <v>28</v>
      </c>
      <c r="C394" s="2581"/>
      <c r="D394" s="2555" t="s">
        <v>1610</v>
      </c>
      <c r="E394" s="2555"/>
      <c r="F394" s="2354"/>
      <c r="G394" s="2356">
        <f t="shared" ref="G394:M394" si="194">G370+G374+G378+G382+G386+G390</f>
        <v>0</v>
      </c>
      <c r="H394" s="1923">
        <f t="shared" si="194"/>
        <v>0</v>
      </c>
      <c r="I394" s="1924">
        <f t="shared" si="194"/>
        <v>0</v>
      </c>
      <c r="J394" s="1923">
        <f t="shared" si="194"/>
        <v>0</v>
      </c>
      <c r="K394" s="1925">
        <f t="shared" si="194"/>
        <v>0</v>
      </c>
      <c r="L394" s="1925">
        <f t="shared" si="194"/>
        <v>0</v>
      </c>
      <c r="M394" s="1925">
        <f t="shared" si="194"/>
        <v>0</v>
      </c>
      <c r="N394" s="1629" t="str">
        <f t="shared" si="186"/>
        <v/>
      </c>
      <c r="O394" s="1923">
        <f t="shared" ref="O394:R394" si="195">O370+O374+O378+O382+O386+O390</f>
        <v>0</v>
      </c>
      <c r="P394" s="1925">
        <f t="shared" si="195"/>
        <v>0</v>
      </c>
      <c r="Q394" s="1925">
        <f t="shared" si="195"/>
        <v>0</v>
      </c>
      <c r="R394" s="1925">
        <f t="shared" si="195"/>
        <v>0</v>
      </c>
      <c r="S394" s="1629" t="str">
        <f t="shared" si="187"/>
        <v/>
      </c>
      <c r="T394" s="1818"/>
      <c r="U394" s="1902"/>
      <c r="V394" s="1819"/>
      <c r="W394" s="1819"/>
      <c r="X394" s="1819"/>
      <c r="Y394" s="1820"/>
      <c r="Z394" s="1819"/>
      <c r="AA394" s="1821"/>
      <c r="AB394" s="1822"/>
      <c r="AC394" s="1805"/>
      <c r="AD394" s="1805"/>
      <c r="AE394" s="1805"/>
      <c r="AF394" s="1805"/>
      <c r="AG394" s="1821"/>
      <c r="AH394" s="1145"/>
    </row>
    <row r="395" spans="1:34" ht="15" customHeight="1">
      <c r="A395" s="580"/>
      <c r="B395" s="1842">
        <v>29</v>
      </c>
      <c r="C395" s="1615" t="s">
        <v>1497</v>
      </c>
      <c r="D395" s="1553"/>
      <c r="E395" s="1554"/>
      <c r="F395" s="1554"/>
      <c r="G395" s="1371">
        <f t="shared" ref="G395:M395" si="196">SUM(G391:G394)</f>
        <v>0</v>
      </c>
      <c r="H395" s="1622">
        <f t="shared" si="196"/>
        <v>0</v>
      </c>
      <c r="I395" s="1622">
        <f t="shared" si="196"/>
        <v>0</v>
      </c>
      <c r="J395" s="1908">
        <f t="shared" si="196"/>
        <v>0</v>
      </c>
      <c r="K395" s="1622">
        <f t="shared" si="196"/>
        <v>0</v>
      </c>
      <c r="L395" s="1622">
        <f t="shared" si="196"/>
        <v>0</v>
      </c>
      <c r="M395" s="1622">
        <f t="shared" si="196"/>
        <v>0</v>
      </c>
      <c r="N395" s="1625" t="str">
        <f t="shared" si="186"/>
        <v/>
      </c>
      <c r="O395" s="1908">
        <f>SUM(O391:O394)</f>
        <v>0</v>
      </c>
      <c r="P395" s="1622">
        <f>SUM(P391:P394)</f>
        <v>0</v>
      </c>
      <c r="Q395" s="1622">
        <f>SUM(Q391:Q394)</f>
        <v>0</v>
      </c>
      <c r="R395" s="1622">
        <f>SUM(R391:R394)</f>
        <v>0</v>
      </c>
      <c r="S395" s="1625" t="str">
        <f t="shared" si="187"/>
        <v/>
      </c>
      <c r="T395" s="1904"/>
      <c r="U395" s="1903"/>
      <c r="V395" s="1823"/>
      <c r="W395" s="1823"/>
      <c r="X395" s="1823"/>
      <c r="Y395" s="1576"/>
      <c r="Z395" s="1823"/>
      <c r="AA395" s="1573"/>
      <c r="AB395" s="1574"/>
      <c r="AC395" s="1805"/>
      <c r="AD395" s="1805"/>
      <c r="AE395" s="1805"/>
      <c r="AF395" s="1805"/>
      <c r="AG395" s="1573"/>
      <c r="AH395" s="1145"/>
    </row>
    <row r="396" spans="1:34" s="1805" customFormat="1" ht="45" customHeight="1">
      <c r="A396" s="1451" t="s">
        <v>1782</v>
      </c>
      <c r="B396" s="1601"/>
      <c r="C396" s="1698"/>
      <c r="D396" s="1602"/>
      <c r="E396" s="1602"/>
      <c r="F396" s="1602"/>
      <c r="G396" s="2090"/>
      <c r="H396" s="1602"/>
      <c r="I396" s="1602"/>
      <c r="J396" s="1603"/>
      <c r="K396" s="1603"/>
      <c r="L396" s="1604"/>
      <c r="M396" s="1604"/>
      <c r="N396" s="1604"/>
      <c r="O396" s="1604"/>
      <c r="P396" s="1604"/>
      <c r="Q396" s="1604"/>
      <c r="R396" s="1604"/>
      <c r="S396" s="1604"/>
      <c r="T396" s="1604"/>
      <c r="U396" s="1604"/>
      <c r="V396" s="1604"/>
      <c r="W396" s="1604"/>
      <c r="X396" s="1604"/>
      <c r="Y396" s="1604"/>
      <c r="Z396" s="1604"/>
      <c r="AA396" s="1604"/>
      <c r="AB396" s="1604"/>
      <c r="AG396" s="1604"/>
      <c r="AH396" s="1806"/>
    </row>
    <row r="397" spans="1:34" s="965" customFormat="1" ht="45" customHeight="1">
      <c r="A397" s="1452" t="s">
        <v>1679</v>
      </c>
      <c r="B397" s="1807"/>
      <c r="C397" s="1579"/>
      <c r="D397" s="1185"/>
      <c r="E397" s="1185"/>
      <c r="F397" s="1185"/>
      <c r="G397" s="1169"/>
      <c r="H397" s="1185"/>
      <c r="I397" s="1185"/>
      <c r="AC397" s="1805"/>
      <c r="AD397" s="1805"/>
      <c r="AE397" s="1805"/>
      <c r="AF397" s="1805"/>
      <c r="AH397" s="1145"/>
    </row>
    <row r="398" spans="1:34" ht="15" customHeight="1">
      <c r="A398" s="580"/>
      <c r="B398" s="1518">
        <v>1</v>
      </c>
      <c r="C398" s="1870" t="s">
        <v>1031</v>
      </c>
      <c r="D398" s="1871"/>
      <c r="E398" s="1872"/>
      <c r="F398" s="1701"/>
      <c r="G398" s="1244"/>
      <c r="H398" s="1559"/>
      <c r="I398" s="1559"/>
      <c r="J398" s="1624"/>
      <c r="K398" s="1620"/>
      <c r="L398" s="1536"/>
      <c r="M398" s="1536"/>
      <c r="N398" s="1628" t="str">
        <f t="shared" ref="N398:N401" si="197">IF(K398&gt;0,M398/K398, "")</f>
        <v/>
      </c>
      <c r="O398" s="1624"/>
      <c r="P398" s="1620"/>
      <c r="Q398" s="1536"/>
      <c r="R398" s="1536"/>
      <c r="S398" s="1628" t="str">
        <f t="shared" ref="S398:S401" si="198">IF(P398&gt;0,R398/P398, "")</f>
        <v/>
      </c>
      <c r="T398" s="1624"/>
      <c r="U398" s="1620"/>
      <c r="V398" s="1537"/>
      <c r="W398" s="1538"/>
      <c r="X398" s="1538"/>
      <c r="Y398" s="1536"/>
      <c r="Z398" s="1634" t="str">
        <f t="shared" ref="Z398:Z401" si="199">IF(T398&gt;0,Y398/T398, "")</f>
        <v/>
      </c>
      <c r="AA398" s="1536"/>
      <c r="AB398" s="1667"/>
      <c r="AC398" s="1805"/>
      <c r="AD398" s="1805"/>
      <c r="AE398" s="1805"/>
      <c r="AF398" s="1805"/>
      <c r="AG398" s="1910">
        <f t="shared" ref="AG398:AG401" si="200">T398-U398</f>
        <v>0</v>
      </c>
      <c r="AH398" s="1145"/>
    </row>
    <row r="399" spans="1:34" ht="15" customHeight="1">
      <c r="A399" s="580"/>
      <c r="B399" s="1841">
        <f>B398+1</f>
        <v>2</v>
      </c>
      <c r="C399" s="1801" t="s">
        <v>1677</v>
      </c>
      <c r="D399" s="1832"/>
      <c r="E399" s="1780"/>
      <c r="F399" s="1664"/>
      <c r="G399" s="1246"/>
      <c r="H399" s="1540"/>
      <c r="I399" s="1540"/>
      <c r="J399" s="1626"/>
      <c r="K399" s="1599"/>
      <c r="L399" s="1541"/>
      <c r="M399" s="1541"/>
      <c r="N399" s="1629" t="str">
        <f t="shared" si="197"/>
        <v/>
      </c>
      <c r="O399" s="1626"/>
      <c r="P399" s="1599"/>
      <c r="Q399" s="1541"/>
      <c r="R399" s="1541"/>
      <c r="S399" s="1629" t="str">
        <f t="shared" si="198"/>
        <v/>
      </c>
      <c r="T399" s="1626"/>
      <c r="U399" s="1599"/>
      <c r="V399" s="1542"/>
      <c r="W399" s="1543"/>
      <c r="X399" s="1543"/>
      <c r="Y399" s="1541"/>
      <c r="Z399" s="1635" t="str">
        <f t="shared" si="199"/>
        <v/>
      </c>
      <c r="AA399" s="1541"/>
      <c r="AB399" s="1668"/>
      <c r="AC399" s="1805"/>
      <c r="AD399" s="1805"/>
      <c r="AE399" s="1805"/>
      <c r="AF399" s="1805"/>
      <c r="AG399" s="1911">
        <f t="shared" si="200"/>
        <v>0</v>
      </c>
      <c r="AH399" s="1145"/>
    </row>
    <row r="400" spans="1:34" ht="15" customHeight="1">
      <c r="A400" s="580"/>
      <c r="B400" s="1837">
        <f t="shared" ref="B400:B401" si="201">B399+1</f>
        <v>3</v>
      </c>
      <c r="C400" s="1799" t="s">
        <v>1783</v>
      </c>
      <c r="D400" s="1802"/>
      <c r="E400" s="1781"/>
      <c r="F400" s="1779"/>
      <c r="G400" s="2091"/>
      <c r="H400" s="1547"/>
      <c r="I400" s="1547"/>
      <c r="J400" s="1627"/>
      <c r="K400" s="1621"/>
      <c r="L400" s="1532"/>
      <c r="M400" s="1532"/>
      <c r="N400" s="1685" t="str">
        <f t="shared" si="197"/>
        <v/>
      </c>
      <c r="O400" s="1627"/>
      <c r="P400" s="1621"/>
      <c r="Q400" s="1532"/>
      <c r="R400" s="1532"/>
      <c r="S400" s="1685" t="str">
        <f t="shared" si="198"/>
        <v/>
      </c>
      <c r="T400" s="1627"/>
      <c r="U400" s="1621"/>
      <c r="V400" s="1548"/>
      <c r="W400" s="1549"/>
      <c r="X400" s="1549"/>
      <c r="Y400" s="1532"/>
      <c r="Z400" s="1686" t="str">
        <f t="shared" si="199"/>
        <v/>
      </c>
      <c r="AA400" s="1532"/>
      <c r="AB400" s="1669"/>
      <c r="AC400" s="1805"/>
      <c r="AD400" s="1805"/>
      <c r="AE400" s="1805"/>
      <c r="AF400" s="1805"/>
      <c r="AG400" s="1919">
        <f t="shared" si="200"/>
        <v>0</v>
      </c>
      <c r="AH400" s="1145"/>
    </row>
    <row r="401" spans="1:34" ht="15" customHeight="1">
      <c r="A401" s="580"/>
      <c r="B401" s="1671">
        <f t="shared" si="201"/>
        <v>4</v>
      </c>
      <c r="C401" s="1834" t="s">
        <v>1497</v>
      </c>
      <c r="D401" s="1830"/>
      <c r="E401" s="1831"/>
      <c r="F401" s="1554"/>
      <c r="G401" s="1371">
        <f t="shared" ref="G401:M401" si="202">SUM(G398:G400)</f>
        <v>0</v>
      </c>
      <c r="H401" s="1622">
        <f t="shared" si="202"/>
        <v>0</v>
      </c>
      <c r="I401" s="1622">
        <f t="shared" si="202"/>
        <v>0</v>
      </c>
      <c r="J401" s="1908">
        <f t="shared" si="202"/>
        <v>0</v>
      </c>
      <c r="K401" s="1622">
        <f t="shared" si="202"/>
        <v>0</v>
      </c>
      <c r="L401" s="1622">
        <f t="shared" si="202"/>
        <v>0</v>
      </c>
      <c r="M401" s="1622">
        <f t="shared" si="202"/>
        <v>0</v>
      </c>
      <c r="N401" s="1625" t="str">
        <f t="shared" si="197"/>
        <v/>
      </c>
      <c r="O401" s="1908">
        <f>SUM(O398:O400)</f>
        <v>0</v>
      </c>
      <c r="P401" s="1622">
        <f>SUM(P398:P400)</f>
        <v>0</v>
      </c>
      <c r="Q401" s="1622">
        <f>SUM(Q398:Q400)</f>
        <v>0</v>
      </c>
      <c r="R401" s="1622">
        <f>SUM(R398:R400)</f>
        <v>0</v>
      </c>
      <c r="S401" s="1625" t="str">
        <f t="shared" si="198"/>
        <v/>
      </c>
      <c r="T401" s="1637">
        <f>SUM(T398:T400)</f>
        <v>0</v>
      </c>
      <c r="U401" s="1641">
        <f>SUM(U398:U400)</f>
        <v>0</v>
      </c>
      <c r="V401" s="1640" t="str">
        <f>IF(T401&gt;0, SUMPRODUCT(T398:T400,V398:V400)/T401, "")</f>
        <v/>
      </c>
      <c r="W401" s="1638" t="str">
        <f>IF(AG401&gt;0, SUMPRODUCT(AG398:AG400,W398:W400)/AG401, "")</f>
        <v/>
      </c>
      <c r="X401" s="1638" t="str">
        <f>IF(U401&gt;0, SUMPRODUCT(U398:U400,X398:X400)/U401, "")</f>
        <v/>
      </c>
      <c r="Y401" s="1622">
        <f>SUM(Y398:Y400)</f>
        <v>0</v>
      </c>
      <c r="Z401" s="1638" t="str">
        <f t="shared" si="199"/>
        <v/>
      </c>
      <c r="AA401" s="1622">
        <f>SUM(AA398:AA400)</f>
        <v>0</v>
      </c>
      <c r="AB401" s="1623">
        <f>SUM(AB398:AB400)</f>
        <v>0</v>
      </c>
      <c r="AC401" s="1805"/>
      <c r="AD401" s="1805"/>
      <c r="AE401" s="1805"/>
      <c r="AF401" s="1805"/>
      <c r="AG401" s="1777">
        <f t="shared" si="200"/>
        <v>0</v>
      </c>
      <c r="AH401" s="1145"/>
    </row>
    <row r="402" spans="1:34" s="965" customFormat="1" ht="45" customHeight="1">
      <c r="A402" s="1452" t="s">
        <v>1678</v>
      </c>
      <c r="B402" s="1807"/>
      <c r="C402" s="1579"/>
      <c r="D402" s="1185"/>
      <c r="E402" s="1185"/>
      <c r="F402" s="1185"/>
      <c r="G402" s="1290"/>
      <c r="H402" s="1877"/>
      <c r="I402" s="1877"/>
      <c r="J402" s="1582"/>
      <c r="K402" s="1582"/>
      <c r="L402" s="1582"/>
      <c r="M402" s="1582"/>
      <c r="N402" s="1878"/>
      <c r="O402" s="1582"/>
      <c r="P402" s="1582"/>
      <c r="Q402" s="1582"/>
      <c r="R402" s="1582"/>
      <c r="S402" s="1878"/>
      <c r="T402" s="1582"/>
      <c r="U402" s="1582"/>
      <c r="V402" s="1584"/>
      <c r="W402" s="1585"/>
      <c r="X402" s="1585"/>
      <c r="Y402" s="1582"/>
      <c r="Z402" s="1878"/>
      <c r="AA402" s="1582"/>
      <c r="AB402" s="1879"/>
      <c r="AC402" s="1805"/>
      <c r="AD402" s="1805"/>
      <c r="AE402" s="1805"/>
      <c r="AF402" s="1805"/>
      <c r="AG402" s="1582"/>
      <c r="AH402" s="1145"/>
    </row>
    <row r="403" spans="1:34" ht="15" customHeight="1">
      <c r="A403" s="580"/>
      <c r="B403" s="1518">
        <v>1</v>
      </c>
      <c r="C403" s="1870" t="s">
        <v>1031</v>
      </c>
      <c r="D403" s="1870"/>
      <c r="E403" s="1872"/>
      <c r="F403" s="1701"/>
      <c r="G403" s="1244"/>
      <c r="H403" s="1559"/>
      <c r="I403" s="1559"/>
      <c r="J403" s="1624"/>
      <c r="K403" s="1620"/>
      <c r="L403" s="1536"/>
      <c r="M403" s="1536"/>
      <c r="N403" s="1628" t="str">
        <f t="shared" ref="N403:N406" si="203">IF(K403&gt;0,M403/K403, "")</f>
        <v/>
      </c>
      <c r="O403" s="1624"/>
      <c r="P403" s="1620"/>
      <c r="Q403" s="1536"/>
      <c r="R403" s="1536"/>
      <c r="S403" s="1628" t="str">
        <f t="shared" ref="S403:S406" si="204">IF(P403&gt;0,R403/P403, "")</f>
        <v/>
      </c>
      <c r="T403" s="1645"/>
      <c r="U403" s="1899"/>
      <c r="V403" s="1520"/>
      <c r="W403" s="1520"/>
      <c r="X403" s="1520"/>
      <c r="Y403" s="1521"/>
      <c r="Z403" s="1520"/>
      <c r="AA403" s="1539"/>
      <c r="AB403" s="1524"/>
      <c r="AC403" s="1805"/>
      <c r="AD403" s="1805"/>
      <c r="AE403" s="1805"/>
      <c r="AF403" s="1805"/>
      <c r="AG403" s="1539"/>
      <c r="AH403" s="1145"/>
    </row>
    <row r="404" spans="1:34" ht="15" customHeight="1">
      <c r="A404" s="580"/>
      <c r="B404" s="1841">
        <f>B403+1</f>
        <v>2</v>
      </c>
      <c r="C404" s="1801" t="s">
        <v>1677</v>
      </c>
      <c r="D404" s="1800"/>
      <c r="E404" s="1780"/>
      <c r="F404" s="1664"/>
      <c r="G404" s="1246"/>
      <c r="H404" s="1540"/>
      <c r="I404" s="1540"/>
      <c r="J404" s="1626"/>
      <c r="K404" s="1599"/>
      <c r="L404" s="1541"/>
      <c r="M404" s="1541"/>
      <c r="N404" s="1629" t="str">
        <f t="shared" si="203"/>
        <v/>
      </c>
      <c r="O404" s="1626"/>
      <c r="P404" s="1599"/>
      <c r="Q404" s="1541"/>
      <c r="R404" s="1541"/>
      <c r="S404" s="1629" t="str">
        <f t="shared" si="204"/>
        <v/>
      </c>
      <c r="T404" s="1687"/>
      <c r="U404" s="1900"/>
      <c r="V404" s="1544"/>
      <c r="W404" s="1544"/>
      <c r="X404" s="1544"/>
      <c r="Y404" s="1565"/>
      <c r="Z404" s="1544"/>
      <c r="AA404" s="1566"/>
      <c r="AB404" s="1567"/>
      <c r="AC404" s="1805"/>
      <c r="AD404" s="1805"/>
      <c r="AE404" s="1805"/>
      <c r="AF404" s="1805"/>
      <c r="AG404" s="1566"/>
      <c r="AH404" s="1145"/>
    </row>
    <row r="405" spans="1:34" ht="15" customHeight="1">
      <c r="A405" s="580"/>
      <c r="B405" s="1837">
        <f t="shared" ref="B405:B406" si="205">B404+1</f>
        <v>3</v>
      </c>
      <c r="C405" s="1799" t="s">
        <v>1783</v>
      </c>
      <c r="D405" s="1802"/>
      <c r="E405" s="1781"/>
      <c r="F405" s="1779"/>
      <c r="G405" s="1246"/>
      <c r="H405" s="1540"/>
      <c r="I405" s="1540"/>
      <c r="J405" s="1626"/>
      <c r="K405" s="1599"/>
      <c r="L405" s="1541"/>
      <c r="M405" s="1541"/>
      <c r="N405" s="1629" t="str">
        <f t="shared" si="203"/>
        <v/>
      </c>
      <c r="O405" s="1626"/>
      <c r="P405" s="1599"/>
      <c r="Q405" s="1541"/>
      <c r="R405" s="1541"/>
      <c r="S405" s="1629" t="str">
        <f t="shared" si="204"/>
        <v/>
      </c>
      <c r="T405" s="1687"/>
      <c r="U405" s="1900"/>
      <c r="V405" s="1544"/>
      <c r="W405" s="1544"/>
      <c r="X405" s="1544"/>
      <c r="Y405" s="1565"/>
      <c r="Z405" s="1544"/>
      <c r="AA405" s="1566"/>
      <c r="AB405" s="1567"/>
      <c r="AC405" s="1805"/>
      <c r="AD405" s="1805"/>
      <c r="AE405" s="1805"/>
      <c r="AF405" s="1805"/>
      <c r="AG405" s="1566"/>
      <c r="AH405" s="1145"/>
    </row>
    <row r="406" spans="1:34" ht="15" customHeight="1">
      <c r="A406" s="580"/>
      <c r="B406" s="1671">
        <f t="shared" si="205"/>
        <v>4</v>
      </c>
      <c r="C406" s="1834" t="s">
        <v>1497</v>
      </c>
      <c r="D406" s="1553"/>
      <c r="E406" s="1554"/>
      <c r="F406" s="1554"/>
      <c r="G406" s="1371">
        <f t="shared" ref="G406:M406" si="206">SUM(G403:G405)</f>
        <v>0</v>
      </c>
      <c r="H406" s="1622">
        <f t="shared" si="206"/>
        <v>0</v>
      </c>
      <c r="I406" s="1622">
        <f t="shared" si="206"/>
        <v>0</v>
      </c>
      <c r="J406" s="1908">
        <f t="shared" si="206"/>
        <v>0</v>
      </c>
      <c r="K406" s="1622">
        <f t="shared" si="206"/>
        <v>0</v>
      </c>
      <c r="L406" s="1622">
        <f t="shared" si="206"/>
        <v>0</v>
      </c>
      <c r="M406" s="1622">
        <f t="shared" si="206"/>
        <v>0</v>
      </c>
      <c r="N406" s="1625" t="str">
        <f t="shared" si="203"/>
        <v/>
      </c>
      <c r="O406" s="1908">
        <f>SUM(O403:O405)</f>
        <v>0</v>
      </c>
      <c r="P406" s="1622">
        <f>SUM(P403:P405)</f>
        <v>0</v>
      </c>
      <c r="Q406" s="1622">
        <f>SUM(Q403:Q405)</f>
        <v>0</v>
      </c>
      <c r="R406" s="1622">
        <f>SUM(R403:R405)</f>
        <v>0</v>
      </c>
      <c r="S406" s="1625" t="str">
        <f t="shared" si="204"/>
        <v/>
      </c>
      <c r="T406" s="1898"/>
      <c r="U406" s="1897"/>
      <c r="V406" s="1825"/>
      <c r="W406" s="1826"/>
      <c r="X406" s="1826"/>
      <c r="Y406" s="1827"/>
      <c r="Z406" s="1828"/>
      <c r="AA406" s="1827"/>
      <c r="AB406" s="1829"/>
      <c r="AC406" s="1805"/>
      <c r="AD406" s="1805"/>
      <c r="AE406" s="1805"/>
      <c r="AF406" s="1805"/>
      <c r="AG406" s="1829"/>
      <c r="AH406" s="1145"/>
    </row>
    <row r="407" spans="1:34" s="1805" customFormat="1" ht="45" customHeight="1">
      <c r="A407" s="1451" t="s">
        <v>1695</v>
      </c>
      <c r="B407" s="1474"/>
      <c r="C407" s="1803"/>
      <c r="D407" s="1804"/>
      <c r="E407" s="1804"/>
      <c r="F407" s="1804"/>
      <c r="G407" s="2086"/>
      <c r="H407" s="1804"/>
      <c r="I407" s="1804"/>
      <c r="AH407" s="1806"/>
    </row>
    <row r="408" spans="1:34" s="1096" customFormat="1" ht="60" customHeight="1">
      <c r="A408" s="1452" t="s">
        <v>1641</v>
      </c>
      <c r="B408" s="579"/>
      <c r="C408" s="1579"/>
      <c r="D408" s="584"/>
      <c r="E408" s="584"/>
      <c r="F408" s="584"/>
      <c r="G408" s="1291"/>
      <c r="H408" s="584"/>
      <c r="I408" s="584"/>
      <c r="AH408" s="1811"/>
    </row>
    <row r="409" spans="1:34" s="965" customFormat="1" ht="15" customHeight="1">
      <c r="A409" s="1452"/>
      <c r="B409" s="1518"/>
      <c r="C409" s="1989" t="s">
        <v>1813</v>
      </c>
      <c r="D409" s="2606"/>
      <c r="E409" s="2606"/>
      <c r="F409" s="2607"/>
      <c r="G409" s="1169"/>
      <c r="H409" s="1185"/>
      <c r="I409" s="1185"/>
      <c r="AC409" s="1805"/>
      <c r="AD409" s="1805"/>
      <c r="AE409" s="1805"/>
      <c r="AF409" s="1805"/>
      <c r="AH409" s="1145"/>
    </row>
    <row r="410" spans="1:34" s="965" customFormat="1" ht="15" customHeight="1">
      <c r="A410" s="1452"/>
      <c r="B410" s="1975"/>
      <c r="C410" s="1990" t="s">
        <v>1811</v>
      </c>
      <c r="D410" s="2608"/>
      <c r="E410" s="2608"/>
      <c r="F410" s="2609"/>
      <c r="G410" s="1169"/>
      <c r="H410" s="1185"/>
      <c r="I410" s="1185"/>
      <c r="AC410" s="1805"/>
      <c r="AD410" s="1805"/>
      <c r="AE410" s="1805"/>
      <c r="AF410" s="1805"/>
      <c r="AH410" s="1145"/>
    </row>
    <row r="411" spans="1:34" s="965" customFormat="1" ht="60" customHeight="1">
      <c r="A411" s="1452" t="s">
        <v>1699</v>
      </c>
      <c r="B411" s="1807"/>
      <c r="C411" s="1579"/>
      <c r="D411" s="1185"/>
      <c r="E411" s="1185"/>
      <c r="F411" s="1185"/>
      <c r="G411" s="1169"/>
      <c r="H411" s="1185"/>
      <c r="I411" s="1185"/>
      <c r="AC411" s="1805"/>
      <c r="AD411" s="1805"/>
      <c r="AE411" s="1805"/>
      <c r="AF411" s="1805"/>
      <c r="AH411" s="1145"/>
    </row>
    <row r="412" spans="1:34" ht="43.5" customHeight="1">
      <c r="A412" s="1516"/>
      <c r="B412" s="1442"/>
      <c r="C412" s="1616" t="s">
        <v>1759</v>
      </c>
      <c r="D412" s="1616" t="s">
        <v>1733</v>
      </c>
      <c r="E412" s="1616" t="s">
        <v>1611</v>
      </c>
      <c r="F412" s="1616" t="s">
        <v>1612</v>
      </c>
      <c r="G412" s="1720"/>
      <c r="H412" s="1689"/>
      <c r="I412" s="1577"/>
      <c r="J412" s="1719"/>
      <c r="K412" s="1578"/>
      <c r="L412" s="1689"/>
      <c r="M412" s="1689"/>
      <c r="N412" s="1577"/>
      <c r="O412" s="1719"/>
      <c r="P412" s="1578"/>
      <c r="Q412" s="1689"/>
      <c r="R412" s="1689"/>
      <c r="S412" s="1577"/>
      <c r="T412" s="1719"/>
      <c r="U412" s="1578"/>
      <c r="V412" s="1689"/>
      <c r="W412" s="1689"/>
      <c r="X412" s="1689"/>
      <c r="Y412" s="1689"/>
      <c r="Z412" s="1689"/>
      <c r="AA412" s="1689"/>
      <c r="AB412" s="1577"/>
      <c r="AC412" s="1805"/>
      <c r="AD412" s="1805"/>
      <c r="AE412" s="1805"/>
      <c r="AF412" s="1805"/>
      <c r="AG412" s="1577"/>
      <c r="AH412" s="1145"/>
    </row>
    <row r="413" spans="1:34" ht="15" customHeight="1">
      <c r="A413" s="1516"/>
      <c r="B413" s="1671">
        <v>1</v>
      </c>
      <c r="C413" s="1618"/>
      <c r="D413" s="1692" t="s">
        <v>1613</v>
      </c>
      <c r="E413" s="1615"/>
      <c r="F413" s="1617"/>
      <c r="G413" s="1328"/>
      <c r="H413" s="1569"/>
      <c r="I413" s="1569"/>
      <c r="J413" s="1710"/>
      <c r="K413" s="1756"/>
      <c r="L413" s="1570"/>
      <c r="M413" s="1570"/>
      <c r="N413" s="1625" t="str">
        <f t="shared" ref="N413:N462" si="207">IF(K413&gt;0,M413/K413, "")</f>
        <v/>
      </c>
      <c r="O413" s="1710"/>
      <c r="P413" s="1756"/>
      <c r="Q413" s="1570"/>
      <c r="R413" s="1570"/>
      <c r="S413" s="1625" t="str">
        <f t="shared" ref="S413:S462" si="208">IF(P413&gt;0,R413/P413, "")</f>
        <v/>
      </c>
      <c r="T413" s="1710"/>
      <c r="U413" s="1756"/>
      <c r="V413" s="1571"/>
      <c r="W413" s="1572"/>
      <c r="X413" s="1572"/>
      <c r="Y413" s="1570"/>
      <c r="Z413" s="1638" t="str">
        <f t="shared" ref="Z413:Z462" si="209">IF(T413&gt;0,Y413/T413, "")</f>
        <v/>
      </c>
      <c r="AA413" s="1570"/>
      <c r="AB413" s="1711"/>
      <c r="AC413" s="1805"/>
      <c r="AD413" s="1805"/>
      <c r="AE413" s="1805"/>
      <c r="AF413" s="1805"/>
      <c r="AG413" s="1777">
        <f t="shared" ref="AG413:AG462" si="210">T413-U413</f>
        <v>0</v>
      </c>
      <c r="AH413" s="1145"/>
    </row>
    <row r="414" spans="1:34" ht="15" customHeight="1">
      <c r="A414" s="580"/>
      <c r="B414" s="1518">
        <f>B413+1</f>
        <v>2</v>
      </c>
      <c r="C414" s="2569" t="s">
        <v>1760</v>
      </c>
      <c r="D414" s="2613" t="s">
        <v>1614</v>
      </c>
      <c r="E414" s="2565" t="s">
        <v>1615</v>
      </c>
      <c r="F414" s="1713" t="s">
        <v>1612</v>
      </c>
      <c r="G414" s="1244"/>
      <c r="H414" s="1559"/>
      <c r="I414" s="1559"/>
      <c r="J414" s="1624"/>
      <c r="K414" s="1620"/>
      <c r="L414" s="1536"/>
      <c r="M414" s="1536"/>
      <c r="N414" s="1628" t="str">
        <f t="shared" si="207"/>
        <v/>
      </c>
      <c r="O414" s="1624"/>
      <c r="P414" s="1620"/>
      <c r="Q414" s="1536"/>
      <c r="R414" s="1536"/>
      <c r="S414" s="1628" t="str">
        <f t="shared" si="208"/>
        <v/>
      </c>
      <c r="T414" s="1624"/>
      <c r="U414" s="1620"/>
      <c r="V414" s="1537"/>
      <c r="W414" s="1538"/>
      <c r="X414" s="1538"/>
      <c r="Y414" s="1536"/>
      <c r="Z414" s="1634" t="str">
        <f t="shared" si="209"/>
        <v/>
      </c>
      <c r="AA414" s="1536"/>
      <c r="AB414" s="1667"/>
      <c r="AC414" s="1805"/>
      <c r="AD414" s="1805"/>
      <c r="AE414" s="1805"/>
      <c r="AF414" s="1805"/>
      <c r="AG414" s="1920">
        <f t="shared" si="210"/>
        <v>0</v>
      </c>
      <c r="AH414" s="1145"/>
    </row>
    <row r="415" spans="1:34" ht="15" customHeight="1">
      <c r="A415" s="580"/>
      <c r="B415" s="1656">
        <f t="shared" ref="B415:B461" si="211">B414+1</f>
        <v>3</v>
      </c>
      <c r="C415" s="2552"/>
      <c r="D415" s="2611"/>
      <c r="E415" s="2554"/>
      <c r="F415" s="1690" t="s">
        <v>1616</v>
      </c>
      <c r="G415" s="1246"/>
      <c r="H415" s="1540"/>
      <c r="I415" s="1540"/>
      <c r="J415" s="1626"/>
      <c r="K415" s="1599"/>
      <c r="L415" s="1541"/>
      <c r="M415" s="1541"/>
      <c r="N415" s="1629" t="str">
        <f t="shared" si="207"/>
        <v/>
      </c>
      <c r="O415" s="1626"/>
      <c r="P415" s="1599"/>
      <c r="Q415" s="1541"/>
      <c r="R415" s="1541"/>
      <c r="S415" s="1629" t="str">
        <f t="shared" si="208"/>
        <v/>
      </c>
      <c r="T415" s="1626"/>
      <c r="U415" s="1599"/>
      <c r="V415" s="1542"/>
      <c r="W415" s="1543"/>
      <c r="X415" s="1543"/>
      <c r="Y415" s="1541"/>
      <c r="Z415" s="1635" t="str">
        <f t="shared" si="209"/>
        <v/>
      </c>
      <c r="AA415" s="1541"/>
      <c r="AB415" s="1668"/>
      <c r="AC415" s="1805"/>
      <c r="AD415" s="1805"/>
      <c r="AE415" s="1805"/>
      <c r="AF415" s="1805"/>
      <c r="AG415" s="1911">
        <f t="shared" si="210"/>
        <v>0</v>
      </c>
      <c r="AH415" s="1145"/>
    </row>
    <row r="416" spans="1:34" ht="15" customHeight="1">
      <c r="A416" s="580"/>
      <c r="B416" s="1656">
        <f t="shared" si="211"/>
        <v>4</v>
      </c>
      <c r="C416" s="2552"/>
      <c r="D416" s="2611"/>
      <c r="E416" s="2554" t="s">
        <v>1617</v>
      </c>
      <c r="F416" s="1690" t="s">
        <v>1612</v>
      </c>
      <c r="G416" s="1246"/>
      <c r="H416" s="1540"/>
      <c r="I416" s="1540"/>
      <c r="J416" s="1626"/>
      <c r="K416" s="1599"/>
      <c r="L416" s="1541"/>
      <c r="M416" s="1541"/>
      <c r="N416" s="1629" t="str">
        <f t="shared" si="207"/>
        <v/>
      </c>
      <c r="O416" s="1626"/>
      <c r="P416" s="1599"/>
      <c r="Q416" s="1541"/>
      <c r="R416" s="1541"/>
      <c r="S416" s="1629" t="str">
        <f t="shared" si="208"/>
        <v/>
      </c>
      <c r="T416" s="1626"/>
      <c r="U416" s="1599"/>
      <c r="V416" s="1542"/>
      <c r="W416" s="1543"/>
      <c r="X416" s="1543"/>
      <c r="Y416" s="1541"/>
      <c r="Z416" s="1635" t="str">
        <f t="shared" si="209"/>
        <v/>
      </c>
      <c r="AA416" s="1541"/>
      <c r="AB416" s="1668"/>
      <c r="AC416" s="1805"/>
      <c r="AD416" s="1805"/>
      <c r="AE416" s="1805"/>
      <c r="AF416" s="1805"/>
      <c r="AG416" s="1911">
        <f t="shared" si="210"/>
        <v>0</v>
      </c>
      <c r="AH416" s="1145"/>
    </row>
    <row r="417" spans="1:34" ht="15" customHeight="1">
      <c r="A417" s="580"/>
      <c r="B417" s="1656">
        <f t="shared" si="211"/>
        <v>5</v>
      </c>
      <c r="C417" s="2552"/>
      <c r="D417" s="2611"/>
      <c r="E417" s="2554"/>
      <c r="F417" s="1690" t="s">
        <v>1616</v>
      </c>
      <c r="G417" s="1246"/>
      <c r="H417" s="1540"/>
      <c r="I417" s="1540"/>
      <c r="J417" s="1626"/>
      <c r="K417" s="1599"/>
      <c r="L417" s="1541"/>
      <c r="M417" s="1541"/>
      <c r="N417" s="1629" t="str">
        <f t="shared" si="207"/>
        <v/>
      </c>
      <c r="O417" s="1626"/>
      <c r="P417" s="1599"/>
      <c r="Q417" s="1541"/>
      <c r="R417" s="1541"/>
      <c r="S417" s="1629" t="str">
        <f t="shared" si="208"/>
        <v/>
      </c>
      <c r="T417" s="1626"/>
      <c r="U417" s="1599"/>
      <c r="V417" s="1542"/>
      <c r="W417" s="1543"/>
      <c r="X417" s="1543"/>
      <c r="Y417" s="1541"/>
      <c r="Z417" s="1635" t="str">
        <f t="shared" si="209"/>
        <v/>
      </c>
      <c r="AA417" s="1541"/>
      <c r="AB417" s="1668"/>
      <c r="AC417" s="1805"/>
      <c r="AD417" s="1805"/>
      <c r="AE417" s="1805"/>
      <c r="AF417" s="1805"/>
      <c r="AG417" s="1911">
        <f t="shared" si="210"/>
        <v>0</v>
      </c>
      <c r="AH417" s="1145"/>
    </row>
    <row r="418" spans="1:34" ht="15" customHeight="1">
      <c r="A418" s="580"/>
      <c r="B418" s="1656">
        <f t="shared" si="211"/>
        <v>6</v>
      </c>
      <c r="C418" s="2552" t="s">
        <v>1761</v>
      </c>
      <c r="D418" s="2611"/>
      <c r="E418" s="2554" t="s">
        <v>1615</v>
      </c>
      <c r="F418" s="1690" t="s">
        <v>1612</v>
      </c>
      <c r="G418" s="1246"/>
      <c r="H418" s="1540"/>
      <c r="I418" s="1540"/>
      <c r="J418" s="1626"/>
      <c r="K418" s="1599"/>
      <c r="L418" s="1541"/>
      <c r="M418" s="1541"/>
      <c r="N418" s="1629" t="str">
        <f t="shared" si="207"/>
        <v/>
      </c>
      <c r="O418" s="1626"/>
      <c r="P418" s="1599"/>
      <c r="Q418" s="1541"/>
      <c r="R418" s="1541"/>
      <c r="S418" s="1629" t="str">
        <f t="shared" si="208"/>
        <v/>
      </c>
      <c r="T418" s="1626"/>
      <c r="U418" s="1599"/>
      <c r="V418" s="1542"/>
      <c r="W418" s="1543"/>
      <c r="X418" s="1543"/>
      <c r="Y418" s="1541"/>
      <c r="Z418" s="1635" t="str">
        <f t="shared" si="209"/>
        <v/>
      </c>
      <c r="AA418" s="1541"/>
      <c r="AB418" s="1668"/>
      <c r="AC418" s="1805"/>
      <c r="AD418" s="1805"/>
      <c r="AE418" s="1805"/>
      <c r="AF418" s="1805"/>
      <c r="AG418" s="1911">
        <f t="shared" si="210"/>
        <v>0</v>
      </c>
      <c r="AH418" s="1145"/>
    </row>
    <row r="419" spans="1:34" ht="15" customHeight="1">
      <c r="A419" s="580"/>
      <c r="B419" s="1656">
        <f t="shared" si="211"/>
        <v>7</v>
      </c>
      <c r="C419" s="2552"/>
      <c r="D419" s="2611"/>
      <c r="E419" s="2554"/>
      <c r="F419" s="1690" t="s">
        <v>1616</v>
      </c>
      <c r="G419" s="1246"/>
      <c r="H419" s="1540"/>
      <c r="I419" s="1540"/>
      <c r="J419" s="1626"/>
      <c r="K419" s="1599"/>
      <c r="L419" s="1541"/>
      <c r="M419" s="1541"/>
      <c r="N419" s="1629" t="str">
        <f t="shared" si="207"/>
        <v/>
      </c>
      <c r="O419" s="1626"/>
      <c r="P419" s="1599"/>
      <c r="Q419" s="1541"/>
      <c r="R419" s="1541"/>
      <c r="S419" s="1629" t="str">
        <f t="shared" si="208"/>
        <v/>
      </c>
      <c r="T419" s="1626"/>
      <c r="U419" s="1599"/>
      <c r="V419" s="1542"/>
      <c r="W419" s="1543"/>
      <c r="X419" s="1543"/>
      <c r="Y419" s="1541"/>
      <c r="Z419" s="1635" t="str">
        <f t="shared" si="209"/>
        <v/>
      </c>
      <c r="AA419" s="1541"/>
      <c r="AB419" s="1668"/>
      <c r="AC419" s="1805"/>
      <c r="AD419" s="1805"/>
      <c r="AE419" s="1805"/>
      <c r="AF419" s="1805"/>
      <c r="AG419" s="1911">
        <f t="shared" si="210"/>
        <v>0</v>
      </c>
      <c r="AH419" s="1145"/>
    </row>
    <row r="420" spans="1:34" ht="15" customHeight="1">
      <c r="A420" s="580"/>
      <c r="B420" s="1656">
        <f t="shared" si="211"/>
        <v>8</v>
      </c>
      <c r="C420" s="2552"/>
      <c r="D420" s="2611"/>
      <c r="E420" s="2554" t="s">
        <v>1617</v>
      </c>
      <c r="F420" s="1690" t="s">
        <v>1612</v>
      </c>
      <c r="G420" s="1246"/>
      <c r="H420" s="1540"/>
      <c r="I420" s="1540"/>
      <c r="J420" s="1626"/>
      <c r="K420" s="1599"/>
      <c r="L420" s="1541"/>
      <c r="M420" s="1541"/>
      <c r="N420" s="1629" t="str">
        <f t="shared" si="207"/>
        <v/>
      </c>
      <c r="O420" s="1626"/>
      <c r="P420" s="1599"/>
      <c r="Q420" s="1541"/>
      <c r="R420" s="1541"/>
      <c r="S420" s="1629" t="str">
        <f t="shared" si="208"/>
        <v/>
      </c>
      <c r="T420" s="1626"/>
      <c r="U420" s="1599"/>
      <c r="V420" s="1542"/>
      <c r="W420" s="1543"/>
      <c r="X420" s="1543"/>
      <c r="Y420" s="1541"/>
      <c r="Z420" s="1635" t="str">
        <f t="shared" si="209"/>
        <v/>
      </c>
      <c r="AA420" s="1541"/>
      <c r="AB420" s="1668"/>
      <c r="AC420" s="1805"/>
      <c r="AD420" s="1805"/>
      <c r="AE420" s="1805"/>
      <c r="AF420" s="1805"/>
      <c r="AG420" s="1911">
        <f t="shared" si="210"/>
        <v>0</v>
      </c>
      <c r="AH420" s="1145"/>
    </row>
    <row r="421" spans="1:34" ht="15" customHeight="1">
      <c r="A421" s="580"/>
      <c r="B421" s="1656">
        <f t="shared" si="211"/>
        <v>9</v>
      </c>
      <c r="C421" s="2552"/>
      <c r="D421" s="2611"/>
      <c r="E421" s="2554"/>
      <c r="F421" s="1690" t="s">
        <v>1616</v>
      </c>
      <c r="G421" s="1246"/>
      <c r="H421" s="1540"/>
      <c r="I421" s="1540"/>
      <c r="J421" s="1626"/>
      <c r="K421" s="1599"/>
      <c r="L421" s="1541"/>
      <c r="M421" s="1541"/>
      <c r="N421" s="1629" t="str">
        <f t="shared" si="207"/>
        <v/>
      </c>
      <c r="O421" s="1626"/>
      <c r="P421" s="1599"/>
      <c r="Q421" s="1541"/>
      <c r="R421" s="1541"/>
      <c r="S421" s="1629" t="str">
        <f t="shared" si="208"/>
        <v/>
      </c>
      <c r="T421" s="1626"/>
      <c r="U421" s="1599"/>
      <c r="V421" s="1542"/>
      <c r="W421" s="1543"/>
      <c r="X421" s="1543"/>
      <c r="Y421" s="1541"/>
      <c r="Z421" s="1635" t="str">
        <f t="shared" si="209"/>
        <v/>
      </c>
      <c r="AA421" s="1541"/>
      <c r="AB421" s="1668"/>
      <c r="AC421" s="1805"/>
      <c r="AD421" s="1805"/>
      <c r="AE421" s="1805"/>
      <c r="AF421" s="1805"/>
      <c r="AG421" s="1911">
        <f t="shared" si="210"/>
        <v>0</v>
      </c>
      <c r="AH421" s="1145"/>
    </row>
    <row r="422" spans="1:34" ht="15" customHeight="1">
      <c r="A422" s="580"/>
      <c r="B422" s="1656">
        <f t="shared" si="211"/>
        <v>10</v>
      </c>
      <c r="C422" s="2552" t="s">
        <v>1762</v>
      </c>
      <c r="D422" s="2611"/>
      <c r="E422" s="2554" t="s">
        <v>1615</v>
      </c>
      <c r="F422" s="1690" t="s">
        <v>1612</v>
      </c>
      <c r="G422" s="1246"/>
      <c r="H422" s="1540"/>
      <c r="I422" s="1540"/>
      <c r="J422" s="1626"/>
      <c r="K422" s="1599"/>
      <c r="L422" s="1541"/>
      <c r="M422" s="1541"/>
      <c r="N422" s="1629" t="str">
        <f t="shared" si="207"/>
        <v/>
      </c>
      <c r="O422" s="1626"/>
      <c r="P422" s="1599"/>
      <c r="Q422" s="1541"/>
      <c r="R422" s="1541"/>
      <c r="S422" s="1629" t="str">
        <f t="shared" si="208"/>
        <v/>
      </c>
      <c r="T422" s="1626"/>
      <c r="U422" s="1599"/>
      <c r="V422" s="1542"/>
      <c r="W422" s="1543"/>
      <c r="X422" s="1543"/>
      <c r="Y422" s="1541"/>
      <c r="Z422" s="1635" t="str">
        <f t="shared" si="209"/>
        <v/>
      </c>
      <c r="AA422" s="1541"/>
      <c r="AB422" s="1668"/>
      <c r="AC422" s="1805"/>
      <c r="AD422" s="1805"/>
      <c r="AE422" s="1805"/>
      <c r="AF422" s="1805"/>
      <c r="AG422" s="1911">
        <f t="shared" si="210"/>
        <v>0</v>
      </c>
      <c r="AH422" s="1145"/>
    </row>
    <row r="423" spans="1:34" ht="15" customHeight="1">
      <c r="A423" s="580"/>
      <c r="B423" s="1656">
        <f t="shared" si="211"/>
        <v>11</v>
      </c>
      <c r="C423" s="2552"/>
      <c r="D423" s="2611"/>
      <c r="E423" s="2554"/>
      <c r="F423" s="1690" t="s">
        <v>1616</v>
      </c>
      <c r="G423" s="1246"/>
      <c r="H423" s="1540"/>
      <c r="I423" s="1540"/>
      <c r="J423" s="1626"/>
      <c r="K423" s="1599"/>
      <c r="L423" s="1541"/>
      <c r="M423" s="1541"/>
      <c r="N423" s="1629" t="str">
        <f t="shared" si="207"/>
        <v/>
      </c>
      <c r="O423" s="1626"/>
      <c r="P423" s="1599"/>
      <c r="Q423" s="1541"/>
      <c r="R423" s="1541"/>
      <c r="S423" s="1629" t="str">
        <f t="shared" si="208"/>
        <v/>
      </c>
      <c r="T423" s="1626"/>
      <c r="U423" s="1599"/>
      <c r="V423" s="1542"/>
      <c r="W423" s="1543"/>
      <c r="X423" s="1543"/>
      <c r="Y423" s="1541"/>
      <c r="Z423" s="1635" t="str">
        <f t="shared" si="209"/>
        <v/>
      </c>
      <c r="AA423" s="1541"/>
      <c r="AB423" s="1668"/>
      <c r="AC423" s="1805"/>
      <c r="AD423" s="1805"/>
      <c r="AE423" s="1805"/>
      <c r="AF423" s="1805"/>
      <c r="AG423" s="1911">
        <f t="shared" si="210"/>
        <v>0</v>
      </c>
      <c r="AH423" s="1145"/>
    </row>
    <row r="424" spans="1:34" ht="15" customHeight="1">
      <c r="A424" s="580"/>
      <c r="B424" s="1656">
        <f t="shared" si="211"/>
        <v>12</v>
      </c>
      <c r="C424" s="2552"/>
      <c r="D424" s="2611"/>
      <c r="E424" s="2554" t="s">
        <v>1617</v>
      </c>
      <c r="F424" s="1690" t="s">
        <v>1612</v>
      </c>
      <c r="G424" s="1246"/>
      <c r="H424" s="1540"/>
      <c r="I424" s="1540"/>
      <c r="J424" s="1626"/>
      <c r="K424" s="1599"/>
      <c r="L424" s="1541"/>
      <c r="M424" s="1541"/>
      <c r="N424" s="1629" t="str">
        <f t="shared" si="207"/>
        <v/>
      </c>
      <c r="O424" s="1626"/>
      <c r="P424" s="1599"/>
      <c r="Q424" s="1541"/>
      <c r="R424" s="1541"/>
      <c r="S424" s="1629" t="str">
        <f t="shared" si="208"/>
        <v/>
      </c>
      <c r="T424" s="1626"/>
      <c r="U424" s="1599"/>
      <c r="V424" s="1542"/>
      <c r="W424" s="1543"/>
      <c r="X424" s="1543"/>
      <c r="Y424" s="1541"/>
      <c r="Z424" s="1635" t="str">
        <f t="shared" si="209"/>
        <v/>
      </c>
      <c r="AA424" s="1541"/>
      <c r="AB424" s="1668"/>
      <c r="AC424" s="1805"/>
      <c r="AD424" s="1805"/>
      <c r="AE424" s="1805"/>
      <c r="AF424" s="1805"/>
      <c r="AG424" s="1911">
        <f t="shared" si="210"/>
        <v>0</v>
      </c>
      <c r="AH424" s="1145"/>
    </row>
    <row r="425" spans="1:34" ht="15" customHeight="1">
      <c r="A425" s="580"/>
      <c r="B425" s="1656">
        <f t="shared" si="211"/>
        <v>13</v>
      </c>
      <c r="C425" s="2552"/>
      <c r="D425" s="2611"/>
      <c r="E425" s="2554"/>
      <c r="F425" s="1690" t="s">
        <v>1616</v>
      </c>
      <c r="G425" s="1246"/>
      <c r="H425" s="1540"/>
      <c r="I425" s="1540"/>
      <c r="J425" s="1626"/>
      <c r="K425" s="1599"/>
      <c r="L425" s="1541"/>
      <c r="M425" s="1541"/>
      <c r="N425" s="1629" t="str">
        <f t="shared" si="207"/>
        <v/>
      </c>
      <c r="O425" s="1626"/>
      <c r="P425" s="1599"/>
      <c r="Q425" s="1541"/>
      <c r="R425" s="1541"/>
      <c r="S425" s="1629" t="str">
        <f t="shared" si="208"/>
        <v/>
      </c>
      <c r="T425" s="1626"/>
      <c r="U425" s="1599"/>
      <c r="V425" s="1542"/>
      <c r="W425" s="1543"/>
      <c r="X425" s="1543"/>
      <c r="Y425" s="1541"/>
      <c r="Z425" s="1635" t="str">
        <f t="shared" si="209"/>
        <v/>
      </c>
      <c r="AA425" s="1541"/>
      <c r="AB425" s="1668"/>
      <c r="AC425" s="1805"/>
      <c r="AD425" s="1805"/>
      <c r="AE425" s="1805"/>
      <c r="AF425" s="1805"/>
      <c r="AG425" s="1911">
        <f t="shared" si="210"/>
        <v>0</v>
      </c>
      <c r="AH425" s="1145"/>
    </row>
    <row r="426" spans="1:34" ht="15" customHeight="1">
      <c r="A426" s="580"/>
      <c r="B426" s="1656">
        <f t="shared" si="211"/>
        <v>14</v>
      </c>
      <c r="C426" s="2552" t="s">
        <v>1763</v>
      </c>
      <c r="D426" s="2611"/>
      <c r="E426" s="2554" t="s">
        <v>1615</v>
      </c>
      <c r="F426" s="1690" t="s">
        <v>1612</v>
      </c>
      <c r="G426" s="1246"/>
      <c r="H426" s="1540"/>
      <c r="I426" s="1540"/>
      <c r="J426" s="1626"/>
      <c r="K426" s="1599"/>
      <c r="L426" s="1541"/>
      <c r="M426" s="1541"/>
      <c r="N426" s="1629" t="str">
        <f t="shared" si="207"/>
        <v/>
      </c>
      <c r="O426" s="1626"/>
      <c r="P426" s="1599"/>
      <c r="Q426" s="1541"/>
      <c r="R426" s="1541"/>
      <c r="S426" s="1629" t="str">
        <f t="shared" si="208"/>
        <v/>
      </c>
      <c r="T426" s="1626"/>
      <c r="U426" s="1599"/>
      <c r="V426" s="1542"/>
      <c r="W426" s="1543"/>
      <c r="X426" s="1543"/>
      <c r="Y426" s="1541"/>
      <c r="Z426" s="1635" t="str">
        <f t="shared" si="209"/>
        <v/>
      </c>
      <c r="AA426" s="1541"/>
      <c r="AB426" s="1668"/>
      <c r="AC426" s="1805"/>
      <c r="AD426" s="1805"/>
      <c r="AE426" s="1805"/>
      <c r="AF426" s="1805"/>
      <c r="AG426" s="1911">
        <f t="shared" si="210"/>
        <v>0</v>
      </c>
      <c r="AH426" s="1145"/>
    </row>
    <row r="427" spans="1:34" ht="15" customHeight="1">
      <c r="A427" s="580"/>
      <c r="B427" s="1656">
        <f t="shared" si="211"/>
        <v>15</v>
      </c>
      <c r="C427" s="2552"/>
      <c r="D427" s="2611"/>
      <c r="E427" s="2554"/>
      <c r="F427" s="1690" t="s">
        <v>1616</v>
      </c>
      <c r="G427" s="1246"/>
      <c r="H427" s="1540"/>
      <c r="I427" s="1540"/>
      <c r="J427" s="1626"/>
      <c r="K427" s="1599"/>
      <c r="L427" s="1541"/>
      <c r="M427" s="1541"/>
      <c r="N427" s="1629" t="str">
        <f t="shared" si="207"/>
        <v/>
      </c>
      <c r="O427" s="1626"/>
      <c r="P427" s="1599"/>
      <c r="Q427" s="1541"/>
      <c r="R427" s="1541"/>
      <c r="S427" s="1629" t="str">
        <f t="shared" si="208"/>
        <v/>
      </c>
      <c r="T427" s="1626"/>
      <c r="U427" s="1599"/>
      <c r="V427" s="1542"/>
      <c r="W427" s="1543"/>
      <c r="X427" s="1543"/>
      <c r="Y427" s="1541"/>
      <c r="Z427" s="1635" t="str">
        <f t="shared" si="209"/>
        <v/>
      </c>
      <c r="AA427" s="1541"/>
      <c r="AB427" s="1668"/>
      <c r="AC427" s="1805"/>
      <c r="AD427" s="1805"/>
      <c r="AE427" s="1805"/>
      <c r="AF427" s="1805"/>
      <c r="AG427" s="1911">
        <f t="shared" si="210"/>
        <v>0</v>
      </c>
      <c r="AH427" s="1145"/>
    </row>
    <row r="428" spans="1:34" ht="15" customHeight="1">
      <c r="A428" s="580"/>
      <c r="B428" s="1656">
        <f t="shared" si="211"/>
        <v>16</v>
      </c>
      <c r="C428" s="2552"/>
      <c r="D428" s="2611"/>
      <c r="E428" s="2554" t="s">
        <v>1617</v>
      </c>
      <c r="F428" s="1690" t="s">
        <v>1612</v>
      </c>
      <c r="G428" s="1246"/>
      <c r="H428" s="1540"/>
      <c r="I428" s="1540"/>
      <c r="J428" s="1626"/>
      <c r="K428" s="1599"/>
      <c r="L428" s="1541"/>
      <c r="M428" s="1541"/>
      <c r="N428" s="1629" t="str">
        <f t="shared" si="207"/>
        <v/>
      </c>
      <c r="O428" s="1626"/>
      <c r="P428" s="1599"/>
      <c r="Q428" s="1541"/>
      <c r="R428" s="1541"/>
      <c r="S428" s="1629" t="str">
        <f t="shared" si="208"/>
        <v/>
      </c>
      <c r="T428" s="1626"/>
      <c r="U428" s="1599"/>
      <c r="V428" s="1542"/>
      <c r="W428" s="1543"/>
      <c r="X428" s="1543"/>
      <c r="Y428" s="1541"/>
      <c r="Z428" s="1635" t="str">
        <f t="shared" si="209"/>
        <v/>
      </c>
      <c r="AA428" s="1541"/>
      <c r="AB428" s="1668"/>
      <c r="AC428" s="1805"/>
      <c r="AD428" s="1805"/>
      <c r="AE428" s="1805"/>
      <c r="AF428" s="1805"/>
      <c r="AG428" s="1911">
        <f t="shared" si="210"/>
        <v>0</v>
      </c>
      <c r="AH428" s="1145"/>
    </row>
    <row r="429" spans="1:34" ht="15" customHeight="1">
      <c r="A429" s="580"/>
      <c r="B429" s="1656">
        <f t="shared" si="211"/>
        <v>17</v>
      </c>
      <c r="C429" s="2552"/>
      <c r="D429" s="2611"/>
      <c r="E429" s="2554"/>
      <c r="F429" s="1690" t="s">
        <v>1616</v>
      </c>
      <c r="G429" s="1246"/>
      <c r="H429" s="1540"/>
      <c r="I429" s="1540"/>
      <c r="J429" s="1626"/>
      <c r="K429" s="1599"/>
      <c r="L429" s="1541"/>
      <c r="M429" s="1541"/>
      <c r="N429" s="1629" t="str">
        <f t="shared" si="207"/>
        <v/>
      </c>
      <c r="O429" s="1626"/>
      <c r="P429" s="1599"/>
      <c r="Q429" s="1541"/>
      <c r="R429" s="1541"/>
      <c r="S429" s="1629" t="str">
        <f t="shared" si="208"/>
        <v/>
      </c>
      <c r="T429" s="1626"/>
      <c r="U429" s="1599"/>
      <c r="V429" s="1542"/>
      <c r="W429" s="1543"/>
      <c r="X429" s="1543"/>
      <c r="Y429" s="1541"/>
      <c r="Z429" s="1635" t="str">
        <f t="shared" si="209"/>
        <v/>
      </c>
      <c r="AA429" s="1541"/>
      <c r="AB429" s="1668"/>
      <c r="AC429" s="1805"/>
      <c r="AD429" s="1805"/>
      <c r="AE429" s="1805"/>
      <c r="AF429" s="1805"/>
      <c r="AG429" s="1911">
        <f t="shared" si="210"/>
        <v>0</v>
      </c>
      <c r="AH429" s="1145"/>
    </row>
    <row r="430" spans="1:34" ht="15" customHeight="1">
      <c r="A430" s="580"/>
      <c r="B430" s="1656">
        <f t="shared" si="211"/>
        <v>18</v>
      </c>
      <c r="C430" s="2552" t="s">
        <v>1764</v>
      </c>
      <c r="D430" s="2611"/>
      <c r="E430" s="2554" t="s">
        <v>1615</v>
      </c>
      <c r="F430" s="1690" t="s">
        <v>1612</v>
      </c>
      <c r="G430" s="1246"/>
      <c r="H430" s="1540"/>
      <c r="I430" s="1540"/>
      <c r="J430" s="1626"/>
      <c r="K430" s="1599"/>
      <c r="L430" s="1541"/>
      <c r="M430" s="1541"/>
      <c r="N430" s="1629" t="str">
        <f t="shared" si="207"/>
        <v/>
      </c>
      <c r="O430" s="1626"/>
      <c r="P430" s="1599"/>
      <c r="Q430" s="1541"/>
      <c r="R430" s="1541"/>
      <c r="S430" s="1629" t="str">
        <f t="shared" si="208"/>
        <v/>
      </c>
      <c r="T430" s="1626"/>
      <c r="U430" s="1599"/>
      <c r="V430" s="1542"/>
      <c r="W430" s="1543"/>
      <c r="X430" s="1543"/>
      <c r="Y430" s="1541"/>
      <c r="Z430" s="1635" t="str">
        <f t="shared" si="209"/>
        <v/>
      </c>
      <c r="AA430" s="1541"/>
      <c r="AB430" s="1668"/>
      <c r="AC430" s="1805"/>
      <c r="AD430" s="1805"/>
      <c r="AE430" s="1805"/>
      <c r="AF430" s="1805"/>
      <c r="AG430" s="1911">
        <f t="shared" si="210"/>
        <v>0</v>
      </c>
      <c r="AH430" s="1145"/>
    </row>
    <row r="431" spans="1:34" ht="15" customHeight="1">
      <c r="A431" s="580"/>
      <c r="B431" s="1656">
        <f t="shared" si="211"/>
        <v>19</v>
      </c>
      <c r="C431" s="2552"/>
      <c r="D431" s="2611"/>
      <c r="E431" s="2554"/>
      <c r="F431" s="1690" t="s">
        <v>1616</v>
      </c>
      <c r="G431" s="1246"/>
      <c r="H431" s="1540"/>
      <c r="I431" s="1540"/>
      <c r="J431" s="1626"/>
      <c r="K431" s="1599"/>
      <c r="L431" s="1541"/>
      <c r="M431" s="1541"/>
      <c r="N431" s="1629" t="str">
        <f t="shared" si="207"/>
        <v/>
      </c>
      <c r="O431" s="1626"/>
      <c r="P431" s="1599"/>
      <c r="Q431" s="1541"/>
      <c r="R431" s="1541"/>
      <c r="S431" s="1629" t="str">
        <f t="shared" si="208"/>
        <v/>
      </c>
      <c r="T431" s="1626"/>
      <c r="U431" s="1599"/>
      <c r="V431" s="1542"/>
      <c r="W431" s="1543"/>
      <c r="X431" s="1543"/>
      <c r="Y431" s="1541"/>
      <c r="Z431" s="1635" t="str">
        <f t="shared" si="209"/>
        <v/>
      </c>
      <c r="AA431" s="1541"/>
      <c r="AB431" s="1668"/>
      <c r="AC431" s="1805"/>
      <c r="AD431" s="1805"/>
      <c r="AE431" s="1805"/>
      <c r="AF431" s="1805"/>
      <c r="AG431" s="1911">
        <f t="shared" si="210"/>
        <v>0</v>
      </c>
      <c r="AH431" s="1145"/>
    </row>
    <row r="432" spans="1:34" ht="15" customHeight="1">
      <c r="A432" s="580"/>
      <c r="B432" s="1656">
        <f t="shared" si="211"/>
        <v>20</v>
      </c>
      <c r="C432" s="2552"/>
      <c r="D432" s="2611"/>
      <c r="E432" s="2554" t="s">
        <v>1617</v>
      </c>
      <c r="F432" s="1690" t="s">
        <v>1612</v>
      </c>
      <c r="G432" s="1246"/>
      <c r="H432" s="1540"/>
      <c r="I432" s="1540"/>
      <c r="J432" s="1626"/>
      <c r="K432" s="1599"/>
      <c r="L432" s="1541"/>
      <c r="M432" s="1541"/>
      <c r="N432" s="1629" t="str">
        <f t="shared" si="207"/>
        <v/>
      </c>
      <c r="O432" s="1626"/>
      <c r="P432" s="1599"/>
      <c r="Q432" s="1541"/>
      <c r="R432" s="1541"/>
      <c r="S432" s="1629" t="str">
        <f t="shared" si="208"/>
        <v/>
      </c>
      <c r="T432" s="1626"/>
      <c r="U432" s="1599"/>
      <c r="V432" s="1542"/>
      <c r="W432" s="1543"/>
      <c r="X432" s="1543"/>
      <c r="Y432" s="1541"/>
      <c r="Z432" s="1635" t="str">
        <f t="shared" si="209"/>
        <v/>
      </c>
      <c r="AA432" s="1541"/>
      <c r="AB432" s="1668"/>
      <c r="AC432" s="1805"/>
      <c r="AD432" s="1805"/>
      <c r="AE432" s="1805"/>
      <c r="AF432" s="1805"/>
      <c r="AG432" s="1911">
        <f t="shared" si="210"/>
        <v>0</v>
      </c>
      <c r="AH432" s="1145"/>
    </row>
    <row r="433" spans="1:34" ht="15" customHeight="1">
      <c r="A433" s="580"/>
      <c r="B433" s="1656">
        <f t="shared" si="211"/>
        <v>21</v>
      </c>
      <c r="C433" s="2552"/>
      <c r="D433" s="2611"/>
      <c r="E433" s="2554"/>
      <c r="F433" s="1690" t="s">
        <v>1616</v>
      </c>
      <c r="G433" s="1246"/>
      <c r="H433" s="1540"/>
      <c r="I433" s="1540"/>
      <c r="J433" s="1626"/>
      <c r="K433" s="1599"/>
      <c r="L433" s="1541"/>
      <c r="M433" s="1541"/>
      <c r="N433" s="1629" t="str">
        <f t="shared" si="207"/>
        <v/>
      </c>
      <c r="O433" s="1626"/>
      <c r="P433" s="1599"/>
      <c r="Q433" s="1541"/>
      <c r="R433" s="1541"/>
      <c r="S433" s="1629" t="str">
        <f t="shared" si="208"/>
        <v/>
      </c>
      <c r="T433" s="1626"/>
      <c r="U433" s="1599"/>
      <c r="V433" s="1542"/>
      <c r="W433" s="1543"/>
      <c r="X433" s="1543"/>
      <c r="Y433" s="1541"/>
      <c r="Z433" s="1635" t="str">
        <f t="shared" si="209"/>
        <v/>
      </c>
      <c r="AA433" s="1541"/>
      <c r="AB433" s="1668"/>
      <c r="AC433" s="1805"/>
      <c r="AD433" s="1805"/>
      <c r="AE433" s="1805"/>
      <c r="AF433" s="1805"/>
      <c r="AG433" s="1911">
        <f t="shared" si="210"/>
        <v>0</v>
      </c>
      <c r="AH433" s="1145"/>
    </row>
    <row r="434" spans="1:34" ht="15" customHeight="1">
      <c r="A434" s="580"/>
      <c r="B434" s="1656">
        <f t="shared" si="211"/>
        <v>22</v>
      </c>
      <c r="C434" s="2552" t="s">
        <v>1765</v>
      </c>
      <c r="D434" s="2611"/>
      <c r="E434" s="2554" t="s">
        <v>1615</v>
      </c>
      <c r="F434" s="1690" t="s">
        <v>1612</v>
      </c>
      <c r="G434" s="1246"/>
      <c r="H434" s="1540"/>
      <c r="I434" s="1540"/>
      <c r="J434" s="1626"/>
      <c r="K434" s="1599"/>
      <c r="L434" s="1541"/>
      <c r="M434" s="1541"/>
      <c r="N434" s="1629" t="str">
        <f t="shared" si="207"/>
        <v/>
      </c>
      <c r="O434" s="1626"/>
      <c r="P434" s="1599"/>
      <c r="Q434" s="1541"/>
      <c r="R434" s="1541"/>
      <c r="S434" s="1629" t="str">
        <f t="shared" si="208"/>
        <v/>
      </c>
      <c r="T434" s="1626"/>
      <c r="U434" s="1599"/>
      <c r="V434" s="1542"/>
      <c r="W434" s="1543"/>
      <c r="X434" s="1543"/>
      <c r="Y434" s="1541"/>
      <c r="Z434" s="1635" t="str">
        <f t="shared" si="209"/>
        <v/>
      </c>
      <c r="AA434" s="1541"/>
      <c r="AB434" s="1668"/>
      <c r="AC434" s="1805"/>
      <c r="AD434" s="1805"/>
      <c r="AE434" s="1805"/>
      <c r="AF434" s="1805"/>
      <c r="AG434" s="1911">
        <f t="shared" si="210"/>
        <v>0</v>
      </c>
      <c r="AH434" s="1145"/>
    </row>
    <row r="435" spans="1:34" ht="15" customHeight="1">
      <c r="A435" s="580"/>
      <c r="B435" s="1656">
        <f t="shared" si="211"/>
        <v>23</v>
      </c>
      <c r="C435" s="2552"/>
      <c r="D435" s="2611"/>
      <c r="E435" s="2554"/>
      <c r="F435" s="1690" t="s">
        <v>1616</v>
      </c>
      <c r="G435" s="1246"/>
      <c r="H435" s="1540"/>
      <c r="I435" s="1540"/>
      <c r="J435" s="1626"/>
      <c r="K435" s="1599"/>
      <c r="L435" s="1541"/>
      <c r="M435" s="1541"/>
      <c r="N435" s="1629" t="str">
        <f t="shared" si="207"/>
        <v/>
      </c>
      <c r="O435" s="1626"/>
      <c r="P435" s="1599"/>
      <c r="Q435" s="1541"/>
      <c r="R435" s="1541"/>
      <c r="S435" s="1629" t="str">
        <f t="shared" si="208"/>
        <v/>
      </c>
      <c r="T435" s="1626"/>
      <c r="U435" s="1599"/>
      <c r="V435" s="1542"/>
      <c r="W435" s="1543"/>
      <c r="X435" s="1543"/>
      <c r="Y435" s="1541"/>
      <c r="Z435" s="1635" t="str">
        <f t="shared" si="209"/>
        <v/>
      </c>
      <c r="AA435" s="1541"/>
      <c r="AB435" s="1668"/>
      <c r="AC435" s="1805"/>
      <c r="AD435" s="1805"/>
      <c r="AE435" s="1805"/>
      <c r="AF435" s="1805"/>
      <c r="AG435" s="1911">
        <f t="shared" si="210"/>
        <v>0</v>
      </c>
      <c r="AH435" s="1145"/>
    </row>
    <row r="436" spans="1:34" ht="15" customHeight="1">
      <c r="A436" s="580"/>
      <c r="B436" s="1656">
        <f t="shared" si="211"/>
        <v>24</v>
      </c>
      <c r="C436" s="2552"/>
      <c r="D436" s="2611"/>
      <c r="E436" s="2554" t="s">
        <v>1617</v>
      </c>
      <c r="F436" s="1690" t="s">
        <v>1612</v>
      </c>
      <c r="G436" s="1246"/>
      <c r="H436" s="1540"/>
      <c r="I436" s="1540"/>
      <c r="J436" s="1626"/>
      <c r="K436" s="1599"/>
      <c r="L436" s="1541"/>
      <c r="M436" s="1541"/>
      <c r="N436" s="1629" t="str">
        <f t="shared" si="207"/>
        <v/>
      </c>
      <c r="O436" s="1626"/>
      <c r="P436" s="1599"/>
      <c r="Q436" s="1541"/>
      <c r="R436" s="1541"/>
      <c r="S436" s="1629" t="str">
        <f t="shared" si="208"/>
        <v/>
      </c>
      <c r="T436" s="1626"/>
      <c r="U436" s="1599"/>
      <c r="V436" s="1542"/>
      <c r="W436" s="1543"/>
      <c r="X436" s="1543"/>
      <c r="Y436" s="1541"/>
      <c r="Z436" s="1635" t="str">
        <f t="shared" si="209"/>
        <v/>
      </c>
      <c r="AA436" s="1541"/>
      <c r="AB436" s="1668"/>
      <c r="AC436" s="1805"/>
      <c r="AD436" s="1805"/>
      <c r="AE436" s="1805"/>
      <c r="AF436" s="1805"/>
      <c r="AG436" s="1911">
        <f t="shared" si="210"/>
        <v>0</v>
      </c>
      <c r="AH436" s="1145"/>
    </row>
    <row r="437" spans="1:34" ht="15" customHeight="1">
      <c r="A437" s="580"/>
      <c r="B437" s="1656">
        <f t="shared" si="211"/>
        <v>25</v>
      </c>
      <c r="C437" s="2552"/>
      <c r="D437" s="2611"/>
      <c r="E437" s="2554"/>
      <c r="F437" s="1690" t="s">
        <v>1616</v>
      </c>
      <c r="G437" s="1246"/>
      <c r="H437" s="1540"/>
      <c r="I437" s="1540"/>
      <c r="J437" s="1626"/>
      <c r="K437" s="1599"/>
      <c r="L437" s="1541"/>
      <c r="M437" s="1541"/>
      <c r="N437" s="1629" t="str">
        <f t="shared" si="207"/>
        <v/>
      </c>
      <c r="O437" s="1626"/>
      <c r="P437" s="1599"/>
      <c r="Q437" s="1541"/>
      <c r="R437" s="1541"/>
      <c r="S437" s="1629" t="str">
        <f t="shared" si="208"/>
        <v/>
      </c>
      <c r="T437" s="1626"/>
      <c r="U437" s="1599"/>
      <c r="V437" s="1542"/>
      <c r="W437" s="1543"/>
      <c r="X437" s="1543"/>
      <c r="Y437" s="1541"/>
      <c r="Z437" s="1635" t="str">
        <f t="shared" si="209"/>
        <v/>
      </c>
      <c r="AA437" s="1541"/>
      <c r="AB437" s="1668"/>
      <c r="AC437" s="1805"/>
      <c r="AD437" s="1805"/>
      <c r="AE437" s="1805"/>
      <c r="AF437" s="1805"/>
      <c r="AG437" s="1911">
        <f t="shared" si="210"/>
        <v>0</v>
      </c>
      <c r="AH437" s="1145"/>
    </row>
    <row r="438" spans="1:34" ht="15" customHeight="1">
      <c r="A438" s="580"/>
      <c r="B438" s="1656">
        <f t="shared" si="211"/>
        <v>26</v>
      </c>
      <c r="C438" s="2552" t="s">
        <v>1766</v>
      </c>
      <c r="D438" s="2611"/>
      <c r="E438" s="2554" t="s">
        <v>1615</v>
      </c>
      <c r="F438" s="1690" t="s">
        <v>1612</v>
      </c>
      <c r="G438" s="1246"/>
      <c r="H438" s="1540"/>
      <c r="I438" s="1540"/>
      <c r="J438" s="1626"/>
      <c r="K438" s="1599"/>
      <c r="L438" s="1541"/>
      <c r="M438" s="1541"/>
      <c r="N438" s="1629" t="str">
        <f t="shared" si="207"/>
        <v/>
      </c>
      <c r="O438" s="1626"/>
      <c r="P438" s="1599"/>
      <c r="Q438" s="1541"/>
      <c r="R438" s="1541"/>
      <c r="S438" s="1629" t="str">
        <f t="shared" si="208"/>
        <v/>
      </c>
      <c r="T438" s="1626"/>
      <c r="U438" s="1599"/>
      <c r="V438" s="1542"/>
      <c r="W438" s="1543"/>
      <c r="X438" s="1543"/>
      <c r="Y438" s="1541"/>
      <c r="Z438" s="1635" t="str">
        <f t="shared" si="209"/>
        <v/>
      </c>
      <c r="AA438" s="1541"/>
      <c r="AB438" s="1668"/>
      <c r="AC438" s="1805"/>
      <c r="AD438" s="1805"/>
      <c r="AE438" s="1805"/>
      <c r="AF438" s="1805"/>
      <c r="AG438" s="1911">
        <f t="shared" si="210"/>
        <v>0</v>
      </c>
      <c r="AH438" s="1145"/>
    </row>
    <row r="439" spans="1:34" ht="15" customHeight="1">
      <c r="A439" s="580"/>
      <c r="B439" s="1656">
        <f t="shared" si="211"/>
        <v>27</v>
      </c>
      <c r="C439" s="2552"/>
      <c r="D439" s="2611"/>
      <c r="E439" s="2554"/>
      <c r="F439" s="1690" t="s">
        <v>1616</v>
      </c>
      <c r="G439" s="1246"/>
      <c r="H439" s="1540"/>
      <c r="I439" s="1540"/>
      <c r="J439" s="1626"/>
      <c r="K439" s="1599"/>
      <c r="L439" s="1541"/>
      <c r="M439" s="1541"/>
      <c r="N439" s="1629" t="str">
        <f t="shared" si="207"/>
        <v/>
      </c>
      <c r="O439" s="1626"/>
      <c r="P439" s="1599"/>
      <c r="Q439" s="1541"/>
      <c r="R439" s="1541"/>
      <c r="S439" s="1629" t="str">
        <f t="shared" si="208"/>
        <v/>
      </c>
      <c r="T439" s="1626"/>
      <c r="U439" s="1599"/>
      <c r="V439" s="1542"/>
      <c r="W439" s="1543"/>
      <c r="X439" s="1543"/>
      <c r="Y439" s="1541"/>
      <c r="Z439" s="1635" t="str">
        <f t="shared" si="209"/>
        <v/>
      </c>
      <c r="AA439" s="1541"/>
      <c r="AB439" s="1668"/>
      <c r="AC439" s="1805"/>
      <c r="AD439" s="1805"/>
      <c r="AE439" s="1805"/>
      <c r="AF439" s="1805"/>
      <c r="AG439" s="1911">
        <f t="shared" si="210"/>
        <v>0</v>
      </c>
      <c r="AH439" s="1145"/>
    </row>
    <row r="440" spans="1:34" ht="15" customHeight="1">
      <c r="A440" s="580"/>
      <c r="B440" s="1656">
        <f t="shared" si="211"/>
        <v>28</v>
      </c>
      <c r="C440" s="2552"/>
      <c r="D440" s="2611"/>
      <c r="E440" s="2554" t="s">
        <v>1617</v>
      </c>
      <c r="F440" s="1690" t="s">
        <v>1612</v>
      </c>
      <c r="G440" s="1246"/>
      <c r="H440" s="1540"/>
      <c r="I440" s="1540"/>
      <c r="J440" s="1626"/>
      <c r="K440" s="1599"/>
      <c r="L440" s="1541"/>
      <c r="M440" s="1541"/>
      <c r="N440" s="1629" t="str">
        <f t="shared" si="207"/>
        <v/>
      </c>
      <c r="O440" s="1626"/>
      <c r="P440" s="1599"/>
      <c r="Q440" s="1541"/>
      <c r="R440" s="1541"/>
      <c r="S440" s="1629" t="str">
        <f t="shared" si="208"/>
        <v/>
      </c>
      <c r="T440" s="1626"/>
      <c r="U440" s="1599"/>
      <c r="V440" s="1542"/>
      <c r="W440" s="1543"/>
      <c r="X440" s="1543"/>
      <c r="Y440" s="1541"/>
      <c r="Z440" s="1635" t="str">
        <f t="shared" si="209"/>
        <v/>
      </c>
      <c r="AA440" s="1541"/>
      <c r="AB440" s="1668"/>
      <c r="AC440" s="1805"/>
      <c r="AD440" s="1805"/>
      <c r="AE440" s="1805"/>
      <c r="AF440" s="1805"/>
      <c r="AG440" s="1911">
        <f t="shared" si="210"/>
        <v>0</v>
      </c>
      <c r="AH440" s="1145"/>
    </row>
    <row r="441" spans="1:34" ht="15" customHeight="1">
      <c r="A441" s="580"/>
      <c r="B441" s="1656">
        <f t="shared" si="211"/>
        <v>29</v>
      </c>
      <c r="C441" s="2552"/>
      <c r="D441" s="2611"/>
      <c r="E441" s="2554"/>
      <c r="F441" s="1690" t="s">
        <v>1616</v>
      </c>
      <c r="G441" s="1246"/>
      <c r="H441" s="1540"/>
      <c r="I441" s="1540"/>
      <c r="J441" s="1626"/>
      <c r="K441" s="1599"/>
      <c r="L441" s="1541"/>
      <c r="M441" s="1541"/>
      <c r="N441" s="1629" t="str">
        <f t="shared" si="207"/>
        <v/>
      </c>
      <c r="O441" s="1626"/>
      <c r="P441" s="1599"/>
      <c r="Q441" s="1541"/>
      <c r="R441" s="1541"/>
      <c r="S441" s="1629" t="str">
        <f t="shared" si="208"/>
        <v/>
      </c>
      <c r="T441" s="1626"/>
      <c r="U441" s="1599"/>
      <c r="V441" s="1542"/>
      <c r="W441" s="1543"/>
      <c r="X441" s="1543"/>
      <c r="Y441" s="1541"/>
      <c r="Z441" s="1635" t="str">
        <f t="shared" si="209"/>
        <v/>
      </c>
      <c r="AA441" s="1541"/>
      <c r="AB441" s="1668"/>
      <c r="AC441" s="1805"/>
      <c r="AD441" s="1805"/>
      <c r="AE441" s="1805"/>
      <c r="AF441" s="1805"/>
      <c r="AG441" s="1911">
        <f t="shared" si="210"/>
        <v>0</v>
      </c>
      <c r="AH441" s="1145"/>
    </row>
    <row r="442" spans="1:34" ht="15" customHeight="1">
      <c r="A442" s="580"/>
      <c r="B442" s="1656">
        <f t="shared" si="211"/>
        <v>30</v>
      </c>
      <c r="C442" s="2552" t="s">
        <v>1767</v>
      </c>
      <c r="D442" s="2611"/>
      <c r="E442" s="2554" t="s">
        <v>1615</v>
      </c>
      <c r="F442" s="1690" t="s">
        <v>1612</v>
      </c>
      <c r="G442" s="1246"/>
      <c r="H442" s="1540"/>
      <c r="I442" s="1540"/>
      <c r="J442" s="1626"/>
      <c r="K442" s="1599"/>
      <c r="L442" s="1541"/>
      <c r="M442" s="1541"/>
      <c r="N442" s="1629" t="str">
        <f t="shared" si="207"/>
        <v/>
      </c>
      <c r="O442" s="1626"/>
      <c r="P442" s="1599"/>
      <c r="Q442" s="1541"/>
      <c r="R442" s="1541"/>
      <c r="S442" s="1629" t="str">
        <f t="shared" si="208"/>
        <v/>
      </c>
      <c r="T442" s="1626"/>
      <c r="U442" s="1599"/>
      <c r="V442" s="1542"/>
      <c r="W442" s="1543"/>
      <c r="X442" s="1543"/>
      <c r="Y442" s="1541"/>
      <c r="Z442" s="1635" t="str">
        <f t="shared" si="209"/>
        <v/>
      </c>
      <c r="AA442" s="1541"/>
      <c r="AB442" s="1668"/>
      <c r="AC442" s="1805"/>
      <c r="AD442" s="1805"/>
      <c r="AE442" s="1805"/>
      <c r="AF442" s="1805"/>
      <c r="AG442" s="1911">
        <f t="shared" si="210"/>
        <v>0</v>
      </c>
      <c r="AH442" s="1145"/>
    </row>
    <row r="443" spans="1:34" ht="15" customHeight="1">
      <c r="A443" s="580"/>
      <c r="B443" s="1656">
        <f t="shared" si="211"/>
        <v>31</v>
      </c>
      <c r="C443" s="2552"/>
      <c r="D443" s="2611"/>
      <c r="E443" s="2554"/>
      <c r="F443" s="1690" t="s">
        <v>1616</v>
      </c>
      <c r="G443" s="1246"/>
      <c r="H443" s="1540"/>
      <c r="I443" s="1540"/>
      <c r="J443" s="1626"/>
      <c r="K443" s="1599"/>
      <c r="L443" s="1541"/>
      <c r="M443" s="1541"/>
      <c r="N443" s="1629" t="str">
        <f t="shared" si="207"/>
        <v/>
      </c>
      <c r="O443" s="1626"/>
      <c r="P443" s="1599"/>
      <c r="Q443" s="1541"/>
      <c r="R443" s="1541"/>
      <c r="S443" s="1629" t="str">
        <f t="shared" si="208"/>
        <v/>
      </c>
      <c r="T443" s="1626"/>
      <c r="U443" s="1599"/>
      <c r="V443" s="1542"/>
      <c r="W443" s="1543"/>
      <c r="X443" s="1543"/>
      <c r="Y443" s="1541"/>
      <c r="Z443" s="1635" t="str">
        <f t="shared" si="209"/>
        <v/>
      </c>
      <c r="AA443" s="1541"/>
      <c r="AB443" s="1668"/>
      <c r="AC443" s="1805"/>
      <c r="AD443" s="1805"/>
      <c r="AE443" s="1805"/>
      <c r="AF443" s="1805"/>
      <c r="AG443" s="1911">
        <f t="shared" si="210"/>
        <v>0</v>
      </c>
      <c r="AH443" s="1145"/>
    </row>
    <row r="444" spans="1:34" ht="15" customHeight="1">
      <c r="A444" s="580"/>
      <c r="B444" s="1656">
        <f t="shared" si="211"/>
        <v>32</v>
      </c>
      <c r="C444" s="2552"/>
      <c r="D444" s="2611"/>
      <c r="E444" s="2554" t="s">
        <v>1617</v>
      </c>
      <c r="F444" s="1690" t="s">
        <v>1612</v>
      </c>
      <c r="G444" s="1246"/>
      <c r="H444" s="1540"/>
      <c r="I444" s="1540"/>
      <c r="J444" s="1626"/>
      <c r="K444" s="1599"/>
      <c r="L444" s="1541"/>
      <c r="M444" s="1541"/>
      <c r="N444" s="1629" t="str">
        <f t="shared" si="207"/>
        <v/>
      </c>
      <c r="O444" s="1626"/>
      <c r="P444" s="1599"/>
      <c r="Q444" s="1541"/>
      <c r="R444" s="1541"/>
      <c r="S444" s="1629" t="str">
        <f t="shared" si="208"/>
        <v/>
      </c>
      <c r="T444" s="1626"/>
      <c r="U444" s="1599"/>
      <c r="V444" s="1542"/>
      <c r="W444" s="1543"/>
      <c r="X444" s="1543"/>
      <c r="Y444" s="1541"/>
      <c r="Z444" s="1635" t="str">
        <f t="shared" si="209"/>
        <v/>
      </c>
      <c r="AA444" s="1541"/>
      <c r="AB444" s="1668"/>
      <c r="AC444" s="1805"/>
      <c r="AD444" s="1805"/>
      <c r="AE444" s="1805"/>
      <c r="AF444" s="1805"/>
      <c r="AG444" s="1911">
        <f t="shared" si="210"/>
        <v>0</v>
      </c>
      <c r="AH444" s="1145"/>
    </row>
    <row r="445" spans="1:34" ht="15" customHeight="1">
      <c r="A445" s="580"/>
      <c r="B445" s="1656">
        <f t="shared" si="211"/>
        <v>33</v>
      </c>
      <c r="C445" s="2552"/>
      <c r="D445" s="2611"/>
      <c r="E445" s="2554"/>
      <c r="F445" s="1690" t="s">
        <v>1616</v>
      </c>
      <c r="G445" s="1246"/>
      <c r="H445" s="1540"/>
      <c r="I445" s="1540"/>
      <c r="J445" s="1626"/>
      <c r="K445" s="1599"/>
      <c r="L445" s="1541"/>
      <c r="M445" s="1541"/>
      <c r="N445" s="1629" t="str">
        <f t="shared" si="207"/>
        <v/>
      </c>
      <c r="O445" s="1626"/>
      <c r="P445" s="1599"/>
      <c r="Q445" s="1541"/>
      <c r="R445" s="1541"/>
      <c r="S445" s="1629" t="str">
        <f t="shared" si="208"/>
        <v/>
      </c>
      <c r="T445" s="1626"/>
      <c r="U445" s="1599"/>
      <c r="V445" s="1542"/>
      <c r="W445" s="1543"/>
      <c r="X445" s="1543"/>
      <c r="Y445" s="1541"/>
      <c r="Z445" s="1635" t="str">
        <f t="shared" si="209"/>
        <v/>
      </c>
      <c r="AA445" s="1541"/>
      <c r="AB445" s="1668"/>
      <c r="AC445" s="1805"/>
      <c r="AD445" s="1805"/>
      <c r="AE445" s="1805"/>
      <c r="AF445" s="1805"/>
      <c r="AG445" s="1911">
        <f t="shared" si="210"/>
        <v>0</v>
      </c>
      <c r="AH445" s="1145"/>
    </row>
    <row r="446" spans="1:34" ht="15" customHeight="1">
      <c r="A446" s="580"/>
      <c r="B446" s="1656">
        <f t="shared" si="211"/>
        <v>34</v>
      </c>
      <c r="C446" s="2552" t="s">
        <v>1768</v>
      </c>
      <c r="D446" s="2611"/>
      <c r="E446" s="2554" t="s">
        <v>1615</v>
      </c>
      <c r="F446" s="1690" t="s">
        <v>1612</v>
      </c>
      <c r="G446" s="1246"/>
      <c r="H446" s="1540"/>
      <c r="I446" s="1540"/>
      <c r="J446" s="1626"/>
      <c r="K446" s="1599"/>
      <c r="L446" s="1541"/>
      <c r="M446" s="1541"/>
      <c r="N446" s="1629" t="str">
        <f t="shared" si="207"/>
        <v/>
      </c>
      <c r="O446" s="1626"/>
      <c r="P446" s="1599"/>
      <c r="Q446" s="1541"/>
      <c r="R446" s="1541"/>
      <c r="S446" s="1629" t="str">
        <f t="shared" si="208"/>
        <v/>
      </c>
      <c r="T446" s="1626"/>
      <c r="U446" s="1599"/>
      <c r="V446" s="1542"/>
      <c r="W446" s="1543"/>
      <c r="X446" s="1543"/>
      <c r="Y446" s="1541"/>
      <c r="Z446" s="1635" t="str">
        <f t="shared" si="209"/>
        <v/>
      </c>
      <c r="AA446" s="1541"/>
      <c r="AB446" s="1668"/>
      <c r="AC446" s="1805"/>
      <c r="AD446" s="1805"/>
      <c r="AE446" s="1805"/>
      <c r="AF446" s="1805"/>
      <c r="AG446" s="1911">
        <f t="shared" si="210"/>
        <v>0</v>
      </c>
      <c r="AH446" s="1145"/>
    </row>
    <row r="447" spans="1:34" ht="15" customHeight="1">
      <c r="A447" s="580"/>
      <c r="B447" s="1656">
        <f t="shared" si="211"/>
        <v>35</v>
      </c>
      <c r="C447" s="2552"/>
      <c r="D447" s="2611"/>
      <c r="E447" s="2554"/>
      <c r="F447" s="1690" t="s">
        <v>1616</v>
      </c>
      <c r="G447" s="1246"/>
      <c r="H447" s="1540"/>
      <c r="I447" s="1540"/>
      <c r="J447" s="1626"/>
      <c r="K447" s="1599"/>
      <c r="L447" s="1541"/>
      <c r="M447" s="1541"/>
      <c r="N447" s="1629" t="str">
        <f t="shared" si="207"/>
        <v/>
      </c>
      <c r="O447" s="1626"/>
      <c r="P447" s="1599"/>
      <c r="Q447" s="1541"/>
      <c r="R447" s="1541"/>
      <c r="S447" s="1629" t="str">
        <f t="shared" si="208"/>
        <v/>
      </c>
      <c r="T447" s="1626"/>
      <c r="U447" s="1599"/>
      <c r="V447" s="1542"/>
      <c r="W447" s="1543"/>
      <c r="X447" s="1543"/>
      <c r="Y447" s="1541"/>
      <c r="Z447" s="1635" t="str">
        <f t="shared" si="209"/>
        <v/>
      </c>
      <c r="AA447" s="1541"/>
      <c r="AB447" s="1668"/>
      <c r="AC447" s="1805"/>
      <c r="AD447" s="1805"/>
      <c r="AE447" s="1805"/>
      <c r="AF447" s="1805"/>
      <c r="AG447" s="1911">
        <f t="shared" si="210"/>
        <v>0</v>
      </c>
      <c r="AH447" s="1145"/>
    </row>
    <row r="448" spans="1:34" ht="15" customHeight="1">
      <c r="A448" s="580"/>
      <c r="B448" s="1656">
        <f t="shared" si="211"/>
        <v>36</v>
      </c>
      <c r="C448" s="2552"/>
      <c r="D448" s="2611"/>
      <c r="E448" s="2554" t="s">
        <v>1617</v>
      </c>
      <c r="F448" s="1690" t="s">
        <v>1612</v>
      </c>
      <c r="G448" s="1246"/>
      <c r="H448" s="1540"/>
      <c r="I448" s="1540"/>
      <c r="J448" s="1626"/>
      <c r="K448" s="1599"/>
      <c r="L448" s="1541"/>
      <c r="M448" s="1541"/>
      <c r="N448" s="1629" t="str">
        <f t="shared" si="207"/>
        <v/>
      </c>
      <c r="O448" s="1626"/>
      <c r="P448" s="1599"/>
      <c r="Q448" s="1541"/>
      <c r="R448" s="1541"/>
      <c r="S448" s="1629" t="str">
        <f t="shared" si="208"/>
        <v/>
      </c>
      <c r="T448" s="1626"/>
      <c r="U448" s="1599"/>
      <c r="V448" s="1542"/>
      <c r="W448" s="1543"/>
      <c r="X448" s="1543"/>
      <c r="Y448" s="1541"/>
      <c r="Z448" s="1635" t="str">
        <f t="shared" si="209"/>
        <v/>
      </c>
      <c r="AA448" s="1541"/>
      <c r="AB448" s="1668"/>
      <c r="AC448" s="1805"/>
      <c r="AD448" s="1805"/>
      <c r="AE448" s="1805"/>
      <c r="AF448" s="1805"/>
      <c r="AG448" s="1911">
        <f t="shared" si="210"/>
        <v>0</v>
      </c>
      <c r="AH448" s="1145"/>
    </row>
    <row r="449" spans="1:34" ht="15" customHeight="1">
      <c r="A449" s="580"/>
      <c r="B449" s="1656">
        <f t="shared" si="211"/>
        <v>37</v>
      </c>
      <c r="C449" s="2552"/>
      <c r="D449" s="2611"/>
      <c r="E449" s="2554"/>
      <c r="F449" s="1690" t="s">
        <v>1616</v>
      </c>
      <c r="G449" s="1246"/>
      <c r="H449" s="1540"/>
      <c r="I449" s="1540"/>
      <c r="J449" s="1626"/>
      <c r="K449" s="1599"/>
      <c r="L449" s="1541"/>
      <c r="M449" s="1541"/>
      <c r="N449" s="1629" t="str">
        <f t="shared" si="207"/>
        <v/>
      </c>
      <c r="O449" s="1626"/>
      <c r="P449" s="1599"/>
      <c r="Q449" s="1541"/>
      <c r="R449" s="1541"/>
      <c r="S449" s="1629" t="str">
        <f t="shared" si="208"/>
        <v/>
      </c>
      <c r="T449" s="1626"/>
      <c r="U449" s="1599"/>
      <c r="V449" s="1542"/>
      <c r="W449" s="1543"/>
      <c r="X449" s="1543"/>
      <c r="Y449" s="1541"/>
      <c r="Z449" s="1635" t="str">
        <f t="shared" si="209"/>
        <v/>
      </c>
      <c r="AA449" s="1541"/>
      <c r="AB449" s="1668"/>
      <c r="AC449" s="1805"/>
      <c r="AD449" s="1805"/>
      <c r="AE449" s="1805"/>
      <c r="AF449" s="1805"/>
      <c r="AG449" s="1911">
        <f t="shared" si="210"/>
        <v>0</v>
      </c>
      <c r="AH449" s="1145"/>
    </row>
    <row r="450" spans="1:34" ht="15" customHeight="1">
      <c r="A450" s="580"/>
      <c r="B450" s="1656">
        <f t="shared" si="211"/>
        <v>38</v>
      </c>
      <c r="C450" s="2552" t="s">
        <v>1769</v>
      </c>
      <c r="D450" s="2611"/>
      <c r="E450" s="2554" t="s">
        <v>1615</v>
      </c>
      <c r="F450" s="1690" t="s">
        <v>1612</v>
      </c>
      <c r="G450" s="1246"/>
      <c r="H450" s="1540"/>
      <c r="I450" s="1540"/>
      <c r="J450" s="1626"/>
      <c r="K450" s="1599"/>
      <c r="L450" s="1541"/>
      <c r="M450" s="1541"/>
      <c r="N450" s="1629" t="str">
        <f t="shared" si="207"/>
        <v/>
      </c>
      <c r="O450" s="1626"/>
      <c r="P450" s="1599"/>
      <c r="Q450" s="1541"/>
      <c r="R450" s="1541"/>
      <c r="S450" s="1629" t="str">
        <f t="shared" si="208"/>
        <v/>
      </c>
      <c r="T450" s="1626"/>
      <c r="U450" s="1599"/>
      <c r="V450" s="1542"/>
      <c r="W450" s="1543"/>
      <c r="X450" s="1543"/>
      <c r="Y450" s="1541"/>
      <c r="Z450" s="1635" t="str">
        <f t="shared" si="209"/>
        <v/>
      </c>
      <c r="AA450" s="1541"/>
      <c r="AB450" s="1668"/>
      <c r="AC450" s="1805"/>
      <c r="AD450" s="1805"/>
      <c r="AE450" s="1805"/>
      <c r="AF450" s="1805"/>
      <c r="AG450" s="1911">
        <f t="shared" si="210"/>
        <v>0</v>
      </c>
      <c r="AH450" s="1145"/>
    </row>
    <row r="451" spans="1:34" ht="15" customHeight="1">
      <c r="A451" s="580"/>
      <c r="B451" s="1656">
        <f t="shared" si="211"/>
        <v>39</v>
      </c>
      <c r="C451" s="2552"/>
      <c r="D451" s="2611"/>
      <c r="E451" s="2554"/>
      <c r="F451" s="1690" t="s">
        <v>1616</v>
      </c>
      <c r="G451" s="1246"/>
      <c r="H451" s="1540"/>
      <c r="I451" s="1540"/>
      <c r="J451" s="1626"/>
      <c r="K451" s="1599"/>
      <c r="L451" s="1541"/>
      <c r="M451" s="1541"/>
      <c r="N451" s="1629" t="str">
        <f t="shared" si="207"/>
        <v/>
      </c>
      <c r="O451" s="1626"/>
      <c r="P451" s="1599"/>
      <c r="Q451" s="1541"/>
      <c r="R451" s="1541"/>
      <c r="S451" s="1629" t="str">
        <f t="shared" si="208"/>
        <v/>
      </c>
      <c r="T451" s="1626"/>
      <c r="U451" s="1599"/>
      <c r="V451" s="1542"/>
      <c r="W451" s="1543"/>
      <c r="X451" s="1543"/>
      <c r="Y451" s="1541"/>
      <c r="Z451" s="1635" t="str">
        <f t="shared" si="209"/>
        <v/>
      </c>
      <c r="AA451" s="1541"/>
      <c r="AB451" s="1668"/>
      <c r="AC451" s="1805"/>
      <c r="AD451" s="1805"/>
      <c r="AE451" s="1805"/>
      <c r="AF451" s="1805"/>
      <c r="AG451" s="1911">
        <f t="shared" si="210"/>
        <v>0</v>
      </c>
      <c r="AH451" s="1145"/>
    </row>
    <row r="452" spans="1:34" ht="15" customHeight="1">
      <c r="A452" s="580"/>
      <c r="B452" s="1656">
        <f t="shared" si="211"/>
        <v>40</v>
      </c>
      <c r="C452" s="2552"/>
      <c r="D452" s="2611"/>
      <c r="E452" s="2554" t="s">
        <v>1617</v>
      </c>
      <c r="F452" s="1690" t="s">
        <v>1612</v>
      </c>
      <c r="G452" s="1246"/>
      <c r="H452" s="1540"/>
      <c r="I452" s="1540"/>
      <c r="J452" s="1626"/>
      <c r="K452" s="1599"/>
      <c r="L452" s="1541"/>
      <c r="M452" s="1541"/>
      <c r="N452" s="1629" t="str">
        <f t="shared" si="207"/>
        <v/>
      </c>
      <c r="O452" s="1626"/>
      <c r="P452" s="1599"/>
      <c r="Q452" s="1541"/>
      <c r="R452" s="1541"/>
      <c r="S452" s="1629" t="str">
        <f t="shared" si="208"/>
        <v/>
      </c>
      <c r="T452" s="1626"/>
      <c r="U452" s="1599"/>
      <c r="V452" s="1542"/>
      <c r="W452" s="1543"/>
      <c r="X452" s="1543"/>
      <c r="Y452" s="1541"/>
      <c r="Z452" s="1635" t="str">
        <f t="shared" si="209"/>
        <v/>
      </c>
      <c r="AA452" s="1541"/>
      <c r="AB452" s="1668"/>
      <c r="AC452" s="1805"/>
      <c r="AD452" s="1805"/>
      <c r="AE452" s="1805"/>
      <c r="AF452" s="1805"/>
      <c r="AG452" s="1911">
        <f t="shared" si="210"/>
        <v>0</v>
      </c>
      <c r="AH452" s="1145"/>
    </row>
    <row r="453" spans="1:34" ht="15" customHeight="1">
      <c r="A453" s="580"/>
      <c r="B453" s="1656">
        <f t="shared" si="211"/>
        <v>41</v>
      </c>
      <c r="C453" s="2552"/>
      <c r="D453" s="2611"/>
      <c r="E453" s="2554"/>
      <c r="F453" s="1690" t="s">
        <v>1616</v>
      </c>
      <c r="G453" s="1246"/>
      <c r="H453" s="1540"/>
      <c r="I453" s="1540"/>
      <c r="J453" s="1626"/>
      <c r="K453" s="1599"/>
      <c r="L453" s="1541"/>
      <c r="M453" s="1541"/>
      <c r="N453" s="1629" t="str">
        <f t="shared" si="207"/>
        <v/>
      </c>
      <c r="O453" s="1626"/>
      <c r="P453" s="1599"/>
      <c r="Q453" s="1541"/>
      <c r="R453" s="1541"/>
      <c r="S453" s="1629" t="str">
        <f t="shared" si="208"/>
        <v/>
      </c>
      <c r="T453" s="1626"/>
      <c r="U453" s="1599"/>
      <c r="V453" s="1542"/>
      <c r="W453" s="1543"/>
      <c r="X453" s="1543"/>
      <c r="Y453" s="1541"/>
      <c r="Z453" s="1635" t="str">
        <f t="shared" si="209"/>
        <v/>
      </c>
      <c r="AA453" s="1541"/>
      <c r="AB453" s="1668"/>
      <c r="AC453" s="1805"/>
      <c r="AD453" s="1805"/>
      <c r="AE453" s="1805"/>
      <c r="AF453" s="1805"/>
      <c r="AG453" s="1911">
        <f t="shared" si="210"/>
        <v>0</v>
      </c>
      <c r="AH453" s="1145"/>
    </row>
    <row r="454" spans="1:34" ht="15" customHeight="1">
      <c r="A454" s="580"/>
      <c r="B454" s="1656">
        <f t="shared" si="211"/>
        <v>42</v>
      </c>
      <c r="C454" s="2552" t="s">
        <v>1770</v>
      </c>
      <c r="D454" s="2611"/>
      <c r="E454" s="2554" t="s">
        <v>1615</v>
      </c>
      <c r="F454" s="1690" t="s">
        <v>1612</v>
      </c>
      <c r="G454" s="1246"/>
      <c r="H454" s="1540"/>
      <c r="I454" s="1540"/>
      <c r="J454" s="1626"/>
      <c r="K454" s="1599"/>
      <c r="L454" s="1541"/>
      <c r="M454" s="1541"/>
      <c r="N454" s="1629" t="str">
        <f t="shared" si="207"/>
        <v/>
      </c>
      <c r="O454" s="1626"/>
      <c r="P454" s="1599"/>
      <c r="Q454" s="1541"/>
      <c r="R454" s="1541"/>
      <c r="S454" s="1629" t="str">
        <f t="shared" si="208"/>
        <v/>
      </c>
      <c r="T454" s="1626"/>
      <c r="U454" s="1599"/>
      <c r="V454" s="1542"/>
      <c r="W454" s="1543"/>
      <c r="X454" s="1543"/>
      <c r="Y454" s="1541"/>
      <c r="Z454" s="1635" t="str">
        <f t="shared" si="209"/>
        <v/>
      </c>
      <c r="AA454" s="1541"/>
      <c r="AB454" s="1668"/>
      <c r="AC454" s="1805"/>
      <c r="AD454" s="1805"/>
      <c r="AE454" s="1805"/>
      <c r="AF454" s="1805"/>
      <c r="AG454" s="1911">
        <f t="shared" si="210"/>
        <v>0</v>
      </c>
      <c r="AH454" s="1145"/>
    </row>
    <row r="455" spans="1:34" ht="15" customHeight="1">
      <c r="A455" s="580"/>
      <c r="B455" s="1656">
        <f t="shared" si="211"/>
        <v>43</v>
      </c>
      <c r="C455" s="2552"/>
      <c r="D455" s="2611"/>
      <c r="E455" s="2554"/>
      <c r="F455" s="1690" t="s">
        <v>1616</v>
      </c>
      <c r="G455" s="1246"/>
      <c r="H455" s="1540"/>
      <c r="I455" s="1540"/>
      <c r="J455" s="1626"/>
      <c r="K455" s="1599"/>
      <c r="L455" s="1541"/>
      <c r="M455" s="1541"/>
      <c r="N455" s="1629" t="str">
        <f t="shared" si="207"/>
        <v/>
      </c>
      <c r="O455" s="1626"/>
      <c r="P455" s="1599"/>
      <c r="Q455" s="1541"/>
      <c r="R455" s="1541"/>
      <c r="S455" s="1629" t="str">
        <f t="shared" si="208"/>
        <v/>
      </c>
      <c r="T455" s="1626"/>
      <c r="U455" s="1599"/>
      <c r="V455" s="1542"/>
      <c r="W455" s="1543"/>
      <c r="X455" s="1543"/>
      <c r="Y455" s="1541"/>
      <c r="Z455" s="1635" t="str">
        <f t="shared" si="209"/>
        <v/>
      </c>
      <c r="AA455" s="1541"/>
      <c r="AB455" s="1668"/>
      <c r="AC455" s="1805"/>
      <c r="AD455" s="1805"/>
      <c r="AE455" s="1805"/>
      <c r="AF455" s="1805"/>
      <c r="AG455" s="1911">
        <f t="shared" si="210"/>
        <v>0</v>
      </c>
      <c r="AH455" s="1145"/>
    </row>
    <row r="456" spans="1:34" ht="15" customHeight="1">
      <c r="A456" s="580"/>
      <c r="B456" s="1656">
        <f t="shared" si="211"/>
        <v>44</v>
      </c>
      <c r="C456" s="2552"/>
      <c r="D456" s="2611"/>
      <c r="E456" s="2554" t="s">
        <v>1617</v>
      </c>
      <c r="F456" s="1690" t="s">
        <v>1612</v>
      </c>
      <c r="G456" s="1246"/>
      <c r="H456" s="1540"/>
      <c r="I456" s="1540"/>
      <c r="J456" s="1626"/>
      <c r="K456" s="1599"/>
      <c r="L456" s="1541"/>
      <c r="M456" s="1541"/>
      <c r="N456" s="1629" t="str">
        <f t="shared" si="207"/>
        <v/>
      </c>
      <c r="O456" s="1626"/>
      <c r="P456" s="1599"/>
      <c r="Q456" s="1541"/>
      <c r="R456" s="1541"/>
      <c r="S456" s="1629" t="str">
        <f t="shared" si="208"/>
        <v/>
      </c>
      <c r="T456" s="1626"/>
      <c r="U456" s="1599"/>
      <c r="V456" s="1542"/>
      <c r="W456" s="1543"/>
      <c r="X456" s="1543"/>
      <c r="Y456" s="1541"/>
      <c r="Z456" s="1635" t="str">
        <f t="shared" si="209"/>
        <v/>
      </c>
      <c r="AA456" s="1541"/>
      <c r="AB456" s="1668"/>
      <c r="AC456" s="1805"/>
      <c r="AD456" s="1805"/>
      <c r="AE456" s="1805"/>
      <c r="AF456" s="1805"/>
      <c r="AG456" s="1911">
        <f t="shared" si="210"/>
        <v>0</v>
      </c>
      <c r="AH456" s="1145"/>
    </row>
    <row r="457" spans="1:34" ht="15" customHeight="1">
      <c r="A457" s="580"/>
      <c r="B457" s="1656">
        <f t="shared" si="211"/>
        <v>45</v>
      </c>
      <c r="C457" s="2552"/>
      <c r="D457" s="2611"/>
      <c r="E457" s="2554"/>
      <c r="F457" s="1690" t="s">
        <v>1616</v>
      </c>
      <c r="G457" s="1246"/>
      <c r="H457" s="1540"/>
      <c r="I457" s="1540"/>
      <c r="J457" s="1626"/>
      <c r="K457" s="1599"/>
      <c r="L457" s="1541"/>
      <c r="M457" s="1541"/>
      <c r="N457" s="1629" t="str">
        <f t="shared" si="207"/>
        <v/>
      </c>
      <c r="O457" s="1626"/>
      <c r="P457" s="1599"/>
      <c r="Q457" s="1541"/>
      <c r="R457" s="1541"/>
      <c r="S457" s="1629" t="str">
        <f t="shared" si="208"/>
        <v/>
      </c>
      <c r="T457" s="1626"/>
      <c r="U457" s="1599"/>
      <c r="V457" s="1542"/>
      <c r="W457" s="1543"/>
      <c r="X457" s="1543"/>
      <c r="Y457" s="1541"/>
      <c r="Z457" s="1635" t="str">
        <f t="shared" si="209"/>
        <v/>
      </c>
      <c r="AA457" s="1541"/>
      <c r="AB457" s="1668"/>
      <c r="AC457" s="1805"/>
      <c r="AD457" s="1805"/>
      <c r="AE457" s="1805"/>
      <c r="AF457" s="1805"/>
      <c r="AG457" s="1911">
        <f t="shared" si="210"/>
        <v>0</v>
      </c>
      <c r="AH457" s="1145"/>
    </row>
    <row r="458" spans="1:34" ht="15" customHeight="1">
      <c r="A458" s="580"/>
      <c r="B458" s="1656">
        <f t="shared" si="211"/>
        <v>46</v>
      </c>
      <c r="C458" s="2552" t="s">
        <v>1771</v>
      </c>
      <c r="D458" s="2611"/>
      <c r="E458" s="2554" t="s">
        <v>1615</v>
      </c>
      <c r="F458" s="1690" t="s">
        <v>1612</v>
      </c>
      <c r="G458" s="1246"/>
      <c r="H458" s="1540"/>
      <c r="I458" s="1540"/>
      <c r="J458" s="1626"/>
      <c r="K458" s="1599"/>
      <c r="L458" s="1541"/>
      <c r="M458" s="1541"/>
      <c r="N458" s="1629" t="str">
        <f t="shared" si="207"/>
        <v/>
      </c>
      <c r="O458" s="1626"/>
      <c r="P458" s="1599"/>
      <c r="Q458" s="1541"/>
      <c r="R458" s="1541"/>
      <c r="S458" s="1629" t="str">
        <f t="shared" si="208"/>
        <v/>
      </c>
      <c r="T458" s="1626"/>
      <c r="U458" s="1599"/>
      <c r="V458" s="1542"/>
      <c r="W458" s="1543"/>
      <c r="X458" s="1543"/>
      <c r="Y458" s="1541"/>
      <c r="Z458" s="1635" t="str">
        <f t="shared" si="209"/>
        <v/>
      </c>
      <c r="AA458" s="1541"/>
      <c r="AB458" s="1668"/>
      <c r="AC458" s="1805"/>
      <c r="AD458" s="1805"/>
      <c r="AE458" s="1805"/>
      <c r="AF458" s="1805"/>
      <c r="AG458" s="1911">
        <f t="shared" si="210"/>
        <v>0</v>
      </c>
      <c r="AH458" s="1145"/>
    </row>
    <row r="459" spans="1:34" ht="15" customHeight="1">
      <c r="A459" s="580"/>
      <c r="B459" s="1656">
        <f t="shared" si="211"/>
        <v>47</v>
      </c>
      <c r="C459" s="2552"/>
      <c r="D459" s="2611"/>
      <c r="E459" s="2554"/>
      <c r="F459" s="1690" t="s">
        <v>1616</v>
      </c>
      <c r="G459" s="1246"/>
      <c r="H459" s="1540"/>
      <c r="I459" s="1540"/>
      <c r="J459" s="1626"/>
      <c r="K459" s="1599"/>
      <c r="L459" s="1541"/>
      <c r="M459" s="1541"/>
      <c r="N459" s="1629" t="str">
        <f t="shared" si="207"/>
        <v/>
      </c>
      <c r="O459" s="1626"/>
      <c r="P459" s="1599"/>
      <c r="Q459" s="1541"/>
      <c r="R459" s="1541"/>
      <c r="S459" s="1629" t="str">
        <f t="shared" si="208"/>
        <v/>
      </c>
      <c r="T459" s="1626"/>
      <c r="U459" s="1599"/>
      <c r="V459" s="1542"/>
      <c r="W459" s="1543"/>
      <c r="X459" s="1543"/>
      <c r="Y459" s="1541"/>
      <c r="Z459" s="1635" t="str">
        <f t="shared" si="209"/>
        <v/>
      </c>
      <c r="AA459" s="1541"/>
      <c r="AB459" s="1668"/>
      <c r="AC459" s="1805"/>
      <c r="AD459" s="1805"/>
      <c r="AE459" s="1805"/>
      <c r="AF459" s="1805"/>
      <c r="AG459" s="1911">
        <f t="shared" si="210"/>
        <v>0</v>
      </c>
      <c r="AH459" s="1145"/>
    </row>
    <row r="460" spans="1:34" ht="15" customHeight="1">
      <c r="A460" s="580"/>
      <c r="B460" s="1656">
        <f t="shared" si="211"/>
        <v>48</v>
      </c>
      <c r="C460" s="2552"/>
      <c r="D460" s="2611"/>
      <c r="E460" s="2554" t="s">
        <v>1617</v>
      </c>
      <c r="F460" s="1690" t="s">
        <v>1612</v>
      </c>
      <c r="G460" s="1246"/>
      <c r="H460" s="1540"/>
      <c r="I460" s="1540"/>
      <c r="J460" s="1626"/>
      <c r="K460" s="1599"/>
      <c r="L460" s="1541"/>
      <c r="M460" s="1541"/>
      <c r="N460" s="1629" t="str">
        <f t="shared" si="207"/>
        <v/>
      </c>
      <c r="O460" s="1626"/>
      <c r="P460" s="1599"/>
      <c r="Q460" s="1541"/>
      <c r="R460" s="1541"/>
      <c r="S460" s="1629" t="str">
        <f t="shared" si="208"/>
        <v/>
      </c>
      <c r="T460" s="1626"/>
      <c r="U460" s="1599"/>
      <c r="V460" s="1542"/>
      <c r="W460" s="1543"/>
      <c r="X460" s="1543"/>
      <c r="Y460" s="1541"/>
      <c r="Z460" s="1635" t="str">
        <f t="shared" si="209"/>
        <v/>
      </c>
      <c r="AA460" s="1541"/>
      <c r="AB460" s="1668"/>
      <c r="AC460" s="1805"/>
      <c r="AD460" s="1805"/>
      <c r="AE460" s="1805"/>
      <c r="AF460" s="1805"/>
      <c r="AG460" s="1911">
        <f t="shared" si="210"/>
        <v>0</v>
      </c>
      <c r="AH460" s="1145"/>
    </row>
    <row r="461" spans="1:34" ht="15" customHeight="1">
      <c r="A461" s="580"/>
      <c r="B461" s="1657">
        <f t="shared" si="211"/>
        <v>49</v>
      </c>
      <c r="C461" s="2568"/>
      <c r="D461" s="2612"/>
      <c r="E461" s="2555"/>
      <c r="F461" s="1714" t="s">
        <v>1616</v>
      </c>
      <c r="G461" s="2091"/>
      <c r="H461" s="1547"/>
      <c r="I461" s="1547"/>
      <c r="J461" s="1627"/>
      <c r="K461" s="1621"/>
      <c r="L461" s="1532"/>
      <c r="M461" s="1532"/>
      <c r="N461" s="1685" t="str">
        <f t="shared" si="207"/>
        <v/>
      </c>
      <c r="O461" s="1627"/>
      <c r="P461" s="1621"/>
      <c r="Q461" s="1532"/>
      <c r="R461" s="1532"/>
      <c r="S461" s="1685" t="str">
        <f t="shared" si="208"/>
        <v/>
      </c>
      <c r="T461" s="1627"/>
      <c r="U461" s="1621"/>
      <c r="V461" s="1548"/>
      <c r="W461" s="1549"/>
      <c r="X461" s="1549"/>
      <c r="Y461" s="1532"/>
      <c r="Z461" s="1686" t="str">
        <f t="shared" si="209"/>
        <v/>
      </c>
      <c r="AA461" s="1532"/>
      <c r="AB461" s="1669"/>
      <c r="AC461" s="1805"/>
      <c r="AD461" s="1805"/>
      <c r="AE461" s="1805"/>
      <c r="AF461" s="1805"/>
      <c r="AG461" s="1919">
        <f t="shared" si="210"/>
        <v>0</v>
      </c>
      <c r="AH461" s="1145"/>
    </row>
    <row r="462" spans="1:34" ht="15" customHeight="1">
      <c r="A462" s="580"/>
      <c r="B462" s="1682">
        <f>B461+1</f>
        <v>50</v>
      </c>
      <c r="C462" s="1693" t="s">
        <v>1497</v>
      </c>
      <c r="D462" s="1712"/>
      <c r="E462" s="1681"/>
      <c r="F462" s="2357"/>
      <c r="G462" s="1371">
        <f t="shared" ref="G462:M462" si="212">SUM(G413:G461)</f>
        <v>0</v>
      </c>
      <c r="H462" s="1622">
        <f t="shared" si="212"/>
        <v>0</v>
      </c>
      <c r="I462" s="1622">
        <f t="shared" si="212"/>
        <v>0</v>
      </c>
      <c r="J462" s="1908">
        <f t="shared" si="212"/>
        <v>0</v>
      </c>
      <c r="K462" s="1622">
        <f t="shared" si="212"/>
        <v>0</v>
      </c>
      <c r="L462" s="1622">
        <f t="shared" si="212"/>
        <v>0</v>
      </c>
      <c r="M462" s="1622">
        <f t="shared" si="212"/>
        <v>0</v>
      </c>
      <c r="N462" s="1625" t="str">
        <f t="shared" si="207"/>
        <v/>
      </c>
      <c r="O462" s="1908">
        <f>SUM(O413:O461)</f>
        <v>0</v>
      </c>
      <c r="P462" s="1622">
        <f>SUM(P413:P461)</f>
        <v>0</v>
      </c>
      <c r="Q462" s="1622">
        <f>SUM(Q413:Q461)</f>
        <v>0</v>
      </c>
      <c r="R462" s="1622">
        <f>SUM(R413:R461)</f>
        <v>0</v>
      </c>
      <c r="S462" s="1625" t="str">
        <f t="shared" si="208"/>
        <v/>
      </c>
      <c r="T462" s="1637">
        <f>SUM(T413:T461)</f>
        <v>0</v>
      </c>
      <c r="U462" s="1641">
        <f>SUM(U413:U461)</f>
        <v>0</v>
      </c>
      <c r="V462" s="2100" t="str">
        <f>IF(T462&gt;0, SUMPRODUCT(T413:T461,V413:V461)/T462, "")</f>
        <v/>
      </c>
      <c r="W462" s="2101" t="str">
        <f>IF(AG462&gt;0, SUMPRODUCT(AG413:AG461,W413:W461)/AG462, "")</f>
        <v/>
      </c>
      <c r="X462" s="2101" t="str">
        <f>IF(U462&gt;0, SUMPRODUCT(U413:U461,X413:X461)/U462, "")</f>
        <v/>
      </c>
      <c r="Y462" s="1622">
        <f>SUM(Y413:Y461)</f>
        <v>0</v>
      </c>
      <c r="Z462" s="1638" t="str">
        <f t="shared" si="209"/>
        <v/>
      </c>
      <c r="AA462" s="1622">
        <f>SUM(AA413:AA461)</f>
        <v>0</v>
      </c>
      <c r="AB462" s="1623">
        <f>SUM(AB413:AB461)</f>
        <v>0</v>
      </c>
      <c r="AC462" s="1805"/>
      <c r="AD462" s="1805"/>
      <c r="AE462" s="1805"/>
      <c r="AF462" s="1805"/>
      <c r="AG462" s="1777">
        <f t="shared" si="210"/>
        <v>0</v>
      </c>
      <c r="AH462" s="1145"/>
    </row>
    <row r="463" spans="1:34" s="965" customFormat="1" ht="45" customHeight="1">
      <c r="A463" s="1452" t="s">
        <v>1700</v>
      </c>
      <c r="B463" s="1807"/>
      <c r="C463" s="1579"/>
      <c r="D463" s="1185"/>
      <c r="E463" s="1185"/>
      <c r="F463" s="1185"/>
      <c r="G463" s="1169"/>
      <c r="H463" s="1185"/>
      <c r="I463" s="1185"/>
      <c r="AC463" s="1805"/>
      <c r="AD463" s="1805"/>
      <c r="AE463" s="1805"/>
      <c r="AF463" s="1805"/>
      <c r="AH463" s="1145"/>
    </row>
    <row r="464" spans="1:34" ht="42" customHeight="1">
      <c r="A464" s="1516"/>
      <c r="B464" s="1442"/>
      <c r="C464" s="1961" t="s">
        <v>1759</v>
      </c>
      <c r="D464" s="1845" t="s">
        <v>1733</v>
      </c>
      <c r="E464" s="1616" t="s">
        <v>1611</v>
      </c>
      <c r="F464" s="1616" t="s">
        <v>1612</v>
      </c>
      <c r="G464" s="1720"/>
      <c r="H464" s="1689"/>
      <c r="I464" s="1577"/>
      <c r="J464" s="1719"/>
      <c r="K464" s="1578"/>
      <c r="L464" s="1689"/>
      <c r="M464" s="1689"/>
      <c r="N464" s="1689"/>
      <c r="O464" s="1689"/>
      <c r="P464" s="1689"/>
      <c r="Q464" s="1689"/>
      <c r="R464" s="1689"/>
      <c r="S464" s="1689"/>
      <c r="T464" s="1719"/>
      <c r="U464" s="1578"/>
      <c r="V464" s="1689"/>
      <c r="W464" s="1689"/>
      <c r="X464" s="1689"/>
      <c r="Y464" s="1689"/>
      <c r="Z464" s="1689"/>
      <c r="AA464" s="1689"/>
      <c r="AB464" s="1577"/>
      <c r="AC464" s="1805"/>
      <c r="AD464" s="1805"/>
      <c r="AE464" s="1805"/>
      <c r="AF464" s="1805"/>
      <c r="AG464" s="1577"/>
      <c r="AH464" s="1145"/>
    </row>
    <row r="465" spans="1:34" ht="15" customHeight="1">
      <c r="A465" s="1516"/>
      <c r="B465" s="1671">
        <v>1</v>
      </c>
      <c r="C465" s="1618"/>
      <c r="D465" s="1692" t="s">
        <v>1613</v>
      </c>
      <c r="E465" s="1615"/>
      <c r="F465" s="1617"/>
      <c r="G465" s="1328"/>
      <c r="H465" s="1569"/>
      <c r="I465" s="1569"/>
      <c r="J465" s="1710"/>
      <c r="K465" s="1756"/>
      <c r="L465" s="1570"/>
      <c r="M465" s="1570"/>
      <c r="N465" s="1625" t="str">
        <f t="shared" ref="N465:N514" si="213">IF(K465&gt;0,M465/K465, "")</f>
        <v/>
      </c>
      <c r="O465" s="1710"/>
      <c r="P465" s="1756"/>
      <c r="Q465" s="1570"/>
      <c r="R465" s="1570"/>
      <c r="S465" s="1625" t="str">
        <f t="shared" ref="S465:S514" si="214">IF(P465&gt;0,R465/P465, "")</f>
        <v/>
      </c>
      <c r="T465" s="1895"/>
      <c r="U465" s="1893"/>
      <c r="V465" s="1586"/>
      <c r="W465" s="1586"/>
      <c r="X465" s="1586"/>
      <c r="Y465" s="1592"/>
      <c r="Z465" s="1586"/>
      <c r="AA465" s="1587"/>
      <c r="AB465" s="1588"/>
      <c r="AC465" s="1805"/>
      <c r="AD465" s="1805"/>
      <c r="AE465" s="1805"/>
      <c r="AF465" s="1805"/>
      <c r="AG465" s="1587"/>
      <c r="AH465" s="1145"/>
    </row>
    <row r="466" spans="1:34" ht="15" customHeight="1">
      <c r="A466" s="580"/>
      <c r="B466" s="1518">
        <f>B465+1</f>
        <v>2</v>
      </c>
      <c r="C466" s="2569" t="s">
        <v>1760</v>
      </c>
      <c r="D466" s="2613" t="s">
        <v>1614</v>
      </c>
      <c r="E466" s="2565" t="s">
        <v>1615</v>
      </c>
      <c r="F466" s="1713" t="s">
        <v>1612</v>
      </c>
      <c r="G466" s="1244"/>
      <c r="H466" s="1559"/>
      <c r="I466" s="1559"/>
      <c r="J466" s="1624"/>
      <c r="K466" s="1620"/>
      <c r="L466" s="1536"/>
      <c r="M466" s="1536"/>
      <c r="N466" s="1628" t="str">
        <f t="shared" si="213"/>
        <v/>
      </c>
      <c r="O466" s="1624"/>
      <c r="P466" s="1620"/>
      <c r="Q466" s="1536"/>
      <c r="R466" s="1536"/>
      <c r="S466" s="1628" t="str">
        <f t="shared" si="214"/>
        <v/>
      </c>
      <c r="T466" s="1896"/>
      <c r="U466" s="1894"/>
      <c r="V466" s="1589"/>
      <c r="W466" s="1589"/>
      <c r="X466" s="1589"/>
      <c r="Y466" s="1593"/>
      <c r="Z466" s="1589"/>
      <c r="AA466" s="1590"/>
      <c r="AB466" s="1591"/>
      <c r="AC466" s="1805"/>
      <c r="AD466" s="1805"/>
      <c r="AE466" s="1805"/>
      <c r="AF466" s="1805"/>
      <c r="AG466" s="1590"/>
      <c r="AH466" s="1145"/>
    </row>
    <row r="467" spans="1:34" ht="15" customHeight="1">
      <c r="A467" s="580"/>
      <c r="B467" s="1656">
        <f t="shared" ref="B467:B513" si="215">B466+1</f>
        <v>3</v>
      </c>
      <c r="C467" s="2552"/>
      <c r="D467" s="2611"/>
      <c r="E467" s="2554"/>
      <c r="F467" s="1690" t="s">
        <v>1616</v>
      </c>
      <c r="G467" s="1246"/>
      <c r="H467" s="1540"/>
      <c r="I467" s="1540"/>
      <c r="J467" s="1626"/>
      <c r="K467" s="1599"/>
      <c r="L467" s="1541"/>
      <c r="M467" s="1541"/>
      <c r="N467" s="1629" t="str">
        <f t="shared" si="213"/>
        <v/>
      </c>
      <c r="O467" s="1626"/>
      <c r="P467" s="1599"/>
      <c r="Q467" s="1541"/>
      <c r="R467" s="1541"/>
      <c r="S467" s="1629" t="str">
        <f t="shared" si="214"/>
        <v/>
      </c>
      <c r="T467" s="1896"/>
      <c r="U467" s="1894"/>
      <c r="V467" s="1589"/>
      <c r="W467" s="1589"/>
      <c r="X467" s="1589"/>
      <c r="Y467" s="1593"/>
      <c r="Z467" s="1589"/>
      <c r="AA467" s="1590"/>
      <c r="AB467" s="1591"/>
      <c r="AC467" s="1805"/>
      <c r="AD467" s="1805"/>
      <c r="AE467" s="1805"/>
      <c r="AF467" s="1805"/>
      <c r="AG467" s="1590"/>
      <c r="AH467" s="1145"/>
    </row>
    <row r="468" spans="1:34" ht="15" customHeight="1">
      <c r="A468" s="580"/>
      <c r="B468" s="1656">
        <f t="shared" si="215"/>
        <v>4</v>
      </c>
      <c r="C468" s="2552"/>
      <c r="D468" s="2611"/>
      <c r="E468" s="2554" t="s">
        <v>1617</v>
      </c>
      <c r="F468" s="1690" t="s">
        <v>1612</v>
      </c>
      <c r="G468" s="1246"/>
      <c r="H468" s="1540"/>
      <c r="I468" s="1540"/>
      <c r="J468" s="1626"/>
      <c r="K468" s="1599"/>
      <c r="L468" s="1541"/>
      <c r="M468" s="1541"/>
      <c r="N468" s="1629" t="str">
        <f t="shared" si="213"/>
        <v/>
      </c>
      <c r="O468" s="1626"/>
      <c r="P468" s="1599"/>
      <c r="Q468" s="1541"/>
      <c r="R468" s="1541"/>
      <c r="S468" s="1629" t="str">
        <f t="shared" si="214"/>
        <v/>
      </c>
      <c r="T468" s="1896"/>
      <c r="U468" s="1894"/>
      <c r="V468" s="1589"/>
      <c r="W468" s="1589"/>
      <c r="X468" s="1589"/>
      <c r="Y468" s="1593"/>
      <c r="Z468" s="1589"/>
      <c r="AA468" s="1590"/>
      <c r="AB468" s="1591"/>
      <c r="AC468" s="1805"/>
      <c r="AD468" s="1805"/>
      <c r="AE468" s="1805"/>
      <c r="AF468" s="1805"/>
      <c r="AG468" s="1590"/>
      <c r="AH468" s="1145"/>
    </row>
    <row r="469" spans="1:34" ht="15" customHeight="1">
      <c r="A469" s="580"/>
      <c r="B469" s="1656">
        <f t="shared" si="215"/>
        <v>5</v>
      </c>
      <c r="C469" s="2552"/>
      <c r="D469" s="2611"/>
      <c r="E469" s="2554"/>
      <c r="F469" s="1690" t="s">
        <v>1616</v>
      </c>
      <c r="G469" s="1246"/>
      <c r="H469" s="1540"/>
      <c r="I469" s="1540"/>
      <c r="J469" s="1626"/>
      <c r="K469" s="1599"/>
      <c r="L469" s="1541"/>
      <c r="M469" s="1541"/>
      <c r="N469" s="1629" t="str">
        <f t="shared" si="213"/>
        <v/>
      </c>
      <c r="O469" s="1626"/>
      <c r="P469" s="1599"/>
      <c r="Q469" s="1541"/>
      <c r="R469" s="1541"/>
      <c r="S469" s="1629" t="str">
        <f t="shared" si="214"/>
        <v/>
      </c>
      <c r="T469" s="1747"/>
      <c r="U469" s="1743"/>
      <c r="V469" s="1526"/>
      <c r="W469" s="1526"/>
      <c r="X469" s="1526"/>
      <c r="Y469" s="1528"/>
      <c r="Z469" s="1526"/>
      <c r="AA469" s="1545"/>
      <c r="AB469" s="1530"/>
      <c r="AC469" s="1805"/>
      <c r="AD469" s="1805"/>
      <c r="AE469" s="1805"/>
      <c r="AF469" s="1805"/>
      <c r="AG469" s="1545"/>
      <c r="AH469" s="1145"/>
    </row>
    <row r="470" spans="1:34" ht="15" customHeight="1">
      <c r="A470" s="580"/>
      <c r="B470" s="1656">
        <f t="shared" si="215"/>
        <v>6</v>
      </c>
      <c r="C470" s="2552" t="s">
        <v>1761</v>
      </c>
      <c r="D470" s="2611"/>
      <c r="E470" s="2554" t="s">
        <v>1615</v>
      </c>
      <c r="F470" s="1690" t="s">
        <v>1612</v>
      </c>
      <c r="G470" s="1246"/>
      <c r="H470" s="1540"/>
      <c r="I470" s="1540"/>
      <c r="J470" s="1626"/>
      <c r="K470" s="1599"/>
      <c r="L470" s="1541"/>
      <c r="M470" s="1541"/>
      <c r="N470" s="1629" t="str">
        <f t="shared" si="213"/>
        <v/>
      </c>
      <c r="O470" s="1626"/>
      <c r="P470" s="1599"/>
      <c r="Q470" s="1541"/>
      <c r="R470" s="1541"/>
      <c r="S470" s="1629" t="str">
        <f t="shared" si="214"/>
        <v/>
      </c>
      <c r="T470" s="1747"/>
      <c r="U470" s="1743"/>
      <c r="V470" s="1526"/>
      <c r="W470" s="1526"/>
      <c r="X470" s="1526"/>
      <c r="Y470" s="1528"/>
      <c r="Z470" s="1526"/>
      <c r="AA470" s="1545"/>
      <c r="AB470" s="1530"/>
      <c r="AC470" s="1805"/>
      <c r="AD470" s="1805"/>
      <c r="AE470" s="1805"/>
      <c r="AF470" s="1805"/>
      <c r="AG470" s="1545"/>
      <c r="AH470" s="1145"/>
    </row>
    <row r="471" spans="1:34" ht="15" customHeight="1">
      <c r="A471" s="580"/>
      <c r="B471" s="1656">
        <f t="shared" si="215"/>
        <v>7</v>
      </c>
      <c r="C471" s="2552"/>
      <c r="D471" s="2611"/>
      <c r="E471" s="2554"/>
      <c r="F471" s="1690" t="s">
        <v>1616</v>
      </c>
      <c r="G471" s="1246"/>
      <c r="H471" s="1540"/>
      <c r="I471" s="1540"/>
      <c r="J471" s="1626"/>
      <c r="K471" s="1599"/>
      <c r="L471" s="1541"/>
      <c r="M471" s="1541"/>
      <c r="N471" s="1629" t="str">
        <f t="shared" si="213"/>
        <v/>
      </c>
      <c r="O471" s="1626"/>
      <c r="P471" s="1599"/>
      <c r="Q471" s="1541"/>
      <c r="R471" s="1541"/>
      <c r="S471" s="1629" t="str">
        <f t="shared" si="214"/>
        <v/>
      </c>
      <c r="T471" s="1747"/>
      <c r="U471" s="1743"/>
      <c r="V471" s="1526"/>
      <c r="W471" s="1526"/>
      <c r="X471" s="1526"/>
      <c r="Y471" s="1528"/>
      <c r="Z471" s="1526"/>
      <c r="AA471" s="1545"/>
      <c r="AB471" s="1530"/>
      <c r="AC471" s="1805"/>
      <c r="AD471" s="1805"/>
      <c r="AE471" s="1805"/>
      <c r="AF471" s="1805"/>
      <c r="AG471" s="1545"/>
      <c r="AH471" s="1145"/>
    </row>
    <row r="472" spans="1:34" ht="15" customHeight="1">
      <c r="A472" s="580"/>
      <c r="B472" s="1656">
        <f t="shared" si="215"/>
        <v>8</v>
      </c>
      <c r="C472" s="2552"/>
      <c r="D472" s="2611"/>
      <c r="E472" s="2554" t="s">
        <v>1617</v>
      </c>
      <c r="F472" s="1690" t="s">
        <v>1612</v>
      </c>
      <c r="G472" s="1246"/>
      <c r="H472" s="1540"/>
      <c r="I472" s="1540"/>
      <c r="J472" s="1626"/>
      <c r="K472" s="1599"/>
      <c r="L472" s="1541"/>
      <c r="M472" s="1541"/>
      <c r="N472" s="1629" t="str">
        <f t="shared" si="213"/>
        <v/>
      </c>
      <c r="O472" s="1626"/>
      <c r="P472" s="1599"/>
      <c r="Q472" s="1541"/>
      <c r="R472" s="1541"/>
      <c r="S472" s="1629" t="str">
        <f t="shared" si="214"/>
        <v/>
      </c>
      <c r="T472" s="1747"/>
      <c r="U472" s="1743"/>
      <c r="V472" s="1526"/>
      <c r="W472" s="1526"/>
      <c r="X472" s="1526"/>
      <c r="Y472" s="1528"/>
      <c r="Z472" s="1526"/>
      <c r="AA472" s="1545"/>
      <c r="AB472" s="1530"/>
      <c r="AC472" s="1805"/>
      <c r="AD472" s="1805"/>
      <c r="AE472" s="1805"/>
      <c r="AF472" s="1805"/>
      <c r="AG472" s="1545"/>
      <c r="AH472" s="1145"/>
    </row>
    <row r="473" spans="1:34" ht="15" customHeight="1">
      <c r="A473" s="580"/>
      <c r="B473" s="1656">
        <f t="shared" si="215"/>
        <v>9</v>
      </c>
      <c r="C473" s="2552"/>
      <c r="D473" s="2611"/>
      <c r="E473" s="2554"/>
      <c r="F473" s="1690" t="s">
        <v>1616</v>
      </c>
      <c r="G473" s="1246"/>
      <c r="H473" s="1540"/>
      <c r="I473" s="1540"/>
      <c r="J473" s="1626"/>
      <c r="K473" s="1599"/>
      <c r="L473" s="1541"/>
      <c r="M473" s="1541"/>
      <c r="N473" s="1629" t="str">
        <f t="shared" si="213"/>
        <v/>
      </c>
      <c r="O473" s="1626"/>
      <c r="P473" s="1599"/>
      <c r="Q473" s="1541"/>
      <c r="R473" s="1541"/>
      <c r="S473" s="1629" t="str">
        <f t="shared" si="214"/>
        <v/>
      </c>
      <c r="T473" s="1747"/>
      <c r="U473" s="1743"/>
      <c r="V473" s="1526"/>
      <c r="W473" s="1526"/>
      <c r="X473" s="1526"/>
      <c r="Y473" s="1528"/>
      <c r="Z473" s="1526"/>
      <c r="AA473" s="1545"/>
      <c r="AB473" s="1530"/>
      <c r="AC473" s="1805"/>
      <c r="AD473" s="1805"/>
      <c r="AE473" s="1805"/>
      <c r="AF473" s="1805"/>
      <c r="AG473" s="1545"/>
      <c r="AH473" s="1145"/>
    </row>
    <row r="474" spans="1:34" ht="15" customHeight="1">
      <c r="A474" s="580"/>
      <c r="B474" s="1656">
        <f t="shared" si="215"/>
        <v>10</v>
      </c>
      <c r="C474" s="2552" t="s">
        <v>1762</v>
      </c>
      <c r="D474" s="2611"/>
      <c r="E474" s="2554" t="s">
        <v>1615</v>
      </c>
      <c r="F474" s="1690" t="s">
        <v>1612</v>
      </c>
      <c r="G474" s="1246"/>
      <c r="H474" s="1540"/>
      <c r="I474" s="1540"/>
      <c r="J474" s="1626"/>
      <c r="K474" s="1599"/>
      <c r="L474" s="1541"/>
      <c r="M474" s="1541"/>
      <c r="N474" s="1629" t="str">
        <f t="shared" si="213"/>
        <v/>
      </c>
      <c r="O474" s="1626"/>
      <c r="P474" s="1599"/>
      <c r="Q474" s="1541"/>
      <c r="R474" s="1541"/>
      <c r="S474" s="1629" t="str">
        <f t="shared" si="214"/>
        <v/>
      </c>
      <c r="T474" s="1747"/>
      <c r="U474" s="1743"/>
      <c r="V474" s="1526"/>
      <c r="W474" s="1526"/>
      <c r="X474" s="1526"/>
      <c r="Y474" s="1528"/>
      <c r="Z474" s="1526"/>
      <c r="AA474" s="1545"/>
      <c r="AB474" s="1530"/>
      <c r="AC474" s="1805"/>
      <c r="AD474" s="1805"/>
      <c r="AE474" s="1805"/>
      <c r="AF474" s="1805"/>
      <c r="AG474" s="1545"/>
      <c r="AH474" s="1145"/>
    </row>
    <row r="475" spans="1:34" ht="15" customHeight="1">
      <c r="A475" s="580"/>
      <c r="B475" s="1656">
        <f t="shared" si="215"/>
        <v>11</v>
      </c>
      <c r="C475" s="2552"/>
      <c r="D475" s="2611"/>
      <c r="E475" s="2554"/>
      <c r="F475" s="1690" t="s">
        <v>1616</v>
      </c>
      <c r="G475" s="1246"/>
      <c r="H475" s="1540"/>
      <c r="I475" s="1540"/>
      <c r="J475" s="1626"/>
      <c r="K475" s="1599"/>
      <c r="L475" s="1541"/>
      <c r="M475" s="1541"/>
      <c r="N475" s="1629" t="str">
        <f t="shared" si="213"/>
        <v/>
      </c>
      <c r="O475" s="1626"/>
      <c r="P475" s="1599"/>
      <c r="Q475" s="1541"/>
      <c r="R475" s="1541"/>
      <c r="S475" s="1629" t="str">
        <f t="shared" si="214"/>
        <v/>
      </c>
      <c r="T475" s="1747"/>
      <c r="U475" s="1743"/>
      <c r="V475" s="1526"/>
      <c r="W475" s="1526"/>
      <c r="X475" s="1526"/>
      <c r="Y475" s="1528"/>
      <c r="Z475" s="1526"/>
      <c r="AA475" s="1545"/>
      <c r="AB475" s="1530"/>
      <c r="AC475" s="1805"/>
      <c r="AD475" s="1805"/>
      <c r="AE475" s="1805"/>
      <c r="AF475" s="1805"/>
      <c r="AG475" s="1545"/>
      <c r="AH475" s="1145"/>
    </row>
    <row r="476" spans="1:34" ht="15" customHeight="1">
      <c r="A476" s="580"/>
      <c r="B476" s="1656">
        <f t="shared" si="215"/>
        <v>12</v>
      </c>
      <c r="C476" s="2552"/>
      <c r="D476" s="2611"/>
      <c r="E476" s="2554" t="s">
        <v>1617</v>
      </c>
      <c r="F476" s="1690" t="s">
        <v>1612</v>
      </c>
      <c r="G476" s="1246"/>
      <c r="H476" s="1540"/>
      <c r="I476" s="1540"/>
      <c r="J476" s="1626"/>
      <c r="K476" s="1599"/>
      <c r="L476" s="1541"/>
      <c r="M476" s="1541"/>
      <c r="N476" s="1629" t="str">
        <f t="shared" si="213"/>
        <v/>
      </c>
      <c r="O476" s="1626"/>
      <c r="P476" s="1599"/>
      <c r="Q476" s="1541"/>
      <c r="R476" s="1541"/>
      <c r="S476" s="1629" t="str">
        <f t="shared" si="214"/>
        <v/>
      </c>
      <c r="T476" s="1747"/>
      <c r="U476" s="1743"/>
      <c r="V476" s="1526"/>
      <c r="W476" s="1526"/>
      <c r="X476" s="1526"/>
      <c r="Y476" s="1528"/>
      <c r="Z476" s="1526"/>
      <c r="AA476" s="1545"/>
      <c r="AB476" s="1530"/>
      <c r="AC476" s="1805"/>
      <c r="AD476" s="1805"/>
      <c r="AE476" s="1805"/>
      <c r="AF476" s="1805"/>
      <c r="AG476" s="1545"/>
      <c r="AH476" s="1145"/>
    </row>
    <row r="477" spans="1:34" ht="15" customHeight="1">
      <c r="A477" s="580"/>
      <c r="B477" s="1656">
        <f t="shared" si="215"/>
        <v>13</v>
      </c>
      <c r="C477" s="2552"/>
      <c r="D477" s="2611"/>
      <c r="E477" s="2554"/>
      <c r="F477" s="1690" t="s">
        <v>1616</v>
      </c>
      <c r="G477" s="1246"/>
      <c r="H477" s="1540"/>
      <c r="I477" s="1540"/>
      <c r="J477" s="1626"/>
      <c r="K477" s="1599"/>
      <c r="L477" s="1541"/>
      <c r="M477" s="1541"/>
      <c r="N477" s="1629" t="str">
        <f t="shared" si="213"/>
        <v/>
      </c>
      <c r="O477" s="1626"/>
      <c r="P477" s="1599"/>
      <c r="Q477" s="1541"/>
      <c r="R477" s="1541"/>
      <c r="S477" s="1629" t="str">
        <f t="shared" si="214"/>
        <v/>
      </c>
      <c r="T477" s="1747"/>
      <c r="U477" s="1743"/>
      <c r="V477" s="1526"/>
      <c r="W477" s="1526"/>
      <c r="X477" s="1526"/>
      <c r="Y477" s="1528"/>
      <c r="Z477" s="1526"/>
      <c r="AA477" s="1545"/>
      <c r="AB477" s="1530"/>
      <c r="AC477" s="1805"/>
      <c r="AD477" s="1805"/>
      <c r="AE477" s="1805"/>
      <c r="AF477" s="1805"/>
      <c r="AG477" s="1545"/>
      <c r="AH477" s="1145"/>
    </row>
    <row r="478" spans="1:34" ht="15" customHeight="1">
      <c r="A478" s="580"/>
      <c r="B478" s="1656">
        <f t="shared" si="215"/>
        <v>14</v>
      </c>
      <c r="C478" s="2552" t="s">
        <v>1763</v>
      </c>
      <c r="D478" s="2611"/>
      <c r="E478" s="2554" t="s">
        <v>1615</v>
      </c>
      <c r="F478" s="1690" t="s">
        <v>1612</v>
      </c>
      <c r="G478" s="1246"/>
      <c r="H478" s="1540"/>
      <c r="I478" s="1540"/>
      <c r="J478" s="1626"/>
      <c r="K478" s="1599"/>
      <c r="L478" s="1541"/>
      <c r="M478" s="1541"/>
      <c r="N478" s="1629" t="str">
        <f t="shared" si="213"/>
        <v/>
      </c>
      <c r="O478" s="1626"/>
      <c r="P478" s="1599"/>
      <c r="Q478" s="1541"/>
      <c r="R478" s="1541"/>
      <c r="S478" s="1629" t="str">
        <f t="shared" si="214"/>
        <v/>
      </c>
      <c r="T478" s="1747"/>
      <c r="U478" s="1743"/>
      <c r="V478" s="1526"/>
      <c r="W478" s="1526"/>
      <c r="X478" s="1526"/>
      <c r="Y478" s="1528"/>
      <c r="Z478" s="1526"/>
      <c r="AA478" s="1545"/>
      <c r="AB478" s="1530"/>
      <c r="AC478" s="1805"/>
      <c r="AD478" s="1805"/>
      <c r="AE478" s="1805"/>
      <c r="AF478" s="1805"/>
      <c r="AG478" s="1545"/>
      <c r="AH478" s="1145"/>
    </row>
    <row r="479" spans="1:34" ht="15" customHeight="1">
      <c r="A479" s="580"/>
      <c r="B479" s="1656">
        <f t="shared" si="215"/>
        <v>15</v>
      </c>
      <c r="C479" s="2552"/>
      <c r="D479" s="2611"/>
      <c r="E479" s="2554"/>
      <c r="F479" s="1690" t="s">
        <v>1616</v>
      </c>
      <c r="G479" s="1246"/>
      <c r="H479" s="1540"/>
      <c r="I479" s="1540"/>
      <c r="J479" s="1626"/>
      <c r="K479" s="1599"/>
      <c r="L479" s="1541"/>
      <c r="M479" s="1541"/>
      <c r="N479" s="1629" t="str">
        <f t="shared" si="213"/>
        <v/>
      </c>
      <c r="O479" s="1626"/>
      <c r="P479" s="1599"/>
      <c r="Q479" s="1541"/>
      <c r="R479" s="1541"/>
      <c r="S479" s="1629" t="str">
        <f t="shared" si="214"/>
        <v/>
      </c>
      <c r="T479" s="1747"/>
      <c r="U479" s="1743"/>
      <c r="V479" s="1526"/>
      <c r="W479" s="1526"/>
      <c r="X479" s="1526"/>
      <c r="Y479" s="1528"/>
      <c r="Z479" s="1526"/>
      <c r="AA479" s="1545"/>
      <c r="AB479" s="1530"/>
      <c r="AC479" s="1805"/>
      <c r="AD479" s="1805"/>
      <c r="AE479" s="1805"/>
      <c r="AF479" s="1805"/>
      <c r="AG479" s="1545"/>
      <c r="AH479" s="1145"/>
    </row>
    <row r="480" spans="1:34" ht="15" customHeight="1">
      <c r="A480" s="580"/>
      <c r="B480" s="1656">
        <f t="shared" si="215"/>
        <v>16</v>
      </c>
      <c r="C480" s="2552"/>
      <c r="D480" s="2611"/>
      <c r="E480" s="2554" t="s">
        <v>1617</v>
      </c>
      <c r="F480" s="1690" t="s">
        <v>1612</v>
      </c>
      <c r="G480" s="1246"/>
      <c r="H480" s="1540"/>
      <c r="I480" s="1540"/>
      <c r="J480" s="1626"/>
      <c r="K480" s="1599"/>
      <c r="L480" s="1541"/>
      <c r="M480" s="1541"/>
      <c r="N480" s="1629" t="str">
        <f t="shared" si="213"/>
        <v/>
      </c>
      <c r="O480" s="1626"/>
      <c r="P480" s="1599"/>
      <c r="Q480" s="1541"/>
      <c r="R480" s="1541"/>
      <c r="S480" s="1629" t="str">
        <f t="shared" si="214"/>
        <v/>
      </c>
      <c r="T480" s="1747"/>
      <c r="U480" s="1743"/>
      <c r="V480" s="1526"/>
      <c r="W480" s="1526"/>
      <c r="X480" s="1526"/>
      <c r="Y480" s="1528"/>
      <c r="Z480" s="1526"/>
      <c r="AA480" s="1545"/>
      <c r="AB480" s="1530"/>
      <c r="AC480" s="1805"/>
      <c r="AD480" s="1805"/>
      <c r="AE480" s="1805"/>
      <c r="AF480" s="1805"/>
      <c r="AG480" s="1545"/>
      <c r="AH480" s="1145"/>
    </row>
    <row r="481" spans="1:34" ht="15" customHeight="1">
      <c r="A481" s="580"/>
      <c r="B481" s="1656">
        <f t="shared" si="215"/>
        <v>17</v>
      </c>
      <c r="C481" s="2552"/>
      <c r="D481" s="2611"/>
      <c r="E481" s="2554"/>
      <c r="F481" s="1690" t="s">
        <v>1616</v>
      </c>
      <c r="G481" s="1246"/>
      <c r="H481" s="1540"/>
      <c r="I481" s="1540"/>
      <c r="J481" s="1626"/>
      <c r="K481" s="1599"/>
      <c r="L481" s="1541"/>
      <c r="M481" s="1541"/>
      <c r="N481" s="1629" t="str">
        <f t="shared" si="213"/>
        <v/>
      </c>
      <c r="O481" s="1626"/>
      <c r="P481" s="1599"/>
      <c r="Q481" s="1541"/>
      <c r="R481" s="1541"/>
      <c r="S481" s="1629" t="str">
        <f t="shared" si="214"/>
        <v/>
      </c>
      <c r="T481" s="1747"/>
      <c r="U481" s="1743"/>
      <c r="V481" s="1526"/>
      <c r="W481" s="1526"/>
      <c r="X481" s="1526"/>
      <c r="Y481" s="1528"/>
      <c r="Z481" s="1526"/>
      <c r="AA481" s="1545"/>
      <c r="AB481" s="1530"/>
      <c r="AC481" s="1805"/>
      <c r="AD481" s="1805"/>
      <c r="AE481" s="1805"/>
      <c r="AF481" s="1805"/>
      <c r="AG481" s="1545"/>
      <c r="AH481" s="1145"/>
    </row>
    <row r="482" spans="1:34" ht="15" customHeight="1">
      <c r="A482" s="580"/>
      <c r="B482" s="1656">
        <f t="shared" si="215"/>
        <v>18</v>
      </c>
      <c r="C482" s="2552" t="s">
        <v>1764</v>
      </c>
      <c r="D482" s="2611"/>
      <c r="E482" s="2554" t="s">
        <v>1615</v>
      </c>
      <c r="F482" s="1690" t="s">
        <v>1612</v>
      </c>
      <c r="G482" s="1246"/>
      <c r="H482" s="1540"/>
      <c r="I482" s="1540"/>
      <c r="J482" s="1626"/>
      <c r="K482" s="1599"/>
      <c r="L482" s="1541"/>
      <c r="M482" s="1541"/>
      <c r="N482" s="1629" t="str">
        <f t="shared" si="213"/>
        <v/>
      </c>
      <c r="O482" s="1626"/>
      <c r="P482" s="1599"/>
      <c r="Q482" s="1541"/>
      <c r="R482" s="1541"/>
      <c r="S482" s="1629" t="str">
        <f t="shared" si="214"/>
        <v/>
      </c>
      <c r="T482" s="1747"/>
      <c r="U482" s="1743"/>
      <c r="V482" s="1526"/>
      <c r="W482" s="1526"/>
      <c r="X482" s="1526"/>
      <c r="Y482" s="1528"/>
      <c r="Z482" s="1526"/>
      <c r="AA482" s="1545"/>
      <c r="AB482" s="1530"/>
      <c r="AC482" s="1805"/>
      <c r="AD482" s="1805"/>
      <c r="AE482" s="1805"/>
      <c r="AF482" s="1805"/>
      <c r="AG482" s="1545"/>
      <c r="AH482" s="1145"/>
    </row>
    <row r="483" spans="1:34" ht="15" customHeight="1">
      <c r="A483" s="580"/>
      <c r="B483" s="1656">
        <f t="shared" si="215"/>
        <v>19</v>
      </c>
      <c r="C483" s="2552"/>
      <c r="D483" s="2611"/>
      <c r="E483" s="2554"/>
      <c r="F483" s="1690" t="s">
        <v>1616</v>
      </c>
      <c r="G483" s="1246"/>
      <c r="H483" s="1540"/>
      <c r="I483" s="1540"/>
      <c r="J483" s="1626"/>
      <c r="K483" s="1599"/>
      <c r="L483" s="1541"/>
      <c r="M483" s="1541"/>
      <c r="N483" s="1629" t="str">
        <f t="shared" si="213"/>
        <v/>
      </c>
      <c r="O483" s="1626"/>
      <c r="P483" s="1599"/>
      <c r="Q483" s="1541"/>
      <c r="R483" s="1541"/>
      <c r="S483" s="1629" t="str">
        <f t="shared" si="214"/>
        <v/>
      </c>
      <c r="T483" s="1747"/>
      <c r="U483" s="1743"/>
      <c r="V483" s="1526"/>
      <c r="W483" s="1526"/>
      <c r="X483" s="1526"/>
      <c r="Y483" s="1528"/>
      <c r="Z483" s="1526"/>
      <c r="AA483" s="1545"/>
      <c r="AB483" s="1530"/>
      <c r="AC483" s="1805"/>
      <c r="AD483" s="1805"/>
      <c r="AE483" s="1805"/>
      <c r="AF483" s="1805"/>
      <c r="AG483" s="1545"/>
      <c r="AH483" s="1145"/>
    </row>
    <row r="484" spans="1:34" ht="15" customHeight="1">
      <c r="A484" s="580"/>
      <c r="B484" s="1656">
        <f t="shared" si="215"/>
        <v>20</v>
      </c>
      <c r="C484" s="2552"/>
      <c r="D484" s="2611"/>
      <c r="E484" s="2554" t="s">
        <v>1617</v>
      </c>
      <c r="F484" s="1690" t="s">
        <v>1612</v>
      </c>
      <c r="G484" s="1246"/>
      <c r="H484" s="1540"/>
      <c r="I484" s="1540"/>
      <c r="J484" s="1626"/>
      <c r="K484" s="1599"/>
      <c r="L484" s="1541"/>
      <c r="M484" s="1541"/>
      <c r="N484" s="1629" t="str">
        <f t="shared" si="213"/>
        <v/>
      </c>
      <c r="O484" s="1626"/>
      <c r="P484" s="1599"/>
      <c r="Q484" s="1541"/>
      <c r="R484" s="1541"/>
      <c r="S484" s="1629" t="str">
        <f t="shared" si="214"/>
        <v/>
      </c>
      <c r="T484" s="1747"/>
      <c r="U484" s="1743"/>
      <c r="V484" s="1526"/>
      <c r="W484" s="1526"/>
      <c r="X484" s="1526"/>
      <c r="Y484" s="1528"/>
      <c r="Z484" s="1526"/>
      <c r="AA484" s="1545"/>
      <c r="AB484" s="1530"/>
      <c r="AC484" s="1805"/>
      <c r="AD484" s="1805"/>
      <c r="AE484" s="1805"/>
      <c r="AF484" s="1805"/>
      <c r="AG484" s="1545"/>
      <c r="AH484" s="1145"/>
    </row>
    <row r="485" spans="1:34" ht="15" customHeight="1">
      <c r="A485" s="580"/>
      <c r="B485" s="1656">
        <f t="shared" si="215"/>
        <v>21</v>
      </c>
      <c r="C485" s="2552"/>
      <c r="D485" s="2611"/>
      <c r="E485" s="2554"/>
      <c r="F485" s="1690" t="s">
        <v>1616</v>
      </c>
      <c r="G485" s="1246"/>
      <c r="H485" s="1540"/>
      <c r="I485" s="1540"/>
      <c r="J485" s="1626"/>
      <c r="K485" s="1599"/>
      <c r="L485" s="1541"/>
      <c r="M485" s="1541"/>
      <c r="N485" s="1629" t="str">
        <f t="shared" si="213"/>
        <v/>
      </c>
      <c r="O485" s="1626"/>
      <c r="P485" s="1599"/>
      <c r="Q485" s="1541"/>
      <c r="R485" s="1541"/>
      <c r="S485" s="1629" t="str">
        <f t="shared" si="214"/>
        <v/>
      </c>
      <c r="T485" s="1747"/>
      <c r="U485" s="1743"/>
      <c r="V485" s="1526"/>
      <c r="W485" s="1526"/>
      <c r="X485" s="1526"/>
      <c r="Y485" s="1528"/>
      <c r="Z485" s="1526"/>
      <c r="AA485" s="1545"/>
      <c r="AB485" s="1530"/>
      <c r="AC485" s="1805"/>
      <c r="AD485" s="1805"/>
      <c r="AE485" s="1805"/>
      <c r="AF485" s="1805"/>
      <c r="AG485" s="1545"/>
      <c r="AH485" s="1145"/>
    </row>
    <row r="486" spans="1:34" ht="15" customHeight="1">
      <c r="A486" s="580"/>
      <c r="B486" s="1656">
        <f t="shared" si="215"/>
        <v>22</v>
      </c>
      <c r="C486" s="2552" t="s">
        <v>1765</v>
      </c>
      <c r="D486" s="2611"/>
      <c r="E486" s="2554" t="s">
        <v>1615</v>
      </c>
      <c r="F486" s="1690" t="s">
        <v>1612</v>
      </c>
      <c r="G486" s="1246"/>
      <c r="H486" s="1540"/>
      <c r="I486" s="1540"/>
      <c r="J486" s="1626"/>
      <c r="K486" s="1599"/>
      <c r="L486" s="1541"/>
      <c r="M486" s="1541"/>
      <c r="N486" s="1629" t="str">
        <f t="shared" si="213"/>
        <v/>
      </c>
      <c r="O486" s="1626"/>
      <c r="P486" s="1599"/>
      <c r="Q486" s="1541"/>
      <c r="R486" s="1541"/>
      <c r="S486" s="1629" t="str">
        <f t="shared" si="214"/>
        <v/>
      </c>
      <c r="T486" s="1747"/>
      <c r="U486" s="1743"/>
      <c r="V486" s="1526"/>
      <c r="W486" s="1526"/>
      <c r="X486" s="1526"/>
      <c r="Y486" s="1528"/>
      <c r="Z486" s="1526"/>
      <c r="AA486" s="1545"/>
      <c r="AB486" s="1530"/>
      <c r="AC486" s="1805"/>
      <c r="AD486" s="1805"/>
      <c r="AE486" s="1805"/>
      <c r="AF486" s="1805"/>
      <c r="AG486" s="1545"/>
      <c r="AH486" s="1145"/>
    </row>
    <row r="487" spans="1:34" ht="15" customHeight="1">
      <c r="A487" s="580"/>
      <c r="B487" s="1656">
        <f t="shared" si="215"/>
        <v>23</v>
      </c>
      <c r="C487" s="2552"/>
      <c r="D487" s="2611"/>
      <c r="E487" s="2554"/>
      <c r="F487" s="1690" t="s">
        <v>1616</v>
      </c>
      <c r="G487" s="1246"/>
      <c r="H487" s="1540"/>
      <c r="I487" s="1540"/>
      <c r="J487" s="1626"/>
      <c r="K487" s="1599"/>
      <c r="L487" s="1541"/>
      <c r="M487" s="1541"/>
      <c r="N487" s="1629" t="str">
        <f t="shared" si="213"/>
        <v/>
      </c>
      <c r="O487" s="1626"/>
      <c r="P487" s="1599"/>
      <c r="Q487" s="1541"/>
      <c r="R487" s="1541"/>
      <c r="S487" s="1629" t="str">
        <f t="shared" si="214"/>
        <v/>
      </c>
      <c r="T487" s="1747"/>
      <c r="U487" s="1743"/>
      <c r="V487" s="1526"/>
      <c r="W487" s="1526"/>
      <c r="X487" s="1526"/>
      <c r="Y487" s="1528"/>
      <c r="Z487" s="1526"/>
      <c r="AA487" s="1545"/>
      <c r="AB487" s="1530"/>
      <c r="AC487" s="1805"/>
      <c r="AD487" s="1805"/>
      <c r="AE487" s="1805"/>
      <c r="AF487" s="1805"/>
      <c r="AG487" s="1545"/>
      <c r="AH487" s="1145"/>
    </row>
    <row r="488" spans="1:34" ht="15" customHeight="1">
      <c r="A488" s="580"/>
      <c r="B488" s="1656">
        <f t="shared" si="215"/>
        <v>24</v>
      </c>
      <c r="C488" s="2552"/>
      <c r="D488" s="2611"/>
      <c r="E488" s="2554" t="s">
        <v>1617</v>
      </c>
      <c r="F488" s="1690" t="s">
        <v>1612</v>
      </c>
      <c r="G488" s="1246"/>
      <c r="H488" s="1540"/>
      <c r="I488" s="1540"/>
      <c r="J488" s="1626"/>
      <c r="K488" s="1599"/>
      <c r="L488" s="1541"/>
      <c r="M488" s="1541"/>
      <c r="N488" s="1629" t="str">
        <f t="shared" si="213"/>
        <v/>
      </c>
      <c r="O488" s="1626"/>
      <c r="P488" s="1599"/>
      <c r="Q488" s="1541"/>
      <c r="R488" s="1541"/>
      <c r="S488" s="1629" t="str">
        <f t="shared" si="214"/>
        <v/>
      </c>
      <c r="T488" s="1747"/>
      <c r="U488" s="1743"/>
      <c r="V488" s="1526"/>
      <c r="W488" s="1526"/>
      <c r="X488" s="1526"/>
      <c r="Y488" s="1528"/>
      <c r="Z488" s="1526"/>
      <c r="AA488" s="1545"/>
      <c r="AB488" s="1530"/>
      <c r="AC488" s="1805"/>
      <c r="AD488" s="1805"/>
      <c r="AE488" s="1805"/>
      <c r="AF488" s="1805"/>
      <c r="AG488" s="1545"/>
      <c r="AH488" s="1145"/>
    </row>
    <row r="489" spans="1:34" ht="15" customHeight="1">
      <c r="A489" s="580"/>
      <c r="B489" s="1656">
        <f t="shared" si="215"/>
        <v>25</v>
      </c>
      <c r="C489" s="2552"/>
      <c r="D489" s="2611"/>
      <c r="E489" s="2554"/>
      <c r="F489" s="1690" t="s">
        <v>1616</v>
      </c>
      <c r="G489" s="1246"/>
      <c r="H489" s="1540"/>
      <c r="I489" s="1540"/>
      <c r="J489" s="1626"/>
      <c r="K489" s="1599"/>
      <c r="L489" s="1541"/>
      <c r="M489" s="1541"/>
      <c r="N489" s="1629" t="str">
        <f t="shared" si="213"/>
        <v/>
      </c>
      <c r="O489" s="1626"/>
      <c r="P489" s="1599"/>
      <c r="Q489" s="1541"/>
      <c r="R489" s="1541"/>
      <c r="S489" s="1629" t="str">
        <f t="shared" si="214"/>
        <v/>
      </c>
      <c r="T489" s="1747"/>
      <c r="U489" s="1743"/>
      <c r="V489" s="1526"/>
      <c r="W489" s="1526"/>
      <c r="X489" s="1526"/>
      <c r="Y489" s="1528"/>
      <c r="Z489" s="1526"/>
      <c r="AA489" s="1545"/>
      <c r="AB489" s="1530"/>
      <c r="AC489" s="1805"/>
      <c r="AD489" s="1805"/>
      <c r="AE489" s="1805"/>
      <c r="AF489" s="1805"/>
      <c r="AG489" s="1545"/>
      <c r="AH489" s="1145"/>
    </row>
    <row r="490" spans="1:34" ht="15" customHeight="1">
      <c r="A490" s="580"/>
      <c r="B490" s="1656">
        <f t="shared" si="215"/>
        <v>26</v>
      </c>
      <c r="C490" s="2552" t="s">
        <v>1766</v>
      </c>
      <c r="D490" s="2611"/>
      <c r="E490" s="2554" t="s">
        <v>1615</v>
      </c>
      <c r="F490" s="1690" t="s">
        <v>1612</v>
      </c>
      <c r="G490" s="1246"/>
      <c r="H490" s="1540"/>
      <c r="I490" s="1540"/>
      <c r="J490" s="1626"/>
      <c r="K490" s="1599"/>
      <c r="L490" s="1541"/>
      <c r="M490" s="1541"/>
      <c r="N490" s="1629" t="str">
        <f t="shared" si="213"/>
        <v/>
      </c>
      <c r="O490" s="1626"/>
      <c r="P490" s="1599"/>
      <c r="Q490" s="1541"/>
      <c r="R490" s="1541"/>
      <c r="S490" s="1629" t="str">
        <f t="shared" si="214"/>
        <v/>
      </c>
      <c r="T490" s="1747"/>
      <c r="U490" s="1743"/>
      <c r="V490" s="1526"/>
      <c r="W490" s="1526"/>
      <c r="X490" s="1526"/>
      <c r="Y490" s="1528"/>
      <c r="Z490" s="1526"/>
      <c r="AA490" s="1545"/>
      <c r="AB490" s="1530"/>
      <c r="AC490" s="1805"/>
      <c r="AD490" s="1805"/>
      <c r="AE490" s="1805"/>
      <c r="AF490" s="1805"/>
      <c r="AG490" s="1545"/>
      <c r="AH490" s="1145"/>
    </row>
    <row r="491" spans="1:34" ht="15" customHeight="1">
      <c r="A491" s="580"/>
      <c r="B491" s="1656">
        <f t="shared" si="215"/>
        <v>27</v>
      </c>
      <c r="C491" s="2552"/>
      <c r="D491" s="2611"/>
      <c r="E491" s="2554"/>
      <c r="F491" s="1690" t="s">
        <v>1616</v>
      </c>
      <c r="G491" s="1246"/>
      <c r="H491" s="1540"/>
      <c r="I491" s="1540"/>
      <c r="J491" s="1626"/>
      <c r="K491" s="1599"/>
      <c r="L491" s="1541"/>
      <c r="M491" s="1541"/>
      <c r="N491" s="1629" t="str">
        <f t="shared" si="213"/>
        <v/>
      </c>
      <c r="O491" s="1626"/>
      <c r="P491" s="1599"/>
      <c r="Q491" s="1541"/>
      <c r="R491" s="1541"/>
      <c r="S491" s="1629" t="str">
        <f t="shared" si="214"/>
        <v/>
      </c>
      <c r="T491" s="1747"/>
      <c r="U491" s="1743"/>
      <c r="V491" s="1526"/>
      <c r="W491" s="1526"/>
      <c r="X491" s="1526"/>
      <c r="Y491" s="1528"/>
      <c r="Z491" s="1526"/>
      <c r="AA491" s="1545"/>
      <c r="AB491" s="1530"/>
      <c r="AC491" s="1805"/>
      <c r="AD491" s="1805"/>
      <c r="AE491" s="1805"/>
      <c r="AF491" s="1805"/>
      <c r="AG491" s="1545"/>
      <c r="AH491" s="1145"/>
    </row>
    <row r="492" spans="1:34" ht="15" customHeight="1">
      <c r="A492" s="580"/>
      <c r="B492" s="1656">
        <f t="shared" si="215"/>
        <v>28</v>
      </c>
      <c r="C492" s="2552"/>
      <c r="D492" s="2611"/>
      <c r="E492" s="2554" t="s">
        <v>1617</v>
      </c>
      <c r="F492" s="1690" t="s">
        <v>1612</v>
      </c>
      <c r="G492" s="1246"/>
      <c r="H492" s="1540"/>
      <c r="I492" s="1540"/>
      <c r="J492" s="1626"/>
      <c r="K492" s="1599"/>
      <c r="L492" s="1541"/>
      <c r="M492" s="1541"/>
      <c r="N492" s="1629" t="str">
        <f t="shared" si="213"/>
        <v/>
      </c>
      <c r="O492" s="1626"/>
      <c r="P492" s="1599"/>
      <c r="Q492" s="1541"/>
      <c r="R492" s="1541"/>
      <c r="S492" s="1629" t="str">
        <f t="shared" si="214"/>
        <v/>
      </c>
      <c r="T492" s="1747"/>
      <c r="U492" s="1743"/>
      <c r="V492" s="1526"/>
      <c r="W492" s="1526"/>
      <c r="X492" s="1526"/>
      <c r="Y492" s="1528"/>
      <c r="Z492" s="1526"/>
      <c r="AA492" s="1545"/>
      <c r="AB492" s="1530"/>
      <c r="AC492" s="1805"/>
      <c r="AD492" s="1805"/>
      <c r="AE492" s="1805"/>
      <c r="AF492" s="1805"/>
      <c r="AG492" s="1545"/>
      <c r="AH492" s="1145"/>
    </row>
    <row r="493" spans="1:34" ht="15" customHeight="1">
      <c r="A493" s="580"/>
      <c r="B493" s="1656">
        <f t="shared" si="215"/>
        <v>29</v>
      </c>
      <c r="C493" s="2552"/>
      <c r="D493" s="2611"/>
      <c r="E493" s="2554"/>
      <c r="F493" s="1690" t="s">
        <v>1616</v>
      </c>
      <c r="G493" s="1246"/>
      <c r="H493" s="1540"/>
      <c r="I493" s="1540"/>
      <c r="J493" s="1626"/>
      <c r="K493" s="1599"/>
      <c r="L493" s="1541"/>
      <c r="M493" s="1541"/>
      <c r="N493" s="1629" t="str">
        <f t="shared" si="213"/>
        <v/>
      </c>
      <c r="O493" s="1626"/>
      <c r="P493" s="1599"/>
      <c r="Q493" s="1541"/>
      <c r="R493" s="1541"/>
      <c r="S493" s="1629" t="str">
        <f t="shared" si="214"/>
        <v/>
      </c>
      <c r="T493" s="1747"/>
      <c r="U493" s="1743"/>
      <c r="V493" s="1526"/>
      <c r="W493" s="1526"/>
      <c r="X493" s="1526"/>
      <c r="Y493" s="1528"/>
      <c r="Z493" s="1526"/>
      <c r="AA493" s="1545"/>
      <c r="AB493" s="1530"/>
      <c r="AC493" s="1805"/>
      <c r="AD493" s="1805"/>
      <c r="AE493" s="1805"/>
      <c r="AF493" s="1805"/>
      <c r="AG493" s="1545"/>
      <c r="AH493" s="1145"/>
    </row>
    <row r="494" spans="1:34" ht="15" customHeight="1">
      <c r="A494" s="580"/>
      <c r="B494" s="1656">
        <f t="shared" si="215"/>
        <v>30</v>
      </c>
      <c r="C494" s="2552" t="s">
        <v>1767</v>
      </c>
      <c r="D494" s="2611"/>
      <c r="E494" s="2554" t="s">
        <v>1615</v>
      </c>
      <c r="F494" s="1690" t="s">
        <v>1612</v>
      </c>
      <c r="G494" s="1246"/>
      <c r="H494" s="1540"/>
      <c r="I494" s="1540"/>
      <c r="J494" s="1626"/>
      <c r="K494" s="1599"/>
      <c r="L494" s="1541"/>
      <c r="M494" s="1541"/>
      <c r="N494" s="1629" t="str">
        <f t="shared" si="213"/>
        <v/>
      </c>
      <c r="O494" s="1626"/>
      <c r="P494" s="1599"/>
      <c r="Q494" s="1541"/>
      <c r="R494" s="1541"/>
      <c r="S494" s="1629" t="str">
        <f t="shared" si="214"/>
        <v/>
      </c>
      <c r="T494" s="1747"/>
      <c r="U494" s="1743"/>
      <c r="V494" s="1526"/>
      <c r="W494" s="1526"/>
      <c r="X494" s="1526"/>
      <c r="Y494" s="1528"/>
      <c r="Z494" s="1526"/>
      <c r="AA494" s="1545"/>
      <c r="AB494" s="1530"/>
      <c r="AC494" s="1805"/>
      <c r="AD494" s="1805"/>
      <c r="AE494" s="1805"/>
      <c r="AF494" s="1805"/>
      <c r="AG494" s="1545"/>
      <c r="AH494" s="1145"/>
    </row>
    <row r="495" spans="1:34" ht="15" customHeight="1">
      <c r="A495" s="580"/>
      <c r="B495" s="1656">
        <f t="shared" si="215"/>
        <v>31</v>
      </c>
      <c r="C495" s="2552"/>
      <c r="D495" s="2611"/>
      <c r="E495" s="2554"/>
      <c r="F495" s="1690" t="s">
        <v>1616</v>
      </c>
      <c r="G495" s="1246"/>
      <c r="H495" s="1540"/>
      <c r="I495" s="1540"/>
      <c r="J495" s="1626"/>
      <c r="K495" s="1599"/>
      <c r="L495" s="1541"/>
      <c r="M495" s="1541"/>
      <c r="N495" s="1629" t="str">
        <f t="shared" si="213"/>
        <v/>
      </c>
      <c r="O495" s="1626"/>
      <c r="P495" s="1599"/>
      <c r="Q495" s="1541"/>
      <c r="R495" s="1541"/>
      <c r="S495" s="1629" t="str">
        <f t="shared" si="214"/>
        <v/>
      </c>
      <c r="T495" s="1747"/>
      <c r="U495" s="1743"/>
      <c r="V495" s="1526"/>
      <c r="W495" s="1526"/>
      <c r="X495" s="1526"/>
      <c r="Y495" s="1528"/>
      <c r="Z495" s="1526"/>
      <c r="AA495" s="1545"/>
      <c r="AB495" s="1530"/>
      <c r="AC495" s="1805"/>
      <c r="AD495" s="1805"/>
      <c r="AE495" s="1805"/>
      <c r="AF495" s="1805"/>
      <c r="AG495" s="1545"/>
      <c r="AH495" s="1145"/>
    </row>
    <row r="496" spans="1:34" ht="15" customHeight="1">
      <c r="A496" s="580"/>
      <c r="B496" s="1656">
        <f t="shared" si="215"/>
        <v>32</v>
      </c>
      <c r="C496" s="2552"/>
      <c r="D496" s="2611"/>
      <c r="E496" s="2554" t="s">
        <v>1617</v>
      </c>
      <c r="F496" s="1690" t="s">
        <v>1612</v>
      </c>
      <c r="G496" s="1246"/>
      <c r="H496" s="1540"/>
      <c r="I496" s="1540"/>
      <c r="J496" s="1626"/>
      <c r="K496" s="1599"/>
      <c r="L496" s="1541"/>
      <c r="M496" s="1541"/>
      <c r="N496" s="1629" t="str">
        <f t="shared" si="213"/>
        <v/>
      </c>
      <c r="O496" s="1626"/>
      <c r="P496" s="1599"/>
      <c r="Q496" s="1541"/>
      <c r="R496" s="1541"/>
      <c r="S496" s="1629" t="str">
        <f t="shared" si="214"/>
        <v/>
      </c>
      <c r="T496" s="1747"/>
      <c r="U496" s="1743"/>
      <c r="V496" s="1526"/>
      <c r="W496" s="1526"/>
      <c r="X496" s="1526"/>
      <c r="Y496" s="1528"/>
      <c r="Z496" s="1526"/>
      <c r="AA496" s="1545"/>
      <c r="AB496" s="1530"/>
      <c r="AC496" s="1805"/>
      <c r="AD496" s="1805"/>
      <c r="AE496" s="1805"/>
      <c r="AF496" s="1805"/>
      <c r="AG496" s="1545"/>
      <c r="AH496" s="1145"/>
    </row>
    <row r="497" spans="1:34" ht="15" customHeight="1">
      <c r="A497" s="580"/>
      <c r="B497" s="1656">
        <f t="shared" si="215"/>
        <v>33</v>
      </c>
      <c r="C497" s="2552"/>
      <c r="D497" s="2611"/>
      <c r="E497" s="2554"/>
      <c r="F497" s="1690" t="s">
        <v>1616</v>
      </c>
      <c r="G497" s="1246"/>
      <c r="H497" s="1540"/>
      <c r="I497" s="1540"/>
      <c r="J497" s="1626"/>
      <c r="K497" s="1599"/>
      <c r="L497" s="1541"/>
      <c r="M497" s="1541"/>
      <c r="N497" s="1629" t="str">
        <f t="shared" si="213"/>
        <v/>
      </c>
      <c r="O497" s="1626"/>
      <c r="P497" s="1599"/>
      <c r="Q497" s="1541"/>
      <c r="R497" s="1541"/>
      <c r="S497" s="1629" t="str">
        <f t="shared" si="214"/>
        <v/>
      </c>
      <c r="T497" s="1747"/>
      <c r="U497" s="1743"/>
      <c r="V497" s="1526"/>
      <c r="W497" s="1526"/>
      <c r="X497" s="1526"/>
      <c r="Y497" s="1528"/>
      <c r="Z497" s="1526"/>
      <c r="AA497" s="1545"/>
      <c r="AB497" s="1530"/>
      <c r="AC497" s="1805"/>
      <c r="AD497" s="1805"/>
      <c r="AE497" s="1805"/>
      <c r="AF497" s="1805"/>
      <c r="AG497" s="1545"/>
      <c r="AH497" s="1145"/>
    </row>
    <row r="498" spans="1:34" ht="15" customHeight="1">
      <c r="A498" s="580"/>
      <c r="B498" s="1656">
        <f t="shared" si="215"/>
        <v>34</v>
      </c>
      <c r="C498" s="2552" t="s">
        <v>1768</v>
      </c>
      <c r="D498" s="2611"/>
      <c r="E498" s="2554" t="s">
        <v>1615</v>
      </c>
      <c r="F498" s="1690" t="s">
        <v>1612</v>
      </c>
      <c r="G498" s="1246"/>
      <c r="H498" s="1540"/>
      <c r="I498" s="1540"/>
      <c r="J498" s="1626"/>
      <c r="K498" s="1599"/>
      <c r="L498" s="1541"/>
      <c r="M498" s="1541"/>
      <c r="N498" s="1629" t="str">
        <f t="shared" si="213"/>
        <v/>
      </c>
      <c r="O498" s="1626"/>
      <c r="P498" s="1599"/>
      <c r="Q498" s="1541"/>
      <c r="R498" s="1541"/>
      <c r="S498" s="1629" t="str">
        <f t="shared" si="214"/>
        <v/>
      </c>
      <c r="T498" s="1747"/>
      <c r="U498" s="1743"/>
      <c r="V498" s="1526"/>
      <c r="W498" s="1526"/>
      <c r="X498" s="1526"/>
      <c r="Y498" s="1528"/>
      <c r="Z498" s="1526"/>
      <c r="AA498" s="1545"/>
      <c r="AB498" s="1530"/>
      <c r="AC498" s="1805"/>
      <c r="AD498" s="1805"/>
      <c r="AE498" s="1805"/>
      <c r="AF498" s="1805"/>
      <c r="AG498" s="1545"/>
      <c r="AH498" s="1145"/>
    </row>
    <row r="499" spans="1:34" ht="15" customHeight="1">
      <c r="A499" s="580"/>
      <c r="B499" s="1656">
        <f t="shared" si="215"/>
        <v>35</v>
      </c>
      <c r="C499" s="2552"/>
      <c r="D499" s="2611"/>
      <c r="E499" s="2554"/>
      <c r="F499" s="1690" t="s">
        <v>1616</v>
      </c>
      <c r="G499" s="1246"/>
      <c r="H499" s="1540"/>
      <c r="I499" s="1540"/>
      <c r="J499" s="1626"/>
      <c r="K499" s="1599"/>
      <c r="L499" s="1541"/>
      <c r="M499" s="1541"/>
      <c r="N499" s="1629" t="str">
        <f t="shared" si="213"/>
        <v/>
      </c>
      <c r="O499" s="1626"/>
      <c r="P499" s="1599"/>
      <c r="Q499" s="1541"/>
      <c r="R499" s="1541"/>
      <c r="S499" s="1629" t="str">
        <f t="shared" si="214"/>
        <v/>
      </c>
      <c r="T499" s="1747"/>
      <c r="U499" s="1743"/>
      <c r="V499" s="1526"/>
      <c r="W499" s="1526"/>
      <c r="X499" s="1526"/>
      <c r="Y499" s="1528"/>
      <c r="Z499" s="1526"/>
      <c r="AA499" s="1545"/>
      <c r="AB499" s="1530"/>
      <c r="AC499" s="1805"/>
      <c r="AD499" s="1805"/>
      <c r="AE499" s="1805"/>
      <c r="AF499" s="1805"/>
      <c r="AG499" s="1545"/>
      <c r="AH499" s="1145"/>
    </row>
    <row r="500" spans="1:34" ht="15" customHeight="1">
      <c r="A500" s="580"/>
      <c r="B500" s="1656">
        <f t="shared" si="215"/>
        <v>36</v>
      </c>
      <c r="C500" s="2552"/>
      <c r="D500" s="2611"/>
      <c r="E500" s="2554" t="s">
        <v>1617</v>
      </c>
      <c r="F500" s="1690" t="s">
        <v>1612</v>
      </c>
      <c r="G500" s="1246"/>
      <c r="H500" s="1540"/>
      <c r="I500" s="1540"/>
      <c r="J500" s="1626"/>
      <c r="K500" s="1599"/>
      <c r="L500" s="1541"/>
      <c r="M500" s="1541"/>
      <c r="N500" s="1629" t="str">
        <f t="shared" si="213"/>
        <v/>
      </c>
      <c r="O500" s="1626"/>
      <c r="P500" s="1599"/>
      <c r="Q500" s="1541"/>
      <c r="R500" s="1541"/>
      <c r="S500" s="1629" t="str">
        <f t="shared" si="214"/>
        <v/>
      </c>
      <c r="T500" s="1747"/>
      <c r="U500" s="1743"/>
      <c r="V500" s="1526"/>
      <c r="W500" s="1526"/>
      <c r="X500" s="1526"/>
      <c r="Y500" s="1528"/>
      <c r="Z500" s="1526"/>
      <c r="AA500" s="1545"/>
      <c r="AB500" s="1530"/>
      <c r="AC500" s="1805"/>
      <c r="AD500" s="1805"/>
      <c r="AE500" s="1805"/>
      <c r="AF500" s="1805"/>
      <c r="AG500" s="1545"/>
      <c r="AH500" s="1145"/>
    </row>
    <row r="501" spans="1:34" ht="15" customHeight="1">
      <c r="A501" s="580"/>
      <c r="B501" s="1656">
        <f t="shared" si="215"/>
        <v>37</v>
      </c>
      <c r="C501" s="2552"/>
      <c r="D501" s="2611"/>
      <c r="E501" s="2554"/>
      <c r="F501" s="1690" t="s">
        <v>1616</v>
      </c>
      <c r="G501" s="1246"/>
      <c r="H501" s="1540"/>
      <c r="I501" s="1540"/>
      <c r="J501" s="1626"/>
      <c r="K501" s="1599"/>
      <c r="L501" s="1541"/>
      <c r="M501" s="1541"/>
      <c r="N501" s="1629" t="str">
        <f t="shared" si="213"/>
        <v/>
      </c>
      <c r="O501" s="1626"/>
      <c r="P501" s="1599"/>
      <c r="Q501" s="1541"/>
      <c r="R501" s="1541"/>
      <c r="S501" s="1629" t="str">
        <f t="shared" si="214"/>
        <v/>
      </c>
      <c r="T501" s="1747"/>
      <c r="U501" s="1743"/>
      <c r="V501" s="1526"/>
      <c r="W501" s="1526"/>
      <c r="X501" s="1526"/>
      <c r="Y501" s="1528"/>
      <c r="Z501" s="1526"/>
      <c r="AA501" s="1545"/>
      <c r="AB501" s="1530"/>
      <c r="AC501" s="1805"/>
      <c r="AD501" s="1805"/>
      <c r="AE501" s="1805"/>
      <c r="AF501" s="1805"/>
      <c r="AG501" s="1545"/>
      <c r="AH501" s="1145"/>
    </row>
    <row r="502" spans="1:34" ht="15" customHeight="1">
      <c r="A502" s="580"/>
      <c r="B502" s="1656">
        <f t="shared" si="215"/>
        <v>38</v>
      </c>
      <c r="C502" s="2552" t="s">
        <v>1769</v>
      </c>
      <c r="D502" s="2611"/>
      <c r="E502" s="2554" t="s">
        <v>1615</v>
      </c>
      <c r="F502" s="1690" t="s">
        <v>1612</v>
      </c>
      <c r="G502" s="1246"/>
      <c r="H502" s="1540"/>
      <c r="I502" s="1540"/>
      <c r="J502" s="1626"/>
      <c r="K502" s="1599"/>
      <c r="L502" s="1541"/>
      <c r="M502" s="1541"/>
      <c r="N502" s="1629" t="str">
        <f t="shared" si="213"/>
        <v/>
      </c>
      <c r="O502" s="1626"/>
      <c r="P502" s="1599"/>
      <c r="Q502" s="1541"/>
      <c r="R502" s="1541"/>
      <c r="S502" s="1629" t="str">
        <f t="shared" si="214"/>
        <v/>
      </c>
      <c r="T502" s="1747"/>
      <c r="U502" s="1743"/>
      <c r="V502" s="1526"/>
      <c r="W502" s="1526"/>
      <c r="X502" s="1526"/>
      <c r="Y502" s="1528"/>
      <c r="Z502" s="1526"/>
      <c r="AA502" s="1545"/>
      <c r="AB502" s="1530"/>
      <c r="AC502" s="1805"/>
      <c r="AD502" s="1805"/>
      <c r="AE502" s="1805"/>
      <c r="AF502" s="1805"/>
      <c r="AG502" s="1545"/>
      <c r="AH502" s="1145"/>
    </row>
    <row r="503" spans="1:34" ht="15" customHeight="1">
      <c r="A503" s="580"/>
      <c r="B503" s="1656">
        <f t="shared" si="215"/>
        <v>39</v>
      </c>
      <c r="C503" s="2552"/>
      <c r="D503" s="2611"/>
      <c r="E503" s="2554"/>
      <c r="F503" s="1690" t="s">
        <v>1616</v>
      </c>
      <c r="G503" s="1246"/>
      <c r="H503" s="1540"/>
      <c r="I503" s="1540"/>
      <c r="J503" s="1626"/>
      <c r="K503" s="1599"/>
      <c r="L503" s="1541"/>
      <c r="M503" s="1541"/>
      <c r="N503" s="1629" t="str">
        <f t="shared" si="213"/>
        <v/>
      </c>
      <c r="O503" s="1626"/>
      <c r="P503" s="1599"/>
      <c r="Q503" s="1541"/>
      <c r="R503" s="1541"/>
      <c r="S503" s="1629" t="str">
        <f t="shared" si="214"/>
        <v/>
      </c>
      <c r="T503" s="1747"/>
      <c r="U503" s="1743"/>
      <c r="V503" s="1526"/>
      <c r="W503" s="1526"/>
      <c r="X503" s="1526"/>
      <c r="Y503" s="1528"/>
      <c r="Z503" s="1526"/>
      <c r="AA503" s="1545"/>
      <c r="AB503" s="1530"/>
      <c r="AC503" s="1805"/>
      <c r="AD503" s="1805"/>
      <c r="AE503" s="1805"/>
      <c r="AF503" s="1805"/>
      <c r="AG503" s="1545"/>
      <c r="AH503" s="1145"/>
    </row>
    <row r="504" spans="1:34" ht="15" customHeight="1">
      <c r="A504" s="580"/>
      <c r="B504" s="1656">
        <f t="shared" si="215"/>
        <v>40</v>
      </c>
      <c r="C504" s="2552"/>
      <c r="D504" s="2611"/>
      <c r="E504" s="2554" t="s">
        <v>1617</v>
      </c>
      <c r="F504" s="1690" t="s">
        <v>1612</v>
      </c>
      <c r="G504" s="1246"/>
      <c r="H504" s="1540"/>
      <c r="I504" s="1540"/>
      <c r="J504" s="1626"/>
      <c r="K504" s="1599"/>
      <c r="L504" s="1541"/>
      <c r="M504" s="1541"/>
      <c r="N504" s="1629" t="str">
        <f t="shared" si="213"/>
        <v/>
      </c>
      <c r="O504" s="1626"/>
      <c r="P504" s="1599"/>
      <c r="Q504" s="1541"/>
      <c r="R504" s="1541"/>
      <c r="S504" s="1629" t="str">
        <f t="shared" si="214"/>
        <v/>
      </c>
      <c r="T504" s="1747"/>
      <c r="U504" s="1743"/>
      <c r="V504" s="1526"/>
      <c r="W504" s="1526"/>
      <c r="X504" s="1526"/>
      <c r="Y504" s="1528"/>
      <c r="Z504" s="1526"/>
      <c r="AA504" s="1545"/>
      <c r="AB504" s="1530"/>
      <c r="AC504" s="1805"/>
      <c r="AD504" s="1805"/>
      <c r="AE504" s="1805"/>
      <c r="AF504" s="1805"/>
      <c r="AG504" s="1545"/>
      <c r="AH504" s="1145"/>
    </row>
    <row r="505" spans="1:34" ht="15" customHeight="1">
      <c r="A505" s="580"/>
      <c r="B505" s="1656">
        <f t="shared" si="215"/>
        <v>41</v>
      </c>
      <c r="C505" s="2552"/>
      <c r="D505" s="2611"/>
      <c r="E505" s="2554"/>
      <c r="F505" s="1690" t="s">
        <v>1616</v>
      </c>
      <c r="G505" s="1246"/>
      <c r="H505" s="1540"/>
      <c r="I505" s="1540"/>
      <c r="J505" s="1626"/>
      <c r="K505" s="1599"/>
      <c r="L505" s="1541"/>
      <c r="M505" s="1541"/>
      <c r="N505" s="1629" t="str">
        <f t="shared" si="213"/>
        <v/>
      </c>
      <c r="O505" s="1626"/>
      <c r="P505" s="1599"/>
      <c r="Q505" s="1541"/>
      <c r="R505" s="1541"/>
      <c r="S505" s="1629" t="str">
        <f t="shared" si="214"/>
        <v/>
      </c>
      <c r="T505" s="1747"/>
      <c r="U505" s="1743"/>
      <c r="V505" s="1526"/>
      <c r="W505" s="1526"/>
      <c r="X505" s="1526"/>
      <c r="Y505" s="1528"/>
      <c r="Z505" s="1526"/>
      <c r="AA505" s="1545"/>
      <c r="AB505" s="1530"/>
      <c r="AC505" s="1805"/>
      <c r="AD505" s="1805"/>
      <c r="AE505" s="1805"/>
      <c r="AF505" s="1805"/>
      <c r="AG505" s="1545"/>
      <c r="AH505" s="1145"/>
    </row>
    <row r="506" spans="1:34" ht="15" customHeight="1">
      <c r="A506" s="580"/>
      <c r="B506" s="1656">
        <f t="shared" si="215"/>
        <v>42</v>
      </c>
      <c r="C506" s="2552" t="s">
        <v>1770</v>
      </c>
      <c r="D506" s="2611"/>
      <c r="E506" s="2554" t="s">
        <v>1615</v>
      </c>
      <c r="F506" s="1690" t="s">
        <v>1612</v>
      </c>
      <c r="G506" s="1246"/>
      <c r="H506" s="1540"/>
      <c r="I506" s="1540"/>
      <c r="J506" s="1626"/>
      <c r="K506" s="1599"/>
      <c r="L506" s="1541"/>
      <c r="M506" s="1541"/>
      <c r="N506" s="1629" t="str">
        <f t="shared" si="213"/>
        <v/>
      </c>
      <c r="O506" s="1626"/>
      <c r="P506" s="1599"/>
      <c r="Q506" s="1541"/>
      <c r="R506" s="1541"/>
      <c r="S506" s="1629" t="str">
        <f t="shared" si="214"/>
        <v/>
      </c>
      <c r="T506" s="1747"/>
      <c r="U506" s="1743"/>
      <c r="V506" s="1526"/>
      <c r="W506" s="1526"/>
      <c r="X506" s="1526"/>
      <c r="Y506" s="1528"/>
      <c r="Z506" s="1526"/>
      <c r="AA506" s="1545"/>
      <c r="AB506" s="1530"/>
      <c r="AC506" s="1805"/>
      <c r="AD506" s="1805"/>
      <c r="AE506" s="1805"/>
      <c r="AF506" s="1805"/>
      <c r="AG506" s="1545"/>
      <c r="AH506" s="1145"/>
    </row>
    <row r="507" spans="1:34" ht="15" customHeight="1">
      <c r="A507" s="580"/>
      <c r="B507" s="1656">
        <f t="shared" si="215"/>
        <v>43</v>
      </c>
      <c r="C507" s="2552"/>
      <c r="D507" s="2611"/>
      <c r="E507" s="2554"/>
      <c r="F507" s="1690" t="s">
        <v>1616</v>
      </c>
      <c r="G507" s="1246"/>
      <c r="H507" s="1540"/>
      <c r="I507" s="1540"/>
      <c r="J507" s="1626"/>
      <c r="K507" s="1599"/>
      <c r="L507" s="1541"/>
      <c r="M507" s="1541"/>
      <c r="N507" s="1629" t="str">
        <f t="shared" si="213"/>
        <v/>
      </c>
      <c r="O507" s="1626"/>
      <c r="P507" s="1599"/>
      <c r="Q507" s="1541"/>
      <c r="R507" s="1541"/>
      <c r="S507" s="1629" t="str">
        <f t="shared" si="214"/>
        <v/>
      </c>
      <c r="T507" s="1747"/>
      <c r="U507" s="1743"/>
      <c r="V507" s="1526"/>
      <c r="W507" s="1526"/>
      <c r="X507" s="1526"/>
      <c r="Y507" s="1528"/>
      <c r="Z507" s="1526"/>
      <c r="AA507" s="1545"/>
      <c r="AB507" s="1530"/>
      <c r="AC507" s="1805"/>
      <c r="AD507" s="1805"/>
      <c r="AE507" s="1805"/>
      <c r="AF507" s="1805"/>
      <c r="AG507" s="1545"/>
      <c r="AH507" s="1145"/>
    </row>
    <row r="508" spans="1:34" ht="15" customHeight="1">
      <c r="A508" s="580"/>
      <c r="B508" s="1656">
        <f t="shared" si="215"/>
        <v>44</v>
      </c>
      <c r="C508" s="2552"/>
      <c r="D508" s="2611"/>
      <c r="E508" s="2554" t="s">
        <v>1617</v>
      </c>
      <c r="F508" s="1690" t="s">
        <v>1612</v>
      </c>
      <c r="G508" s="1246"/>
      <c r="H508" s="1540"/>
      <c r="I508" s="1540"/>
      <c r="J508" s="1626"/>
      <c r="K508" s="1599"/>
      <c r="L508" s="1541"/>
      <c r="M508" s="1541"/>
      <c r="N508" s="1629" t="str">
        <f t="shared" si="213"/>
        <v/>
      </c>
      <c r="O508" s="1626"/>
      <c r="P508" s="1599"/>
      <c r="Q508" s="1541"/>
      <c r="R508" s="1541"/>
      <c r="S508" s="1629" t="str">
        <f t="shared" si="214"/>
        <v/>
      </c>
      <c r="T508" s="1747"/>
      <c r="U508" s="1743"/>
      <c r="V508" s="1526"/>
      <c r="W508" s="1526"/>
      <c r="X508" s="1526"/>
      <c r="Y508" s="1528"/>
      <c r="Z508" s="1526"/>
      <c r="AA508" s="1545"/>
      <c r="AB508" s="1530"/>
      <c r="AC508" s="1805"/>
      <c r="AD508" s="1805"/>
      <c r="AE508" s="1805"/>
      <c r="AF508" s="1805"/>
      <c r="AG508" s="1545"/>
      <c r="AH508" s="1145"/>
    </row>
    <row r="509" spans="1:34" ht="15" customHeight="1">
      <c r="A509" s="580"/>
      <c r="B509" s="1656">
        <f t="shared" si="215"/>
        <v>45</v>
      </c>
      <c r="C509" s="2552"/>
      <c r="D509" s="2611"/>
      <c r="E509" s="2554"/>
      <c r="F509" s="1690" t="s">
        <v>1616</v>
      </c>
      <c r="G509" s="1246"/>
      <c r="H509" s="1540"/>
      <c r="I509" s="1540"/>
      <c r="J509" s="1626"/>
      <c r="K509" s="1599"/>
      <c r="L509" s="1541"/>
      <c r="M509" s="1541"/>
      <c r="N509" s="1629" t="str">
        <f t="shared" si="213"/>
        <v/>
      </c>
      <c r="O509" s="1626"/>
      <c r="P509" s="1599"/>
      <c r="Q509" s="1541"/>
      <c r="R509" s="1541"/>
      <c r="S509" s="1629" t="str">
        <f t="shared" si="214"/>
        <v/>
      </c>
      <c r="T509" s="1747"/>
      <c r="U509" s="1743"/>
      <c r="V509" s="1526"/>
      <c r="W509" s="1526"/>
      <c r="X509" s="1526"/>
      <c r="Y509" s="1528"/>
      <c r="Z509" s="1526"/>
      <c r="AA509" s="1545"/>
      <c r="AB509" s="1530"/>
      <c r="AC509" s="1805"/>
      <c r="AD509" s="1805"/>
      <c r="AE509" s="1805"/>
      <c r="AF509" s="1805"/>
      <c r="AG509" s="1545"/>
      <c r="AH509" s="1145"/>
    </row>
    <row r="510" spans="1:34" ht="15" customHeight="1">
      <c r="A510" s="580"/>
      <c r="B510" s="1656">
        <f t="shared" si="215"/>
        <v>46</v>
      </c>
      <c r="C510" s="2552" t="s">
        <v>1771</v>
      </c>
      <c r="D510" s="2611"/>
      <c r="E510" s="2554" t="s">
        <v>1615</v>
      </c>
      <c r="F510" s="1690" t="s">
        <v>1612</v>
      </c>
      <c r="G510" s="1246"/>
      <c r="H510" s="1540"/>
      <c r="I510" s="1540"/>
      <c r="J510" s="1626"/>
      <c r="K510" s="1599"/>
      <c r="L510" s="1541"/>
      <c r="M510" s="1541"/>
      <c r="N510" s="1629" t="str">
        <f t="shared" si="213"/>
        <v/>
      </c>
      <c r="O510" s="1626"/>
      <c r="P510" s="1599"/>
      <c r="Q510" s="1541"/>
      <c r="R510" s="1541"/>
      <c r="S510" s="1629" t="str">
        <f t="shared" si="214"/>
        <v/>
      </c>
      <c r="T510" s="1747"/>
      <c r="U510" s="1743"/>
      <c r="V510" s="1526"/>
      <c r="W510" s="1526"/>
      <c r="X510" s="1526"/>
      <c r="Y510" s="1528"/>
      <c r="Z510" s="1526"/>
      <c r="AA510" s="1545"/>
      <c r="AB510" s="1530"/>
      <c r="AC510" s="1805"/>
      <c r="AD510" s="1805"/>
      <c r="AE510" s="1805"/>
      <c r="AF510" s="1805"/>
      <c r="AG510" s="1545"/>
      <c r="AH510" s="1145"/>
    </row>
    <row r="511" spans="1:34" ht="15" customHeight="1">
      <c r="A511" s="580"/>
      <c r="B511" s="1656">
        <f t="shared" si="215"/>
        <v>47</v>
      </c>
      <c r="C511" s="2552"/>
      <c r="D511" s="2611"/>
      <c r="E511" s="2554"/>
      <c r="F511" s="1690" t="s">
        <v>1616</v>
      </c>
      <c r="G511" s="1246"/>
      <c r="H511" s="1540"/>
      <c r="I511" s="1540"/>
      <c r="J511" s="1626"/>
      <c r="K511" s="1599"/>
      <c r="L511" s="1541"/>
      <c r="M511" s="1541"/>
      <c r="N511" s="1629" t="str">
        <f t="shared" si="213"/>
        <v/>
      </c>
      <c r="O511" s="1626"/>
      <c r="P511" s="1599"/>
      <c r="Q511" s="1541"/>
      <c r="R511" s="1541"/>
      <c r="S511" s="1629" t="str">
        <f t="shared" si="214"/>
        <v/>
      </c>
      <c r="T511" s="1747"/>
      <c r="U511" s="1743"/>
      <c r="V511" s="1526"/>
      <c r="W511" s="1526"/>
      <c r="X511" s="1526"/>
      <c r="Y511" s="1528"/>
      <c r="Z511" s="1526"/>
      <c r="AA511" s="1545"/>
      <c r="AB511" s="1530"/>
      <c r="AC511" s="1805"/>
      <c r="AD511" s="1805"/>
      <c r="AE511" s="1805"/>
      <c r="AF511" s="1805"/>
      <c r="AG511" s="1545"/>
      <c r="AH511" s="1145"/>
    </row>
    <row r="512" spans="1:34" ht="15" customHeight="1">
      <c r="A512" s="580"/>
      <c r="B512" s="1656">
        <f t="shared" si="215"/>
        <v>48</v>
      </c>
      <c r="C512" s="2552"/>
      <c r="D512" s="2611"/>
      <c r="E512" s="2554" t="s">
        <v>1617</v>
      </c>
      <c r="F512" s="1690" t="s">
        <v>1612</v>
      </c>
      <c r="G512" s="1246"/>
      <c r="H512" s="1540"/>
      <c r="I512" s="1540"/>
      <c r="J512" s="1626"/>
      <c r="K512" s="1599"/>
      <c r="L512" s="1541"/>
      <c r="M512" s="1541"/>
      <c r="N512" s="1629" t="str">
        <f t="shared" si="213"/>
        <v/>
      </c>
      <c r="O512" s="1626"/>
      <c r="P512" s="1599"/>
      <c r="Q512" s="1541"/>
      <c r="R512" s="1541"/>
      <c r="S512" s="1629" t="str">
        <f t="shared" si="214"/>
        <v/>
      </c>
      <c r="T512" s="1747"/>
      <c r="U512" s="1743"/>
      <c r="V512" s="1526"/>
      <c r="W512" s="1526"/>
      <c r="X512" s="1526"/>
      <c r="Y512" s="1528"/>
      <c r="Z512" s="1526"/>
      <c r="AA512" s="1545"/>
      <c r="AB512" s="1530"/>
      <c r="AC512" s="1805"/>
      <c r="AD512" s="1805"/>
      <c r="AE512" s="1805"/>
      <c r="AF512" s="1805"/>
      <c r="AG512" s="1545"/>
      <c r="AH512" s="1145"/>
    </row>
    <row r="513" spans="1:34" ht="15" customHeight="1">
      <c r="A513" s="580"/>
      <c r="B513" s="1657">
        <f t="shared" si="215"/>
        <v>49</v>
      </c>
      <c r="C513" s="2568"/>
      <c r="D513" s="2612"/>
      <c r="E513" s="2555"/>
      <c r="F513" s="1714" t="s">
        <v>1616</v>
      </c>
      <c r="G513" s="2091"/>
      <c r="H513" s="1547"/>
      <c r="I513" s="1547"/>
      <c r="J513" s="1627"/>
      <c r="K513" s="1621"/>
      <c r="L513" s="1532"/>
      <c r="M513" s="1532"/>
      <c r="N513" s="1685" t="str">
        <f t="shared" si="213"/>
        <v/>
      </c>
      <c r="O513" s="1627"/>
      <c r="P513" s="1621"/>
      <c r="Q513" s="1532"/>
      <c r="R513" s="1532"/>
      <c r="S513" s="1685" t="str">
        <f t="shared" si="214"/>
        <v/>
      </c>
      <c r="T513" s="1888"/>
      <c r="U513" s="1889"/>
      <c r="V513" s="1715"/>
      <c r="W513" s="1715"/>
      <c r="X513" s="1715"/>
      <c r="Y513" s="1716"/>
      <c r="Z513" s="1715"/>
      <c r="AA513" s="1717"/>
      <c r="AB513" s="1718"/>
      <c r="AC513" s="1805"/>
      <c r="AD513" s="1805"/>
      <c r="AE513" s="1805"/>
      <c r="AF513" s="1805"/>
      <c r="AG513" s="1717"/>
      <c r="AH513" s="1145"/>
    </row>
    <row r="514" spans="1:34" ht="15" customHeight="1">
      <c r="A514" s="580"/>
      <c r="B514" s="1682">
        <f>B513+1</f>
        <v>50</v>
      </c>
      <c r="C514" s="1693" t="s">
        <v>1497</v>
      </c>
      <c r="D514" s="1712"/>
      <c r="E514" s="1681"/>
      <c r="F514" s="2357"/>
      <c r="G514" s="1371">
        <f t="shared" ref="G514:M514" si="216">SUM(G465:G513)</f>
        <v>0</v>
      </c>
      <c r="H514" s="1622">
        <f t="shared" si="216"/>
        <v>0</v>
      </c>
      <c r="I514" s="1622">
        <f t="shared" si="216"/>
        <v>0</v>
      </c>
      <c r="J514" s="1908">
        <f t="shared" si="216"/>
        <v>0</v>
      </c>
      <c r="K514" s="1622">
        <f t="shared" si="216"/>
        <v>0</v>
      </c>
      <c r="L514" s="1622">
        <f t="shared" si="216"/>
        <v>0</v>
      </c>
      <c r="M514" s="1622">
        <f t="shared" si="216"/>
        <v>0</v>
      </c>
      <c r="N514" s="1625" t="str">
        <f t="shared" si="213"/>
        <v/>
      </c>
      <c r="O514" s="1908">
        <f>SUM(O465:O513)</f>
        <v>0</v>
      </c>
      <c r="P514" s="1622">
        <f>SUM(P465:P513)</f>
        <v>0</v>
      </c>
      <c r="Q514" s="1622">
        <f>SUM(Q465:Q513)</f>
        <v>0</v>
      </c>
      <c r="R514" s="1622">
        <f>SUM(R465:R513)</f>
        <v>0</v>
      </c>
      <c r="S514" s="1625" t="str">
        <f t="shared" si="214"/>
        <v/>
      </c>
      <c r="T514" s="1688"/>
      <c r="U514" s="1886"/>
      <c r="V514" s="1568"/>
      <c r="W514" s="1568"/>
      <c r="X514" s="1568"/>
      <c r="Y514" s="1576"/>
      <c r="Z514" s="1568"/>
      <c r="AA514" s="1573"/>
      <c r="AB514" s="1574"/>
      <c r="AC514" s="1805"/>
      <c r="AD514" s="1805"/>
      <c r="AE514" s="1805"/>
      <c r="AF514" s="1805"/>
      <c r="AG514" s="1573"/>
      <c r="AH514" s="1145"/>
    </row>
    <row r="515" spans="1:34" s="965" customFormat="1" ht="45" customHeight="1">
      <c r="A515" s="1452" t="s">
        <v>1701</v>
      </c>
      <c r="B515" s="1807"/>
      <c r="C515" s="1579"/>
      <c r="D515" s="1185"/>
      <c r="E515" s="1185"/>
      <c r="F515" s="1185"/>
      <c r="G515" s="1169"/>
      <c r="H515" s="1185"/>
      <c r="I515" s="1185"/>
      <c r="AC515" s="1805"/>
      <c r="AD515" s="1805"/>
      <c r="AE515" s="1805"/>
      <c r="AF515" s="1805"/>
      <c r="AH515" s="1145"/>
    </row>
    <row r="516" spans="1:34" ht="42" customHeight="1">
      <c r="A516" s="1516"/>
      <c r="B516" s="1442"/>
      <c r="C516" s="1961" t="s">
        <v>1759</v>
      </c>
      <c r="D516" s="1845" t="s">
        <v>1733</v>
      </c>
      <c r="E516" s="1616" t="s">
        <v>1611</v>
      </c>
      <c r="F516" s="1616" t="s">
        <v>1612</v>
      </c>
      <c r="G516" s="1720"/>
      <c r="H516" s="1689"/>
      <c r="I516" s="1577"/>
      <c r="J516" s="1719"/>
      <c r="K516" s="1578"/>
      <c r="L516" s="1689"/>
      <c r="M516" s="1689"/>
      <c r="N516" s="1577"/>
      <c r="O516" s="1719"/>
      <c r="P516" s="1578"/>
      <c r="Q516" s="1689"/>
      <c r="R516" s="1689"/>
      <c r="S516" s="1577"/>
      <c r="T516" s="1719"/>
      <c r="U516" s="1578"/>
      <c r="V516" s="1689"/>
      <c r="W516" s="1689"/>
      <c r="X516" s="1689"/>
      <c r="Y516" s="1689"/>
      <c r="Z516" s="1689"/>
      <c r="AA516" s="1689"/>
      <c r="AB516" s="1577"/>
      <c r="AC516" s="1805"/>
      <c r="AD516" s="1805"/>
      <c r="AE516" s="1805"/>
      <c r="AF516" s="1805"/>
      <c r="AG516" s="1577"/>
      <c r="AH516" s="1145"/>
    </row>
    <row r="517" spans="1:34" ht="15" customHeight="1">
      <c r="A517" s="1516"/>
      <c r="B517" s="1671">
        <v>1</v>
      </c>
      <c r="C517" s="1618"/>
      <c r="D517" s="1692" t="s">
        <v>1613</v>
      </c>
      <c r="E517" s="1615"/>
      <c r="F517" s="1617"/>
      <c r="G517" s="1328"/>
      <c r="H517" s="1569"/>
      <c r="I517" s="1569"/>
      <c r="J517" s="1710"/>
      <c r="K517" s="1756"/>
      <c r="L517" s="1570"/>
      <c r="M517" s="1570"/>
      <c r="N517" s="1625" t="str">
        <f t="shared" ref="N517:N566" si="217">IF(K517&gt;0,M517/K517, "")</f>
        <v/>
      </c>
      <c r="O517" s="1710"/>
      <c r="P517" s="1756"/>
      <c r="Q517" s="1570"/>
      <c r="R517" s="1570"/>
      <c r="S517" s="1625" t="str">
        <f t="shared" ref="S517:S566" si="218">IF(P517&gt;0,R517/P517, "")</f>
        <v/>
      </c>
      <c r="T517" s="1710"/>
      <c r="U517" s="1756"/>
      <c r="V517" s="1571"/>
      <c r="W517" s="1572"/>
      <c r="X517" s="1572"/>
      <c r="Y517" s="1570"/>
      <c r="Z517" s="1638" t="str">
        <f t="shared" ref="Z517:Z566" si="219">IF(T517&gt;0,Y517/T517, "")</f>
        <v/>
      </c>
      <c r="AA517" s="1570"/>
      <c r="AB517" s="1711"/>
      <c r="AC517" s="1805"/>
      <c r="AD517" s="1805"/>
      <c r="AE517" s="1805"/>
      <c r="AF517" s="1805"/>
      <c r="AG517" s="1777">
        <f t="shared" ref="AG517:AG566" si="220">T517-U517</f>
        <v>0</v>
      </c>
      <c r="AH517" s="1145"/>
    </row>
    <row r="518" spans="1:34" ht="15" customHeight="1">
      <c r="A518" s="580"/>
      <c r="B518" s="1518">
        <f>B517+1</f>
        <v>2</v>
      </c>
      <c r="C518" s="2569" t="s">
        <v>1760</v>
      </c>
      <c r="D518" s="2613" t="s">
        <v>1614</v>
      </c>
      <c r="E518" s="2565" t="s">
        <v>1615</v>
      </c>
      <c r="F518" s="1713" t="s">
        <v>1612</v>
      </c>
      <c r="G518" s="1244"/>
      <c r="H518" s="1559"/>
      <c r="I518" s="1559"/>
      <c r="J518" s="1624"/>
      <c r="K518" s="1620"/>
      <c r="L518" s="1536"/>
      <c r="M518" s="1536"/>
      <c r="N518" s="1628" t="str">
        <f t="shared" si="217"/>
        <v/>
      </c>
      <c r="O518" s="1624"/>
      <c r="P518" s="1620"/>
      <c r="Q518" s="1536"/>
      <c r="R518" s="1536"/>
      <c r="S518" s="1628" t="str">
        <f t="shared" si="218"/>
        <v/>
      </c>
      <c r="T518" s="1624"/>
      <c r="U518" s="1620"/>
      <c r="V518" s="1537"/>
      <c r="W518" s="1538"/>
      <c r="X518" s="1538"/>
      <c r="Y518" s="1536"/>
      <c r="Z518" s="1634" t="str">
        <f t="shared" si="219"/>
        <v/>
      </c>
      <c r="AA518" s="1536"/>
      <c r="AB518" s="1667"/>
      <c r="AC518" s="1805"/>
      <c r="AD518" s="1805"/>
      <c r="AE518" s="1805"/>
      <c r="AF518" s="1805"/>
      <c r="AG518" s="1920">
        <f t="shared" si="220"/>
        <v>0</v>
      </c>
      <c r="AH518" s="1145"/>
    </row>
    <row r="519" spans="1:34" ht="15" customHeight="1">
      <c r="A519" s="580"/>
      <c r="B519" s="1656">
        <f t="shared" ref="B519:B565" si="221">B518+1</f>
        <v>3</v>
      </c>
      <c r="C519" s="2552"/>
      <c r="D519" s="2611"/>
      <c r="E519" s="2554"/>
      <c r="F519" s="1690" t="s">
        <v>1616</v>
      </c>
      <c r="G519" s="1246"/>
      <c r="H519" s="1540"/>
      <c r="I519" s="1540"/>
      <c r="J519" s="1626"/>
      <c r="K519" s="1599"/>
      <c r="L519" s="1541"/>
      <c r="M519" s="1541"/>
      <c r="N519" s="1629" t="str">
        <f t="shared" si="217"/>
        <v/>
      </c>
      <c r="O519" s="1626"/>
      <c r="P519" s="1599"/>
      <c r="Q519" s="1541"/>
      <c r="R519" s="1541"/>
      <c r="S519" s="1629" t="str">
        <f t="shared" si="218"/>
        <v/>
      </c>
      <c r="T519" s="1626"/>
      <c r="U519" s="1599"/>
      <c r="V519" s="1542"/>
      <c r="W519" s="1543"/>
      <c r="X519" s="1543"/>
      <c r="Y519" s="1541"/>
      <c r="Z519" s="1635" t="str">
        <f t="shared" si="219"/>
        <v/>
      </c>
      <c r="AA519" s="1541"/>
      <c r="AB519" s="1668"/>
      <c r="AC519" s="1805"/>
      <c r="AD519" s="1805"/>
      <c r="AE519" s="1805"/>
      <c r="AF519" s="1805"/>
      <c r="AG519" s="1911">
        <f t="shared" si="220"/>
        <v>0</v>
      </c>
      <c r="AH519" s="1145"/>
    </row>
    <row r="520" spans="1:34" ht="15" customHeight="1">
      <c r="A520" s="580"/>
      <c r="B520" s="1656">
        <f t="shared" si="221"/>
        <v>4</v>
      </c>
      <c r="C520" s="2552"/>
      <c r="D520" s="2611"/>
      <c r="E520" s="2554" t="s">
        <v>1617</v>
      </c>
      <c r="F520" s="1690" t="s">
        <v>1612</v>
      </c>
      <c r="G520" s="1246"/>
      <c r="H520" s="1540"/>
      <c r="I520" s="1540"/>
      <c r="J520" s="1626"/>
      <c r="K520" s="1599"/>
      <c r="L520" s="1541"/>
      <c r="M520" s="1541"/>
      <c r="N520" s="1629" t="str">
        <f t="shared" si="217"/>
        <v/>
      </c>
      <c r="O520" s="1626"/>
      <c r="P520" s="1599"/>
      <c r="Q520" s="1541"/>
      <c r="R520" s="1541"/>
      <c r="S520" s="1629" t="str">
        <f t="shared" si="218"/>
        <v/>
      </c>
      <c r="T520" s="1626"/>
      <c r="U520" s="1599"/>
      <c r="V520" s="1542"/>
      <c r="W520" s="1543"/>
      <c r="X520" s="1543"/>
      <c r="Y520" s="1541"/>
      <c r="Z520" s="1635" t="str">
        <f t="shared" si="219"/>
        <v/>
      </c>
      <c r="AA520" s="1541"/>
      <c r="AB520" s="1668"/>
      <c r="AC520" s="1805"/>
      <c r="AD520" s="1805"/>
      <c r="AE520" s="1805"/>
      <c r="AF520" s="1805"/>
      <c r="AG520" s="1911">
        <f t="shared" si="220"/>
        <v>0</v>
      </c>
      <c r="AH520" s="1145"/>
    </row>
    <row r="521" spans="1:34" ht="15" customHeight="1">
      <c r="A521" s="580"/>
      <c r="B521" s="1656">
        <f t="shared" si="221"/>
        <v>5</v>
      </c>
      <c r="C521" s="2552"/>
      <c r="D521" s="2611"/>
      <c r="E521" s="2554"/>
      <c r="F521" s="1690" t="s">
        <v>1616</v>
      </c>
      <c r="G521" s="1246"/>
      <c r="H521" s="1540"/>
      <c r="I521" s="1540"/>
      <c r="J521" s="1626"/>
      <c r="K521" s="1599"/>
      <c r="L521" s="1541"/>
      <c r="M521" s="1541"/>
      <c r="N521" s="1629" t="str">
        <f t="shared" si="217"/>
        <v/>
      </c>
      <c r="O521" s="1626"/>
      <c r="P521" s="1599"/>
      <c r="Q521" s="1541"/>
      <c r="R521" s="1541"/>
      <c r="S521" s="1629" t="str">
        <f t="shared" si="218"/>
        <v/>
      </c>
      <c r="T521" s="1626"/>
      <c r="U521" s="1599"/>
      <c r="V521" s="1542"/>
      <c r="W521" s="1543"/>
      <c r="X521" s="1543"/>
      <c r="Y521" s="1541"/>
      <c r="Z521" s="1635" t="str">
        <f t="shared" si="219"/>
        <v/>
      </c>
      <c r="AA521" s="1541"/>
      <c r="AB521" s="1668"/>
      <c r="AC521" s="1805"/>
      <c r="AD521" s="1805"/>
      <c r="AE521" s="1805"/>
      <c r="AF521" s="1805"/>
      <c r="AG521" s="1911">
        <f t="shared" si="220"/>
        <v>0</v>
      </c>
      <c r="AH521" s="1145"/>
    </row>
    <row r="522" spans="1:34" ht="15" customHeight="1">
      <c r="A522" s="580"/>
      <c r="B522" s="1656">
        <f t="shared" si="221"/>
        <v>6</v>
      </c>
      <c r="C522" s="2552" t="s">
        <v>1761</v>
      </c>
      <c r="D522" s="2611"/>
      <c r="E522" s="2554" t="s">
        <v>1615</v>
      </c>
      <c r="F522" s="1690" t="s">
        <v>1612</v>
      </c>
      <c r="G522" s="1246"/>
      <c r="H522" s="1540"/>
      <c r="I522" s="1540"/>
      <c r="J522" s="1626"/>
      <c r="K522" s="1599"/>
      <c r="L522" s="1541"/>
      <c r="M522" s="1541"/>
      <c r="N522" s="1629" t="str">
        <f t="shared" si="217"/>
        <v/>
      </c>
      <c r="O522" s="1626"/>
      <c r="P522" s="1599"/>
      <c r="Q522" s="1541"/>
      <c r="R522" s="1541"/>
      <c r="S522" s="1629" t="str">
        <f t="shared" si="218"/>
        <v/>
      </c>
      <c r="T522" s="1626"/>
      <c r="U522" s="1599"/>
      <c r="V522" s="1542"/>
      <c r="W522" s="1543"/>
      <c r="X522" s="1543"/>
      <c r="Y522" s="1541"/>
      <c r="Z522" s="1635" t="str">
        <f t="shared" si="219"/>
        <v/>
      </c>
      <c r="AA522" s="1541"/>
      <c r="AB522" s="1668"/>
      <c r="AC522" s="1805"/>
      <c r="AD522" s="1805"/>
      <c r="AE522" s="1805"/>
      <c r="AF522" s="1805"/>
      <c r="AG522" s="1911">
        <f t="shared" si="220"/>
        <v>0</v>
      </c>
      <c r="AH522" s="1145"/>
    </row>
    <row r="523" spans="1:34" ht="15" customHeight="1">
      <c r="A523" s="580"/>
      <c r="B523" s="1656">
        <f t="shared" si="221"/>
        <v>7</v>
      </c>
      <c r="C523" s="2552"/>
      <c r="D523" s="2611"/>
      <c r="E523" s="2554"/>
      <c r="F523" s="1690" t="s">
        <v>1616</v>
      </c>
      <c r="G523" s="1246"/>
      <c r="H523" s="1540"/>
      <c r="I523" s="1540"/>
      <c r="J523" s="1626"/>
      <c r="K523" s="1599"/>
      <c r="L523" s="1541"/>
      <c r="M523" s="1541"/>
      <c r="N523" s="1629" t="str">
        <f t="shared" si="217"/>
        <v/>
      </c>
      <c r="O523" s="1626"/>
      <c r="P523" s="1599"/>
      <c r="Q523" s="1541"/>
      <c r="R523" s="1541"/>
      <c r="S523" s="1629" t="str">
        <f t="shared" si="218"/>
        <v/>
      </c>
      <c r="T523" s="1626"/>
      <c r="U523" s="1599"/>
      <c r="V523" s="1542"/>
      <c r="W523" s="1543"/>
      <c r="X523" s="1543"/>
      <c r="Y523" s="1541"/>
      <c r="Z523" s="1635" t="str">
        <f t="shared" si="219"/>
        <v/>
      </c>
      <c r="AA523" s="1541"/>
      <c r="AB523" s="1668"/>
      <c r="AC523" s="1805"/>
      <c r="AD523" s="1805"/>
      <c r="AE523" s="1805"/>
      <c r="AF523" s="1805"/>
      <c r="AG523" s="1911">
        <f t="shared" si="220"/>
        <v>0</v>
      </c>
      <c r="AH523" s="1145"/>
    </row>
    <row r="524" spans="1:34" ht="15" customHeight="1">
      <c r="A524" s="580"/>
      <c r="B524" s="1656">
        <f t="shared" si="221"/>
        <v>8</v>
      </c>
      <c r="C524" s="2552"/>
      <c r="D524" s="2611"/>
      <c r="E524" s="2554" t="s">
        <v>1617</v>
      </c>
      <c r="F524" s="1690" t="s">
        <v>1612</v>
      </c>
      <c r="G524" s="1246"/>
      <c r="H524" s="1540"/>
      <c r="I524" s="1540"/>
      <c r="J524" s="1626"/>
      <c r="K524" s="1599"/>
      <c r="L524" s="1541"/>
      <c r="M524" s="1541"/>
      <c r="N524" s="1629" t="str">
        <f t="shared" si="217"/>
        <v/>
      </c>
      <c r="O524" s="1626"/>
      <c r="P524" s="1599"/>
      <c r="Q524" s="1541"/>
      <c r="R524" s="1541"/>
      <c r="S524" s="1629" t="str">
        <f t="shared" si="218"/>
        <v/>
      </c>
      <c r="T524" s="1626"/>
      <c r="U524" s="1599"/>
      <c r="V524" s="1542"/>
      <c r="W524" s="1543"/>
      <c r="X524" s="1543"/>
      <c r="Y524" s="1541"/>
      <c r="Z524" s="1635" t="str">
        <f t="shared" si="219"/>
        <v/>
      </c>
      <c r="AA524" s="1541"/>
      <c r="AB524" s="1668"/>
      <c r="AC524" s="1805"/>
      <c r="AD524" s="1805"/>
      <c r="AE524" s="1805"/>
      <c r="AF524" s="1805"/>
      <c r="AG524" s="1911">
        <f t="shared" si="220"/>
        <v>0</v>
      </c>
      <c r="AH524" s="1145"/>
    </row>
    <row r="525" spans="1:34" ht="15" customHeight="1">
      <c r="A525" s="580"/>
      <c r="B525" s="1656">
        <f t="shared" si="221"/>
        <v>9</v>
      </c>
      <c r="C525" s="2552"/>
      <c r="D525" s="2611"/>
      <c r="E525" s="2554"/>
      <c r="F525" s="1690" t="s">
        <v>1616</v>
      </c>
      <c r="G525" s="1246"/>
      <c r="H525" s="1540"/>
      <c r="I525" s="1540"/>
      <c r="J525" s="1626"/>
      <c r="K525" s="1599"/>
      <c r="L525" s="1541"/>
      <c r="M525" s="1541"/>
      <c r="N525" s="1629" t="str">
        <f t="shared" si="217"/>
        <v/>
      </c>
      <c r="O525" s="1626"/>
      <c r="P525" s="1599"/>
      <c r="Q525" s="1541"/>
      <c r="R525" s="1541"/>
      <c r="S525" s="1629" t="str">
        <f t="shared" si="218"/>
        <v/>
      </c>
      <c r="T525" s="1626"/>
      <c r="U525" s="1599"/>
      <c r="V525" s="1542"/>
      <c r="W525" s="1543"/>
      <c r="X525" s="1543"/>
      <c r="Y525" s="1541"/>
      <c r="Z525" s="1635" t="str">
        <f t="shared" si="219"/>
        <v/>
      </c>
      <c r="AA525" s="1541"/>
      <c r="AB525" s="1668"/>
      <c r="AC525" s="1805"/>
      <c r="AD525" s="1805"/>
      <c r="AE525" s="1805"/>
      <c r="AF525" s="1805"/>
      <c r="AG525" s="1911">
        <f t="shared" si="220"/>
        <v>0</v>
      </c>
      <c r="AH525" s="1145"/>
    </row>
    <row r="526" spans="1:34" ht="15" customHeight="1">
      <c r="A526" s="580"/>
      <c r="B526" s="1656">
        <f t="shared" si="221"/>
        <v>10</v>
      </c>
      <c r="C526" s="2552" t="s">
        <v>1762</v>
      </c>
      <c r="D526" s="2611"/>
      <c r="E526" s="2554" t="s">
        <v>1615</v>
      </c>
      <c r="F526" s="1690" t="s">
        <v>1612</v>
      </c>
      <c r="G526" s="1246"/>
      <c r="H526" s="1540"/>
      <c r="I526" s="1540"/>
      <c r="J526" s="1626"/>
      <c r="K526" s="1599"/>
      <c r="L526" s="1541"/>
      <c r="M526" s="1541"/>
      <c r="N526" s="1629" t="str">
        <f t="shared" si="217"/>
        <v/>
      </c>
      <c r="O526" s="1626"/>
      <c r="P526" s="1599"/>
      <c r="Q526" s="1541"/>
      <c r="R526" s="1541"/>
      <c r="S526" s="1629" t="str">
        <f t="shared" si="218"/>
        <v/>
      </c>
      <c r="T526" s="1626"/>
      <c r="U526" s="1599"/>
      <c r="V526" s="1542"/>
      <c r="W526" s="1543"/>
      <c r="X526" s="1543"/>
      <c r="Y526" s="1541"/>
      <c r="Z526" s="1635" t="str">
        <f t="shared" si="219"/>
        <v/>
      </c>
      <c r="AA526" s="1541"/>
      <c r="AB526" s="1668"/>
      <c r="AC526" s="1805"/>
      <c r="AD526" s="1805"/>
      <c r="AE526" s="1805"/>
      <c r="AF526" s="1805"/>
      <c r="AG526" s="1911">
        <f t="shared" si="220"/>
        <v>0</v>
      </c>
      <c r="AH526" s="1145"/>
    </row>
    <row r="527" spans="1:34" ht="15" customHeight="1">
      <c r="A527" s="580"/>
      <c r="B527" s="1656">
        <f t="shared" si="221"/>
        <v>11</v>
      </c>
      <c r="C527" s="2552"/>
      <c r="D527" s="2611"/>
      <c r="E527" s="2554"/>
      <c r="F527" s="1690" t="s">
        <v>1616</v>
      </c>
      <c r="G527" s="1246"/>
      <c r="H527" s="1540"/>
      <c r="I527" s="1540"/>
      <c r="J527" s="1626"/>
      <c r="K527" s="1599"/>
      <c r="L527" s="1541"/>
      <c r="M527" s="1541"/>
      <c r="N527" s="1629" t="str">
        <f t="shared" si="217"/>
        <v/>
      </c>
      <c r="O527" s="1626"/>
      <c r="P527" s="1599"/>
      <c r="Q527" s="1541"/>
      <c r="R527" s="1541"/>
      <c r="S527" s="1629" t="str">
        <f t="shared" si="218"/>
        <v/>
      </c>
      <c r="T527" s="1626"/>
      <c r="U527" s="1599"/>
      <c r="V527" s="1542"/>
      <c r="W527" s="1543"/>
      <c r="X527" s="1543"/>
      <c r="Y527" s="1541"/>
      <c r="Z527" s="1635" t="str">
        <f t="shared" si="219"/>
        <v/>
      </c>
      <c r="AA527" s="1541"/>
      <c r="AB527" s="1668"/>
      <c r="AC527" s="1805"/>
      <c r="AD527" s="1805"/>
      <c r="AE527" s="1805"/>
      <c r="AF527" s="1805"/>
      <c r="AG527" s="1911">
        <f t="shared" si="220"/>
        <v>0</v>
      </c>
      <c r="AH527" s="1145"/>
    </row>
    <row r="528" spans="1:34" ht="15" customHeight="1">
      <c r="A528" s="580"/>
      <c r="B528" s="1656">
        <f t="shared" si="221"/>
        <v>12</v>
      </c>
      <c r="C528" s="2552"/>
      <c r="D528" s="2611"/>
      <c r="E528" s="2554" t="s">
        <v>1617</v>
      </c>
      <c r="F528" s="1690" t="s">
        <v>1612</v>
      </c>
      <c r="G528" s="1246"/>
      <c r="H528" s="1540"/>
      <c r="I528" s="1540"/>
      <c r="J528" s="1626"/>
      <c r="K528" s="1599"/>
      <c r="L528" s="1541"/>
      <c r="M528" s="1541"/>
      <c r="N528" s="1629" t="str">
        <f t="shared" si="217"/>
        <v/>
      </c>
      <c r="O528" s="1626"/>
      <c r="P528" s="1599"/>
      <c r="Q528" s="1541"/>
      <c r="R528" s="1541"/>
      <c r="S528" s="1629" t="str">
        <f t="shared" si="218"/>
        <v/>
      </c>
      <c r="T528" s="1626"/>
      <c r="U528" s="1599"/>
      <c r="V528" s="1542"/>
      <c r="W528" s="1543"/>
      <c r="X528" s="1543"/>
      <c r="Y528" s="1541"/>
      <c r="Z528" s="1635" t="str">
        <f t="shared" si="219"/>
        <v/>
      </c>
      <c r="AA528" s="1541"/>
      <c r="AB528" s="1668"/>
      <c r="AC528" s="1805"/>
      <c r="AD528" s="1805"/>
      <c r="AE528" s="1805"/>
      <c r="AF528" s="1805"/>
      <c r="AG528" s="1911">
        <f t="shared" si="220"/>
        <v>0</v>
      </c>
      <c r="AH528" s="1145"/>
    </row>
    <row r="529" spans="1:34" ht="15" customHeight="1">
      <c r="A529" s="580"/>
      <c r="B529" s="1656">
        <f t="shared" si="221"/>
        <v>13</v>
      </c>
      <c r="C529" s="2552"/>
      <c r="D529" s="2611"/>
      <c r="E529" s="2554"/>
      <c r="F529" s="1690" t="s">
        <v>1616</v>
      </c>
      <c r="G529" s="1246"/>
      <c r="H529" s="1540"/>
      <c r="I529" s="1540"/>
      <c r="J529" s="1626"/>
      <c r="K529" s="1599"/>
      <c r="L529" s="1541"/>
      <c r="M529" s="1541"/>
      <c r="N529" s="1629" t="str">
        <f t="shared" si="217"/>
        <v/>
      </c>
      <c r="O529" s="1626"/>
      <c r="P529" s="1599"/>
      <c r="Q529" s="1541"/>
      <c r="R529" s="1541"/>
      <c r="S529" s="1629" t="str">
        <f t="shared" si="218"/>
        <v/>
      </c>
      <c r="T529" s="1626"/>
      <c r="U529" s="1599"/>
      <c r="V529" s="1542"/>
      <c r="W529" s="1543"/>
      <c r="X529" s="1543"/>
      <c r="Y529" s="1541"/>
      <c r="Z529" s="1635" t="str">
        <f t="shared" si="219"/>
        <v/>
      </c>
      <c r="AA529" s="1541"/>
      <c r="AB529" s="1668"/>
      <c r="AC529" s="1805"/>
      <c r="AD529" s="1805"/>
      <c r="AE529" s="1805"/>
      <c r="AF529" s="1805"/>
      <c r="AG529" s="1911">
        <f t="shared" si="220"/>
        <v>0</v>
      </c>
      <c r="AH529" s="1145"/>
    </row>
    <row r="530" spans="1:34" ht="15" customHeight="1">
      <c r="A530" s="580"/>
      <c r="B530" s="1656">
        <f t="shared" si="221"/>
        <v>14</v>
      </c>
      <c r="C530" s="2552" t="s">
        <v>1763</v>
      </c>
      <c r="D530" s="2611"/>
      <c r="E530" s="2554" t="s">
        <v>1615</v>
      </c>
      <c r="F530" s="1690" t="s">
        <v>1612</v>
      </c>
      <c r="G530" s="1246"/>
      <c r="H530" s="1540"/>
      <c r="I530" s="1540"/>
      <c r="J530" s="1626"/>
      <c r="K530" s="1599"/>
      <c r="L530" s="1541"/>
      <c r="M530" s="1541"/>
      <c r="N530" s="1629" t="str">
        <f t="shared" si="217"/>
        <v/>
      </c>
      <c r="O530" s="1626"/>
      <c r="P530" s="1599"/>
      <c r="Q530" s="1541"/>
      <c r="R530" s="1541"/>
      <c r="S530" s="1629" t="str">
        <f t="shared" si="218"/>
        <v/>
      </c>
      <c r="T530" s="1626"/>
      <c r="U530" s="1599"/>
      <c r="V530" s="1542"/>
      <c r="W530" s="1543"/>
      <c r="X530" s="1543"/>
      <c r="Y530" s="1541"/>
      <c r="Z530" s="1635" t="str">
        <f t="shared" si="219"/>
        <v/>
      </c>
      <c r="AA530" s="1541"/>
      <c r="AB530" s="1668"/>
      <c r="AC530" s="1805"/>
      <c r="AD530" s="1805"/>
      <c r="AE530" s="1805"/>
      <c r="AF530" s="1805"/>
      <c r="AG530" s="1911">
        <f t="shared" si="220"/>
        <v>0</v>
      </c>
      <c r="AH530" s="1145"/>
    </row>
    <row r="531" spans="1:34" ht="15" customHeight="1">
      <c r="A531" s="580"/>
      <c r="B531" s="1656">
        <f t="shared" si="221"/>
        <v>15</v>
      </c>
      <c r="C531" s="2552"/>
      <c r="D531" s="2611"/>
      <c r="E531" s="2554"/>
      <c r="F531" s="1690" t="s">
        <v>1616</v>
      </c>
      <c r="G531" s="1246"/>
      <c r="H531" s="1540"/>
      <c r="I531" s="1540"/>
      <c r="J531" s="1626"/>
      <c r="K531" s="1599"/>
      <c r="L531" s="1541"/>
      <c r="M531" s="1541"/>
      <c r="N531" s="1629" t="str">
        <f t="shared" si="217"/>
        <v/>
      </c>
      <c r="O531" s="1626"/>
      <c r="P531" s="1599"/>
      <c r="Q531" s="1541"/>
      <c r="R531" s="1541"/>
      <c r="S531" s="1629" t="str">
        <f t="shared" si="218"/>
        <v/>
      </c>
      <c r="T531" s="1626"/>
      <c r="U531" s="1599"/>
      <c r="V531" s="1542"/>
      <c r="W531" s="1543"/>
      <c r="X531" s="1543"/>
      <c r="Y531" s="1541"/>
      <c r="Z531" s="1635" t="str">
        <f t="shared" si="219"/>
        <v/>
      </c>
      <c r="AA531" s="1541"/>
      <c r="AB531" s="1668"/>
      <c r="AC531" s="1805"/>
      <c r="AD531" s="1805"/>
      <c r="AE531" s="1805"/>
      <c r="AF531" s="1805"/>
      <c r="AG531" s="1911">
        <f t="shared" si="220"/>
        <v>0</v>
      </c>
      <c r="AH531" s="1145"/>
    </row>
    <row r="532" spans="1:34" ht="15" customHeight="1">
      <c r="A532" s="580"/>
      <c r="B532" s="1656">
        <f t="shared" si="221"/>
        <v>16</v>
      </c>
      <c r="C532" s="2552"/>
      <c r="D532" s="2611"/>
      <c r="E532" s="2554" t="s">
        <v>1617</v>
      </c>
      <c r="F532" s="1690" t="s">
        <v>1612</v>
      </c>
      <c r="G532" s="1246"/>
      <c r="H532" s="1540"/>
      <c r="I532" s="1540"/>
      <c r="J532" s="1626"/>
      <c r="K532" s="1599"/>
      <c r="L532" s="1541"/>
      <c r="M532" s="1541"/>
      <c r="N532" s="1629" t="str">
        <f t="shared" si="217"/>
        <v/>
      </c>
      <c r="O532" s="1626"/>
      <c r="P532" s="1599"/>
      <c r="Q532" s="1541"/>
      <c r="R532" s="1541"/>
      <c r="S532" s="1629" t="str">
        <f t="shared" si="218"/>
        <v/>
      </c>
      <c r="T532" s="1626"/>
      <c r="U532" s="1599"/>
      <c r="V532" s="1542"/>
      <c r="W532" s="1543"/>
      <c r="X532" s="1543"/>
      <c r="Y532" s="1541"/>
      <c r="Z532" s="1635" t="str">
        <f t="shared" si="219"/>
        <v/>
      </c>
      <c r="AA532" s="1541"/>
      <c r="AB532" s="1668"/>
      <c r="AC532" s="1805"/>
      <c r="AD532" s="1805"/>
      <c r="AE532" s="1805"/>
      <c r="AF532" s="1805"/>
      <c r="AG532" s="1911">
        <f t="shared" si="220"/>
        <v>0</v>
      </c>
      <c r="AH532" s="1145"/>
    </row>
    <row r="533" spans="1:34" ht="15" customHeight="1">
      <c r="A533" s="580"/>
      <c r="B533" s="1656">
        <f t="shared" si="221"/>
        <v>17</v>
      </c>
      <c r="C533" s="2552"/>
      <c r="D533" s="2611"/>
      <c r="E533" s="2554"/>
      <c r="F533" s="1690" t="s">
        <v>1616</v>
      </c>
      <c r="G533" s="1246"/>
      <c r="H533" s="1540"/>
      <c r="I533" s="1540"/>
      <c r="J533" s="1626"/>
      <c r="K533" s="1599"/>
      <c r="L533" s="1541"/>
      <c r="M533" s="1541"/>
      <c r="N533" s="1629" t="str">
        <f t="shared" si="217"/>
        <v/>
      </c>
      <c r="O533" s="1626"/>
      <c r="P533" s="1599"/>
      <c r="Q533" s="1541"/>
      <c r="R533" s="1541"/>
      <c r="S533" s="1629" t="str">
        <f t="shared" si="218"/>
        <v/>
      </c>
      <c r="T533" s="1626"/>
      <c r="U533" s="1599"/>
      <c r="V533" s="1542"/>
      <c r="W533" s="1543"/>
      <c r="X533" s="1543"/>
      <c r="Y533" s="1541"/>
      <c r="Z533" s="1635" t="str">
        <f t="shared" si="219"/>
        <v/>
      </c>
      <c r="AA533" s="1541"/>
      <c r="AB533" s="1668"/>
      <c r="AC533" s="1805"/>
      <c r="AD533" s="1805"/>
      <c r="AE533" s="1805"/>
      <c r="AF533" s="1805"/>
      <c r="AG533" s="1911">
        <f t="shared" si="220"/>
        <v>0</v>
      </c>
      <c r="AH533" s="1145"/>
    </row>
    <row r="534" spans="1:34" ht="15" customHeight="1">
      <c r="A534" s="580"/>
      <c r="B534" s="1656">
        <f t="shared" si="221"/>
        <v>18</v>
      </c>
      <c r="C534" s="2552" t="s">
        <v>1764</v>
      </c>
      <c r="D534" s="2611"/>
      <c r="E534" s="2554" t="s">
        <v>1615</v>
      </c>
      <c r="F534" s="1690" t="s">
        <v>1612</v>
      </c>
      <c r="G534" s="1246"/>
      <c r="H534" s="1540"/>
      <c r="I534" s="1540"/>
      <c r="J534" s="1626"/>
      <c r="K534" s="1599"/>
      <c r="L534" s="1541"/>
      <c r="M534" s="1541"/>
      <c r="N534" s="1629" t="str">
        <f t="shared" si="217"/>
        <v/>
      </c>
      <c r="O534" s="1626"/>
      <c r="P534" s="1599"/>
      <c r="Q534" s="1541"/>
      <c r="R534" s="1541"/>
      <c r="S534" s="1629" t="str">
        <f t="shared" si="218"/>
        <v/>
      </c>
      <c r="T534" s="1626"/>
      <c r="U534" s="1599"/>
      <c r="V534" s="1542"/>
      <c r="W534" s="1543"/>
      <c r="X534" s="1543"/>
      <c r="Y534" s="1541"/>
      <c r="Z534" s="1635" t="str">
        <f t="shared" si="219"/>
        <v/>
      </c>
      <c r="AA534" s="1541"/>
      <c r="AB534" s="1668"/>
      <c r="AC534" s="1805"/>
      <c r="AD534" s="1805"/>
      <c r="AE534" s="1805"/>
      <c r="AF534" s="1805"/>
      <c r="AG534" s="1911">
        <f t="shared" si="220"/>
        <v>0</v>
      </c>
      <c r="AH534" s="1145"/>
    </row>
    <row r="535" spans="1:34" ht="15" customHeight="1">
      <c r="A535" s="580"/>
      <c r="B535" s="1656">
        <f t="shared" si="221"/>
        <v>19</v>
      </c>
      <c r="C535" s="2552"/>
      <c r="D535" s="2611"/>
      <c r="E535" s="2554"/>
      <c r="F535" s="1690" t="s">
        <v>1616</v>
      </c>
      <c r="G535" s="1246"/>
      <c r="H535" s="1540"/>
      <c r="I535" s="1540"/>
      <c r="J535" s="1626"/>
      <c r="K535" s="1599"/>
      <c r="L535" s="1541"/>
      <c r="M535" s="1541"/>
      <c r="N535" s="1629" t="str">
        <f t="shared" si="217"/>
        <v/>
      </c>
      <c r="O535" s="1626"/>
      <c r="P535" s="1599"/>
      <c r="Q535" s="1541"/>
      <c r="R535" s="1541"/>
      <c r="S535" s="1629" t="str">
        <f t="shared" si="218"/>
        <v/>
      </c>
      <c r="T535" s="1626"/>
      <c r="U535" s="1599"/>
      <c r="V535" s="1542"/>
      <c r="W535" s="1543"/>
      <c r="X535" s="1543"/>
      <c r="Y535" s="1541"/>
      <c r="Z535" s="1635" t="str">
        <f t="shared" si="219"/>
        <v/>
      </c>
      <c r="AA535" s="1541"/>
      <c r="AB535" s="1668"/>
      <c r="AC535" s="1805"/>
      <c r="AD535" s="1805"/>
      <c r="AE535" s="1805"/>
      <c r="AF535" s="1805"/>
      <c r="AG535" s="1911">
        <f t="shared" si="220"/>
        <v>0</v>
      </c>
      <c r="AH535" s="1145"/>
    </row>
    <row r="536" spans="1:34" ht="15" customHeight="1">
      <c r="A536" s="580"/>
      <c r="B536" s="1656">
        <f t="shared" si="221"/>
        <v>20</v>
      </c>
      <c r="C536" s="2552"/>
      <c r="D536" s="2611"/>
      <c r="E536" s="2554" t="s">
        <v>1617</v>
      </c>
      <c r="F536" s="1690" t="s">
        <v>1612</v>
      </c>
      <c r="G536" s="1246"/>
      <c r="H536" s="1540"/>
      <c r="I536" s="1540"/>
      <c r="J536" s="1626"/>
      <c r="K536" s="1599"/>
      <c r="L536" s="1541"/>
      <c r="M536" s="1541"/>
      <c r="N536" s="1629" t="str">
        <f t="shared" si="217"/>
        <v/>
      </c>
      <c r="O536" s="1626"/>
      <c r="P536" s="1599"/>
      <c r="Q536" s="1541"/>
      <c r="R536" s="1541"/>
      <c r="S536" s="1629" t="str">
        <f t="shared" si="218"/>
        <v/>
      </c>
      <c r="T536" s="1626"/>
      <c r="U536" s="1599"/>
      <c r="V536" s="1542"/>
      <c r="W536" s="1543"/>
      <c r="X536" s="1543"/>
      <c r="Y536" s="1541"/>
      <c r="Z536" s="1635" t="str">
        <f t="shared" si="219"/>
        <v/>
      </c>
      <c r="AA536" s="1541"/>
      <c r="AB536" s="1668"/>
      <c r="AC536" s="1805"/>
      <c r="AD536" s="1805"/>
      <c r="AE536" s="1805"/>
      <c r="AF536" s="1805"/>
      <c r="AG536" s="1911">
        <f t="shared" si="220"/>
        <v>0</v>
      </c>
      <c r="AH536" s="1145"/>
    </row>
    <row r="537" spans="1:34" ht="15" customHeight="1">
      <c r="A537" s="580"/>
      <c r="B537" s="1656">
        <f t="shared" si="221"/>
        <v>21</v>
      </c>
      <c r="C537" s="2552"/>
      <c r="D537" s="2611"/>
      <c r="E537" s="2554"/>
      <c r="F537" s="1690" t="s">
        <v>1616</v>
      </c>
      <c r="G537" s="1246"/>
      <c r="H537" s="1540"/>
      <c r="I537" s="1540"/>
      <c r="J537" s="1626"/>
      <c r="K537" s="1599"/>
      <c r="L537" s="1541"/>
      <c r="M537" s="1541"/>
      <c r="N537" s="1629" t="str">
        <f t="shared" si="217"/>
        <v/>
      </c>
      <c r="O537" s="1626"/>
      <c r="P537" s="1599"/>
      <c r="Q537" s="1541"/>
      <c r="R537" s="1541"/>
      <c r="S537" s="1629" t="str">
        <f t="shared" si="218"/>
        <v/>
      </c>
      <c r="T537" s="1626"/>
      <c r="U537" s="1599"/>
      <c r="V537" s="1542"/>
      <c r="W537" s="1543"/>
      <c r="X537" s="1543"/>
      <c r="Y537" s="1541"/>
      <c r="Z537" s="1635" t="str">
        <f t="shared" si="219"/>
        <v/>
      </c>
      <c r="AA537" s="1541"/>
      <c r="AB537" s="1668"/>
      <c r="AC537" s="1805"/>
      <c r="AD537" s="1805"/>
      <c r="AE537" s="1805"/>
      <c r="AF537" s="1805"/>
      <c r="AG537" s="1911">
        <f t="shared" si="220"/>
        <v>0</v>
      </c>
      <c r="AH537" s="1145"/>
    </row>
    <row r="538" spans="1:34" ht="15" customHeight="1">
      <c r="A538" s="580"/>
      <c r="B538" s="1656">
        <f t="shared" si="221"/>
        <v>22</v>
      </c>
      <c r="C538" s="2552" t="s">
        <v>1765</v>
      </c>
      <c r="D538" s="2611"/>
      <c r="E538" s="2554" t="s">
        <v>1615</v>
      </c>
      <c r="F538" s="1690" t="s">
        <v>1612</v>
      </c>
      <c r="G538" s="1246"/>
      <c r="H538" s="1540"/>
      <c r="I538" s="1540"/>
      <c r="J538" s="1626"/>
      <c r="K538" s="1599"/>
      <c r="L538" s="1541"/>
      <c r="M538" s="1541"/>
      <c r="N538" s="1629" t="str">
        <f t="shared" si="217"/>
        <v/>
      </c>
      <c r="O538" s="1626"/>
      <c r="P538" s="1599"/>
      <c r="Q538" s="1541"/>
      <c r="R538" s="1541"/>
      <c r="S538" s="1629" t="str">
        <f t="shared" si="218"/>
        <v/>
      </c>
      <c r="T538" s="1626"/>
      <c r="U538" s="1599"/>
      <c r="V538" s="1542"/>
      <c r="W538" s="1543"/>
      <c r="X538" s="1543"/>
      <c r="Y538" s="1541"/>
      <c r="Z538" s="1635" t="str">
        <f t="shared" si="219"/>
        <v/>
      </c>
      <c r="AA538" s="1541"/>
      <c r="AB538" s="1668"/>
      <c r="AC538" s="1805"/>
      <c r="AD538" s="1805"/>
      <c r="AE538" s="1805"/>
      <c r="AF538" s="1805"/>
      <c r="AG538" s="1911">
        <f t="shared" si="220"/>
        <v>0</v>
      </c>
      <c r="AH538" s="1145"/>
    </row>
    <row r="539" spans="1:34" ht="15" customHeight="1">
      <c r="A539" s="580"/>
      <c r="B539" s="1656">
        <f t="shared" si="221"/>
        <v>23</v>
      </c>
      <c r="C539" s="2552"/>
      <c r="D539" s="2611"/>
      <c r="E539" s="2554"/>
      <c r="F539" s="1690" t="s">
        <v>1616</v>
      </c>
      <c r="G539" s="1246"/>
      <c r="H539" s="1540"/>
      <c r="I539" s="1540"/>
      <c r="J539" s="1626"/>
      <c r="K539" s="1599"/>
      <c r="L539" s="1541"/>
      <c r="M539" s="1541"/>
      <c r="N539" s="1629" t="str">
        <f t="shared" si="217"/>
        <v/>
      </c>
      <c r="O539" s="1626"/>
      <c r="P539" s="1599"/>
      <c r="Q539" s="1541"/>
      <c r="R539" s="1541"/>
      <c r="S539" s="1629" t="str">
        <f t="shared" si="218"/>
        <v/>
      </c>
      <c r="T539" s="1626"/>
      <c r="U539" s="1599"/>
      <c r="V539" s="1542"/>
      <c r="W539" s="1543"/>
      <c r="X539" s="1543"/>
      <c r="Y539" s="1541"/>
      <c r="Z539" s="1635" t="str">
        <f t="shared" si="219"/>
        <v/>
      </c>
      <c r="AA539" s="1541"/>
      <c r="AB539" s="1668"/>
      <c r="AC539" s="1805"/>
      <c r="AD539" s="1805"/>
      <c r="AE539" s="1805"/>
      <c r="AF539" s="1805"/>
      <c r="AG539" s="1911">
        <f t="shared" si="220"/>
        <v>0</v>
      </c>
      <c r="AH539" s="1145"/>
    </row>
    <row r="540" spans="1:34" ht="15" customHeight="1">
      <c r="A540" s="580"/>
      <c r="B540" s="1656">
        <f t="shared" si="221"/>
        <v>24</v>
      </c>
      <c r="C540" s="2552"/>
      <c r="D540" s="2611"/>
      <c r="E540" s="2554" t="s">
        <v>1617</v>
      </c>
      <c r="F540" s="1690" t="s">
        <v>1612</v>
      </c>
      <c r="G540" s="1246"/>
      <c r="H540" s="1540"/>
      <c r="I540" s="1540"/>
      <c r="J540" s="1626"/>
      <c r="K540" s="1599"/>
      <c r="L540" s="1541"/>
      <c r="M540" s="1541"/>
      <c r="N540" s="1629" t="str">
        <f t="shared" si="217"/>
        <v/>
      </c>
      <c r="O540" s="1626"/>
      <c r="P540" s="1599"/>
      <c r="Q540" s="1541"/>
      <c r="R540" s="1541"/>
      <c r="S540" s="1629" t="str">
        <f t="shared" si="218"/>
        <v/>
      </c>
      <c r="T540" s="1626"/>
      <c r="U540" s="1599"/>
      <c r="V540" s="1542"/>
      <c r="W540" s="1543"/>
      <c r="X540" s="1543"/>
      <c r="Y540" s="1541"/>
      <c r="Z540" s="1635" t="str">
        <f t="shared" si="219"/>
        <v/>
      </c>
      <c r="AA540" s="1541"/>
      <c r="AB540" s="1668"/>
      <c r="AC540" s="1805"/>
      <c r="AD540" s="1805"/>
      <c r="AE540" s="1805"/>
      <c r="AF540" s="1805"/>
      <c r="AG540" s="1911">
        <f t="shared" si="220"/>
        <v>0</v>
      </c>
      <c r="AH540" s="1145"/>
    </row>
    <row r="541" spans="1:34" ht="15" customHeight="1">
      <c r="A541" s="580"/>
      <c r="B541" s="1656">
        <f t="shared" si="221"/>
        <v>25</v>
      </c>
      <c r="C541" s="2552"/>
      <c r="D541" s="2611"/>
      <c r="E541" s="2554"/>
      <c r="F541" s="1690" t="s">
        <v>1616</v>
      </c>
      <c r="G541" s="1246"/>
      <c r="H541" s="1540"/>
      <c r="I541" s="1540"/>
      <c r="J541" s="1626"/>
      <c r="K541" s="1599"/>
      <c r="L541" s="1541"/>
      <c r="M541" s="1541"/>
      <c r="N541" s="1629" t="str">
        <f t="shared" si="217"/>
        <v/>
      </c>
      <c r="O541" s="1626"/>
      <c r="P541" s="1599"/>
      <c r="Q541" s="1541"/>
      <c r="R541" s="1541"/>
      <c r="S541" s="1629" t="str">
        <f t="shared" si="218"/>
        <v/>
      </c>
      <c r="T541" s="1626"/>
      <c r="U541" s="1599"/>
      <c r="V541" s="1542"/>
      <c r="W541" s="1543"/>
      <c r="X541" s="1543"/>
      <c r="Y541" s="1541"/>
      <c r="Z541" s="1635" t="str">
        <f t="shared" si="219"/>
        <v/>
      </c>
      <c r="AA541" s="1541"/>
      <c r="AB541" s="1668"/>
      <c r="AC541" s="1805"/>
      <c r="AD541" s="1805"/>
      <c r="AE541" s="1805"/>
      <c r="AF541" s="1805"/>
      <c r="AG541" s="1911">
        <f t="shared" si="220"/>
        <v>0</v>
      </c>
      <c r="AH541" s="1145"/>
    </row>
    <row r="542" spans="1:34" ht="15" customHeight="1">
      <c r="A542" s="580"/>
      <c r="B542" s="1656">
        <f t="shared" si="221"/>
        <v>26</v>
      </c>
      <c r="C542" s="2552" t="s">
        <v>1766</v>
      </c>
      <c r="D542" s="2611"/>
      <c r="E542" s="2554" t="s">
        <v>1615</v>
      </c>
      <c r="F542" s="1690" t="s">
        <v>1612</v>
      </c>
      <c r="G542" s="1246"/>
      <c r="H542" s="1540"/>
      <c r="I542" s="1540"/>
      <c r="J542" s="1626"/>
      <c r="K542" s="1599"/>
      <c r="L542" s="1541"/>
      <c r="M542" s="1541"/>
      <c r="N542" s="1629" t="str">
        <f t="shared" si="217"/>
        <v/>
      </c>
      <c r="O542" s="1626"/>
      <c r="P542" s="1599"/>
      <c r="Q542" s="1541"/>
      <c r="R542" s="1541"/>
      <c r="S542" s="1629" t="str">
        <f t="shared" si="218"/>
        <v/>
      </c>
      <c r="T542" s="1626"/>
      <c r="U542" s="1599"/>
      <c r="V542" s="1542"/>
      <c r="W542" s="1543"/>
      <c r="X542" s="1543"/>
      <c r="Y542" s="1541"/>
      <c r="Z542" s="1635" t="str">
        <f t="shared" si="219"/>
        <v/>
      </c>
      <c r="AA542" s="1541"/>
      <c r="AB542" s="1668"/>
      <c r="AC542" s="1805"/>
      <c r="AD542" s="1805"/>
      <c r="AE542" s="1805"/>
      <c r="AF542" s="1805"/>
      <c r="AG542" s="1911">
        <f t="shared" si="220"/>
        <v>0</v>
      </c>
      <c r="AH542" s="1145"/>
    </row>
    <row r="543" spans="1:34" ht="15" customHeight="1">
      <c r="A543" s="580"/>
      <c r="B543" s="1656">
        <f t="shared" si="221"/>
        <v>27</v>
      </c>
      <c r="C543" s="2552"/>
      <c r="D543" s="2611"/>
      <c r="E543" s="2554"/>
      <c r="F543" s="1690" t="s">
        <v>1616</v>
      </c>
      <c r="G543" s="1246"/>
      <c r="H543" s="1540"/>
      <c r="I543" s="1540"/>
      <c r="J543" s="1626"/>
      <c r="K543" s="1599"/>
      <c r="L543" s="1541"/>
      <c r="M543" s="1541"/>
      <c r="N543" s="1629" t="str">
        <f t="shared" si="217"/>
        <v/>
      </c>
      <c r="O543" s="1626"/>
      <c r="P543" s="1599"/>
      <c r="Q543" s="1541"/>
      <c r="R543" s="1541"/>
      <c r="S543" s="1629" t="str">
        <f t="shared" si="218"/>
        <v/>
      </c>
      <c r="T543" s="1626"/>
      <c r="U543" s="1599"/>
      <c r="V543" s="1542"/>
      <c r="W543" s="1543"/>
      <c r="X543" s="1543"/>
      <c r="Y543" s="1541"/>
      <c r="Z543" s="1635" t="str">
        <f t="shared" si="219"/>
        <v/>
      </c>
      <c r="AA543" s="1541"/>
      <c r="AB543" s="1668"/>
      <c r="AC543" s="1805"/>
      <c r="AD543" s="1805"/>
      <c r="AE543" s="1805"/>
      <c r="AF543" s="1805"/>
      <c r="AG543" s="1911">
        <f t="shared" si="220"/>
        <v>0</v>
      </c>
      <c r="AH543" s="1145"/>
    </row>
    <row r="544" spans="1:34" ht="15" customHeight="1">
      <c r="A544" s="580"/>
      <c r="B544" s="1656">
        <f t="shared" si="221"/>
        <v>28</v>
      </c>
      <c r="C544" s="2552"/>
      <c r="D544" s="2611"/>
      <c r="E544" s="2554" t="s">
        <v>1617</v>
      </c>
      <c r="F544" s="1690" t="s">
        <v>1612</v>
      </c>
      <c r="G544" s="1246"/>
      <c r="H544" s="1540"/>
      <c r="I544" s="1540"/>
      <c r="J544" s="1626"/>
      <c r="K544" s="1599"/>
      <c r="L544" s="1541"/>
      <c r="M544" s="1541"/>
      <c r="N544" s="1629" t="str">
        <f t="shared" si="217"/>
        <v/>
      </c>
      <c r="O544" s="1626"/>
      <c r="P544" s="1599"/>
      <c r="Q544" s="1541"/>
      <c r="R544" s="1541"/>
      <c r="S544" s="1629" t="str">
        <f t="shared" si="218"/>
        <v/>
      </c>
      <c r="T544" s="1626"/>
      <c r="U544" s="1599"/>
      <c r="V544" s="1542"/>
      <c r="W544" s="1543"/>
      <c r="X544" s="1543"/>
      <c r="Y544" s="1541"/>
      <c r="Z544" s="1635" t="str">
        <f t="shared" si="219"/>
        <v/>
      </c>
      <c r="AA544" s="1541"/>
      <c r="AB544" s="1668"/>
      <c r="AC544" s="1805"/>
      <c r="AD544" s="1805"/>
      <c r="AE544" s="1805"/>
      <c r="AF544" s="1805"/>
      <c r="AG544" s="1911">
        <f t="shared" si="220"/>
        <v>0</v>
      </c>
      <c r="AH544" s="1145"/>
    </row>
    <row r="545" spans="1:34" ht="15" customHeight="1">
      <c r="A545" s="580"/>
      <c r="B545" s="1656">
        <f t="shared" si="221"/>
        <v>29</v>
      </c>
      <c r="C545" s="2552"/>
      <c r="D545" s="2611"/>
      <c r="E545" s="2554"/>
      <c r="F545" s="1690" t="s">
        <v>1616</v>
      </c>
      <c r="G545" s="1246"/>
      <c r="H545" s="1540"/>
      <c r="I545" s="1540"/>
      <c r="J545" s="1626"/>
      <c r="K545" s="1599"/>
      <c r="L545" s="1541"/>
      <c r="M545" s="1541"/>
      <c r="N545" s="1629" t="str">
        <f t="shared" si="217"/>
        <v/>
      </c>
      <c r="O545" s="1626"/>
      <c r="P545" s="1599"/>
      <c r="Q545" s="1541"/>
      <c r="R545" s="1541"/>
      <c r="S545" s="1629" t="str">
        <f t="shared" si="218"/>
        <v/>
      </c>
      <c r="T545" s="1626"/>
      <c r="U545" s="1599"/>
      <c r="V545" s="1542"/>
      <c r="W545" s="1543"/>
      <c r="X545" s="1543"/>
      <c r="Y545" s="1541"/>
      <c r="Z545" s="1635" t="str">
        <f t="shared" si="219"/>
        <v/>
      </c>
      <c r="AA545" s="1541"/>
      <c r="AB545" s="1668"/>
      <c r="AC545" s="1805"/>
      <c r="AD545" s="1805"/>
      <c r="AE545" s="1805"/>
      <c r="AF545" s="1805"/>
      <c r="AG545" s="1911">
        <f t="shared" si="220"/>
        <v>0</v>
      </c>
      <c r="AH545" s="1145"/>
    </row>
    <row r="546" spans="1:34" ht="15" customHeight="1">
      <c r="A546" s="580"/>
      <c r="B546" s="1656">
        <f t="shared" si="221"/>
        <v>30</v>
      </c>
      <c r="C546" s="2552" t="s">
        <v>1767</v>
      </c>
      <c r="D546" s="2611"/>
      <c r="E546" s="2554" t="s">
        <v>1615</v>
      </c>
      <c r="F546" s="1690" t="s">
        <v>1612</v>
      </c>
      <c r="G546" s="1246"/>
      <c r="H546" s="1540"/>
      <c r="I546" s="1540"/>
      <c r="J546" s="1626"/>
      <c r="K546" s="1599"/>
      <c r="L546" s="1541"/>
      <c r="M546" s="1541"/>
      <c r="N546" s="1629" t="str">
        <f t="shared" si="217"/>
        <v/>
      </c>
      <c r="O546" s="1626"/>
      <c r="P546" s="1599"/>
      <c r="Q546" s="1541"/>
      <c r="R546" s="1541"/>
      <c r="S546" s="1629" t="str">
        <f t="shared" si="218"/>
        <v/>
      </c>
      <c r="T546" s="1626"/>
      <c r="U546" s="1599"/>
      <c r="V546" s="1542"/>
      <c r="W546" s="1543"/>
      <c r="X546" s="1543"/>
      <c r="Y546" s="1541"/>
      <c r="Z546" s="1635" t="str">
        <f t="shared" si="219"/>
        <v/>
      </c>
      <c r="AA546" s="1541"/>
      <c r="AB546" s="1668"/>
      <c r="AC546" s="1805"/>
      <c r="AD546" s="1805"/>
      <c r="AE546" s="1805"/>
      <c r="AF546" s="1805"/>
      <c r="AG546" s="1911">
        <f t="shared" si="220"/>
        <v>0</v>
      </c>
      <c r="AH546" s="1145"/>
    </row>
    <row r="547" spans="1:34" ht="15" customHeight="1">
      <c r="A547" s="580"/>
      <c r="B547" s="1656">
        <f t="shared" si="221"/>
        <v>31</v>
      </c>
      <c r="C547" s="2552"/>
      <c r="D547" s="2611"/>
      <c r="E547" s="2554"/>
      <c r="F547" s="1690" t="s">
        <v>1616</v>
      </c>
      <c r="G547" s="1246"/>
      <c r="H547" s="1540"/>
      <c r="I547" s="1540"/>
      <c r="J547" s="1626"/>
      <c r="K547" s="1599"/>
      <c r="L547" s="1541"/>
      <c r="M547" s="1541"/>
      <c r="N547" s="1629" t="str">
        <f t="shared" si="217"/>
        <v/>
      </c>
      <c r="O547" s="1626"/>
      <c r="P547" s="1599"/>
      <c r="Q547" s="1541"/>
      <c r="R547" s="1541"/>
      <c r="S547" s="1629" t="str">
        <f t="shared" si="218"/>
        <v/>
      </c>
      <c r="T547" s="1626"/>
      <c r="U547" s="1599"/>
      <c r="V547" s="1542"/>
      <c r="W547" s="1543"/>
      <c r="X547" s="1543"/>
      <c r="Y547" s="1541"/>
      <c r="Z547" s="1635" t="str">
        <f t="shared" si="219"/>
        <v/>
      </c>
      <c r="AA547" s="1541"/>
      <c r="AB547" s="1668"/>
      <c r="AC547" s="1805"/>
      <c r="AD547" s="1805"/>
      <c r="AE547" s="1805"/>
      <c r="AF547" s="1805"/>
      <c r="AG547" s="1911">
        <f t="shared" si="220"/>
        <v>0</v>
      </c>
      <c r="AH547" s="1145"/>
    </row>
    <row r="548" spans="1:34" ht="15" customHeight="1">
      <c r="A548" s="580"/>
      <c r="B548" s="1656">
        <f t="shared" si="221"/>
        <v>32</v>
      </c>
      <c r="C548" s="2552"/>
      <c r="D548" s="2611"/>
      <c r="E548" s="2554" t="s">
        <v>1617</v>
      </c>
      <c r="F548" s="1690" t="s">
        <v>1612</v>
      </c>
      <c r="G548" s="1246"/>
      <c r="H548" s="1540"/>
      <c r="I548" s="1540"/>
      <c r="J548" s="1626"/>
      <c r="K548" s="1599"/>
      <c r="L548" s="1541"/>
      <c r="M548" s="1541"/>
      <c r="N548" s="1629" t="str">
        <f t="shared" si="217"/>
        <v/>
      </c>
      <c r="O548" s="1626"/>
      <c r="P548" s="1599"/>
      <c r="Q548" s="1541"/>
      <c r="R548" s="1541"/>
      <c r="S548" s="1629" t="str">
        <f t="shared" si="218"/>
        <v/>
      </c>
      <c r="T548" s="1626"/>
      <c r="U548" s="1599"/>
      <c r="V548" s="1542"/>
      <c r="W548" s="1543"/>
      <c r="X548" s="1543"/>
      <c r="Y548" s="1541"/>
      <c r="Z548" s="1635" t="str">
        <f t="shared" si="219"/>
        <v/>
      </c>
      <c r="AA548" s="1541"/>
      <c r="AB548" s="1668"/>
      <c r="AC548" s="1805"/>
      <c r="AD548" s="1805"/>
      <c r="AE548" s="1805"/>
      <c r="AF548" s="1805"/>
      <c r="AG548" s="1911">
        <f t="shared" si="220"/>
        <v>0</v>
      </c>
      <c r="AH548" s="1145"/>
    </row>
    <row r="549" spans="1:34" ht="15" customHeight="1">
      <c r="A549" s="580"/>
      <c r="B549" s="1656">
        <f t="shared" si="221"/>
        <v>33</v>
      </c>
      <c r="C549" s="2552"/>
      <c r="D549" s="2611"/>
      <c r="E549" s="2554"/>
      <c r="F549" s="1690" t="s">
        <v>1616</v>
      </c>
      <c r="G549" s="1246"/>
      <c r="H549" s="1540"/>
      <c r="I549" s="1540"/>
      <c r="J549" s="1626"/>
      <c r="K549" s="1599"/>
      <c r="L549" s="1541"/>
      <c r="M549" s="1541"/>
      <c r="N549" s="1629" t="str">
        <f t="shared" si="217"/>
        <v/>
      </c>
      <c r="O549" s="1626"/>
      <c r="P549" s="1599"/>
      <c r="Q549" s="1541"/>
      <c r="R549" s="1541"/>
      <c r="S549" s="1629" t="str">
        <f t="shared" si="218"/>
        <v/>
      </c>
      <c r="T549" s="1626"/>
      <c r="U549" s="1599"/>
      <c r="V549" s="1542"/>
      <c r="W549" s="1543"/>
      <c r="X549" s="1543"/>
      <c r="Y549" s="1541"/>
      <c r="Z549" s="1635" t="str">
        <f t="shared" si="219"/>
        <v/>
      </c>
      <c r="AA549" s="1541"/>
      <c r="AB549" s="1668"/>
      <c r="AC549" s="1805"/>
      <c r="AD549" s="1805"/>
      <c r="AE549" s="1805"/>
      <c r="AF549" s="1805"/>
      <c r="AG549" s="1911">
        <f t="shared" si="220"/>
        <v>0</v>
      </c>
      <c r="AH549" s="1145"/>
    </row>
    <row r="550" spans="1:34" ht="15" customHeight="1">
      <c r="A550" s="580"/>
      <c r="B550" s="1656">
        <f t="shared" si="221"/>
        <v>34</v>
      </c>
      <c r="C550" s="2552" t="s">
        <v>1768</v>
      </c>
      <c r="D550" s="2611"/>
      <c r="E550" s="2554" t="s">
        <v>1615</v>
      </c>
      <c r="F550" s="1690" t="s">
        <v>1612</v>
      </c>
      <c r="G550" s="1246"/>
      <c r="H550" s="1540"/>
      <c r="I550" s="1540"/>
      <c r="J550" s="1626"/>
      <c r="K550" s="1599"/>
      <c r="L550" s="1541"/>
      <c r="M550" s="1541"/>
      <c r="N550" s="1629" t="str">
        <f t="shared" si="217"/>
        <v/>
      </c>
      <c r="O550" s="1626"/>
      <c r="P550" s="1599"/>
      <c r="Q550" s="1541"/>
      <c r="R550" s="1541"/>
      <c r="S550" s="1629" t="str">
        <f t="shared" si="218"/>
        <v/>
      </c>
      <c r="T550" s="1626"/>
      <c r="U550" s="1599"/>
      <c r="V550" s="1542"/>
      <c r="W550" s="1543"/>
      <c r="X550" s="1543"/>
      <c r="Y550" s="1541"/>
      <c r="Z550" s="1635" t="str">
        <f t="shared" si="219"/>
        <v/>
      </c>
      <c r="AA550" s="1541"/>
      <c r="AB550" s="1668"/>
      <c r="AC550" s="1805"/>
      <c r="AD550" s="1805"/>
      <c r="AE550" s="1805"/>
      <c r="AF550" s="1805"/>
      <c r="AG550" s="1911">
        <f t="shared" si="220"/>
        <v>0</v>
      </c>
      <c r="AH550" s="1145"/>
    </row>
    <row r="551" spans="1:34" ht="15" customHeight="1">
      <c r="A551" s="580"/>
      <c r="B551" s="1656">
        <f t="shared" si="221"/>
        <v>35</v>
      </c>
      <c r="C551" s="2552"/>
      <c r="D551" s="2611"/>
      <c r="E551" s="2554"/>
      <c r="F551" s="1690" t="s">
        <v>1616</v>
      </c>
      <c r="G551" s="1246"/>
      <c r="H551" s="1540"/>
      <c r="I551" s="1540"/>
      <c r="J551" s="1626"/>
      <c r="K551" s="1599"/>
      <c r="L551" s="1541"/>
      <c r="M551" s="1541"/>
      <c r="N551" s="1629" t="str">
        <f t="shared" si="217"/>
        <v/>
      </c>
      <c r="O551" s="1626"/>
      <c r="P551" s="1599"/>
      <c r="Q551" s="1541"/>
      <c r="R551" s="1541"/>
      <c r="S551" s="1629" t="str">
        <f t="shared" si="218"/>
        <v/>
      </c>
      <c r="T551" s="1626"/>
      <c r="U551" s="1599"/>
      <c r="V551" s="1542"/>
      <c r="W551" s="1543"/>
      <c r="X551" s="1543"/>
      <c r="Y551" s="1541"/>
      <c r="Z551" s="1635" t="str">
        <f t="shared" si="219"/>
        <v/>
      </c>
      <c r="AA551" s="1541"/>
      <c r="AB551" s="1668"/>
      <c r="AC551" s="1805"/>
      <c r="AD551" s="1805"/>
      <c r="AE551" s="1805"/>
      <c r="AF551" s="1805"/>
      <c r="AG551" s="1911">
        <f t="shared" si="220"/>
        <v>0</v>
      </c>
      <c r="AH551" s="1145"/>
    </row>
    <row r="552" spans="1:34" ht="15" customHeight="1">
      <c r="A552" s="580"/>
      <c r="B552" s="1656">
        <f t="shared" si="221"/>
        <v>36</v>
      </c>
      <c r="C552" s="2552"/>
      <c r="D552" s="2611"/>
      <c r="E552" s="2554" t="s">
        <v>1617</v>
      </c>
      <c r="F552" s="1690" t="s">
        <v>1612</v>
      </c>
      <c r="G552" s="1246"/>
      <c r="H552" s="1540"/>
      <c r="I552" s="1540"/>
      <c r="J552" s="1626"/>
      <c r="K552" s="1599"/>
      <c r="L552" s="1541"/>
      <c r="M552" s="1541"/>
      <c r="N552" s="1629" t="str">
        <f t="shared" si="217"/>
        <v/>
      </c>
      <c r="O552" s="1626"/>
      <c r="P552" s="1599"/>
      <c r="Q552" s="1541"/>
      <c r="R552" s="1541"/>
      <c r="S552" s="1629" t="str">
        <f t="shared" si="218"/>
        <v/>
      </c>
      <c r="T552" s="1626"/>
      <c r="U552" s="1599"/>
      <c r="V552" s="1542"/>
      <c r="W552" s="1543"/>
      <c r="X552" s="1543"/>
      <c r="Y552" s="1541"/>
      <c r="Z552" s="1635" t="str">
        <f t="shared" si="219"/>
        <v/>
      </c>
      <c r="AA552" s="1541"/>
      <c r="AB552" s="1668"/>
      <c r="AC552" s="1805"/>
      <c r="AD552" s="1805"/>
      <c r="AE552" s="1805"/>
      <c r="AF552" s="1805"/>
      <c r="AG552" s="1911">
        <f t="shared" si="220"/>
        <v>0</v>
      </c>
      <c r="AH552" s="1145"/>
    </row>
    <row r="553" spans="1:34" ht="15" customHeight="1">
      <c r="A553" s="580"/>
      <c r="B553" s="1656">
        <f t="shared" si="221"/>
        <v>37</v>
      </c>
      <c r="C553" s="2552"/>
      <c r="D553" s="2611"/>
      <c r="E553" s="2554"/>
      <c r="F553" s="1690" t="s">
        <v>1616</v>
      </c>
      <c r="G553" s="1246"/>
      <c r="H553" s="1540"/>
      <c r="I553" s="1540"/>
      <c r="J553" s="1626"/>
      <c r="K553" s="1599"/>
      <c r="L553" s="1541"/>
      <c r="M553" s="1541"/>
      <c r="N553" s="1629" t="str">
        <f t="shared" si="217"/>
        <v/>
      </c>
      <c r="O553" s="1626"/>
      <c r="P553" s="1599"/>
      <c r="Q553" s="1541"/>
      <c r="R553" s="1541"/>
      <c r="S553" s="1629" t="str">
        <f t="shared" si="218"/>
        <v/>
      </c>
      <c r="T553" s="1626"/>
      <c r="U553" s="1599"/>
      <c r="V553" s="1542"/>
      <c r="W553" s="1543"/>
      <c r="X553" s="1543"/>
      <c r="Y553" s="1541"/>
      <c r="Z553" s="1635" t="str">
        <f t="shared" si="219"/>
        <v/>
      </c>
      <c r="AA553" s="1541"/>
      <c r="AB553" s="1668"/>
      <c r="AC553" s="1805"/>
      <c r="AD553" s="1805"/>
      <c r="AE553" s="1805"/>
      <c r="AF553" s="1805"/>
      <c r="AG553" s="1911">
        <f t="shared" si="220"/>
        <v>0</v>
      </c>
      <c r="AH553" s="1145"/>
    </row>
    <row r="554" spans="1:34" ht="15" customHeight="1">
      <c r="A554" s="580"/>
      <c r="B554" s="1656">
        <f t="shared" si="221"/>
        <v>38</v>
      </c>
      <c r="C554" s="2552" t="s">
        <v>1769</v>
      </c>
      <c r="D554" s="2611"/>
      <c r="E554" s="2554" t="s">
        <v>1615</v>
      </c>
      <c r="F554" s="1690" t="s">
        <v>1612</v>
      </c>
      <c r="G554" s="1246"/>
      <c r="H554" s="1540"/>
      <c r="I554" s="1540"/>
      <c r="J554" s="1626"/>
      <c r="K554" s="1599"/>
      <c r="L554" s="1541"/>
      <c r="M554" s="1541"/>
      <c r="N554" s="1629" t="str">
        <f t="shared" si="217"/>
        <v/>
      </c>
      <c r="O554" s="1626"/>
      <c r="P554" s="1599"/>
      <c r="Q554" s="1541"/>
      <c r="R554" s="1541"/>
      <c r="S554" s="1629" t="str">
        <f t="shared" si="218"/>
        <v/>
      </c>
      <c r="T554" s="1626"/>
      <c r="U554" s="1599"/>
      <c r="V554" s="1542"/>
      <c r="W554" s="1543"/>
      <c r="X554" s="1543"/>
      <c r="Y554" s="1541"/>
      <c r="Z554" s="1635" t="str">
        <f t="shared" si="219"/>
        <v/>
      </c>
      <c r="AA554" s="1541"/>
      <c r="AB554" s="1668"/>
      <c r="AC554" s="1805"/>
      <c r="AD554" s="1805"/>
      <c r="AE554" s="1805"/>
      <c r="AF554" s="1805"/>
      <c r="AG554" s="1911">
        <f t="shared" si="220"/>
        <v>0</v>
      </c>
      <c r="AH554" s="1145"/>
    </row>
    <row r="555" spans="1:34" ht="15" customHeight="1">
      <c r="A555" s="580"/>
      <c r="B555" s="1656">
        <f t="shared" si="221"/>
        <v>39</v>
      </c>
      <c r="C555" s="2552"/>
      <c r="D555" s="2611"/>
      <c r="E555" s="2554"/>
      <c r="F555" s="1690" t="s">
        <v>1616</v>
      </c>
      <c r="G555" s="1246"/>
      <c r="H555" s="1540"/>
      <c r="I555" s="1540"/>
      <c r="J555" s="1626"/>
      <c r="K555" s="1599"/>
      <c r="L555" s="1541"/>
      <c r="M555" s="1541"/>
      <c r="N555" s="1629" t="str">
        <f t="shared" si="217"/>
        <v/>
      </c>
      <c r="O555" s="1626"/>
      <c r="P555" s="1599"/>
      <c r="Q555" s="1541"/>
      <c r="R555" s="1541"/>
      <c r="S555" s="1629" t="str">
        <f t="shared" si="218"/>
        <v/>
      </c>
      <c r="T555" s="1626"/>
      <c r="U555" s="1599"/>
      <c r="V555" s="1542"/>
      <c r="W555" s="1543"/>
      <c r="X555" s="1543"/>
      <c r="Y555" s="1541"/>
      <c r="Z555" s="1635" t="str">
        <f t="shared" si="219"/>
        <v/>
      </c>
      <c r="AA555" s="1541"/>
      <c r="AB555" s="1668"/>
      <c r="AC555" s="1805"/>
      <c r="AD555" s="1805"/>
      <c r="AE555" s="1805"/>
      <c r="AF555" s="1805"/>
      <c r="AG555" s="1911">
        <f t="shared" si="220"/>
        <v>0</v>
      </c>
      <c r="AH555" s="1145"/>
    </row>
    <row r="556" spans="1:34" ht="15" customHeight="1">
      <c r="A556" s="580"/>
      <c r="B556" s="1656">
        <f t="shared" si="221"/>
        <v>40</v>
      </c>
      <c r="C556" s="2552"/>
      <c r="D556" s="2611"/>
      <c r="E556" s="2554" t="s">
        <v>1617</v>
      </c>
      <c r="F556" s="1690" t="s">
        <v>1612</v>
      </c>
      <c r="G556" s="1246"/>
      <c r="H556" s="1540"/>
      <c r="I556" s="1540"/>
      <c r="J556" s="1626"/>
      <c r="K556" s="1599"/>
      <c r="L556" s="1541"/>
      <c r="M556" s="1541"/>
      <c r="N556" s="1629" t="str">
        <f t="shared" si="217"/>
        <v/>
      </c>
      <c r="O556" s="1626"/>
      <c r="P556" s="1599"/>
      <c r="Q556" s="1541"/>
      <c r="R556" s="1541"/>
      <c r="S556" s="1629" t="str">
        <f t="shared" si="218"/>
        <v/>
      </c>
      <c r="T556" s="1626"/>
      <c r="U556" s="1599"/>
      <c r="V556" s="1542"/>
      <c r="W556" s="1543"/>
      <c r="X556" s="1543"/>
      <c r="Y556" s="1541"/>
      <c r="Z556" s="1635" t="str">
        <f t="shared" si="219"/>
        <v/>
      </c>
      <c r="AA556" s="1541"/>
      <c r="AB556" s="1668"/>
      <c r="AC556" s="1805"/>
      <c r="AD556" s="1805"/>
      <c r="AE556" s="1805"/>
      <c r="AF556" s="1805"/>
      <c r="AG556" s="1911">
        <f t="shared" si="220"/>
        <v>0</v>
      </c>
      <c r="AH556" s="1145"/>
    </row>
    <row r="557" spans="1:34" ht="15" customHeight="1">
      <c r="A557" s="580"/>
      <c r="B557" s="1656">
        <f t="shared" si="221"/>
        <v>41</v>
      </c>
      <c r="C557" s="2552"/>
      <c r="D557" s="2611"/>
      <c r="E557" s="2554"/>
      <c r="F557" s="1690" t="s">
        <v>1616</v>
      </c>
      <c r="G557" s="1246"/>
      <c r="H557" s="1540"/>
      <c r="I557" s="1540"/>
      <c r="J557" s="1626"/>
      <c r="K557" s="1599"/>
      <c r="L557" s="1541"/>
      <c r="M557" s="1541"/>
      <c r="N557" s="1629" t="str">
        <f t="shared" si="217"/>
        <v/>
      </c>
      <c r="O557" s="1626"/>
      <c r="P557" s="1599"/>
      <c r="Q557" s="1541"/>
      <c r="R557" s="1541"/>
      <c r="S557" s="1629" t="str">
        <f t="shared" si="218"/>
        <v/>
      </c>
      <c r="T557" s="1626"/>
      <c r="U557" s="1599"/>
      <c r="V557" s="1542"/>
      <c r="W557" s="1543"/>
      <c r="X557" s="1543"/>
      <c r="Y557" s="1541"/>
      <c r="Z557" s="1635" t="str">
        <f t="shared" si="219"/>
        <v/>
      </c>
      <c r="AA557" s="1541"/>
      <c r="AB557" s="1668"/>
      <c r="AC557" s="1805"/>
      <c r="AD557" s="1805"/>
      <c r="AE557" s="1805"/>
      <c r="AF557" s="1805"/>
      <c r="AG557" s="1911">
        <f t="shared" si="220"/>
        <v>0</v>
      </c>
      <c r="AH557" s="1145"/>
    </row>
    <row r="558" spans="1:34" ht="15" customHeight="1">
      <c r="A558" s="580"/>
      <c r="B558" s="1656">
        <f t="shared" si="221"/>
        <v>42</v>
      </c>
      <c r="C558" s="2552" t="s">
        <v>1770</v>
      </c>
      <c r="D558" s="2611"/>
      <c r="E558" s="2554" t="s">
        <v>1615</v>
      </c>
      <c r="F558" s="1690" t="s">
        <v>1612</v>
      </c>
      <c r="G558" s="1246"/>
      <c r="H558" s="1540"/>
      <c r="I558" s="1540"/>
      <c r="J558" s="1626"/>
      <c r="K558" s="1599"/>
      <c r="L558" s="1541"/>
      <c r="M558" s="1541"/>
      <c r="N558" s="1629" t="str">
        <f t="shared" si="217"/>
        <v/>
      </c>
      <c r="O558" s="1626"/>
      <c r="P558" s="1599"/>
      <c r="Q558" s="1541"/>
      <c r="R558" s="1541"/>
      <c r="S558" s="1629" t="str">
        <f t="shared" si="218"/>
        <v/>
      </c>
      <c r="T558" s="1626"/>
      <c r="U558" s="1599"/>
      <c r="V558" s="1542"/>
      <c r="W558" s="1543"/>
      <c r="X558" s="1543"/>
      <c r="Y558" s="1541"/>
      <c r="Z558" s="1635" t="str">
        <f t="shared" si="219"/>
        <v/>
      </c>
      <c r="AA558" s="1541"/>
      <c r="AB558" s="1668"/>
      <c r="AC558" s="1805"/>
      <c r="AD558" s="1805"/>
      <c r="AE558" s="1805"/>
      <c r="AF558" s="1805"/>
      <c r="AG558" s="1911">
        <f t="shared" si="220"/>
        <v>0</v>
      </c>
      <c r="AH558" s="1145"/>
    </row>
    <row r="559" spans="1:34" ht="15" customHeight="1">
      <c r="A559" s="580"/>
      <c r="B559" s="1656">
        <f t="shared" si="221"/>
        <v>43</v>
      </c>
      <c r="C559" s="2552"/>
      <c r="D559" s="2611"/>
      <c r="E559" s="2554"/>
      <c r="F559" s="1690" t="s">
        <v>1616</v>
      </c>
      <c r="G559" s="1246"/>
      <c r="H559" s="1540"/>
      <c r="I559" s="1540"/>
      <c r="J559" s="1626"/>
      <c r="K559" s="1599"/>
      <c r="L559" s="1541"/>
      <c r="M559" s="1541"/>
      <c r="N559" s="1629" t="str">
        <f t="shared" si="217"/>
        <v/>
      </c>
      <c r="O559" s="1626"/>
      <c r="P559" s="1599"/>
      <c r="Q559" s="1541"/>
      <c r="R559" s="1541"/>
      <c r="S559" s="1629" t="str">
        <f t="shared" si="218"/>
        <v/>
      </c>
      <c r="T559" s="1626"/>
      <c r="U559" s="1599"/>
      <c r="V559" s="1542"/>
      <c r="W559" s="1543"/>
      <c r="X559" s="1543"/>
      <c r="Y559" s="1541"/>
      <c r="Z559" s="1635" t="str">
        <f t="shared" si="219"/>
        <v/>
      </c>
      <c r="AA559" s="1541"/>
      <c r="AB559" s="1668"/>
      <c r="AC559" s="1805"/>
      <c r="AD559" s="1805"/>
      <c r="AE559" s="1805"/>
      <c r="AF559" s="1805"/>
      <c r="AG559" s="1911">
        <f t="shared" si="220"/>
        <v>0</v>
      </c>
      <c r="AH559" s="1145"/>
    </row>
    <row r="560" spans="1:34" ht="15" customHeight="1">
      <c r="A560" s="580"/>
      <c r="B560" s="1656">
        <f t="shared" si="221"/>
        <v>44</v>
      </c>
      <c r="C560" s="2552"/>
      <c r="D560" s="2611"/>
      <c r="E560" s="2554" t="s">
        <v>1617</v>
      </c>
      <c r="F560" s="1690" t="s">
        <v>1612</v>
      </c>
      <c r="G560" s="1246"/>
      <c r="H560" s="1540"/>
      <c r="I560" s="1540"/>
      <c r="J560" s="1626"/>
      <c r="K560" s="1599"/>
      <c r="L560" s="1541"/>
      <c r="M560" s="1541"/>
      <c r="N560" s="1629" t="str">
        <f t="shared" si="217"/>
        <v/>
      </c>
      <c r="O560" s="1626"/>
      <c r="P560" s="1599"/>
      <c r="Q560" s="1541"/>
      <c r="R560" s="1541"/>
      <c r="S560" s="1629" t="str">
        <f t="shared" si="218"/>
        <v/>
      </c>
      <c r="T560" s="1626"/>
      <c r="U560" s="1599"/>
      <c r="V560" s="1542"/>
      <c r="W560" s="1543"/>
      <c r="X560" s="1543"/>
      <c r="Y560" s="1541"/>
      <c r="Z560" s="1635" t="str">
        <f t="shared" si="219"/>
        <v/>
      </c>
      <c r="AA560" s="1541"/>
      <c r="AB560" s="1668"/>
      <c r="AC560" s="1805"/>
      <c r="AD560" s="1805"/>
      <c r="AE560" s="1805"/>
      <c r="AF560" s="1805"/>
      <c r="AG560" s="1911">
        <f t="shared" si="220"/>
        <v>0</v>
      </c>
      <c r="AH560" s="1145"/>
    </row>
    <row r="561" spans="1:34" ht="15" customHeight="1">
      <c r="A561" s="580"/>
      <c r="B561" s="1656">
        <f t="shared" si="221"/>
        <v>45</v>
      </c>
      <c r="C561" s="2552"/>
      <c r="D561" s="2611"/>
      <c r="E561" s="2554"/>
      <c r="F561" s="1690" t="s">
        <v>1616</v>
      </c>
      <c r="G561" s="1246"/>
      <c r="H561" s="1540"/>
      <c r="I561" s="1540"/>
      <c r="J561" s="1626"/>
      <c r="K561" s="1599"/>
      <c r="L561" s="1541"/>
      <c r="M561" s="1541"/>
      <c r="N561" s="1629" t="str">
        <f t="shared" si="217"/>
        <v/>
      </c>
      <c r="O561" s="1626"/>
      <c r="P561" s="1599"/>
      <c r="Q561" s="1541"/>
      <c r="R561" s="1541"/>
      <c r="S561" s="1629" t="str">
        <f t="shared" si="218"/>
        <v/>
      </c>
      <c r="T561" s="1626"/>
      <c r="U561" s="1599"/>
      <c r="V561" s="1542"/>
      <c r="W561" s="1543"/>
      <c r="X561" s="1543"/>
      <c r="Y561" s="1541"/>
      <c r="Z561" s="1635" t="str">
        <f t="shared" si="219"/>
        <v/>
      </c>
      <c r="AA561" s="1541"/>
      <c r="AB561" s="1668"/>
      <c r="AC561" s="1805"/>
      <c r="AD561" s="1805"/>
      <c r="AE561" s="1805"/>
      <c r="AF561" s="1805"/>
      <c r="AG561" s="1911">
        <f t="shared" si="220"/>
        <v>0</v>
      </c>
      <c r="AH561" s="1145"/>
    </row>
    <row r="562" spans="1:34" ht="15" customHeight="1">
      <c r="A562" s="580"/>
      <c r="B562" s="1656">
        <f t="shared" si="221"/>
        <v>46</v>
      </c>
      <c r="C562" s="2552" t="s">
        <v>1771</v>
      </c>
      <c r="D562" s="2611"/>
      <c r="E562" s="2554" t="s">
        <v>1615</v>
      </c>
      <c r="F562" s="1690" t="s">
        <v>1612</v>
      </c>
      <c r="G562" s="1246"/>
      <c r="H562" s="1540"/>
      <c r="I562" s="1540"/>
      <c r="J562" s="1626"/>
      <c r="K562" s="1599"/>
      <c r="L562" s="1541"/>
      <c r="M562" s="1541"/>
      <c r="N562" s="1629" t="str">
        <f t="shared" si="217"/>
        <v/>
      </c>
      <c r="O562" s="1626"/>
      <c r="P562" s="1599"/>
      <c r="Q562" s="1541"/>
      <c r="R562" s="1541"/>
      <c r="S562" s="1629" t="str">
        <f t="shared" si="218"/>
        <v/>
      </c>
      <c r="T562" s="1626"/>
      <c r="U562" s="1599"/>
      <c r="V562" s="1542"/>
      <c r="W562" s="1543"/>
      <c r="X562" s="1543"/>
      <c r="Y562" s="1541"/>
      <c r="Z562" s="1635" t="str">
        <f t="shared" si="219"/>
        <v/>
      </c>
      <c r="AA562" s="1541"/>
      <c r="AB562" s="1668"/>
      <c r="AC562" s="1805"/>
      <c r="AD562" s="1805"/>
      <c r="AE562" s="1805"/>
      <c r="AF562" s="1805"/>
      <c r="AG562" s="1911">
        <f t="shared" si="220"/>
        <v>0</v>
      </c>
      <c r="AH562" s="1145"/>
    </row>
    <row r="563" spans="1:34" ht="15" customHeight="1">
      <c r="A563" s="580"/>
      <c r="B563" s="1656">
        <f t="shared" si="221"/>
        <v>47</v>
      </c>
      <c r="C563" s="2552"/>
      <c r="D563" s="2611"/>
      <c r="E563" s="2554"/>
      <c r="F563" s="1690" t="s">
        <v>1616</v>
      </c>
      <c r="G563" s="1246"/>
      <c r="H563" s="1540"/>
      <c r="I563" s="1540"/>
      <c r="J563" s="1626"/>
      <c r="K563" s="1599"/>
      <c r="L563" s="1541"/>
      <c r="M563" s="1541"/>
      <c r="N563" s="1629" t="str">
        <f t="shared" si="217"/>
        <v/>
      </c>
      <c r="O563" s="1626"/>
      <c r="P563" s="1599"/>
      <c r="Q563" s="1541"/>
      <c r="R563" s="1541"/>
      <c r="S563" s="1629" t="str">
        <f t="shared" si="218"/>
        <v/>
      </c>
      <c r="T563" s="1626"/>
      <c r="U563" s="1599"/>
      <c r="V563" s="1542"/>
      <c r="W563" s="1543"/>
      <c r="X563" s="1543"/>
      <c r="Y563" s="1541"/>
      <c r="Z563" s="1635" t="str">
        <f t="shared" si="219"/>
        <v/>
      </c>
      <c r="AA563" s="1541"/>
      <c r="AB563" s="1668"/>
      <c r="AC563" s="1805"/>
      <c r="AD563" s="1805"/>
      <c r="AE563" s="1805"/>
      <c r="AF563" s="1805"/>
      <c r="AG563" s="1911">
        <f t="shared" si="220"/>
        <v>0</v>
      </c>
      <c r="AH563" s="1145"/>
    </row>
    <row r="564" spans="1:34" ht="15" customHeight="1">
      <c r="A564" s="580"/>
      <c r="B564" s="1656">
        <f t="shared" si="221"/>
        <v>48</v>
      </c>
      <c r="C564" s="2552"/>
      <c r="D564" s="2611"/>
      <c r="E564" s="2554" t="s">
        <v>1617</v>
      </c>
      <c r="F564" s="1690" t="s">
        <v>1612</v>
      </c>
      <c r="G564" s="1246"/>
      <c r="H564" s="1540"/>
      <c r="I564" s="1540"/>
      <c r="J564" s="1626"/>
      <c r="K564" s="1599"/>
      <c r="L564" s="1541"/>
      <c r="M564" s="1541"/>
      <c r="N564" s="1629" t="str">
        <f t="shared" si="217"/>
        <v/>
      </c>
      <c r="O564" s="1626"/>
      <c r="P564" s="1599"/>
      <c r="Q564" s="1541"/>
      <c r="R564" s="1541"/>
      <c r="S564" s="1629" t="str">
        <f t="shared" si="218"/>
        <v/>
      </c>
      <c r="T564" s="1626"/>
      <c r="U564" s="1599"/>
      <c r="V564" s="1542"/>
      <c r="W564" s="1543"/>
      <c r="X564" s="1543"/>
      <c r="Y564" s="1541"/>
      <c r="Z564" s="1635" t="str">
        <f t="shared" si="219"/>
        <v/>
      </c>
      <c r="AA564" s="1541"/>
      <c r="AB564" s="1668"/>
      <c r="AC564" s="1805"/>
      <c r="AD564" s="1805"/>
      <c r="AE564" s="1805"/>
      <c r="AF564" s="1805"/>
      <c r="AG564" s="1911">
        <f t="shared" si="220"/>
        <v>0</v>
      </c>
      <c r="AH564" s="1145"/>
    </row>
    <row r="565" spans="1:34" ht="15" customHeight="1">
      <c r="A565" s="580"/>
      <c r="B565" s="1657">
        <f t="shared" si="221"/>
        <v>49</v>
      </c>
      <c r="C565" s="2568"/>
      <c r="D565" s="2612"/>
      <c r="E565" s="2555"/>
      <c r="F565" s="1714" t="s">
        <v>1616</v>
      </c>
      <c r="G565" s="2091"/>
      <c r="H565" s="1547"/>
      <c r="I565" s="1547"/>
      <c r="J565" s="1627"/>
      <c r="K565" s="1621"/>
      <c r="L565" s="1532"/>
      <c r="M565" s="1532"/>
      <c r="N565" s="1685" t="str">
        <f t="shared" si="217"/>
        <v/>
      </c>
      <c r="O565" s="1627"/>
      <c r="P565" s="1621"/>
      <c r="Q565" s="1532"/>
      <c r="R565" s="1532"/>
      <c r="S565" s="1685" t="str">
        <f t="shared" si="218"/>
        <v/>
      </c>
      <c r="T565" s="1627"/>
      <c r="U565" s="1621"/>
      <c r="V565" s="1548"/>
      <c r="W565" s="1549"/>
      <c r="X565" s="1549"/>
      <c r="Y565" s="1532"/>
      <c r="Z565" s="1686" t="str">
        <f t="shared" si="219"/>
        <v/>
      </c>
      <c r="AA565" s="1532"/>
      <c r="AB565" s="1669"/>
      <c r="AC565" s="1805"/>
      <c r="AD565" s="1805"/>
      <c r="AE565" s="1805"/>
      <c r="AF565" s="1805"/>
      <c r="AG565" s="1919">
        <f t="shared" si="220"/>
        <v>0</v>
      </c>
      <c r="AH565" s="1145"/>
    </row>
    <row r="566" spans="1:34" ht="15" customHeight="1">
      <c r="A566" s="580"/>
      <c r="B566" s="1682">
        <f>B565+1</f>
        <v>50</v>
      </c>
      <c r="C566" s="1693" t="s">
        <v>1497</v>
      </c>
      <c r="D566" s="1712"/>
      <c r="E566" s="1681"/>
      <c r="F566" s="2357"/>
      <c r="G566" s="1371">
        <f t="shared" ref="G566:M566" si="222">SUM(G517:G565)</f>
        <v>0</v>
      </c>
      <c r="H566" s="1622">
        <f t="shared" si="222"/>
        <v>0</v>
      </c>
      <c r="I566" s="1622">
        <f t="shared" si="222"/>
        <v>0</v>
      </c>
      <c r="J566" s="1908">
        <f t="shared" si="222"/>
        <v>0</v>
      </c>
      <c r="K566" s="1622">
        <f t="shared" si="222"/>
        <v>0</v>
      </c>
      <c r="L566" s="1622">
        <f t="shared" si="222"/>
        <v>0</v>
      </c>
      <c r="M566" s="1622">
        <f t="shared" si="222"/>
        <v>0</v>
      </c>
      <c r="N566" s="1625" t="str">
        <f t="shared" si="217"/>
        <v/>
      </c>
      <c r="O566" s="1908">
        <f>SUM(O517:O565)</f>
        <v>0</v>
      </c>
      <c r="P566" s="1622">
        <f>SUM(P517:P565)</f>
        <v>0</v>
      </c>
      <c r="Q566" s="1622">
        <f>SUM(Q517:Q565)</f>
        <v>0</v>
      </c>
      <c r="R566" s="1622">
        <f>SUM(R517:R565)</f>
        <v>0</v>
      </c>
      <c r="S566" s="1625" t="str">
        <f t="shared" si="218"/>
        <v/>
      </c>
      <c r="T566" s="1637">
        <f>SUM(T517:T565)</f>
        <v>0</v>
      </c>
      <c r="U566" s="1641">
        <f>SUM(U517:U565)</f>
        <v>0</v>
      </c>
      <c r="V566" s="2100" t="str">
        <f>IF(T566&gt;0, SUMPRODUCT(T517:T565,V517:V565)/T566, "")</f>
        <v/>
      </c>
      <c r="W566" s="2102" t="str">
        <f>IF(AG566&gt;0, SUMPRODUCT(AG517:AG565,W517:W565)/AG566, "")</f>
        <v/>
      </c>
      <c r="X566" s="2102" t="str">
        <f>IF(U566&gt;0, SUMPRODUCT(U517:U565,X517:X565)/U566, "")</f>
        <v/>
      </c>
      <c r="Y566" s="1622">
        <f>SUM(Y517:Y565)</f>
        <v>0</v>
      </c>
      <c r="Z566" s="1638" t="str">
        <f t="shared" si="219"/>
        <v/>
      </c>
      <c r="AA566" s="1622">
        <f>SUM(AA517:AA565)</f>
        <v>0</v>
      </c>
      <c r="AB566" s="1623">
        <f>SUM(AB517:AB565)</f>
        <v>0</v>
      </c>
      <c r="AC566" s="1805"/>
      <c r="AD566" s="1805"/>
      <c r="AE566" s="1805"/>
      <c r="AF566" s="1805"/>
      <c r="AG566" s="1777">
        <f t="shared" si="220"/>
        <v>0</v>
      </c>
      <c r="AH566" s="1145"/>
    </row>
    <row r="567" spans="1:34" s="965" customFormat="1" ht="45" customHeight="1">
      <c r="A567" s="1452" t="s">
        <v>1702</v>
      </c>
      <c r="B567" s="1807"/>
      <c r="C567" s="1579"/>
      <c r="D567" s="1185"/>
      <c r="E567" s="1185"/>
      <c r="F567" s="1185"/>
      <c r="G567" s="1169"/>
      <c r="H567" s="1185"/>
      <c r="I567" s="1185"/>
      <c r="AC567" s="1805"/>
      <c r="AD567" s="1805"/>
      <c r="AE567" s="1805"/>
      <c r="AF567" s="1805"/>
      <c r="AH567" s="1145"/>
    </row>
    <row r="568" spans="1:34" ht="45" customHeight="1">
      <c r="A568" s="1516"/>
      <c r="B568" s="1442"/>
      <c r="C568" s="1961" t="s">
        <v>1759</v>
      </c>
      <c r="D568" s="1845" t="s">
        <v>1733</v>
      </c>
      <c r="E568" s="1616" t="s">
        <v>1611</v>
      </c>
      <c r="F568" s="1616" t="s">
        <v>1612</v>
      </c>
      <c r="G568" s="1720"/>
      <c r="H568" s="1689"/>
      <c r="I568" s="1577"/>
      <c r="J568" s="1719"/>
      <c r="K568" s="1578"/>
      <c r="L568" s="1689"/>
      <c r="M568" s="1689"/>
      <c r="N568" s="1689"/>
      <c r="O568" s="1689"/>
      <c r="P568" s="1689"/>
      <c r="Q568" s="1689"/>
      <c r="R568" s="1689"/>
      <c r="S568" s="1689"/>
      <c r="T568" s="1719"/>
      <c r="U568" s="1578"/>
      <c r="V568" s="1689"/>
      <c r="W568" s="1689"/>
      <c r="X568" s="1689"/>
      <c r="Y568" s="1689"/>
      <c r="Z568" s="1689"/>
      <c r="AA568" s="1689"/>
      <c r="AB568" s="1577"/>
      <c r="AC568" s="1805"/>
      <c r="AD568" s="1805"/>
      <c r="AE568" s="1805"/>
      <c r="AF568" s="1805"/>
      <c r="AG568" s="1577"/>
      <c r="AH568" s="1145"/>
    </row>
    <row r="569" spans="1:34" ht="15" customHeight="1">
      <c r="A569" s="1516"/>
      <c r="B569" s="1671">
        <v>1</v>
      </c>
      <c r="C569" s="1618"/>
      <c r="D569" s="1692" t="s">
        <v>1613</v>
      </c>
      <c r="E569" s="1615"/>
      <c r="F569" s="1617"/>
      <c r="G569" s="1328"/>
      <c r="H569" s="1569"/>
      <c r="I569" s="1569"/>
      <c r="J569" s="1710"/>
      <c r="K569" s="1756"/>
      <c r="L569" s="1570"/>
      <c r="M569" s="1570"/>
      <c r="N569" s="1625" t="str">
        <f t="shared" ref="N569:N618" si="223">IF(K569&gt;0,M569/K569, "")</f>
        <v/>
      </c>
      <c r="O569" s="1710"/>
      <c r="P569" s="1756"/>
      <c r="Q569" s="1570"/>
      <c r="R569" s="1570"/>
      <c r="S569" s="1625" t="str">
        <f t="shared" ref="S569:S618" si="224">IF(P569&gt;0,R569/P569, "")</f>
        <v/>
      </c>
      <c r="T569" s="1895"/>
      <c r="U569" s="1893"/>
      <c r="V569" s="1586"/>
      <c r="W569" s="1586"/>
      <c r="X569" s="1586"/>
      <c r="Y569" s="1592"/>
      <c r="Z569" s="1586"/>
      <c r="AA569" s="1587"/>
      <c r="AB569" s="1588"/>
      <c r="AC569" s="1805"/>
      <c r="AD569" s="1805"/>
      <c r="AE569" s="1805"/>
      <c r="AF569" s="1805"/>
      <c r="AG569" s="1587"/>
      <c r="AH569" s="1145"/>
    </row>
    <row r="570" spans="1:34" ht="15" customHeight="1">
      <c r="A570" s="580"/>
      <c r="B570" s="1518">
        <f>B569+1</f>
        <v>2</v>
      </c>
      <c r="C570" s="2569" t="s">
        <v>1760</v>
      </c>
      <c r="D570" s="2613" t="s">
        <v>1614</v>
      </c>
      <c r="E570" s="2565" t="s">
        <v>1615</v>
      </c>
      <c r="F570" s="1713" t="s">
        <v>1612</v>
      </c>
      <c r="G570" s="1244"/>
      <c r="H570" s="1559"/>
      <c r="I570" s="1559"/>
      <c r="J570" s="1624"/>
      <c r="K570" s="1620"/>
      <c r="L570" s="1536"/>
      <c r="M570" s="1536"/>
      <c r="N570" s="1628" t="str">
        <f t="shared" si="223"/>
        <v/>
      </c>
      <c r="O570" s="1624"/>
      <c r="P570" s="1620"/>
      <c r="Q570" s="1536"/>
      <c r="R570" s="1536"/>
      <c r="S570" s="1628" t="str">
        <f t="shared" si="224"/>
        <v/>
      </c>
      <c r="T570" s="1896"/>
      <c r="U570" s="1894"/>
      <c r="V570" s="1589"/>
      <c r="W570" s="1589"/>
      <c r="X570" s="1589"/>
      <c r="Y570" s="1593"/>
      <c r="Z570" s="1589"/>
      <c r="AA570" s="1590"/>
      <c r="AB570" s="1591"/>
      <c r="AC570" s="1805"/>
      <c r="AD570" s="1805"/>
      <c r="AE570" s="1805"/>
      <c r="AF570" s="1805"/>
      <c r="AG570" s="1590"/>
      <c r="AH570" s="1145"/>
    </row>
    <row r="571" spans="1:34" ht="15" customHeight="1">
      <c r="A571" s="580"/>
      <c r="B571" s="1656">
        <f t="shared" ref="B571:B617" si="225">B570+1</f>
        <v>3</v>
      </c>
      <c r="C571" s="2552"/>
      <c r="D571" s="2611"/>
      <c r="E571" s="2554"/>
      <c r="F571" s="1690" t="s">
        <v>1616</v>
      </c>
      <c r="G571" s="1246"/>
      <c r="H571" s="1540"/>
      <c r="I571" s="1540"/>
      <c r="J571" s="1626"/>
      <c r="K571" s="1599"/>
      <c r="L571" s="1541"/>
      <c r="M571" s="1541"/>
      <c r="N571" s="1629" t="str">
        <f t="shared" si="223"/>
        <v/>
      </c>
      <c r="O571" s="1626"/>
      <c r="P571" s="1599"/>
      <c r="Q571" s="1541"/>
      <c r="R571" s="1541"/>
      <c r="S571" s="1629" t="str">
        <f t="shared" si="224"/>
        <v/>
      </c>
      <c r="T571" s="1896"/>
      <c r="U571" s="1894"/>
      <c r="V571" s="1589"/>
      <c r="W571" s="1589"/>
      <c r="X571" s="1589"/>
      <c r="Y571" s="1593"/>
      <c r="Z571" s="1589"/>
      <c r="AA571" s="1590"/>
      <c r="AB571" s="1591"/>
      <c r="AC571" s="1805"/>
      <c r="AD571" s="1805"/>
      <c r="AE571" s="1805"/>
      <c r="AF571" s="1805"/>
      <c r="AG571" s="1590"/>
      <c r="AH571" s="1145"/>
    </row>
    <row r="572" spans="1:34" ht="15" customHeight="1">
      <c r="A572" s="580"/>
      <c r="B572" s="1656">
        <f t="shared" si="225"/>
        <v>4</v>
      </c>
      <c r="C572" s="2552"/>
      <c r="D572" s="2611"/>
      <c r="E572" s="2554" t="s">
        <v>1617</v>
      </c>
      <c r="F572" s="1690" t="s">
        <v>1612</v>
      </c>
      <c r="G572" s="1246"/>
      <c r="H572" s="1540"/>
      <c r="I572" s="1540"/>
      <c r="J572" s="1626"/>
      <c r="K572" s="1599"/>
      <c r="L572" s="1541"/>
      <c r="M572" s="1541"/>
      <c r="N572" s="1629" t="str">
        <f t="shared" si="223"/>
        <v/>
      </c>
      <c r="O572" s="1626"/>
      <c r="P572" s="1599"/>
      <c r="Q572" s="1541"/>
      <c r="R572" s="1541"/>
      <c r="S572" s="1629" t="str">
        <f t="shared" si="224"/>
        <v/>
      </c>
      <c r="T572" s="1896"/>
      <c r="U572" s="1894"/>
      <c r="V572" s="1589"/>
      <c r="W572" s="1589"/>
      <c r="X572" s="1589"/>
      <c r="Y572" s="1593"/>
      <c r="Z572" s="1589"/>
      <c r="AA572" s="1590"/>
      <c r="AB572" s="1591"/>
      <c r="AC572" s="1805"/>
      <c r="AD572" s="1805"/>
      <c r="AE572" s="1805"/>
      <c r="AF572" s="1805"/>
      <c r="AG572" s="1590"/>
      <c r="AH572" s="1145"/>
    </row>
    <row r="573" spans="1:34" ht="15" customHeight="1">
      <c r="A573" s="580"/>
      <c r="B573" s="1656">
        <f t="shared" si="225"/>
        <v>5</v>
      </c>
      <c r="C573" s="2552"/>
      <c r="D573" s="2611"/>
      <c r="E573" s="2554"/>
      <c r="F573" s="1690" t="s">
        <v>1616</v>
      </c>
      <c r="G573" s="1246"/>
      <c r="H573" s="1540"/>
      <c r="I573" s="1540"/>
      <c r="J573" s="1626"/>
      <c r="K573" s="1599"/>
      <c r="L573" s="1541"/>
      <c r="M573" s="1541"/>
      <c r="N573" s="1629" t="str">
        <f t="shared" si="223"/>
        <v/>
      </c>
      <c r="O573" s="1626"/>
      <c r="P573" s="1599"/>
      <c r="Q573" s="1541"/>
      <c r="R573" s="1541"/>
      <c r="S573" s="1629" t="str">
        <f t="shared" si="224"/>
        <v/>
      </c>
      <c r="T573" s="1747"/>
      <c r="U573" s="1743"/>
      <c r="V573" s="1526"/>
      <c r="W573" s="1526"/>
      <c r="X573" s="1526"/>
      <c r="Y573" s="1528"/>
      <c r="Z573" s="1526"/>
      <c r="AA573" s="1545"/>
      <c r="AB573" s="1530"/>
      <c r="AC573" s="1805"/>
      <c r="AD573" s="1805"/>
      <c r="AE573" s="1805"/>
      <c r="AF573" s="1805"/>
      <c r="AG573" s="1545"/>
      <c r="AH573" s="1145"/>
    </row>
    <row r="574" spans="1:34" ht="15" customHeight="1">
      <c r="A574" s="580"/>
      <c r="B574" s="1656">
        <f t="shared" si="225"/>
        <v>6</v>
      </c>
      <c r="C574" s="2552" t="s">
        <v>1761</v>
      </c>
      <c r="D574" s="2611"/>
      <c r="E574" s="2554" t="s">
        <v>1615</v>
      </c>
      <c r="F574" s="1690" t="s">
        <v>1612</v>
      </c>
      <c r="G574" s="1246"/>
      <c r="H574" s="1540"/>
      <c r="I574" s="1540"/>
      <c r="J574" s="1626"/>
      <c r="K574" s="1599"/>
      <c r="L574" s="1541"/>
      <c r="M574" s="1541"/>
      <c r="N574" s="1629" t="str">
        <f t="shared" si="223"/>
        <v/>
      </c>
      <c r="O574" s="1626"/>
      <c r="P574" s="1599"/>
      <c r="Q574" s="1541"/>
      <c r="R574" s="1541"/>
      <c r="S574" s="1629" t="str">
        <f t="shared" si="224"/>
        <v/>
      </c>
      <c r="T574" s="1747"/>
      <c r="U574" s="1743"/>
      <c r="V574" s="1526"/>
      <c r="W574" s="1526"/>
      <c r="X574" s="1526"/>
      <c r="Y574" s="1528"/>
      <c r="Z574" s="1526"/>
      <c r="AA574" s="1545"/>
      <c r="AB574" s="1530"/>
      <c r="AC574" s="1805"/>
      <c r="AD574" s="1805"/>
      <c r="AE574" s="1805"/>
      <c r="AF574" s="1805"/>
      <c r="AG574" s="1545"/>
      <c r="AH574" s="1145"/>
    </row>
    <row r="575" spans="1:34" ht="15" customHeight="1">
      <c r="A575" s="580"/>
      <c r="B575" s="1656">
        <f t="shared" si="225"/>
        <v>7</v>
      </c>
      <c r="C575" s="2552"/>
      <c r="D575" s="2611"/>
      <c r="E575" s="2554"/>
      <c r="F575" s="1690" t="s">
        <v>1616</v>
      </c>
      <c r="G575" s="1246"/>
      <c r="H575" s="1540"/>
      <c r="I575" s="1540"/>
      <c r="J575" s="1626"/>
      <c r="K575" s="1599"/>
      <c r="L575" s="1541"/>
      <c r="M575" s="1541"/>
      <c r="N575" s="1629" t="str">
        <f t="shared" si="223"/>
        <v/>
      </c>
      <c r="O575" s="1626"/>
      <c r="P575" s="1599"/>
      <c r="Q575" s="1541"/>
      <c r="R575" s="1541"/>
      <c r="S575" s="1629" t="str">
        <f t="shared" si="224"/>
        <v/>
      </c>
      <c r="T575" s="1747"/>
      <c r="U575" s="1743"/>
      <c r="V575" s="1526"/>
      <c r="W575" s="1526"/>
      <c r="X575" s="1526"/>
      <c r="Y575" s="1528"/>
      <c r="Z575" s="1526"/>
      <c r="AA575" s="1545"/>
      <c r="AB575" s="1530"/>
      <c r="AC575" s="1805"/>
      <c r="AD575" s="1805"/>
      <c r="AE575" s="1805"/>
      <c r="AF575" s="1805"/>
      <c r="AG575" s="1545"/>
      <c r="AH575" s="1145"/>
    </row>
    <row r="576" spans="1:34" ht="15" customHeight="1">
      <c r="A576" s="580"/>
      <c r="B576" s="1656">
        <f t="shared" si="225"/>
        <v>8</v>
      </c>
      <c r="C576" s="2552"/>
      <c r="D576" s="2611"/>
      <c r="E576" s="2554" t="s">
        <v>1617</v>
      </c>
      <c r="F576" s="1690" t="s">
        <v>1612</v>
      </c>
      <c r="G576" s="1246"/>
      <c r="H576" s="1540"/>
      <c r="I576" s="1540"/>
      <c r="J576" s="1626"/>
      <c r="K576" s="1599"/>
      <c r="L576" s="1541"/>
      <c r="M576" s="1541"/>
      <c r="N576" s="1629" t="str">
        <f t="shared" si="223"/>
        <v/>
      </c>
      <c r="O576" s="1626"/>
      <c r="P576" s="1599"/>
      <c r="Q576" s="1541"/>
      <c r="R576" s="1541"/>
      <c r="S576" s="1629" t="str">
        <f t="shared" si="224"/>
        <v/>
      </c>
      <c r="T576" s="1747"/>
      <c r="U576" s="1743"/>
      <c r="V576" s="1526"/>
      <c r="W576" s="1526"/>
      <c r="X576" s="1526"/>
      <c r="Y576" s="1528"/>
      <c r="Z576" s="1526"/>
      <c r="AA576" s="1545"/>
      <c r="AB576" s="1530"/>
      <c r="AC576" s="1805"/>
      <c r="AD576" s="1805"/>
      <c r="AE576" s="1805"/>
      <c r="AF576" s="1805"/>
      <c r="AG576" s="1545"/>
      <c r="AH576" s="1145"/>
    </row>
    <row r="577" spans="1:34" ht="15" customHeight="1">
      <c r="A577" s="580"/>
      <c r="B577" s="1656">
        <f t="shared" si="225"/>
        <v>9</v>
      </c>
      <c r="C577" s="2552"/>
      <c r="D577" s="2611"/>
      <c r="E577" s="2554"/>
      <c r="F577" s="1690" t="s">
        <v>1616</v>
      </c>
      <c r="G577" s="1246"/>
      <c r="H577" s="1540"/>
      <c r="I577" s="1540"/>
      <c r="J577" s="1626"/>
      <c r="K577" s="1599"/>
      <c r="L577" s="1541"/>
      <c r="M577" s="1541"/>
      <c r="N577" s="1629" t="str">
        <f t="shared" si="223"/>
        <v/>
      </c>
      <c r="O577" s="1626"/>
      <c r="P577" s="1599"/>
      <c r="Q577" s="1541"/>
      <c r="R577" s="1541"/>
      <c r="S577" s="1629" t="str">
        <f t="shared" si="224"/>
        <v/>
      </c>
      <c r="T577" s="1747"/>
      <c r="U577" s="1743"/>
      <c r="V577" s="1526"/>
      <c r="W577" s="1526"/>
      <c r="X577" s="1526"/>
      <c r="Y577" s="1528"/>
      <c r="Z577" s="1526"/>
      <c r="AA577" s="1545"/>
      <c r="AB577" s="1530"/>
      <c r="AC577" s="1805"/>
      <c r="AD577" s="1805"/>
      <c r="AE577" s="1805"/>
      <c r="AF577" s="1805"/>
      <c r="AG577" s="1545"/>
      <c r="AH577" s="1145"/>
    </row>
    <row r="578" spans="1:34" ht="15" customHeight="1">
      <c r="A578" s="580"/>
      <c r="B578" s="1656">
        <f t="shared" si="225"/>
        <v>10</v>
      </c>
      <c r="C578" s="2552" t="s">
        <v>1762</v>
      </c>
      <c r="D578" s="2611"/>
      <c r="E578" s="2554" t="s">
        <v>1615</v>
      </c>
      <c r="F578" s="1690" t="s">
        <v>1612</v>
      </c>
      <c r="G578" s="1246"/>
      <c r="H578" s="1540"/>
      <c r="I578" s="1540"/>
      <c r="J578" s="1626"/>
      <c r="K578" s="1599"/>
      <c r="L578" s="1541"/>
      <c r="M578" s="1541"/>
      <c r="N578" s="1629" t="str">
        <f t="shared" si="223"/>
        <v/>
      </c>
      <c r="O578" s="1626"/>
      <c r="P578" s="1599"/>
      <c r="Q578" s="1541"/>
      <c r="R578" s="1541"/>
      <c r="S578" s="1629" t="str">
        <f t="shared" si="224"/>
        <v/>
      </c>
      <c r="T578" s="1747"/>
      <c r="U578" s="1743"/>
      <c r="V578" s="1526"/>
      <c r="W578" s="1526"/>
      <c r="X578" s="1526"/>
      <c r="Y578" s="1528"/>
      <c r="Z578" s="1526"/>
      <c r="AA578" s="1545"/>
      <c r="AB578" s="1530"/>
      <c r="AC578" s="1805"/>
      <c r="AD578" s="1805"/>
      <c r="AE578" s="1805"/>
      <c r="AF578" s="1805"/>
      <c r="AG578" s="1545"/>
      <c r="AH578" s="1145"/>
    </row>
    <row r="579" spans="1:34" ht="15" customHeight="1">
      <c r="A579" s="580"/>
      <c r="B579" s="1656">
        <f t="shared" si="225"/>
        <v>11</v>
      </c>
      <c r="C579" s="2552"/>
      <c r="D579" s="2611"/>
      <c r="E579" s="2554"/>
      <c r="F579" s="1690" t="s">
        <v>1616</v>
      </c>
      <c r="G579" s="1246"/>
      <c r="H579" s="1540"/>
      <c r="I579" s="1540"/>
      <c r="J579" s="1626"/>
      <c r="K579" s="1599"/>
      <c r="L579" s="1541"/>
      <c r="M579" s="1541"/>
      <c r="N579" s="1629" t="str">
        <f t="shared" si="223"/>
        <v/>
      </c>
      <c r="O579" s="1626"/>
      <c r="P579" s="1599"/>
      <c r="Q579" s="1541"/>
      <c r="R579" s="1541"/>
      <c r="S579" s="1629" t="str">
        <f t="shared" si="224"/>
        <v/>
      </c>
      <c r="T579" s="1747"/>
      <c r="U579" s="1743"/>
      <c r="V579" s="1526"/>
      <c r="W579" s="1526"/>
      <c r="X579" s="1526"/>
      <c r="Y579" s="1528"/>
      <c r="Z579" s="1526"/>
      <c r="AA579" s="1545"/>
      <c r="AB579" s="1530"/>
      <c r="AC579" s="1805"/>
      <c r="AD579" s="1805"/>
      <c r="AE579" s="1805"/>
      <c r="AF579" s="1805"/>
      <c r="AG579" s="1545"/>
      <c r="AH579" s="1145"/>
    </row>
    <row r="580" spans="1:34" ht="15" customHeight="1">
      <c r="A580" s="580"/>
      <c r="B580" s="1656">
        <f t="shared" si="225"/>
        <v>12</v>
      </c>
      <c r="C580" s="2552"/>
      <c r="D580" s="2611"/>
      <c r="E580" s="2554" t="s">
        <v>1617</v>
      </c>
      <c r="F580" s="1690" t="s">
        <v>1612</v>
      </c>
      <c r="G580" s="1246"/>
      <c r="H580" s="1540"/>
      <c r="I580" s="1540"/>
      <c r="J580" s="1626"/>
      <c r="K580" s="1599"/>
      <c r="L580" s="1541"/>
      <c r="M580" s="1541"/>
      <c r="N580" s="1629" t="str">
        <f t="shared" si="223"/>
        <v/>
      </c>
      <c r="O580" s="1626"/>
      <c r="P580" s="1599"/>
      <c r="Q580" s="1541"/>
      <c r="R580" s="1541"/>
      <c r="S580" s="1629" t="str">
        <f t="shared" si="224"/>
        <v/>
      </c>
      <c r="T580" s="1747"/>
      <c r="U580" s="1743"/>
      <c r="V580" s="1526"/>
      <c r="W580" s="1526"/>
      <c r="X580" s="1526"/>
      <c r="Y580" s="1528"/>
      <c r="Z580" s="1526"/>
      <c r="AA580" s="1545"/>
      <c r="AB580" s="1530"/>
      <c r="AC580" s="1805"/>
      <c r="AD580" s="1805"/>
      <c r="AE580" s="1805"/>
      <c r="AF580" s="1805"/>
      <c r="AG580" s="1545"/>
      <c r="AH580" s="1145"/>
    </row>
    <row r="581" spans="1:34" ht="15" customHeight="1">
      <c r="A581" s="580"/>
      <c r="B581" s="1656">
        <f t="shared" si="225"/>
        <v>13</v>
      </c>
      <c r="C581" s="2552"/>
      <c r="D581" s="2611"/>
      <c r="E581" s="2554"/>
      <c r="F581" s="1690" t="s">
        <v>1616</v>
      </c>
      <c r="G581" s="1246"/>
      <c r="H581" s="1540"/>
      <c r="I581" s="1540"/>
      <c r="J581" s="1626"/>
      <c r="K581" s="1599"/>
      <c r="L581" s="1541"/>
      <c r="M581" s="1541"/>
      <c r="N581" s="1629" t="str">
        <f t="shared" si="223"/>
        <v/>
      </c>
      <c r="O581" s="1626"/>
      <c r="P581" s="1599"/>
      <c r="Q581" s="1541"/>
      <c r="R581" s="1541"/>
      <c r="S581" s="1629" t="str">
        <f t="shared" si="224"/>
        <v/>
      </c>
      <c r="T581" s="1747"/>
      <c r="U581" s="1743"/>
      <c r="V581" s="1526"/>
      <c r="W581" s="1526"/>
      <c r="X581" s="1526"/>
      <c r="Y581" s="1528"/>
      <c r="Z581" s="1526"/>
      <c r="AA581" s="1545"/>
      <c r="AB581" s="1530"/>
      <c r="AC581" s="1805"/>
      <c r="AD581" s="1805"/>
      <c r="AE581" s="1805"/>
      <c r="AF581" s="1805"/>
      <c r="AG581" s="1545"/>
      <c r="AH581" s="1145"/>
    </row>
    <row r="582" spans="1:34" ht="15" customHeight="1">
      <c r="A582" s="580"/>
      <c r="B582" s="1656">
        <f t="shared" si="225"/>
        <v>14</v>
      </c>
      <c r="C582" s="2552" t="s">
        <v>1763</v>
      </c>
      <c r="D582" s="2611"/>
      <c r="E582" s="2554" t="s">
        <v>1615</v>
      </c>
      <c r="F582" s="1690" t="s">
        <v>1612</v>
      </c>
      <c r="G582" s="1246"/>
      <c r="H582" s="1540"/>
      <c r="I582" s="1540"/>
      <c r="J582" s="1626"/>
      <c r="K582" s="1599"/>
      <c r="L582" s="1541"/>
      <c r="M582" s="1541"/>
      <c r="N582" s="1629" t="str">
        <f t="shared" si="223"/>
        <v/>
      </c>
      <c r="O582" s="1626"/>
      <c r="P582" s="1599"/>
      <c r="Q582" s="1541"/>
      <c r="R582" s="1541"/>
      <c r="S582" s="1629" t="str">
        <f t="shared" si="224"/>
        <v/>
      </c>
      <c r="T582" s="1747"/>
      <c r="U582" s="1743"/>
      <c r="V582" s="1526"/>
      <c r="W582" s="1526"/>
      <c r="X582" s="1526"/>
      <c r="Y582" s="1528"/>
      <c r="Z582" s="1526"/>
      <c r="AA582" s="1545"/>
      <c r="AB582" s="1530"/>
      <c r="AC582" s="1805"/>
      <c r="AD582" s="1805"/>
      <c r="AE582" s="1805"/>
      <c r="AF582" s="1805"/>
      <c r="AG582" s="1545"/>
      <c r="AH582" s="1145"/>
    </row>
    <row r="583" spans="1:34" ht="15" customHeight="1">
      <c r="A583" s="580"/>
      <c r="B583" s="1656">
        <f t="shared" si="225"/>
        <v>15</v>
      </c>
      <c r="C583" s="2552"/>
      <c r="D583" s="2611"/>
      <c r="E583" s="2554"/>
      <c r="F583" s="1690" t="s">
        <v>1616</v>
      </c>
      <c r="G583" s="1246"/>
      <c r="H583" s="1540"/>
      <c r="I583" s="1540"/>
      <c r="J583" s="1626"/>
      <c r="K583" s="1599"/>
      <c r="L583" s="1541"/>
      <c r="M583" s="1541"/>
      <c r="N583" s="1629" t="str">
        <f t="shared" si="223"/>
        <v/>
      </c>
      <c r="O583" s="1626"/>
      <c r="P583" s="1599"/>
      <c r="Q583" s="1541"/>
      <c r="R583" s="1541"/>
      <c r="S583" s="1629" t="str">
        <f t="shared" si="224"/>
        <v/>
      </c>
      <c r="T583" s="1747"/>
      <c r="U583" s="1743"/>
      <c r="V583" s="1526"/>
      <c r="W583" s="1526"/>
      <c r="X583" s="1526"/>
      <c r="Y583" s="1528"/>
      <c r="Z583" s="1526"/>
      <c r="AA583" s="1545"/>
      <c r="AB583" s="1530"/>
      <c r="AC583" s="1805"/>
      <c r="AD583" s="1805"/>
      <c r="AE583" s="1805"/>
      <c r="AF583" s="1805"/>
      <c r="AG583" s="1545"/>
      <c r="AH583" s="1145"/>
    </row>
    <row r="584" spans="1:34" ht="15" customHeight="1">
      <c r="A584" s="580"/>
      <c r="B584" s="1656">
        <f t="shared" si="225"/>
        <v>16</v>
      </c>
      <c r="C584" s="2552"/>
      <c r="D584" s="2611"/>
      <c r="E584" s="2554" t="s">
        <v>1617</v>
      </c>
      <c r="F584" s="1690" t="s">
        <v>1612</v>
      </c>
      <c r="G584" s="1246"/>
      <c r="H584" s="1540"/>
      <c r="I584" s="1540"/>
      <c r="J584" s="1626"/>
      <c r="K584" s="1599"/>
      <c r="L584" s="1541"/>
      <c r="M584" s="1541"/>
      <c r="N584" s="1629" t="str">
        <f t="shared" si="223"/>
        <v/>
      </c>
      <c r="O584" s="1626"/>
      <c r="P584" s="1599"/>
      <c r="Q584" s="1541"/>
      <c r="R584" s="1541"/>
      <c r="S584" s="1629" t="str">
        <f t="shared" si="224"/>
        <v/>
      </c>
      <c r="T584" s="1747"/>
      <c r="U584" s="1743"/>
      <c r="V584" s="1526"/>
      <c r="W584" s="1526"/>
      <c r="X584" s="1526"/>
      <c r="Y584" s="1528"/>
      <c r="Z584" s="1526"/>
      <c r="AA584" s="1545"/>
      <c r="AB584" s="1530"/>
      <c r="AC584" s="1805"/>
      <c r="AD584" s="1805"/>
      <c r="AE584" s="1805"/>
      <c r="AF584" s="1805"/>
      <c r="AG584" s="1545"/>
      <c r="AH584" s="1145"/>
    </row>
    <row r="585" spans="1:34" ht="15" customHeight="1">
      <c r="A585" s="580"/>
      <c r="B585" s="1656">
        <f t="shared" si="225"/>
        <v>17</v>
      </c>
      <c r="C585" s="2552"/>
      <c r="D585" s="2611"/>
      <c r="E585" s="2554"/>
      <c r="F585" s="1690" t="s">
        <v>1616</v>
      </c>
      <c r="G585" s="1246"/>
      <c r="H585" s="1540"/>
      <c r="I585" s="1540"/>
      <c r="J585" s="1626"/>
      <c r="K585" s="1599"/>
      <c r="L585" s="1541"/>
      <c r="M585" s="1541"/>
      <c r="N585" s="1629" t="str">
        <f t="shared" si="223"/>
        <v/>
      </c>
      <c r="O585" s="1626"/>
      <c r="P585" s="1599"/>
      <c r="Q585" s="1541"/>
      <c r="R585" s="1541"/>
      <c r="S585" s="1629" t="str">
        <f t="shared" si="224"/>
        <v/>
      </c>
      <c r="T585" s="1747"/>
      <c r="U585" s="1743"/>
      <c r="V585" s="1526"/>
      <c r="W585" s="1526"/>
      <c r="X585" s="1526"/>
      <c r="Y585" s="1528"/>
      <c r="Z585" s="1526"/>
      <c r="AA585" s="1545"/>
      <c r="AB585" s="1530"/>
      <c r="AC585" s="1805"/>
      <c r="AD585" s="1805"/>
      <c r="AE585" s="1805"/>
      <c r="AF585" s="1805"/>
      <c r="AG585" s="1545"/>
      <c r="AH585" s="1145"/>
    </row>
    <row r="586" spans="1:34" ht="15" customHeight="1">
      <c r="A586" s="580"/>
      <c r="B586" s="1656">
        <f t="shared" si="225"/>
        <v>18</v>
      </c>
      <c r="C586" s="2552" t="s">
        <v>1764</v>
      </c>
      <c r="D586" s="2611"/>
      <c r="E586" s="2554" t="s">
        <v>1615</v>
      </c>
      <c r="F586" s="1690" t="s">
        <v>1612</v>
      </c>
      <c r="G586" s="1246"/>
      <c r="H586" s="1540"/>
      <c r="I586" s="1540"/>
      <c r="J586" s="1626"/>
      <c r="K586" s="1599"/>
      <c r="L586" s="1541"/>
      <c r="M586" s="1541"/>
      <c r="N586" s="1629" t="str">
        <f t="shared" si="223"/>
        <v/>
      </c>
      <c r="O586" s="1626"/>
      <c r="P586" s="1599"/>
      <c r="Q586" s="1541"/>
      <c r="R586" s="1541"/>
      <c r="S586" s="1629" t="str">
        <f t="shared" si="224"/>
        <v/>
      </c>
      <c r="T586" s="1747"/>
      <c r="U586" s="1743"/>
      <c r="V586" s="1526"/>
      <c r="W586" s="1526"/>
      <c r="X586" s="1526"/>
      <c r="Y586" s="1528"/>
      <c r="Z586" s="1526"/>
      <c r="AA586" s="1545"/>
      <c r="AB586" s="1530"/>
      <c r="AC586" s="1805"/>
      <c r="AD586" s="1805"/>
      <c r="AE586" s="1805"/>
      <c r="AF586" s="1805"/>
      <c r="AG586" s="1545"/>
      <c r="AH586" s="1145"/>
    </row>
    <row r="587" spans="1:34" ht="15" customHeight="1">
      <c r="A587" s="580"/>
      <c r="B587" s="1656">
        <f t="shared" si="225"/>
        <v>19</v>
      </c>
      <c r="C587" s="2552"/>
      <c r="D587" s="2611"/>
      <c r="E587" s="2554"/>
      <c r="F587" s="1690" t="s">
        <v>1616</v>
      </c>
      <c r="G587" s="1246"/>
      <c r="H587" s="1540"/>
      <c r="I587" s="1540"/>
      <c r="J587" s="1626"/>
      <c r="K587" s="1599"/>
      <c r="L587" s="1541"/>
      <c r="M587" s="1541"/>
      <c r="N587" s="1629" t="str">
        <f t="shared" si="223"/>
        <v/>
      </c>
      <c r="O587" s="1626"/>
      <c r="P587" s="1599"/>
      <c r="Q587" s="1541"/>
      <c r="R587" s="1541"/>
      <c r="S587" s="1629" t="str">
        <f t="shared" si="224"/>
        <v/>
      </c>
      <c r="T587" s="1747"/>
      <c r="U587" s="1743"/>
      <c r="V587" s="1526"/>
      <c r="W587" s="1526"/>
      <c r="X587" s="1526"/>
      <c r="Y587" s="1528"/>
      <c r="Z587" s="1526"/>
      <c r="AA587" s="1545"/>
      <c r="AB587" s="1530"/>
      <c r="AC587" s="1805"/>
      <c r="AD587" s="1805"/>
      <c r="AE587" s="1805"/>
      <c r="AF587" s="1805"/>
      <c r="AG587" s="1545"/>
      <c r="AH587" s="1145"/>
    </row>
    <row r="588" spans="1:34" ht="15" customHeight="1">
      <c r="A588" s="580"/>
      <c r="B588" s="1656">
        <f t="shared" si="225"/>
        <v>20</v>
      </c>
      <c r="C588" s="2552"/>
      <c r="D588" s="2611"/>
      <c r="E588" s="2554" t="s">
        <v>1617</v>
      </c>
      <c r="F588" s="1690" t="s">
        <v>1612</v>
      </c>
      <c r="G588" s="1246"/>
      <c r="H588" s="1540"/>
      <c r="I588" s="1540"/>
      <c r="J588" s="1626"/>
      <c r="K588" s="1599"/>
      <c r="L588" s="1541"/>
      <c r="M588" s="1541"/>
      <c r="N588" s="1629" t="str">
        <f t="shared" si="223"/>
        <v/>
      </c>
      <c r="O588" s="1626"/>
      <c r="P588" s="1599"/>
      <c r="Q588" s="1541"/>
      <c r="R588" s="1541"/>
      <c r="S588" s="1629" t="str">
        <f t="shared" si="224"/>
        <v/>
      </c>
      <c r="T588" s="1747"/>
      <c r="U588" s="1743"/>
      <c r="V588" s="1526"/>
      <c r="W588" s="1526"/>
      <c r="X588" s="1526"/>
      <c r="Y588" s="1528"/>
      <c r="Z588" s="1526"/>
      <c r="AA588" s="1545"/>
      <c r="AB588" s="1530"/>
      <c r="AC588" s="1805"/>
      <c r="AD588" s="1805"/>
      <c r="AE588" s="1805"/>
      <c r="AF588" s="1805"/>
      <c r="AG588" s="1545"/>
      <c r="AH588" s="1145"/>
    </row>
    <row r="589" spans="1:34" ht="15" customHeight="1">
      <c r="A589" s="580"/>
      <c r="B589" s="1656">
        <f t="shared" si="225"/>
        <v>21</v>
      </c>
      <c r="C589" s="2552"/>
      <c r="D589" s="2611"/>
      <c r="E589" s="2554"/>
      <c r="F589" s="1690" t="s">
        <v>1616</v>
      </c>
      <c r="G589" s="1246"/>
      <c r="H589" s="1540"/>
      <c r="I589" s="1540"/>
      <c r="J589" s="1626"/>
      <c r="K589" s="1599"/>
      <c r="L589" s="1541"/>
      <c r="M589" s="1541"/>
      <c r="N589" s="1629" t="str">
        <f t="shared" si="223"/>
        <v/>
      </c>
      <c r="O589" s="1626"/>
      <c r="P589" s="1599"/>
      <c r="Q589" s="1541"/>
      <c r="R589" s="1541"/>
      <c r="S589" s="1629" t="str">
        <f t="shared" si="224"/>
        <v/>
      </c>
      <c r="T589" s="1747"/>
      <c r="U589" s="1743"/>
      <c r="V589" s="1526"/>
      <c r="W589" s="1526"/>
      <c r="X589" s="1526"/>
      <c r="Y589" s="1528"/>
      <c r="Z589" s="1526"/>
      <c r="AA589" s="1545"/>
      <c r="AB589" s="1530"/>
      <c r="AC589" s="1805"/>
      <c r="AD589" s="1805"/>
      <c r="AE589" s="1805"/>
      <c r="AF589" s="1805"/>
      <c r="AG589" s="1545"/>
      <c r="AH589" s="1145"/>
    </row>
    <row r="590" spans="1:34" ht="15" customHeight="1">
      <c r="A590" s="580"/>
      <c r="B590" s="1656">
        <f t="shared" si="225"/>
        <v>22</v>
      </c>
      <c r="C590" s="2552" t="s">
        <v>1765</v>
      </c>
      <c r="D590" s="2611"/>
      <c r="E590" s="2554" t="s">
        <v>1615</v>
      </c>
      <c r="F590" s="1690" t="s">
        <v>1612</v>
      </c>
      <c r="G590" s="1246"/>
      <c r="H590" s="1540"/>
      <c r="I590" s="1540"/>
      <c r="J590" s="1626"/>
      <c r="K590" s="1599"/>
      <c r="L590" s="1541"/>
      <c r="M590" s="1541"/>
      <c r="N590" s="1629" t="str">
        <f t="shared" si="223"/>
        <v/>
      </c>
      <c r="O590" s="1626"/>
      <c r="P590" s="1599"/>
      <c r="Q590" s="1541"/>
      <c r="R590" s="1541"/>
      <c r="S590" s="1629" t="str">
        <f t="shared" si="224"/>
        <v/>
      </c>
      <c r="T590" s="1747"/>
      <c r="U590" s="1743"/>
      <c r="V590" s="1526"/>
      <c r="W590" s="1526"/>
      <c r="X590" s="1526"/>
      <c r="Y590" s="1528"/>
      <c r="Z590" s="1526"/>
      <c r="AA590" s="1545"/>
      <c r="AB590" s="1530"/>
      <c r="AC590" s="1805"/>
      <c r="AD590" s="1805"/>
      <c r="AE590" s="1805"/>
      <c r="AF590" s="1805"/>
      <c r="AG590" s="1545"/>
      <c r="AH590" s="1145"/>
    </row>
    <row r="591" spans="1:34" ht="15" customHeight="1">
      <c r="A591" s="580"/>
      <c r="B591" s="1656">
        <f t="shared" si="225"/>
        <v>23</v>
      </c>
      <c r="C591" s="2552"/>
      <c r="D591" s="2611"/>
      <c r="E591" s="2554"/>
      <c r="F591" s="1690" t="s">
        <v>1616</v>
      </c>
      <c r="G591" s="1246"/>
      <c r="H591" s="1540"/>
      <c r="I591" s="1540"/>
      <c r="J591" s="1626"/>
      <c r="K591" s="1599"/>
      <c r="L591" s="1541"/>
      <c r="M591" s="1541"/>
      <c r="N591" s="1629" t="str">
        <f t="shared" si="223"/>
        <v/>
      </c>
      <c r="O591" s="1626"/>
      <c r="P591" s="1599"/>
      <c r="Q591" s="1541"/>
      <c r="R591" s="1541"/>
      <c r="S591" s="1629" t="str">
        <f t="shared" si="224"/>
        <v/>
      </c>
      <c r="T591" s="1747"/>
      <c r="U591" s="1743"/>
      <c r="V591" s="1526"/>
      <c r="W591" s="1526"/>
      <c r="X591" s="1526"/>
      <c r="Y591" s="1528"/>
      <c r="Z591" s="1526"/>
      <c r="AA591" s="1545"/>
      <c r="AB591" s="1530"/>
      <c r="AC591" s="1805"/>
      <c r="AD591" s="1805"/>
      <c r="AE591" s="1805"/>
      <c r="AF591" s="1805"/>
      <c r="AG591" s="1545"/>
      <c r="AH591" s="1145"/>
    </row>
    <row r="592" spans="1:34" ht="15" customHeight="1">
      <c r="A592" s="580"/>
      <c r="B592" s="1656">
        <f t="shared" si="225"/>
        <v>24</v>
      </c>
      <c r="C592" s="2552"/>
      <c r="D592" s="2611"/>
      <c r="E592" s="2554" t="s">
        <v>1617</v>
      </c>
      <c r="F592" s="1690" t="s">
        <v>1612</v>
      </c>
      <c r="G592" s="1246"/>
      <c r="H592" s="1540"/>
      <c r="I592" s="1540"/>
      <c r="J592" s="1626"/>
      <c r="K592" s="1599"/>
      <c r="L592" s="1541"/>
      <c r="M592" s="1541"/>
      <c r="N592" s="1629" t="str">
        <f t="shared" si="223"/>
        <v/>
      </c>
      <c r="O592" s="1626"/>
      <c r="P592" s="1599"/>
      <c r="Q592" s="1541"/>
      <c r="R592" s="1541"/>
      <c r="S592" s="1629" t="str">
        <f t="shared" si="224"/>
        <v/>
      </c>
      <c r="T592" s="1747"/>
      <c r="U592" s="1743"/>
      <c r="V592" s="1526"/>
      <c r="W592" s="1526"/>
      <c r="X592" s="1526"/>
      <c r="Y592" s="1528"/>
      <c r="Z592" s="1526"/>
      <c r="AA592" s="1545"/>
      <c r="AB592" s="1530"/>
      <c r="AC592" s="1805"/>
      <c r="AD592" s="1805"/>
      <c r="AE592" s="1805"/>
      <c r="AF592" s="1805"/>
      <c r="AG592" s="1545"/>
      <c r="AH592" s="1145"/>
    </row>
    <row r="593" spans="1:34" ht="15" customHeight="1">
      <c r="A593" s="580"/>
      <c r="B593" s="1656">
        <f t="shared" si="225"/>
        <v>25</v>
      </c>
      <c r="C593" s="2552"/>
      <c r="D593" s="2611"/>
      <c r="E593" s="2554"/>
      <c r="F593" s="1690" t="s">
        <v>1616</v>
      </c>
      <c r="G593" s="1246"/>
      <c r="H593" s="1540"/>
      <c r="I593" s="1540"/>
      <c r="J593" s="1626"/>
      <c r="K593" s="1599"/>
      <c r="L593" s="1541"/>
      <c r="M593" s="1541"/>
      <c r="N593" s="1629" t="str">
        <f t="shared" si="223"/>
        <v/>
      </c>
      <c r="O593" s="1626"/>
      <c r="P593" s="1599"/>
      <c r="Q593" s="1541"/>
      <c r="R593" s="1541"/>
      <c r="S593" s="1629" t="str">
        <f t="shared" si="224"/>
        <v/>
      </c>
      <c r="T593" s="1747"/>
      <c r="U593" s="1743"/>
      <c r="V593" s="1526"/>
      <c r="W593" s="1526"/>
      <c r="X593" s="1526"/>
      <c r="Y593" s="1528"/>
      <c r="Z593" s="1526"/>
      <c r="AA593" s="1545"/>
      <c r="AB593" s="1530"/>
      <c r="AC593" s="1805"/>
      <c r="AD593" s="1805"/>
      <c r="AE593" s="1805"/>
      <c r="AF593" s="1805"/>
      <c r="AG593" s="1545"/>
      <c r="AH593" s="1145"/>
    </row>
    <row r="594" spans="1:34" ht="15" customHeight="1">
      <c r="A594" s="580"/>
      <c r="B594" s="1656">
        <f t="shared" si="225"/>
        <v>26</v>
      </c>
      <c r="C594" s="2552" t="s">
        <v>1766</v>
      </c>
      <c r="D594" s="2611"/>
      <c r="E594" s="2554" t="s">
        <v>1615</v>
      </c>
      <c r="F594" s="1690" t="s">
        <v>1612</v>
      </c>
      <c r="G594" s="1246"/>
      <c r="H594" s="1540"/>
      <c r="I594" s="1540"/>
      <c r="J594" s="1626"/>
      <c r="K594" s="1599"/>
      <c r="L594" s="1541"/>
      <c r="M594" s="1541"/>
      <c r="N594" s="1629" t="str">
        <f t="shared" si="223"/>
        <v/>
      </c>
      <c r="O594" s="1626"/>
      <c r="P594" s="1599"/>
      <c r="Q594" s="1541"/>
      <c r="R594" s="1541"/>
      <c r="S594" s="1629" t="str">
        <f t="shared" si="224"/>
        <v/>
      </c>
      <c r="T594" s="1747"/>
      <c r="U594" s="1743"/>
      <c r="V594" s="1526"/>
      <c r="W594" s="1526"/>
      <c r="X594" s="1526"/>
      <c r="Y594" s="1528"/>
      <c r="Z594" s="1526"/>
      <c r="AA594" s="1545"/>
      <c r="AB594" s="1530"/>
      <c r="AC594" s="1805"/>
      <c r="AD594" s="1805"/>
      <c r="AE594" s="1805"/>
      <c r="AF594" s="1805"/>
      <c r="AG594" s="1545"/>
      <c r="AH594" s="1145"/>
    </row>
    <row r="595" spans="1:34" ht="15" customHeight="1">
      <c r="A595" s="580"/>
      <c r="B595" s="1656">
        <f t="shared" si="225"/>
        <v>27</v>
      </c>
      <c r="C595" s="2552"/>
      <c r="D595" s="2611"/>
      <c r="E595" s="2554"/>
      <c r="F595" s="1690" t="s">
        <v>1616</v>
      </c>
      <c r="G595" s="1246"/>
      <c r="H595" s="1540"/>
      <c r="I595" s="1540"/>
      <c r="J595" s="1626"/>
      <c r="K595" s="1599"/>
      <c r="L595" s="1541"/>
      <c r="M595" s="1541"/>
      <c r="N595" s="1629" t="str">
        <f t="shared" si="223"/>
        <v/>
      </c>
      <c r="O595" s="1626"/>
      <c r="P595" s="1599"/>
      <c r="Q595" s="1541"/>
      <c r="R595" s="1541"/>
      <c r="S595" s="1629" t="str">
        <f t="shared" si="224"/>
        <v/>
      </c>
      <c r="T595" s="1747"/>
      <c r="U595" s="1743"/>
      <c r="V595" s="1526"/>
      <c r="W595" s="1526"/>
      <c r="X595" s="1526"/>
      <c r="Y595" s="1528"/>
      <c r="Z595" s="1526"/>
      <c r="AA595" s="1545"/>
      <c r="AB595" s="1530"/>
      <c r="AC595" s="1805"/>
      <c r="AD595" s="1805"/>
      <c r="AE595" s="1805"/>
      <c r="AF595" s="1805"/>
      <c r="AG595" s="1545"/>
      <c r="AH595" s="1145"/>
    </row>
    <row r="596" spans="1:34" ht="15" customHeight="1">
      <c r="A596" s="580"/>
      <c r="B596" s="1656">
        <f t="shared" si="225"/>
        <v>28</v>
      </c>
      <c r="C596" s="2552"/>
      <c r="D596" s="2611"/>
      <c r="E596" s="2554" t="s">
        <v>1617</v>
      </c>
      <c r="F596" s="1690" t="s">
        <v>1612</v>
      </c>
      <c r="G596" s="1246"/>
      <c r="H596" s="1540"/>
      <c r="I596" s="1540"/>
      <c r="J596" s="1626"/>
      <c r="K596" s="1599"/>
      <c r="L596" s="1541"/>
      <c r="M596" s="1541"/>
      <c r="N596" s="1629" t="str">
        <f t="shared" si="223"/>
        <v/>
      </c>
      <c r="O596" s="1626"/>
      <c r="P596" s="1599"/>
      <c r="Q596" s="1541"/>
      <c r="R596" s="1541"/>
      <c r="S596" s="1629" t="str">
        <f t="shared" si="224"/>
        <v/>
      </c>
      <c r="T596" s="1747"/>
      <c r="U596" s="1743"/>
      <c r="V596" s="1526"/>
      <c r="W596" s="1526"/>
      <c r="X596" s="1526"/>
      <c r="Y596" s="1528"/>
      <c r="Z596" s="1526"/>
      <c r="AA596" s="1545"/>
      <c r="AB596" s="1530"/>
      <c r="AC596" s="1805"/>
      <c r="AD596" s="1805"/>
      <c r="AE596" s="1805"/>
      <c r="AF596" s="1805"/>
      <c r="AG596" s="1545"/>
      <c r="AH596" s="1145"/>
    </row>
    <row r="597" spans="1:34" ht="15" customHeight="1">
      <c r="A597" s="580"/>
      <c r="B597" s="1656">
        <f t="shared" si="225"/>
        <v>29</v>
      </c>
      <c r="C597" s="2552"/>
      <c r="D597" s="2611"/>
      <c r="E597" s="2554"/>
      <c r="F597" s="1690" t="s">
        <v>1616</v>
      </c>
      <c r="G597" s="1246"/>
      <c r="H597" s="1540"/>
      <c r="I597" s="1540"/>
      <c r="J597" s="1626"/>
      <c r="K597" s="1599"/>
      <c r="L597" s="1541"/>
      <c r="M597" s="1541"/>
      <c r="N597" s="1629" t="str">
        <f t="shared" si="223"/>
        <v/>
      </c>
      <c r="O597" s="1626"/>
      <c r="P597" s="1599"/>
      <c r="Q597" s="1541"/>
      <c r="R597" s="1541"/>
      <c r="S597" s="1629" t="str">
        <f t="shared" si="224"/>
        <v/>
      </c>
      <c r="T597" s="1747"/>
      <c r="U597" s="1743"/>
      <c r="V597" s="1526"/>
      <c r="W597" s="1526"/>
      <c r="X597" s="1526"/>
      <c r="Y597" s="1528"/>
      <c r="Z597" s="1526"/>
      <c r="AA597" s="1545"/>
      <c r="AB597" s="1530"/>
      <c r="AC597" s="1805"/>
      <c r="AD597" s="1805"/>
      <c r="AE597" s="1805"/>
      <c r="AF597" s="1805"/>
      <c r="AG597" s="1545"/>
      <c r="AH597" s="1145"/>
    </row>
    <row r="598" spans="1:34" ht="15" customHeight="1">
      <c r="A598" s="580"/>
      <c r="B598" s="1656">
        <f t="shared" si="225"/>
        <v>30</v>
      </c>
      <c r="C598" s="2552" t="s">
        <v>1767</v>
      </c>
      <c r="D598" s="2611"/>
      <c r="E598" s="2554" t="s">
        <v>1615</v>
      </c>
      <c r="F598" s="1690" t="s">
        <v>1612</v>
      </c>
      <c r="G598" s="1246"/>
      <c r="H598" s="1540"/>
      <c r="I598" s="1540"/>
      <c r="J598" s="1626"/>
      <c r="K598" s="1599"/>
      <c r="L598" s="1541"/>
      <c r="M598" s="1541"/>
      <c r="N598" s="1629" t="str">
        <f t="shared" si="223"/>
        <v/>
      </c>
      <c r="O598" s="1626"/>
      <c r="P598" s="1599"/>
      <c r="Q598" s="1541"/>
      <c r="R598" s="1541"/>
      <c r="S598" s="1629" t="str">
        <f t="shared" si="224"/>
        <v/>
      </c>
      <c r="T598" s="1747"/>
      <c r="U598" s="1743"/>
      <c r="V598" s="1526"/>
      <c r="W598" s="1526"/>
      <c r="X598" s="1526"/>
      <c r="Y598" s="1528"/>
      <c r="Z598" s="1526"/>
      <c r="AA598" s="1545"/>
      <c r="AB598" s="1530"/>
      <c r="AC598" s="1805"/>
      <c r="AD598" s="1805"/>
      <c r="AE598" s="1805"/>
      <c r="AF598" s="1805"/>
      <c r="AG598" s="1545"/>
      <c r="AH598" s="1145"/>
    </row>
    <row r="599" spans="1:34" ht="15" customHeight="1">
      <c r="A599" s="580"/>
      <c r="B599" s="1656">
        <f t="shared" si="225"/>
        <v>31</v>
      </c>
      <c r="C599" s="2552"/>
      <c r="D599" s="2611"/>
      <c r="E599" s="2554"/>
      <c r="F599" s="1690" t="s">
        <v>1616</v>
      </c>
      <c r="G599" s="1246"/>
      <c r="H599" s="1540"/>
      <c r="I599" s="1540"/>
      <c r="J599" s="1626"/>
      <c r="K599" s="1599"/>
      <c r="L599" s="1541"/>
      <c r="M599" s="1541"/>
      <c r="N599" s="1629" t="str">
        <f t="shared" si="223"/>
        <v/>
      </c>
      <c r="O599" s="1626"/>
      <c r="P599" s="1599"/>
      <c r="Q599" s="1541"/>
      <c r="R599" s="1541"/>
      <c r="S599" s="1629" t="str">
        <f t="shared" si="224"/>
        <v/>
      </c>
      <c r="T599" s="1747"/>
      <c r="U599" s="1743"/>
      <c r="V599" s="1526"/>
      <c r="W599" s="1526"/>
      <c r="X599" s="1526"/>
      <c r="Y599" s="1528"/>
      <c r="Z599" s="1526"/>
      <c r="AA599" s="1545"/>
      <c r="AB599" s="1530"/>
      <c r="AC599" s="1805"/>
      <c r="AD599" s="1805"/>
      <c r="AE599" s="1805"/>
      <c r="AF599" s="1805"/>
      <c r="AG599" s="1545"/>
      <c r="AH599" s="1145"/>
    </row>
    <row r="600" spans="1:34" ht="15" customHeight="1">
      <c r="A600" s="580"/>
      <c r="B600" s="1656">
        <f t="shared" si="225"/>
        <v>32</v>
      </c>
      <c r="C600" s="2552"/>
      <c r="D600" s="2611"/>
      <c r="E600" s="2554" t="s">
        <v>1617</v>
      </c>
      <c r="F600" s="1690" t="s">
        <v>1612</v>
      </c>
      <c r="G600" s="1246"/>
      <c r="H600" s="1540"/>
      <c r="I600" s="1540"/>
      <c r="J600" s="1626"/>
      <c r="K600" s="1599"/>
      <c r="L600" s="1541"/>
      <c r="M600" s="1541"/>
      <c r="N600" s="1629" t="str">
        <f t="shared" si="223"/>
        <v/>
      </c>
      <c r="O600" s="1626"/>
      <c r="P600" s="1599"/>
      <c r="Q600" s="1541"/>
      <c r="R600" s="1541"/>
      <c r="S600" s="1629" t="str">
        <f t="shared" si="224"/>
        <v/>
      </c>
      <c r="T600" s="1747"/>
      <c r="U600" s="1743"/>
      <c r="V600" s="1526"/>
      <c r="W600" s="1526"/>
      <c r="X600" s="1526"/>
      <c r="Y600" s="1528"/>
      <c r="Z600" s="1526"/>
      <c r="AA600" s="1545"/>
      <c r="AB600" s="1530"/>
      <c r="AC600" s="1805"/>
      <c r="AD600" s="1805"/>
      <c r="AE600" s="1805"/>
      <c r="AF600" s="1805"/>
      <c r="AG600" s="1545"/>
      <c r="AH600" s="1145"/>
    </row>
    <row r="601" spans="1:34" ht="15" customHeight="1">
      <c r="A601" s="580"/>
      <c r="B601" s="1656">
        <f t="shared" si="225"/>
        <v>33</v>
      </c>
      <c r="C601" s="2552"/>
      <c r="D601" s="2611"/>
      <c r="E601" s="2554"/>
      <c r="F601" s="1690" t="s">
        <v>1616</v>
      </c>
      <c r="G601" s="1246"/>
      <c r="H601" s="1540"/>
      <c r="I601" s="1540"/>
      <c r="J601" s="1626"/>
      <c r="K601" s="1599"/>
      <c r="L601" s="1541"/>
      <c r="M601" s="1541"/>
      <c r="N601" s="1629" t="str">
        <f t="shared" si="223"/>
        <v/>
      </c>
      <c r="O601" s="1626"/>
      <c r="P601" s="1599"/>
      <c r="Q601" s="1541"/>
      <c r="R601" s="1541"/>
      <c r="S601" s="1629" t="str">
        <f t="shared" si="224"/>
        <v/>
      </c>
      <c r="T601" s="1747"/>
      <c r="U601" s="1743"/>
      <c r="V601" s="1526"/>
      <c r="W601" s="1526"/>
      <c r="X601" s="1526"/>
      <c r="Y601" s="1528"/>
      <c r="Z601" s="1526"/>
      <c r="AA601" s="1545"/>
      <c r="AB601" s="1530"/>
      <c r="AC601" s="1805"/>
      <c r="AD601" s="1805"/>
      <c r="AE601" s="1805"/>
      <c r="AF601" s="1805"/>
      <c r="AG601" s="1545"/>
      <c r="AH601" s="1145"/>
    </row>
    <row r="602" spans="1:34" ht="15" customHeight="1">
      <c r="A602" s="580"/>
      <c r="B602" s="1656">
        <f t="shared" si="225"/>
        <v>34</v>
      </c>
      <c r="C602" s="2552" t="s">
        <v>1768</v>
      </c>
      <c r="D602" s="2611"/>
      <c r="E602" s="2554" t="s">
        <v>1615</v>
      </c>
      <c r="F602" s="1690" t="s">
        <v>1612</v>
      </c>
      <c r="G602" s="1246"/>
      <c r="H602" s="1540"/>
      <c r="I602" s="1540"/>
      <c r="J602" s="1626"/>
      <c r="K602" s="1599"/>
      <c r="L602" s="1541"/>
      <c r="M602" s="1541"/>
      <c r="N602" s="1629" t="str">
        <f t="shared" si="223"/>
        <v/>
      </c>
      <c r="O602" s="1626"/>
      <c r="P602" s="1599"/>
      <c r="Q602" s="1541"/>
      <c r="R602" s="1541"/>
      <c r="S602" s="1629" t="str">
        <f t="shared" si="224"/>
        <v/>
      </c>
      <c r="T602" s="1747"/>
      <c r="U602" s="1743"/>
      <c r="V602" s="1526"/>
      <c r="W602" s="1526"/>
      <c r="X602" s="1526"/>
      <c r="Y602" s="1528"/>
      <c r="Z602" s="1526"/>
      <c r="AA602" s="1545"/>
      <c r="AB602" s="1530"/>
      <c r="AC602" s="1805"/>
      <c r="AD602" s="1805"/>
      <c r="AE602" s="1805"/>
      <c r="AF602" s="1805"/>
      <c r="AG602" s="1545"/>
      <c r="AH602" s="1145"/>
    </row>
    <row r="603" spans="1:34" ht="15" customHeight="1">
      <c r="A603" s="580"/>
      <c r="B603" s="1656">
        <f t="shared" si="225"/>
        <v>35</v>
      </c>
      <c r="C603" s="2552"/>
      <c r="D603" s="2611"/>
      <c r="E603" s="2554"/>
      <c r="F603" s="1690" t="s">
        <v>1616</v>
      </c>
      <c r="G603" s="1246"/>
      <c r="H603" s="1540"/>
      <c r="I603" s="1540"/>
      <c r="J603" s="1626"/>
      <c r="K603" s="1599"/>
      <c r="L603" s="1541"/>
      <c r="M603" s="1541"/>
      <c r="N603" s="1629" t="str">
        <f t="shared" si="223"/>
        <v/>
      </c>
      <c r="O603" s="1626"/>
      <c r="P603" s="1599"/>
      <c r="Q603" s="1541"/>
      <c r="R603" s="1541"/>
      <c r="S603" s="1629" t="str">
        <f t="shared" si="224"/>
        <v/>
      </c>
      <c r="T603" s="1747"/>
      <c r="U603" s="1743"/>
      <c r="V603" s="1526"/>
      <c r="W603" s="1526"/>
      <c r="X603" s="1526"/>
      <c r="Y603" s="1528"/>
      <c r="Z603" s="1526"/>
      <c r="AA603" s="1545"/>
      <c r="AB603" s="1530"/>
      <c r="AC603" s="1805"/>
      <c r="AD603" s="1805"/>
      <c r="AE603" s="1805"/>
      <c r="AF603" s="1805"/>
      <c r="AG603" s="1545"/>
      <c r="AH603" s="1145"/>
    </row>
    <row r="604" spans="1:34" ht="15" customHeight="1">
      <c r="A604" s="580"/>
      <c r="B604" s="1656">
        <f t="shared" si="225"/>
        <v>36</v>
      </c>
      <c r="C604" s="2552"/>
      <c r="D604" s="2611"/>
      <c r="E604" s="2554" t="s">
        <v>1617</v>
      </c>
      <c r="F604" s="1690" t="s">
        <v>1612</v>
      </c>
      <c r="G604" s="1246"/>
      <c r="H604" s="1540"/>
      <c r="I604" s="1540"/>
      <c r="J604" s="1626"/>
      <c r="K604" s="1599"/>
      <c r="L604" s="1541"/>
      <c r="M604" s="1541"/>
      <c r="N604" s="1629" t="str">
        <f t="shared" si="223"/>
        <v/>
      </c>
      <c r="O604" s="1626"/>
      <c r="P604" s="1599"/>
      <c r="Q604" s="1541"/>
      <c r="R604" s="1541"/>
      <c r="S604" s="1629" t="str">
        <f t="shared" si="224"/>
        <v/>
      </c>
      <c r="T604" s="1747"/>
      <c r="U604" s="1743"/>
      <c r="V604" s="1526"/>
      <c r="W604" s="1526"/>
      <c r="X604" s="1526"/>
      <c r="Y604" s="1528"/>
      <c r="Z604" s="1526"/>
      <c r="AA604" s="1545"/>
      <c r="AB604" s="1530"/>
      <c r="AC604" s="1805"/>
      <c r="AD604" s="1805"/>
      <c r="AE604" s="1805"/>
      <c r="AF604" s="1805"/>
      <c r="AG604" s="1545"/>
      <c r="AH604" s="1145"/>
    </row>
    <row r="605" spans="1:34" ht="15" customHeight="1">
      <c r="A605" s="580"/>
      <c r="B605" s="1656">
        <f t="shared" si="225"/>
        <v>37</v>
      </c>
      <c r="C605" s="2552"/>
      <c r="D605" s="2611"/>
      <c r="E605" s="2554"/>
      <c r="F605" s="1690" t="s">
        <v>1616</v>
      </c>
      <c r="G605" s="1246"/>
      <c r="H605" s="1540"/>
      <c r="I605" s="1540"/>
      <c r="J605" s="1626"/>
      <c r="K605" s="1599"/>
      <c r="L605" s="1541"/>
      <c r="M605" s="1541"/>
      <c r="N605" s="1629" t="str">
        <f t="shared" si="223"/>
        <v/>
      </c>
      <c r="O605" s="1626"/>
      <c r="P605" s="1599"/>
      <c r="Q605" s="1541"/>
      <c r="R605" s="1541"/>
      <c r="S605" s="1629" t="str">
        <f t="shared" si="224"/>
        <v/>
      </c>
      <c r="T605" s="1747"/>
      <c r="U605" s="1743"/>
      <c r="V605" s="1526"/>
      <c r="W605" s="1526"/>
      <c r="X605" s="1526"/>
      <c r="Y605" s="1528"/>
      <c r="Z605" s="1526"/>
      <c r="AA605" s="1545"/>
      <c r="AB605" s="1530"/>
      <c r="AC605" s="1805"/>
      <c r="AD605" s="1805"/>
      <c r="AE605" s="1805"/>
      <c r="AF605" s="1805"/>
      <c r="AG605" s="1545"/>
      <c r="AH605" s="1145"/>
    </row>
    <row r="606" spans="1:34" ht="15" customHeight="1">
      <c r="A606" s="580"/>
      <c r="B606" s="1656">
        <f t="shared" si="225"/>
        <v>38</v>
      </c>
      <c r="C606" s="2552" t="s">
        <v>1769</v>
      </c>
      <c r="D606" s="2611"/>
      <c r="E606" s="2554" t="s">
        <v>1615</v>
      </c>
      <c r="F606" s="1690" t="s">
        <v>1612</v>
      </c>
      <c r="G606" s="1246"/>
      <c r="H606" s="1540"/>
      <c r="I606" s="1540"/>
      <c r="J606" s="1626"/>
      <c r="K606" s="1599"/>
      <c r="L606" s="1541"/>
      <c r="M606" s="1541"/>
      <c r="N606" s="1629" t="str">
        <f t="shared" si="223"/>
        <v/>
      </c>
      <c r="O606" s="1626"/>
      <c r="P606" s="1599"/>
      <c r="Q606" s="1541"/>
      <c r="R606" s="1541"/>
      <c r="S606" s="1629" t="str">
        <f t="shared" si="224"/>
        <v/>
      </c>
      <c r="T606" s="1747"/>
      <c r="U606" s="1743"/>
      <c r="V606" s="1526"/>
      <c r="W606" s="1526"/>
      <c r="X606" s="1526"/>
      <c r="Y606" s="1528"/>
      <c r="Z606" s="1526"/>
      <c r="AA606" s="1545"/>
      <c r="AB606" s="1530"/>
      <c r="AC606" s="1805"/>
      <c r="AD606" s="1805"/>
      <c r="AE606" s="1805"/>
      <c r="AF606" s="1805"/>
      <c r="AG606" s="1545"/>
      <c r="AH606" s="1145"/>
    </row>
    <row r="607" spans="1:34" ht="15" customHeight="1">
      <c r="A607" s="580"/>
      <c r="B607" s="1656">
        <f t="shared" si="225"/>
        <v>39</v>
      </c>
      <c r="C607" s="2552"/>
      <c r="D607" s="2611"/>
      <c r="E607" s="2554"/>
      <c r="F607" s="1690" t="s">
        <v>1616</v>
      </c>
      <c r="G607" s="1246"/>
      <c r="H607" s="1540"/>
      <c r="I607" s="1540"/>
      <c r="J607" s="1626"/>
      <c r="K607" s="1599"/>
      <c r="L607" s="1541"/>
      <c r="M607" s="1541"/>
      <c r="N607" s="1629" t="str">
        <f t="shared" si="223"/>
        <v/>
      </c>
      <c r="O607" s="1626"/>
      <c r="P607" s="1599"/>
      <c r="Q607" s="1541"/>
      <c r="R607" s="1541"/>
      <c r="S607" s="1629" t="str">
        <f t="shared" si="224"/>
        <v/>
      </c>
      <c r="T607" s="1747"/>
      <c r="U607" s="1743"/>
      <c r="V607" s="1526"/>
      <c r="W607" s="1526"/>
      <c r="X607" s="1526"/>
      <c r="Y607" s="1528"/>
      <c r="Z607" s="1526"/>
      <c r="AA607" s="1545"/>
      <c r="AB607" s="1530"/>
      <c r="AC607" s="1805"/>
      <c r="AD607" s="1805"/>
      <c r="AE607" s="1805"/>
      <c r="AF607" s="1805"/>
      <c r="AG607" s="1545"/>
      <c r="AH607" s="1145"/>
    </row>
    <row r="608" spans="1:34" ht="15" customHeight="1">
      <c r="A608" s="580"/>
      <c r="B608" s="1656">
        <f t="shared" si="225"/>
        <v>40</v>
      </c>
      <c r="C608" s="2552"/>
      <c r="D608" s="2611"/>
      <c r="E608" s="2554" t="s">
        <v>1617</v>
      </c>
      <c r="F608" s="1690" t="s">
        <v>1612</v>
      </c>
      <c r="G608" s="1246"/>
      <c r="H608" s="1540"/>
      <c r="I608" s="1540"/>
      <c r="J608" s="1626"/>
      <c r="K608" s="1599"/>
      <c r="L608" s="1541"/>
      <c r="M608" s="1541"/>
      <c r="N608" s="1629" t="str">
        <f t="shared" si="223"/>
        <v/>
      </c>
      <c r="O608" s="1626"/>
      <c r="P608" s="1599"/>
      <c r="Q608" s="1541"/>
      <c r="R608" s="1541"/>
      <c r="S608" s="1629" t="str">
        <f t="shared" si="224"/>
        <v/>
      </c>
      <c r="T608" s="1747"/>
      <c r="U608" s="1743"/>
      <c r="V608" s="1526"/>
      <c r="W608" s="1526"/>
      <c r="X608" s="1526"/>
      <c r="Y608" s="1528"/>
      <c r="Z608" s="1526"/>
      <c r="AA608" s="1545"/>
      <c r="AB608" s="1530"/>
      <c r="AC608" s="1805"/>
      <c r="AD608" s="1805"/>
      <c r="AE608" s="1805"/>
      <c r="AF608" s="1805"/>
      <c r="AG608" s="1545"/>
      <c r="AH608" s="1145"/>
    </row>
    <row r="609" spans="1:34" ht="15" customHeight="1">
      <c r="A609" s="580"/>
      <c r="B609" s="1656">
        <f t="shared" si="225"/>
        <v>41</v>
      </c>
      <c r="C609" s="2552"/>
      <c r="D609" s="2611"/>
      <c r="E609" s="2554"/>
      <c r="F609" s="1690" t="s">
        <v>1616</v>
      </c>
      <c r="G609" s="1246"/>
      <c r="H609" s="1540"/>
      <c r="I609" s="1540"/>
      <c r="J609" s="1626"/>
      <c r="K609" s="1599"/>
      <c r="L609" s="1541"/>
      <c r="M609" s="1541"/>
      <c r="N609" s="1629" t="str">
        <f t="shared" si="223"/>
        <v/>
      </c>
      <c r="O609" s="1626"/>
      <c r="P609" s="1599"/>
      <c r="Q609" s="1541"/>
      <c r="R609" s="1541"/>
      <c r="S609" s="1629" t="str">
        <f t="shared" si="224"/>
        <v/>
      </c>
      <c r="T609" s="1747"/>
      <c r="U609" s="1743"/>
      <c r="V609" s="1526"/>
      <c r="W609" s="1526"/>
      <c r="X609" s="1526"/>
      <c r="Y609" s="1528"/>
      <c r="Z609" s="1526"/>
      <c r="AA609" s="1545"/>
      <c r="AB609" s="1530"/>
      <c r="AC609" s="1805"/>
      <c r="AD609" s="1805"/>
      <c r="AE609" s="1805"/>
      <c r="AF609" s="1805"/>
      <c r="AG609" s="1545"/>
      <c r="AH609" s="1145"/>
    </row>
    <row r="610" spans="1:34" ht="15" customHeight="1">
      <c r="A610" s="580"/>
      <c r="B610" s="1656">
        <f t="shared" si="225"/>
        <v>42</v>
      </c>
      <c r="C610" s="2552" t="s">
        <v>1770</v>
      </c>
      <c r="D610" s="2611"/>
      <c r="E610" s="2554" t="s">
        <v>1615</v>
      </c>
      <c r="F610" s="1690" t="s">
        <v>1612</v>
      </c>
      <c r="G610" s="1246"/>
      <c r="H610" s="1540"/>
      <c r="I610" s="1540"/>
      <c r="J610" s="1626"/>
      <c r="K610" s="1599"/>
      <c r="L610" s="1541"/>
      <c r="M610" s="1541"/>
      <c r="N610" s="1629" t="str">
        <f t="shared" si="223"/>
        <v/>
      </c>
      <c r="O610" s="1626"/>
      <c r="P610" s="1599"/>
      <c r="Q610" s="1541"/>
      <c r="R610" s="1541"/>
      <c r="S610" s="1629" t="str">
        <f t="shared" si="224"/>
        <v/>
      </c>
      <c r="T610" s="1747"/>
      <c r="U610" s="1743"/>
      <c r="V610" s="1526"/>
      <c r="W610" s="1526"/>
      <c r="X610" s="1526"/>
      <c r="Y610" s="1528"/>
      <c r="Z610" s="1526"/>
      <c r="AA610" s="1545"/>
      <c r="AB610" s="1530"/>
      <c r="AC610" s="1805"/>
      <c r="AD610" s="1805"/>
      <c r="AE610" s="1805"/>
      <c r="AF610" s="1805"/>
      <c r="AG610" s="1545"/>
      <c r="AH610" s="1145"/>
    </row>
    <row r="611" spans="1:34" ht="15" customHeight="1">
      <c r="A611" s="580"/>
      <c r="B611" s="1656">
        <f t="shared" si="225"/>
        <v>43</v>
      </c>
      <c r="C611" s="2552"/>
      <c r="D611" s="2611"/>
      <c r="E611" s="2554"/>
      <c r="F611" s="1690" t="s">
        <v>1616</v>
      </c>
      <c r="G611" s="1246"/>
      <c r="H611" s="1540"/>
      <c r="I611" s="1540"/>
      <c r="J611" s="1626"/>
      <c r="K611" s="1599"/>
      <c r="L611" s="1541"/>
      <c r="M611" s="1541"/>
      <c r="N611" s="1629" t="str">
        <f t="shared" si="223"/>
        <v/>
      </c>
      <c r="O611" s="1626"/>
      <c r="P611" s="1599"/>
      <c r="Q611" s="1541"/>
      <c r="R611" s="1541"/>
      <c r="S611" s="1629" t="str">
        <f t="shared" si="224"/>
        <v/>
      </c>
      <c r="T611" s="1747"/>
      <c r="U611" s="1743"/>
      <c r="V611" s="1526"/>
      <c r="W611" s="1526"/>
      <c r="X611" s="1526"/>
      <c r="Y611" s="1528"/>
      <c r="Z611" s="1526"/>
      <c r="AA611" s="1545"/>
      <c r="AB611" s="1530"/>
      <c r="AC611" s="1805"/>
      <c r="AD611" s="1805"/>
      <c r="AE611" s="1805"/>
      <c r="AF611" s="1805"/>
      <c r="AG611" s="1545"/>
      <c r="AH611" s="1145"/>
    </row>
    <row r="612" spans="1:34" ht="15" customHeight="1">
      <c r="A612" s="580"/>
      <c r="B612" s="1656">
        <f t="shared" si="225"/>
        <v>44</v>
      </c>
      <c r="C612" s="2552"/>
      <c r="D612" s="2611"/>
      <c r="E612" s="2554" t="s">
        <v>1617</v>
      </c>
      <c r="F612" s="1690" t="s">
        <v>1612</v>
      </c>
      <c r="G612" s="1246"/>
      <c r="H612" s="1540"/>
      <c r="I612" s="1540"/>
      <c r="J612" s="1626"/>
      <c r="K612" s="1599"/>
      <c r="L612" s="1541"/>
      <c r="M612" s="1541"/>
      <c r="N612" s="1629" t="str">
        <f t="shared" si="223"/>
        <v/>
      </c>
      <c r="O612" s="1626"/>
      <c r="P612" s="1599"/>
      <c r="Q612" s="1541"/>
      <c r="R612" s="1541"/>
      <c r="S612" s="1629" t="str">
        <f t="shared" si="224"/>
        <v/>
      </c>
      <c r="T612" s="1747"/>
      <c r="U612" s="1743"/>
      <c r="V612" s="1526"/>
      <c r="W612" s="1526"/>
      <c r="X612" s="1526"/>
      <c r="Y612" s="1528"/>
      <c r="Z612" s="1526"/>
      <c r="AA612" s="1545"/>
      <c r="AB612" s="1530"/>
      <c r="AC612" s="1805"/>
      <c r="AD612" s="1805"/>
      <c r="AE612" s="1805"/>
      <c r="AF612" s="1805"/>
      <c r="AG612" s="1545"/>
      <c r="AH612" s="1145"/>
    </row>
    <row r="613" spans="1:34" ht="15" customHeight="1">
      <c r="A613" s="580"/>
      <c r="B613" s="1656">
        <f t="shared" si="225"/>
        <v>45</v>
      </c>
      <c r="C613" s="2552"/>
      <c r="D613" s="2611"/>
      <c r="E613" s="2554"/>
      <c r="F613" s="1690" t="s">
        <v>1616</v>
      </c>
      <c r="G613" s="1246"/>
      <c r="H613" s="1540"/>
      <c r="I613" s="1540"/>
      <c r="J613" s="1626"/>
      <c r="K613" s="1599"/>
      <c r="L613" s="1541"/>
      <c r="M613" s="1541"/>
      <c r="N613" s="1629" t="str">
        <f t="shared" si="223"/>
        <v/>
      </c>
      <c r="O613" s="1626"/>
      <c r="P613" s="1599"/>
      <c r="Q613" s="1541"/>
      <c r="R613" s="1541"/>
      <c r="S613" s="1629" t="str">
        <f t="shared" si="224"/>
        <v/>
      </c>
      <c r="T613" s="1747"/>
      <c r="U613" s="1743"/>
      <c r="V613" s="1526"/>
      <c r="W613" s="1526"/>
      <c r="X613" s="1526"/>
      <c r="Y613" s="1528"/>
      <c r="Z613" s="1526"/>
      <c r="AA613" s="1545"/>
      <c r="AB613" s="1530"/>
      <c r="AC613" s="1805"/>
      <c r="AD613" s="1805"/>
      <c r="AE613" s="1805"/>
      <c r="AF613" s="1805"/>
      <c r="AG613" s="1545"/>
      <c r="AH613" s="1145"/>
    </row>
    <row r="614" spans="1:34" ht="15" customHeight="1">
      <c r="A614" s="580"/>
      <c r="B614" s="1656">
        <f t="shared" si="225"/>
        <v>46</v>
      </c>
      <c r="C614" s="2552" t="s">
        <v>1771</v>
      </c>
      <c r="D614" s="2611"/>
      <c r="E614" s="2554" t="s">
        <v>1615</v>
      </c>
      <c r="F614" s="1690" t="s">
        <v>1612</v>
      </c>
      <c r="G614" s="1246"/>
      <c r="H614" s="1540"/>
      <c r="I614" s="1540"/>
      <c r="J614" s="1626"/>
      <c r="K614" s="1599"/>
      <c r="L614" s="1541"/>
      <c r="M614" s="1541"/>
      <c r="N614" s="1629" t="str">
        <f t="shared" si="223"/>
        <v/>
      </c>
      <c r="O614" s="1626"/>
      <c r="P614" s="1599"/>
      <c r="Q614" s="1541"/>
      <c r="R614" s="1541"/>
      <c r="S614" s="1629" t="str">
        <f t="shared" si="224"/>
        <v/>
      </c>
      <c r="T614" s="1747"/>
      <c r="U614" s="1743"/>
      <c r="V614" s="1526"/>
      <c r="W614" s="1526"/>
      <c r="X614" s="1526"/>
      <c r="Y614" s="1528"/>
      <c r="Z614" s="1526"/>
      <c r="AA614" s="1545"/>
      <c r="AB614" s="1530"/>
      <c r="AC614" s="1805"/>
      <c r="AD614" s="1805"/>
      <c r="AE614" s="1805"/>
      <c r="AF614" s="1805"/>
      <c r="AG614" s="1545"/>
      <c r="AH614" s="1145"/>
    </row>
    <row r="615" spans="1:34" ht="15" customHeight="1">
      <c r="A615" s="580"/>
      <c r="B615" s="1656">
        <f t="shared" si="225"/>
        <v>47</v>
      </c>
      <c r="C615" s="2552"/>
      <c r="D615" s="2611"/>
      <c r="E615" s="2554"/>
      <c r="F615" s="1690" t="s">
        <v>1616</v>
      </c>
      <c r="G615" s="1246"/>
      <c r="H615" s="1540"/>
      <c r="I615" s="1540"/>
      <c r="J615" s="1626"/>
      <c r="K615" s="1599"/>
      <c r="L615" s="1541"/>
      <c r="M615" s="1541"/>
      <c r="N615" s="1629" t="str">
        <f t="shared" si="223"/>
        <v/>
      </c>
      <c r="O615" s="1626"/>
      <c r="P615" s="1599"/>
      <c r="Q615" s="1541"/>
      <c r="R615" s="1541"/>
      <c r="S615" s="1629" t="str">
        <f t="shared" si="224"/>
        <v/>
      </c>
      <c r="T615" s="1747"/>
      <c r="U615" s="1743"/>
      <c r="V615" s="1526"/>
      <c r="W615" s="1526"/>
      <c r="X615" s="1526"/>
      <c r="Y615" s="1528"/>
      <c r="Z615" s="1526"/>
      <c r="AA615" s="1545"/>
      <c r="AB615" s="1530"/>
      <c r="AC615" s="1805"/>
      <c r="AD615" s="1805"/>
      <c r="AE615" s="1805"/>
      <c r="AF615" s="1805"/>
      <c r="AG615" s="1545"/>
      <c r="AH615" s="1145"/>
    </row>
    <row r="616" spans="1:34" ht="15" customHeight="1">
      <c r="A616" s="580"/>
      <c r="B616" s="1656">
        <f t="shared" si="225"/>
        <v>48</v>
      </c>
      <c r="C616" s="2552"/>
      <c r="D616" s="2611"/>
      <c r="E616" s="2554" t="s">
        <v>1617</v>
      </c>
      <c r="F616" s="1690" t="s">
        <v>1612</v>
      </c>
      <c r="G616" s="1246"/>
      <c r="H616" s="1540"/>
      <c r="I616" s="1540"/>
      <c r="J616" s="1626"/>
      <c r="K616" s="1599"/>
      <c r="L616" s="1541"/>
      <c r="M616" s="1541"/>
      <c r="N616" s="1629" t="str">
        <f t="shared" si="223"/>
        <v/>
      </c>
      <c r="O616" s="1626"/>
      <c r="P616" s="1599"/>
      <c r="Q616" s="1541"/>
      <c r="R616" s="1541"/>
      <c r="S616" s="1629" t="str">
        <f t="shared" si="224"/>
        <v/>
      </c>
      <c r="T616" s="1747"/>
      <c r="U616" s="1743"/>
      <c r="V616" s="1526"/>
      <c r="W616" s="1526"/>
      <c r="X616" s="1526"/>
      <c r="Y616" s="1528"/>
      <c r="Z616" s="1526"/>
      <c r="AA616" s="1545"/>
      <c r="AB616" s="1530"/>
      <c r="AC616" s="1805"/>
      <c r="AD616" s="1805"/>
      <c r="AE616" s="1805"/>
      <c r="AF616" s="1805"/>
      <c r="AG616" s="1545"/>
      <c r="AH616" s="1145"/>
    </row>
    <row r="617" spans="1:34" ht="15" customHeight="1">
      <c r="A617" s="580"/>
      <c r="B617" s="1657">
        <f t="shared" si="225"/>
        <v>49</v>
      </c>
      <c r="C617" s="2568"/>
      <c r="D617" s="2612"/>
      <c r="E617" s="2555"/>
      <c r="F617" s="1714" t="s">
        <v>1616</v>
      </c>
      <c r="G617" s="2091"/>
      <c r="H617" s="1547"/>
      <c r="I617" s="1547"/>
      <c r="J617" s="1627"/>
      <c r="K617" s="1621"/>
      <c r="L617" s="1532"/>
      <c r="M617" s="1532"/>
      <c r="N617" s="1685" t="str">
        <f t="shared" si="223"/>
        <v/>
      </c>
      <c r="O617" s="1627"/>
      <c r="P617" s="1621"/>
      <c r="Q617" s="1532"/>
      <c r="R617" s="1532"/>
      <c r="S617" s="1685" t="str">
        <f t="shared" si="224"/>
        <v/>
      </c>
      <c r="T617" s="1888"/>
      <c r="U617" s="1889"/>
      <c r="V617" s="1715"/>
      <c r="W617" s="1715"/>
      <c r="X617" s="1715"/>
      <c r="Y617" s="1716"/>
      <c r="Z617" s="1715"/>
      <c r="AA617" s="1717"/>
      <c r="AB617" s="1718"/>
      <c r="AC617" s="1805"/>
      <c r="AD617" s="1805"/>
      <c r="AE617" s="1805"/>
      <c r="AF617" s="1805"/>
      <c r="AG617" s="1717"/>
      <c r="AH617" s="1145"/>
    </row>
    <row r="618" spans="1:34" ht="15" customHeight="1">
      <c r="A618" s="580"/>
      <c r="B618" s="1682">
        <f>B617+1</f>
        <v>50</v>
      </c>
      <c r="C618" s="1693" t="s">
        <v>1497</v>
      </c>
      <c r="D618" s="1712"/>
      <c r="E618" s="1681"/>
      <c r="F618" s="2357"/>
      <c r="G618" s="1371">
        <f t="shared" ref="G618:M618" si="226">SUM(G569:G617)</f>
        <v>0</v>
      </c>
      <c r="H618" s="1622">
        <f t="shared" si="226"/>
        <v>0</v>
      </c>
      <c r="I618" s="1622">
        <f t="shared" si="226"/>
        <v>0</v>
      </c>
      <c r="J618" s="1908">
        <f t="shared" si="226"/>
        <v>0</v>
      </c>
      <c r="K618" s="1622">
        <f t="shared" si="226"/>
        <v>0</v>
      </c>
      <c r="L618" s="1622">
        <f t="shared" si="226"/>
        <v>0</v>
      </c>
      <c r="M618" s="1622">
        <f t="shared" si="226"/>
        <v>0</v>
      </c>
      <c r="N618" s="1625" t="str">
        <f t="shared" si="223"/>
        <v/>
      </c>
      <c r="O618" s="1908">
        <f>SUM(O569:O617)</f>
        <v>0</v>
      </c>
      <c r="P618" s="1622">
        <f>SUM(P569:P617)</f>
        <v>0</v>
      </c>
      <c r="Q618" s="1622">
        <f>SUM(Q569:Q617)</f>
        <v>0</v>
      </c>
      <c r="R618" s="1622">
        <f>SUM(R569:R617)</f>
        <v>0</v>
      </c>
      <c r="S618" s="1625" t="str">
        <f t="shared" si="224"/>
        <v/>
      </c>
      <c r="T618" s="1688"/>
      <c r="U618" s="1886"/>
      <c r="V618" s="1568"/>
      <c r="W618" s="1568"/>
      <c r="X618" s="1568"/>
      <c r="Y618" s="1576"/>
      <c r="Z618" s="1568"/>
      <c r="AA618" s="1573"/>
      <c r="AB618" s="1574"/>
      <c r="AC618" s="1805"/>
      <c r="AD618" s="1805"/>
      <c r="AE618" s="1805"/>
      <c r="AF618" s="1805"/>
      <c r="AG618" s="1573"/>
      <c r="AH618" s="1145"/>
    </row>
    <row r="619" spans="1:34" s="1805" customFormat="1" ht="45" customHeight="1">
      <c r="A619" s="1451" t="s">
        <v>1685</v>
      </c>
      <c r="B619" s="1474"/>
      <c r="C619" s="1803"/>
      <c r="D619" s="1804"/>
      <c r="E619" s="1804"/>
      <c r="F619" s="1804"/>
      <c r="G619" s="2086"/>
      <c r="H619" s="1804"/>
      <c r="I619" s="1804"/>
      <c r="AH619" s="1806"/>
    </row>
    <row r="620" spans="1:34" s="965" customFormat="1" ht="45" customHeight="1">
      <c r="A620" s="1452" t="s">
        <v>1844</v>
      </c>
      <c r="B620" s="1807"/>
      <c r="C620" s="1579"/>
      <c r="D620" s="1185"/>
      <c r="E620" s="1185"/>
      <c r="F620" s="1185"/>
      <c r="G620" s="1169"/>
      <c r="H620" s="1185"/>
      <c r="I620" s="1185"/>
      <c r="AC620" s="1805"/>
      <c r="AD620" s="1805"/>
      <c r="AE620" s="1805"/>
      <c r="AF620" s="1805"/>
      <c r="AH620" s="1145"/>
    </row>
    <row r="621" spans="1:34" ht="42.75" customHeight="1">
      <c r="A621" s="1516"/>
      <c r="B621" s="1596"/>
      <c r="C621" s="1961" t="s">
        <v>1759</v>
      </c>
      <c r="D621" s="1845" t="s">
        <v>1733</v>
      </c>
      <c r="E621" s="1609" t="s">
        <v>1611</v>
      </c>
      <c r="F621" s="1578"/>
      <c r="G621" s="1577"/>
      <c r="H621" s="1689"/>
      <c r="I621" s="1577"/>
      <c r="J621" s="1737"/>
      <c r="K621" s="1578"/>
      <c r="L621" s="1689"/>
      <c r="M621" s="1689"/>
      <c r="N621" s="1720"/>
      <c r="O621" s="1578"/>
      <c r="P621" s="1578"/>
      <c r="Q621" s="1689"/>
      <c r="R621" s="1689"/>
      <c r="S621" s="1720"/>
      <c r="T621" s="1719"/>
      <c r="U621" s="1578"/>
      <c r="V621" s="1689"/>
      <c r="W621" s="1689"/>
      <c r="X621" s="1689"/>
      <c r="Y621" s="1689"/>
      <c r="Z621" s="1689"/>
      <c r="AA621" s="1689"/>
      <c r="AB621" s="1577"/>
      <c r="AC621" s="1805"/>
      <c r="AD621" s="1805"/>
      <c r="AE621" s="1805"/>
      <c r="AF621" s="1805"/>
      <c r="AG621" s="1577"/>
      <c r="AH621" s="1145"/>
    </row>
    <row r="622" spans="1:34" ht="15" customHeight="1">
      <c r="A622" s="1516"/>
      <c r="B622" s="1671">
        <v>1</v>
      </c>
      <c r="C622" s="1675"/>
      <c r="D622" s="1692" t="s">
        <v>1613</v>
      </c>
      <c r="E622" s="1675"/>
      <c r="F622" s="1578"/>
      <c r="G622" s="1328"/>
      <c r="H622" s="1569"/>
      <c r="I622" s="1569"/>
      <c r="J622" s="1710"/>
      <c r="K622" s="1756"/>
      <c r="L622" s="1570"/>
      <c r="M622" s="1570"/>
      <c r="N622" s="1625" t="str">
        <f t="shared" ref="N622:N643" si="227">IF(K622&gt;0,M622/K622, "")</f>
        <v/>
      </c>
      <c r="O622" s="1710"/>
      <c r="P622" s="1756"/>
      <c r="Q622" s="1570"/>
      <c r="R622" s="1570"/>
      <c r="S622" s="1625" t="str">
        <f t="shared" ref="S622:S643" si="228">IF(P622&gt;0,R622/P622, "")</f>
        <v/>
      </c>
      <c r="T622" s="1710"/>
      <c r="U622" s="1756"/>
      <c r="V622" s="1571"/>
      <c r="W622" s="1572"/>
      <c r="X622" s="1572"/>
      <c r="Y622" s="1570"/>
      <c r="Z622" s="1638" t="str">
        <f t="shared" ref="Z622:Z643" si="229">IF(T622&gt;0,Y622/T622, "")</f>
        <v/>
      </c>
      <c r="AA622" s="1570"/>
      <c r="AB622" s="1711"/>
      <c r="AC622" s="1805"/>
      <c r="AD622" s="1805"/>
      <c r="AE622" s="1805"/>
      <c r="AF622" s="1805"/>
      <c r="AG622" s="1777">
        <f t="shared" ref="AG622:AG643" si="230">T622-U622</f>
        <v>0</v>
      </c>
      <c r="AH622" s="1145"/>
    </row>
    <row r="623" spans="1:34" ht="15" customHeight="1">
      <c r="A623" s="580"/>
      <c r="B623" s="1518">
        <f>B622+1</f>
        <v>2</v>
      </c>
      <c r="C623" s="2569" t="s">
        <v>1772</v>
      </c>
      <c r="D623" s="2613" t="s">
        <v>1614</v>
      </c>
      <c r="E623" s="1691" t="s">
        <v>1615</v>
      </c>
      <c r="F623" s="1666"/>
      <c r="G623" s="1324"/>
      <c r="H623" s="1561"/>
      <c r="I623" s="1561"/>
      <c r="J623" s="1733"/>
      <c r="K623" s="1798"/>
      <c r="L623" s="1562"/>
      <c r="M623" s="1562"/>
      <c r="N623" s="1734" t="str">
        <f t="shared" si="227"/>
        <v/>
      </c>
      <c r="O623" s="1733"/>
      <c r="P623" s="1798"/>
      <c r="Q623" s="1562"/>
      <c r="R623" s="1562"/>
      <c r="S623" s="1734" t="str">
        <f t="shared" si="228"/>
        <v/>
      </c>
      <c r="T623" s="1733"/>
      <c r="U623" s="1798"/>
      <c r="V623" s="1563"/>
      <c r="W623" s="1564"/>
      <c r="X623" s="1564"/>
      <c r="Y623" s="1562"/>
      <c r="Z623" s="1735" t="str">
        <f t="shared" si="229"/>
        <v/>
      </c>
      <c r="AA623" s="1562"/>
      <c r="AB623" s="1736"/>
      <c r="AC623" s="1805"/>
      <c r="AD623" s="1805"/>
      <c r="AE623" s="1805"/>
      <c r="AF623" s="1805"/>
      <c r="AG623" s="1920">
        <f t="shared" si="230"/>
        <v>0</v>
      </c>
      <c r="AH623" s="1145"/>
    </row>
    <row r="624" spans="1:34" ht="15" customHeight="1">
      <c r="A624" s="580"/>
      <c r="B624" s="1677">
        <f>B623+1</f>
        <v>3</v>
      </c>
      <c r="C624" s="2552"/>
      <c r="D624" s="2611"/>
      <c r="E624" s="1678" t="s">
        <v>1617</v>
      </c>
      <c r="F624" s="1666"/>
      <c r="G624" s="1246"/>
      <c r="H624" s="1540"/>
      <c r="I624" s="1540"/>
      <c r="J624" s="1626"/>
      <c r="K624" s="1599"/>
      <c r="L624" s="1541"/>
      <c r="M624" s="1541"/>
      <c r="N624" s="1629" t="str">
        <f t="shared" si="227"/>
        <v/>
      </c>
      <c r="O624" s="1626"/>
      <c r="P624" s="1599"/>
      <c r="Q624" s="1541"/>
      <c r="R624" s="1541"/>
      <c r="S624" s="1629" t="str">
        <f t="shared" si="228"/>
        <v/>
      </c>
      <c r="T624" s="1626"/>
      <c r="U624" s="1599"/>
      <c r="V624" s="1542"/>
      <c r="W624" s="1543"/>
      <c r="X624" s="1543"/>
      <c r="Y624" s="1541"/>
      <c r="Z624" s="1635" t="str">
        <f t="shared" si="229"/>
        <v/>
      </c>
      <c r="AA624" s="1541"/>
      <c r="AB624" s="1668"/>
      <c r="AC624" s="1805"/>
      <c r="AD624" s="1805"/>
      <c r="AE624" s="1805"/>
      <c r="AF624" s="1805"/>
      <c r="AG624" s="1911">
        <f t="shared" si="230"/>
        <v>0</v>
      </c>
      <c r="AH624" s="1145"/>
    </row>
    <row r="625" spans="1:34" ht="15" customHeight="1">
      <c r="A625" s="580"/>
      <c r="B625" s="1677">
        <f t="shared" ref="B625:B644" si="231">B624+1</f>
        <v>4</v>
      </c>
      <c r="C625" s="2552" t="s">
        <v>1763</v>
      </c>
      <c r="D625" s="2611"/>
      <c r="E625" s="1678" t="s">
        <v>1615</v>
      </c>
      <c r="F625" s="1660"/>
      <c r="G625" s="1246"/>
      <c r="H625" s="1540"/>
      <c r="I625" s="1540"/>
      <c r="J625" s="1626"/>
      <c r="K625" s="1599"/>
      <c r="L625" s="1541"/>
      <c r="M625" s="1541"/>
      <c r="N625" s="1629" t="str">
        <f t="shared" si="227"/>
        <v/>
      </c>
      <c r="O625" s="1626"/>
      <c r="P625" s="1599"/>
      <c r="Q625" s="1541"/>
      <c r="R625" s="1541"/>
      <c r="S625" s="1629" t="str">
        <f t="shared" si="228"/>
        <v/>
      </c>
      <c r="T625" s="1626"/>
      <c r="U625" s="1599"/>
      <c r="V625" s="1542"/>
      <c r="W625" s="1543"/>
      <c r="X625" s="1543"/>
      <c r="Y625" s="1541"/>
      <c r="Z625" s="1635" t="str">
        <f t="shared" si="229"/>
        <v/>
      </c>
      <c r="AA625" s="1541"/>
      <c r="AB625" s="1668"/>
      <c r="AC625" s="1805"/>
      <c r="AD625" s="1805"/>
      <c r="AE625" s="1805"/>
      <c r="AF625" s="1805"/>
      <c r="AG625" s="1911">
        <f t="shared" si="230"/>
        <v>0</v>
      </c>
      <c r="AH625" s="1145"/>
    </row>
    <row r="626" spans="1:34" ht="15" customHeight="1">
      <c r="A626" s="580"/>
      <c r="B626" s="1677">
        <f t="shared" si="231"/>
        <v>5</v>
      </c>
      <c r="C626" s="2552"/>
      <c r="D626" s="2611"/>
      <c r="E626" s="1678" t="s">
        <v>1617</v>
      </c>
      <c r="F626" s="1660"/>
      <c r="G626" s="1246"/>
      <c r="H626" s="1540"/>
      <c r="I626" s="1540"/>
      <c r="J626" s="1626"/>
      <c r="K626" s="1599"/>
      <c r="L626" s="1541"/>
      <c r="M626" s="1541"/>
      <c r="N626" s="1629" t="str">
        <f t="shared" si="227"/>
        <v/>
      </c>
      <c r="O626" s="1626"/>
      <c r="P626" s="1599"/>
      <c r="Q626" s="1541"/>
      <c r="R626" s="1541"/>
      <c r="S626" s="1629" t="str">
        <f t="shared" si="228"/>
        <v/>
      </c>
      <c r="T626" s="1626"/>
      <c r="U626" s="1599"/>
      <c r="V626" s="1542"/>
      <c r="W626" s="1543"/>
      <c r="X626" s="1543"/>
      <c r="Y626" s="1541"/>
      <c r="Z626" s="1635" t="str">
        <f t="shared" si="229"/>
        <v/>
      </c>
      <c r="AA626" s="1541"/>
      <c r="AB626" s="1668"/>
      <c r="AC626" s="1805"/>
      <c r="AD626" s="1805"/>
      <c r="AE626" s="1805"/>
      <c r="AF626" s="1805"/>
      <c r="AG626" s="1911">
        <f t="shared" si="230"/>
        <v>0</v>
      </c>
      <c r="AH626" s="1145"/>
    </row>
    <row r="627" spans="1:34" ht="15" customHeight="1">
      <c r="A627" s="580"/>
      <c r="B627" s="1677">
        <f t="shared" si="231"/>
        <v>6</v>
      </c>
      <c r="C627" s="2552" t="s">
        <v>1764</v>
      </c>
      <c r="D627" s="2611"/>
      <c r="E627" s="1678" t="s">
        <v>1615</v>
      </c>
      <c r="F627" s="1660"/>
      <c r="G627" s="1246"/>
      <c r="H627" s="1540"/>
      <c r="I627" s="1540"/>
      <c r="J627" s="1626"/>
      <c r="K627" s="1599"/>
      <c r="L627" s="1541"/>
      <c r="M627" s="1541"/>
      <c r="N627" s="1629" t="str">
        <f t="shared" si="227"/>
        <v/>
      </c>
      <c r="O627" s="1626"/>
      <c r="P627" s="1599"/>
      <c r="Q627" s="1541"/>
      <c r="R627" s="1541"/>
      <c r="S627" s="1629" t="str">
        <f t="shared" si="228"/>
        <v/>
      </c>
      <c r="T627" s="1626"/>
      <c r="U627" s="1599"/>
      <c r="V627" s="1542"/>
      <c r="W627" s="1543"/>
      <c r="X627" s="1543"/>
      <c r="Y627" s="1541"/>
      <c r="Z627" s="1635" t="str">
        <f t="shared" si="229"/>
        <v/>
      </c>
      <c r="AA627" s="1541"/>
      <c r="AB627" s="1668"/>
      <c r="AC627" s="1805"/>
      <c r="AD627" s="1805"/>
      <c r="AE627" s="1805"/>
      <c r="AF627" s="1805"/>
      <c r="AG627" s="1911">
        <f t="shared" si="230"/>
        <v>0</v>
      </c>
      <c r="AH627" s="1145"/>
    </row>
    <row r="628" spans="1:34" ht="15" customHeight="1">
      <c r="A628" s="580"/>
      <c r="B628" s="1677">
        <f t="shared" si="231"/>
        <v>7</v>
      </c>
      <c r="C628" s="2552"/>
      <c r="D628" s="2611"/>
      <c r="E628" s="1678" t="s">
        <v>1617</v>
      </c>
      <c r="F628" s="1660"/>
      <c r="G628" s="1246"/>
      <c r="H628" s="1540"/>
      <c r="I628" s="1540"/>
      <c r="J628" s="1626"/>
      <c r="K628" s="1599"/>
      <c r="L628" s="1541"/>
      <c r="M628" s="1541"/>
      <c r="N628" s="1629" t="str">
        <f t="shared" si="227"/>
        <v/>
      </c>
      <c r="O628" s="1626"/>
      <c r="P628" s="1599"/>
      <c r="Q628" s="1541"/>
      <c r="R628" s="1541"/>
      <c r="S628" s="1629" t="str">
        <f t="shared" si="228"/>
        <v/>
      </c>
      <c r="T628" s="1626"/>
      <c r="U628" s="1599"/>
      <c r="V628" s="1542"/>
      <c r="W628" s="1543"/>
      <c r="X628" s="1543"/>
      <c r="Y628" s="1541"/>
      <c r="Z628" s="1635" t="str">
        <f t="shared" si="229"/>
        <v/>
      </c>
      <c r="AA628" s="1541"/>
      <c r="AB628" s="1668"/>
      <c r="AC628" s="1805"/>
      <c r="AD628" s="1805"/>
      <c r="AE628" s="1805"/>
      <c r="AF628" s="1805"/>
      <c r="AG628" s="1911">
        <f t="shared" si="230"/>
        <v>0</v>
      </c>
      <c r="AH628" s="1145"/>
    </row>
    <row r="629" spans="1:34" ht="15" customHeight="1">
      <c r="A629" s="580"/>
      <c r="B629" s="1677">
        <f t="shared" si="231"/>
        <v>8</v>
      </c>
      <c r="C629" s="2552" t="s">
        <v>1765</v>
      </c>
      <c r="D629" s="2611"/>
      <c r="E629" s="1678" t="s">
        <v>1615</v>
      </c>
      <c r="F629" s="1660"/>
      <c r="G629" s="1246"/>
      <c r="H629" s="1540"/>
      <c r="I629" s="1540"/>
      <c r="J629" s="1626"/>
      <c r="K629" s="1599"/>
      <c r="L629" s="1541"/>
      <c r="M629" s="1541"/>
      <c r="N629" s="1629" t="str">
        <f t="shared" si="227"/>
        <v/>
      </c>
      <c r="O629" s="1626"/>
      <c r="P629" s="1599"/>
      <c r="Q629" s="1541"/>
      <c r="R629" s="1541"/>
      <c r="S629" s="1629" t="str">
        <f t="shared" si="228"/>
        <v/>
      </c>
      <c r="T629" s="1626"/>
      <c r="U629" s="1599"/>
      <c r="V629" s="1542"/>
      <c r="W629" s="1543"/>
      <c r="X629" s="1543"/>
      <c r="Y629" s="1541"/>
      <c r="Z629" s="1635" t="str">
        <f t="shared" si="229"/>
        <v/>
      </c>
      <c r="AA629" s="1541"/>
      <c r="AB629" s="1668"/>
      <c r="AC629" s="1805"/>
      <c r="AD629" s="1805"/>
      <c r="AE629" s="1805"/>
      <c r="AF629" s="1805"/>
      <c r="AG629" s="1911">
        <f t="shared" si="230"/>
        <v>0</v>
      </c>
      <c r="AH629" s="1145"/>
    </row>
    <row r="630" spans="1:34" ht="15" customHeight="1">
      <c r="A630" s="580"/>
      <c r="B630" s="1677">
        <f t="shared" si="231"/>
        <v>9</v>
      </c>
      <c r="C630" s="2552"/>
      <c r="D630" s="2611"/>
      <c r="E630" s="1678" t="s">
        <v>1617</v>
      </c>
      <c r="F630" s="1660"/>
      <c r="G630" s="1246"/>
      <c r="H630" s="1540"/>
      <c r="I630" s="1540"/>
      <c r="J630" s="1626"/>
      <c r="K630" s="1599"/>
      <c r="L630" s="1541"/>
      <c r="M630" s="1541"/>
      <c r="N630" s="1629" t="str">
        <f t="shared" si="227"/>
        <v/>
      </c>
      <c r="O630" s="1626"/>
      <c r="P630" s="1599"/>
      <c r="Q630" s="1541"/>
      <c r="R630" s="1541"/>
      <c r="S630" s="1629" t="str">
        <f t="shared" si="228"/>
        <v/>
      </c>
      <c r="T630" s="1626"/>
      <c r="U630" s="1599"/>
      <c r="V630" s="1542"/>
      <c r="W630" s="1543"/>
      <c r="X630" s="1543"/>
      <c r="Y630" s="1541"/>
      <c r="Z630" s="1635" t="str">
        <f t="shared" si="229"/>
        <v/>
      </c>
      <c r="AA630" s="1541"/>
      <c r="AB630" s="1668"/>
      <c r="AC630" s="1805"/>
      <c r="AD630" s="1805"/>
      <c r="AE630" s="1805"/>
      <c r="AF630" s="1805"/>
      <c r="AG630" s="1911">
        <f t="shared" si="230"/>
        <v>0</v>
      </c>
      <c r="AH630" s="1145"/>
    </row>
    <row r="631" spans="1:34" ht="15" customHeight="1">
      <c r="A631" s="580"/>
      <c r="B631" s="1677">
        <f t="shared" si="231"/>
        <v>10</v>
      </c>
      <c r="C631" s="2552" t="s">
        <v>1766</v>
      </c>
      <c r="D631" s="2611"/>
      <c r="E631" s="1678" t="s">
        <v>1615</v>
      </c>
      <c r="F631" s="1660"/>
      <c r="G631" s="1246"/>
      <c r="H631" s="1540"/>
      <c r="I631" s="1540"/>
      <c r="J631" s="1626"/>
      <c r="K631" s="1599"/>
      <c r="L631" s="1541"/>
      <c r="M631" s="1541"/>
      <c r="N631" s="1629" t="str">
        <f t="shared" si="227"/>
        <v/>
      </c>
      <c r="O631" s="1626"/>
      <c r="P631" s="1599"/>
      <c r="Q631" s="1541"/>
      <c r="R631" s="1541"/>
      <c r="S631" s="1629" t="str">
        <f t="shared" si="228"/>
        <v/>
      </c>
      <c r="T631" s="1626"/>
      <c r="U631" s="1599"/>
      <c r="V631" s="1542"/>
      <c r="W631" s="1543"/>
      <c r="X631" s="1543"/>
      <c r="Y631" s="1541"/>
      <c r="Z631" s="1635" t="str">
        <f t="shared" si="229"/>
        <v/>
      </c>
      <c r="AA631" s="1541"/>
      <c r="AB631" s="1668"/>
      <c r="AC631" s="1805"/>
      <c r="AD631" s="1805"/>
      <c r="AE631" s="1805"/>
      <c r="AF631" s="1805"/>
      <c r="AG631" s="1911">
        <f t="shared" si="230"/>
        <v>0</v>
      </c>
      <c r="AH631" s="1145"/>
    </row>
    <row r="632" spans="1:34" ht="15" customHeight="1">
      <c r="A632" s="580"/>
      <c r="B632" s="1677">
        <f t="shared" si="231"/>
        <v>11</v>
      </c>
      <c r="C632" s="2552"/>
      <c r="D632" s="2611"/>
      <c r="E632" s="1678" t="s">
        <v>1617</v>
      </c>
      <c r="F632" s="1660"/>
      <c r="G632" s="1246"/>
      <c r="H632" s="1540"/>
      <c r="I632" s="1540"/>
      <c r="J632" s="1626"/>
      <c r="K632" s="1599"/>
      <c r="L632" s="1541"/>
      <c r="M632" s="1541"/>
      <c r="N632" s="1629" t="str">
        <f t="shared" si="227"/>
        <v/>
      </c>
      <c r="O632" s="1626"/>
      <c r="P632" s="1599"/>
      <c r="Q632" s="1541"/>
      <c r="R632" s="1541"/>
      <c r="S632" s="1629" t="str">
        <f t="shared" si="228"/>
        <v/>
      </c>
      <c r="T632" s="1626"/>
      <c r="U632" s="1599"/>
      <c r="V632" s="1542"/>
      <c r="W632" s="1543"/>
      <c r="X632" s="1543"/>
      <c r="Y632" s="1541"/>
      <c r="Z632" s="1635" t="str">
        <f t="shared" si="229"/>
        <v/>
      </c>
      <c r="AA632" s="1541"/>
      <c r="AB632" s="1668"/>
      <c r="AC632" s="1805"/>
      <c r="AD632" s="1805"/>
      <c r="AE632" s="1805"/>
      <c r="AF632" s="1805"/>
      <c r="AG632" s="1911">
        <f t="shared" si="230"/>
        <v>0</v>
      </c>
      <c r="AH632" s="1145"/>
    </row>
    <row r="633" spans="1:34" ht="15" customHeight="1">
      <c r="A633" s="580"/>
      <c r="B633" s="1677">
        <f t="shared" si="231"/>
        <v>12</v>
      </c>
      <c r="C633" s="2552" t="s">
        <v>1767</v>
      </c>
      <c r="D633" s="2611"/>
      <c r="E633" s="1678" t="s">
        <v>1615</v>
      </c>
      <c r="F633" s="1660"/>
      <c r="G633" s="1246"/>
      <c r="H633" s="1540"/>
      <c r="I633" s="1540"/>
      <c r="J633" s="1626"/>
      <c r="K633" s="1599"/>
      <c r="L633" s="1541"/>
      <c r="M633" s="1541"/>
      <c r="N633" s="1629" t="str">
        <f t="shared" si="227"/>
        <v/>
      </c>
      <c r="O633" s="1626"/>
      <c r="P633" s="1599"/>
      <c r="Q633" s="1541"/>
      <c r="R633" s="1541"/>
      <c r="S633" s="1629" t="str">
        <f t="shared" si="228"/>
        <v/>
      </c>
      <c r="T633" s="1626"/>
      <c r="U633" s="1599"/>
      <c r="V633" s="1542"/>
      <c r="W633" s="1543"/>
      <c r="X633" s="1543"/>
      <c r="Y633" s="1541"/>
      <c r="Z633" s="1635" t="str">
        <f t="shared" si="229"/>
        <v/>
      </c>
      <c r="AA633" s="1541"/>
      <c r="AB633" s="1668"/>
      <c r="AC633" s="1805"/>
      <c r="AD633" s="1805"/>
      <c r="AE633" s="1805"/>
      <c r="AF633" s="1805"/>
      <c r="AG633" s="1911">
        <f t="shared" si="230"/>
        <v>0</v>
      </c>
      <c r="AH633" s="1145"/>
    </row>
    <row r="634" spans="1:34" ht="15" customHeight="1">
      <c r="A634" s="580"/>
      <c r="B634" s="1677">
        <f t="shared" si="231"/>
        <v>13</v>
      </c>
      <c r="C634" s="2552"/>
      <c r="D634" s="2611"/>
      <c r="E634" s="1678" t="s">
        <v>1617</v>
      </c>
      <c r="F634" s="1660"/>
      <c r="G634" s="1246"/>
      <c r="H634" s="1540"/>
      <c r="I634" s="1540"/>
      <c r="J634" s="1626"/>
      <c r="K634" s="1599"/>
      <c r="L634" s="1541"/>
      <c r="M634" s="1541"/>
      <c r="N634" s="1629" t="str">
        <f t="shared" si="227"/>
        <v/>
      </c>
      <c r="O634" s="1626"/>
      <c r="P634" s="1599"/>
      <c r="Q634" s="1541"/>
      <c r="R634" s="1541"/>
      <c r="S634" s="1629" t="str">
        <f t="shared" si="228"/>
        <v/>
      </c>
      <c r="T634" s="1626"/>
      <c r="U634" s="1599"/>
      <c r="V634" s="1542"/>
      <c r="W634" s="1543"/>
      <c r="X634" s="1543"/>
      <c r="Y634" s="1541"/>
      <c r="Z634" s="1635" t="str">
        <f t="shared" si="229"/>
        <v/>
      </c>
      <c r="AA634" s="1541"/>
      <c r="AB634" s="1668"/>
      <c r="AC634" s="1805"/>
      <c r="AD634" s="1805"/>
      <c r="AE634" s="1805"/>
      <c r="AF634" s="1805"/>
      <c r="AG634" s="1911">
        <f t="shared" si="230"/>
        <v>0</v>
      </c>
      <c r="AH634" s="1145"/>
    </row>
    <row r="635" spans="1:34" ht="15" customHeight="1">
      <c r="A635" s="580"/>
      <c r="B635" s="1677">
        <f t="shared" si="231"/>
        <v>14</v>
      </c>
      <c r="C635" s="2552" t="s">
        <v>1768</v>
      </c>
      <c r="D635" s="2611"/>
      <c r="E635" s="1678" t="s">
        <v>1615</v>
      </c>
      <c r="F635" s="1660"/>
      <c r="G635" s="1246"/>
      <c r="H635" s="1540"/>
      <c r="I635" s="1540"/>
      <c r="J635" s="1626"/>
      <c r="K635" s="1599"/>
      <c r="L635" s="1541"/>
      <c r="M635" s="1541"/>
      <c r="N635" s="1629" t="str">
        <f t="shared" si="227"/>
        <v/>
      </c>
      <c r="O635" s="1626"/>
      <c r="P635" s="1599"/>
      <c r="Q635" s="1541"/>
      <c r="R635" s="1541"/>
      <c r="S635" s="1629" t="str">
        <f t="shared" si="228"/>
        <v/>
      </c>
      <c r="T635" s="1626"/>
      <c r="U635" s="1599"/>
      <c r="V635" s="1542"/>
      <c r="W635" s="1543"/>
      <c r="X635" s="1543"/>
      <c r="Y635" s="1541"/>
      <c r="Z635" s="1635" t="str">
        <f t="shared" si="229"/>
        <v/>
      </c>
      <c r="AA635" s="1541"/>
      <c r="AB635" s="1668"/>
      <c r="AC635" s="1805"/>
      <c r="AD635" s="1805"/>
      <c r="AE635" s="1805"/>
      <c r="AF635" s="1805"/>
      <c r="AG635" s="1911">
        <f t="shared" si="230"/>
        <v>0</v>
      </c>
      <c r="AH635" s="1145"/>
    </row>
    <row r="636" spans="1:34" ht="15" customHeight="1">
      <c r="A636" s="580"/>
      <c r="B636" s="1677">
        <f t="shared" si="231"/>
        <v>15</v>
      </c>
      <c r="C636" s="2552"/>
      <c r="D636" s="2611"/>
      <c r="E636" s="1678" t="s">
        <v>1617</v>
      </c>
      <c r="F636" s="1660"/>
      <c r="G636" s="1246"/>
      <c r="H636" s="1540"/>
      <c r="I636" s="1540"/>
      <c r="J636" s="1626"/>
      <c r="K636" s="1599"/>
      <c r="L636" s="1541"/>
      <c r="M636" s="1541"/>
      <c r="N636" s="1629" t="str">
        <f t="shared" si="227"/>
        <v/>
      </c>
      <c r="O636" s="1626"/>
      <c r="P636" s="1599"/>
      <c r="Q636" s="1541"/>
      <c r="R636" s="1541"/>
      <c r="S636" s="1629" t="str">
        <f t="shared" si="228"/>
        <v/>
      </c>
      <c r="T636" s="1626"/>
      <c r="U636" s="1599"/>
      <c r="V636" s="1542"/>
      <c r="W636" s="1543"/>
      <c r="X636" s="1543"/>
      <c r="Y636" s="1541"/>
      <c r="Z636" s="1635" t="str">
        <f t="shared" si="229"/>
        <v/>
      </c>
      <c r="AA636" s="1541"/>
      <c r="AB636" s="1668"/>
      <c r="AC636" s="1805"/>
      <c r="AD636" s="1805"/>
      <c r="AE636" s="1805"/>
      <c r="AF636" s="1805"/>
      <c r="AG636" s="1911">
        <f t="shared" si="230"/>
        <v>0</v>
      </c>
      <c r="AH636" s="1145"/>
    </row>
    <row r="637" spans="1:34" ht="15" customHeight="1">
      <c r="A637" s="580"/>
      <c r="B637" s="1677">
        <f t="shared" si="231"/>
        <v>16</v>
      </c>
      <c r="C637" s="2552" t="s">
        <v>1769</v>
      </c>
      <c r="D637" s="2611"/>
      <c r="E637" s="1678" t="s">
        <v>1615</v>
      </c>
      <c r="F637" s="1660"/>
      <c r="G637" s="1246"/>
      <c r="H637" s="1540"/>
      <c r="I637" s="1540"/>
      <c r="J637" s="1626"/>
      <c r="K637" s="1599"/>
      <c r="L637" s="1541"/>
      <c r="M637" s="1541"/>
      <c r="N637" s="1629" t="str">
        <f t="shared" si="227"/>
        <v/>
      </c>
      <c r="O637" s="1626"/>
      <c r="P637" s="1599"/>
      <c r="Q637" s="1541"/>
      <c r="R637" s="1541"/>
      <c r="S637" s="1629" t="str">
        <f t="shared" si="228"/>
        <v/>
      </c>
      <c r="T637" s="1626"/>
      <c r="U637" s="1599"/>
      <c r="V637" s="1542"/>
      <c r="W637" s="1543"/>
      <c r="X637" s="1543"/>
      <c r="Y637" s="1541"/>
      <c r="Z637" s="1635" t="str">
        <f t="shared" si="229"/>
        <v/>
      </c>
      <c r="AA637" s="1541"/>
      <c r="AB637" s="1668"/>
      <c r="AC637" s="1805"/>
      <c r="AD637" s="1805"/>
      <c r="AE637" s="1805"/>
      <c r="AF637" s="1805"/>
      <c r="AG637" s="1911">
        <f t="shared" si="230"/>
        <v>0</v>
      </c>
      <c r="AH637" s="1145"/>
    </row>
    <row r="638" spans="1:34" ht="15" customHeight="1">
      <c r="A638" s="580"/>
      <c r="B638" s="1677">
        <f t="shared" si="231"/>
        <v>17</v>
      </c>
      <c r="C638" s="2552"/>
      <c r="D638" s="2611"/>
      <c r="E638" s="1678" t="s">
        <v>1617</v>
      </c>
      <c r="F638" s="1660"/>
      <c r="G638" s="1246"/>
      <c r="H638" s="1540"/>
      <c r="I638" s="1540"/>
      <c r="J638" s="1626"/>
      <c r="K638" s="1599"/>
      <c r="L638" s="1541"/>
      <c r="M638" s="1541"/>
      <c r="N638" s="1629" t="str">
        <f t="shared" si="227"/>
        <v/>
      </c>
      <c r="O638" s="1626"/>
      <c r="P638" s="1599"/>
      <c r="Q638" s="1541"/>
      <c r="R638" s="1541"/>
      <c r="S638" s="1629" t="str">
        <f t="shared" si="228"/>
        <v/>
      </c>
      <c r="T638" s="1626"/>
      <c r="U638" s="1599"/>
      <c r="V638" s="1542"/>
      <c r="W638" s="1543"/>
      <c r="X638" s="1543"/>
      <c r="Y638" s="1541"/>
      <c r="Z638" s="1635" t="str">
        <f t="shared" si="229"/>
        <v/>
      </c>
      <c r="AA638" s="1541"/>
      <c r="AB638" s="1668"/>
      <c r="AC638" s="1805"/>
      <c r="AD638" s="1805"/>
      <c r="AE638" s="1805"/>
      <c r="AF638" s="1805"/>
      <c r="AG638" s="1911">
        <f t="shared" si="230"/>
        <v>0</v>
      </c>
      <c r="AH638" s="1145"/>
    </row>
    <row r="639" spans="1:34" ht="15" customHeight="1">
      <c r="A639" s="580"/>
      <c r="B639" s="1677">
        <f t="shared" si="231"/>
        <v>18</v>
      </c>
      <c r="C639" s="2552" t="s">
        <v>1770</v>
      </c>
      <c r="D639" s="2611"/>
      <c r="E639" s="1678" t="s">
        <v>1615</v>
      </c>
      <c r="F639" s="1660"/>
      <c r="G639" s="1246"/>
      <c r="H639" s="1540"/>
      <c r="I639" s="1540"/>
      <c r="J639" s="1626"/>
      <c r="K639" s="1599"/>
      <c r="L639" s="1541"/>
      <c r="M639" s="1541"/>
      <c r="N639" s="1629" t="str">
        <f t="shared" si="227"/>
        <v/>
      </c>
      <c r="O639" s="1626"/>
      <c r="P639" s="1599"/>
      <c r="Q639" s="1541"/>
      <c r="R639" s="1541"/>
      <c r="S639" s="1629" t="str">
        <f t="shared" si="228"/>
        <v/>
      </c>
      <c r="T639" s="1626"/>
      <c r="U639" s="1599"/>
      <c r="V639" s="1542"/>
      <c r="W639" s="1543"/>
      <c r="X639" s="1543"/>
      <c r="Y639" s="1541"/>
      <c r="Z639" s="1635" t="str">
        <f t="shared" si="229"/>
        <v/>
      </c>
      <c r="AA639" s="1541"/>
      <c r="AB639" s="1668"/>
      <c r="AC639" s="1805"/>
      <c r="AD639" s="1805"/>
      <c r="AE639" s="1805"/>
      <c r="AF639" s="1805"/>
      <c r="AG639" s="1911">
        <f t="shared" si="230"/>
        <v>0</v>
      </c>
      <c r="AH639" s="1145"/>
    </row>
    <row r="640" spans="1:34" ht="15" customHeight="1">
      <c r="A640" s="580"/>
      <c r="B640" s="1677">
        <f t="shared" si="231"/>
        <v>19</v>
      </c>
      <c r="C640" s="2552"/>
      <c r="D640" s="2611"/>
      <c r="E640" s="1678" t="s">
        <v>1617</v>
      </c>
      <c r="F640" s="1660"/>
      <c r="G640" s="1246"/>
      <c r="H640" s="1540"/>
      <c r="I640" s="1540"/>
      <c r="J640" s="1626"/>
      <c r="K640" s="1599"/>
      <c r="L640" s="1541"/>
      <c r="M640" s="1541"/>
      <c r="N640" s="1629" t="str">
        <f t="shared" si="227"/>
        <v/>
      </c>
      <c r="O640" s="1626"/>
      <c r="P640" s="1599"/>
      <c r="Q640" s="1541"/>
      <c r="R640" s="1541"/>
      <c r="S640" s="1629" t="str">
        <f t="shared" si="228"/>
        <v/>
      </c>
      <c r="T640" s="1626"/>
      <c r="U640" s="1599"/>
      <c r="V640" s="1542"/>
      <c r="W640" s="1543"/>
      <c r="X640" s="1543"/>
      <c r="Y640" s="1541"/>
      <c r="Z640" s="1635" t="str">
        <f t="shared" si="229"/>
        <v/>
      </c>
      <c r="AA640" s="1541"/>
      <c r="AB640" s="1668"/>
      <c r="AC640" s="1805"/>
      <c r="AD640" s="1805"/>
      <c r="AE640" s="1805"/>
      <c r="AF640" s="1805"/>
      <c r="AG640" s="1911">
        <f t="shared" si="230"/>
        <v>0</v>
      </c>
      <c r="AH640" s="1145"/>
    </row>
    <row r="641" spans="1:34" ht="15" customHeight="1">
      <c r="A641" s="580"/>
      <c r="B641" s="1677">
        <f t="shared" si="231"/>
        <v>20</v>
      </c>
      <c r="C641" s="2552" t="s">
        <v>1771</v>
      </c>
      <c r="D641" s="2611"/>
      <c r="E641" s="1678" t="s">
        <v>1615</v>
      </c>
      <c r="F641" s="1660"/>
      <c r="G641" s="1246"/>
      <c r="H641" s="1540"/>
      <c r="I641" s="1540"/>
      <c r="J641" s="1626"/>
      <c r="K641" s="1599"/>
      <c r="L641" s="1541"/>
      <c r="M641" s="1541"/>
      <c r="N641" s="1629" t="str">
        <f t="shared" si="227"/>
        <v/>
      </c>
      <c r="O641" s="1626"/>
      <c r="P641" s="1599"/>
      <c r="Q641" s="1541"/>
      <c r="R641" s="1541"/>
      <c r="S641" s="1629" t="str">
        <f t="shared" si="228"/>
        <v/>
      </c>
      <c r="T641" s="1626"/>
      <c r="U641" s="1599"/>
      <c r="V641" s="1542"/>
      <c r="W641" s="1543"/>
      <c r="X641" s="1543"/>
      <c r="Y641" s="1541"/>
      <c r="Z641" s="1635" t="str">
        <f t="shared" si="229"/>
        <v/>
      </c>
      <c r="AA641" s="1541"/>
      <c r="AB641" s="1668"/>
      <c r="AC641" s="1805"/>
      <c r="AD641" s="1805"/>
      <c r="AE641" s="1805"/>
      <c r="AF641" s="1805"/>
      <c r="AG641" s="1911">
        <f t="shared" si="230"/>
        <v>0</v>
      </c>
      <c r="AH641" s="1145"/>
    </row>
    <row r="642" spans="1:34" ht="15" customHeight="1">
      <c r="A642" s="580"/>
      <c r="B642" s="1680">
        <f t="shared" si="231"/>
        <v>21</v>
      </c>
      <c r="C642" s="2568"/>
      <c r="D642" s="2612"/>
      <c r="E642" s="1679" t="s">
        <v>1617</v>
      </c>
      <c r="F642" s="1661"/>
      <c r="G642" s="2091"/>
      <c r="H642" s="1547"/>
      <c r="I642" s="1547"/>
      <c r="J642" s="1627"/>
      <c r="K642" s="1621"/>
      <c r="L642" s="1532"/>
      <c r="M642" s="1532"/>
      <c r="N642" s="1685" t="str">
        <f t="shared" si="227"/>
        <v/>
      </c>
      <c r="O642" s="1627"/>
      <c r="P642" s="1621"/>
      <c r="Q642" s="1532"/>
      <c r="R642" s="1532"/>
      <c r="S642" s="1685" t="str">
        <f t="shared" si="228"/>
        <v/>
      </c>
      <c r="T642" s="1627"/>
      <c r="U642" s="1621"/>
      <c r="V642" s="1548"/>
      <c r="W642" s="1549"/>
      <c r="X642" s="1549"/>
      <c r="Y642" s="1532"/>
      <c r="Z642" s="1686" t="str">
        <f t="shared" si="229"/>
        <v/>
      </c>
      <c r="AA642" s="1532"/>
      <c r="AB642" s="1669"/>
      <c r="AC642" s="1805"/>
      <c r="AD642" s="1805"/>
      <c r="AE642" s="1805"/>
      <c r="AF642" s="1805"/>
      <c r="AG642" s="1919">
        <f t="shared" si="230"/>
        <v>0</v>
      </c>
      <c r="AH642" s="1145"/>
    </row>
    <row r="643" spans="1:34" ht="15" customHeight="1">
      <c r="A643" s="580"/>
      <c r="B643" s="1581">
        <f t="shared" si="231"/>
        <v>22</v>
      </c>
      <c r="C643" s="1699" t="s">
        <v>1497</v>
      </c>
      <c r="D643" s="1731"/>
      <c r="E643" s="1732"/>
      <c r="F643" s="1681"/>
      <c r="G643" s="1371">
        <f t="shared" ref="G643:M643" si="232">SUM(G622:G642)</f>
        <v>0</v>
      </c>
      <c r="H643" s="1622">
        <f t="shared" si="232"/>
        <v>0</v>
      </c>
      <c r="I643" s="1622">
        <f t="shared" si="232"/>
        <v>0</v>
      </c>
      <c r="J643" s="1908">
        <f t="shared" si="232"/>
        <v>0</v>
      </c>
      <c r="K643" s="1622">
        <f t="shared" si="232"/>
        <v>0</v>
      </c>
      <c r="L643" s="1622">
        <f t="shared" si="232"/>
        <v>0</v>
      </c>
      <c r="M643" s="1622">
        <f t="shared" si="232"/>
        <v>0</v>
      </c>
      <c r="N643" s="1625" t="str">
        <f t="shared" si="227"/>
        <v/>
      </c>
      <c r="O643" s="1908">
        <f>SUM(O622:O642)</f>
        <v>0</v>
      </c>
      <c r="P643" s="1622">
        <f>SUM(P622:P642)</f>
        <v>0</v>
      </c>
      <c r="Q643" s="1622">
        <f>SUM(Q622:Q642)</f>
        <v>0</v>
      </c>
      <c r="R643" s="1622">
        <f>SUM(R622:R642)</f>
        <v>0</v>
      </c>
      <c r="S643" s="1625" t="str">
        <f t="shared" si="228"/>
        <v/>
      </c>
      <c r="T643" s="1637">
        <f>SUM(T622:T642)</f>
        <v>0</v>
      </c>
      <c r="U643" s="1641">
        <f>SUM(U622:U642)</f>
        <v>0</v>
      </c>
      <c r="V643" s="1640" t="str">
        <f>IF(T643&gt;0, SUMPRODUCT(T622:T642,V622:V642)/T643, "")</f>
        <v/>
      </c>
      <c r="W643" s="1638" t="str">
        <f>IF(AG643&gt;0, SUMPRODUCT(AG622:AG642,W622:W642)/AG643, "")</f>
        <v/>
      </c>
      <c r="X643" s="1638" t="str">
        <f>IF(U643&gt;0, SUMPRODUCT(U622:U642,X622:X642)/U643, "")</f>
        <v/>
      </c>
      <c r="Y643" s="1622">
        <f>SUM(Y622:Y642)</f>
        <v>0</v>
      </c>
      <c r="Z643" s="1638" t="str">
        <f t="shared" si="229"/>
        <v/>
      </c>
      <c r="AA643" s="1622">
        <f>SUM(AA622:AA642)</f>
        <v>0</v>
      </c>
      <c r="AB643" s="1623">
        <f>SUM(AB622:AB642)</f>
        <v>0</v>
      </c>
      <c r="AC643" s="1805"/>
      <c r="AD643" s="1805"/>
      <c r="AE643" s="1805"/>
      <c r="AF643" s="1805"/>
      <c r="AG643" s="1777">
        <f t="shared" si="230"/>
        <v>0</v>
      </c>
      <c r="AH643" s="1145"/>
    </row>
    <row r="644" spans="1:34" ht="15" customHeight="1">
      <c r="A644" s="580"/>
      <c r="B644" s="1671">
        <f t="shared" si="231"/>
        <v>23</v>
      </c>
      <c r="C644" s="2562" t="s">
        <v>1618</v>
      </c>
      <c r="D644" s="2562"/>
      <c r="E644" s="2556"/>
      <c r="F644" s="2556"/>
      <c r="G644" s="2093"/>
      <c r="H644" s="581"/>
      <c r="I644" s="581"/>
      <c r="J644" s="1582"/>
      <c r="K644" s="1582"/>
      <c r="L644" s="1582"/>
      <c r="M644" s="1582"/>
      <c r="N644" s="1582"/>
      <c r="O644" s="1582"/>
      <c r="P644" s="1582"/>
      <c r="Q644" s="1582"/>
      <c r="R644" s="1582"/>
      <c r="S644" s="1582"/>
      <c r="T644" s="1582"/>
      <c r="U644" s="1582"/>
      <c r="V644" s="1584"/>
      <c r="W644" s="1585"/>
      <c r="X644" s="1585"/>
      <c r="Y644" s="1585"/>
      <c r="Z644" s="1583"/>
      <c r="AA644" s="1585"/>
      <c r="AB644" s="1585"/>
      <c r="AC644" s="1805"/>
      <c r="AD644" s="1805"/>
      <c r="AE644" s="1805"/>
      <c r="AF644" s="1805"/>
      <c r="AG644" s="1585"/>
      <c r="AH644" s="1145"/>
    </row>
    <row r="645" spans="1:34" s="965" customFormat="1" ht="45" customHeight="1">
      <c r="A645" s="1452" t="s">
        <v>1845</v>
      </c>
      <c r="B645" s="1807"/>
      <c r="C645" s="1579"/>
      <c r="D645" s="1185"/>
      <c r="E645" s="1185"/>
      <c r="F645" s="1185"/>
      <c r="G645" s="1169"/>
      <c r="H645" s="1185"/>
      <c r="I645" s="1185"/>
      <c r="AC645" s="1805"/>
      <c r="AD645" s="1805"/>
      <c r="AE645" s="1805"/>
      <c r="AF645" s="1805"/>
      <c r="AH645" s="1145"/>
    </row>
    <row r="646" spans="1:34" ht="42" customHeight="1">
      <c r="A646" s="1516"/>
      <c r="B646" s="1596"/>
      <c r="C646" s="1961" t="s">
        <v>1759</v>
      </c>
      <c r="D646" s="1845" t="s">
        <v>1733</v>
      </c>
      <c r="E646" s="1675" t="s">
        <v>1611</v>
      </c>
      <c r="F646" s="1578"/>
      <c r="G646" s="1577"/>
      <c r="H646" s="1689"/>
      <c r="I646" s="1577"/>
      <c r="J646" s="1737"/>
      <c r="K646" s="1578"/>
      <c r="L646" s="1689"/>
      <c r="M646" s="1689"/>
      <c r="N646" s="1720"/>
      <c r="O646" s="1578"/>
      <c r="P646" s="1578"/>
      <c r="Q646" s="1689"/>
      <c r="R646" s="1689"/>
      <c r="S646" s="1720"/>
      <c r="T646" s="1719"/>
      <c r="U646" s="1578"/>
      <c r="V646" s="1689"/>
      <c r="W646" s="1689"/>
      <c r="X646" s="1689"/>
      <c r="Y646" s="1689"/>
      <c r="Z646" s="1689"/>
      <c r="AA646" s="1689"/>
      <c r="AB646" s="1577"/>
      <c r="AC646" s="1805"/>
      <c r="AD646" s="1805"/>
      <c r="AE646" s="1805"/>
      <c r="AF646" s="1805"/>
      <c r="AG646" s="1577"/>
      <c r="AH646" s="1145"/>
    </row>
    <row r="647" spans="1:34" ht="15" customHeight="1">
      <c r="A647" s="1516"/>
      <c r="B647" s="1671">
        <v>1</v>
      </c>
      <c r="C647" s="1675"/>
      <c r="D647" s="1692" t="s">
        <v>1613</v>
      </c>
      <c r="E647" s="1675"/>
      <c r="F647" s="1578"/>
      <c r="G647" s="1328"/>
      <c r="H647" s="1569"/>
      <c r="I647" s="1569"/>
      <c r="J647" s="1710"/>
      <c r="K647" s="1756"/>
      <c r="L647" s="1570"/>
      <c r="M647" s="1570"/>
      <c r="N647" s="1625" t="str">
        <f t="shared" ref="N647:N668" si="233">IF(K647&gt;0,M647/K647, "")</f>
        <v/>
      </c>
      <c r="O647" s="1710"/>
      <c r="P647" s="1756"/>
      <c r="Q647" s="1570"/>
      <c r="R647" s="1570"/>
      <c r="S647" s="1625" t="str">
        <f t="shared" ref="S647:S668" si="234">IF(P647&gt;0,R647/P647, "")</f>
        <v/>
      </c>
      <c r="T647" s="1895"/>
      <c r="U647" s="1893"/>
      <c r="V647" s="1586"/>
      <c r="W647" s="1586"/>
      <c r="X647" s="1586"/>
      <c r="Y647" s="1592"/>
      <c r="Z647" s="1586"/>
      <c r="AA647" s="1587"/>
      <c r="AB647" s="1588"/>
      <c r="AC647" s="1805"/>
      <c r="AD647" s="1805"/>
      <c r="AE647" s="1805"/>
      <c r="AF647" s="1805"/>
      <c r="AG647" s="1587"/>
      <c r="AH647" s="1145"/>
    </row>
    <row r="648" spans="1:34" ht="15" customHeight="1">
      <c r="A648" s="580"/>
      <c r="B648" s="1518">
        <f>B647+1</f>
        <v>2</v>
      </c>
      <c r="C648" s="2569" t="s">
        <v>1772</v>
      </c>
      <c r="D648" s="2613" t="s">
        <v>1614</v>
      </c>
      <c r="E648" s="1691" t="s">
        <v>1615</v>
      </c>
      <c r="F648" s="1666"/>
      <c r="G648" s="1324"/>
      <c r="H648" s="1561"/>
      <c r="I648" s="1561"/>
      <c r="J648" s="1733"/>
      <c r="K648" s="1798"/>
      <c r="L648" s="1562"/>
      <c r="M648" s="1562"/>
      <c r="N648" s="1734" t="str">
        <f t="shared" si="233"/>
        <v/>
      </c>
      <c r="O648" s="1733"/>
      <c r="P648" s="1798"/>
      <c r="Q648" s="1562"/>
      <c r="R648" s="1562"/>
      <c r="S648" s="1734" t="str">
        <f t="shared" si="234"/>
        <v/>
      </c>
      <c r="T648" s="1896"/>
      <c r="U648" s="1894"/>
      <c r="V648" s="1589"/>
      <c r="W648" s="1589"/>
      <c r="X648" s="1589"/>
      <c r="Y648" s="1593"/>
      <c r="Z648" s="1589"/>
      <c r="AA648" s="1590"/>
      <c r="AB648" s="1591"/>
      <c r="AC648" s="1805"/>
      <c r="AD648" s="1805"/>
      <c r="AE648" s="1805"/>
      <c r="AF648" s="1805"/>
      <c r="AG648" s="1590"/>
      <c r="AH648" s="1145"/>
    </row>
    <row r="649" spans="1:34" ht="15" customHeight="1">
      <c r="A649" s="580"/>
      <c r="B649" s="1677">
        <f>B648+1</f>
        <v>3</v>
      </c>
      <c r="C649" s="2552"/>
      <c r="D649" s="2611"/>
      <c r="E649" s="1678" t="s">
        <v>1617</v>
      </c>
      <c r="F649" s="1666"/>
      <c r="G649" s="1246"/>
      <c r="H649" s="1540"/>
      <c r="I649" s="1540"/>
      <c r="J649" s="1626"/>
      <c r="K649" s="1599"/>
      <c r="L649" s="1541"/>
      <c r="M649" s="1541"/>
      <c r="N649" s="1629" t="str">
        <f t="shared" si="233"/>
        <v/>
      </c>
      <c r="O649" s="1626"/>
      <c r="P649" s="1599"/>
      <c r="Q649" s="1541"/>
      <c r="R649" s="1541"/>
      <c r="S649" s="1629" t="str">
        <f t="shared" si="234"/>
        <v/>
      </c>
      <c r="T649" s="1896"/>
      <c r="U649" s="1894"/>
      <c r="V649" s="1589"/>
      <c r="W649" s="1589"/>
      <c r="X649" s="1589"/>
      <c r="Y649" s="1593"/>
      <c r="Z649" s="1589"/>
      <c r="AA649" s="1590"/>
      <c r="AB649" s="1591"/>
      <c r="AC649" s="1805"/>
      <c r="AD649" s="1805"/>
      <c r="AE649" s="1805"/>
      <c r="AF649" s="1805"/>
      <c r="AG649" s="1590"/>
      <c r="AH649" s="1145"/>
    </row>
    <row r="650" spans="1:34" ht="15" customHeight="1">
      <c r="A650" s="580"/>
      <c r="B650" s="1677">
        <f t="shared" ref="B650:B668" si="235">B649+1</f>
        <v>4</v>
      </c>
      <c r="C650" s="2552" t="s">
        <v>1763</v>
      </c>
      <c r="D650" s="2611"/>
      <c r="E650" s="1678" t="s">
        <v>1615</v>
      </c>
      <c r="F650" s="1660"/>
      <c r="G650" s="1246"/>
      <c r="H650" s="1540"/>
      <c r="I650" s="1540"/>
      <c r="J650" s="1626"/>
      <c r="K650" s="1599"/>
      <c r="L650" s="1541"/>
      <c r="M650" s="1541"/>
      <c r="N650" s="1629" t="str">
        <f t="shared" si="233"/>
        <v/>
      </c>
      <c r="O650" s="1626"/>
      <c r="P650" s="1599"/>
      <c r="Q650" s="1541"/>
      <c r="R650" s="1541"/>
      <c r="S650" s="1629" t="str">
        <f t="shared" si="234"/>
        <v/>
      </c>
      <c r="T650" s="1896"/>
      <c r="U650" s="1894"/>
      <c r="V650" s="1589"/>
      <c r="W650" s="1589"/>
      <c r="X650" s="1589"/>
      <c r="Y650" s="1593"/>
      <c r="Z650" s="1589"/>
      <c r="AA650" s="1590"/>
      <c r="AB650" s="1591"/>
      <c r="AC650" s="1805"/>
      <c r="AD650" s="1805"/>
      <c r="AE650" s="1805"/>
      <c r="AF650" s="1805"/>
      <c r="AG650" s="1590"/>
      <c r="AH650" s="1145"/>
    </row>
    <row r="651" spans="1:34" ht="15" customHeight="1">
      <c r="A651" s="580"/>
      <c r="B651" s="1677">
        <f t="shared" si="235"/>
        <v>5</v>
      </c>
      <c r="C651" s="2552"/>
      <c r="D651" s="2611"/>
      <c r="E651" s="1678" t="s">
        <v>1617</v>
      </c>
      <c r="F651" s="1660"/>
      <c r="G651" s="1246"/>
      <c r="H651" s="1540"/>
      <c r="I651" s="1540"/>
      <c r="J651" s="1626"/>
      <c r="K651" s="1599"/>
      <c r="L651" s="1541"/>
      <c r="M651" s="1541"/>
      <c r="N651" s="1629" t="str">
        <f t="shared" si="233"/>
        <v/>
      </c>
      <c r="O651" s="1626"/>
      <c r="P651" s="1599"/>
      <c r="Q651" s="1541"/>
      <c r="R651" s="1541"/>
      <c r="S651" s="1629" t="str">
        <f t="shared" si="234"/>
        <v/>
      </c>
      <c r="T651" s="1896"/>
      <c r="U651" s="1894"/>
      <c r="V651" s="1589"/>
      <c r="W651" s="1589"/>
      <c r="X651" s="1589"/>
      <c r="Y651" s="1593"/>
      <c r="Z651" s="1589"/>
      <c r="AA651" s="1590"/>
      <c r="AB651" s="1591"/>
      <c r="AC651" s="1805"/>
      <c r="AD651" s="1805"/>
      <c r="AE651" s="1805"/>
      <c r="AF651" s="1805"/>
      <c r="AG651" s="1590"/>
      <c r="AH651" s="1145"/>
    </row>
    <row r="652" spans="1:34" ht="15" customHeight="1">
      <c r="A652" s="580"/>
      <c r="B652" s="1677">
        <f t="shared" si="235"/>
        <v>6</v>
      </c>
      <c r="C652" s="2552" t="s">
        <v>1764</v>
      </c>
      <c r="D652" s="2611"/>
      <c r="E652" s="1678" t="s">
        <v>1615</v>
      </c>
      <c r="F652" s="1660"/>
      <c r="G652" s="1246"/>
      <c r="H652" s="1540"/>
      <c r="I652" s="1540"/>
      <c r="J652" s="1626"/>
      <c r="K652" s="1599"/>
      <c r="L652" s="1541"/>
      <c r="M652" s="1541"/>
      <c r="N652" s="1629" t="str">
        <f t="shared" si="233"/>
        <v/>
      </c>
      <c r="O652" s="1626"/>
      <c r="P652" s="1599"/>
      <c r="Q652" s="1541"/>
      <c r="R652" s="1541"/>
      <c r="S652" s="1629" t="str">
        <f t="shared" si="234"/>
        <v/>
      </c>
      <c r="T652" s="1896"/>
      <c r="U652" s="1894"/>
      <c r="V652" s="1589"/>
      <c r="W652" s="1589"/>
      <c r="X652" s="1589"/>
      <c r="Y652" s="1593"/>
      <c r="Z652" s="1589"/>
      <c r="AA652" s="1590"/>
      <c r="AB652" s="1591"/>
      <c r="AC652" s="1805"/>
      <c r="AD652" s="1805"/>
      <c r="AE652" s="1805"/>
      <c r="AF652" s="1805"/>
      <c r="AG652" s="1590"/>
      <c r="AH652" s="1145"/>
    </row>
    <row r="653" spans="1:34" ht="15" customHeight="1">
      <c r="A653" s="580"/>
      <c r="B653" s="1677">
        <f t="shared" si="235"/>
        <v>7</v>
      </c>
      <c r="C653" s="2552"/>
      <c r="D653" s="2611"/>
      <c r="E653" s="1678" t="s">
        <v>1617</v>
      </c>
      <c r="F653" s="1660"/>
      <c r="G653" s="1246"/>
      <c r="H653" s="1540"/>
      <c r="I653" s="1540"/>
      <c r="J653" s="1626"/>
      <c r="K653" s="1599"/>
      <c r="L653" s="1541"/>
      <c r="M653" s="1541"/>
      <c r="N653" s="1629" t="str">
        <f t="shared" si="233"/>
        <v/>
      </c>
      <c r="O653" s="1626"/>
      <c r="P653" s="1599"/>
      <c r="Q653" s="1541"/>
      <c r="R653" s="1541"/>
      <c r="S653" s="1629" t="str">
        <f t="shared" si="234"/>
        <v/>
      </c>
      <c r="T653" s="1896"/>
      <c r="U653" s="1894"/>
      <c r="V653" s="1589"/>
      <c r="W653" s="1589"/>
      <c r="X653" s="1589"/>
      <c r="Y653" s="1593"/>
      <c r="Z653" s="1589"/>
      <c r="AA653" s="1590"/>
      <c r="AB653" s="1591"/>
      <c r="AC653" s="1805"/>
      <c r="AD653" s="1805"/>
      <c r="AE653" s="1805"/>
      <c r="AF653" s="1805"/>
      <c r="AG653" s="1590"/>
      <c r="AH653" s="1145"/>
    </row>
    <row r="654" spans="1:34" ht="15" customHeight="1">
      <c r="A654" s="580"/>
      <c r="B654" s="1677">
        <f t="shared" si="235"/>
        <v>8</v>
      </c>
      <c r="C654" s="2552" t="s">
        <v>1765</v>
      </c>
      <c r="D654" s="2611"/>
      <c r="E654" s="1678" t="s">
        <v>1615</v>
      </c>
      <c r="F654" s="1660"/>
      <c r="G654" s="1246"/>
      <c r="H654" s="1540"/>
      <c r="I654" s="1540"/>
      <c r="J654" s="1626"/>
      <c r="K654" s="1599"/>
      <c r="L654" s="1541"/>
      <c r="M654" s="1541"/>
      <c r="N654" s="1629" t="str">
        <f t="shared" si="233"/>
        <v/>
      </c>
      <c r="O654" s="1626"/>
      <c r="P654" s="1599"/>
      <c r="Q654" s="1541"/>
      <c r="R654" s="1541"/>
      <c r="S654" s="1629" t="str">
        <f t="shared" si="234"/>
        <v/>
      </c>
      <c r="T654" s="1896"/>
      <c r="U654" s="1894"/>
      <c r="V654" s="1589"/>
      <c r="W654" s="1589"/>
      <c r="X654" s="1589"/>
      <c r="Y654" s="1593"/>
      <c r="Z654" s="1589"/>
      <c r="AA654" s="1590"/>
      <c r="AB654" s="1591"/>
      <c r="AC654" s="1805"/>
      <c r="AD654" s="1805"/>
      <c r="AE654" s="1805"/>
      <c r="AF654" s="1805"/>
      <c r="AG654" s="1590"/>
      <c r="AH654" s="1145"/>
    </row>
    <row r="655" spans="1:34" ht="15" customHeight="1">
      <c r="A655" s="580"/>
      <c r="B655" s="1677">
        <f t="shared" si="235"/>
        <v>9</v>
      </c>
      <c r="C655" s="2552"/>
      <c r="D655" s="2611"/>
      <c r="E655" s="1678" t="s">
        <v>1617</v>
      </c>
      <c r="F655" s="1660"/>
      <c r="G655" s="1246"/>
      <c r="H655" s="1540"/>
      <c r="I655" s="1540"/>
      <c r="J655" s="1626"/>
      <c r="K655" s="1599"/>
      <c r="L655" s="1541"/>
      <c r="M655" s="1541"/>
      <c r="N655" s="1629" t="str">
        <f t="shared" si="233"/>
        <v/>
      </c>
      <c r="O655" s="1626"/>
      <c r="P655" s="1599"/>
      <c r="Q655" s="1541"/>
      <c r="R655" s="1541"/>
      <c r="S655" s="1629" t="str">
        <f t="shared" si="234"/>
        <v/>
      </c>
      <c r="T655" s="1896"/>
      <c r="U655" s="1894"/>
      <c r="V655" s="1589"/>
      <c r="W655" s="1589"/>
      <c r="X655" s="1589"/>
      <c r="Y655" s="1593"/>
      <c r="Z655" s="1589"/>
      <c r="AA655" s="1590"/>
      <c r="AB655" s="1591"/>
      <c r="AC655" s="1805"/>
      <c r="AD655" s="1805"/>
      <c r="AE655" s="1805"/>
      <c r="AF655" s="1805"/>
      <c r="AG655" s="1590"/>
      <c r="AH655" s="1145"/>
    </row>
    <row r="656" spans="1:34" ht="15" customHeight="1">
      <c r="A656" s="580"/>
      <c r="B656" s="1677">
        <f t="shared" si="235"/>
        <v>10</v>
      </c>
      <c r="C656" s="2552" t="s">
        <v>1766</v>
      </c>
      <c r="D656" s="2611"/>
      <c r="E656" s="1678" t="s">
        <v>1615</v>
      </c>
      <c r="F656" s="1660"/>
      <c r="G656" s="1246"/>
      <c r="H656" s="1540"/>
      <c r="I656" s="1540"/>
      <c r="J656" s="1626"/>
      <c r="K656" s="1599"/>
      <c r="L656" s="1541"/>
      <c r="M656" s="1541"/>
      <c r="N656" s="1629" t="str">
        <f t="shared" si="233"/>
        <v/>
      </c>
      <c r="O656" s="1626"/>
      <c r="P656" s="1599"/>
      <c r="Q656" s="1541"/>
      <c r="R656" s="1541"/>
      <c r="S656" s="1629" t="str">
        <f t="shared" si="234"/>
        <v/>
      </c>
      <c r="T656" s="1896"/>
      <c r="U656" s="1894"/>
      <c r="V656" s="1589"/>
      <c r="W656" s="1589"/>
      <c r="X656" s="1589"/>
      <c r="Y656" s="1593"/>
      <c r="Z656" s="1589"/>
      <c r="AA656" s="1590"/>
      <c r="AB656" s="1591"/>
      <c r="AC656" s="1805"/>
      <c r="AD656" s="1805"/>
      <c r="AE656" s="1805"/>
      <c r="AF656" s="1805"/>
      <c r="AG656" s="1590"/>
      <c r="AH656" s="1145"/>
    </row>
    <row r="657" spans="1:34" ht="15" customHeight="1">
      <c r="A657" s="580"/>
      <c r="B657" s="1677">
        <f t="shared" si="235"/>
        <v>11</v>
      </c>
      <c r="C657" s="2552"/>
      <c r="D657" s="2611"/>
      <c r="E657" s="1678" t="s">
        <v>1617</v>
      </c>
      <c r="F657" s="1660"/>
      <c r="G657" s="1246"/>
      <c r="H657" s="1540"/>
      <c r="I657" s="1540"/>
      <c r="J657" s="1626"/>
      <c r="K657" s="1599"/>
      <c r="L657" s="1541"/>
      <c r="M657" s="1541"/>
      <c r="N657" s="1629" t="str">
        <f t="shared" si="233"/>
        <v/>
      </c>
      <c r="O657" s="1626"/>
      <c r="P657" s="1599"/>
      <c r="Q657" s="1541"/>
      <c r="R657" s="1541"/>
      <c r="S657" s="1629" t="str">
        <f t="shared" si="234"/>
        <v/>
      </c>
      <c r="T657" s="1896"/>
      <c r="U657" s="1894"/>
      <c r="V657" s="1589"/>
      <c r="W657" s="1589"/>
      <c r="X657" s="1589"/>
      <c r="Y657" s="1593"/>
      <c r="Z657" s="1589"/>
      <c r="AA657" s="1590"/>
      <c r="AB657" s="1591"/>
      <c r="AC657" s="1805"/>
      <c r="AD657" s="1805"/>
      <c r="AE657" s="1805"/>
      <c r="AF657" s="1805"/>
      <c r="AG657" s="1590"/>
      <c r="AH657" s="1145"/>
    </row>
    <row r="658" spans="1:34" ht="15" customHeight="1">
      <c r="A658" s="580"/>
      <c r="B658" s="1677">
        <f t="shared" si="235"/>
        <v>12</v>
      </c>
      <c r="C658" s="2552" t="s">
        <v>1767</v>
      </c>
      <c r="D658" s="2611"/>
      <c r="E658" s="1678" t="s">
        <v>1615</v>
      </c>
      <c r="F658" s="1660"/>
      <c r="G658" s="1246"/>
      <c r="H658" s="1540"/>
      <c r="I658" s="1540"/>
      <c r="J658" s="1626"/>
      <c r="K658" s="1599"/>
      <c r="L658" s="1541"/>
      <c r="M658" s="1541"/>
      <c r="N658" s="1629" t="str">
        <f t="shared" si="233"/>
        <v/>
      </c>
      <c r="O658" s="1626"/>
      <c r="P658" s="1599"/>
      <c r="Q658" s="1541"/>
      <c r="R658" s="1541"/>
      <c r="S658" s="1629" t="str">
        <f t="shared" si="234"/>
        <v/>
      </c>
      <c r="T658" s="1896"/>
      <c r="U658" s="1894"/>
      <c r="V658" s="1589"/>
      <c r="W658" s="1589"/>
      <c r="X658" s="1589"/>
      <c r="Y658" s="1593"/>
      <c r="Z658" s="1589"/>
      <c r="AA658" s="1590"/>
      <c r="AB658" s="1591"/>
      <c r="AC658" s="1805"/>
      <c r="AD658" s="1805"/>
      <c r="AE658" s="1805"/>
      <c r="AF658" s="1805"/>
      <c r="AG658" s="1590"/>
      <c r="AH658" s="1145"/>
    </row>
    <row r="659" spans="1:34" ht="15" customHeight="1">
      <c r="A659" s="580"/>
      <c r="B659" s="1677">
        <f t="shared" si="235"/>
        <v>13</v>
      </c>
      <c r="C659" s="2552"/>
      <c r="D659" s="2611"/>
      <c r="E659" s="1678" t="s">
        <v>1617</v>
      </c>
      <c r="F659" s="1660"/>
      <c r="G659" s="1246"/>
      <c r="H659" s="1540"/>
      <c r="I659" s="1540"/>
      <c r="J659" s="1626"/>
      <c r="K659" s="1599"/>
      <c r="L659" s="1541"/>
      <c r="M659" s="1541"/>
      <c r="N659" s="1629" t="str">
        <f t="shared" si="233"/>
        <v/>
      </c>
      <c r="O659" s="1626"/>
      <c r="P659" s="1599"/>
      <c r="Q659" s="1541"/>
      <c r="R659" s="1541"/>
      <c r="S659" s="1629" t="str">
        <f t="shared" si="234"/>
        <v/>
      </c>
      <c r="T659" s="1896"/>
      <c r="U659" s="1894"/>
      <c r="V659" s="1589"/>
      <c r="W659" s="1589"/>
      <c r="X659" s="1589"/>
      <c r="Y659" s="1593"/>
      <c r="Z659" s="1589"/>
      <c r="AA659" s="1590"/>
      <c r="AB659" s="1591"/>
      <c r="AC659" s="1805"/>
      <c r="AD659" s="1805"/>
      <c r="AE659" s="1805"/>
      <c r="AF659" s="1805"/>
      <c r="AG659" s="1590"/>
      <c r="AH659" s="1145"/>
    </row>
    <row r="660" spans="1:34" ht="15" customHeight="1">
      <c r="A660" s="580"/>
      <c r="B660" s="1677">
        <f t="shared" si="235"/>
        <v>14</v>
      </c>
      <c r="C660" s="2552" t="s">
        <v>1768</v>
      </c>
      <c r="D660" s="2611"/>
      <c r="E660" s="1678" t="s">
        <v>1615</v>
      </c>
      <c r="F660" s="1660"/>
      <c r="G660" s="1246"/>
      <c r="H660" s="1540"/>
      <c r="I660" s="1540"/>
      <c r="J660" s="1626"/>
      <c r="K660" s="1599"/>
      <c r="L660" s="1541"/>
      <c r="M660" s="1541"/>
      <c r="N660" s="1629" t="str">
        <f t="shared" si="233"/>
        <v/>
      </c>
      <c r="O660" s="1626"/>
      <c r="P660" s="1599"/>
      <c r="Q660" s="1541"/>
      <c r="R660" s="1541"/>
      <c r="S660" s="1629" t="str">
        <f t="shared" si="234"/>
        <v/>
      </c>
      <c r="T660" s="1896"/>
      <c r="U660" s="1894"/>
      <c r="V660" s="1589"/>
      <c r="W660" s="1589"/>
      <c r="X660" s="1589"/>
      <c r="Y660" s="1593"/>
      <c r="Z660" s="1589"/>
      <c r="AA660" s="1590"/>
      <c r="AB660" s="1591"/>
      <c r="AC660" s="1805"/>
      <c r="AD660" s="1805"/>
      <c r="AE660" s="1805"/>
      <c r="AF660" s="1805"/>
      <c r="AG660" s="1590"/>
      <c r="AH660" s="1145"/>
    </row>
    <row r="661" spans="1:34" ht="15" customHeight="1">
      <c r="A661" s="580"/>
      <c r="B661" s="1677">
        <f t="shared" si="235"/>
        <v>15</v>
      </c>
      <c r="C661" s="2552"/>
      <c r="D661" s="2611"/>
      <c r="E661" s="1678" t="s">
        <v>1617</v>
      </c>
      <c r="F661" s="1660"/>
      <c r="G661" s="1246"/>
      <c r="H661" s="1540"/>
      <c r="I661" s="1540"/>
      <c r="J661" s="1626"/>
      <c r="K661" s="1599"/>
      <c r="L661" s="1541"/>
      <c r="M661" s="1541"/>
      <c r="N661" s="1629" t="str">
        <f t="shared" si="233"/>
        <v/>
      </c>
      <c r="O661" s="1626"/>
      <c r="P661" s="1599"/>
      <c r="Q661" s="1541"/>
      <c r="R661" s="1541"/>
      <c r="S661" s="1629" t="str">
        <f t="shared" si="234"/>
        <v/>
      </c>
      <c r="T661" s="1747"/>
      <c r="U661" s="1743"/>
      <c r="V661" s="1526"/>
      <c r="W661" s="1526"/>
      <c r="X661" s="1526"/>
      <c r="Y661" s="1528"/>
      <c r="Z661" s="1526"/>
      <c r="AA661" s="1545"/>
      <c r="AB661" s="1530"/>
      <c r="AC661" s="1805"/>
      <c r="AD661" s="1805"/>
      <c r="AE661" s="1805"/>
      <c r="AF661" s="1805"/>
      <c r="AG661" s="1545"/>
      <c r="AH661" s="1145"/>
    </row>
    <row r="662" spans="1:34" ht="15" customHeight="1">
      <c r="A662" s="580"/>
      <c r="B662" s="1677">
        <f t="shared" si="235"/>
        <v>16</v>
      </c>
      <c r="C662" s="2552" t="s">
        <v>1769</v>
      </c>
      <c r="D662" s="2611"/>
      <c r="E662" s="1678" t="s">
        <v>1615</v>
      </c>
      <c r="F662" s="1660"/>
      <c r="G662" s="1246"/>
      <c r="H662" s="1540"/>
      <c r="I662" s="1540"/>
      <c r="J662" s="1626"/>
      <c r="K662" s="1599"/>
      <c r="L662" s="1541"/>
      <c r="M662" s="1541"/>
      <c r="N662" s="1629" t="str">
        <f t="shared" si="233"/>
        <v/>
      </c>
      <c r="O662" s="1626"/>
      <c r="P662" s="1599"/>
      <c r="Q662" s="1541"/>
      <c r="R662" s="1541"/>
      <c r="S662" s="1629" t="str">
        <f t="shared" si="234"/>
        <v/>
      </c>
      <c r="T662" s="1747"/>
      <c r="U662" s="1743"/>
      <c r="V662" s="1526"/>
      <c r="W662" s="1526"/>
      <c r="X662" s="1526"/>
      <c r="Y662" s="1528"/>
      <c r="Z662" s="1526"/>
      <c r="AA662" s="1545"/>
      <c r="AB662" s="1530"/>
      <c r="AC662" s="1805"/>
      <c r="AD662" s="1805"/>
      <c r="AE662" s="1805"/>
      <c r="AF662" s="1805"/>
      <c r="AG662" s="1545"/>
      <c r="AH662" s="1145"/>
    </row>
    <row r="663" spans="1:34" ht="15" customHeight="1">
      <c r="A663" s="580"/>
      <c r="B663" s="1677">
        <f t="shared" si="235"/>
        <v>17</v>
      </c>
      <c r="C663" s="2552"/>
      <c r="D663" s="2611"/>
      <c r="E663" s="1678" t="s">
        <v>1617</v>
      </c>
      <c r="F663" s="1660"/>
      <c r="G663" s="1246"/>
      <c r="H663" s="1540"/>
      <c r="I663" s="1540"/>
      <c r="J663" s="1626"/>
      <c r="K663" s="1599"/>
      <c r="L663" s="1541"/>
      <c r="M663" s="1541"/>
      <c r="N663" s="1629" t="str">
        <f t="shared" si="233"/>
        <v/>
      </c>
      <c r="O663" s="1626"/>
      <c r="P663" s="1599"/>
      <c r="Q663" s="1541"/>
      <c r="R663" s="1541"/>
      <c r="S663" s="1629" t="str">
        <f t="shared" si="234"/>
        <v/>
      </c>
      <c r="T663" s="1747"/>
      <c r="U663" s="1743"/>
      <c r="V663" s="1526"/>
      <c r="W663" s="1526"/>
      <c r="X663" s="1526"/>
      <c r="Y663" s="1528"/>
      <c r="Z663" s="1526"/>
      <c r="AA663" s="1545"/>
      <c r="AB663" s="1530"/>
      <c r="AC663" s="1805"/>
      <c r="AD663" s="1805"/>
      <c r="AE663" s="1805"/>
      <c r="AF663" s="1805"/>
      <c r="AG663" s="1545"/>
      <c r="AH663" s="1145"/>
    </row>
    <row r="664" spans="1:34" ht="15" customHeight="1">
      <c r="A664" s="580"/>
      <c r="B664" s="1677">
        <f t="shared" si="235"/>
        <v>18</v>
      </c>
      <c r="C664" s="2552" t="s">
        <v>1770</v>
      </c>
      <c r="D664" s="2611"/>
      <c r="E664" s="1678" t="s">
        <v>1615</v>
      </c>
      <c r="F664" s="1660"/>
      <c r="G664" s="1246"/>
      <c r="H664" s="1540"/>
      <c r="I664" s="1540"/>
      <c r="J664" s="1626"/>
      <c r="K664" s="1599"/>
      <c r="L664" s="1541"/>
      <c r="M664" s="1541"/>
      <c r="N664" s="1629" t="str">
        <f t="shared" si="233"/>
        <v/>
      </c>
      <c r="O664" s="1626"/>
      <c r="P664" s="1599"/>
      <c r="Q664" s="1541"/>
      <c r="R664" s="1541"/>
      <c r="S664" s="1629" t="str">
        <f t="shared" si="234"/>
        <v/>
      </c>
      <c r="T664" s="1747"/>
      <c r="U664" s="1743"/>
      <c r="V664" s="1526"/>
      <c r="W664" s="1526"/>
      <c r="X664" s="1526"/>
      <c r="Y664" s="1528"/>
      <c r="Z664" s="1526"/>
      <c r="AA664" s="1545"/>
      <c r="AB664" s="1530"/>
      <c r="AC664" s="1805"/>
      <c r="AD664" s="1805"/>
      <c r="AE664" s="1805"/>
      <c r="AF664" s="1805"/>
      <c r="AG664" s="1545"/>
      <c r="AH664" s="1145"/>
    </row>
    <row r="665" spans="1:34" ht="15" customHeight="1">
      <c r="A665" s="580"/>
      <c r="B665" s="1677">
        <f t="shared" si="235"/>
        <v>19</v>
      </c>
      <c r="C665" s="2552"/>
      <c r="D665" s="2611"/>
      <c r="E665" s="1678" t="s">
        <v>1617</v>
      </c>
      <c r="F665" s="1660"/>
      <c r="G665" s="1246"/>
      <c r="H665" s="1540"/>
      <c r="I665" s="1540"/>
      <c r="J665" s="1626"/>
      <c r="K665" s="1599"/>
      <c r="L665" s="1541"/>
      <c r="M665" s="1541"/>
      <c r="N665" s="1629" t="str">
        <f t="shared" si="233"/>
        <v/>
      </c>
      <c r="O665" s="1626"/>
      <c r="P665" s="1599"/>
      <c r="Q665" s="1541"/>
      <c r="R665" s="1541"/>
      <c r="S665" s="1629" t="str">
        <f t="shared" si="234"/>
        <v/>
      </c>
      <c r="T665" s="1747"/>
      <c r="U665" s="1743"/>
      <c r="V665" s="1526"/>
      <c r="W665" s="1526"/>
      <c r="X665" s="1526"/>
      <c r="Y665" s="1528"/>
      <c r="Z665" s="1526"/>
      <c r="AA665" s="1545"/>
      <c r="AB665" s="1530"/>
      <c r="AC665" s="1805"/>
      <c r="AD665" s="1805"/>
      <c r="AE665" s="1805"/>
      <c r="AF665" s="1805"/>
      <c r="AG665" s="1545"/>
      <c r="AH665" s="1145"/>
    </row>
    <row r="666" spans="1:34" ht="15" customHeight="1">
      <c r="A666" s="580"/>
      <c r="B666" s="1677">
        <f t="shared" si="235"/>
        <v>20</v>
      </c>
      <c r="C666" s="2552" t="s">
        <v>1771</v>
      </c>
      <c r="D666" s="2611"/>
      <c r="E666" s="1678" t="s">
        <v>1615</v>
      </c>
      <c r="F666" s="1660"/>
      <c r="G666" s="1246"/>
      <c r="H666" s="1540"/>
      <c r="I666" s="1540"/>
      <c r="J666" s="1626"/>
      <c r="K666" s="1599"/>
      <c r="L666" s="1541"/>
      <c r="M666" s="1541"/>
      <c r="N666" s="1629" t="str">
        <f t="shared" si="233"/>
        <v/>
      </c>
      <c r="O666" s="1626"/>
      <c r="P666" s="1599"/>
      <c r="Q666" s="1541"/>
      <c r="R666" s="1541"/>
      <c r="S666" s="1629" t="str">
        <f t="shared" si="234"/>
        <v/>
      </c>
      <c r="T666" s="1747"/>
      <c r="U666" s="1743"/>
      <c r="V666" s="1526"/>
      <c r="W666" s="1526"/>
      <c r="X666" s="1526"/>
      <c r="Y666" s="1528"/>
      <c r="Z666" s="1526"/>
      <c r="AA666" s="1545"/>
      <c r="AB666" s="1530"/>
      <c r="AC666" s="1805"/>
      <c r="AD666" s="1805"/>
      <c r="AE666" s="1805"/>
      <c r="AF666" s="1805"/>
      <c r="AG666" s="1545"/>
      <c r="AH666" s="1145"/>
    </row>
    <row r="667" spans="1:34" ht="15" customHeight="1">
      <c r="A667" s="580"/>
      <c r="B667" s="1680">
        <f t="shared" si="235"/>
        <v>21</v>
      </c>
      <c r="C667" s="2568"/>
      <c r="D667" s="2612"/>
      <c r="E667" s="1679" t="s">
        <v>1617</v>
      </c>
      <c r="F667" s="1661"/>
      <c r="G667" s="2091"/>
      <c r="H667" s="1547"/>
      <c r="I667" s="1547"/>
      <c r="J667" s="1627"/>
      <c r="K667" s="1621"/>
      <c r="L667" s="1532"/>
      <c r="M667" s="1532"/>
      <c r="N667" s="1685" t="str">
        <f t="shared" si="233"/>
        <v/>
      </c>
      <c r="O667" s="1627"/>
      <c r="P667" s="1621"/>
      <c r="Q667" s="1532"/>
      <c r="R667" s="1532"/>
      <c r="S667" s="1685" t="str">
        <f t="shared" si="234"/>
        <v/>
      </c>
      <c r="T667" s="1747"/>
      <c r="U667" s="1743"/>
      <c r="V667" s="1526"/>
      <c r="W667" s="1526"/>
      <c r="X667" s="1526"/>
      <c r="Y667" s="1528"/>
      <c r="Z667" s="1526"/>
      <c r="AA667" s="1545"/>
      <c r="AB667" s="1530"/>
      <c r="AC667" s="1805"/>
      <c r="AD667" s="1805"/>
      <c r="AE667" s="1805"/>
      <c r="AF667" s="1805"/>
      <c r="AG667" s="1545"/>
      <c r="AH667" s="1145"/>
    </row>
    <row r="668" spans="1:34" ht="15" customHeight="1">
      <c r="A668" s="580"/>
      <c r="B668" s="1671">
        <f t="shared" si="235"/>
        <v>22</v>
      </c>
      <c r="C668" s="1676" t="s">
        <v>1497</v>
      </c>
      <c r="D668" s="1553"/>
      <c r="E668" s="1554"/>
      <c r="F668" s="1554"/>
      <c r="G668" s="1371">
        <f t="shared" ref="G668:M668" si="236">SUM(G647:G667)</f>
        <v>0</v>
      </c>
      <c r="H668" s="1622">
        <f t="shared" si="236"/>
        <v>0</v>
      </c>
      <c r="I668" s="1622">
        <f t="shared" si="236"/>
        <v>0</v>
      </c>
      <c r="J668" s="1908">
        <f t="shared" si="236"/>
        <v>0</v>
      </c>
      <c r="K668" s="1622">
        <f t="shared" si="236"/>
        <v>0</v>
      </c>
      <c r="L668" s="1622">
        <f t="shared" si="236"/>
        <v>0</v>
      </c>
      <c r="M668" s="1622">
        <f t="shared" si="236"/>
        <v>0</v>
      </c>
      <c r="N668" s="1625" t="str">
        <f t="shared" si="233"/>
        <v/>
      </c>
      <c r="O668" s="1908">
        <f>SUM(O647:O667)</f>
        <v>0</v>
      </c>
      <c r="P668" s="1622">
        <f>SUM(P647:P667)</f>
        <v>0</v>
      </c>
      <c r="Q668" s="1622">
        <f>SUM(Q647:Q667)</f>
        <v>0</v>
      </c>
      <c r="R668" s="1622">
        <f>SUM(R647:R667)</f>
        <v>0</v>
      </c>
      <c r="S668" s="1625" t="str">
        <f t="shared" si="234"/>
        <v/>
      </c>
      <c r="T668" s="1688"/>
      <c r="U668" s="1555"/>
      <c r="V668" s="1555"/>
      <c r="W668" s="1555"/>
      <c r="X668" s="1555"/>
      <c r="Y668" s="1556"/>
      <c r="Z668" s="1555"/>
      <c r="AA668" s="1556"/>
      <c r="AB668" s="1557" t="s">
        <v>360</v>
      </c>
      <c r="AC668" s="1805"/>
      <c r="AD668" s="1805"/>
      <c r="AE668" s="1805"/>
      <c r="AF668" s="1805"/>
      <c r="AG668" s="1556"/>
      <c r="AH668" s="1145"/>
    </row>
    <row r="669" spans="1:34" s="1096" customFormat="1" ht="60" customHeight="1">
      <c r="A669" s="1452" t="s">
        <v>1703</v>
      </c>
      <c r="B669" s="579"/>
      <c r="C669" s="1579"/>
      <c r="D669" s="584"/>
      <c r="E669" s="584"/>
      <c r="F669" s="584"/>
      <c r="G669" s="1291"/>
      <c r="H669" s="584"/>
      <c r="I669" s="584"/>
      <c r="AH669" s="1811"/>
    </row>
    <row r="670" spans="1:34" s="965" customFormat="1" ht="15" customHeight="1">
      <c r="A670" s="1452"/>
      <c r="B670" s="1518"/>
      <c r="C670" s="1989" t="s">
        <v>1813</v>
      </c>
      <c r="D670" s="2606"/>
      <c r="E670" s="2606"/>
      <c r="F670" s="2607"/>
      <c r="G670" s="1169"/>
      <c r="H670" s="1185"/>
      <c r="I670" s="1185"/>
      <c r="AC670" s="1805"/>
      <c r="AD670" s="1805"/>
      <c r="AE670" s="1805"/>
      <c r="AF670" s="1805"/>
      <c r="AH670" s="1145"/>
    </row>
    <row r="671" spans="1:34" s="965" customFormat="1" ht="15" customHeight="1">
      <c r="A671" s="1452"/>
      <c r="B671" s="1975"/>
      <c r="C671" s="1990" t="s">
        <v>1811</v>
      </c>
      <c r="D671" s="2608"/>
      <c r="E671" s="2608"/>
      <c r="F671" s="2609"/>
      <c r="G671" s="1169"/>
      <c r="H671" s="1185"/>
      <c r="I671" s="1185"/>
      <c r="AC671" s="1805"/>
      <c r="AD671" s="1805"/>
      <c r="AE671" s="1805"/>
      <c r="AF671" s="1805"/>
      <c r="AH671" s="1145"/>
    </row>
    <row r="672" spans="1:34" s="1096" customFormat="1" ht="60" customHeight="1">
      <c r="A672" s="1452" t="s">
        <v>1704</v>
      </c>
      <c r="B672" s="579"/>
      <c r="C672" s="1579"/>
      <c r="D672" s="584"/>
      <c r="E672" s="584"/>
      <c r="F672" s="584"/>
      <c r="G672" s="1291"/>
      <c r="H672" s="584"/>
      <c r="I672" s="584"/>
      <c r="AH672" s="1811"/>
    </row>
    <row r="673" spans="1:34" ht="42.75" customHeight="1">
      <c r="A673" s="1788"/>
      <c r="B673" s="1442"/>
      <c r="C673" s="1961" t="s">
        <v>1759</v>
      </c>
      <c r="D673" s="1845" t="s">
        <v>1733</v>
      </c>
      <c r="E673" s="1783" t="s">
        <v>1611</v>
      </c>
      <c r="F673" s="1783" t="s">
        <v>1612</v>
      </c>
      <c r="G673" s="1720"/>
      <c r="H673" s="1689"/>
      <c r="I673" s="1577"/>
      <c r="J673" s="1719"/>
      <c r="K673" s="1578"/>
      <c r="L673" s="1689"/>
      <c r="M673" s="1689"/>
      <c r="N673" s="1577"/>
      <c r="O673" s="1719"/>
      <c r="P673" s="1578"/>
      <c r="Q673" s="1689"/>
      <c r="R673" s="1689"/>
      <c r="S673" s="1577"/>
      <c r="T673" s="1719"/>
      <c r="U673" s="1578"/>
      <c r="V673" s="1689"/>
      <c r="W673" s="1689"/>
      <c r="X673" s="1689"/>
      <c r="Y673" s="1689"/>
      <c r="Z673" s="1689"/>
      <c r="AA673" s="1689"/>
      <c r="AB673" s="1577"/>
      <c r="AC673" s="1805"/>
      <c r="AD673" s="1805"/>
      <c r="AE673" s="1805"/>
      <c r="AF673" s="1805"/>
      <c r="AG673" s="1577"/>
      <c r="AH673" s="1145"/>
    </row>
    <row r="674" spans="1:34" ht="15" customHeight="1">
      <c r="A674" s="1795"/>
      <c r="B674" s="1671">
        <v>1</v>
      </c>
      <c r="C674" s="1792"/>
      <c r="D674" s="1692" t="s">
        <v>1613</v>
      </c>
      <c r="E674" s="1793"/>
      <c r="F674" s="1794"/>
      <c r="G674" s="1328"/>
      <c r="H674" s="1569"/>
      <c r="I674" s="1569"/>
      <c r="J674" s="1710"/>
      <c r="K674" s="1756"/>
      <c r="L674" s="1570"/>
      <c r="M674" s="1570"/>
      <c r="N674" s="1625" t="str">
        <f t="shared" ref="N674:N699" si="237">IF(K674&gt;0,M674/K674, "")</f>
        <v/>
      </c>
      <c r="O674" s="1710"/>
      <c r="P674" s="1756"/>
      <c r="Q674" s="1570"/>
      <c r="R674" s="1570"/>
      <c r="S674" s="1625" t="str">
        <f t="shared" ref="S674:S699" si="238">IF(P674&gt;0,R674/P674, "")</f>
        <v/>
      </c>
      <c r="T674" s="1710"/>
      <c r="U674" s="1756"/>
      <c r="V674" s="1571"/>
      <c r="W674" s="1572"/>
      <c r="X674" s="1572"/>
      <c r="Y674" s="1570"/>
      <c r="Z674" s="1638" t="str">
        <f t="shared" ref="Z674:Z699" si="239">IF(T674&gt;0,Y674/T674, "")</f>
        <v/>
      </c>
      <c r="AA674" s="1570"/>
      <c r="AB674" s="1711"/>
      <c r="AC674" s="1805"/>
      <c r="AD674" s="1805"/>
      <c r="AE674" s="1805"/>
      <c r="AF674" s="1805"/>
      <c r="AG674" s="1777">
        <f t="shared" ref="AG674:AG699" si="240">T674-U674</f>
        <v>0</v>
      </c>
      <c r="AH674" s="1145"/>
    </row>
    <row r="675" spans="1:34" ht="15" customHeight="1">
      <c r="A675" s="580"/>
      <c r="B675" s="1796">
        <f>B674+1</f>
        <v>2</v>
      </c>
      <c r="C675" s="2616" t="s">
        <v>1772</v>
      </c>
      <c r="D675" s="2614" t="s">
        <v>1614</v>
      </c>
      <c r="E675" s="2554" t="s">
        <v>1615</v>
      </c>
      <c r="F675" s="1690" t="s">
        <v>1612</v>
      </c>
      <c r="G675" s="1246"/>
      <c r="H675" s="1540"/>
      <c r="I675" s="1540"/>
      <c r="J675" s="1626"/>
      <c r="K675" s="1599"/>
      <c r="L675" s="1541"/>
      <c r="M675" s="1541"/>
      <c r="N675" s="1629" t="str">
        <f t="shared" si="237"/>
        <v/>
      </c>
      <c r="O675" s="1626"/>
      <c r="P675" s="1599"/>
      <c r="Q675" s="1541"/>
      <c r="R675" s="1541"/>
      <c r="S675" s="1629" t="str">
        <f t="shared" si="238"/>
        <v/>
      </c>
      <c r="T675" s="1626"/>
      <c r="U675" s="1599"/>
      <c r="V675" s="1542"/>
      <c r="W675" s="1543"/>
      <c r="X675" s="1543"/>
      <c r="Y675" s="1541"/>
      <c r="Z675" s="1635" t="str">
        <f t="shared" si="239"/>
        <v/>
      </c>
      <c r="AA675" s="1541"/>
      <c r="AB675" s="1668"/>
      <c r="AC675" s="1805"/>
      <c r="AD675" s="1805"/>
      <c r="AE675" s="1805"/>
      <c r="AF675" s="1805"/>
      <c r="AG675" s="1920">
        <f t="shared" si="240"/>
        <v>0</v>
      </c>
      <c r="AH675" s="1145"/>
    </row>
    <row r="676" spans="1:34" ht="15" customHeight="1">
      <c r="A676" s="580"/>
      <c r="B676" s="1796">
        <f t="shared" ref="B676:B699" si="241">B675+1</f>
        <v>3</v>
      </c>
      <c r="C676" s="2617"/>
      <c r="D676" s="2615"/>
      <c r="E676" s="2554"/>
      <c r="F676" s="1690" t="s">
        <v>1616</v>
      </c>
      <c r="G676" s="1246"/>
      <c r="H676" s="1540"/>
      <c r="I676" s="1540"/>
      <c r="J676" s="1626"/>
      <c r="K676" s="1599"/>
      <c r="L676" s="1541"/>
      <c r="M676" s="1541"/>
      <c r="N676" s="1629" t="str">
        <f t="shared" si="237"/>
        <v/>
      </c>
      <c r="O676" s="1626"/>
      <c r="P676" s="1599"/>
      <c r="Q676" s="1541"/>
      <c r="R676" s="1541"/>
      <c r="S676" s="1629" t="str">
        <f t="shared" si="238"/>
        <v/>
      </c>
      <c r="T676" s="1626"/>
      <c r="U676" s="1599"/>
      <c r="V676" s="1542"/>
      <c r="W676" s="1543"/>
      <c r="X676" s="1543"/>
      <c r="Y676" s="1541"/>
      <c r="Z676" s="1635" t="str">
        <f t="shared" si="239"/>
        <v/>
      </c>
      <c r="AA676" s="1541"/>
      <c r="AB676" s="1668"/>
      <c r="AC676" s="1805"/>
      <c r="AD676" s="1805"/>
      <c r="AE676" s="1805"/>
      <c r="AF676" s="1805"/>
      <c r="AG676" s="1911">
        <f t="shared" si="240"/>
        <v>0</v>
      </c>
      <c r="AH676" s="1145"/>
    </row>
    <row r="677" spans="1:34" ht="15" customHeight="1">
      <c r="A677" s="580"/>
      <c r="B677" s="1796">
        <f t="shared" si="241"/>
        <v>4</v>
      </c>
      <c r="C677" s="2617"/>
      <c r="D677" s="2615"/>
      <c r="E677" s="2554" t="s">
        <v>1617</v>
      </c>
      <c r="F677" s="1690" t="s">
        <v>1612</v>
      </c>
      <c r="G677" s="1246"/>
      <c r="H677" s="1540"/>
      <c r="I677" s="1540"/>
      <c r="J677" s="1626"/>
      <c r="K677" s="1599"/>
      <c r="L677" s="1541"/>
      <c r="M677" s="1541"/>
      <c r="N677" s="1629" t="str">
        <f t="shared" si="237"/>
        <v/>
      </c>
      <c r="O677" s="1626"/>
      <c r="P677" s="1599"/>
      <c r="Q677" s="1541"/>
      <c r="R677" s="1541"/>
      <c r="S677" s="1629" t="str">
        <f t="shared" si="238"/>
        <v/>
      </c>
      <c r="T677" s="1626"/>
      <c r="U677" s="1599"/>
      <c r="V677" s="1542"/>
      <c r="W677" s="1543"/>
      <c r="X677" s="1543"/>
      <c r="Y677" s="1541"/>
      <c r="Z677" s="1635" t="str">
        <f t="shared" si="239"/>
        <v/>
      </c>
      <c r="AA677" s="1541"/>
      <c r="AB677" s="1668"/>
      <c r="AC677" s="1805"/>
      <c r="AD677" s="1805"/>
      <c r="AE677" s="1805"/>
      <c r="AF677" s="1805"/>
      <c r="AG677" s="1911">
        <f t="shared" si="240"/>
        <v>0</v>
      </c>
      <c r="AH677" s="1145"/>
    </row>
    <row r="678" spans="1:34" ht="15" customHeight="1">
      <c r="A678" s="580"/>
      <c r="B678" s="1796">
        <f t="shared" si="241"/>
        <v>5</v>
      </c>
      <c r="C678" s="2618"/>
      <c r="D678" s="2615"/>
      <c r="E678" s="2554"/>
      <c r="F678" s="1690" t="s">
        <v>1616</v>
      </c>
      <c r="G678" s="1246"/>
      <c r="H678" s="1540"/>
      <c r="I678" s="1540"/>
      <c r="J678" s="1626"/>
      <c r="K678" s="1599"/>
      <c r="L678" s="1541"/>
      <c r="M678" s="1541"/>
      <c r="N678" s="1629" t="str">
        <f t="shared" si="237"/>
        <v/>
      </c>
      <c r="O678" s="1626"/>
      <c r="P678" s="1599"/>
      <c r="Q678" s="1541"/>
      <c r="R678" s="1541"/>
      <c r="S678" s="1629" t="str">
        <f t="shared" si="238"/>
        <v/>
      </c>
      <c r="T678" s="1626"/>
      <c r="U678" s="1599"/>
      <c r="V678" s="1542"/>
      <c r="W678" s="1543"/>
      <c r="X678" s="1543"/>
      <c r="Y678" s="1541"/>
      <c r="Z678" s="1635" t="str">
        <f t="shared" si="239"/>
        <v/>
      </c>
      <c r="AA678" s="1541"/>
      <c r="AB678" s="1668"/>
      <c r="AC678" s="1805"/>
      <c r="AD678" s="1805"/>
      <c r="AE678" s="1805"/>
      <c r="AF678" s="1805"/>
      <c r="AG678" s="1911">
        <f t="shared" si="240"/>
        <v>0</v>
      </c>
      <c r="AH678" s="1145"/>
    </row>
    <row r="679" spans="1:34" ht="15" customHeight="1">
      <c r="A679" s="580"/>
      <c r="B679" s="1796">
        <f t="shared" si="241"/>
        <v>6</v>
      </c>
      <c r="C679" s="2552" t="s">
        <v>1763</v>
      </c>
      <c r="D679" s="2615"/>
      <c r="E679" s="2554" t="s">
        <v>1615</v>
      </c>
      <c r="F679" s="1690" t="s">
        <v>1612</v>
      </c>
      <c r="G679" s="1246"/>
      <c r="H679" s="1540"/>
      <c r="I679" s="1540"/>
      <c r="J679" s="1626"/>
      <c r="K679" s="1599"/>
      <c r="L679" s="1541"/>
      <c r="M679" s="1541"/>
      <c r="N679" s="1629" t="str">
        <f t="shared" si="237"/>
        <v/>
      </c>
      <c r="O679" s="1626"/>
      <c r="P679" s="1599"/>
      <c r="Q679" s="1541"/>
      <c r="R679" s="1541"/>
      <c r="S679" s="1629" t="str">
        <f t="shared" si="238"/>
        <v/>
      </c>
      <c r="T679" s="1626"/>
      <c r="U679" s="1599"/>
      <c r="V679" s="1542"/>
      <c r="W679" s="1543"/>
      <c r="X679" s="1543"/>
      <c r="Y679" s="1541"/>
      <c r="Z679" s="1635" t="str">
        <f t="shared" si="239"/>
        <v/>
      </c>
      <c r="AA679" s="1541"/>
      <c r="AB679" s="1668"/>
      <c r="AC679" s="1805"/>
      <c r="AD679" s="1805"/>
      <c r="AE679" s="1805"/>
      <c r="AF679" s="1805"/>
      <c r="AG679" s="1911">
        <f t="shared" si="240"/>
        <v>0</v>
      </c>
      <c r="AH679" s="1145"/>
    </row>
    <row r="680" spans="1:34" ht="15" customHeight="1">
      <c r="A680" s="580"/>
      <c r="B680" s="1796">
        <f t="shared" si="241"/>
        <v>7</v>
      </c>
      <c r="C680" s="2552"/>
      <c r="D680" s="2615"/>
      <c r="E680" s="2554"/>
      <c r="F680" s="1690" t="s">
        <v>1616</v>
      </c>
      <c r="G680" s="1246"/>
      <c r="H680" s="1540"/>
      <c r="I680" s="1540"/>
      <c r="J680" s="1626"/>
      <c r="K680" s="1599"/>
      <c r="L680" s="1541"/>
      <c r="M680" s="1541"/>
      <c r="N680" s="1629" t="str">
        <f t="shared" si="237"/>
        <v/>
      </c>
      <c r="O680" s="1626"/>
      <c r="P680" s="1599"/>
      <c r="Q680" s="1541"/>
      <c r="R680" s="1541"/>
      <c r="S680" s="1629" t="str">
        <f t="shared" si="238"/>
        <v/>
      </c>
      <c r="T680" s="1626"/>
      <c r="U680" s="1599"/>
      <c r="V680" s="1542"/>
      <c r="W680" s="1543"/>
      <c r="X680" s="1543"/>
      <c r="Y680" s="1541"/>
      <c r="Z680" s="1635" t="str">
        <f t="shared" si="239"/>
        <v/>
      </c>
      <c r="AA680" s="1541"/>
      <c r="AB680" s="1668"/>
      <c r="AC680" s="1805"/>
      <c r="AD680" s="1805"/>
      <c r="AE680" s="1805"/>
      <c r="AF680" s="1805"/>
      <c r="AG680" s="1911">
        <f t="shared" si="240"/>
        <v>0</v>
      </c>
      <c r="AH680" s="1145"/>
    </row>
    <row r="681" spans="1:34" ht="15" customHeight="1">
      <c r="A681" s="580"/>
      <c r="B681" s="1796">
        <f t="shared" si="241"/>
        <v>8</v>
      </c>
      <c r="C681" s="2552"/>
      <c r="D681" s="2615"/>
      <c r="E681" s="2554" t="s">
        <v>1617</v>
      </c>
      <c r="F681" s="1690" t="s">
        <v>1612</v>
      </c>
      <c r="G681" s="1246"/>
      <c r="H681" s="1540"/>
      <c r="I681" s="1540"/>
      <c r="J681" s="1626"/>
      <c r="K681" s="1599"/>
      <c r="L681" s="1541"/>
      <c r="M681" s="1541"/>
      <c r="N681" s="1629" t="str">
        <f t="shared" si="237"/>
        <v/>
      </c>
      <c r="O681" s="1626"/>
      <c r="P681" s="1599"/>
      <c r="Q681" s="1541"/>
      <c r="R681" s="1541"/>
      <c r="S681" s="1629" t="str">
        <f t="shared" si="238"/>
        <v/>
      </c>
      <c r="T681" s="1626"/>
      <c r="U681" s="1599"/>
      <c r="V681" s="1542"/>
      <c r="W681" s="1543"/>
      <c r="X681" s="1543"/>
      <c r="Y681" s="1541"/>
      <c r="Z681" s="1635" t="str">
        <f t="shared" si="239"/>
        <v/>
      </c>
      <c r="AA681" s="1541"/>
      <c r="AB681" s="1668"/>
      <c r="AC681" s="1805"/>
      <c r="AD681" s="1805"/>
      <c r="AE681" s="1805"/>
      <c r="AF681" s="1805"/>
      <c r="AG681" s="1911">
        <f t="shared" si="240"/>
        <v>0</v>
      </c>
      <c r="AH681" s="1145"/>
    </row>
    <row r="682" spans="1:34" ht="15" customHeight="1">
      <c r="A682" s="580"/>
      <c r="B682" s="1796">
        <f t="shared" si="241"/>
        <v>9</v>
      </c>
      <c r="C682" s="2552"/>
      <c r="D682" s="2615"/>
      <c r="E682" s="2554"/>
      <c r="F682" s="1690" t="s">
        <v>1616</v>
      </c>
      <c r="G682" s="1246"/>
      <c r="H682" s="1540"/>
      <c r="I682" s="1540"/>
      <c r="J682" s="1626"/>
      <c r="K682" s="1599"/>
      <c r="L682" s="1541"/>
      <c r="M682" s="1541"/>
      <c r="N682" s="1629" t="str">
        <f t="shared" si="237"/>
        <v/>
      </c>
      <c r="O682" s="1626"/>
      <c r="P682" s="1599"/>
      <c r="Q682" s="1541"/>
      <c r="R682" s="1541"/>
      <c r="S682" s="1629" t="str">
        <f t="shared" si="238"/>
        <v/>
      </c>
      <c r="T682" s="1626"/>
      <c r="U682" s="1599"/>
      <c r="V682" s="1542"/>
      <c r="W682" s="1543"/>
      <c r="X682" s="1543"/>
      <c r="Y682" s="1541"/>
      <c r="Z682" s="1635" t="str">
        <f t="shared" si="239"/>
        <v/>
      </c>
      <c r="AA682" s="1541"/>
      <c r="AB682" s="1668"/>
      <c r="AC682" s="1805"/>
      <c r="AD682" s="1805"/>
      <c r="AE682" s="1805"/>
      <c r="AF682" s="1805"/>
      <c r="AG682" s="1911">
        <f t="shared" si="240"/>
        <v>0</v>
      </c>
      <c r="AH682" s="1145"/>
    </row>
    <row r="683" spans="1:34" ht="15" customHeight="1">
      <c r="A683" s="580"/>
      <c r="B683" s="1796">
        <f t="shared" si="241"/>
        <v>10</v>
      </c>
      <c r="C683" s="2552" t="s">
        <v>1764</v>
      </c>
      <c r="D683" s="2615"/>
      <c r="E683" s="2554" t="s">
        <v>1615</v>
      </c>
      <c r="F683" s="1690" t="s">
        <v>1612</v>
      </c>
      <c r="G683" s="1246"/>
      <c r="H683" s="1540"/>
      <c r="I683" s="1540"/>
      <c r="J683" s="1626"/>
      <c r="K683" s="1599"/>
      <c r="L683" s="1541"/>
      <c r="M683" s="1541"/>
      <c r="N683" s="1629" t="str">
        <f t="shared" si="237"/>
        <v/>
      </c>
      <c r="O683" s="1626"/>
      <c r="P683" s="1599"/>
      <c r="Q683" s="1541"/>
      <c r="R683" s="1541"/>
      <c r="S683" s="1629" t="str">
        <f t="shared" si="238"/>
        <v/>
      </c>
      <c r="T683" s="1626"/>
      <c r="U683" s="1599"/>
      <c r="V683" s="1542"/>
      <c r="W683" s="1543"/>
      <c r="X683" s="1543"/>
      <c r="Y683" s="1541"/>
      <c r="Z683" s="1635" t="str">
        <f t="shared" si="239"/>
        <v/>
      </c>
      <c r="AA683" s="1541"/>
      <c r="AB683" s="1668"/>
      <c r="AC683" s="1805"/>
      <c r="AD683" s="1805"/>
      <c r="AE683" s="1805"/>
      <c r="AF683" s="1805"/>
      <c r="AG683" s="1911">
        <f t="shared" si="240"/>
        <v>0</v>
      </c>
      <c r="AH683" s="1145"/>
    </row>
    <row r="684" spans="1:34" ht="15" customHeight="1">
      <c r="A684" s="580"/>
      <c r="B684" s="1796">
        <f t="shared" si="241"/>
        <v>11</v>
      </c>
      <c r="C684" s="2552"/>
      <c r="D684" s="2615"/>
      <c r="E684" s="2554"/>
      <c r="F684" s="1690" t="s">
        <v>1616</v>
      </c>
      <c r="G684" s="1246"/>
      <c r="H684" s="1540"/>
      <c r="I684" s="1540"/>
      <c r="J684" s="1626"/>
      <c r="K684" s="1599"/>
      <c r="L684" s="1541"/>
      <c r="M684" s="1541"/>
      <c r="N684" s="1629" t="str">
        <f t="shared" si="237"/>
        <v/>
      </c>
      <c r="O684" s="1626"/>
      <c r="P684" s="1599"/>
      <c r="Q684" s="1541"/>
      <c r="R684" s="1541"/>
      <c r="S684" s="1629" t="str">
        <f t="shared" si="238"/>
        <v/>
      </c>
      <c r="T684" s="1626"/>
      <c r="U684" s="1599"/>
      <c r="V684" s="1542"/>
      <c r="W684" s="1543"/>
      <c r="X684" s="1543"/>
      <c r="Y684" s="1541"/>
      <c r="Z684" s="1635" t="str">
        <f t="shared" si="239"/>
        <v/>
      </c>
      <c r="AA684" s="1541"/>
      <c r="AB684" s="1668"/>
      <c r="AC684" s="1805"/>
      <c r="AD684" s="1805"/>
      <c r="AE684" s="1805"/>
      <c r="AF684" s="1805"/>
      <c r="AG684" s="1911">
        <f t="shared" si="240"/>
        <v>0</v>
      </c>
      <c r="AH684" s="1145"/>
    </row>
    <row r="685" spans="1:34" ht="15" customHeight="1">
      <c r="A685" s="580"/>
      <c r="B685" s="1796">
        <f t="shared" si="241"/>
        <v>12</v>
      </c>
      <c r="C685" s="2552"/>
      <c r="D685" s="2615"/>
      <c r="E685" s="2554" t="s">
        <v>1617</v>
      </c>
      <c r="F685" s="1690" t="s">
        <v>1612</v>
      </c>
      <c r="G685" s="1246"/>
      <c r="H685" s="1540"/>
      <c r="I685" s="1540"/>
      <c r="J685" s="1626"/>
      <c r="K685" s="1599"/>
      <c r="L685" s="1541"/>
      <c r="M685" s="1541"/>
      <c r="N685" s="1629" t="str">
        <f t="shared" si="237"/>
        <v/>
      </c>
      <c r="O685" s="1626"/>
      <c r="P685" s="1599"/>
      <c r="Q685" s="1541"/>
      <c r="R685" s="1541"/>
      <c r="S685" s="1629" t="str">
        <f t="shared" si="238"/>
        <v/>
      </c>
      <c r="T685" s="1626"/>
      <c r="U685" s="1599"/>
      <c r="V685" s="1542"/>
      <c r="W685" s="1543"/>
      <c r="X685" s="1543"/>
      <c r="Y685" s="1541"/>
      <c r="Z685" s="1635" t="str">
        <f t="shared" si="239"/>
        <v/>
      </c>
      <c r="AA685" s="1541"/>
      <c r="AB685" s="1668"/>
      <c r="AC685" s="1805"/>
      <c r="AD685" s="1805"/>
      <c r="AE685" s="1805"/>
      <c r="AF685" s="1805"/>
      <c r="AG685" s="1911">
        <f t="shared" si="240"/>
        <v>0</v>
      </c>
      <c r="AH685" s="1145"/>
    </row>
    <row r="686" spans="1:34" ht="15" customHeight="1">
      <c r="A686" s="580"/>
      <c r="B686" s="1796">
        <f t="shared" si="241"/>
        <v>13</v>
      </c>
      <c r="C686" s="2552"/>
      <c r="D686" s="2615"/>
      <c r="E686" s="2554"/>
      <c r="F686" s="1690" t="s">
        <v>1616</v>
      </c>
      <c r="G686" s="1246"/>
      <c r="H686" s="1540"/>
      <c r="I686" s="1540"/>
      <c r="J686" s="1626"/>
      <c r="K686" s="1599"/>
      <c r="L686" s="1541"/>
      <c r="M686" s="1541"/>
      <c r="N686" s="1629" t="str">
        <f t="shared" si="237"/>
        <v/>
      </c>
      <c r="O686" s="1626"/>
      <c r="P686" s="1599"/>
      <c r="Q686" s="1541"/>
      <c r="R686" s="1541"/>
      <c r="S686" s="1629" t="str">
        <f t="shared" si="238"/>
        <v/>
      </c>
      <c r="T686" s="1626"/>
      <c r="U686" s="1599"/>
      <c r="V686" s="1542"/>
      <c r="W686" s="1543"/>
      <c r="X686" s="1543"/>
      <c r="Y686" s="1541"/>
      <c r="Z686" s="1635" t="str">
        <f t="shared" si="239"/>
        <v/>
      </c>
      <c r="AA686" s="1541"/>
      <c r="AB686" s="1668"/>
      <c r="AC686" s="1805"/>
      <c r="AD686" s="1805"/>
      <c r="AE686" s="1805"/>
      <c r="AF686" s="1805"/>
      <c r="AG686" s="1911">
        <f t="shared" si="240"/>
        <v>0</v>
      </c>
      <c r="AH686" s="1145"/>
    </row>
    <row r="687" spans="1:34" ht="15" customHeight="1">
      <c r="A687" s="580"/>
      <c r="B687" s="1796">
        <f t="shared" si="241"/>
        <v>14</v>
      </c>
      <c r="C687" s="2552" t="s">
        <v>1765</v>
      </c>
      <c r="D687" s="2615"/>
      <c r="E687" s="2554" t="s">
        <v>1615</v>
      </c>
      <c r="F687" s="1690" t="s">
        <v>1612</v>
      </c>
      <c r="G687" s="1246"/>
      <c r="H687" s="1540"/>
      <c r="I687" s="1540"/>
      <c r="J687" s="1626"/>
      <c r="K687" s="1599"/>
      <c r="L687" s="1541"/>
      <c r="M687" s="1541"/>
      <c r="N687" s="1629" t="str">
        <f t="shared" si="237"/>
        <v/>
      </c>
      <c r="O687" s="1626"/>
      <c r="P687" s="1599"/>
      <c r="Q687" s="1541"/>
      <c r="R687" s="1541"/>
      <c r="S687" s="1629" t="str">
        <f t="shared" si="238"/>
        <v/>
      </c>
      <c r="T687" s="1626"/>
      <c r="U687" s="1599"/>
      <c r="V687" s="1542"/>
      <c r="W687" s="1543"/>
      <c r="X687" s="1543"/>
      <c r="Y687" s="1541"/>
      <c r="Z687" s="1635" t="str">
        <f t="shared" si="239"/>
        <v/>
      </c>
      <c r="AA687" s="1541"/>
      <c r="AB687" s="1668"/>
      <c r="AC687" s="1805"/>
      <c r="AD687" s="1805"/>
      <c r="AE687" s="1805"/>
      <c r="AF687" s="1805"/>
      <c r="AG687" s="1911">
        <f t="shared" si="240"/>
        <v>0</v>
      </c>
      <c r="AH687" s="1145"/>
    </row>
    <row r="688" spans="1:34" ht="15" customHeight="1">
      <c r="A688" s="580"/>
      <c r="B688" s="1796">
        <f t="shared" si="241"/>
        <v>15</v>
      </c>
      <c r="C688" s="2552"/>
      <c r="D688" s="2615"/>
      <c r="E688" s="2554"/>
      <c r="F688" s="1690" t="s">
        <v>1616</v>
      </c>
      <c r="G688" s="1246"/>
      <c r="H688" s="1540"/>
      <c r="I688" s="1540"/>
      <c r="J688" s="1626"/>
      <c r="K688" s="1599"/>
      <c r="L688" s="1541"/>
      <c r="M688" s="1541"/>
      <c r="N688" s="1629" t="str">
        <f t="shared" si="237"/>
        <v/>
      </c>
      <c r="O688" s="1626"/>
      <c r="P688" s="1599"/>
      <c r="Q688" s="1541"/>
      <c r="R688" s="1541"/>
      <c r="S688" s="1629" t="str">
        <f t="shared" si="238"/>
        <v/>
      </c>
      <c r="T688" s="1626"/>
      <c r="U688" s="1599"/>
      <c r="V688" s="1542"/>
      <c r="W688" s="1543"/>
      <c r="X688" s="1543"/>
      <c r="Y688" s="1541"/>
      <c r="Z688" s="1635" t="str">
        <f t="shared" si="239"/>
        <v/>
      </c>
      <c r="AA688" s="1541"/>
      <c r="AB688" s="1668"/>
      <c r="AC688" s="1805"/>
      <c r="AD688" s="1805"/>
      <c r="AE688" s="1805"/>
      <c r="AF688" s="1805"/>
      <c r="AG688" s="1911">
        <f t="shared" si="240"/>
        <v>0</v>
      </c>
      <c r="AH688" s="1145"/>
    </row>
    <row r="689" spans="1:34" ht="15" customHeight="1">
      <c r="A689" s="580"/>
      <c r="B689" s="1796">
        <f t="shared" si="241"/>
        <v>16</v>
      </c>
      <c r="C689" s="2552"/>
      <c r="D689" s="2615"/>
      <c r="E689" s="2554" t="s">
        <v>1617</v>
      </c>
      <c r="F689" s="1690" t="s">
        <v>1612</v>
      </c>
      <c r="G689" s="1246"/>
      <c r="H689" s="1540"/>
      <c r="I689" s="1540"/>
      <c r="J689" s="1626"/>
      <c r="K689" s="1599"/>
      <c r="L689" s="1541"/>
      <c r="M689" s="1541"/>
      <c r="N689" s="1629" t="str">
        <f t="shared" si="237"/>
        <v/>
      </c>
      <c r="O689" s="1626"/>
      <c r="P689" s="1599"/>
      <c r="Q689" s="1541"/>
      <c r="R689" s="1541"/>
      <c r="S689" s="1629" t="str">
        <f t="shared" si="238"/>
        <v/>
      </c>
      <c r="T689" s="1626"/>
      <c r="U689" s="1599"/>
      <c r="V689" s="1542"/>
      <c r="W689" s="1543"/>
      <c r="X689" s="1543"/>
      <c r="Y689" s="1541"/>
      <c r="Z689" s="1635" t="str">
        <f t="shared" si="239"/>
        <v/>
      </c>
      <c r="AA689" s="1541"/>
      <c r="AB689" s="1668"/>
      <c r="AC689" s="1805"/>
      <c r="AD689" s="1805"/>
      <c r="AE689" s="1805"/>
      <c r="AF689" s="1805"/>
      <c r="AG689" s="1911">
        <f t="shared" si="240"/>
        <v>0</v>
      </c>
      <c r="AH689" s="1145"/>
    </row>
    <row r="690" spans="1:34" ht="15" customHeight="1">
      <c r="A690" s="580"/>
      <c r="B690" s="1796">
        <f t="shared" si="241"/>
        <v>17</v>
      </c>
      <c r="C690" s="2552"/>
      <c r="D690" s="2615"/>
      <c r="E690" s="2554"/>
      <c r="F690" s="1690" t="s">
        <v>1616</v>
      </c>
      <c r="G690" s="1246"/>
      <c r="H690" s="1540"/>
      <c r="I690" s="1540"/>
      <c r="J690" s="1626"/>
      <c r="K690" s="1599"/>
      <c r="L690" s="1541"/>
      <c r="M690" s="1541"/>
      <c r="N690" s="1629" t="str">
        <f t="shared" si="237"/>
        <v/>
      </c>
      <c r="O690" s="1626"/>
      <c r="P690" s="1599"/>
      <c r="Q690" s="1541"/>
      <c r="R690" s="1541"/>
      <c r="S690" s="1629" t="str">
        <f t="shared" si="238"/>
        <v/>
      </c>
      <c r="T690" s="1626"/>
      <c r="U690" s="1599"/>
      <c r="V690" s="1542"/>
      <c r="W690" s="1543"/>
      <c r="X690" s="1543"/>
      <c r="Y690" s="1541"/>
      <c r="Z690" s="1635" t="str">
        <f t="shared" si="239"/>
        <v/>
      </c>
      <c r="AA690" s="1541"/>
      <c r="AB690" s="1668"/>
      <c r="AC690" s="1805"/>
      <c r="AD690" s="1805"/>
      <c r="AE690" s="1805"/>
      <c r="AF690" s="1805"/>
      <c r="AG690" s="1911">
        <f t="shared" si="240"/>
        <v>0</v>
      </c>
      <c r="AH690" s="1145"/>
    </row>
    <row r="691" spans="1:34" ht="15" customHeight="1">
      <c r="A691" s="580"/>
      <c r="B691" s="1796">
        <f t="shared" si="241"/>
        <v>18</v>
      </c>
      <c r="C691" s="2552" t="s">
        <v>1766</v>
      </c>
      <c r="D691" s="2615"/>
      <c r="E691" s="2554" t="s">
        <v>1615</v>
      </c>
      <c r="F691" s="1690" t="s">
        <v>1612</v>
      </c>
      <c r="G691" s="1246"/>
      <c r="H691" s="1540"/>
      <c r="I691" s="1540"/>
      <c r="J691" s="1626"/>
      <c r="K691" s="1599"/>
      <c r="L691" s="1541"/>
      <c r="M691" s="1541"/>
      <c r="N691" s="1629" t="str">
        <f t="shared" si="237"/>
        <v/>
      </c>
      <c r="O691" s="1626"/>
      <c r="P691" s="1599"/>
      <c r="Q691" s="1541"/>
      <c r="R691" s="1541"/>
      <c r="S691" s="1629" t="str">
        <f t="shared" si="238"/>
        <v/>
      </c>
      <c r="T691" s="1626"/>
      <c r="U691" s="1599"/>
      <c r="V691" s="1542"/>
      <c r="W691" s="1543"/>
      <c r="X691" s="1543"/>
      <c r="Y691" s="1541"/>
      <c r="Z691" s="1635" t="str">
        <f t="shared" si="239"/>
        <v/>
      </c>
      <c r="AA691" s="1541"/>
      <c r="AB691" s="1668"/>
      <c r="AC691" s="1805"/>
      <c r="AD691" s="1805"/>
      <c r="AE691" s="1805"/>
      <c r="AF691" s="1805"/>
      <c r="AG691" s="1911">
        <f t="shared" si="240"/>
        <v>0</v>
      </c>
      <c r="AH691" s="1145"/>
    </row>
    <row r="692" spans="1:34" ht="15" customHeight="1">
      <c r="A692" s="580"/>
      <c r="B692" s="1796">
        <f t="shared" si="241"/>
        <v>19</v>
      </c>
      <c r="C692" s="2552"/>
      <c r="D692" s="2615"/>
      <c r="E692" s="2554"/>
      <c r="F692" s="1690" t="s">
        <v>1616</v>
      </c>
      <c r="G692" s="1246"/>
      <c r="H692" s="1540"/>
      <c r="I692" s="1540"/>
      <c r="J692" s="1626"/>
      <c r="K692" s="1599"/>
      <c r="L692" s="1541"/>
      <c r="M692" s="1541"/>
      <c r="N692" s="1629" t="str">
        <f t="shared" si="237"/>
        <v/>
      </c>
      <c r="O692" s="1626"/>
      <c r="P692" s="1599"/>
      <c r="Q692" s="1541"/>
      <c r="R692" s="1541"/>
      <c r="S692" s="1629" t="str">
        <f t="shared" si="238"/>
        <v/>
      </c>
      <c r="T692" s="1626"/>
      <c r="U692" s="1599"/>
      <c r="V692" s="1542"/>
      <c r="W692" s="1543"/>
      <c r="X692" s="1543"/>
      <c r="Y692" s="1541"/>
      <c r="Z692" s="1635" t="str">
        <f t="shared" si="239"/>
        <v/>
      </c>
      <c r="AA692" s="1541"/>
      <c r="AB692" s="1668"/>
      <c r="AC692" s="1805"/>
      <c r="AD692" s="1805"/>
      <c r="AE692" s="1805"/>
      <c r="AF692" s="1805"/>
      <c r="AG692" s="1911">
        <f t="shared" si="240"/>
        <v>0</v>
      </c>
      <c r="AH692" s="1145"/>
    </row>
    <row r="693" spans="1:34" ht="15" customHeight="1">
      <c r="A693" s="580"/>
      <c r="B693" s="1796">
        <f t="shared" si="241"/>
        <v>20</v>
      </c>
      <c r="C693" s="2552"/>
      <c r="D693" s="2615"/>
      <c r="E693" s="2554" t="s">
        <v>1617</v>
      </c>
      <c r="F693" s="1690" t="s">
        <v>1612</v>
      </c>
      <c r="G693" s="1246"/>
      <c r="H693" s="1540"/>
      <c r="I693" s="1540"/>
      <c r="J693" s="1626"/>
      <c r="K693" s="1599"/>
      <c r="L693" s="1541"/>
      <c r="M693" s="1541"/>
      <c r="N693" s="1629" t="str">
        <f t="shared" si="237"/>
        <v/>
      </c>
      <c r="O693" s="1626"/>
      <c r="P693" s="1599"/>
      <c r="Q693" s="1541"/>
      <c r="R693" s="1541"/>
      <c r="S693" s="1629" t="str">
        <f t="shared" si="238"/>
        <v/>
      </c>
      <c r="T693" s="1626"/>
      <c r="U693" s="1599"/>
      <c r="V693" s="1542"/>
      <c r="W693" s="1543"/>
      <c r="X693" s="1543"/>
      <c r="Y693" s="1541"/>
      <c r="Z693" s="1635" t="str">
        <f t="shared" si="239"/>
        <v/>
      </c>
      <c r="AA693" s="1541"/>
      <c r="AB693" s="1668"/>
      <c r="AC693" s="1805"/>
      <c r="AD693" s="1805"/>
      <c r="AE693" s="1805"/>
      <c r="AF693" s="1805"/>
      <c r="AG693" s="1911">
        <f t="shared" si="240"/>
        <v>0</v>
      </c>
      <c r="AH693" s="1145"/>
    </row>
    <row r="694" spans="1:34" ht="15" customHeight="1">
      <c r="A694" s="580"/>
      <c r="B694" s="1796">
        <f t="shared" si="241"/>
        <v>21</v>
      </c>
      <c r="C694" s="2552"/>
      <c r="D694" s="2615"/>
      <c r="E694" s="2554"/>
      <c r="F694" s="1690" t="s">
        <v>1616</v>
      </c>
      <c r="G694" s="1246"/>
      <c r="H694" s="1540"/>
      <c r="I694" s="1540"/>
      <c r="J694" s="1626"/>
      <c r="K694" s="1599"/>
      <c r="L694" s="1541"/>
      <c r="M694" s="1541"/>
      <c r="N694" s="1629" t="str">
        <f t="shared" si="237"/>
        <v/>
      </c>
      <c r="O694" s="1626"/>
      <c r="P694" s="1599"/>
      <c r="Q694" s="1541"/>
      <c r="R694" s="1541"/>
      <c r="S694" s="1629" t="str">
        <f t="shared" si="238"/>
        <v/>
      </c>
      <c r="T694" s="1626"/>
      <c r="U694" s="1599"/>
      <c r="V694" s="1542"/>
      <c r="W694" s="1543"/>
      <c r="X694" s="1543"/>
      <c r="Y694" s="1541"/>
      <c r="Z694" s="1635" t="str">
        <f t="shared" si="239"/>
        <v/>
      </c>
      <c r="AA694" s="1541"/>
      <c r="AB694" s="1668"/>
      <c r="AC694" s="1805"/>
      <c r="AD694" s="1805"/>
      <c r="AE694" s="1805"/>
      <c r="AF694" s="1805"/>
      <c r="AG694" s="1911">
        <f t="shared" si="240"/>
        <v>0</v>
      </c>
      <c r="AH694" s="1145"/>
    </row>
    <row r="695" spans="1:34" ht="15" customHeight="1">
      <c r="A695" s="580"/>
      <c r="B695" s="1796">
        <f t="shared" si="241"/>
        <v>22</v>
      </c>
      <c r="C695" s="2622" t="s">
        <v>1773</v>
      </c>
      <c r="D695" s="2615"/>
      <c r="E695" s="2554" t="s">
        <v>1615</v>
      </c>
      <c r="F695" s="1690" t="s">
        <v>1612</v>
      </c>
      <c r="G695" s="1246"/>
      <c r="H695" s="1540"/>
      <c r="I695" s="1540"/>
      <c r="J695" s="1626"/>
      <c r="K695" s="1599"/>
      <c r="L695" s="1541"/>
      <c r="M695" s="1541"/>
      <c r="N695" s="1629" t="str">
        <f t="shared" si="237"/>
        <v/>
      </c>
      <c r="O695" s="1626"/>
      <c r="P695" s="1599"/>
      <c r="Q695" s="1541"/>
      <c r="R695" s="1541"/>
      <c r="S695" s="1629" t="str">
        <f t="shared" si="238"/>
        <v/>
      </c>
      <c r="T695" s="1626"/>
      <c r="U695" s="1599"/>
      <c r="V695" s="1542"/>
      <c r="W695" s="1543"/>
      <c r="X695" s="1543"/>
      <c r="Y695" s="1541"/>
      <c r="Z695" s="1635" t="str">
        <f t="shared" si="239"/>
        <v/>
      </c>
      <c r="AA695" s="1541"/>
      <c r="AB695" s="1668"/>
      <c r="AC695" s="1805"/>
      <c r="AD695" s="1805"/>
      <c r="AE695" s="1805"/>
      <c r="AF695" s="1805"/>
      <c r="AG695" s="1911">
        <f t="shared" si="240"/>
        <v>0</v>
      </c>
      <c r="AH695" s="1145"/>
    </row>
    <row r="696" spans="1:34" ht="15" customHeight="1">
      <c r="A696" s="580"/>
      <c r="B696" s="1796">
        <f t="shared" si="241"/>
        <v>23</v>
      </c>
      <c r="C696" s="2617"/>
      <c r="D696" s="2615"/>
      <c r="E696" s="2554"/>
      <c r="F696" s="1690" t="s">
        <v>1616</v>
      </c>
      <c r="G696" s="1246"/>
      <c r="H696" s="1540"/>
      <c r="I696" s="1540"/>
      <c r="J696" s="1626"/>
      <c r="K696" s="1599"/>
      <c r="L696" s="1541"/>
      <c r="M696" s="1541"/>
      <c r="N696" s="1629" t="str">
        <f t="shared" si="237"/>
        <v/>
      </c>
      <c r="O696" s="1626"/>
      <c r="P696" s="1599"/>
      <c r="Q696" s="1541"/>
      <c r="R696" s="1541"/>
      <c r="S696" s="1629" t="str">
        <f t="shared" si="238"/>
        <v/>
      </c>
      <c r="T696" s="1626"/>
      <c r="U696" s="1599"/>
      <c r="V696" s="1542"/>
      <c r="W696" s="1543"/>
      <c r="X696" s="1543"/>
      <c r="Y696" s="1541"/>
      <c r="Z696" s="1635" t="str">
        <f t="shared" si="239"/>
        <v/>
      </c>
      <c r="AA696" s="1541"/>
      <c r="AB696" s="1668"/>
      <c r="AC696" s="1805"/>
      <c r="AD696" s="1805"/>
      <c r="AE696" s="1805"/>
      <c r="AF696" s="1805"/>
      <c r="AG696" s="1911">
        <f t="shared" si="240"/>
        <v>0</v>
      </c>
      <c r="AH696" s="1145"/>
    </row>
    <row r="697" spans="1:34" ht="15" customHeight="1">
      <c r="A697" s="580"/>
      <c r="B697" s="1796">
        <f t="shared" si="241"/>
        <v>24</v>
      </c>
      <c r="C697" s="2617"/>
      <c r="D697" s="2615"/>
      <c r="E697" s="2554" t="s">
        <v>1617</v>
      </c>
      <c r="F697" s="1690" t="s">
        <v>1612</v>
      </c>
      <c r="G697" s="1246"/>
      <c r="H697" s="1540"/>
      <c r="I697" s="1540"/>
      <c r="J697" s="1626"/>
      <c r="K697" s="1599"/>
      <c r="L697" s="1541"/>
      <c r="M697" s="1541"/>
      <c r="N697" s="1629" t="str">
        <f t="shared" si="237"/>
        <v/>
      </c>
      <c r="O697" s="1626"/>
      <c r="P697" s="1599"/>
      <c r="Q697" s="1541"/>
      <c r="R697" s="1541"/>
      <c r="S697" s="1629" t="str">
        <f t="shared" si="238"/>
        <v/>
      </c>
      <c r="T697" s="1626"/>
      <c r="U697" s="1599"/>
      <c r="V697" s="1542"/>
      <c r="W697" s="1543"/>
      <c r="X697" s="1543"/>
      <c r="Y697" s="1541"/>
      <c r="Z697" s="1635" t="str">
        <f t="shared" si="239"/>
        <v/>
      </c>
      <c r="AA697" s="1541"/>
      <c r="AB697" s="1668"/>
      <c r="AC697" s="1805"/>
      <c r="AD697" s="1805"/>
      <c r="AE697" s="1805"/>
      <c r="AF697" s="1805"/>
      <c r="AG697" s="1911">
        <f t="shared" si="240"/>
        <v>0</v>
      </c>
      <c r="AH697" s="1145"/>
    </row>
    <row r="698" spans="1:34" ht="15" customHeight="1">
      <c r="A698" s="580"/>
      <c r="B698" s="1837">
        <f t="shared" si="241"/>
        <v>25</v>
      </c>
      <c r="C698" s="2617"/>
      <c r="D698" s="2615"/>
      <c r="E698" s="2557"/>
      <c r="F698" s="1875" t="s">
        <v>1616</v>
      </c>
      <c r="G698" s="1331"/>
      <c r="H698" s="1580"/>
      <c r="I698" s="1580"/>
      <c r="J698" s="1630"/>
      <c r="K698" s="1751"/>
      <c r="L698" s="1541"/>
      <c r="M698" s="1541"/>
      <c r="N698" s="1629" t="str">
        <f t="shared" si="237"/>
        <v/>
      </c>
      <c r="O698" s="1626"/>
      <c r="P698" s="1599"/>
      <c r="Q698" s="1541"/>
      <c r="R698" s="1541"/>
      <c r="S698" s="1629" t="str">
        <f t="shared" si="238"/>
        <v/>
      </c>
      <c r="T698" s="1626"/>
      <c r="U698" s="1599"/>
      <c r="V698" s="1542"/>
      <c r="W698" s="1543"/>
      <c r="X698" s="1543"/>
      <c r="Y698" s="1541"/>
      <c r="Z698" s="1635" t="str">
        <f t="shared" si="239"/>
        <v/>
      </c>
      <c r="AA698" s="1541"/>
      <c r="AB698" s="1668"/>
      <c r="AC698" s="1805"/>
      <c r="AD698" s="1805"/>
      <c r="AE698" s="1805"/>
      <c r="AF698" s="1805"/>
      <c r="AG698" s="1919">
        <f t="shared" si="240"/>
        <v>0</v>
      </c>
      <c r="AH698" s="1145"/>
    </row>
    <row r="699" spans="1:34" ht="15" customHeight="1">
      <c r="A699" s="580"/>
      <c r="B699" s="1671">
        <f t="shared" si="241"/>
        <v>26</v>
      </c>
      <c r="C699" s="1834" t="s">
        <v>1497</v>
      </c>
      <c r="D699" s="1553"/>
      <c r="E699" s="1554"/>
      <c r="F699" s="1764"/>
      <c r="G699" s="1371">
        <f t="shared" ref="G699:M699" si="242">SUM(G674:G698)</f>
        <v>0</v>
      </c>
      <c r="H699" s="1622">
        <f t="shared" si="242"/>
        <v>0</v>
      </c>
      <c r="I699" s="1622">
        <f t="shared" si="242"/>
        <v>0</v>
      </c>
      <c r="J699" s="1908">
        <f t="shared" si="242"/>
        <v>0</v>
      </c>
      <c r="K699" s="1622">
        <f t="shared" si="242"/>
        <v>0</v>
      </c>
      <c r="L699" s="1622">
        <f t="shared" si="242"/>
        <v>0</v>
      </c>
      <c r="M699" s="1622">
        <f t="shared" si="242"/>
        <v>0</v>
      </c>
      <c r="N699" s="1625" t="str">
        <f t="shared" si="237"/>
        <v/>
      </c>
      <c r="O699" s="1908">
        <f>SUM(O674:O698)</f>
        <v>0</v>
      </c>
      <c r="P699" s="1622">
        <f>SUM(P674:P698)</f>
        <v>0</v>
      </c>
      <c r="Q699" s="1622">
        <f>SUM(Q674:Q698)</f>
        <v>0</v>
      </c>
      <c r="R699" s="1622">
        <f>SUM(R674:R698)</f>
        <v>0</v>
      </c>
      <c r="S699" s="1625" t="str">
        <f t="shared" si="238"/>
        <v/>
      </c>
      <c r="T699" s="1637">
        <f>SUM(T674:T698)</f>
        <v>0</v>
      </c>
      <c r="U699" s="1641">
        <f>SUM(U674:U698)</f>
        <v>0</v>
      </c>
      <c r="V699" s="2100" t="str">
        <f>IF(T699&gt;0, SUMPRODUCT(T674:T698,V674:V698)/T699, "")</f>
        <v/>
      </c>
      <c r="W699" s="2102" t="str">
        <f>IF(AG699&gt;0, SUMPRODUCT(AG674:AG698,W674:W698)/AG699, "")</f>
        <v/>
      </c>
      <c r="X699" s="2102" t="str">
        <f>IF(U699&gt;0, SUMPRODUCT(U674:U698,X674:X698)/U699, "")</f>
        <v/>
      </c>
      <c r="Y699" s="1622">
        <f>SUM(Y674:Y698)</f>
        <v>0</v>
      </c>
      <c r="Z699" s="1638" t="str">
        <f t="shared" si="239"/>
        <v/>
      </c>
      <c r="AA699" s="1622">
        <f>SUM(AA674:AA698)</f>
        <v>0</v>
      </c>
      <c r="AB699" s="1623">
        <f>SUM(AB674:AB698)</f>
        <v>0</v>
      </c>
      <c r="AC699" s="1805"/>
      <c r="AD699" s="1805"/>
      <c r="AE699" s="1805"/>
      <c r="AF699" s="1805"/>
      <c r="AG699" s="1777">
        <f t="shared" si="240"/>
        <v>0</v>
      </c>
      <c r="AH699" s="1145"/>
    </row>
    <row r="700" spans="1:34" s="965" customFormat="1" ht="45" customHeight="1">
      <c r="A700" s="1452" t="s">
        <v>1705</v>
      </c>
      <c r="B700" s="1807"/>
      <c r="C700" s="1579"/>
      <c r="D700" s="1185"/>
      <c r="E700" s="1185"/>
      <c r="F700" s="1185"/>
      <c r="G700" s="1169"/>
      <c r="H700" s="1185"/>
      <c r="I700" s="1185"/>
      <c r="AC700" s="1805"/>
      <c r="AD700" s="1805"/>
      <c r="AE700" s="1805"/>
      <c r="AF700" s="1805"/>
      <c r="AH700" s="1145"/>
    </row>
    <row r="701" spans="1:34" ht="40.5" customHeight="1">
      <c r="A701" s="1788"/>
      <c r="B701" s="1442"/>
      <c r="C701" s="1961" t="s">
        <v>1759</v>
      </c>
      <c r="D701" s="1845" t="s">
        <v>1733</v>
      </c>
      <c r="E701" s="1783" t="s">
        <v>1611</v>
      </c>
      <c r="F701" s="1783" t="s">
        <v>1612</v>
      </c>
      <c r="G701" s="1720"/>
      <c r="H701" s="1689"/>
      <c r="I701" s="1577"/>
      <c r="J701" s="1719"/>
      <c r="K701" s="1578"/>
      <c r="L701" s="1689"/>
      <c r="M701" s="1689"/>
      <c r="N701" s="1689"/>
      <c r="O701" s="1689"/>
      <c r="P701" s="1689"/>
      <c r="Q701" s="1689"/>
      <c r="R701" s="1689"/>
      <c r="S701" s="1689"/>
      <c r="T701" s="1719"/>
      <c r="U701" s="1578"/>
      <c r="V701" s="1689"/>
      <c r="W701" s="1689"/>
      <c r="X701" s="1689"/>
      <c r="Y701" s="1689"/>
      <c r="Z701" s="1689"/>
      <c r="AA701" s="1689"/>
      <c r="AB701" s="1577"/>
      <c r="AC701" s="1805"/>
      <c r="AD701" s="1805"/>
      <c r="AE701" s="1805"/>
      <c r="AF701" s="1805"/>
      <c r="AG701" s="1577"/>
      <c r="AH701" s="1145"/>
    </row>
    <row r="702" spans="1:34" ht="15" customHeight="1">
      <c r="A702" s="1795"/>
      <c r="B702" s="1671">
        <v>1</v>
      </c>
      <c r="C702" s="1792"/>
      <c r="D702" s="1692" t="s">
        <v>1613</v>
      </c>
      <c r="E702" s="1793"/>
      <c r="F702" s="1794"/>
      <c r="G702" s="1328"/>
      <c r="H702" s="1569"/>
      <c r="I702" s="1569"/>
      <c r="J702" s="1710"/>
      <c r="K702" s="1756"/>
      <c r="L702" s="1570"/>
      <c r="M702" s="1570"/>
      <c r="N702" s="1625" t="str">
        <f t="shared" ref="N702:N727" si="243">IF(K702&gt;0,M702/K702, "")</f>
        <v/>
      </c>
      <c r="O702" s="1710"/>
      <c r="P702" s="1756"/>
      <c r="Q702" s="1570"/>
      <c r="R702" s="1570"/>
      <c r="S702" s="1625" t="str">
        <f t="shared" ref="S702:S727" si="244">IF(P702&gt;0,R702/P702, "")</f>
        <v/>
      </c>
      <c r="T702" s="1895"/>
      <c r="U702" s="1893"/>
      <c r="V702" s="1586"/>
      <c r="W702" s="1586"/>
      <c r="X702" s="1586"/>
      <c r="Y702" s="1592"/>
      <c r="Z702" s="1586"/>
      <c r="AA702" s="1587"/>
      <c r="AB702" s="1588"/>
      <c r="AC702" s="1805"/>
      <c r="AD702" s="1805"/>
      <c r="AE702" s="1805"/>
      <c r="AF702" s="1805"/>
      <c r="AG702" s="1587"/>
      <c r="AH702" s="1145"/>
    </row>
    <row r="703" spans="1:34" ht="15" customHeight="1">
      <c r="A703" s="580"/>
      <c r="B703" s="1796">
        <f>B702+1</f>
        <v>2</v>
      </c>
      <c r="C703" s="2616" t="s">
        <v>1772</v>
      </c>
      <c r="D703" s="2614" t="s">
        <v>1614</v>
      </c>
      <c r="E703" s="2554" t="s">
        <v>1615</v>
      </c>
      <c r="F703" s="1690" t="s">
        <v>1612</v>
      </c>
      <c r="G703" s="1246"/>
      <c r="H703" s="1540"/>
      <c r="I703" s="1540"/>
      <c r="J703" s="1626"/>
      <c r="K703" s="1599"/>
      <c r="L703" s="1541"/>
      <c r="M703" s="1541"/>
      <c r="N703" s="1629" t="str">
        <f t="shared" si="243"/>
        <v/>
      </c>
      <c r="O703" s="1626"/>
      <c r="P703" s="1599"/>
      <c r="Q703" s="1541"/>
      <c r="R703" s="1541"/>
      <c r="S703" s="1629" t="str">
        <f t="shared" si="244"/>
        <v/>
      </c>
      <c r="T703" s="1747"/>
      <c r="U703" s="1743"/>
      <c r="V703" s="1526"/>
      <c r="W703" s="1526"/>
      <c r="X703" s="1526"/>
      <c r="Y703" s="1528"/>
      <c r="Z703" s="1526"/>
      <c r="AA703" s="1545"/>
      <c r="AB703" s="1530"/>
      <c r="AC703" s="1805"/>
      <c r="AD703" s="1805"/>
      <c r="AE703" s="1805"/>
      <c r="AF703" s="1805"/>
      <c r="AG703" s="1545"/>
      <c r="AH703" s="1145"/>
    </row>
    <row r="704" spans="1:34" ht="15" customHeight="1">
      <c r="A704" s="580"/>
      <c r="B704" s="1796">
        <f t="shared" ref="B704:B727" si="245">B703+1</f>
        <v>3</v>
      </c>
      <c r="C704" s="2617"/>
      <c r="D704" s="2615"/>
      <c r="E704" s="2554"/>
      <c r="F704" s="1690" t="s">
        <v>1616</v>
      </c>
      <c r="G704" s="1246"/>
      <c r="H704" s="1540"/>
      <c r="I704" s="1540"/>
      <c r="J704" s="1626"/>
      <c r="K704" s="1599"/>
      <c r="L704" s="1541"/>
      <c r="M704" s="1541"/>
      <c r="N704" s="1629" t="str">
        <f t="shared" si="243"/>
        <v/>
      </c>
      <c r="O704" s="1626"/>
      <c r="P704" s="1599"/>
      <c r="Q704" s="1541"/>
      <c r="R704" s="1541"/>
      <c r="S704" s="1629" t="str">
        <f t="shared" si="244"/>
        <v/>
      </c>
      <c r="T704" s="1747"/>
      <c r="U704" s="1743"/>
      <c r="V704" s="1526"/>
      <c r="W704" s="1526"/>
      <c r="X704" s="1526"/>
      <c r="Y704" s="1528"/>
      <c r="Z704" s="1526"/>
      <c r="AA704" s="1545"/>
      <c r="AB704" s="1530"/>
      <c r="AC704" s="1805"/>
      <c r="AD704" s="1805"/>
      <c r="AE704" s="1805"/>
      <c r="AF704" s="1805"/>
      <c r="AG704" s="1545"/>
      <c r="AH704" s="1145"/>
    </row>
    <row r="705" spans="1:34" ht="15" customHeight="1">
      <c r="A705" s="580"/>
      <c r="B705" s="1796">
        <f t="shared" si="245"/>
        <v>4</v>
      </c>
      <c r="C705" s="2617"/>
      <c r="D705" s="2615"/>
      <c r="E705" s="2554" t="s">
        <v>1617</v>
      </c>
      <c r="F705" s="1690" t="s">
        <v>1612</v>
      </c>
      <c r="G705" s="1246"/>
      <c r="H705" s="1540"/>
      <c r="I705" s="1540"/>
      <c r="J705" s="1626"/>
      <c r="K705" s="1599"/>
      <c r="L705" s="1541"/>
      <c r="M705" s="1541"/>
      <c r="N705" s="1629" t="str">
        <f t="shared" si="243"/>
        <v/>
      </c>
      <c r="O705" s="1626"/>
      <c r="P705" s="1599"/>
      <c r="Q705" s="1541"/>
      <c r="R705" s="1541"/>
      <c r="S705" s="1629" t="str">
        <f t="shared" si="244"/>
        <v/>
      </c>
      <c r="T705" s="1747"/>
      <c r="U705" s="1743"/>
      <c r="V705" s="1526"/>
      <c r="W705" s="1526"/>
      <c r="X705" s="1526"/>
      <c r="Y705" s="1528"/>
      <c r="Z705" s="1526"/>
      <c r="AA705" s="1545"/>
      <c r="AB705" s="1530"/>
      <c r="AC705" s="1805"/>
      <c r="AD705" s="1805"/>
      <c r="AE705" s="1805"/>
      <c r="AF705" s="1805"/>
      <c r="AG705" s="1545"/>
      <c r="AH705" s="1145"/>
    </row>
    <row r="706" spans="1:34" ht="15" customHeight="1">
      <c r="A706" s="580"/>
      <c r="B706" s="1796">
        <f t="shared" si="245"/>
        <v>5</v>
      </c>
      <c r="C706" s="2618"/>
      <c r="D706" s="2615"/>
      <c r="E706" s="2554"/>
      <c r="F706" s="1690" t="s">
        <v>1616</v>
      </c>
      <c r="G706" s="1246"/>
      <c r="H706" s="1540"/>
      <c r="I706" s="1540"/>
      <c r="J706" s="1626"/>
      <c r="K706" s="1599"/>
      <c r="L706" s="1541"/>
      <c r="M706" s="1541"/>
      <c r="N706" s="1629" t="str">
        <f t="shared" si="243"/>
        <v/>
      </c>
      <c r="O706" s="1626"/>
      <c r="P706" s="1599"/>
      <c r="Q706" s="1541"/>
      <c r="R706" s="1541"/>
      <c r="S706" s="1629" t="str">
        <f t="shared" si="244"/>
        <v/>
      </c>
      <c r="T706" s="1747"/>
      <c r="U706" s="1743"/>
      <c r="V706" s="1526"/>
      <c r="W706" s="1526"/>
      <c r="X706" s="1526"/>
      <c r="Y706" s="1528"/>
      <c r="Z706" s="1526"/>
      <c r="AA706" s="1545"/>
      <c r="AB706" s="1530"/>
      <c r="AC706" s="1805"/>
      <c r="AD706" s="1805"/>
      <c r="AE706" s="1805"/>
      <c r="AF706" s="1805"/>
      <c r="AG706" s="1545"/>
      <c r="AH706" s="1145"/>
    </row>
    <row r="707" spans="1:34" ht="15" customHeight="1">
      <c r="A707" s="580"/>
      <c r="B707" s="1796">
        <f t="shared" si="245"/>
        <v>6</v>
      </c>
      <c r="C707" s="2552" t="s">
        <v>1763</v>
      </c>
      <c r="D707" s="2615"/>
      <c r="E707" s="2554" t="s">
        <v>1615</v>
      </c>
      <c r="F707" s="1690" t="s">
        <v>1612</v>
      </c>
      <c r="G707" s="1246"/>
      <c r="H707" s="1540"/>
      <c r="I707" s="1540"/>
      <c r="J707" s="1626"/>
      <c r="K707" s="1599"/>
      <c r="L707" s="1541"/>
      <c r="M707" s="1541"/>
      <c r="N707" s="1629" t="str">
        <f t="shared" si="243"/>
        <v/>
      </c>
      <c r="O707" s="1626"/>
      <c r="P707" s="1599"/>
      <c r="Q707" s="1541"/>
      <c r="R707" s="1541"/>
      <c r="S707" s="1629" t="str">
        <f t="shared" si="244"/>
        <v/>
      </c>
      <c r="T707" s="1747"/>
      <c r="U707" s="1743"/>
      <c r="V707" s="1526"/>
      <c r="W707" s="1526"/>
      <c r="X707" s="1526"/>
      <c r="Y707" s="1528"/>
      <c r="Z707" s="1526"/>
      <c r="AA707" s="1545"/>
      <c r="AB707" s="1530"/>
      <c r="AC707" s="1805"/>
      <c r="AD707" s="1805"/>
      <c r="AE707" s="1805"/>
      <c r="AF707" s="1805"/>
      <c r="AG707" s="1545"/>
      <c r="AH707" s="1145"/>
    </row>
    <row r="708" spans="1:34" ht="15" customHeight="1">
      <c r="A708" s="580"/>
      <c r="B708" s="1796">
        <f t="shared" si="245"/>
        <v>7</v>
      </c>
      <c r="C708" s="2552"/>
      <c r="D708" s="2615"/>
      <c r="E708" s="2554"/>
      <c r="F708" s="1690" t="s">
        <v>1616</v>
      </c>
      <c r="G708" s="1246"/>
      <c r="H708" s="1540"/>
      <c r="I708" s="1540"/>
      <c r="J708" s="1626"/>
      <c r="K708" s="1599"/>
      <c r="L708" s="1541"/>
      <c r="M708" s="1541"/>
      <c r="N708" s="1629" t="str">
        <f t="shared" si="243"/>
        <v/>
      </c>
      <c r="O708" s="1626"/>
      <c r="P708" s="1599"/>
      <c r="Q708" s="1541"/>
      <c r="R708" s="1541"/>
      <c r="S708" s="1629" t="str">
        <f t="shared" si="244"/>
        <v/>
      </c>
      <c r="T708" s="1747"/>
      <c r="U708" s="1743"/>
      <c r="V708" s="1526"/>
      <c r="W708" s="1526"/>
      <c r="X708" s="1526"/>
      <c r="Y708" s="1528"/>
      <c r="Z708" s="1526"/>
      <c r="AA708" s="1545"/>
      <c r="AB708" s="1530"/>
      <c r="AC708" s="1805"/>
      <c r="AD708" s="1805"/>
      <c r="AE708" s="1805"/>
      <c r="AF708" s="1805"/>
      <c r="AG708" s="1545"/>
      <c r="AH708" s="1145"/>
    </row>
    <row r="709" spans="1:34" ht="15" customHeight="1">
      <c r="A709" s="580"/>
      <c r="B709" s="1796">
        <f t="shared" si="245"/>
        <v>8</v>
      </c>
      <c r="C709" s="2552"/>
      <c r="D709" s="2615"/>
      <c r="E709" s="2554" t="s">
        <v>1617</v>
      </c>
      <c r="F709" s="1690" t="s">
        <v>1612</v>
      </c>
      <c r="G709" s="1246"/>
      <c r="H709" s="1540"/>
      <c r="I709" s="1540"/>
      <c r="J709" s="1626"/>
      <c r="K709" s="1599"/>
      <c r="L709" s="1541"/>
      <c r="M709" s="1541"/>
      <c r="N709" s="1629" t="str">
        <f t="shared" si="243"/>
        <v/>
      </c>
      <c r="O709" s="1626"/>
      <c r="P709" s="1599"/>
      <c r="Q709" s="1541"/>
      <c r="R709" s="1541"/>
      <c r="S709" s="1629" t="str">
        <f t="shared" si="244"/>
        <v/>
      </c>
      <c r="T709" s="1747"/>
      <c r="U709" s="1743"/>
      <c r="V709" s="1526"/>
      <c r="W709" s="1526"/>
      <c r="X709" s="1526"/>
      <c r="Y709" s="1528"/>
      <c r="Z709" s="1526"/>
      <c r="AA709" s="1545"/>
      <c r="AB709" s="1530"/>
      <c r="AC709" s="1805"/>
      <c r="AD709" s="1805"/>
      <c r="AE709" s="1805"/>
      <c r="AF709" s="1805"/>
      <c r="AG709" s="1545"/>
      <c r="AH709" s="1145"/>
    </row>
    <row r="710" spans="1:34" ht="15" customHeight="1">
      <c r="A710" s="580"/>
      <c r="B710" s="1796">
        <f t="shared" si="245"/>
        <v>9</v>
      </c>
      <c r="C710" s="2552"/>
      <c r="D710" s="2615"/>
      <c r="E710" s="2554"/>
      <c r="F710" s="1690" t="s">
        <v>1616</v>
      </c>
      <c r="G710" s="1246"/>
      <c r="H710" s="1540"/>
      <c r="I710" s="1540"/>
      <c r="J710" s="1626"/>
      <c r="K710" s="1599"/>
      <c r="L710" s="1541"/>
      <c r="M710" s="1541"/>
      <c r="N710" s="1629" t="str">
        <f t="shared" si="243"/>
        <v/>
      </c>
      <c r="O710" s="1626"/>
      <c r="P710" s="1599"/>
      <c r="Q710" s="1541"/>
      <c r="R710" s="1541"/>
      <c r="S710" s="1629" t="str">
        <f t="shared" si="244"/>
        <v/>
      </c>
      <c r="T710" s="1747"/>
      <c r="U710" s="1743"/>
      <c r="V710" s="1526"/>
      <c r="W710" s="1526"/>
      <c r="X710" s="1526"/>
      <c r="Y710" s="1528"/>
      <c r="Z710" s="1526"/>
      <c r="AA710" s="1545"/>
      <c r="AB710" s="1530"/>
      <c r="AC710" s="1805"/>
      <c r="AD710" s="1805"/>
      <c r="AE710" s="1805"/>
      <c r="AF710" s="1805"/>
      <c r="AG710" s="1545"/>
      <c r="AH710" s="1145"/>
    </row>
    <row r="711" spans="1:34" ht="15" customHeight="1">
      <c r="A711" s="580"/>
      <c r="B711" s="1796">
        <f t="shared" si="245"/>
        <v>10</v>
      </c>
      <c r="C711" s="2552" t="s">
        <v>1764</v>
      </c>
      <c r="D711" s="2615"/>
      <c r="E711" s="2554" t="s">
        <v>1615</v>
      </c>
      <c r="F711" s="1690" t="s">
        <v>1612</v>
      </c>
      <c r="G711" s="1246"/>
      <c r="H711" s="1540"/>
      <c r="I711" s="1540"/>
      <c r="J711" s="1626"/>
      <c r="K711" s="1599"/>
      <c r="L711" s="1541"/>
      <c r="M711" s="1541"/>
      <c r="N711" s="1629" t="str">
        <f t="shared" si="243"/>
        <v/>
      </c>
      <c r="O711" s="1626"/>
      <c r="P711" s="1599"/>
      <c r="Q711" s="1541"/>
      <c r="R711" s="1541"/>
      <c r="S711" s="1629" t="str">
        <f t="shared" si="244"/>
        <v/>
      </c>
      <c r="T711" s="1747"/>
      <c r="U711" s="1743"/>
      <c r="V711" s="1526"/>
      <c r="W711" s="1526"/>
      <c r="X711" s="1526"/>
      <c r="Y711" s="1528"/>
      <c r="Z711" s="1526"/>
      <c r="AA711" s="1545"/>
      <c r="AB711" s="1530"/>
      <c r="AC711" s="1805"/>
      <c r="AD711" s="1805"/>
      <c r="AE711" s="1805"/>
      <c r="AF711" s="1805"/>
      <c r="AG711" s="1545"/>
      <c r="AH711" s="1145"/>
    </row>
    <row r="712" spans="1:34" ht="15" customHeight="1">
      <c r="A712" s="580"/>
      <c r="B712" s="1796">
        <f t="shared" si="245"/>
        <v>11</v>
      </c>
      <c r="C712" s="2552"/>
      <c r="D712" s="2615"/>
      <c r="E712" s="2554"/>
      <c r="F712" s="1690" t="s">
        <v>1616</v>
      </c>
      <c r="G712" s="1246"/>
      <c r="H712" s="1540"/>
      <c r="I712" s="1540"/>
      <c r="J712" s="1626"/>
      <c r="K712" s="1599"/>
      <c r="L712" s="1541"/>
      <c r="M712" s="1541"/>
      <c r="N712" s="1629" t="str">
        <f t="shared" si="243"/>
        <v/>
      </c>
      <c r="O712" s="1626"/>
      <c r="P712" s="1599"/>
      <c r="Q712" s="1541"/>
      <c r="R712" s="1541"/>
      <c r="S712" s="1629" t="str">
        <f t="shared" si="244"/>
        <v/>
      </c>
      <c r="T712" s="1747"/>
      <c r="U712" s="1743"/>
      <c r="V712" s="1526"/>
      <c r="W712" s="1526"/>
      <c r="X712" s="1526"/>
      <c r="Y712" s="1528"/>
      <c r="Z712" s="1526"/>
      <c r="AA712" s="1545"/>
      <c r="AB712" s="1530"/>
      <c r="AC712" s="1805"/>
      <c r="AD712" s="1805"/>
      <c r="AE712" s="1805"/>
      <c r="AF712" s="1805"/>
      <c r="AG712" s="1545"/>
      <c r="AH712" s="1145"/>
    </row>
    <row r="713" spans="1:34" ht="15" customHeight="1">
      <c r="A713" s="580"/>
      <c r="B713" s="1796">
        <f t="shared" si="245"/>
        <v>12</v>
      </c>
      <c r="C713" s="2552"/>
      <c r="D713" s="2615"/>
      <c r="E713" s="2554" t="s">
        <v>1617</v>
      </c>
      <c r="F713" s="1690" t="s">
        <v>1612</v>
      </c>
      <c r="G713" s="1246"/>
      <c r="H713" s="1540"/>
      <c r="I713" s="1540"/>
      <c r="J713" s="1626"/>
      <c r="K713" s="1599"/>
      <c r="L713" s="1541"/>
      <c r="M713" s="1541"/>
      <c r="N713" s="1629" t="str">
        <f t="shared" si="243"/>
        <v/>
      </c>
      <c r="O713" s="1626"/>
      <c r="P713" s="1599"/>
      <c r="Q713" s="1541"/>
      <c r="R713" s="1541"/>
      <c r="S713" s="1629" t="str">
        <f t="shared" si="244"/>
        <v/>
      </c>
      <c r="T713" s="1747"/>
      <c r="U713" s="1743"/>
      <c r="V713" s="1526"/>
      <c r="W713" s="1526"/>
      <c r="X713" s="1526"/>
      <c r="Y713" s="1528"/>
      <c r="Z713" s="1526"/>
      <c r="AA713" s="1545"/>
      <c r="AB713" s="1530"/>
      <c r="AC713" s="1805"/>
      <c r="AD713" s="1805"/>
      <c r="AE713" s="1805"/>
      <c r="AF713" s="1805"/>
      <c r="AG713" s="1545"/>
      <c r="AH713" s="1145"/>
    </row>
    <row r="714" spans="1:34" ht="15" customHeight="1">
      <c r="A714" s="580"/>
      <c r="B714" s="1796">
        <f t="shared" si="245"/>
        <v>13</v>
      </c>
      <c r="C714" s="2552"/>
      <c r="D714" s="2615"/>
      <c r="E714" s="2554"/>
      <c r="F714" s="1690" t="s">
        <v>1616</v>
      </c>
      <c r="G714" s="1246"/>
      <c r="H714" s="1540"/>
      <c r="I714" s="1540"/>
      <c r="J714" s="1626"/>
      <c r="K714" s="1599"/>
      <c r="L714" s="1541"/>
      <c r="M714" s="1541"/>
      <c r="N714" s="1629" t="str">
        <f t="shared" si="243"/>
        <v/>
      </c>
      <c r="O714" s="1626"/>
      <c r="P714" s="1599"/>
      <c r="Q714" s="1541"/>
      <c r="R714" s="1541"/>
      <c r="S714" s="1629" t="str">
        <f t="shared" si="244"/>
        <v/>
      </c>
      <c r="T714" s="1747"/>
      <c r="U714" s="1743"/>
      <c r="V714" s="1526"/>
      <c r="W714" s="1526"/>
      <c r="X714" s="1526"/>
      <c r="Y714" s="1528"/>
      <c r="Z714" s="1526"/>
      <c r="AA714" s="1545"/>
      <c r="AB714" s="1530"/>
      <c r="AC714" s="1805"/>
      <c r="AD714" s="1805"/>
      <c r="AE714" s="1805"/>
      <c r="AF714" s="1805"/>
      <c r="AG714" s="1545"/>
      <c r="AH714" s="1145"/>
    </row>
    <row r="715" spans="1:34" ht="15" customHeight="1">
      <c r="A715" s="580"/>
      <c r="B715" s="1796">
        <f t="shared" si="245"/>
        <v>14</v>
      </c>
      <c r="C715" s="2552" t="s">
        <v>1765</v>
      </c>
      <c r="D715" s="2615"/>
      <c r="E715" s="2554" t="s">
        <v>1615</v>
      </c>
      <c r="F715" s="1690" t="s">
        <v>1612</v>
      </c>
      <c r="G715" s="1246"/>
      <c r="H715" s="1540"/>
      <c r="I715" s="1540"/>
      <c r="J715" s="1626"/>
      <c r="K715" s="1599"/>
      <c r="L715" s="1541"/>
      <c r="M715" s="1541"/>
      <c r="N715" s="1629" t="str">
        <f t="shared" si="243"/>
        <v/>
      </c>
      <c r="O715" s="1626"/>
      <c r="P715" s="1599"/>
      <c r="Q715" s="1541"/>
      <c r="R715" s="1541"/>
      <c r="S715" s="1629" t="str">
        <f t="shared" si="244"/>
        <v/>
      </c>
      <c r="T715" s="1747"/>
      <c r="U715" s="1743"/>
      <c r="V715" s="1526"/>
      <c r="W715" s="1526"/>
      <c r="X715" s="1526"/>
      <c r="Y715" s="1528"/>
      <c r="Z715" s="1526"/>
      <c r="AA715" s="1545"/>
      <c r="AB715" s="1530"/>
      <c r="AC715" s="1805"/>
      <c r="AD715" s="1805"/>
      <c r="AE715" s="1805"/>
      <c r="AF715" s="1805"/>
      <c r="AG715" s="1545"/>
      <c r="AH715" s="1145"/>
    </row>
    <row r="716" spans="1:34" ht="15" customHeight="1">
      <c r="A716" s="580"/>
      <c r="B716" s="1796">
        <f t="shared" si="245"/>
        <v>15</v>
      </c>
      <c r="C716" s="2552"/>
      <c r="D716" s="2615"/>
      <c r="E716" s="2554"/>
      <c r="F716" s="1690" t="s">
        <v>1616</v>
      </c>
      <c r="G716" s="1246"/>
      <c r="H716" s="1540"/>
      <c r="I716" s="1540"/>
      <c r="J716" s="1626"/>
      <c r="K716" s="1599"/>
      <c r="L716" s="1541"/>
      <c r="M716" s="1541"/>
      <c r="N716" s="1629" t="str">
        <f t="shared" si="243"/>
        <v/>
      </c>
      <c r="O716" s="1626"/>
      <c r="P716" s="1599"/>
      <c r="Q716" s="1541"/>
      <c r="R716" s="1541"/>
      <c r="S716" s="1629" t="str">
        <f t="shared" si="244"/>
        <v/>
      </c>
      <c r="T716" s="1747"/>
      <c r="U716" s="1743"/>
      <c r="V716" s="1526"/>
      <c r="W716" s="1526"/>
      <c r="X716" s="1526"/>
      <c r="Y716" s="1528"/>
      <c r="Z716" s="1526"/>
      <c r="AA716" s="1545"/>
      <c r="AB716" s="1530"/>
      <c r="AC716" s="1805"/>
      <c r="AD716" s="1805"/>
      <c r="AE716" s="1805"/>
      <c r="AF716" s="1805"/>
      <c r="AG716" s="1545"/>
      <c r="AH716" s="1145"/>
    </row>
    <row r="717" spans="1:34" ht="15" customHeight="1">
      <c r="A717" s="580"/>
      <c r="B717" s="1796">
        <f t="shared" si="245"/>
        <v>16</v>
      </c>
      <c r="C717" s="2552"/>
      <c r="D717" s="2615"/>
      <c r="E717" s="2554" t="s">
        <v>1617</v>
      </c>
      <c r="F717" s="1690" t="s">
        <v>1612</v>
      </c>
      <c r="G717" s="1246"/>
      <c r="H717" s="1540"/>
      <c r="I717" s="1540"/>
      <c r="J717" s="1626"/>
      <c r="K717" s="1599"/>
      <c r="L717" s="1541"/>
      <c r="M717" s="1541"/>
      <c r="N717" s="1629" t="str">
        <f t="shared" si="243"/>
        <v/>
      </c>
      <c r="O717" s="1626"/>
      <c r="P717" s="1599"/>
      <c r="Q717" s="1541"/>
      <c r="R717" s="1541"/>
      <c r="S717" s="1629" t="str">
        <f t="shared" si="244"/>
        <v/>
      </c>
      <c r="T717" s="1747"/>
      <c r="U717" s="1743"/>
      <c r="V717" s="1526"/>
      <c r="W717" s="1526"/>
      <c r="X717" s="1526"/>
      <c r="Y717" s="1528"/>
      <c r="Z717" s="1526"/>
      <c r="AA717" s="1545"/>
      <c r="AB717" s="1530"/>
      <c r="AC717" s="1805"/>
      <c r="AD717" s="1805"/>
      <c r="AE717" s="1805"/>
      <c r="AF717" s="1805"/>
      <c r="AG717" s="1545"/>
      <c r="AH717" s="1145"/>
    </row>
    <row r="718" spans="1:34" ht="15" customHeight="1">
      <c r="A718" s="580"/>
      <c r="B718" s="1796">
        <f t="shared" si="245"/>
        <v>17</v>
      </c>
      <c r="C718" s="2552"/>
      <c r="D718" s="2615"/>
      <c r="E718" s="2554"/>
      <c r="F718" s="1690" t="s">
        <v>1616</v>
      </c>
      <c r="G718" s="1246"/>
      <c r="H718" s="1540"/>
      <c r="I718" s="1540"/>
      <c r="J718" s="1626"/>
      <c r="K718" s="1599"/>
      <c r="L718" s="1541"/>
      <c r="M718" s="1541"/>
      <c r="N718" s="1629" t="str">
        <f t="shared" si="243"/>
        <v/>
      </c>
      <c r="O718" s="1626"/>
      <c r="P718" s="1599"/>
      <c r="Q718" s="1541"/>
      <c r="R718" s="1541"/>
      <c r="S718" s="1629" t="str">
        <f t="shared" si="244"/>
        <v/>
      </c>
      <c r="T718" s="1747"/>
      <c r="U718" s="1743"/>
      <c r="V718" s="1526"/>
      <c r="W718" s="1526"/>
      <c r="X718" s="1526"/>
      <c r="Y718" s="1528"/>
      <c r="Z718" s="1526"/>
      <c r="AA718" s="1545"/>
      <c r="AB718" s="1530"/>
      <c r="AC718" s="1805"/>
      <c r="AD718" s="1805"/>
      <c r="AE718" s="1805"/>
      <c r="AF718" s="1805"/>
      <c r="AG718" s="1545"/>
      <c r="AH718" s="1145"/>
    </row>
    <row r="719" spans="1:34" ht="15" customHeight="1">
      <c r="A719" s="580"/>
      <c r="B719" s="1796">
        <f t="shared" si="245"/>
        <v>18</v>
      </c>
      <c r="C719" s="2552" t="s">
        <v>1766</v>
      </c>
      <c r="D719" s="2615"/>
      <c r="E719" s="2554" t="s">
        <v>1615</v>
      </c>
      <c r="F719" s="1690" t="s">
        <v>1612</v>
      </c>
      <c r="G719" s="1246"/>
      <c r="H719" s="1540"/>
      <c r="I719" s="1540"/>
      <c r="J719" s="1626"/>
      <c r="K719" s="1599"/>
      <c r="L719" s="1541"/>
      <c r="M719" s="1541"/>
      <c r="N719" s="1629" t="str">
        <f t="shared" si="243"/>
        <v/>
      </c>
      <c r="O719" s="1626"/>
      <c r="P719" s="1599"/>
      <c r="Q719" s="1541"/>
      <c r="R719" s="1541"/>
      <c r="S719" s="1629" t="str">
        <f t="shared" si="244"/>
        <v/>
      </c>
      <c r="T719" s="1747"/>
      <c r="U719" s="1743"/>
      <c r="V719" s="1526"/>
      <c r="W719" s="1526"/>
      <c r="X719" s="1526"/>
      <c r="Y719" s="1528"/>
      <c r="Z719" s="1526"/>
      <c r="AA719" s="1545"/>
      <c r="AB719" s="1530"/>
      <c r="AC719" s="1805"/>
      <c r="AD719" s="1805"/>
      <c r="AE719" s="1805"/>
      <c r="AF719" s="1805"/>
      <c r="AG719" s="1545"/>
      <c r="AH719" s="1145"/>
    </row>
    <row r="720" spans="1:34" ht="15" customHeight="1">
      <c r="A720" s="580"/>
      <c r="B720" s="1796">
        <f t="shared" si="245"/>
        <v>19</v>
      </c>
      <c r="C720" s="2552"/>
      <c r="D720" s="2615"/>
      <c r="E720" s="2554"/>
      <c r="F720" s="1690" t="s">
        <v>1616</v>
      </c>
      <c r="G720" s="1246"/>
      <c r="H720" s="1540"/>
      <c r="I720" s="1540"/>
      <c r="J720" s="1626"/>
      <c r="K720" s="1599"/>
      <c r="L720" s="1541"/>
      <c r="M720" s="1541"/>
      <c r="N720" s="1629" t="str">
        <f t="shared" si="243"/>
        <v/>
      </c>
      <c r="O720" s="1626"/>
      <c r="P720" s="1599"/>
      <c r="Q720" s="1541"/>
      <c r="R720" s="1541"/>
      <c r="S720" s="1629" t="str">
        <f t="shared" si="244"/>
        <v/>
      </c>
      <c r="T720" s="1747"/>
      <c r="U720" s="1743"/>
      <c r="V720" s="1526"/>
      <c r="W720" s="1526"/>
      <c r="X720" s="1526"/>
      <c r="Y720" s="1528"/>
      <c r="Z720" s="1526"/>
      <c r="AA720" s="1545"/>
      <c r="AB720" s="1530"/>
      <c r="AC720" s="1805"/>
      <c r="AD720" s="1805"/>
      <c r="AE720" s="1805"/>
      <c r="AF720" s="1805"/>
      <c r="AG720" s="1545"/>
      <c r="AH720" s="1145"/>
    </row>
    <row r="721" spans="1:34" ht="15" customHeight="1">
      <c r="A721" s="580"/>
      <c r="B721" s="1796">
        <f t="shared" si="245"/>
        <v>20</v>
      </c>
      <c r="C721" s="2552"/>
      <c r="D721" s="2615"/>
      <c r="E721" s="2554" t="s">
        <v>1617</v>
      </c>
      <c r="F721" s="1690" t="s">
        <v>1612</v>
      </c>
      <c r="G721" s="1246"/>
      <c r="H721" s="1540"/>
      <c r="I721" s="1540"/>
      <c r="J721" s="1626"/>
      <c r="K721" s="1599"/>
      <c r="L721" s="1541"/>
      <c r="M721" s="1541"/>
      <c r="N721" s="1629" t="str">
        <f t="shared" si="243"/>
        <v/>
      </c>
      <c r="O721" s="1626"/>
      <c r="P721" s="1599"/>
      <c r="Q721" s="1541"/>
      <c r="R721" s="1541"/>
      <c r="S721" s="1629" t="str">
        <f t="shared" si="244"/>
        <v/>
      </c>
      <c r="T721" s="1747"/>
      <c r="U721" s="1743"/>
      <c r="V721" s="1526"/>
      <c r="W721" s="1526"/>
      <c r="X721" s="1526"/>
      <c r="Y721" s="1528"/>
      <c r="Z721" s="1526"/>
      <c r="AA721" s="1545"/>
      <c r="AB721" s="1530"/>
      <c r="AC721" s="1805"/>
      <c r="AD721" s="1805"/>
      <c r="AE721" s="1805"/>
      <c r="AF721" s="1805"/>
      <c r="AG721" s="1545"/>
      <c r="AH721" s="1145"/>
    </row>
    <row r="722" spans="1:34" ht="15" customHeight="1">
      <c r="A722" s="580"/>
      <c r="B722" s="1796">
        <f t="shared" si="245"/>
        <v>21</v>
      </c>
      <c r="C722" s="2552"/>
      <c r="D722" s="2615"/>
      <c r="E722" s="2554"/>
      <c r="F722" s="1690" t="s">
        <v>1616</v>
      </c>
      <c r="G722" s="1246"/>
      <c r="H722" s="1540"/>
      <c r="I722" s="1540"/>
      <c r="J722" s="1626"/>
      <c r="K722" s="1599"/>
      <c r="L722" s="1541"/>
      <c r="M722" s="1541"/>
      <c r="N722" s="1629" t="str">
        <f t="shared" si="243"/>
        <v/>
      </c>
      <c r="O722" s="1626"/>
      <c r="P722" s="1599"/>
      <c r="Q722" s="1541"/>
      <c r="R722" s="1541"/>
      <c r="S722" s="1629" t="str">
        <f t="shared" si="244"/>
        <v/>
      </c>
      <c r="T722" s="1747"/>
      <c r="U722" s="1743"/>
      <c r="V722" s="1526"/>
      <c r="W722" s="1526"/>
      <c r="X722" s="1526"/>
      <c r="Y722" s="1528"/>
      <c r="Z722" s="1526"/>
      <c r="AA722" s="1545"/>
      <c r="AB722" s="1530"/>
      <c r="AC722" s="1805"/>
      <c r="AD722" s="1805"/>
      <c r="AE722" s="1805"/>
      <c r="AF722" s="1805"/>
      <c r="AG722" s="1545"/>
      <c r="AH722" s="1145"/>
    </row>
    <row r="723" spans="1:34" ht="15" customHeight="1">
      <c r="A723" s="580"/>
      <c r="B723" s="1796">
        <f t="shared" si="245"/>
        <v>22</v>
      </c>
      <c r="C723" s="2622" t="s">
        <v>1773</v>
      </c>
      <c r="D723" s="2615"/>
      <c r="E723" s="2554" t="s">
        <v>1615</v>
      </c>
      <c r="F723" s="1690" t="s">
        <v>1612</v>
      </c>
      <c r="G723" s="1246"/>
      <c r="H723" s="1540"/>
      <c r="I723" s="1540"/>
      <c r="J723" s="1626"/>
      <c r="K723" s="1599"/>
      <c r="L723" s="1541"/>
      <c r="M723" s="1541"/>
      <c r="N723" s="1629" t="str">
        <f t="shared" si="243"/>
        <v/>
      </c>
      <c r="O723" s="1626"/>
      <c r="P723" s="1599"/>
      <c r="Q723" s="1541"/>
      <c r="R723" s="1541"/>
      <c r="S723" s="1629" t="str">
        <f t="shared" si="244"/>
        <v/>
      </c>
      <c r="T723" s="1747"/>
      <c r="U723" s="1743"/>
      <c r="V723" s="1526"/>
      <c r="W723" s="1526"/>
      <c r="X723" s="1526"/>
      <c r="Y723" s="1528"/>
      <c r="Z723" s="1526"/>
      <c r="AA723" s="1545"/>
      <c r="AB723" s="1530"/>
      <c r="AC723" s="1805"/>
      <c r="AD723" s="1805"/>
      <c r="AE723" s="1805"/>
      <c r="AF723" s="1805"/>
      <c r="AG723" s="1545"/>
      <c r="AH723" s="1145"/>
    </row>
    <row r="724" spans="1:34" ht="15" customHeight="1">
      <c r="A724" s="580"/>
      <c r="B724" s="1796">
        <f t="shared" si="245"/>
        <v>23</v>
      </c>
      <c r="C724" s="2617"/>
      <c r="D724" s="2615"/>
      <c r="E724" s="2554"/>
      <c r="F724" s="1690" t="s">
        <v>1616</v>
      </c>
      <c r="G724" s="1246"/>
      <c r="H724" s="1540"/>
      <c r="I724" s="1540"/>
      <c r="J724" s="1626"/>
      <c r="K724" s="1599"/>
      <c r="L724" s="1541"/>
      <c r="M724" s="1541"/>
      <c r="N724" s="1629" t="str">
        <f t="shared" si="243"/>
        <v/>
      </c>
      <c r="O724" s="1626"/>
      <c r="P724" s="1599"/>
      <c r="Q724" s="1541"/>
      <c r="R724" s="1541"/>
      <c r="S724" s="1629" t="str">
        <f t="shared" si="244"/>
        <v/>
      </c>
      <c r="T724" s="1747"/>
      <c r="U724" s="1743"/>
      <c r="V724" s="1526"/>
      <c r="W724" s="1526"/>
      <c r="X724" s="1526"/>
      <c r="Y724" s="1528"/>
      <c r="Z724" s="1526"/>
      <c r="AA724" s="1545"/>
      <c r="AB724" s="1530"/>
      <c r="AC724" s="1805"/>
      <c r="AD724" s="1805"/>
      <c r="AE724" s="1805"/>
      <c r="AF724" s="1805"/>
      <c r="AG724" s="1545"/>
      <c r="AH724" s="1145"/>
    </row>
    <row r="725" spans="1:34" ht="15" customHeight="1">
      <c r="A725" s="580"/>
      <c r="B725" s="1796">
        <f t="shared" si="245"/>
        <v>24</v>
      </c>
      <c r="C725" s="2617"/>
      <c r="D725" s="2615"/>
      <c r="E725" s="2554" t="s">
        <v>1617</v>
      </c>
      <c r="F725" s="1690" t="s">
        <v>1612</v>
      </c>
      <c r="G725" s="1246"/>
      <c r="H725" s="1540"/>
      <c r="I725" s="1540"/>
      <c r="J725" s="1626"/>
      <c r="K725" s="1599"/>
      <c r="L725" s="1541"/>
      <c r="M725" s="1541"/>
      <c r="N725" s="1629" t="str">
        <f t="shared" si="243"/>
        <v/>
      </c>
      <c r="O725" s="1626"/>
      <c r="P725" s="1599"/>
      <c r="Q725" s="1541"/>
      <c r="R725" s="1541"/>
      <c r="S725" s="1629" t="str">
        <f t="shared" si="244"/>
        <v/>
      </c>
      <c r="T725" s="1747"/>
      <c r="U725" s="1743"/>
      <c r="V725" s="1526"/>
      <c r="W725" s="1526"/>
      <c r="X725" s="1526"/>
      <c r="Y725" s="1528"/>
      <c r="Z725" s="1526"/>
      <c r="AA725" s="1545"/>
      <c r="AB725" s="1530"/>
      <c r="AC725" s="1805"/>
      <c r="AD725" s="1805"/>
      <c r="AE725" s="1805"/>
      <c r="AF725" s="1805"/>
      <c r="AG725" s="1545"/>
      <c r="AH725" s="1145"/>
    </row>
    <row r="726" spans="1:34" ht="15" customHeight="1">
      <c r="A726" s="580"/>
      <c r="B726" s="1796">
        <f t="shared" si="245"/>
        <v>25</v>
      </c>
      <c r="C726" s="2617"/>
      <c r="D726" s="2621"/>
      <c r="E726" s="2554"/>
      <c r="F726" s="1690" t="s">
        <v>1616</v>
      </c>
      <c r="G726" s="1246"/>
      <c r="H726" s="1540"/>
      <c r="I726" s="1540"/>
      <c r="J726" s="1626"/>
      <c r="K726" s="1599"/>
      <c r="L726" s="1541"/>
      <c r="M726" s="1541"/>
      <c r="N726" s="1629" t="str">
        <f t="shared" si="243"/>
        <v/>
      </c>
      <c r="O726" s="1626"/>
      <c r="P726" s="1599"/>
      <c r="Q726" s="1541"/>
      <c r="R726" s="1541"/>
      <c r="S726" s="1629" t="str">
        <f t="shared" si="244"/>
        <v/>
      </c>
      <c r="T726" s="1747"/>
      <c r="U726" s="1743"/>
      <c r="V726" s="1526"/>
      <c r="W726" s="1526"/>
      <c r="X726" s="1526"/>
      <c r="Y726" s="1528"/>
      <c r="Z726" s="1526"/>
      <c r="AA726" s="1545"/>
      <c r="AB726" s="1530"/>
      <c r="AC726" s="1805"/>
      <c r="AD726" s="1805"/>
      <c r="AE726" s="1805"/>
      <c r="AF726" s="1805"/>
      <c r="AG726" s="1545"/>
      <c r="AH726" s="1145"/>
    </row>
    <row r="727" spans="1:34" ht="15" customHeight="1">
      <c r="A727" s="580"/>
      <c r="B727" s="1671">
        <f t="shared" si="245"/>
        <v>26</v>
      </c>
      <c r="C727" s="2071" t="s">
        <v>1497</v>
      </c>
      <c r="D727" s="1553"/>
      <c r="E727" s="1554"/>
      <c r="F727" s="1764"/>
      <c r="G727" s="1371">
        <f t="shared" ref="G727:M727" si="246">SUM(G702:G726)</f>
        <v>0</v>
      </c>
      <c r="H727" s="1622">
        <f t="shared" si="246"/>
        <v>0</v>
      </c>
      <c r="I727" s="1622">
        <f t="shared" si="246"/>
        <v>0</v>
      </c>
      <c r="J727" s="1908">
        <f t="shared" si="246"/>
        <v>0</v>
      </c>
      <c r="K727" s="1622">
        <f t="shared" si="246"/>
        <v>0</v>
      </c>
      <c r="L727" s="1622">
        <f t="shared" si="246"/>
        <v>0</v>
      </c>
      <c r="M727" s="1622">
        <f t="shared" si="246"/>
        <v>0</v>
      </c>
      <c r="N727" s="1625" t="str">
        <f t="shared" si="243"/>
        <v/>
      </c>
      <c r="O727" s="1908">
        <f>SUM(O702:O726)</f>
        <v>0</v>
      </c>
      <c r="P727" s="1622">
        <f>SUM(P702:P726)</f>
        <v>0</v>
      </c>
      <c r="Q727" s="1622">
        <f>SUM(Q702:Q726)</f>
        <v>0</v>
      </c>
      <c r="R727" s="1622">
        <f>SUM(R702:R726)</f>
        <v>0</v>
      </c>
      <c r="S727" s="1625" t="str">
        <f t="shared" si="244"/>
        <v/>
      </c>
      <c r="T727" s="1688"/>
      <c r="U727" s="1886"/>
      <c r="V727" s="1568"/>
      <c r="W727" s="1568"/>
      <c r="X727" s="1568"/>
      <c r="Y727" s="1576"/>
      <c r="Z727" s="1568"/>
      <c r="AA727" s="1573"/>
      <c r="AB727" s="1574"/>
      <c r="AC727" s="1805"/>
      <c r="AD727" s="1805"/>
      <c r="AE727" s="1805"/>
      <c r="AF727" s="1805"/>
      <c r="AG727" s="1573"/>
      <c r="AH727" s="1145"/>
    </row>
    <row r="728" spans="1:34" s="965" customFormat="1" ht="45" customHeight="1">
      <c r="A728" s="1452" t="s">
        <v>1706</v>
      </c>
      <c r="B728" s="1807"/>
      <c r="C728" s="1579"/>
      <c r="D728" s="1185"/>
      <c r="E728" s="1185"/>
      <c r="F728" s="1185"/>
      <c r="G728" s="1169"/>
      <c r="H728" s="1185"/>
      <c r="I728" s="1185"/>
      <c r="AC728" s="1805"/>
      <c r="AD728" s="1805"/>
      <c r="AE728" s="1805"/>
      <c r="AF728" s="1805"/>
      <c r="AH728" s="1145"/>
    </row>
    <row r="729" spans="1:34" ht="42.75" customHeight="1">
      <c r="A729" s="1788"/>
      <c r="B729" s="1442"/>
      <c r="C729" s="1961" t="s">
        <v>1759</v>
      </c>
      <c r="D729" s="1845" t="s">
        <v>1733</v>
      </c>
      <c r="E729" s="1783" t="s">
        <v>1611</v>
      </c>
      <c r="F729" s="1783" t="s">
        <v>1612</v>
      </c>
      <c r="G729" s="1720"/>
      <c r="H729" s="1689"/>
      <c r="I729" s="1577"/>
      <c r="J729" s="1719"/>
      <c r="K729" s="1578"/>
      <c r="L729" s="1689"/>
      <c r="M729" s="1689"/>
      <c r="N729" s="1577"/>
      <c r="O729" s="1719"/>
      <c r="P729" s="1578"/>
      <c r="Q729" s="1689"/>
      <c r="R729" s="1689"/>
      <c r="S729" s="1577"/>
      <c r="T729" s="1719"/>
      <c r="U729" s="1578"/>
      <c r="V729" s="1689"/>
      <c r="W729" s="1689"/>
      <c r="X729" s="1689"/>
      <c r="Y729" s="1689"/>
      <c r="Z729" s="1689"/>
      <c r="AA729" s="1689"/>
      <c r="AB729" s="1577"/>
      <c r="AC729" s="1805"/>
      <c r="AD729" s="1805"/>
      <c r="AE729" s="1805"/>
      <c r="AF729" s="1805"/>
      <c r="AG729" s="1577"/>
      <c r="AH729" s="1145"/>
    </row>
    <row r="730" spans="1:34" ht="15" customHeight="1">
      <c r="A730" s="1788"/>
      <c r="B730" s="1671">
        <v>1</v>
      </c>
      <c r="C730" s="1792"/>
      <c r="D730" s="1692" t="s">
        <v>1613</v>
      </c>
      <c r="E730" s="1782"/>
      <c r="F730" s="1784"/>
      <c r="G730" s="1328"/>
      <c r="H730" s="1569"/>
      <c r="I730" s="1569"/>
      <c r="J730" s="1710"/>
      <c r="K730" s="1756"/>
      <c r="L730" s="1570"/>
      <c r="M730" s="1570"/>
      <c r="N730" s="1625" t="str">
        <f t="shared" ref="N730:N755" si="247">IF(K730&gt;0,M730/K730, "")</f>
        <v/>
      </c>
      <c r="O730" s="1710"/>
      <c r="P730" s="1756"/>
      <c r="Q730" s="1570"/>
      <c r="R730" s="1570"/>
      <c r="S730" s="1625" t="str">
        <f t="shared" ref="S730:S755" si="248">IF(P730&gt;0,R730/P730, "")</f>
        <v/>
      </c>
      <c r="T730" s="1710"/>
      <c r="U730" s="1756"/>
      <c r="V730" s="1571"/>
      <c r="W730" s="1572"/>
      <c r="X730" s="1572"/>
      <c r="Y730" s="1570"/>
      <c r="Z730" s="1638" t="str">
        <f t="shared" ref="Z730:Z755" si="249">IF(T730&gt;0,Y730/T730, "")</f>
        <v/>
      </c>
      <c r="AA730" s="1570"/>
      <c r="AB730" s="1711"/>
      <c r="AC730" s="1805"/>
      <c r="AD730" s="1805"/>
      <c r="AE730" s="1805"/>
      <c r="AF730" s="1805"/>
      <c r="AG730" s="1927">
        <f t="shared" ref="AG730:AG755" si="250">T730-U730</f>
        <v>0</v>
      </c>
      <c r="AH730" s="1145"/>
    </row>
    <row r="731" spans="1:34" ht="15" customHeight="1">
      <c r="A731" s="580"/>
      <c r="B731" s="1785">
        <f>B730+1</f>
        <v>2</v>
      </c>
      <c r="C731" s="2616" t="s">
        <v>1772</v>
      </c>
      <c r="D731" s="2614" t="s">
        <v>1614</v>
      </c>
      <c r="E731" s="2554" t="s">
        <v>1615</v>
      </c>
      <c r="F731" s="1690" t="s">
        <v>1612</v>
      </c>
      <c r="G731" s="1246"/>
      <c r="H731" s="1540"/>
      <c r="I731" s="1540"/>
      <c r="J731" s="1626"/>
      <c r="K731" s="1599"/>
      <c r="L731" s="1541"/>
      <c r="M731" s="1541"/>
      <c r="N731" s="1629" t="str">
        <f t="shared" si="247"/>
        <v/>
      </c>
      <c r="O731" s="1626"/>
      <c r="P731" s="1599"/>
      <c r="Q731" s="1541"/>
      <c r="R731" s="1541"/>
      <c r="S731" s="1629" t="str">
        <f t="shared" si="248"/>
        <v/>
      </c>
      <c r="T731" s="1626"/>
      <c r="U731" s="1599"/>
      <c r="V731" s="1542"/>
      <c r="W731" s="1543"/>
      <c r="X731" s="1543"/>
      <c r="Y731" s="1541"/>
      <c r="Z731" s="1635" t="str">
        <f t="shared" si="249"/>
        <v/>
      </c>
      <c r="AA731" s="1541"/>
      <c r="AB731" s="1668"/>
      <c r="AC731" s="1805"/>
      <c r="AD731" s="1805"/>
      <c r="AE731" s="1805"/>
      <c r="AF731" s="1805"/>
      <c r="AG731" s="1910">
        <f t="shared" si="250"/>
        <v>0</v>
      </c>
      <c r="AH731" s="1145"/>
    </row>
    <row r="732" spans="1:34" ht="15" customHeight="1">
      <c r="A732" s="580"/>
      <c r="B732" s="1785">
        <f t="shared" ref="B732:B755" si="251">B731+1</f>
        <v>3</v>
      </c>
      <c r="C732" s="2617"/>
      <c r="D732" s="2615"/>
      <c r="E732" s="2554"/>
      <c r="F732" s="1690" t="s">
        <v>1616</v>
      </c>
      <c r="G732" s="1246"/>
      <c r="H732" s="1540"/>
      <c r="I732" s="1540"/>
      <c r="J732" s="1626"/>
      <c r="K732" s="1599"/>
      <c r="L732" s="1541"/>
      <c r="M732" s="1541"/>
      <c r="N732" s="1629" t="str">
        <f t="shared" si="247"/>
        <v/>
      </c>
      <c r="O732" s="1626"/>
      <c r="P732" s="1599"/>
      <c r="Q732" s="1541"/>
      <c r="R732" s="1541"/>
      <c r="S732" s="1629" t="str">
        <f t="shared" si="248"/>
        <v/>
      </c>
      <c r="T732" s="1626"/>
      <c r="U732" s="1599"/>
      <c r="V732" s="1542"/>
      <c r="W732" s="1543"/>
      <c r="X732" s="1543"/>
      <c r="Y732" s="1541"/>
      <c r="Z732" s="1635" t="str">
        <f t="shared" si="249"/>
        <v/>
      </c>
      <c r="AA732" s="1541"/>
      <c r="AB732" s="1668"/>
      <c r="AC732" s="1805"/>
      <c r="AD732" s="1805"/>
      <c r="AE732" s="1805"/>
      <c r="AF732" s="1805"/>
      <c r="AG732" s="1911">
        <f t="shared" si="250"/>
        <v>0</v>
      </c>
      <c r="AH732" s="1145"/>
    </row>
    <row r="733" spans="1:34" ht="15" customHeight="1">
      <c r="A733" s="580"/>
      <c r="B733" s="1785">
        <f t="shared" si="251"/>
        <v>4</v>
      </c>
      <c r="C733" s="2617"/>
      <c r="D733" s="2615"/>
      <c r="E733" s="2554" t="s">
        <v>1617</v>
      </c>
      <c r="F733" s="1690" t="s">
        <v>1612</v>
      </c>
      <c r="G733" s="1246"/>
      <c r="H733" s="1540"/>
      <c r="I733" s="1540"/>
      <c r="J733" s="1626"/>
      <c r="K733" s="1599"/>
      <c r="L733" s="1541"/>
      <c r="M733" s="1541"/>
      <c r="N733" s="1629" t="str">
        <f t="shared" si="247"/>
        <v/>
      </c>
      <c r="O733" s="1626"/>
      <c r="P733" s="1599"/>
      <c r="Q733" s="1541"/>
      <c r="R733" s="1541"/>
      <c r="S733" s="1629" t="str">
        <f t="shared" si="248"/>
        <v/>
      </c>
      <c r="T733" s="1626"/>
      <c r="U733" s="1599"/>
      <c r="V733" s="1542"/>
      <c r="W733" s="1543"/>
      <c r="X733" s="1543"/>
      <c r="Y733" s="1541"/>
      <c r="Z733" s="1635" t="str">
        <f t="shared" si="249"/>
        <v/>
      </c>
      <c r="AA733" s="1541"/>
      <c r="AB733" s="1668"/>
      <c r="AC733" s="1805"/>
      <c r="AD733" s="1805"/>
      <c r="AE733" s="1805"/>
      <c r="AF733" s="1805"/>
      <c r="AG733" s="1911">
        <f t="shared" si="250"/>
        <v>0</v>
      </c>
      <c r="AH733" s="1145"/>
    </row>
    <row r="734" spans="1:34" ht="15" customHeight="1">
      <c r="A734" s="580"/>
      <c r="B734" s="1785">
        <f t="shared" si="251"/>
        <v>5</v>
      </c>
      <c r="C734" s="2618"/>
      <c r="D734" s="2615"/>
      <c r="E734" s="2554"/>
      <c r="F734" s="1690" t="s">
        <v>1616</v>
      </c>
      <c r="G734" s="1246"/>
      <c r="H734" s="1540"/>
      <c r="I734" s="1540"/>
      <c r="J734" s="1626"/>
      <c r="K734" s="1599"/>
      <c r="L734" s="1541"/>
      <c r="M734" s="1541"/>
      <c r="N734" s="1629" t="str">
        <f t="shared" si="247"/>
        <v/>
      </c>
      <c r="O734" s="1626"/>
      <c r="P734" s="1599"/>
      <c r="Q734" s="1541"/>
      <c r="R734" s="1541"/>
      <c r="S734" s="1629" t="str">
        <f t="shared" si="248"/>
        <v/>
      </c>
      <c r="T734" s="1626"/>
      <c r="U734" s="1599"/>
      <c r="V734" s="1542"/>
      <c r="W734" s="1543"/>
      <c r="X734" s="1543"/>
      <c r="Y734" s="1541"/>
      <c r="Z734" s="1635" t="str">
        <f t="shared" si="249"/>
        <v/>
      </c>
      <c r="AA734" s="1541"/>
      <c r="AB734" s="1668"/>
      <c r="AC734" s="1805"/>
      <c r="AD734" s="1805"/>
      <c r="AE734" s="1805"/>
      <c r="AF734" s="1805"/>
      <c r="AG734" s="1911">
        <f t="shared" si="250"/>
        <v>0</v>
      </c>
      <c r="AH734" s="1145"/>
    </row>
    <row r="735" spans="1:34" ht="15" customHeight="1">
      <c r="A735" s="580"/>
      <c r="B735" s="1785">
        <f t="shared" si="251"/>
        <v>6</v>
      </c>
      <c r="C735" s="2552" t="s">
        <v>1763</v>
      </c>
      <c r="D735" s="2615"/>
      <c r="E735" s="2554" t="s">
        <v>1615</v>
      </c>
      <c r="F735" s="1690" t="s">
        <v>1612</v>
      </c>
      <c r="G735" s="1246"/>
      <c r="H735" s="1540"/>
      <c r="I735" s="1540"/>
      <c r="J735" s="1626"/>
      <c r="K735" s="1599"/>
      <c r="L735" s="1541"/>
      <c r="M735" s="1541"/>
      <c r="N735" s="1629" t="str">
        <f t="shared" si="247"/>
        <v/>
      </c>
      <c r="O735" s="1626"/>
      <c r="P735" s="1599"/>
      <c r="Q735" s="1541"/>
      <c r="R735" s="1541"/>
      <c r="S735" s="1629" t="str">
        <f t="shared" si="248"/>
        <v/>
      </c>
      <c r="T735" s="1626"/>
      <c r="U735" s="1599"/>
      <c r="V735" s="1542"/>
      <c r="W735" s="1543"/>
      <c r="X735" s="1543"/>
      <c r="Y735" s="1541"/>
      <c r="Z735" s="1635" t="str">
        <f t="shared" si="249"/>
        <v/>
      </c>
      <c r="AA735" s="1541"/>
      <c r="AB735" s="1668"/>
      <c r="AC735" s="1805"/>
      <c r="AD735" s="1805"/>
      <c r="AE735" s="1805"/>
      <c r="AF735" s="1805"/>
      <c r="AG735" s="1911">
        <f t="shared" si="250"/>
        <v>0</v>
      </c>
      <c r="AH735" s="1145"/>
    </row>
    <row r="736" spans="1:34" ht="15" customHeight="1">
      <c r="A736" s="580"/>
      <c r="B736" s="1785">
        <f t="shared" si="251"/>
        <v>7</v>
      </c>
      <c r="C736" s="2552"/>
      <c r="D736" s="2615"/>
      <c r="E736" s="2554"/>
      <c r="F736" s="1690" t="s">
        <v>1616</v>
      </c>
      <c r="G736" s="1246"/>
      <c r="H736" s="1540"/>
      <c r="I736" s="1540"/>
      <c r="J736" s="1626"/>
      <c r="K736" s="1599"/>
      <c r="L736" s="1541"/>
      <c r="M736" s="1541"/>
      <c r="N736" s="1629" t="str">
        <f t="shared" si="247"/>
        <v/>
      </c>
      <c r="O736" s="1626"/>
      <c r="P736" s="1599"/>
      <c r="Q736" s="1541"/>
      <c r="R736" s="1541"/>
      <c r="S736" s="1629" t="str">
        <f t="shared" si="248"/>
        <v/>
      </c>
      <c r="T736" s="1626"/>
      <c r="U736" s="1599"/>
      <c r="V736" s="1542"/>
      <c r="W736" s="1543"/>
      <c r="X736" s="1543"/>
      <c r="Y736" s="1541"/>
      <c r="Z736" s="1635" t="str">
        <f t="shared" si="249"/>
        <v/>
      </c>
      <c r="AA736" s="1541"/>
      <c r="AB736" s="1668"/>
      <c r="AC736" s="1805"/>
      <c r="AD736" s="1805"/>
      <c r="AE736" s="1805"/>
      <c r="AF736" s="1805"/>
      <c r="AG736" s="1911">
        <f t="shared" si="250"/>
        <v>0</v>
      </c>
      <c r="AH736" s="1145"/>
    </row>
    <row r="737" spans="1:34" ht="15" customHeight="1">
      <c r="A737" s="580"/>
      <c r="B737" s="1785">
        <f t="shared" si="251"/>
        <v>8</v>
      </c>
      <c r="C737" s="2552"/>
      <c r="D737" s="2615"/>
      <c r="E737" s="2554" t="s">
        <v>1617</v>
      </c>
      <c r="F737" s="1690" t="s">
        <v>1612</v>
      </c>
      <c r="G737" s="1246"/>
      <c r="H737" s="1540"/>
      <c r="I737" s="1540"/>
      <c r="J737" s="1626"/>
      <c r="K737" s="1599"/>
      <c r="L737" s="1541"/>
      <c r="M737" s="1541"/>
      <c r="N737" s="1629" t="str">
        <f t="shared" si="247"/>
        <v/>
      </c>
      <c r="O737" s="1626"/>
      <c r="P737" s="1599"/>
      <c r="Q737" s="1541"/>
      <c r="R737" s="1541"/>
      <c r="S737" s="1629" t="str">
        <f t="shared" si="248"/>
        <v/>
      </c>
      <c r="T737" s="1626"/>
      <c r="U737" s="1599"/>
      <c r="V737" s="1542"/>
      <c r="W737" s="1543"/>
      <c r="X737" s="1543"/>
      <c r="Y737" s="1541"/>
      <c r="Z737" s="1635" t="str">
        <f t="shared" si="249"/>
        <v/>
      </c>
      <c r="AA737" s="1541"/>
      <c r="AB737" s="1668"/>
      <c r="AC737" s="1805"/>
      <c r="AD737" s="1805"/>
      <c r="AE737" s="1805"/>
      <c r="AF737" s="1805"/>
      <c r="AG737" s="1911">
        <f t="shared" si="250"/>
        <v>0</v>
      </c>
      <c r="AH737" s="1145"/>
    </row>
    <row r="738" spans="1:34" ht="15" customHeight="1">
      <c r="A738" s="580"/>
      <c r="B738" s="1785">
        <f t="shared" si="251"/>
        <v>9</v>
      </c>
      <c r="C738" s="2552"/>
      <c r="D738" s="2615"/>
      <c r="E738" s="2554"/>
      <c r="F738" s="1690" t="s">
        <v>1616</v>
      </c>
      <c r="G738" s="1246"/>
      <c r="H738" s="1540"/>
      <c r="I738" s="1540"/>
      <c r="J738" s="1626"/>
      <c r="K738" s="1599"/>
      <c r="L738" s="1541"/>
      <c r="M738" s="1541"/>
      <c r="N738" s="1629" t="str">
        <f t="shared" si="247"/>
        <v/>
      </c>
      <c r="O738" s="1626"/>
      <c r="P738" s="1599"/>
      <c r="Q738" s="1541"/>
      <c r="R738" s="1541"/>
      <c r="S738" s="1629" t="str">
        <f t="shared" si="248"/>
        <v/>
      </c>
      <c r="T738" s="1626"/>
      <c r="U738" s="1599"/>
      <c r="V738" s="1542"/>
      <c r="W738" s="1543"/>
      <c r="X738" s="1543"/>
      <c r="Y738" s="1541"/>
      <c r="Z738" s="1635" t="str">
        <f t="shared" si="249"/>
        <v/>
      </c>
      <c r="AA738" s="1541"/>
      <c r="AB738" s="1668"/>
      <c r="AC738" s="1805"/>
      <c r="AD738" s="1805"/>
      <c r="AE738" s="1805"/>
      <c r="AF738" s="1805"/>
      <c r="AG738" s="1911">
        <f t="shared" si="250"/>
        <v>0</v>
      </c>
      <c r="AH738" s="1145"/>
    </row>
    <row r="739" spans="1:34" ht="15" customHeight="1">
      <c r="A739" s="580"/>
      <c r="B739" s="1785">
        <f t="shared" si="251"/>
        <v>10</v>
      </c>
      <c r="C739" s="2552" t="s">
        <v>1764</v>
      </c>
      <c r="D739" s="2615"/>
      <c r="E739" s="2554" t="s">
        <v>1615</v>
      </c>
      <c r="F739" s="1690" t="s">
        <v>1612</v>
      </c>
      <c r="G739" s="1246"/>
      <c r="H739" s="1540"/>
      <c r="I739" s="1540"/>
      <c r="J739" s="1626"/>
      <c r="K739" s="1599"/>
      <c r="L739" s="1541"/>
      <c r="M739" s="1541"/>
      <c r="N739" s="1629" t="str">
        <f t="shared" si="247"/>
        <v/>
      </c>
      <c r="O739" s="1626"/>
      <c r="P739" s="1599"/>
      <c r="Q739" s="1541"/>
      <c r="R739" s="1541"/>
      <c r="S739" s="1629" t="str">
        <f t="shared" si="248"/>
        <v/>
      </c>
      <c r="T739" s="1626"/>
      <c r="U739" s="1599"/>
      <c r="V739" s="1542"/>
      <c r="W739" s="1543"/>
      <c r="X739" s="1543"/>
      <c r="Y739" s="1541"/>
      <c r="Z739" s="1635" t="str">
        <f t="shared" si="249"/>
        <v/>
      </c>
      <c r="AA739" s="1541"/>
      <c r="AB739" s="1668"/>
      <c r="AC739" s="1805"/>
      <c r="AD739" s="1805"/>
      <c r="AE739" s="1805"/>
      <c r="AF739" s="1805"/>
      <c r="AG739" s="1911">
        <f t="shared" si="250"/>
        <v>0</v>
      </c>
      <c r="AH739" s="1145"/>
    </row>
    <row r="740" spans="1:34" ht="15" customHeight="1">
      <c r="A740" s="580"/>
      <c r="B740" s="1785">
        <f t="shared" si="251"/>
        <v>11</v>
      </c>
      <c r="C740" s="2552"/>
      <c r="D740" s="2615"/>
      <c r="E740" s="2554"/>
      <c r="F740" s="1690" t="s">
        <v>1616</v>
      </c>
      <c r="G740" s="1246"/>
      <c r="H740" s="1540"/>
      <c r="I740" s="1540"/>
      <c r="J740" s="1626"/>
      <c r="K740" s="1599"/>
      <c r="L740" s="1541"/>
      <c r="M740" s="1541"/>
      <c r="N740" s="1629" t="str">
        <f t="shared" si="247"/>
        <v/>
      </c>
      <c r="O740" s="1626"/>
      <c r="P740" s="1599"/>
      <c r="Q740" s="1541"/>
      <c r="R740" s="1541"/>
      <c r="S740" s="1629" t="str">
        <f t="shared" si="248"/>
        <v/>
      </c>
      <c r="T740" s="1626"/>
      <c r="U740" s="1599"/>
      <c r="V740" s="1542"/>
      <c r="W740" s="1543"/>
      <c r="X740" s="1543"/>
      <c r="Y740" s="1541"/>
      <c r="Z740" s="1635" t="str">
        <f t="shared" si="249"/>
        <v/>
      </c>
      <c r="AA740" s="1541"/>
      <c r="AB740" s="1668"/>
      <c r="AC740" s="1805"/>
      <c r="AD740" s="1805"/>
      <c r="AE740" s="1805"/>
      <c r="AF740" s="1805"/>
      <c r="AG740" s="1911">
        <f t="shared" si="250"/>
        <v>0</v>
      </c>
      <c r="AH740" s="1145"/>
    </row>
    <row r="741" spans="1:34" ht="15" customHeight="1">
      <c r="A741" s="580"/>
      <c r="B741" s="1785">
        <f t="shared" si="251"/>
        <v>12</v>
      </c>
      <c r="C741" s="2552"/>
      <c r="D741" s="2615"/>
      <c r="E741" s="2554" t="s">
        <v>1617</v>
      </c>
      <c r="F741" s="1690" t="s">
        <v>1612</v>
      </c>
      <c r="G741" s="1246"/>
      <c r="H741" s="1540"/>
      <c r="I741" s="1540"/>
      <c r="J741" s="1626"/>
      <c r="K741" s="1599"/>
      <c r="L741" s="1541"/>
      <c r="M741" s="1541"/>
      <c r="N741" s="1629" t="str">
        <f t="shared" si="247"/>
        <v/>
      </c>
      <c r="O741" s="1626"/>
      <c r="P741" s="1599"/>
      <c r="Q741" s="1541"/>
      <c r="R741" s="1541"/>
      <c r="S741" s="1629" t="str">
        <f t="shared" si="248"/>
        <v/>
      </c>
      <c r="T741" s="1626"/>
      <c r="U741" s="1599"/>
      <c r="V741" s="1542"/>
      <c r="W741" s="1543"/>
      <c r="X741" s="1543"/>
      <c r="Y741" s="1541"/>
      <c r="Z741" s="1635" t="str">
        <f t="shared" si="249"/>
        <v/>
      </c>
      <c r="AA741" s="1541"/>
      <c r="AB741" s="1668"/>
      <c r="AC741" s="1805"/>
      <c r="AD741" s="1805"/>
      <c r="AE741" s="1805"/>
      <c r="AF741" s="1805"/>
      <c r="AG741" s="1911">
        <f t="shared" si="250"/>
        <v>0</v>
      </c>
      <c r="AH741" s="1145"/>
    </row>
    <row r="742" spans="1:34" ht="15" customHeight="1">
      <c r="A742" s="580"/>
      <c r="B742" s="1785">
        <f t="shared" si="251"/>
        <v>13</v>
      </c>
      <c r="C742" s="2552"/>
      <c r="D742" s="2615"/>
      <c r="E742" s="2554"/>
      <c r="F742" s="1690" t="s">
        <v>1616</v>
      </c>
      <c r="G742" s="1246"/>
      <c r="H742" s="1540"/>
      <c r="I742" s="1540"/>
      <c r="J742" s="1626"/>
      <c r="K742" s="1599"/>
      <c r="L742" s="1541"/>
      <c r="M742" s="1541"/>
      <c r="N742" s="1629" t="str">
        <f t="shared" si="247"/>
        <v/>
      </c>
      <c r="O742" s="1626"/>
      <c r="P742" s="1599"/>
      <c r="Q742" s="1541"/>
      <c r="R742" s="1541"/>
      <c r="S742" s="1629" t="str">
        <f t="shared" si="248"/>
        <v/>
      </c>
      <c r="T742" s="1626"/>
      <c r="U742" s="1599"/>
      <c r="V742" s="1542"/>
      <c r="W742" s="1543"/>
      <c r="X742" s="1543"/>
      <c r="Y742" s="1541"/>
      <c r="Z742" s="1635" t="str">
        <f t="shared" si="249"/>
        <v/>
      </c>
      <c r="AA742" s="1541"/>
      <c r="AB742" s="1668"/>
      <c r="AC742" s="1805"/>
      <c r="AD742" s="1805"/>
      <c r="AE742" s="1805"/>
      <c r="AF742" s="1805"/>
      <c r="AG742" s="1911">
        <f t="shared" si="250"/>
        <v>0</v>
      </c>
      <c r="AH742" s="1145"/>
    </row>
    <row r="743" spans="1:34" ht="15" customHeight="1">
      <c r="A743" s="580"/>
      <c r="B743" s="1785">
        <f t="shared" si="251"/>
        <v>14</v>
      </c>
      <c r="C743" s="2552" t="s">
        <v>1765</v>
      </c>
      <c r="D743" s="2615"/>
      <c r="E743" s="2554" t="s">
        <v>1615</v>
      </c>
      <c r="F743" s="1690" t="s">
        <v>1612</v>
      </c>
      <c r="G743" s="1246"/>
      <c r="H743" s="1540"/>
      <c r="I743" s="1540"/>
      <c r="J743" s="1626"/>
      <c r="K743" s="1599"/>
      <c r="L743" s="1541"/>
      <c r="M743" s="1541"/>
      <c r="N743" s="1629" t="str">
        <f t="shared" si="247"/>
        <v/>
      </c>
      <c r="O743" s="1626"/>
      <c r="P743" s="1599"/>
      <c r="Q743" s="1541"/>
      <c r="R743" s="1541"/>
      <c r="S743" s="1629" t="str">
        <f t="shared" si="248"/>
        <v/>
      </c>
      <c r="T743" s="1626"/>
      <c r="U743" s="1599"/>
      <c r="V743" s="1542"/>
      <c r="W743" s="1543"/>
      <c r="X743" s="1543"/>
      <c r="Y743" s="1541"/>
      <c r="Z743" s="1635" t="str">
        <f t="shared" si="249"/>
        <v/>
      </c>
      <c r="AA743" s="1541"/>
      <c r="AB743" s="1668"/>
      <c r="AC743" s="1805"/>
      <c r="AD743" s="1805"/>
      <c r="AE743" s="1805"/>
      <c r="AF743" s="1805"/>
      <c r="AG743" s="1911">
        <f t="shared" si="250"/>
        <v>0</v>
      </c>
      <c r="AH743" s="1145"/>
    </row>
    <row r="744" spans="1:34" ht="15" customHeight="1">
      <c r="A744" s="580"/>
      <c r="B744" s="1785">
        <f t="shared" si="251"/>
        <v>15</v>
      </c>
      <c r="C744" s="2552"/>
      <c r="D744" s="2615"/>
      <c r="E744" s="2554"/>
      <c r="F744" s="1690" t="s">
        <v>1616</v>
      </c>
      <c r="G744" s="1246"/>
      <c r="H744" s="1540"/>
      <c r="I744" s="1540"/>
      <c r="J744" s="1626"/>
      <c r="K744" s="1599"/>
      <c r="L744" s="1541"/>
      <c r="M744" s="1541"/>
      <c r="N744" s="1629" t="str">
        <f t="shared" si="247"/>
        <v/>
      </c>
      <c r="O744" s="1626"/>
      <c r="P744" s="1599"/>
      <c r="Q744" s="1541"/>
      <c r="R744" s="1541"/>
      <c r="S744" s="1629" t="str">
        <f t="shared" si="248"/>
        <v/>
      </c>
      <c r="T744" s="1626"/>
      <c r="U744" s="1599"/>
      <c r="V744" s="1542"/>
      <c r="W744" s="1543"/>
      <c r="X744" s="1543"/>
      <c r="Y744" s="1541"/>
      <c r="Z744" s="1635" t="str">
        <f t="shared" si="249"/>
        <v/>
      </c>
      <c r="AA744" s="1541"/>
      <c r="AB744" s="1668"/>
      <c r="AC744" s="1805"/>
      <c r="AD744" s="1805"/>
      <c r="AE744" s="1805"/>
      <c r="AF744" s="1805"/>
      <c r="AG744" s="1911">
        <f t="shared" si="250"/>
        <v>0</v>
      </c>
      <c r="AH744" s="1145"/>
    </row>
    <row r="745" spans="1:34" ht="15" customHeight="1">
      <c r="A745" s="580"/>
      <c r="B745" s="1785">
        <f t="shared" si="251"/>
        <v>16</v>
      </c>
      <c r="C745" s="2552"/>
      <c r="D745" s="2615"/>
      <c r="E745" s="2554" t="s">
        <v>1617</v>
      </c>
      <c r="F745" s="1690" t="s">
        <v>1612</v>
      </c>
      <c r="G745" s="1246"/>
      <c r="H745" s="1540"/>
      <c r="I745" s="1540"/>
      <c r="J745" s="1626"/>
      <c r="K745" s="1599"/>
      <c r="L745" s="1541"/>
      <c r="M745" s="1541"/>
      <c r="N745" s="1629" t="str">
        <f t="shared" si="247"/>
        <v/>
      </c>
      <c r="O745" s="1626"/>
      <c r="P745" s="1599"/>
      <c r="Q745" s="1541"/>
      <c r="R745" s="1541"/>
      <c r="S745" s="1629" t="str">
        <f t="shared" si="248"/>
        <v/>
      </c>
      <c r="T745" s="1626"/>
      <c r="U745" s="1599"/>
      <c r="V745" s="1542"/>
      <c r="W745" s="1543"/>
      <c r="X745" s="1543"/>
      <c r="Y745" s="1541"/>
      <c r="Z745" s="1635" t="str">
        <f t="shared" si="249"/>
        <v/>
      </c>
      <c r="AA745" s="1541"/>
      <c r="AB745" s="1668"/>
      <c r="AC745" s="1805"/>
      <c r="AD745" s="1805"/>
      <c r="AE745" s="1805"/>
      <c r="AF745" s="1805"/>
      <c r="AG745" s="1911">
        <f t="shared" si="250"/>
        <v>0</v>
      </c>
      <c r="AH745" s="1145"/>
    </row>
    <row r="746" spans="1:34" ht="15" customHeight="1">
      <c r="A746" s="580"/>
      <c r="B746" s="1785">
        <f t="shared" si="251"/>
        <v>17</v>
      </c>
      <c r="C746" s="2552"/>
      <c r="D746" s="2615"/>
      <c r="E746" s="2554"/>
      <c r="F746" s="1690" t="s">
        <v>1616</v>
      </c>
      <c r="G746" s="1246"/>
      <c r="H746" s="1540"/>
      <c r="I746" s="1540"/>
      <c r="J746" s="1626"/>
      <c r="K746" s="1599"/>
      <c r="L746" s="1541"/>
      <c r="M746" s="1541"/>
      <c r="N746" s="1629" t="str">
        <f t="shared" si="247"/>
        <v/>
      </c>
      <c r="O746" s="1626"/>
      <c r="P746" s="1599"/>
      <c r="Q746" s="1541"/>
      <c r="R746" s="1541"/>
      <c r="S746" s="1629" t="str">
        <f t="shared" si="248"/>
        <v/>
      </c>
      <c r="T746" s="1626"/>
      <c r="U746" s="1599"/>
      <c r="V746" s="1542"/>
      <c r="W746" s="1543"/>
      <c r="X746" s="1543"/>
      <c r="Y746" s="1541"/>
      <c r="Z746" s="1635" t="str">
        <f t="shared" si="249"/>
        <v/>
      </c>
      <c r="AA746" s="1541"/>
      <c r="AB746" s="1668"/>
      <c r="AC746" s="1805"/>
      <c r="AD746" s="1805"/>
      <c r="AE746" s="1805"/>
      <c r="AF746" s="1805"/>
      <c r="AG746" s="1911">
        <f t="shared" si="250"/>
        <v>0</v>
      </c>
      <c r="AH746" s="1145"/>
    </row>
    <row r="747" spans="1:34" ht="15" customHeight="1">
      <c r="A747" s="580"/>
      <c r="B747" s="1785">
        <f t="shared" si="251"/>
        <v>18</v>
      </c>
      <c r="C747" s="2552" t="s">
        <v>1766</v>
      </c>
      <c r="D747" s="2615"/>
      <c r="E747" s="2554" t="s">
        <v>1615</v>
      </c>
      <c r="F747" s="1690" t="s">
        <v>1612</v>
      </c>
      <c r="G747" s="1246"/>
      <c r="H747" s="1540"/>
      <c r="I747" s="1540"/>
      <c r="J747" s="1626"/>
      <c r="K747" s="1599"/>
      <c r="L747" s="1541"/>
      <c r="M747" s="1541"/>
      <c r="N747" s="1629" t="str">
        <f t="shared" si="247"/>
        <v/>
      </c>
      <c r="O747" s="1626"/>
      <c r="P747" s="1599"/>
      <c r="Q747" s="1541"/>
      <c r="R747" s="1541"/>
      <c r="S747" s="1629" t="str">
        <f t="shared" si="248"/>
        <v/>
      </c>
      <c r="T747" s="1626"/>
      <c r="U747" s="1599"/>
      <c r="V747" s="1542"/>
      <c r="W747" s="1543"/>
      <c r="X747" s="1543"/>
      <c r="Y747" s="1541"/>
      <c r="Z747" s="1635" t="str">
        <f t="shared" si="249"/>
        <v/>
      </c>
      <c r="AA747" s="1541"/>
      <c r="AB747" s="1668"/>
      <c r="AC747" s="1805"/>
      <c r="AD747" s="1805"/>
      <c r="AE747" s="1805"/>
      <c r="AF747" s="1805"/>
      <c r="AG747" s="1911">
        <f t="shared" si="250"/>
        <v>0</v>
      </c>
      <c r="AH747" s="1145"/>
    </row>
    <row r="748" spans="1:34" ht="15" customHeight="1">
      <c r="A748" s="580"/>
      <c r="B748" s="1785">
        <f t="shared" si="251"/>
        <v>19</v>
      </c>
      <c r="C748" s="2552"/>
      <c r="D748" s="2615"/>
      <c r="E748" s="2554"/>
      <c r="F748" s="1690" t="s">
        <v>1616</v>
      </c>
      <c r="G748" s="1246"/>
      <c r="H748" s="1540"/>
      <c r="I748" s="1540"/>
      <c r="J748" s="1626"/>
      <c r="K748" s="1599"/>
      <c r="L748" s="1541"/>
      <c r="M748" s="1541"/>
      <c r="N748" s="1629" t="str">
        <f t="shared" si="247"/>
        <v/>
      </c>
      <c r="O748" s="1626"/>
      <c r="P748" s="1599"/>
      <c r="Q748" s="1541"/>
      <c r="R748" s="1541"/>
      <c r="S748" s="1629" t="str">
        <f t="shared" si="248"/>
        <v/>
      </c>
      <c r="T748" s="1626"/>
      <c r="U748" s="1599"/>
      <c r="V748" s="1542"/>
      <c r="W748" s="1543"/>
      <c r="X748" s="1543"/>
      <c r="Y748" s="1541"/>
      <c r="Z748" s="1635" t="str">
        <f t="shared" si="249"/>
        <v/>
      </c>
      <c r="AA748" s="1541"/>
      <c r="AB748" s="1668"/>
      <c r="AC748" s="1805"/>
      <c r="AD748" s="1805"/>
      <c r="AE748" s="1805"/>
      <c r="AF748" s="1805"/>
      <c r="AG748" s="1911">
        <f t="shared" si="250"/>
        <v>0</v>
      </c>
      <c r="AH748" s="1145"/>
    </row>
    <row r="749" spans="1:34" ht="15" customHeight="1">
      <c r="A749" s="580"/>
      <c r="B749" s="1785">
        <f t="shared" si="251"/>
        <v>20</v>
      </c>
      <c r="C749" s="2552"/>
      <c r="D749" s="2615"/>
      <c r="E749" s="2554" t="s">
        <v>1617</v>
      </c>
      <c r="F749" s="1690" t="s">
        <v>1612</v>
      </c>
      <c r="G749" s="1246"/>
      <c r="H749" s="1540"/>
      <c r="I749" s="1540"/>
      <c r="J749" s="1626"/>
      <c r="K749" s="1599"/>
      <c r="L749" s="1541"/>
      <c r="M749" s="1541"/>
      <c r="N749" s="1629" t="str">
        <f t="shared" si="247"/>
        <v/>
      </c>
      <c r="O749" s="1626"/>
      <c r="P749" s="1599"/>
      <c r="Q749" s="1541"/>
      <c r="R749" s="1541"/>
      <c r="S749" s="1629" t="str">
        <f t="shared" si="248"/>
        <v/>
      </c>
      <c r="T749" s="1626"/>
      <c r="U749" s="1599"/>
      <c r="V749" s="1542"/>
      <c r="W749" s="1543"/>
      <c r="X749" s="1543"/>
      <c r="Y749" s="1541"/>
      <c r="Z749" s="1635" t="str">
        <f t="shared" si="249"/>
        <v/>
      </c>
      <c r="AA749" s="1541"/>
      <c r="AB749" s="1668"/>
      <c r="AC749" s="1805"/>
      <c r="AD749" s="1805"/>
      <c r="AE749" s="1805"/>
      <c r="AF749" s="1805"/>
      <c r="AG749" s="1911">
        <f t="shared" si="250"/>
        <v>0</v>
      </c>
      <c r="AH749" s="1145"/>
    </row>
    <row r="750" spans="1:34" ht="15" customHeight="1">
      <c r="A750" s="580"/>
      <c r="B750" s="1785">
        <f t="shared" si="251"/>
        <v>21</v>
      </c>
      <c r="C750" s="2552"/>
      <c r="D750" s="2615"/>
      <c r="E750" s="2554"/>
      <c r="F750" s="1690" t="s">
        <v>1616</v>
      </c>
      <c r="G750" s="1246"/>
      <c r="H750" s="1540"/>
      <c r="I750" s="1540"/>
      <c r="J750" s="1626"/>
      <c r="K750" s="1599"/>
      <c r="L750" s="1541"/>
      <c r="M750" s="1541"/>
      <c r="N750" s="1629" t="str">
        <f t="shared" si="247"/>
        <v/>
      </c>
      <c r="O750" s="1626"/>
      <c r="P750" s="1599"/>
      <c r="Q750" s="1541"/>
      <c r="R750" s="1541"/>
      <c r="S750" s="1629" t="str">
        <f t="shared" si="248"/>
        <v/>
      </c>
      <c r="T750" s="1626"/>
      <c r="U750" s="1599"/>
      <c r="V750" s="1542"/>
      <c r="W750" s="1543"/>
      <c r="X750" s="1543"/>
      <c r="Y750" s="1541"/>
      <c r="Z750" s="1635" t="str">
        <f t="shared" si="249"/>
        <v/>
      </c>
      <c r="AA750" s="1541"/>
      <c r="AB750" s="1668"/>
      <c r="AC750" s="1805"/>
      <c r="AD750" s="1805"/>
      <c r="AE750" s="1805"/>
      <c r="AF750" s="1805"/>
      <c r="AG750" s="1911">
        <f t="shared" si="250"/>
        <v>0</v>
      </c>
      <c r="AH750" s="1145"/>
    </row>
    <row r="751" spans="1:34" ht="15" customHeight="1">
      <c r="A751" s="580"/>
      <c r="B751" s="1785">
        <f t="shared" si="251"/>
        <v>22</v>
      </c>
      <c r="C751" s="2622" t="s">
        <v>1773</v>
      </c>
      <c r="D751" s="2615"/>
      <c r="E751" s="2554" t="s">
        <v>1615</v>
      </c>
      <c r="F751" s="1690" t="s">
        <v>1612</v>
      </c>
      <c r="G751" s="1246"/>
      <c r="H751" s="1540"/>
      <c r="I751" s="1540"/>
      <c r="J751" s="1626"/>
      <c r="K751" s="1599"/>
      <c r="L751" s="1541"/>
      <c r="M751" s="1541"/>
      <c r="N751" s="1629" t="str">
        <f t="shared" si="247"/>
        <v/>
      </c>
      <c r="O751" s="1626"/>
      <c r="P751" s="1599"/>
      <c r="Q751" s="1541"/>
      <c r="R751" s="1541"/>
      <c r="S751" s="1629" t="str">
        <f t="shared" si="248"/>
        <v/>
      </c>
      <c r="T751" s="1626"/>
      <c r="U751" s="1599"/>
      <c r="V751" s="1542"/>
      <c r="W751" s="1543"/>
      <c r="X751" s="1543"/>
      <c r="Y751" s="1541"/>
      <c r="Z751" s="1635" t="str">
        <f t="shared" si="249"/>
        <v/>
      </c>
      <c r="AA751" s="1541"/>
      <c r="AB751" s="1668"/>
      <c r="AC751" s="1805"/>
      <c r="AD751" s="1805"/>
      <c r="AE751" s="1805"/>
      <c r="AF751" s="1805"/>
      <c r="AG751" s="1911">
        <f t="shared" si="250"/>
        <v>0</v>
      </c>
      <c r="AH751" s="1145"/>
    </row>
    <row r="752" spans="1:34" ht="15" customHeight="1">
      <c r="A752" s="580"/>
      <c r="B752" s="1785">
        <f t="shared" si="251"/>
        <v>23</v>
      </c>
      <c r="C752" s="2617"/>
      <c r="D752" s="2615"/>
      <c r="E752" s="2554"/>
      <c r="F752" s="1690" t="s">
        <v>1616</v>
      </c>
      <c r="G752" s="1246"/>
      <c r="H752" s="1540"/>
      <c r="I752" s="1540"/>
      <c r="J752" s="1626"/>
      <c r="K752" s="1599"/>
      <c r="L752" s="1541"/>
      <c r="M752" s="1541"/>
      <c r="N752" s="1629" t="str">
        <f t="shared" si="247"/>
        <v/>
      </c>
      <c r="O752" s="1626"/>
      <c r="P752" s="1599"/>
      <c r="Q752" s="1541"/>
      <c r="R752" s="1541"/>
      <c r="S752" s="1629" t="str">
        <f t="shared" si="248"/>
        <v/>
      </c>
      <c r="T752" s="1626"/>
      <c r="U752" s="1599"/>
      <c r="V752" s="1542"/>
      <c r="W752" s="1543"/>
      <c r="X752" s="1543"/>
      <c r="Y752" s="1541"/>
      <c r="Z752" s="1635" t="str">
        <f t="shared" si="249"/>
        <v/>
      </c>
      <c r="AA752" s="1541"/>
      <c r="AB752" s="1668"/>
      <c r="AC752" s="1805"/>
      <c r="AD752" s="1805"/>
      <c r="AE752" s="1805"/>
      <c r="AF752" s="1805"/>
      <c r="AG752" s="1911">
        <f t="shared" si="250"/>
        <v>0</v>
      </c>
      <c r="AH752" s="1145"/>
    </row>
    <row r="753" spans="1:34" ht="15" customHeight="1">
      <c r="A753" s="580"/>
      <c r="B753" s="1785">
        <f t="shared" si="251"/>
        <v>24</v>
      </c>
      <c r="C753" s="2617"/>
      <c r="D753" s="2615"/>
      <c r="E753" s="2554" t="s">
        <v>1617</v>
      </c>
      <c r="F753" s="1690" t="s">
        <v>1612</v>
      </c>
      <c r="G753" s="1246"/>
      <c r="H753" s="1540"/>
      <c r="I753" s="1540"/>
      <c r="J753" s="1626"/>
      <c r="K753" s="1599"/>
      <c r="L753" s="1541"/>
      <c r="M753" s="1541"/>
      <c r="N753" s="1629" t="str">
        <f t="shared" si="247"/>
        <v/>
      </c>
      <c r="O753" s="1626"/>
      <c r="P753" s="1599"/>
      <c r="Q753" s="1541"/>
      <c r="R753" s="1541"/>
      <c r="S753" s="1629" t="str">
        <f t="shared" si="248"/>
        <v/>
      </c>
      <c r="T753" s="1626"/>
      <c r="U753" s="1599"/>
      <c r="V753" s="1542"/>
      <c r="W753" s="1543"/>
      <c r="X753" s="1543"/>
      <c r="Y753" s="1541"/>
      <c r="Z753" s="1635" t="str">
        <f t="shared" si="249"/>
        <v/>
      </c>
      <c r="AA753" s="1541"/>
      <c r="AB753" s="1668"/>
      <c r="AC753" s="1805"/>
      <c r="AD753" s="1805"/>
      <c r="AE753" s="1805"/>
      <c r="AF753" s="1805"/>
      <c r="AG753" s="1911">
        <f t="shared" si="250"/>
        <v>0</v>
      </c>
      <c r="AH753" s="1145"/>
    </row>
    <row r="754" spans="1:34" ht="15" customHeight="1">
      <c r="A754" s="580"/>
      <c r="B754" s="1837">
        <f t="shared" si="251"/>
        <v>25</v>
      </c>
      <c r="C754" s="2617"/>
      <c r="D754" s="2615"/>
      <c r="E754" s="2557"/>
      <c r="F754" s="1875" t="s">
        <v>1616</v>
      </c>
      <c r="G754" s="1331"/>
      <c r="H754" s="1580"/>
      <c r="I754" s="1580"/>
      <c r="J754" s="1630"/>
      <c r="K754" s="1751"/>
      <c r="L754" s="1631"/>
      <c r="M754" s="1631"/>
      <c r="N754" s="1632" t="str">
        <f t="shared" si="247"/>
        <v/>
      </c>
      <c r="O754" s="1630"/>
      <c r="P754" s="1751"/>
      <c r="Q754" s="1631"/>
      <c r="R754" s="1631"/>
      <c r="S754" s="1632" t="str">
        <f t="shared" si="248"/>
        <v/>
      </c>
      <c r="T754" s="1630"/>
      <c r="U754" s="1751"/>
      <c r="V754" s="1594"/>
      <c r="W754" s="1595"/>
      <c r="X754" s="1595"/>
      <c r="Y754" s="1631"/>
      <c r="Z754" s="1636" t="str">
        <f t="shared" si="249"/>
        <v/>
      </c>
      <c r="AA754" s="1631"/>
      <c r="AB754" s="1670"/>
      <c r="AC754" s="1805"/>
      <c r="AD754" s="1805"/>
      <c r="AE754" s="1805"/>
      <c r="AF754" s="1805"/>
      <c r="AG754" s="1912">
        <f t="shared" si="250"/>
        <v>0</v>
      </c>
      <c r="AH754" s="1145"/>
    </row>
    <row r="755" spans="1:34" ht="15" customHeight="1">
      <c r="A755" s="580"/>
      <c r="B755" s="1671">
        <f t="shared" si="251"/>
        <v>26</v>
      </c>
      <c r="C755" s="1834" t="s">
        <v>1497</v>
      </c>
      <c r="D755" s="1553"/>
      <c r="E755" s="1554"/>
      <c r="F755" s="1764"/>
      <c r="G755" s="1371">
        <f t="shared" ref="G755:M755" si="252">SUM(G730:G754)</f>
        <v>0</v>
      </c>
      <c r="H755" s="1622">
        <f t="shared" si="252"/>
        <v>0</v>
      </c>
      <c r="I755" s="1622">
        <f t="shared" si="252"/>
        <v>0</v>
      </c>
      <c r="J755" s="1908">
        <f t="shared" si="252"/>
        <v>0</v>
      </c>
      <c r="K755" s="1622">
        <f t="shared" si="252"/>
        <v>0</v>
      </c>
      <c r="L755" s="1622">
        <f t="shared" si="252"/>
        <v>0</v>
      </c>
      <c r="M755" s="1622">
        <f t="shared" si="252"/>
        <v>0</v>
      </c>
      <c r="N755" s="1625" t="str">
        <f t="shared" si="247"/>
        <v/>
      </c>
      <c r="O755" s="1908">
        <f>SUM(O730:O754)</f>
        <v>0</v>
      </c>
      <c r="P755" s="1622">
        <f>SUM(P730:P754)</f>
        <v>0</v>
      </c>
      <c r="Q755" s="1622">
        <f>SUM(Q730:Q754)</f>
        <v>0</v>
      </c>
      <c r="R755" s="1622">
        <f>SUM(R730:R754)</f>
        <v>0</v>
      </c>
      <c r="S755" s="1625" t="str">
        <f t="shared" si="248"/>
        <v/>
      </c>
      <c r="T755" s="1637">
        <f>SUM(T730:T754)</f>
        <v>0</v>
      </c>
      <c r="U755" s="1641">
        <f>SUM(U730:U754)</f>
        <v>0</v>
      </c>
      <c r="V755" s="2100" t="str">
        <f>IF(T755&gt;0, SUMPRODUCT(T730:T754,V730:V754)/T755, "")</f>
        <v/>
      </c>
      <c r="W755" s="2102" t="str">
        <f>IF(AG755&gt;0, SUMPRODUCT(AG730:AG754,W730:W754)/AG755, "")</f>
        <v/>
      </c>
      <c r="X755" s="2102" t="str">
        <f>IF(U755&gt;0, SUMPRODUCT(U730:U754,X730:X754)/U755, "")</f>
        <v/>
      </c>
      <c r="Y755" s="1622">
        <f>SUM(Y730:Y754)</f>
        <v>0</v>
      </c>
      <c r="Z755" s="1638" t="str">
        <f t="shared" si="249"/>
        <v/>
      </c>
      <c r="AA755" s="1622">
        <f>SUM(AA730:AA754)</f>
        <v>0</v>
      </c>
      <c r="AB755" s="1623">
        <f>SUM(AB730:AB754)</f>
        <v>0</v>
      </c>
      <c r="AC755" s="1805"/>
      <c r="AD755" s="1805"/>
      <c r="AE755" s="1805"/>
      <c r="AF755" s="1805"/>
      <c r="AG755" s="1928">
        <f t="shared" si="250"/>
        <v>0</v>
      </c>
      <c r="AH755" s="1145"/>
    </row>
    <row r="756" spans="1:34" s="965" customFormat="1" ht="45" customHeight="1">
      <c r="A756" s="1452" t="s">
        <v>1708</v>
      </c>
      <c r="B756" s="1807"/>
      <c r="C756" s="1579"/>
      <c r="D756" s="1185"/>
      <c r="E756" s="1185"/>
      <c r="F756" s="1185"/>
      <c r="G756" s="1169"/>
      <c r="H756" s="1185"/>
      <c r="I756" s="1185"/>
      <c r="AC756" s="1805"/>
      <c r="AD756" s="1805"/>
      <c r="AE756" s="1805"/>
      <c r="AF756" s="1805"/>
      <c r="AH756" s="1145"/>
    </row>
    <row r="757" spans="1:34" ht="42.75" customHeight="1">
      <c r="A757" s="1788"/>
      <c r="B757" s="1442"/>
      <c r="C757" s="1961" t="s">
        <v>1759</v>
      </c>
      <c r="D757" s="1845" t="s">
        <v>1733</v>
      </c>
      <c r="E757" s="1783" t="s">
        <v>1611</v>
      </c>
      <c r="F757" s="1783" t="s">
        <v>1612</v>
      </c>
      <c r="G757" s="1720"/>
      <c r="H757" s="1689"/>
      <c r="I757" s="1577"/>
      <c r="J757" s="1719"/>
      <c r="K757" s="1578"/>
      <c r="L757" s="1689"/>
      <c r="M757" s="1689"/>
      <c r="N757" s="1689"/>
      <c r="O757" s="1689"/>
      <c r="P757" s="1689"/>
      <c r="Q757" s="1689"/>
      <c r="R757" s="1689"/>
      <c r="S757" s="1689"/>
      <c r="T757" s="1719"/>
      <c r="U757" s="1578"/>
      <c r="V757" s="1689"/>
      <c r="W757" s="1689"/>
      <c r="X757" s="1689"/>
      <c r="Y757" s="1689"/>
      <c r="Z757" s="1689"/>
      <c r="AA757" s="1689"/>
      <c r="AB757" s="1577"/>
      <c r="AC757" s="1805"/>
      <c r="AD757" s="1805"/>
      <c r="AE757" s="1805"/>
      <c r="AF757" s="1805"/>
      <c r="AG757" s="1577"/>
      <c r="AH757" s="1145"/>
    </row>
    <row r="758" spans="1:34" ht="15" customHeight="1">
      <c r="A758" s="1788"/>
      <c r="B758" s="1671">
        <v>1</v>
      </c>
      <c r="C758" s="1792"/>
      <c r="D758" s="1692" t="s">
        <v>1613</v>
      </c>
      <c r="E758" s="1782"/>
      <c r="F758" s="1784"/>
      <c r="G758" s="1328"/>
      <c r="H758" s="1569"/>
      <c r="I758" s="1569"/>
      <c r="J758" s="1710"/>
      <c r="K758" s="1756"/>
      <c r="L758" s="1570"/>
      <c r="M758" s="1570"/>
      <c r="N758" s="1625" t="str">
        <f t="shared" ref="N758:N783" si="253">IF(K758&gt;0,M758/K758, "")</f>
        <v/>
      </c>
      <c r="O758" s="1710"/>
      <c r="P758" s="1756"/>
      <c r="Q758" s="1570"/>
      <c r="R758" s="1570"/>
      <c r="S758" s="1625" t="str">
        <f t="shared" ref="S758:S783" si="254">IF(P758&gt;0,R758/P758, "")</f>
        <v/>
      </c>
      <c r="T758" s="1895"/>
      <c r="U758" s="1893"/>
      <c r="V758" s="1586"/>
      <c r="W758" s="1586"/>
      <c r="X758" s="1586"/>
      <c r="Y758" s="1592"/>
      <c r="Z758" s="1586"/>
      <c r="AA758" s="1587"/>
      <c r="AB758" s="1588"/>
      <c r="AC758" s="1805"/>
      <c r="AD758" s="1805"/>
      <c r="AE758" s="1805"/>
      <c r="AF758" s="1805"/>
      <c r="AG758" s="1587"/>
      <c r="AH758" s="1145"/>
    </row>
    <row r="759" spans="1:34" ht="15" customHeight="1">
      <c r="A759" s="580"/>
      <c r="B759" s="1785">
        <f>B758+1</f>
        <v>2</v>
      </c>
      <c r="C759" s="2616" t="s">
        <v>1772</v>
      </c>
      <c r="D759" s="2614" t="s">
        <v>1614</v>
      </c>
      <c r="E759" s="2554" t="s">
        <v>1615</v>
      </c>
      <c r="F759" s="1690" t="s">
        <v>1612</v>
      </c>
      <c r="G759" s="1246"/>
      <c r="H759" s="1540"/>
      <c r="I759" s="1540"/>
      <c r="J759" s="1626"/>
      <c r="K759" s="1599"/>
      <c r="L759" s="1541"/>
      <c r="M759" s="1541"/>
      <c r="N759" s="1629" t="str">
        <f t="shared" si="253"/>
        <v/>
      </c>
      <c r="O759" s="1626"/>
      <c r="P759" s="1599"/>
      <c r="Q759" s="1541"/>
      <c r="R759" s="1541"/>
      <c r="S759" s="1629" t="str">
        <f t="shared" si="254"/>
        <v/>
      </c>
      <c r="T759" s="1747"/>
      <c r="U759" s="1743"/>
      <c r="V759" s="1526"/>
      <c r="W759" s="1526"/>
      <c r="X759" s="1526"/>
      <c r="Y759" s="1528"/>
      <c r="Z759" s="1526"/>
      <c r="AA759" s="1545"/>
      <c r="AB759" s="1530"/>
      <c r="AC759" s="1805"/>
      <c r="AD759" s="1805"/>
      <c r="AE759" s="1805"/>
      <c r="AF759" s="1805"/>
      <c r="AG759" s="1545"/>
      <c r="AH759" s="1145"/>
    </row>
    <row r="760" spans="1:34" ht="15" customHeight="1">
      <c r="A760" s="580"/>
      <c r="B760" s="1785">
        <f t="shared" ref="B760:B783" si="255">B759+1</f>
        <v>3</v>
      </c>
      <c r="C760" s="2617"/>
      <c r="D760" s="2615"/>
      <c r="E760" s="2554"/>
      <c r="F760" s="1690" t="s">
        <v>1616</v>
      </c>
      <c r="G760" s="1246"/>
      <c r="H760" s="1540"/>
      <c r="I760" s="1540"/>
      <c r="J760" s="1626"/>
      <c r="K760" s="1599"/>
      <c r="L760" s="1541"/>
      <c r="M760" s="1541"/>
      <c r="N760" s="1629" t="str">
        <f t="shared" si="253"/>
        <v/>
      </c>
      <c r="O760" s="1626"/>
      <c r="P760" s="1599"/>
      <c r="Q760" s="1541"/>
      <c r="R760" s="1541"/>
      <c r="S760" s="1629" t="str">
        <f t="shared" si="254"/>
        <v/>
      </c>
      <c r="T760" s="1747"/>
      <c r="U760" s="1743"/>
      <c r="V760" s="1526"/>
      <c r="W760" s="1526"/>
      <c r="X760" s="1526"/>
      <c r="Y760" s="1528"/>
      <c r="Z760" s="1526"/>
      <c r="AA760" s="1545"/>
      <c r="AB760" s="1530"/>
      <c r="AC760" s="1805"/>
      <c r="AD760" s="1805"/>
      <c r="AE760" s="1805"/>
      <c r="AF760" s="1805"/>
      <c r="AG760" s="1545"/>
      <c r="AH760" s="1145"/>
    </row>
    <row r="761" spans="1:34" ht="15" customHeight="1">
      <c r="A761" s="580"/>
      <c r="B761" s="1785">
        <f t="shared" si="255"/>
        <v>4</v>
      </c>
      <c r="C761" s="2617"/>
      <c r="D761" s="2615"/>
      <c r="E761" s="2554" t="s">
        <v>1617</v>
      </c>
      <c r="F761" s="1690" t="s">
        <v>1612</v>
      </c>
      <c r="G761" s="1246"/>
      <c r="H761" s="1540"/>
      <c r="I761" s="1540"/>
      <c r="J761" s="1626"/>
      <c r="K761" s="1599"/>
      <c r="L761" s="1541"/>
      <c r="M761" s="1541"/>
      <c r="N761" s="1629" t="str">
        <f t="shared" si="253"/>
        <v/>
      </c>
      <c r="O761" s="1626"/>
      <c r="P761" s="1599"/>
      <c r="Q761" s="1541"/>
      <c r="R761" s="1541"/>
      <c r="S761" s="1629" t="str">
        <f t="shared" si="254"/>
        <v/>
      </c>
      <c r="T761" s="1747"/>
      <c r="U761" s="1743"/>
      <c r="V761" s="1526"/>
      <c r="W761" s="1526"/>
      <c r="X761" s="1526"/>
      <c r="Y761" s="1528"/>
      <c r="Z761" s="1526"/>
      <c r="AA761" s="1545"/>
      <c r="AB761" s="1530"/>
      <c r="AC761" s="1805"/>
      <c r="AD761" s="1805"/>
      <c r="AE761" s="1805"/>
      <c r="AF761" s="1805"/>
      <c r="AG761" s="1545"/>
      <c r="AH761" s="1145"/>
    </row>
    <row r="762" spans="1:34" ht="15" customHeight="1">
      <c r="A762" s="580"/>
      <c r="B762" s="1785">
        <f t="shared" si="255"/>
        <v>5</v>
      </c>
      <c r="C762" s="2618"/>
      <c r="D762" s="2615"/>
      <c r="E762" s="2554"/>
      <c r="F762" s="1690" t="s">
        <v>1616</v>
      </c>
      <c r="G762" s="1246"/>
      <c r="H762" s="1540"/>
      <c r="I762" s="1540"/>
      <c r="J762" s="1626"/>
      <c r="K762" s="1599"/>
      <c r="L762" s="1541"/>
      <c r="M762" s="1541"/>
      <c r="N762" s="1629" t="str">
        <f t="shared" si="253"/>
        <v/>
      </c>
      <c r="O762" s="1626"/>
      <c r="P762" s="1599"/>
      <c r="Q762" s="1541"/>
      <c r="R762" s="1541"/>
      <c r="S762" s="1629" t="str">
        <f t="shared" si="254"/>
        <v/>
      </c>
      <c r="T762" s="1747"/>
      <c r="U762" s="1743"/>
      <c r="V762" s="1526"/>
      <c r="W762" s="1526"/>
      <c r="X762" s="1526"/>
      <c r="Y762" s="1528"/>
      <c r="Z762" s="1526"/>
      <c r="AA762" s="1545"/>
      <c r="AB762" s="1530"/>
      <c r="AC762" s="1805"/>
      <c r="AD762" s="1805"/>
      <c r="AE762" s="1805"/>
      <c r="AF762" s="1805"/>
      <c r="AG762" s="1545"/>
      <c r="AH762" s="1145"/>
    </row>
    <row r="763" spans="1:34" ht="15" customHeight="1">
      <c r="A763" s="580"/>
      <c r="B763" s="1785">
        <f t="shared" si="255"/>
        <v>6</v>
      </c>
      <c r="C763" s="2552" t="s">
        <v>1763</v>
      </c>
      <c r="D763" s="2615"/>
      <c r="E763" s="2554" t="s">
        <v>1615</v>
      </c>
      <c r="F763" s="1690" t="s">
        <v>1612</v>
      </c>
      <c r="G763" s="1246"/>
      <c r="H763" s="1540"/>
      <c r="I763" s="1540"/>
      <c r="J763" s="1626"/>
      <c r="K763" s="1599"/>
      <c r="L763" s="1541"/>
      <c r="M763" s="1541"/>
      <c r="N763" s="1629" t="str">
        <f t="shared" si="253"/>
        <v/>
      </c>
      <c r="O763" s="1626"/>
      <c r="P763" s="1599"/>
      <c r="Q763" s="1541"/>
      <c r="R763" s="1541"/>
      <c r="S763" s="1629" t="str">
        <f t="shared" si="254"/>
        <v/>
      </c>
      <c r="T763" s="1747"/>
      <c r="U763" s="1743"/>
      <c r="V763" s="1526"/>
      <c r="W763" s="1526"/>
      <c r="X763" s="1526"/>
      <c r="Y763" s="1528"/>
      <c r="Z763" s="1526"/>
      <c r="AA763" s="1545"/>
      <c r="AB763" s="1530"/>
      <c r="AC763" s="1805"/>
      <c r="AD763" s="1805"/>
      <c r="AE763" s="1805"/>
      <c r="AF763" s="1805"/>
      <c r="AG763" s="1545"/>
      <c r="AH763" s="1145"/>
    </row>
    <row r="764" spans="1:34" ht="15" customHeight="1">
      <c r="A764" s="580"/>
      <c r="B764" s="1785">
        <f t="shared" si="255"/>
        <v>7</v>
      </c>
      <c r="C764" s="2552"/>
      <c r="D764" s="2615"/>
      <c r="E764" s="2554"/>
      <c r="F764" s="1690" t="s">
        <v>1616</v>
      </c>
      <c r="G764" s="1246"/>
      <c r="H764" s="1540"/>
      <c r="I764" s="1540"/>
      <c r="J764" s="1626"/>
      <c r="K764" s="1599"/>
      <c r="L764" s="1541"/>
      <c r="M764" s="1541"/>
      <c r="N764" s="1629" t="str">
        <f t="shared" si="253"/>
        <v/>
      </c>
      <c r="O764" s="1626"/>
      <c r="P764" s="1599"/>
      <c r="Q764" s="1541"/>
      <c r="R764" s="1541"/>
      <c r="S764" s="1629" t="str">
        <f t="shared" si="254"/>
        <v/>
      </c>
      <c r="T764" s="1747"/>
      <c r="U764" s="1743"/>
      <c r="V764" s="1526"/>
      <c r="W764" s="1526"/>
      <c r="X764" s="1526"/>
      <c r="Y764" s="1528"/>
      <c r="Z764" s="1526"/>
      <c r="AA764" s="1545"/>
      <c r="AB764" s="1530"/>
      <c r="AC764" s="1805"/>
      <c r="AD764" s="1805"/>
      <c r="AE764" s="1805"/>
      <c r="AF764" s="1805"/>
      <c r="AG764" s="1545"/>
      <c r="AH764" s="1145"/>
    </row>
    <row r="765" spans="1:34" ht="15" customHeight="1">
      <c r="A765" s="580"/>
      <c r="B765" s="1785">
        <f t="shared" si="255"/>
        <v>8</v>
      </c>
      <c r="C765" s="2552"/>
      <c r="D765" s="2615"/>
      <c r="E765" s="2554" t="s">
        <v>1617</v>
      </c>
      <c r="F765" s="1690" t="s">
        <v>1612</v>
      </c>
      <c r="G765" s="1246"/>
      <c r="H765" s="1540"/>
      <c r="I765" s="1540"/>
      <c r="J765" s="1626"/>
      <c r="K765" s="1599"/>
      <c r="L765" s="1541"/>
      <c r="M765" s="1541"/>
      <c r="N765" s="1629" t="str">
        <f t="shared" si="253"/>
        <v/>
      </c>
      <c r="O765" s="1626"/>
      <c r="P765" s="1599"/>
      <c r="Q765" s="1541"/>
      <c r="R765" s="1541"/>
      <c r="S765" s="1629" t="str">
        <f t="shared" si="254"/>
        <v/>
      </c>
      <c r="T765" s="1747"/>
      <c r="U765" s="1743"/>
      <c r="V765" s="1526"/>
      <c r="W765" s="1526"/>
      <c r="X765" s="1526"/>
      <c r="Y765" s="1528"/>
      <c r="Z765" s="1526"/>
      <c r="AA765" s="1545"/>
      <c r="AB765" s="1530"/>
      <c r="AC765" s="1805"/>
      <c r="AD765" s="1805"/>
      <c r="AE765" s="1805"/>
      <c r="AF765" s="1805"/>
      <c r="AG765" s="1545"/>
      <c r="AH765" s="1145"/>
    </row>
    <row r="766" spans="1:34" ht="15" customHeight="1">
      <c r="A766" s="580"/>
      <c r="B766" s="1785">
        <f t="shared" si="255"/>
        <v>9</v>
      </c>
      <c r="C766" s="2552"/>
      <c r="D766" s="2615"/>
      <c r="E766" s="2554"/>
      <c r="F766" s="1690" t="s">
        <v>1616</v>
      </c>
      <c r="G766" s="1246"/>
      <c r="H766" s="1540"/>
      <c r="I766" s="1540"/>
      <c r="J766" s="1626"/>
      <c r="K766" s="1599"/>
      <c r="L766" s="1541"/>
      <c r="M766" s="1541"/>
      <c r="N766" s="1629" t="str">
        <f t="shared" si="253"/>
        <v/>
      </c>
      <c r="O766" s="1626"/>
      <c r="P766" s="1599"/>
      <c r="Q766" s="1541"/>
      <c r="R766" s="1541"/>
      <c r="S766" s="1629" t="str">
        <f t="shared" si="254"/>
        <v/>
      </c>
      <c r="T766" s="1747"/>
      <c r="U766" s="1743"/>
      <c r="V766" s="1526"/>
      <c r="W766" s="1526"/>
      <c r="X766" s="1526"/>
      <c r="Y766" s="1528"/>
      <c r="Z766" s="1526"/>
      <c r="AA766" s="1545"/>
      <c r="AB766" s="1530"/>
      <c r="AC766" s="1805"/>
      <c r="AD766" s="1805"/>
      <c r="AE766" s="1805"/>
      <c r="AF766" s="1805"/>
      <c r="AG766" s="1545"/>
      <c r="AH766" s="1145"/>
    </row>
    <row r="767" spans="1:34" ht="15" customHeight="1">
      <c r="A767" s="580"/>
      <c r="B767" s="1785">
        <f t="shared" si="255"/>
        <v>10</v>
      </c>
      <c r="C767" s="2552" t="s">
        <v>1764</v>
      </c>
      <c r="D767" s="2615"/>
      <c r="E767" s="2554" t="s">
        <v>1615</v>
      </c>
      <c r="F767" s="1690" t="s">
        <v>1612</v>
      </c>
      <c r="G767" s="1246"/>
      <c r="H767" s="1540"/>
      <c r="I767" s="1540"/>
      <c r="J767" s="1626"/>
      <c r="K767" s="1599"/>
      <c r="L767" s="1541"/>
      <c r="M767" s="1541"/>
      <c r="N767" s="1629" t="str">
        <f t="shared" si="253"/>
        <v/>
      </c>
      <c r="O767" s="1626"/>
      <c r="P767" s="1599"/>
      <c r="Q767" s="1541"/>
      <c r="R767" s="1541"/>
      <c r="S767" s="1629" t="str">
        <f t="shared" si="254"/>
        <v/>
      </c>
      <c r="T767" s="1747"/>
      <c r="U767" s="1743"/>
      <c r="V767" s="1526"/>
      <c r="W767" s="1526"/>
      <c r="X767" s="1526"/>
      <c r="Y767" s="1528"/>
      <c r="Z767" s="1526"/>
      <c r="AA767" s="1545"/>
      <c r="AB767" s="1530"/>
      <c r="AC767" s="1805"/>
      <c r="AD767" s="1805"/>
      <c r="AE767" s="1805"/>
      <c r="AF767" s="1805"/>
      <c r="AG767" s="1545"/>
      <c r="AH767" s="1145"/>
    </row>
    <row r="768" spans="1:34" ht="15" customHeight="1">
      <c r="A768" s="580"/>
      <c r="B768" s="1785">
        <f t="shared" si="255"/>
        <v>11</v>
      </c>
      <c r="C768" s="2552"/>
      <c r="D768" s="2615"/>
      <c r="E768" s="2554"/>
      <c r="F768" s="1690" t="s">
        <v>1616</v>
      </c>
      <c r="G768" s="1246"/>
      <c r="H768" s="1540"/>
      <c r="I768" s="1540"/>
      <c r="J768" s="1626"/>
      <c r="K768" s="1599"/>
      <c r="L768" s="1541"/>
      <c r="M768" s="1541"/>
      <c r="N768" s="1629" t="str">
        <f t="shared" si="253"/>
        <v/>
      </c>
      <c r="O768" s="1626"/>
      <c r="P768" s="1599"/>
      <c r="Q768" s="1541"/>
      <c r="R768" s="1541"/>
      <c r="S768" s="1629" t="str">
        <f t="shared" si="254"/>
        <v/>
      </c>
      <c r="T768" s="1747"/>
      <c r="U768" s="1743"/>
      <c r="V768" s="1526"/>
      <c r="W768" s="1526"/>
      <c r="X768" s="1526"/>
      <c r="Y768" s="1528"/>
      <c r="Z768" s="1526"/>
      <c r="AA768" s="1545"/>
      <c r="AB768" s="1530"/>
      <c r="AC768" s="1805"/>
      <c r="AD768" s="1805"/>
      <c r="AE768" s="1805"/>
      <c r="AF768" s="1805"/>
      <c r="AG768" s="1545"/>
      <c r="AH768" s="1145"/>
    </row>
    <row r="769" spans="1:34" ht="15" customHeight="1">
      <c r="A769" s="580"/>
      <c r="B769" s="1785">
        <f t="shared" si="255"/>
        <v>12</v>
      </c>
      <c r="C769" s="2552"/>
      <c r="D769" s="2615"/>
      <c r="E769" s="2554" t="s">
        <v>1617</v>
      </c>
      <c r="F769" s="1690" t="s">
        <v>1612</v>
      </c>
      <c r="G769" s="1246"/>
      <c r="H769" s="1540"/>
      <c r="I769" s="1540"/>
      <c r="J769" s="1626"/>
      <c r="K769" s="1599"/>
      <c r="L769" s="1541"/>
      <c r="M769" s="1541"/>
      <c r="N769" s="1629" t="str">
        <f t="shared" si="253"/>
        <v/>
      </c>
      <c r="O769" s="1626"/>
      <c r="P769" s="1599"/>
      <c r="Q769" s="1541"/>
      <c r="R769" s="1541"/>
      <c r="S769" s="1629" t="str">
        <f t="shared" si="254"/>
        <v/>
      </c>
      <c r="T769" s="1747"/>
      <c r="U769" s="1743"/>
      <c r="V769" s="1526"/>
      <c r="W769" s="1526"/>
      <c r="X769" s="1526"/>
      <c r="Y769" s="1528"/>
      <c r="Z769" s="1526"/>
      <c r="AA769" s="1545"/>
      <c r="AB769" s="1530"/>
      <c r="AC769" s="1805"/>
      <c r="AD769" s="1805"/>
      <c r="AE769" s="1805"/>
      <c r="AF769" s="1805"/>
      <c r="AG769" s="1545"/>
      <c r="AH769" s="1145"/>
    </row>
    <row r="770" spans="1:34" ht="15" customHeight="1">
      <c r="A770" s="580"/>
      <c r="B770" s="1785">
        <f t="shared" si="255"/>
        <v>13</v>
      </c>
      <c r="C770" s="2552"/>
      <c r="D770" s="2615"/>
      <c r="E770" s="2554"/>
      <c r="F770" s="1690" t="s">
        <v>1616</v>
      </c>
      <c r="G770" s="1246"/>
      <c r="H770" s="1540"/>
      <c r="I770" s="1540"/>
      <c r="J770" s="1626"/>
      <c r="K770" s="1599"/>
      <c r="L770" s="1541"/>
      <c r="M770" s="1541"/>
      <c r="N770" s="1629" t="str">
        <f t="shared" si="253"/>
        <v/>
      </c>
      <c r="O770" s="1626"/>
      <c r="P770" s="1599"/>
      <c r="Q770" s="1541"/>
      <c r="R770" s="1541"/>
      <c r="S770" s="1629" t="str">
        <f t="shared" si="254"/>
        <v/>
      </c>
      <c r="T770" s="1747"/>
      <c r="U770" s="1743"/>
      <c r="V770" s="1526"/>
      <c r="W770" s="1526"/>
      <c r="X770" s="1526"/>
      <c r="Y770" s="1528"/>
      <c r="Z770" s="1526"/>
      <c r="AA770" s="1545"/>
      <c r="AB770" s="1530"/>
      <c r="AC770" s="1805"/>
      <c r="AD770" s="1805"/>
      <c r="AE770" s="1805"/>
      <c r="AF770" s="1805"/>
      <c r="AG770" s="1545"/>
      <c r="AH770" s="1145"/>
    </row>
    <row r="771" spans="1:34" ht="15" customHeight="1">
      <c r="A771" s="580"/>
      <c r="B771" s="1785">
        <f t="shared" si="255"/>
        <v>14</v>
      </c>
      <c r="C771" s="2552" t="s">
        <v>1765</v>
      </c>
      <c r="D771" s="2615"/>
      <c r="E771" s="2554" t="s">
        <v>1615</v>
      </c>
      <c r="F771" s="1690" t="s">
        <v>1612</v>
      </c>
      <c r="G771" s="1246"/>
      <c r="H771" s="1540"/>
      <c r="I771" s="1540"/>
      <c r="J771" s="1626"/>
      <c r="K771" s="1599"/>
      <c r="L771" s="1541"/>
      <c r="M771" s="1541"/>
      <c r="N771" s="1629" t="str">
        <f t="shared" si="253"/>
        <v/>
      </c>
      <c r="O771" s="1626"/>
      <c r="P771" s="1599"/>
      <c r="Q771" s="1541"/>
      <c r="R771" s="1541"/>
      <c r="S771" s="1629" t="str">
        <f t="shared" si="254"/>
        <v/>
      </c>
      <c r="T771" s="1747"/>
      <c r="U771" s="1743"/>
      <c r="V771" s="1526"/>
      <c r="W771" s="1526"/>
      <c r="X771" s="1526"/>
      <c r="Y771" s="1528"/>
      <c r="Z771" s="1526"/>
      <c r="AA771" s="1545"/>
      <c r="AB771" s="1530"/>
      <c r="AC771" s="1805"/>
      <c r="AD771" s="1805"/>
      <c r="AE771" s="1805"/>
      <c r="AF771" s="1805"/>
      <c r="AG771" s="1545"/>
      <c r="AH771" s="1145"/>
    </row>
    <row r="772" spans="1:34" ht="15" customHeight="1">
      <c r="A772" s="580"/>
      <c r="B772" s="1785">
        <f t="shared" si="255"/>
        <v>15</v>
      </c>
      <c r="C772" s="2552"/>
      <c r="D772" s="2615"/>
      <c r="E772" s="2554"/>
      <c r="F772" s="1690" t="s">
        <v>1616</v>
      </c>
      <c r="G772" s="1246"/>
      <c r="H772" s="1540"/>
      <c r="I772" s="1540"/>
      <c r="J772" s="1626"/>
      <c r="K772" s="1599"/>
      <c r="L772" s="1541"/>
      <c r="M772" s="1541"/>
      <c r="N772" s="1629" t="str">
        <f t="shared" si="253"/>
        <v/>
      </c>
      <c r="O772" s="1626"/>
      <c r="P772" s="1599"/>
      <c r="Q772" s="1541"/>
      <c r="R772" s="1541"/>
      <c r="S772" s="1629" t="str">
        <f t="shared" si="254"/>
        <v/>
      </c>
      <c r="T772" s="1747"/>
      <c r="U772" s="1743"/>
      <c r="V772" s="1526"/>
      <c r="W772" s="1526"/>
      <c r="X772" s="1526"/>
      <c r="Y772" s="1528"/>
      <c r="Z772" s="1526"/>
      <c r="AA772" s="1545"/>
      <c r="AB772" s="1530"/>
      <c r="AC772" s="1805"/>
      <c r="AD772" s="1805"/>
      <c r="AE772" s="1805"/>
      <c r="AF772" s="1805"/>
      <c r="AG772" s="1545"/>
      <c r="AH772" s="1145"/>
    </row>
    <row r="773" spans="1:34" ht="15" customHeight="1">
      <c r="A773" s="580"/>
      <c r="B773" s="1785">
        <f t="shared" si="255"/>
        <v>16</v>
      </c>
      <c r="C773" s="2552"/>
      <c r="D773" s="2615"/>
      <c r="E773" s="2554" t="s">
        <v>1617</v>
      </c>
      <c r="F773" s="1690" t="s">
        <v>1612</v>
      </c>
      <c r="G773" s="1246"/>
      <c r="H773" s="1540"/>
      <c r="I773" s="1540"/>
      <c r="J773" s="1626"/>
      <c r="K773" s="1599"/>
      <c r="L773" s="1541"/>
      <c r="M773" s="1541"/>
      <c r="N773" s="1629" t="str">
        <f t="shared" si="253"/>
        <v/>
      </c>
      <c r="O773" s="1626"/>
      <c r="P773" s="1599"/>
      <c r="Q773" s="1541"/>
      <c r="R773" s="1541"/>
      <c r="S773" s="1629" t="str">
        <f t="shared" si="254"/>
        <v/>
      </c>
      <c r="T773" s="1747"/>
      <c r="U773" s="1743"/>
      <c r="V773" s="1526"/>
      <c r="W773" s="1526"/>
      <c r="X773" s="1526"/>
      <c r="Y773" s="1528"/>
      <c r="Z773" s="1526"/>
      <c r="AA773" s="1545"/>
      <c r="AB773" s="1530"/>
      <c r="AC773" s="1805"/>
      <c r="AD773" s="1805"/>
      <c r="AE773" s="1805"/>
      <c r="AF773" s="1805"/>
      <c r="AG773" s="1545"/>
      <c r="AH773" s="1145"/>
    </row>
    <row r="774" spans="1:34" ht="15" customHeight="1">
      <c r="A774" s="580"/>
      <c r="B774" s="1785">
        <f t="shared" si="255"/>
        <v>17</v>
      </c>
      <c r="C774" s="2552"/>
      <c r="D774" s="2615"/>
      <c r="E774" s="2554"/>
      <c r="F774" s="1690" t="s">
        <v>1616</v>
      </c>
      <c r="G774" s="1246"/>
      <c r="H774" s="1540"/>
      <c r="I774" s="1540"/>
      <c r="J774" s="1626"/>
      <c r="K774" s="1599"/>
      <c r="L774" s="1541"/>
      <c r="M774" s="1541"/>
      <c r="N774" s="1629" t="str">
        <f t="shared" si="253"/>
        <v/>
      </c>
      <c r="O774" s="1626"/>
      <c r="P774" s="1599"/>
      <c r="Q774" s="1541"/>
      <c r="R774" s="1541"/>
      <c r="S774" s="1629" t="str">
        <f t="shared" si="254"/>
        <v/>
      </c>
      <c r="T774" s="1747"/>
      <c r="U774" s="1743"/>
      <c r="V774" s="1526"/>
      <c r="W774" s="1526"/>
      <c r="X774" s="1526"/>
      <c r="Y774" s="1528"/>
      <c r="Z774" s="1526"/>
      <c r="AA774" s="1545"/>
      <c r="AB774" s="1530"/>
      <c r="AC774" s="1805"/>
      <c r="AD774" s="1805"/>
      <c r="AE774" s="1805"/>
      <c r="AF774" s="1805"/>
      <c r="AG774" s="1545"/>
      <c r="AH774" s="1145"/>
    </row>
    <row r="775" spans="1:34" ht="15" customHeight="1">
      <c r="A775" s="580"/>
      <c r="B775" s="1785">
        <f t="shared" si="255"/>
        <v>18</v>
      </c>
      <c r="C775" s="2552" t="s">
        <v>1766</v>
      </c>
      <c r="D775" s="2615"/>
      <c r="E775" s="2554" t="s">
        <v>1615</v>
      </c>
      <c r="F775" s="1690" t="s">
        <v>1612</v>
      </c>
      <c r="G775" s="1246"/>
      <c r="H775" s="1540"/>
      <c r="I775" s="1540"/>
      <c r="J775" s="1626"/>
      <c r="K775" s="1599"/>
      <c r="L775" s="1541"/>
      <c r="M775" s="1541"/>
      <c r="N775" s="1629" t="str">
        <f t="shared" si="253"/>
        <v/>
      </c>
      <c r="O775" s="1626"/>
      <c r="P775" s="1599"/>
      <c r="Q775" s="1541"/>
      <c r="R775" s="1541"/>
      <c r="S775" s="1629" t="str">
        <f t="shared" si="254"/>
        <v/>
      </c>
      <c r="T775" s="1747"/>
      <c r="U775" s="1743"/>
      <c r="V775" s="1526"/>
      <c r="W775" s="1526"/>
      <c r="X775" s="1526"/>
      <c r="Y775" s="1528"/>
      <c r="Z775" s="1526"/>
      <c r="AA775" s="1545"/>
      <c r="AB775" s="1530"/>
      <c r="AC775" s="1805"/>
      <c r="AD775" s="1805"/>
      <c r="AE775" s="1805"/>
      <c r="AF775" s="1805"/>
      <c r="AG775" s="1545"/>
      <c r="AH775" s="1145"/>
    </row>
    <row r="776" spans="1:34" ht="15" customHeight="1">
      <c r="A776" s="580"/>
      <c r="B776" s="1785">
        <f t="shared" si="255"/>
        <v>19</v>
      </c>
      <c r="C776" s="2552"/>
      <c r="D776" s="2615"/>
      <c r="E776" s="2554"/>
      <c r="F776" s="1690" t="s">
        <v>1616</v>
      </c>
      <c r="G776" s="1246"/>
      <c r="H776" s="1540"/>
      <c r="I776" s="1540"/>
      <c r="J776" s="1626"/>
      <c r="K776" s="1599"/>
      <c r="L776" s="1541"/>
      <c r="M776" s="1541"/>
      <c r="N776" s="1629" t="str">
        <f t="shared" si="253"/>
        <v/>
      </c>
      <c r="O776" s="1626"/>
      <c r="P776" s="1599"/>
      <c r="Q776" s="1541"/>
      <c r="R776" s="1541"/>
      <c r="S776" s="1629" t="str">
        <f t="shared" si="254"/>
        <v/>
      </c>
      <c r="T776" s="1747"/>
      <c r="U776" s="1743"/>
      <c r="V776" s="1526"/>
      <c r="W776" s="1526"/>
      <c r="X776" s="1526"/>
      <c r="Y776" s="1528"/>
      <c r="Z776" s="1526"/>
      <c r="AA776" s="1545"/>
      <c r="AB776" s="1530"/>
      <c r="AC776" s="1805"/>
      <c r="AD776" s="1805"/>
      <c r="AE776" s="1805"/>
      <c r="AF776" s="1805"/>
      <c r="AG776" s="1545"/>
      <c r="AH776" s="1145"/>
    </row>
    <row r="777" spans="1:34" ht="15" customHeight="1">
      <c r="A777" s="580"/>
      <c r="B777" s="1785">
        <f t="shared" si="255"/>
        <v>20</v>
      </c>
      <c r="C777" s="2552"/>
      <c r="D777" s="2615"/>
      <c r="E777" s="2554" t="s">
        <v>1617</v>
      </c>
      <c r="F777" s="1690" t="s">
        <v>1612</v>
      </c>
      <c r="G777" s="1246"/>
      <c r="H777" s="1540"/>
      <c r="I777" s="1540"/>
      <c r="J777" s="1626"/>
      <c r="K777" s="1599"/>
      <c r="L777" s="1541"/>
      <c r="M777" s="1541"/>
      <c r="N777" s="1629" t="str">
        <f t="shared" si="253"/>
        <v/>
      </c>
      <c r="O777" s="1626"/>
      <c r="P777" s="1599"/>
      <c r="Q777" s="1541"/>
      <c r="R777" s="1541"/>
      <c r="S777" s="1629" t="str">
        <f t="shared" si="254"/>
        <v/>
      </c>
      <c r="T777" s="1747"/>
      <c r="U777" s="1743"/>
      <c r="V777" s="1526"/>
      <c r="W777" s="1526"/>
      <c r="X777" s="1526"/>
      <c r="Y777" s="1528"/>
      <c r="Z777" s="1526"/>
      <c r="AA777" s="1545"/>
      <c r="AB777" s="1530"/>
      <c r="AC777" s="1805"/>
      <c r="AD777" s="1805"/>
      <c r="AE777" s="1805"/>
      <c r="AF777" s="1805"/>
      <c r="AG777" s="1545"/>
      <c r="AH777" s="1145"/>
    </row>
    <row r="778" spans="1:34" ht="15" customHeight="1">
      <c r="A778" s="580"/>
      <c r="B778" s="1785">
        <f t="shared" si="255"/>
        <v>21</v>
      </c>
      <c r="C778" s="2552"/>
      <c r="D778" s="2615"/>
      <c r="E778" s="2554"/>
      <c r="F778" s="1690" t="s">
        <v>1616</v>
      </c>
      <c r="G778" s="1246"/>
      <c r="H778" s="1540"/>
      <c r="I778" s="1540"/>
      <c r="J778" s="1626"/>
      <c r="K778" s="1599"/>
      <c r="L778" s="1541"/>
      <c r="M778" s="1541"/>
      <c r="N778" s="1629" t="str">
        <f t="shared" si="253"/>
        <v/>
      </c>
      <c r="O778" s="1626"/>
      <c r="P778" s="1599"/>
      <c r="Q778" s="1541"/>
      <c r="R778" s="1541"/>
      <c r="S778" s="1629" t="str">
        <f t="shared" si="254"/>
        <v/>
      </c>
      <c r="T778" s="1747"/>
      <c r="U778" s="1743"/>
      <c r="V778" s="1526"/>
      <c r="W778" s="1526"/>
      <c r="X778" s="1526"/>
      <c r="Y778" s="1528"/>
      <c r="Z778" s="1526"/>
      <c r="AA778" s="1545"/>
      <c r="AB778" s="1530"/>
      <c r="AC778" s="1805"/>
      <c r="AD778" s="1805"/>
      <c r="AE778" s="1805"/>
      <c r="AF778" s="1805"/>
      <c r="AG778" s="1545"/>
      <c r="AH778" s="1145"/>
    </row>
    <row r="779" spans="1:34" ht="15" customHeight="1">
      <c r="A779" s="580"/>
      <c r="B779" s="1785">
        <f t="shared" si="255"/>
        <v>22</v>
      </c>
      <c r="C779" s="2622" t="s">
        <v>1773</v>
      </c>
      <c r="D779" s="2615"/>
      <c r="E779" s="2554" t="s">
        <v>1615</v>
      </c>
      <c r="F779" s="1690" t="s">
        <v>1612</v>
      </c>
      <c r="G779" s="1246"/>
      <c r="H779" s="1540"/>
      <c r="I779" s="1540"/>
      <c r="J779" s="1626"/>
      <c r="K779" s="1599"/>
      <c r="L779" s="1541"/>
      <c r="M779" s="1541"/>
      <c r="N779" s="1629" t="str">
        <f t="shared" si="253"/>
        <v/>
      </c>
      <c r="O779" s="1626"/>
      <c r="P779" s="1599"/>
      <c r="Q779" s="1541"/>
      <c r="R779" s="1541"/>
      <c r="S779" s="1629" t="str">
        <f t="shared" si="254"/>
        <v/>
      </c>
      <c r="T779" s="1747"/>
      <c r="U779" s="1743"/>
      <c r="V779" s="1526"/>
      <c r="W779" s="1526"/>
      <c r="X779" s="1526"/>
      <c r="Y779" s="1528"/>
      <c r="Z779" s="1526"/>
      <c r="AA779" s="1545"/>
      <c r="AB779" s="1530"/>
      <c r="AC779" s="1805"/>
      <c r="AD779" s="1805"/>
      <c r="AE779" s="1805"/>
      <c r="AF779" s="1805"/>
      <c r="AG779" s="1545"/>
      <c r="AH779" s="1145"/>
    </row>
    <row r="780" spans="1:34" ht="15" customHeight="1">
      <c r="A780" s="580"/>
      <c r="B780" s="1785">
        <f t="shared" si="255"/>
        <v>23</v>
      </c>
      <c r="C780" s="2617"/>
      <c r="D780" s="2615"/>
      <c r="E780" s="2554"/>
      <c r="F780" s="1690" t="s">
        <v>1616</v>
      </c>
      <c r="G780" s="1246"/>
      <c r="H780" s="1540"/>
      <c r="I780" s="1540"/>
      <c r="J780" s="1626"/>
      <c r="K780" s="1599"/>
      <c r="L780" s="1541"/>
      <c r="M780" s="1541"/>
      <c r="N780" s="1629" t="str">
        <f t="shared" si="253"/>
        <v/>
      </c>
      <c r="O780" s="1626"/>
      <c r="P780" s="1599"/>
      <c r="Q780" s="1541"/>
      <c r="R780" s="1541"/>
      <c r="S780" s="1629" t="str">
        <f t="shared" si="254"/>
        <v/>
      </c>
      <c r="T780" s="1747"/>
      <c r="U780" s="1743"/>
      <c r="V780" s="1526"/>
      <c r="W780" s="1526"/>
      <c r="X780" s="1526"/>
      <c r="Y780" s="1528"/>
      <c r="Z780" s="1526"/>
      <c r="AA780" s="1545"/>
      <c r="AB780" s="1530"/>
      <c r="AC780" s="1805"/>
      <c r="AD780" s="1805"/>
      <c r="AE780" s="1805"/>
      <c r="AF780" s="1805"/>
      <c r="AG780" s="1545"/>
      <c r="AH780" s="1145"/>
    </row>
    <row r="781" spans="1:34" ht="15" customHeight="1">
      <c r="A781" s="580"/>
      <c r="B781" s="1785">
        <f t="shared" si="255"/>
        <v>24</v>
      </c>
      <c r="C781" s="2617"/>
      <c r="D781" s="2615"/>
      <c r="E781" s="2554" t="s">
        <v>1617</v>
      </c>
      <c r="F781" s="1690" t="s">
        <v>1612</v>
      </c>
      <c r="G781" s="1246"/>
      <c r="H781" s="1540"/>
      <c r="I781" s="1540"/>
      <c r="J781" s="1626"/>
      <c r="K781" s="1599"/>
      <c r="L781" s="1541"/>
      <c r="M781" s="1541"/>
      <c r="N781" s="1629" t="str">
        <f t="shared" si="253"/>
        <v/>
      </c>
      <c r="O781" s="1626"/>
      <c r="P781" s="1599"/>
      <c r="Q781" s="1541"/>
      <c r="R781" s="1541"/>
      <c r="S781" s="1629" t="str">
        <f t="shared" si="254"/>
        <v/>
      </c>
      <c r="T781" s="1747"/>
      <c r="U781" s="1743"/>
      <c r="V781" s="1526"/>
      <c r="W781" s="1526"/>
      <c r="X781" s="1526"/>
      <c r="Y781" s="1528"/>
      <c r="Z781" s="1526"/>
      <c r="AA781" s="1545"/>
      <c r="AB781" s="1530"/>
      <c r="AC781" s="1805"/>
      <c r="AD781" s="1805"/>
      <c r="AE781" s="1805"/>
      <c r="AF781" s="1805"/>
      <c r="AG781" s="1545"/>
      <c r="AH781" s="1145"/>
    </row>
    <row r="782" spans="1:34" ht="15" customHeight="1">
      <c r="A782" s="580"/>
      <c r="B782" s="1837">
        <f t="shared" si="255"/>
        <v>25</v>
      </c>
      <c r="C782" s="2617"/>
      <c r="D782" s="2615"/>
      <c r="E782" s="2557"/>
      <c r="F782" s="1875" t="s">
        <v>1616</v>
      </c>
      <c r="G782" s="1246"/>
      <c r="H782" s="1540"/>
      <c r="I782" s="1540"/>
      <c r="J782" s="1626"/>
      <c r="K782" s="1599"/>
      <c r="L782" s="1541"/>
      <c r="M782" s="1541"/>
      <c r="N782" s="1629" t="str">
        <f t="shared" si="253"/>
        <v/>
      </c>
      <c r="O782" s="1626"/>
      <c r="P782" s="1599"/>
      <c r="Q782" s="1541"/>
      <c r="R782" s="1541"/>
      <c r="S782" s="1629" t="str">
        <f t="shared" si="254"/>
        <v/>
      </c>
      <c r="T782" s="1747"/>
      <c r="U782" s="1743"/>
      <c r="V782" s="1526"/>
      <c r="W782" s="1526"/>
      <c r="X782" s="1526"/>
      <c r="Y782" s="1528"/>
      <c r="Z782" s="1526"/>
      <c r="AA782" s="1545"/>
      <c r="AB782" s="1530"/>
      <c r="AC782" s="1805"/>
      <c r="AD782" s="1805"/>
      <c r="AE782" s="1805"/>
      <c r="AF782" s="1805"/>
      <c r="AG782" s="1545"/>
      <c r="AH782" s="1145"/>
    </row>
    <row r="783" spans="1:34" ht="15" customHeight="1">
      <c r="A783" s="580"/>
      <c r="B783" s="1671">
        <f t="shared" si="255"/>
        <v>26</v>
      </c>
      <c r="C783" s="1834" t="s">
        <v>1497</v>
      </c>
      <c r="D783" s="1553"/>
      <c r="E783" s="1554"/>
      <c r="F783" s="1764"/>
      <c r="G783" s="1371">
        <f t="shared" ref="G783:M783" si="256">SUM(G758:G782)</f>
        <v>0</v>
      </c>
      <c r="H783" s="1622">
        <f t="shared" si="256"/>
        <v>0</v>
      </c>
      <c r="I783" s="1622">
        <f t="shared" si="256"/>
        <v>0</v>
      </c>
      <c r="J783" s="1908">
        <f t="shared" si="256"/>
        <v>0</v>
      </c>
      <c r="K783" s="1622">
        <f t="shared" si="256"/>
        <v>0</v>
      </c>
      <c r="L783" s="1622">
        <f t="shared" si="256"/>
        <v>0</v>
      </c>
      <c r="M783" s="1622">
        <f t="shared" si="256"/>
        <v>0</v>
      </c>
      <c r="N783" s="1625" t="str">
        <f t="shared" si="253"/>
        <v/>
      </c>
      <c r="O783" s="1908">
        <f>SUM(O758:O782)</f>
        <v>0</v>
      </c>
      <c r="P783" s="1622">
        <f>SUM(P758:P782)</f>
        <v>0</v>
      </c>
      <c r="Q783" s="1622">
        <f>SUM(Q758:Q782)</f>
        <v>0</v>
      </c>
      <c r="R783" s="1622">
        <f>SUM(R758:R782)</f>
        <v>0</v>
      </c>
      <c r="S783" s="1625" t="str">
        <f t="shared" si="254"/>
        <v/>
      </c>
      <c r="T783" s="1688"/>
      <c r="U783" s="1886"/>
      <c r="V783" s="1568"/>
      <c r="W783" s="1568"/>
      <c r="X783" s="1568"/>
      <c r="Y783" s="1576"/>
      <c r="Z783" s="1568"/>
      <c r="AA783" s="1573"/>
      <c r="AB783" s="1574"/>
      <c r="AC783" s="1805"/>
      <c r="AD783" s="1805"/>
      <c r="AE783" s="1805"/>
      <c r="AF783" s="1805"/>
      <c r="AG783" s="1573"/>
      <c r="AH783" s="1145"/>
    </row>
    <row r="784" spans="1:34" s="1805" customFormat="1" ht="45" customHeight="1">
      <c r="A784" s="1451" t="s">
        <v>1686</v>
      </c>
      <c r="B784" s="1474"/>
      <c r="C784" s="1803"/>
      <c r="D784" s="1804"/>
      <c r="E784" s="1804"/>
      <c r="F784" s="1804"/>
      <c r="G784" s="2086"/>
      <c r="H784" s="1804"/>
      <c r="I784" s="1804"/>
      <c r="AH784" s="1806"/>
    </row>
    <row r="785" spans="1:34" s="965" customFormat="1" ht="45" customHeight="1">
      <c r="A785" s="1452" t="s">
        <v>1846</v>
      </c>
      <c r="B785" s="1807"/>
      <c r="C785" s="1579"/>
      <c r="D785" s="1185"/>
      <c r="E785" s="1185"/>
      <c r="F785" s="1185"/>
      <c r="G785" s="1169"/>
      <c r="H785" s="1185"/>
      <c r="I785" s="1185"/>
      <c r="AC785" s="1805"/>
      <c r="AD785" s="1805"/>
      <c r="AE785" s="1805"/>
      <c r="AF785" s="1805"/>
      <c r="AH785" s="1145"/>
    </row>
    <row r="786" spans="1:34" ht="39.75" customHeight="1">
      <c r="A786" s="1516"/>
      <c r="B786" s="1596"/>
      <c r="C786" s="1961" t="s">
        <v>1759</v>
      </c>
      <c r="D786" s="1845" t="s">
        <v>1733</v>
      </c>
      <c r="E786" s="1675" t="s">
        <v>1611</v>
      </c>
      <c r="F786" s="1578"/>
      <c r="G786" s="1577"/>
      <c r="H786" s="1689"/>
      <c r="I786" s="1577"/>
      <c r="J786" s="1737"/>
      <c r="K786" s="1578"/>
      <c r="L786" s="1689"/>
      <c r="M786" s="1689"/>
      <c r="N786" s="1720"/>
      <c r="O786" s="1578"/>
      <c r="P786" s="1578"/>
      <c r="Q786" s="1689"/>
      <c r="R786" s="1689"/>
      <c r="S786" s="1720"/>
      <c r="T786" s="1719"/>
      <c r="U786" s="1578"/>
      <c r="V786" s="1689"/>
      <c r="W786" s="1689"/>
      <c r="X786" s="1689"/>
      <c r="Y786" s="1689"/>
      <c r="Z786" s="1689"/>
      <c r="AA786" s="1689"/>
      <c r="AB786" s="1577"/>
      <c r="AC786" s="1805"/>
      <c r="AD786" s="1805"/>
      <c r="AE786" s="1805"/>
      <c r="AF786" s="1805"/>
      <c r="AG786" s="1577"/>
      <c r="AH786" s="1145"/>
    </row>
    <row r="787" spans="1:34" ht="15" customHeight="1">
      <c r="A787" s="1516"/>
      <c r="B787" s="1671">
        <v>1</v>
      </c>
      <c r="C787" s="1675"/>
      <c r="D787" s="1692" t="s">
        <v>1613</v>
      </c>
      <c r="E787" s="1675"/>
      <c r="F787" s="1578"/>
      <c r="G787" s="1328"/>
      <c r="H787" s="1569"/>
      <c r="I787" s="1569"/>
      <c r="J787" s="1710"/>
      <c r="K787" s="1756"/>
      <c r="L787" s="1570"/>
      <c r="M787" s="1570"/>
      <c r="N787" s="1625" t="str">
        <f t="shared" ref="N787:N808" si="257">IF(K787&gt;0,M787/K787, "")</f>
        <v/>
      </c>
      <c r="O787" s="1710"/>
      <c r="P787" s="1756"/>
      <c r="Q787" s="1570"/>
      <c r="R787" s="1570"/>
      <c r="S787" s="1625" t="str">
        <f t="shared" ref="S787:S808" si="258">IF(P787&gt;0,R787/P787, "")</f>
        <v/>
      </c>
      <c r="T787" s="1710"/>
      <c r="U787" s="1756"/>
      <c r="V787" s="1571"/>
      <c r="W787" s="1572"/>
      <c r="X787" s="1572"/>
      <c r="Y787" s="1570"/>
      <c r="Z787" s="1638" t="str">
        <f t="shared" ref="Z787:Z808" si="259">IF(T787&gt;0,Y787/T787, "")</f>
        <v/>
      </c>
      <c r="AA787" s="1570"/>
      <c r="AB787" s="1711"/>
      <c r="AC787" s="1805"/>
      <c r="AD787" s="1805"/>
      <c r="AE787" s="1805"/>
      <c r="AF787" s="1805"/>
      <c r="AG787" s="1919">
        <f t="shared" ref="AG787:AG808" si="260">T787-U787</f>
        <v>0</v>
      </c>
      <c r="AH787" s="1145"/>
    </row>
    <row r="788" spans="1:34" ht="15" customHeight="1">
      <c r="A788" s="580"/>
      <c r="B788" s="1518">
        <f>B787+1</f>
        <v>2</v>
      </c>
      <c r="C788" s="2569" t="s">
        <v>1772</v>
      </c>
      <c r="D788" s="2613" t="s">
        <v>1614</v>
      </c>
      <c r="E788" s="1691" t="s">
        <v>1615</v>
      </c>
      <c r="F788" s="1666"/>
      <c r="G788" s="1324"/>
      <c r="H788" s="1561"/>
      <c r="I788" s="1561"/>
      <c r="J788" s="1733"/>
      <c r="K788" s="1798"/>
      <c r="L788" s="1562"/>
      <c r="M788" s="1562"/>
      <c r="N788" s="1734" t="str">
        <f t="shared" si="257"/>
        <v/>
      </c>
      <c r="O788" s="1733"/>
      <c r="P788" s="1798"/>
      <c r="Q788" s="1562"/>
      <c r="R788" s="1562"/>
      <c r="S788" s="1734" t="str">
        <f t="shared" si="258"/>
        <v/>
      </c>
      <c r="T788" s="1733"/>
      <c r="U788" s="1798"/>
      <c r="V788" s="1563"/>
      <c r="W788" s="1564"/>
      <c r="X788" s="1564"/>
      <c r="Y788" s="1562"/>
      <c r="Z788" s="1735" t="str">
        <f t="shared" si="259"/>
        <v/>
      </c>
      <c r="AA788" s="1562"/>
      <c r="AB788" s="1736"/>
      <c r="AC788" s="1805"/>
      <c r="AD788" s="1805"/>
      <c r="AE788" s="1805"/>
      <c r="AF788" s="1805"/>
      <c r="AG788" s="1910">
        <f t="shared" si="260"/>
        <v>0</v>
      </c>
      <c r="AH788" s="1145"/>
    </row>
    <row r="789" spans="1:34" ht="15" customHeight="1">
      <c r="A789" s="580"/>
      <c r="B789" s="1677">
        <f>B788+1</f>
        <v>3</v>
      </c>
      <c r="C789" s="2552"/>
      <c r="D789" s="2611"/>
      <c r="E789" s="1678" t="s">
        <v>1617</v>
      </c>
      <c r="F789" s="1666"/>
      <c r="G789" s="1246"/>
      <c r="H789" s="1540"/>
      <c r="I789" s="1540"/>
      <c r="J789" s="1626"/>
      <c r="K789" s="1599"/>
      <c r="L789" s="1541"/>
      <c r="M789" s="1541"/>
      <c r="N789" s="1629" t="str">
        <f t="shared" si="257"/>
        <v/>
      </c>
      <c r="O789" s="1626"/>
      <c r="P789" s="1599"/>
      <c r="Q789" s="1541"/>
      <c r="R789" s="1541"/>
      <c r="S789" s="1629" t="str">
        <f t="shared" si="258"/>
        <v/>
      </c>
      <c r="T789" s="1626"/>
      <c r="U789" s="1599"/>
      <c r="V789" s="1542"/>
      <c r="W789" s="1543"/>
      <c r="X789" s="1543"/>
      <c r="Y789" s="1541"/>
      <c r="Z789" s="1635" t="str">
        <f t="shared" si="259"/>
        <v/>
      </c>
      <c r="AA789" s="1541"/>
      <c r="AB789" s="1668"/>
      <c r="AC789" s="1805"/>
      <c r="AD789" s="1805"/>
      <c r="AE789" s="1805"/>
      <c r="AF789" s="1805"/>
      <c r="AG789" s="1911">
        <f t="shared" si="260"/>
        <v>0</v>
      </c>
      <c r="AH789" s="1145"/>
    </row>
    <row r="790" spans="1:34" ht="15" customHeight="1">
      <c r="A790" s="580"/>
      <c r="B790" s="1677">
        <f t="shared" ref="B790:B809" si="261">B789+1</f>
        <v>4</v>
      </c>
      <c r="C790" s="2552" t="s">
        <v>1763</v>
      </c>
      <c r="D790" s="2611"/>
      <c r="E790" s="1678" t="s">
        <v>1615</v>
      </c>
      <c r="F790" s="1660"/>
      <c r="G790" s="1246"/>
      <c r="H790" s="1540"/>
      <c r="I790" s="1540"/>
      <c r="J790" s="1626"/>
      <c r="K790" s="1599"/>
      <c r="L790" s="1541"/>
      <c r="M790" s="1541"/>
      <c r="N790" s="1629" t="str">
        <f t="shared" si="257"/>
        <v/>
      </c>
      <c r="O790" s="1626"/>
      <c r="P790" s="1599"/>
      <c r="Q790" s="1541"/>
      <c r="R790" s="1541"/>
      <c r="S790" s="1629" t="str">
        <f t="shared" si="258"/>
        <v/>
      </c>
      <c r="T790" s="1626"/>
      <c r="U790" s="1599"/>
      <c r="V790" s="1542"/>
      <c r="W790" s="1543"/>
      <c r="X790" s="1543"/>
      <c r="Y790" s="1541"/>
      <c r="Z790" s="1635" t="str">
        <f t="shared" si="259"/>
        <v/>
      </c>
      <c r="AA790" s="1541"/>
      <c r="AB790" s="1668"/>
      <c r="AC790" s="1805"/>
      <c r="AD790" s="1805"/>
      <c r="AE790" s="1805"/>
      <c r="AF790" s="1805"/>
      <c r="AG790" s="1911">
        <f t="shared" si="260"/>
        <v>0</v>
      </c>
      <c r="AH790" s="1145"/>
    </row>
    <row r="791" spans="1:34" ht="15" customHeight="1">
      <c r="A791" s="580"/>
      <c r="B791" s="1677">
        <f t="shared" si="261"/>
        <v>5</v>
      </c>
      <c r="C791" s="2552"/>
      <c r="D791" s="2611"/>
      <c r="E791" s="1678" t="s">
        <v>1617</v>
      </c>
      <c r="F791" s="1660"/>
      <c r="G791" s="1246"/>
      <c r="H791" s="1540"/>
      <c r="I791" s="1540"/>
      <c r="J791" s="1626"/>
      <c r="K791" s="1599"/>
      <c r="L791" s="1541"/>
      <c r="M791" s="1541"/>
      <c r="N791" s="1629" t="str">
        <f t="shared" si="257"/>
        <v/>
      </c>
      <c r="O791" s="1626"/>
      <c r="P791" s="1599"/>
      <c r="Q791" s="1541"/>
      <c r="R791" s="1541"/>
      <c r="S791" s="1629" t="str">
        <f t="shared" si="258"/>
        <v/>
      </c>
      <c r="T791" s="1626"/>
      <c r="U791" s="1599"/>
      <c r="V791" s="1542"/>
      <c r="W791" s="1543"/>
      <c r="X791" s="1543"/>
      <c r="Y791" s="1541"/>
      <c r="Z791" s="1635" t="str">
        <f t="shared" si="259"/>
        <v/>
      </c>
      <c r="AA791" s="1541"/>
      <c r="AB791" s="1668"/>
      <c r="AC791" s="1805"/>
      <c r="AD791" s="1805"/>
      <c r="AE791" s="1805"/>
      <c r="AF791" s="1805"/>
      <c r="AG791" s="1911">
        <f t="shared" si="260"/>
        <v>0</v>
      </c>
      <c r="AH791" s="1145"/>
    </row>
    <row r="792" spans="1:34" ht="15" customHeight="1">
      <c r="A792" s="580"/>
      <c r="B792" s="1677">
        <f t="shared" si="261"/>
        <v>6</v>
      </c>
      <c r="C792" s="2552" t="s">
        <v>1764</v>
      </c>
      <c r="D792" s="2611"/>
      <c r="E792" s="1678" t="s">
        <v>1615</v>
      </c>
      <c r="F792" s="1660"/>
      <c r="G792" s="1246"/>
      <c r="H792" s="1540"/>
      <c r="I792" s="1540"/>
      <c r="J792" s="1626"/>
      <c r="K792" s="1599"/>
      <c r="L792" s="1541"/>
      <c r="M792" s="1541"/>
      <c r="N792" s="1629" t="str">
        <f t="shared" si="257"/>
        <v/>
      </c>
      <c r="O792" s="1626"/>
      <c r="P792" s="1599"/>
      <c r="Q792" s="1541"/>
      <c r="R792" s="1541"/>
      <c r="S792" s="1629" t="str">
        <f t="shared" si="258"/>
        <v/>
      </c>
      <c r="T792" s="1626"/>
      <c r="U792" s="1599"/>
      <c r="V792" s="1542"/>
      <c r="W792" s="1543"/>
      <c r="X792" s="1543"/>
      <c r="Y792" s="1541"/>
      <c r="Z792" s="1635" t="str">
        <f t="shared" si="259"/>
        <v/>
      </c>
      <c r="AA792" s="1541"/>
      <c r="AB792" s="1668"/>
      <c r="AC792" s="1805"/>
      <c r="AD792" s="1805"/>
      <c r="AE792" s="1805"/>
      <c r="AF792" s="1805"/>
      <c r="AG792" s="1911">
        <f t="shared" si="260"/>
        <v>0</v>
      </c>
      <c r="AH792" s="1145"/>
    </row>
    <row r="793" spans="1:34" ht="15" customHeight="1">
      <c r="A793" s="580"/>
      <c r="B793" s="1677">
        <f t="shared" si="261"/>
        <v>7</v>
      </c>
      <c r="C793" s="2552"/>
      <c r="D793" s="2611"/>
      <c r="E793" s="1678" t="s">
        <v>1617</v>
      </c>
      <c r="F793" s="1660"/>
      <c r="G793" s="1246"/>
      <c r="H793" s="1540"/>
      <c r="I793" s="1540"/>
      <c r="J793" s="1626"/>
      <c r="K793" s="1599"/>
      <c r="L793" s="1541"/>
      <c r="M793" s="1541"/>
      <c r="N793" s="1629" t="str">
        <f t="shared" si="257"/>
        <v/>
      </c>
      <c r="O793" s="1626"/>
      <c r="P793" s="1599"/>
      <c r="Q793" s="1541"/>
      <c r="R793" s="1541"/>
      <c r="S793" s="1629" t="str">
        <f t="shared" si="258"/>
        <v/>
      </c>
      <c r="T793" s="1626"/>
      <c r="U793" s="1599"/>
      <c r="V793" s="1542"/>
      <c r="W793" s="1543"/>
      <c r="X793" s="1543"/>
      <c r="Y793" s="1541"/>
      <c r="Z793" s="1635" t="str">
        <f t="shared" si="259"/>
        <v/>
      </c>
      <c r="AA793" s="1541"/>
      <c r="AB793" s="1668"/>
      <c r="AC793" s="1805"/>
      <c r="AD793" s="1805"/>
      <c r="AE793" s="1805"/>
      <c r="AF793" s="1805"/>
      <c r="AG793" s="1911">
        <f t="shared" si="260"/>
        <v>0</v>
      </c>
      <c r="AH793" s="1145"/>
    </row>
    <row r="794" spans="1:34" ht="15" customHeight="1">
      <c r="A794" s="580"/>
      <c r="B794" s="1677">
        <f t="shared" si="261"/>
        <v>8</v>
      </c>
      <c r="C794" s="2552" t="s">
        <v>1765</v>
      </c>
      <c r="D794" s="2611"/>
      <c r="E794" s="1678" t="s">
        <v>1615</v>
      </c>
      <c r="F794" s="1660"/>
      <c r="G794" s="1246"/>
      <c r="H794" s="1540"/>
      <c r="I794" s="1540"/>
      <c r="J794" s="1626"/>
      <c r="K794" s="1599"/>
      <c r="L794" s="1541"/>
      <c r="M794" s="1541"/>
      <c r="N794" s="1629" t="str">
        <f t="shared" si="257"/>
        <v/>
      </c>
      <c r="O794" s="1626"/>
      <c r="P794" s="1599"/>
      <c r="Q794" s="1541"/>
      <c r="R794" s="1541"/>
      <c r="S794" s="1629" t="str">
        <f t="shared" si="258"/>
        <v/>
      </c>
      <c r="T794" s="1626"/>
      <c r="U794" s="1599"/>
      <c r="V794" s="1542"/>
      <c r="W794" s="1543"/>
      <c r="X794" s="1543"/>
      <c r="Y794" s="1541"/>
      <c r="Z794" s="1635" t="str">
        <f t="shared" si="259"/>
        <v/>
      </c>
      <c r="AA794" s="1541"/>
      <c r="AB794" s="1668"/>
      <c r="AC794" s="1805"/>
      <c r="AD794" s="1805"/>
      <c r="AE794" s="1805"/>
      <c r="AF794" s="1805"/>
      <c r="AG794" s="1911">
        <f t="shared" si="260"/>
        <v>0</v>
      </c>
      <c r="AH794" s="1145"/>
    </row>
    <row r="795" spans="1:34" ht="15" customHeight="1">
      <c r="A795" s="580"/>
      <c r="B795" s="1677">
        <f t="shared" si="261"/>
        <v>9</v>
      </c>
      <c r="C795" s="2552"/>
      <c r="D795" s="2611"/>
      <c r="E795" s="1678" t="s">
        <v>1617</v>
      </c>
      <c r="F795" s="1660"/>
      <c r="G795" s="1246"/>
      <c r="H795" s="1540"/>
      <c r="I795" s="1540"/>
      <c r="J795" s="1626"/>
      <c r="K795" s="1599"/>
      <c r="L795" s="1541"/>
      <c r="M795" s="1541"/>
      <c r="N795" s="1629" t="str">
        <f t="shared" si="257"/>
        <v/>
      </c>
      <c r="O795" s="1626"/>
      <c r="P795" s="1599"/>
      <c r="Q795" s="1541"/>
      <c r="R795" s="1541"/>
      <c r="S795" s="1629" t="str">
        <f t="shared" si="258"/>
        <v/>
      </c>
      <c r="T795" s="1626"/>
      <c r="U795" s="1599"/>
      <c r="V795" s="1542"/>
      <c r="W795" s="1543"/>
      <c r="X795" s="1543"/>
      <c r="Y795" s="1541"/>
      <c r="Z795" s="1635" t="str">
        <f t="shared" si="259"/>
        <v/>
      </c>
      <c r="AA795" s="1541"/>
      <c r="AB795" s="1668"/>
      <c r="AC795" s="1805"/>
      <c r="AD795" s="1805"/>
      <c r="AE795" s="1805"/>
      <c r="AF795" s="1805"/>
      <c r="AG795" s="1911">
        <f t="shared" si="260"/>
        <v>0</v>
      </c>
      <c r="AH795" s="1145"/>
    </row>
    <row r="796" spans="1:34" ht="15" customHeight="1">
      <c r="A796" s="580"/>
      <c r="B796" s="1677">
        <f t="shared" si="261"/>
        <v>10</v>
      </c>
      <c r="C796" s="2552" t="s">
        <v>1766</v>
      </c>
      <c r="D796" s="2611"/>
      <c r="E796" s="1678" t="s">
        <v>1615</v>
      </c>
      <c r="F796" s="1660"/>
      <c r="G796" s="1246"/>
      <c r="H796" s="1540"/>
      <c r="I796" s="1540"/>
      <c r="J796" s="1626"/>
      <c r="K796" s="1599"/>
      <c r="L796" s="1541"/>
      <c r="M796" s="1541"/>
      <c r="N796" s="1629" t="str">
        <f t="shared" si="257"/>
        <v/>
      </c>
      <c r="O796" s="1626"/>
      <c r="P796" s="1599"/>
      <c r="Q796" s="1541"/>
      <c r="R796" s="1541"/>
      <c r="S796" s="1629" t="str">
        <f t="shared" si="258"/>
        <v/>
      </c>
      <c r="T796" s="1626"/>
      <c r="U796" s="1599"/>
      <c r="V796" s="1542"/>
      <c r="W796" s="1543"/>
      <c r="X796" s="1543"/>
      <c r="Y796" s="1541"/>
      <c r="Z796" s="1635" t="str">
        <f t="shared" si="259"/>
        <v/>
      </c>
      <c r="AA796" s="1541"/>
      <c r="AB796" s="1668"/>
      <c r="AC796" s="1805"/>
      <c r="AD796" s="1805"/>
      <c r="AE796" s="1805"/>
      <c r="AF796" s="1805"/>
      <c r="AG796" s="1911">
        <f t="shared" si="260"/>
        <v>0</v>
      </c>
      <c r="AH796" s="1145"/>
    </row>
    <row r="797" spans="1:34" ht="15" customHeight="1">
      <c r="A797" s="580"/>
      <c r="B797" s="1677">
        <f t="shared" si="261"/>
        <v>11</v>
      </c>
      <c r="C797" s="2552"/>
      <c r="D797" s="2611"/>
      <c r="E797" s="1678" t="s">
        <v>1617</v>
      </c>
      <c r="F797" s="1660"/>
      <c r="G797" s="1246"/>
      <c r="H797" s="1540"/>
      <c r="I797" s="1540"/>
      <c r="J797" s="1626"/>
      <c r="K797" s="1599"/>
      <c r="L797" s="1541"/>
      <c r="M797" s="1541"/>
      <c r="N797" s="1629" t="str">
        <f t="shared" si="257"/>
        <v/>
      </c>
      <c r="O797" s="1626"/>
      <c r="P797" s="1599"/>
      <c r="Q797" s="1541"/>
      <c r="R797" s="1541"/>
      <c r="S797" s="1629" t="str">
        <f t="shared" si="258"/>
        <v/>
      </c>
      <c r="T797" s="1626"/>
      <c r="U797" s="1599"/>
      <c r="V797" s="1542"/>
      <c r="W797" s="1543"/>
      <c r="X797" s="1543"/>
      <c r="Y797" s="1541"/>
      <c r="Z797" s="1635" t="str">
        <f t="shared" si="259"/>
        <v/>
      </c>
      <c r="AA797" s="1541"/>
      <c r="AB797" s="1668"/>
      <c r="AC797" s="1805"/>
      <c r="AD797" s="1805"/>
      <c r="AE797" s="1805"/>
      <c r="AF797" s="1805"/>
      <c r="AG797" s="1911">
        <f t="shared" si="260"/>
        <v>0</v>
      </c>
      <c r="AH797" s="1145"/>
    </row>
    <row r="798" spans="1:34" ht="15" customHeight="1">
      <c r="A798" s="580"/>
      <c r="B798" s="1677">
        <f t="shared" si="261"/>
        <v>12</v>
      </c>
      <c r="C798" s="2552" t="s">
        <v>1767</v>
      </c>
      <c r="D798" s="2611"/>
      <c r="E798" s="1678" t="s">
        <v>1615</v>
      </c>
      <c r="F798" s="1660"/>
      <c r="G798" s="1246"/>
      <c r="H798" s="1540"/>
      <c r="I798" s="1540"/>
      <c r="J798" s="1626"/>
      <c r="K798" s="1599"/>
      <c r="L798" s="1541"/>
      <c r="M798" s="1541"/>
      <c r="N798" s="1629" t="str">
        <f t="shared" si="257"/>
        <v/>
      </c>
      <c r="O798" s="1626"/>
      <c r="P798" s="1599"/>
      <c r="Q798" s="1541"/>
      <c r="R798" s="1541"/>
      <c r="S798" s="1629" t="str">
        <f t="shared" si="258"/>
        <v/>
      </c>
      <c r="T798" s="1626"/>
      <c r="U798" s="1599"/>
      <c r="V798" s="1542"/>
      <c r="W798" s="1543"/>
      <c r="X798" s="1543"/>
      <c r="Y798" s="1541"/>
      <c r="Z798" s="1635" t="str">
        <f t="shared" si="259"/>
        <v/>
      </c>
      <c r="AA798" s="1541"/>
      <c r="AB798" s="1668"/>
      <c r="AC798" s="1805"/>
      <c r="AD798" s="1805"/>
      <c r="AE798" s="1805"/>
      <c r="AF798" s="1805"/>
      <c r="AG798" s="1911">
        <f t="shared" si="260"/>
        <v>0</v>
      </c>
      <c r="AH798" s="1145"/>
    </row>
    <row r="799" spans="1:34" ht="15" customHeight="1">
      <c r="A799" s="580"/>
      <c r="B799" s="1677">
        <f t="shared" si="261"/>
        <v>13</v>
      </c>
      <c r="C799" s="2552"/>
      <c r="D799" s="2611"/>
      <c r="E799" s="1678" t="s">
        <v>1617</v>
      </c>
      <c r="F799" s="1660"/>
      <c r="G799" s="1246"/>
      <c r="H799" s="1540"/>
      <c r="I799" s="1540"/>
      <c r="J799" s="1626"/>
      <c r="K799" s="1599"/>
      <c r="L799" s="1541"/>
      <c r="M799" s="1541"/>
      <c r="N799" s="1629" t="str">
        <f t="shared" si="257"/>
        <v/>
      </c>
      <c r="O799" s="1626"/>
      <c r="P799" s="1599"/>
      <c r="Q799" s="1541"/>
      <c r="R799" s="1541"/>
      <c r="S799" s="1629" t="str">
        <f t="shared" si="258"/>
        <v/>
      </c>
      <c r="T799" s="1626"/>
      <c r="U799" s="1599"/>
      <c r="V799" s="1542"/>
      <c r="W799" s="1543"/>
      <c r="X799" s="1543"/>
      <c r="Y799" s="1541"/>
      <c r="Z799" s="1635" t="str">
        <f t="shared" si="259"/>
        <v/>
      </c>
      <c r="AA799" s="1541"/>
      <c r="AB799" s="1668"/>
      <c r="AC799" s="1805"/>
      <c r="AD799" s="1805"/>
      <c r="AE799" s="1805"/>
      <c r="AF799" s="1805"/>
      <c r="AG799" s="1911">
        <f t="shared" si="260"/>
        <v>0</v>
      </c>
      <c r="AH799" s="1145"/>
    </row>
    <row r="800" spans="1:34" ht="15" customHeight="1">
      <c r="A800" s="580"/>
      <c r="B800" s="1677">
        <f t="shared" si="261"/>
        <v>14</v>
      </c>
      <c r="C800" s="2552" t="s">
        <v>1768</v>
      </c>
      <c r="D800" s="2611"/>
      <c r="E800" s="1678" t="s">
        <v>1615</v>
      </c>
      <c r="F800" s="1660"/>
      <c r="G800" s="1246"/>
      <c r="H800" s="1540"/>
      <c r="I800" s="1540"/>
      <c r="J800" s="1626"/>
      <c r="K800" s="1599"/>
      <c r="L800" s="1541"/>
      <c r="M800" s="1541"/>
      <c r="N800" s="1629" t="str">
        <f t="shared" si="257"/>
        <v/>
      </c>
      <c r="O800" s="1626"/>
      <c r="P800" s="1599"/>
      <c r="Q800" s="1541"/>
      <c r="R800" s="1541"/>
      <c r="S800" s="1629" t="str">
        <f t="shared" si="258"/>
        <v/>
      </c>
      <c r="T800" s="1626"/>
      <c r="U800" s="1599"/>
      <c r="V800" s="1542"/>
      <c r="W800" s="1543"/>
      <c r="X800" s="1543"/>
      <c r="Y800" s="1541"/>
      <c r="Z800" s="1635" t="str">
        <f t="shared" si="259"/>
        <v/>
      </c>
      <c r="AA800" s="1541"/>
      <c r="AB800" s="1668"/>
      <c r="AC800" s="1805"/>
      <c r="AD800" s="1805"/>
      <c r="AE800" s="1805"/>
      <c r="AF800" s="1805"/>
      <c r="AG800" s="1911">
        <f t="shared" si="260"/>
        <v>0</v>
      </c>
      <c r="AH800" s="1145"/>
    </row>
    <row r="801" spans="1:34" ht="15" customHeight="1">
      <c r="A801" s="580"/>
      <c r="B801" s="1677">
        <f t="shared" si="261"/>
        <v>15</v>
      </c>
      <c r="C801" s="2552"/>
      <c r="D801" s="2611"/>
      <c r="E801" s="1678" t="s">
        <v>1617</v>
      </c>
      <c r="F801" s="1660"/>
      <c r="G801" s="1246"/>
      <c r="H801" s="1540"/>
      <c r="I801" s="1540"/>
      <c r="J801" s="1626"/>
      <c r="K801" s="1599"/>
      <c r="L801" s="1541"/>
      <c r="M801" s="1541"/>
      <c r="N801" s="1629" t="str">
        <f t="shared" si="257"/>
        <v/>
      </c>
      <c r="O801" s="1626"/>
      <c r="P801" s="1599"/>
      <c r="Q801" s="1541"/>
      <c r="R801" s="1541"/>
      <c r="S801" s="1629" t="str">
        <f t="shared" si="258"/>
        <v/>
      </c>
      <c r="T801" s="1626"/>
      <c r="U801" s="1599"/>
      <c r="V801" s="1542"/>
      <c r="W801" s="1543"/>
      <c r="X801" s="1543"/>
      <c r="Y801" s="1541"/>
      <c r="Z801" s="1635" t="str">
        <f t="shared" si="259"/>
        <v/>
      </c>
      <c r="AA801" s="1541"/>
      <c r="AB801" s="1668"/>
      <c r="AC801" s="1805"/>
      <c r="AD801" s="1805"/>
      <c r="AE801" s="1805"/>
      <c r="AF801" s="1805"/>
      <c r="AG801" s="1911">
        <f t="shared" si="260"/>
        <v>0</v>
      </c>
      <c r="AH801" s="1145"/>
    </row>
    <row r="802" spans="1:34" ht="15" customHeight="1">
      <c r="A802" s="580"/>
      <c r="B802" s="1677">
        <f t="shared" si="261"/>
        <v>16</v>
      </c>
      <c r="C802" s="2552" t="s">
        <v>1769</v>
      </c>
      <c r="D802" s="2611"/>
      <c r="E802" s="1678" t="s">
        <v>1615</v>
      </c>
      <c r="F802" s="1660"/>
      <c r="G802" s="1246"/>
      <c r="H802" s="1540"/>
      <c r="I802" s="1540"/>
      <c r="J802" s="1626"/>
      <c r="K802" s="1599"/>
      <c r="L802" s="1541"/>
      <c r="M802" s="1541"/>
      <c r="N802" s="1629" t="str">
        <f t="shared" si="257"/>
        <v/>
      </c>
      <c r="O802" s="1626"/>
      <c r="P802" s="1599"/>
      <c r="Q802" s="1541"/>
      <c r="R802" s="1541"/>
      <c r="S802" s="1629" t="str">
        <f t="shared" si="258"/>
        <v/>
      </c>
      <c r="T802" s="1626"/>
      <c r="U802" s="1599"/>
      <c r="V802" s="1542"/>
      <c r="W802" s="1543"/>
      <c r="X802" s="1543"/>
      <c r="Y802" s="1541"/>
      <c r="Z802" s="1635" t="str">
        <f t="shared" si="259"/>
        <v/>
      </c>
      <c r="AA802" s="1541"/>
      <c r="AB802" s="1668"/>
      <c r="AC802" s="1805"/>
      <c r="AD802" s="1805"/>
      <c r="AE802" s="1805"/>
      <c r="AF802" s="1805"/>
      <c r="AG802" s="1911">
        <f t="shared" si="260"/>
        <v>0</v>
      </c>
      <c r="AH802" s="1145"/>
    </row>
    <row r="803" spans="1:34" ht="15" customHeight="1">
      <c r="A803" s="580"/>
      <c r="B803" s="1677">
        <f t="shared" si="261"/>
        <v>17</v>
      </c>
      <c r="C803" s="2552"/>
      <c r="D803" s="2611"/>
      <c r="E803" s="1678" t="s">
        <v>1617</v>
      </c>
      <c r="F803" s="1660"/>
      <c r="G803" s="1246"/>
      <c r="H803" s="1540"/>
      <c r="I803" s="1540"/>
      <c r="J803" s="1626"/>
      <c r="K803" s="1599"/>
      <c r="L803" s="1541"/>
      <c r="M803" s="1541"/>
      <c r="N803" s="1629" t="str">
        <f t="shared" si="257"/>
        <v/>
      </c>
      <c r="O803" s="1626"/>
      <c r="P803" s="1599"/>
      <c r="Q803" s="1541"/>
      <c r="R803" s="1541"/>
      <c r="S803" s="1629" t="str">
        <f t="shared" si="258"/>
        <v/>
      </c>
      <c r="T803" s="1626"/>
      <c r="U803" s="1599"/>
      <c r="V803" s="1542"/>
      <c r="W803" s="1543"/>
      <c r="X803" s="1543"/>
      <c r="Y803" s="1541"/>
      <c r="Z803" s="1635" t="str">
        <f t="shared" si="259"/>
        <v/>
      </c>
      <c r="AA803" s="1541"/>
      <c r="AB803" s="1668"/>
      <c r="AC803" s="1805"/>
      <c r="AD803" s="1805"/>
      <c r="AE803" s="1805"/>
      <c r="AF803" s="1805"/>
      <c r="AG803" s="1911">
        <f t="shared" si="260"/>
        <v>0</v>
      </c>
      <c r="AH803" s="1145"/>
    </row>
    <row r="804" spans="1:34" ht="15" customHeight="1">
      <c r="A804" s="580"/>
      <c r="B804" s="1677">
        <f t="shared" si="261"/>
        <v>18</v>
      </c>
      <c r="C804" s="2552" t="s">
        <v>1770</v>
      </c>
      <c r="D804" s="2611"/>
      <c r="E804" s="1678" t="s">
        <v>1615</v>
      </c>
      <c r="F804" s="1660"/>
      <c r="G804" s="1246"/>
      <c r="H804" s="1540"/>
      <c r="I804" s="1540"/>
      <c r="J804" s="1626"/>
      <c r="K804" s="1599"/>
      <c r="L804" s="1541"/>
      <c r="M804" s="1541"/>
      <c r="N804" s="1629" t="str">
        <f t="shared" si="257"/>
        <v/>
      </c>
      <c r="O804" s="1626"/>
      <c r="P804" s="1599"/>
      <c r="Q804" s="1541"/>
      <c r="R804" s="1541"/>
      <c r="S804" s="1629" t="str">
        <f t="shared" si="258"/>
        <v/>
      </c>
      <c r="T804" s="1626"/>
      <c r="U804" s="1599"/>
      <c r="V804" s="1542"/>
      <c r="W804" s="1543"/>
      <c r="X804" s="1543"/>
      <c r="Y804" s="1541"/>
      <c r="Z804" s="1635" t="str">
        <f t="shared" si="259"/>
        <v/>
      </c>
      <c r="AA804" s="1541"/>
      <c r="AB804" s="1668"/>
      <c r="AC804" s="1805"/>
      <c r="AD804" s="1805"/>
      <c r="AE804" s="1805"/>
      <c r="AF804" s="1805"/>
      <c r="AG804" s="1911">
        <f t="shared" si="260"/>
        <v>0</v>
      </c>
      <c r="AH804" s="1145"/>
    </row>
    <row r="805" spans="1:34" ht="15" customHeight="1">
      <c r="A805" s="580"/>
      <c r="B805" s="1677">
        <f t="shared" si="261"/>
        <v>19</v>
      </c>
      <c r="C805" s="2552"/>
      <c r="D805" s="2611"/>
      <c r="E805" s="1678" t="s">
        <v>1617</v>
      </c>
      <c r="F805" s="1660"/>
      <c r="G805" s="1246"/>
      <c r="H805" s="1540"/>
      <c r="I805" s="1540"/>
      <c r="J805" s="1626"/>
      <c r="K805" s="1599"/>
      <c r="L805" s="1541"/>
      <c r="M805" s="1541"/>
      <c r="N805" s="1629" t="str">
        <f t="shared" si="257"/>
        <v/>
      </c>
      <c r="O805" s="1626"/>
      <c r="P805" s="1599"/>
      <c r="Q805" s="1541"/>
      <c r="R805" s="1541"/>
      <c r="S805" s="1629" t="str">
        <f t="shared" si="258"/>
        <v/>
      </c>
      <c r="T805" s="1626"/>
      <c r="U805" s="1599"/>
      <c r="V805" s="1542"/>
      <c r="W805" s="1543"/>
      <c r="X805" s="1543"/>
      <c r="Y805" s="1541"/>
      <c r="Z805" s="1635" t="str">
        <f t="shared" si="259"/>
        <v/>
      </c>
      <c r="AA805" s="1541"/>
      <c r="AB805" s="1668"/>
      <c r="AC805" s="1805"/>
      <c r="AD805" s="1805"/>
      <c r="AE805" s="1805"/>
      <c r="AF805" s="1805"/>
      <c r="AG805" s="1911">
        <f t="shared" si="260"/>
        <v>0</v>
      </c>
      <c r="AH805" s="1145"/>
    </row>
    <row r="806" spans="1:34" ht="15" customHeight="1">
      <c r="A806" s="580"/>
      <c r="B806" s="1677">
        <f t="shared" si="261"/>
        <v>20</v>
      </c>
      <c r="C806" s="2552" t="s">
        <v>1771</v>
      </c>
      <c r="D806" s="2611"/>
      <c r="E806" s="1678" t="s">
        <v>1615</v>
      </c>
      <c r="F806" s="1660"/>
      <c r="G806" s="1246"/>
      <c r="H806" s="1540"/>
      <c r="I806" s="1540"/>
      <c r="J806" s="1626"/>
      <c r="K806" s="1599"/>
      <c r="L806" s="1541"/>
      <c r="M806" s="1541"/>
      <c r="N806" s="1629" t="str">
        <f t="shared" si="257"/>
        <v/>
      </c>
      <c r="O806" s="1626"/>
      <c r="P806" s="1599"/>
      <c r="Q806" s="1541"/>
      <c r="R806" s="1541"/>
      <c r="S806" s="1629" t="str">
        <f t="shared" si="258"/>
        <v/>
      </c>
      <c r="T806" s="1626"/>
      <c r="U806" s="1599"/>
      <c r="V806" s="1542"/>
      <c r="W806" s="1543"/>
      <c r="X806" s="1543"/>
      <c r="Y806" s="1541"/>
      <c r="Z806" s="1635" t="str">
        <f t="shared" si="259"/>
        <v/>
      </c>
      <c r="AA806" s="1541"/>
      <c r="AB806" s="1668"/>
      <c r="AC806" s="1805"/>
      <c r="AD806" s="1805"/>
      <c r="AE806" s="1805"/>
      <c r="AF806" s="1805"/>
      <c r="AG806" s="1911">
        <f t="shared" si="260"/>
        <v>0</v>
      </c>
      <c r="AH806" s="1145"/>
    </row>
    <row r="807" spans="1:34" ht="15" customHeight="1">
      <c r="A807" s="580"/>
      <c r="B807" s="1680">
        <f t="shared" si="261"/>
        <v>21</v>
      </c>
      <c r="C807" s="2568"/>
      <c r="D807" s="2612"/>
      <c r="E807" s="1679" t="s">
        <v>1617</v>
      </c>
      <c r="F807" s="1661"/>
      <c r="G807" s="2091"/>
      <c r="H807" s="1547"/>
      <c r="I807" s="1547"/>
      <c r="J807" s="1627"/>
      <c r="K807" s="1621"/>
      <c r="L807" s="1532"/>
      <c r="M807" s="1532"/>
      <c r="N807" s="1685" t="str">
        <f t="shared" si="257"/>
        <v/>
      </c>
      <c r="O807" s="1627"/>
      <c r="P807" s="1621"/>
      <c r="Q807" s="1532"/>
      <c r="R807" s="1532"/>
      <c r="S807" s="1685" t="str">
        <f t="shared" si="258"/>
        <v/>
      </c>
      <c r="T807" s="1627"/>
      <c r="U807" s="1621"/>
      <c r="V807" s="1548"/>
      <c r="W807" s="1549"/>
      <c r="X807" s="1549"/>
      <c r="Y807" s="1532"/>
      <c r="Z807" s="1686" t="str">
        <f t="shared" si="259"/>
        <v/>
      </c>
      <c r="AA807" s="1532"/>
      <c r="AB807" s="1669"/>
      <c r="AC807" s="1805"/>
      <c r="AD807" s="1805"/>
      <c r="AE807" s="1805"/>
      <c r="AF807" s="1805"/>
      <c r="AG807" s="1912">
        <f t="shared" si="260"/>
        <v>0</v>
      </c>
      <c r="AH807" s="1145"/>
    </row>
    <row r="808" spans="1:34" ht="15" customHeight="1">
      <c r="A808" s="580"/>
      <c r="B808" s="1581">
        <f t="shared" si="261"/>
        <v>22</v>
      </c>
      <c r="C808" s="1699" t="s">
        <v>1497</v>
      </c>
      <c r="D808" s="1731"/>
      <c r="E808" s="1732"/>
      <c r="F808" s="1681"/>
      <c r="G808" s="1371">
        <f t="shared" ref="G808:M808" si="262">SUM(G787:G807)</f>
        <v>0</v>
      </c>
      <c r="H808" s="1622">
        <f t="shared" si="262"/>
        <v>0</v>
      </c>
      <c r="I808" s="1622">
        <f t="shared" si="262"/>
        <v>0</v>
      </c>
      <c r="J808" s="1908">
        <f t="shared" si="262"/>
        <v>0</v>
      </c>
      <c r="K808" s="1622">
        <f t="shared" si="262"/>
        <v>0</v>
      </c>
      <c r="L808" s="1622">
        <f t="shared" si="262"/>
        <v>0</v>
      </c>
      <c r="M808" s="1622">
        <f t="shared" si="262"/>
        <v>0</v>
      </c>
      <c r="N808" s="1625" t="str">
        <f t="shared" si="257"/>
        <v/>
      </c>
      <c r="O808" s="1908">
        <f>SUM(O787:O807)</f>
        <v>0</v>
      </c>
      <c r="P808" s="1622">
        <f>SUM(P787:P807)</f>
        <v>0</v>
      </c>
      <c r="Q808" s="1622">
        <f>SUM(Q787:Q807)</f>
        <v>0</v>
      </c>
      <c r="R808" s="1622">
        <f>SUM(R787:R807)</f>
        <v>0</v>
      </c>
      <c r="S808" s="1625" t="str">
        <f t="shared" si="258"/>
        <v/>
      </c>
      <c r="T808" s="1637">
        <f>SUM(T787:T807)</f>
        <v>0</v>
      </c>
      <c r="U808" s="1641">
        <f>SUM(U787:U807)</f>
        <v>0</v>
      </c>
      <c r="V808" s="1640" t="str">
        <f>IF(T808&gt;0, SUMPRODUCT(T787:T807,V787:V807)/T808, "")</f>
        <v/>
      </c>
      <c r="W808" s="1638" t="str">
        <f>IF(AG808&gt;0, SUMPRODUCT(AG787:AG807,W787:W807)/AG808, "")</f>
        <v/>
      </c>
      <c r="X808" s="1638" t="str">
        <f>IF(U808&gt;0, SUMPRODUCT(U787:U807,X787:X807)/U808, "")</f>
        <v/>
      </c>
      <c r="Y808" s="1622">
        <f>SUM(Y787:Y807)</f>
        <v>0</v>
      </c>
      <c r="Z808" s="1638" t="str">
        <f t="shared" si="259"/>
        <v/>
      </c>
      <c r="AA808" s="1622">
        <f>SUM(AA787:AA807)</f>
        <v>0</v>
      </c>
      <c r="AB808" s="1623">
        <f>SUM(AB787:AB807)</f>
        <v>0</v>
      </c>
      <c r="AC808" s="1805"/>
      <c r="AD808" s="1805"/>
      <c r="AE808" s="1805"/>
      <c r="AF808" s="1805"/>
      <c r="AG808" s="1777">
        <f t="shared" si="260"/>
        <v>0</v>
      </c>
      <c r="AH808" s="1145"/>
    </row>
    <row r="809" spans="1:34" ht="15" customHeight="1">
      <c r="A809" s="580"/>
      <c r="B809" s="1671">
        <f t="shared" si="261"/>
        <v>23</v>
      </c>
      <c r="C809" s="2562" t="s">
        <v>1618</v>
      </c>
      <c r="D809" s="2562"/>
      <c r="E809" s="2556"/>
      <c r="F809" s="2556"/>
      <c r="G809" s="1169"/>
      <c r="H809" s="1185"/>
      <c r="I809" s="1185"/>
      <c r="J809" s="1185"/>
      <c r="K809" s="1185"/>
      <c r="L809" s="1185"/>
      <c r="M809" s="1185"/>
      <c r="N809" s="1185"/>
      <c r="O809" s="1185"/>
      <c r="P809" s="1185"/>
      <c r="Q809" s="1185"/>
      <c r="R809" s="1185"/>
      <c r="S809" s="1185"/>
      <c r="T809" s="1579"/>
      <c r="U809" s="1579"/>
      <c r="V809" s="1185"/>
      <c r="W809" s="584"/>
      <c r="X809" s="584"/>
      <c r="Y809" s="584"/>
      <c r="Z809" s="1579"/>
      <c r="AA809" s="584"/>
      <c r="AB809" s="584"/>
      <c r="AC809" s="1805"/>
      <c r="AD809" s="1805"/>
      <c r="AE809" s="1805"/>
      <c r="AF809" s="1805"/>
      <c r="AG809" s="584"/>
      <c r="AH809" s="1145"/>
    </row>
    <row r="810" spans="1:34" s="965" customFormat="1" ht="45" customHeight="1">
      <c r="A810" s="1452" t="s">
        <v>1847</v>
      </c>
      <c r="B810" s="1807"/>
      <c r="C810" s="1579"/>
      <c r="D810" s="1185"/>
      <c r="E810" s="1185"/>
      <c r="F810" s="1185"/>
      <c r="G810" s="1169"/>
      <c r="H810" s="1185"/>
      <c r="I810" s="1185"/>
      <c r="AC810" s="1805"/>
      <c r="AD810" s="1805"/>
      <c r="AE810" s="1805"/>
      <c r="AF810" s="1805"/>
      <c r="AH810" s="1145"/>
    </row>
    <row r="811" spans="1:34" ht="42" customHeight="1">
      <c r="A811" s="1516"/>
      <c r="B811" s="1596"/>
      <c r="C811" s="1961" t="s">
        <v>1759</v>
      </c>
      <c r="D811" s="1845" t="s">
        <v>1733</v>
      </c>
      <c r="E811" s="1675" t="s">
        <v>1611</v>
      </c>
      <c r="F811" s="1759"/>
      <c r="G811" s="1760"/>
      <c r="H811" s="1737"/>
      <c r="I811" s="1577"/>
      <c r="J811" s="1737"/>
      <c r="K811" s="1578"/>
      <c r="L811" s="1689"/>
      <c r="M811" s="1689"/>
      <c r="N811" s="1720"/>
      <c r="O811" s="1759"/>
      <c r="P811" s="1759"/>
      <c r="Q811" s="1762"/>
      <c r="R811" s="1762"/>
      <c r="S811" s="1720"/>
      <c r="T811" s="1890"/>
      <c r="U811" s="1759"/>
      <c r="V811" s="1762"/>
      <c r="W811" s="1762"/>
      <c r="X811" s="1762"/>
      <c r="Y811" s="1762"/>
      <c r="Z811" s="1762"/>
      <c r="AA811" s="1762"/>
      <c r="AB811" s="1760"/>
      <c r="AC811" s="1805"/>
      <c r="AD811" s="1805"/>
      <c r="AE811" s="1805"/>
      <c r="AF811" s="1805"/>
      <c r="AG811" s="1760"/>
      <c r="AH811" s="1145"/>
    </row>
    <row r="812" spans="1:34" ht="15" customHeight="1">
      <c r="A812" s="1516"/>
      <c r="B812" s="1671">
        <v>1</v>
      </c>
      <c r="C812" s="1675"/>
      <c r="D812" s="1692" t="s">
        <v>1613</v>
      </c>
      <c r="E812" s="1675"/>
      <c r="F812" s="1759"/>
      <c r="G812" s="1328"/>
      <c r="H812" s="1569"/>
      <c r="I812" s="1569"/>
      <c r="J812" s="1710"/>
      <c r="K812" s="1756"/>
      <c r="L812" s="1570"/>
      <c r="M812" s="1570"/>
      <c r="N812" s="1625" t="str">
        <f t="shared" ref="N812:N833" si="263">IF(K812&gt;0,M812/K812, "")</f>
        <v/>
      </c>
      <c r="O812" s="1710"/>
      <c r="P812" s="1756"/>
      <c r="Q812" s="1570"/>
      <c r="R812" s="1570"/>
      <c r="S812" s="1625" t="str">
        <f t="shared" ref="S812:S833" si="264">IF(P812&gt;0,R812/P812, "")</f>
        <v/>
      </c>
      <c r="T812" s="1895"/>
      <c r="U812" s="1893"/>
      <c r="V812" s="1586"/>
      <c r="W812" s="1586"/>
      <c r="X812" s="1586"/>
      <c r="Y812" s="1592"/>
      <c r="Z812" s="1586"/>
      <c r="AA812" s="1587"/>
      <c r="AB812" s="1588"/>
      <c r="AC812" s="1805"/>
      <c r="AD812" s="1805"/>
      <c r="AE812" s="1805"/>
      <c r="AF812" s="1805"/>
      <c r="AG812" s="1587"/>
      <c r="AH812" s="1145"/>
    </row>
    <row r="813" spans="1:34" ht="15" customHeight="1">
      <c r="A813" s="580"/>
      <c r="B813" s="1518">
        <f>B812+1</f>
        <v>2</v>
      </c>
      <c r="C813" s="2569" t="s">
        <v>1772</v>
      </c>
      <c r="D813" s="2613" t="s">
        <v>1614</v>
      </c>
      <c r="E813" s="1691" t="s">
        <v>1615</v>
      </c>
      <c r="F813" s="1663"/>
      <c r="G813" s="1324"/>
      <c r="H813" s="1561"/>
      <c r="I813" s="1561"/>
      <c r="J813" s="1733"/>
      <c r="K813" s="1798"/>
      <c r="L813" s="1562"/>
      <c r="M813" s="1562"/>
      <c r="N813" s="1734" t="str">
        <f t="shared" si="263"/>
        <v/>
      </c>
      <c r="O813" s="1733"/>
      <c r="P813" s="1798"/>
      <c r="Q813" s="1562"/>
      <c r="R813" s="1562"/>
      <c r="S813" s="1734" t="str">
        <f t="shared" si="264"/>
        <v/>
      </c>
      <c r="T813" s="1896"/>
      <c r="U813" s="1894"/>
      <c r="V813" s="1589"/>
      <c r="W813" s="1589"/>
      <c r="X813" s="1589"/>
      <c r="Y813" s="1593"/>
      <c r="Z813" s="1589"/>
      <c r="AA813" s="1590"/>
      <c r="AB813" s="1591"/>
      <c r="AC813" s="1805"/>
      <c r="AD813" s="1805"/>
      <c r="AE813" s="1805"/>
      <c r="AF813" s="1805"/>
      <c r="AG813" s="1590"/>
      <c r="AH813" s="1145"/>
    </row>
    <row r="814" spans="1:34" ht="15" customHeight="1">
      <c r="A814" s="580"/>
      <c r="B814" s="1677">
        <f>B813+1</f>
        <v>3</v>
      </c>
      <c r="C814" s="2552"/>
      <c r="D814" s="2611"/>
      <c r="E814" s="1678" t="s">
        <v>1617</v>
      </c>
      <c r="F814" s="1663"/>
      <c r="G814" s="1246"/>
      <c r="H814" s="1540"/>
      <c r="I814" s="1540"/>
      <c r="J814" s="1626"/>
      <c r="K814" s="1599"/>
      <c r="L814" s="1541"/>
      <c r="M814" s="1541"/>
      <c r="N814" s="1629" t="str">
        <f t="shared" si="263"/>
        <v/>
      </c>
      <c r="O814" s="1626"/>
      <c r="P814" s="1599"/>
      <c r="Q814" s="1541"/>
      <c r="R814" s="1541"/>
      <c r="S814" s="1629" t="str">
        <f t="shared" si="264"/>
        <v/>
      </c>
      <c r="T814" s="1896"/>
      <c r="U814" s="1894"/>
      <c r="V814" s="1589"/>
      <c r="W814" s="1589"/>
      <c r="X814" s="1589"/>
      <c r="Y814" s="1593"/>
      <c r="Z814" s="1589"/>
      <c r="AA814" s="1590"/>
      <c r="AB814" s="1591"/>
      <c r="AC814" s="1805"/>
      <c r="AD814" s="1805"/>
      <c r="AE814" s="1805"/>
      <c r="AF814" s="1805"/>
      <c r="AG814" s="1590"/>
      <c r="AH814" s="1145"/>
    </row>
    <row r="815" spans="1:34" ht="15" customHeight="1">
      <c r="A815" s="580"/>
      <c r="B815" s="1677">
        <f t="shared" ref="B815:B833" si="265">B814+1</f>
        <v>4</v>
      </c>
      <c r="C815" s="2552" t="s">
        <v>1763</v>
      </c>
      <c r="D815" s="2611"/>
      <c r="E815" s="1678" t="s">
        <v>1615</v>
      </c>
      <c r="F815" s="1664"/>
      <c r="G815" s="1246"/>
      <c r="H815" s="1540"/>
      <c r="I815" s="1540"/>
      <c r="J815" s="1626"/>
      <c r="K815" s="1599"/>
      <c r="L815" s="1541"/>
      <c r="M815" s="1541"/>
      <c r="N815" s="1629" t="str">
        <f t="shared" si="263"/>
        <v/>
      </c>
      <c r="O815" s="1626"/>
      <c r="P815" s="1599"/>
      <c r="Q815" s="1541"/>
      <c r="R815" s="1541"/>
      <c r="S815" s="1629" t="str">
        <f t="shared" si="264"/>
        <v/>
      </c>
      <c r="T815" s="1896"/>
      <c r="U815" s="1894"/>
      <c r="V815" s="1589"/>
      <c r="W815" s="1589"/>
      <c r="X815" s="1589"/>
      <c r="Y815" s="1593"/>
      <c r="Z815" s="1589"/>
      <c r="AA815" s="1590"/>
      <c r="AB815" s="1591"/>
      <c r="AC815" s="1805"/>
      <c r="AD815" s="1805"/>
      <c r="AE815" s="1805"/>
      <c r="AF815" s="1805"/>
      <c r="AG815" s="1590"/>
      <c r="AH815" s="1145"/>
    </row>
    <row r="816" spans="1:34" ht="15" customHeight="1">
      <c r="A816" s="580"/>
      <c r="B816" s="1677">
        <f t="shared" si="265"/>
        <v>5</v>
      </c>
      <c r="C816" s="2552"/>
      <c r="D816" s="2611"/>
      <c r="E816" s="1678" t="s">
        <v>1617</v>
      </c>
      <c r="F816" s="1664"/>
      <c r="G816" s="1246"/>
      <c r="H816" s="1540"/>
      <c r="I816" s="1540"/>
      <c r="J816" s="1626"/>
      <c r="K816" s="1599"/>
      <c r="L816" s="1541"/>
      <c r="M816" s="1541"/>
      <c r="N816" s="1629" t="str">
        <f t="shared" si="263"/>
        <v/>
      </c>
      <c r="O816" s="1626"/>
      <c r="P816" s="1599"/>
      <c r="Q816" s="1541"/>
      <c r="R816" s="1541"/>
      <c r="S816" s="1629" t="str">
        <f t="shared" si="264"/>
        <v/>
      </c>
      <c r="T816" s="1896"/>
      <c r="U816" s="1894"/>
      <c r="V816" s="1589"/>
      <c r="W816" s="1589"/>
      <c r="X816" s="1589"/>
      <c r="Y816" s="1593"/>
      <c r="Z816" s="1589"/>
      <c r="AA816" s="1590"/>
      <c r="AB816" s="1591"/>
      <c r="AC816" s="1805"/>
      <c r="AD816" s="1805"/>
      <c r="AE816" s="1805"/>
      <c r="AF816" s="1805"/>
      <c r="AG816" s="1590"/>
      <c r="AH816" s="1145"/>
    </row>
    <row r="817" spans="1:34" ht="15" customHeight="1">
      <c r="A817" s="580"/>
      <c r="B817" s="1677">
        <f t="shared" si="265"/>
        <v>6</v>
      </c>
      <c r="C817" s="2552" t="s">
        <v>1764</v>
      </c>
      <c r="D817" s="2611"/>
      <c r="E817" s="1678" t="s">
        <v>1615</v>
      </c>
      <c r="F817" s="1664"/>
      <c r="G817" s="1246"/>
      <c r="H817" s="1540"/>
      <c r="I817" s="1540"/>
      <c r="J817" s="1626"/>
      <c r="K817" s="1599"/>
      <c r="L817" s="1541"/>
      <c r="M817" s="1541"/>
      <c r="N817" s="1629" t="str">
        <f t="shared" si="263"/>
        <v/>
      </c>
      <c r="O817" s="1626"/>
      <c r="P817" s="1599"/>
      <c r="Q817" s="1541"/>
      <c r="R817" s="1541"/>
      <c r="S817" s="1629" t="str">
        <f t="shared" si="264"/>
        <v/>
      </c>
      <c r="T817" s="1896"/>
      <c r="U817" s="1894"/>
      <c r="V817" s="1589"/>
      <c r="W817" s="1589"/>
      <c r="X817" s="1589"/>
      <c r="Y817" s="1593"/>
      <c r="Z817" s="1589"/>
      <c r="AA817" s="1590"/>
      <c r="AB817" s="1591"/>
      <c r="AC817" s="1805"/>
      <c r="AD817" s="1805"/>
      <c r="AE817" s="1805"/>
      <c r="AF817" s="1805"/>
      <c r="AG817" s="1590"/>
      <c r="AH817" s="1145"/>
    </row>
    <row r="818" spans="1:34" ht="15" customHeight="1">
      <c r="A818" s="580"/>
      <c r="B818" s="1677">
        <f t="shared" si="265"/>
        <v>7</v>
      </c>
      <c r="C818" s="2552"/>
      <c r="D818" s="2611"/>
      <c r="E818" s="1678" t="s">
        <v>1617</v>
      </c>
      <c r="F818" s="1664"/>
      <c r="G818" s="1246"/>
      <c r="H818" s="1540"/>
      <c r="I818" s="1540"/>
      <c r="J818" s="1626"/>
      <c r="K818" s="1599"/>
      <c r="L818" s="1541"/>
      <c r="M818" s="1541"/>
      <c r="N818" s="1629" t="str">
        <f t="shared" si="263"/>
        <v/>
      </c>
      <c r="O818" s="1626"/>
      <c r="P818" s="1599"/>
      <c r="Q818" s="1541"/>
      <c r="R818" s="1541"/>
      <c r="S818" s="1629" t="str">
        <f t="shared" si="264"/>
        <v/>
      </c>
      <c r="T818" s="1896"/>
      <c r="U818" s="1894"/>
      <c r="V818" s="1589"/>
      <c r="W818" s="1589"/>
      <c r="X818" s="1589"/>
      <c r="Y818" s="1593"/>
      <c r="Z818" s="1589"/>
      <c r="AA818" s="1590"/>
      <c r="AB818" s="1591"/>
      <c r="AC818" s="1805"/>
      <c r="AD818" s="1805"/>
      <c r="AE818" s="1805"/>
      <c r="AF818" s="1805"/>
      <c r="AG818" s="1590"/>
      <c r="AH818" s="1145"/>
    </row>
    <row r="819" spans="1:34" ht="15" customHeight="1">
      <c r="A819" s="580"/>
      <c r="B819" s="1677">
        <f t="shared" si="265"/>
        <v>8</v>
      </c>
      <c r="C819" s="2552" t="s">
        <v>1765</v>
      </c>
      <c r="D819" s="2611"/>
      <c r="E819" s="1678" t="s">
        <v>1615</v>
      </c>
      <c r="F819" s="1664"/>
      <c r="G819" s="1246"/>
      <c r="H819" s="1540"/>
      <c r="I819" s="1540"/>
      <c r="J819" s="1626"/>
      <c r="K819" s="1599"/>
      <c r="L819" s="1541"/>
      <c r="M819" s="1541"/>
      <c r="N819" s="1629" t="str">
        <f t="shared" si="263"/>
        <v/>
      </c>
      <c r="O819" s="1626"/>
      <c r="P819" s="1599"/>
      <c r="Q819" s="1541"/>
      <c r="R819" s="1541"/>
      <c r="S819" s="1629" t="str">
        <f t="shared" si="264"/>
        <v/>
      </c>
      <c r="T819" s="1896"/>
      <c r="U819" s="1894"/>
      <c r="V819" s="1589"/>
      <c r="W819" s="1589"/>
      <c r="X819" s="1589"/>
      <c r="Y819" s="1593"/>
      <c r="Z819" s="1589"/>
      <c r="AA819" s="1590"/>
      <c r="AB819" s="1591"/>
      <c r="AC819" s="1805"/>
      <c r="AD819" s="1805"/>
      <c r="AE819" s="1805"/>
      <c r="AF819" s="1805"/>
      <c r="AG819" s="1590"/>
      <c r="AH819" s="1145"/>
    </row>
    <row r="820" spans="1:34" ht="15" customHeight="1">
      <c r="A820" s="580"/>
      <c r="B820" s="1677">
        <f t="shared" si="265"/>
        <v>9</v>
      </c>
      <c r="C820" s="2552"/>
      <c r="D820" s="2611"/>
      <c r="E820" s="1678" t="s">
        <v>1617</v>
      </c>
      <c r="F820" s="1664"/>
      <c r="G820" s="1246"/>
      <c r="H820" s="1540"/>
      <c r="I820" s="1540"/>
      <c r="J820" s="1626"/>
      <c r="K820" s="1599"/>
      <c r="L820" s="1541"/>
      <c r="M820" s="1541"/>
      <c r="N820" s="1629" t="str">
        <f t="shared" si="263"/>
        <v/>
      </c>
      <c r="O820" s="1626"/>
      <c r="P820" s="1599"/>
      <c r="Q820" s="1541"/>
      <c r="R820" s="1541"/>
      <c r="S820" s="1629" t="str">
        <f t="shared" si="264"/>
        <v/>
      </c>
      <c r="T820" s="1896"/>
      <c r="U820" s="1894"/>
      <c r="V820" s="1589"/>
      <c r="W820" s="1589"/>
      <c r="X820" s="1589"/>
      <c r="Y820" s="1593"/>
      <c r="Z820" s="1589"/>
      <c r="AA820" s="1590"/>
      <c r="AB820" s="1591"/>
      <c r="AC820" s="1805"/>
      <c r="AD820" s="1805"/>
      <c r="AE820" s="1805"/>
      <c r="AF820" s="1805"/>
      <c r="AG820" s="1590"/>
      <c r="AH820" s="1145"/>
    </row>
    <row r="821" spans="1:34" ht="15" customHeight="1">
      <c r="A821" s="580"/>
      <c r="B821" s="1677">
        <f t="shared" si="265"/>
        <v>10</v>
      </c>
      <c r="C821" s="2552" t="s">
        <v>1766</v>
      </c>
      <c r="D821" s="2611"/>
      <c r="E821" s="1678" t="s">
        <v>1615</v>
      </c>
      <c r="F821" s="1664"/>
      <c r="G821" s="1246"/>
      <c r="H821" s="1540"/>
      <c r="I821" s="1540"/>
      <c r="J821" s="1626"/>
      <c r="K821" s="1599"/>
      <c r="L821" s="1541"/>
      <c r="M821" s="1541"/>
      <c r="N821" s="1629" t="str">
        <f t="shared" si="263"/>
        <v/>
      </c>
      <c r="O821" s="1626"/>
      <c r="P821" s="1599"/>
      <c r="Q821" s="1541"/>
      <c r="R821" s="1541"/>
      <c r="S821" s="1629" t="str">
        <f t="shared" si="264"/>
        <v/>
      </c>
      <c r="T821" s="1896"/>
      <c r="U821" s="1894"/>
      <c r="V821" s="1589"/>
      <c r="W821" s="1589"/>
      <c r="X821" s="1589"/>
      <c r="Y821" s="1593"/>
      <c r="Z821" s="1589"/>
      <c r="AA821" s="1590"/>
      <c r="AB821" s="1591"/>
      <c r="AC821" s="1805"/>
      <c r="AD821" s="1805"/>
      <c r="AE821" s="1805"/>
      <c r="AF821" s="1805"/>
      <c r="AG821" s="1590"/>
      <c r="AH821" s="1145"/>
    </row>
    <row r="822" spans="1:34" ht="15" customHeight="1">
      <c r="A822" s="580"/>
      <c r="B822" s="1677">
        <f t="shared" si="265"/>
        <v>11</v>
      </c>
      <c r="C822" s="2552"/>
      <c r="D822" s="2611"/>
      <c r="E822" s="1678" t="s">
        <v>1617</v>
      </c>
      <c r="F822" s="1664"/>
      <c r="G822" s="1246"/>
      <c r="H822" s="1540"/>
      <c r="I822" s="1540"/>
      <c r="J822" s="1626"/>
      <c r="K822" s="1599"/>
      <c r="L822" s="1541"/>
      <c r="M822" s="1541"/>
      <c r="N822" s="1629" t="str">
        <f t="shared" si="263"/>
        <v/>
      </c>
      <c r="O822" s="1626"/>
      <c r="P822" s="1599"/>
      <c r="Q822" s="1541"/>
      <c r="R822" s="1541"/>
      <c r="S822" s="1629" t="str">
        <f t="shared" si="264"/>
        <v/>
      </c>
      <c r="T822" s="1896"/>
      <c r="U822" s="1894"/>
      <c r="V822" s="1589"/>
      <c r="W822" s="1589"/>
      <c r="X822" s="1589"/>
      <c r="Y822" s="1593"/>
      <c r="Z822" s="1589"/>
      <c r="AA822" s="1590"/>
      <c r="AB822" s="1591"/>
      <c r="AC822" s="1805"/>
      <c r="AD822" s="1805"/>
      <c r="AE822" s="1805"/>
      <c r="AF822" s="1805"/>
      <c r="AG822" s="1590"/>
      <c r="AH822" s="1145"/>
    </row>
    <row r="823" spans="1:34" ht="15" customHeight="1">
      <c r="A823" s="580"/>
      <c r="B823" s="1677">
        <f t="shared" si="265"/>
        <v>12</v>
      </c>
      <c r="C823" s="2552" t="s">
        <v>1767</v>
      </c>
      <c r="D823" s="2611"/>
      <c r="E823" s="1678" t="s">
        <v>1615</v>
      </c>
      <c r="F823" s="1664"/>
      <c r="G823" s="1246"/>
      <c r="H823" s="1540"/>
      <c r="I823" s="1540"/>
      <c r="J823" s="1626"/>
      <c r="K823" s="1599"/>
      <c r="L823" s="1541"/>
      <c r="M823" s="1541"/>
      <c r="N823" s="1629" t="str">
        <f t="shared" si="263"/>
        <v/>
      </c>
      <c r="O823" s="1626"/>
      <c r="P823" s="1599"/>
      <c r="Q823" s="1541"/>
      <c r="R823" s="1541"/>
      <c r="S823" s="1629" t="str">
        <f t="shared" si="264"/>
        <v/>
      </c>
      <c r="T823" s="1896"/>
      <c r="U823" s="1894"/>
      <c r="V823" s="1589"/>
      <c r="W823" s="1589"/>
      <c r="X823" s="1589"/>
      <c r="Y823" s="1593"/>
      <c r="Z823" s="1589"/>
      <c r="AA823" s="1590"/>
      <c r="AB823" s="1591"/>
      <c r="AC823" s="1805"/>
      <c r="AD823" s="1805"/>
      <c r="AE823" s="1805"/>
      <c r="AF823" s="1805"/>
      <c r="AG823" s="1590"/>
      <c r="AH823" s="1145"/>
    </row>
    <row r="824" spans="1:34" ht="15" customHeight="1">
      <c r="A824" s="580"/>
      <c r="B824" s="1677">
        <f t="shared" si="265"/>
        <v>13</v>
      </c>
      <c r="C824" s="2552"/>
      <c r="D824" s="2611"/>
      <c r="E824" s="1678" t="s">
        <v>1617</v>
      </c>
      <c r="F824" s="1664"/>
      <c r="G824" s="1246"/>
      <c r="H824" s="1540"/>
      <c r="I824" s="1540"/>
      <c r="J824" s="1626"/>
      <c r="K824" s="1599"/>
      <c r="L824" s="1541"/>
      <c r="M824" s="1541"/>
      <c r="N824" s="1629" t="str">
        <f t="shared" si="263"/>
        <v/>
      </c>
      <c r="O824" s="1626"/>
      <c r="P824" s="1599"/>
      <c r="Q824" s="1541"/>
      <c r="R824" s="1541"/>
      <c r="S824" s="1629" t="str">
        <f t="shared" si="264"/>
        <v/>
      </c>
      <c r="T824" s="1896"/>
      <c r="U824" s="1894"/>
      <c r="V824" s="1589"/>
      <c r="W824" s="1589"/>
      <c r="X824" s="1589"/>
      <c r="Y824" s="1593"/>
      <c r="Z824" s="1589"/>
      <c r="AA824" s="1590"/>
      <c r="AB824" s="1591"/>
      <c r="AC824" s="1805"/>
      <c r="AD824" s="1805"/>
      <c r="AE824" s="1805"/>
      <c r="AF824" s="1805"/>
      <c r="AG824" s="1590"/>
      <c r="AH824" s="1145"/>
    </row>
    <row r="825" spans="1:34" ht="15" customHeight="1">
      <c r="A825" s="580"/>
      <c r="B825" s="1677">
        <f t="shared" si="265"/>
        <v>14</v>
      </c>
      <c r="C825" s="2552" t="s">
        <v>1768</v>
      </c>
      <c r="D825" s="2611"/>
      <c r="E825" s="1678" t="s">
        <v>1615</v>
      </c>
      <c r="F825" s="1664"/>
      <c r="G825" s="1246"/>
      <c r="H825" s="1540"/>
      <c r="I825" s="1540"/>
      <c r="J825" s="1626"/>
      <c r="K825" s="1599"/>
      <c r="L825" s="1541"/>
      <c r="M825" s="1541"/>
      <c r="N825" s="1629" t="str">
        <f t="shared" si="263"/>
        <v/>
      </c>
      <c r="O825" s="1626"/>
      <c r="P825" s="1599"/>
      <c r="Q825" s="1541"/>
      <c r="R825" s="1541"/>
      <c r="S825" s="1629" t="str">
        <f t="shared" si="264"/>
        <v/>
      </c>
      <c r="T825" s="1896"/>
      <c r="U825" s="1894"/>
      <c r="V825" s="1589"/>
      <c r="W825" s="1589"/>
      <c r="X825" s="1589"/>
      <c r="Y825" s="1593"/>
      <c r="Z825" s="1589"/>
      <c r="AA825" s="1590"/>
      <c r="AB825" s="1591"/>
      <c r="AC825" s="1805"/>
      <c r="AD825" s="1805"/>
      <c r="AE825" s="1805"/>
      <c r="AF825" s="1805"/>
      <c r="AG825" s="1590"/>
      <c r="AH825" s="1145"/>
    </row>
    <row r="826" spans="1:34" ht="15" customHeight="1">
      <c r="A826" s="580"/>
      <c r="B826" s="1677">
        <f t="shared" si="265"/>
        <v>15</v>
      </c>
      <c r="C826" s="2552"/>
      <c r="D826" s="2611"/>
      <c r="E826" s="1678" t="s">
        <v>1617</v>
      </c>
      <c r="F826" s="1664"/>
      <c r="G826" s="1246"/>
      <c r="H826" s="1540"/>
      <c r="I826" s="1540"/>
      <c r="J826" s="1626"/>
      <c r="K826" s="1599"/>
      <c r="L826" s="1541"/>
      <c r="M826" s="1541"/>
      <c r="N826" s="1629" t="str">
        <f t="shared" si="263"/>
        <v/>
      </c>
      <c r="O826" s="1626"/>
      <c r="P826" s="1599"/>
      <c r="Q826" s="1541"/>
      <c r="R826" s="1541"/>
      <c r="S826" s="1629" t="str">
        <f t="shared" si="264"/>
        <v/>
      </c>
      <c r="T826" s="1747"/>
      <c r="U826" s="1743"/>
      <c r="V826" s="1526"/>
      <c r="W826" s="1526"/>
      <c r="X826" s="1526"/>
      <c r="Y826" s="1528"/>
      <c r="Z826" s="1526"/>
      <c r="AA826" s="1545"/>
      <c r="AB826" s="1530"/>
      <c r="AC826" s="1805"/>
      <c r="AD826" s="1805"/>
      <c r="AE826" s="1805"/>
      <c r="AF826" s="1805"/>
      <c r="AG826" s="1545"/>
      <c r="AH826" s="1145"/>
    </row>
    <row r="827" spans="1:34" ht="15" customHeight="1">
      <c r="A827" s="580"/>
      <c r="B827" s="1677">
        <f t="shared" si="265"/>
        <v>16</v>
      </c>
      <c r="C827" s="2552" t="s">
        <v>1769</v>
      </c>
      <c r="D827" s="2611"/>
      <c r="E827" s="1678" t="s">
        <v>1615</v>
      </c>
      <c r="F827" s="1664"/>
      <c r="G827" s="1246"/>
      <c r="H827" s="1540"/>
      <c r="I827" s="1540"/>
      <c r="J827" s="1626"/>
      <c r="K827" s="1599"/>
      <c r="L827" s="1541"/>
      <c r="M827" s="1541"/>
      <c r="N827" s="1629" t="str">
        <f t="shared" si="263"/>
        <v/>
      </c>
      <c r="O827" s="1626"/>
      <c r="P827" s="1599"/>
      <c r="Q827" s="1541"/>
      <c r="R827" s="1541"/>
      <c r="S827" s="1629" t="str">
        <f t="shared" si="264"/>
        <v/>
      </c>
      <c r="T827" s="1747"/>
      <c r="U827" s="1743"/>
      <c r="V827" s="1526"/>
      <c r="W827" s="1526"/>
      <c r="X827" s="1526"/>
      <c r="Y827" s="1528"/>
      <c r="Z827" s="1526"/>
      <c r="AA827" s="1545"/>
      <c r="AB827" s="1530"/>
      <c r="AC827" s="1805"/>
      <c r="AD827" s="1805"/>
      <c r="AE827" s="1805"/>
      <c r="AF827" s="1805"/>
      <c r="AG827" s="1545"/>
      <c r="AH827" s="1145"/>
    </row>
    <row r="828" spans="1:34" ht="15" customHeight="1">
      <c r="A828" s="580"/>
      <c r="B828" s="1677">
        <f t="shared" si="265"/>
        <v>17</v>
      </c>
      <c r="C828" s="2552"/>
      <c r="D828" s="2611"/>
      <c r="E828" s="1678" t="s">
        <v>1617</v>
      </c>
      <c r="F828" s="1664"/>
      <c r="G828" s="1246"/>
      <c r="H828" s="1540"/>
      <c r="I828" s="1540"/>
      <c r="J828" s="1626"/>
      <c r="K828" s="1599"/>
      <c r="L828" s="1541"/>
      <c r="M828" s="1541"/>
      <c r="N828" s="1629" t="str">
        <f t="shared" si="263"/>
        <v/>
      </c>
      <c r="O828" s="1626"/>
      <c r="P828" s="1599"/>
      <c r="Q828" s="1541"/>
      <c r="R828" s="1541"/>
      <c r="S828" s="1629" t="str">
        <f t="shared" si="264"/>
        <v/>
      </c>
      <c r="T828" s="1747"/>
      <c r="U828" s="1743"/>
      <c r="V828" s="1526"/>
      <c r="W828" s="1526"/>
      <c r="X828" s="1526"/>
      <c r="Y828" s="1528"/>
      <c r="Z828" s="1526"/>
      <c r="AA828" s="1545"/>
      <c r="AB828" s="1530"/>
      <c r="AC828" s="1805"/>
      <c r="AD828" s="1805"/>
      <c r="AE828" s="1805"/>
      <c r="AF828" s="1805"/>
      <c r="AG828" s="1545"/>
      <c r="AH828" s="1145"/>
    </row>
    <row r="829" spans="1:34" ht="15" customHeight="1">
      <c r="A829" s="580"/>
      <c r="B829" s="1677">
        <f t="shared" si="265"/>
        <v>18</v>
      </c>
      <c r="C829" s="2552" t="s">
        <v>1770</v>
      </c>
      <c r="D829" s="2611"/>
      <c r="E829" s="1678" t="s">
        <v>1615</v>
      </c>
      <c r="F829" s="1664"/>
      <c r="G829" s="1246"/>
      <c r="H829" s="1540"/>
      <c r="I829" s="1540"/>
      <c r="J829" s="1626"/>
      <c r="K829" s="1599"/>
      <c r="L829" s="1541"/>
      <c r="M829" s="1541"/>
      <c r="N829" s="1629" t="str">
        <f t="shared" si="263"/>
        <v/>
      </c>
      <c r="O829" s="1626"/>
      <c r="P829" s="1599"/>
      <c r="Q829" s="1541"/>
      <c r="R829" s="1541"/>
      <c r="S829" s="1629" t="str">
        <f t="shared" si="264"/>
        <v/>
      </c>
      <c r="T829" s="1747"/>
      <c r="U829" s="1743"/>
      <c r="V829" s="1526"/>
      <c r="W829" s="1526"/>
      <c r="X829" s="1526"/>
      <c r="Y829" s="1528"/>
      <c r="Z829" s="1526"/>
      <c r="AA829" s="1545"/>
      <c r="AB829" s="1530"/>
      <c r="AC829" s="1805"/>
      <c r="AD829" s="1805"/>
      <c r="AE829" s="1805"/>
      <c r="AF829" s="1805"/>
      <c r="AG829" s="1545"/>
      <c r="AH829" s="1145"/>
    </row>
    <row r="830" spans="1:34" ht="15" customHeight="1">
      <c r="A830" s="580"/>
      <c r="B830" s="1677">
        <f t="shared" si="265"/>
        <v>19</v>
      </c>
      <c r="C830" s="2552"/>
      <c r="D830" s="2611"/>
      <c r="E830" s="1678" t="s">
        <v>1617</v>
      </c>
      <c r="F830" s="1664"/>
      <c r="G830" s="1246"/>
      <c r="H830" s="1540"/>
      <c r="I830" s="1540"/>
      <c r="J830" s="1626"/>
      <c r="K830" s="1599"/>
      <c r="L830" s="1541"/>
      <c r="M830" s="1541"/>
      <c r="N830" s="1629" t="str">
        <f t="shared" si="263"/>
        <v/>
      </c>
      <c r="O830" s="1626"/>
      <c r="P830" s="1599"/>
      <c r="Q830" s="1541"/>
      <c r="R830" s="1541"/>
      <c r="S830" s="1629" t="str">
        <f t="shared" si="264"/>
        <v/>
      </c>
      <c r="T830" s="1747"/>
      <c r="U830" s="1743"/>
      <c r="V830" s="1526"/>
      <c r="W830" s="1526"/>
      <c r="X830" s="1526"/>
      <c r="Y830" s="1528"/>
      <c r="Z830" s="1526"/>
      <c r="AA830" s="1545"/>
      <c r="AB830" s="1530"/>
      <c r="AC830" s="1805"/>
      <c r="AD830" s="1805"/>
      <c r="AE830" s="1805"/>
      <c r="AF830" s="1805"/>
      <c r="AG830" s="1545"/>
      <c r="AH830" s="1145"/>
    </row>
    <row r="831" spans="1:34" ht="15" customHeight="1">
      <c r="A831" s="580"/>
      <c r="B831" s="1677">
        <f t="shared" si="265"/>
        <v>20</v>
      </c>
      <c r="C831" s="2552" t="s">
        <v>1771</v>
      </c>
      <c r="D831" s="2611"/>
      <c r="E831" s="1678" t="s">
        <v>1615</v>
      </c>
      <c r="F831" s="1664"/>
      <c r="G831" s="1246"/>
      <c r="H831" s="1540"/>
      <c r="I831" s="1540"/>
      <c r="J831" s="1626"/>
      <c r="K831" s="1599"/>
      <c r="L831" s="1541"/>
      <c r="M831" s="1541"/>
      <c r="N831" s="1629" t="str">
        <f t="shared" si="263"/>
        <v/>
      </c>
      <c r="O831" s="1626"/>
      <c r="P831" s="1599"/>
      <c r="Q831" s="1541"/>
      <c r="R831" s="1541"/>
      <c r="S831" s="1629" t="str">
        <f t="shared" si="264"/>
        <v/>
      </c>
      <c r="T831" s="1747"/>
      <c r="U831" s="1743"/>
      <c r="V831" s="1526"/>
      <c r="W831" s="1526"/>
      <c r="X831" s="1526"/>
      <c r="Y831" s="1528"/>
      <c r="Z831" s="1526"/>
      <c r="AA831" s="1545"/>
      <c r="AB831" s="1530"/>
      <c r="AC831" s="1805"/>
      <c r="AD831" s="1805"/>
      <c r="AE831" s="1805"/>
      <c r="AF831" s="1805"/>
      <c r="AG831" s="1545"/>
      <c r="AH831" s="1145"/>
    </row>
    <row r="832" spans="1:34" ht="15" customHeight="1">
      <c r="A832" s="580"/>
      <c r="B832" s="1680">
        <f t="shared" si="265"/>
        <v>21</v>
      </c>
      <c r="C832" s="2568"/>
      <c r="D832" s="2612"/>
      <c r="E832" s="1679" t="s">
        <v>1617</v>
      </c>
      <c r="F832" s="1665"/>
      <c r="G832" s="2091"/>
      <c r="H832" s="1547"/>
      <c r="I832" s="1547"/>
      <c r="J832" s="1627"/>
      <c r="K832" s="1621"/>
      <c r="L832" s="1532"/>
      <c r="M832" s="1532"/>
      <c r="N832" s="1685" t="str">
        <f t="shared" si="263"/>
        <v/>
      </c>
      <c r="O832" s="1627"/>
      <c r="P832" s="1621"/>
      <c r="Q832" s="1532"/>
      <c r="R832" s="1532"/>
      <c r="S832" s="1685" t="str">
        <f t="shared" si="264"/>
        <v/>
      </c>
      <c r="T832" s="1747"/>
      <c r="U832" s="1743"/>
      <c r="V832" s="1526"/>
      <c r="W832" s="1526"/>
      <c r="X832" s="1526"/>
      <c r="Y832" s="1528"/>
      <c r="Z832" s="1526"/>
      <c r="AA832" s="1545"/>
      <c r="AB832" s="1530"/>
      <c r="AC832" s="1805"/>
      <c r="AD832" s="1805"/>
      <c r="AE832" s="1805"/>
      <c r="AF832" s="1805"/>
      <c r="AG832" s="1545"/>
      <c r="AH832" s="1145"/>
    </row>
    <row r="833" spans="1:34" ht="15" customHeight="1">
      <c r="A833" s="580"/>
      <c r="B833" s="1671">
        <f t="shared" si="265"/>
        <v>22</v>
      </c>
      <c r="C833" s="1676" t="s">
        <v>1497</v>
      </c>
      <c r="D833" s="1764"/>
      <c r="E833" s="1765"/>
      <c r="F833" s="1765"/>
      <c r="G833" s="1371">
        <f t="shared" ref="G833:M833" si="266">SUM(G812:G832)</f>
        <v>0</v>
      </c>
      <c r="H833" s="1622">
        <f t="shared" si="266"/>
        <v>0</v>
      </c>
      <c r="I833" s="1622">
        <f t="shared" si="266"/>
        <v>0</v>
      </c>
      <c r="J833" s="1908">
        <f t="shared" si="266"/>
        <v>0</v>
      </c>
      <c r="K833" s="1622">
        <f t="shared" si="266"/>
        <v>0</v>
      </c>
      <c r="L833" s="1622">
        <f t="shared" si="266"/>
        <v>0</v>
      </c>
      <c r="M833" s="1622">
        <f t="shared" si="266"/>
        <v>0</v>
      </c>
      <c r="N833" s="1625" t="str">
        <f t="shared" si="263"/>
        <v/>
      </c>
      <c r="O833" s="1908">
        <f>SUM(O812:O832)</f>
        <v>0</v>
      </c>
      <c r="P833" s="1622">
        <f>SUM(P812:P832)</f>
        <v>0</v>
      </c>
      <c r="Q833" s="1622">
        <f>SUM(Q812:Q832)</f>
        <v>0</v>
      </c>
      <c r="R833" s="1622">
        <f>SUM(R812:R832)</f>
        <v>0</v>
      </c>
      <c r="S833" s="1625" t="str">
        <f t="shared" si="264"/>
        <v/>
      </c>
      <c r="T833" s="1688"/>
      <c r="U833" s="1555"/>
      <c r="V833" s="1555"/>
      <c r="W833" s="1555"/>
      <c r="X833" s="1555"/>
      <c r="Y833" s="1556"/>
      <c r="Z833" s="1555"/>
      <c r="AA833" s="1556"/>
      <c r="AB833" s="1557" t="s">
        <v>360</v>
      </c>
      <c r="AC833" s="1805"/>
      <c r="AD833" s="1805"/>
      <c r="AE833" s="1805"/>
      <c r="AF833" s="1805"/>
      <c r="AG833" s="1556"/>
      <c r="AH833" s="1145"/>
    </row>
    <row r="834" spans="1:34" s="1805" customFormat="1" ht="45" customHeight="1">
      <c r="A834" s="1451" t="s">
        <v>1687</v>
      </c>
      <c r="B834" s="1474"/>
      <c r="C834" s="1803"/>
      <c r="D834" s="1804"/>
      <c r="E834" s="1804"/>
      <c r="F834" s="1804"/>
      <c r="G834" s="2086"/>
      <c r="H834" s="1804"/>
      <c r="I834" s="1804"/>
      <c r="AH834" s="1806"/>
    </row>
    <row r="835" spans="1:34" s="965" customFormat="1" ht="45" customHeight="1">
      <c r="A835" s="1452" t="s">
        <v>1848</v>
      </c>
      <c r="B835" s="1807"/>
      <c r="C835" s="1579"/>
      <c r="D835" s="1185"/>
      <c r="E835" s="1185"/>
      <c r="F835" s="1185"/>
      <c r="G835" s="1169"/>
      <c r="H835" s="1185"/>
      <c r="I835" s="1185"/>
      <c r="AC835" s="1805"/>
      <c r="AD835" s="1805"/>
      <c r="AE835" s="1805"/>
      <c r="AF835" s="1805"/>
      <c r="AH835" s="1145"/>
    </row>
    <row r="836" spans="1:34" ht="15" customHeight="1">
      <c r="A836" s="1753"/>
      <c r="B836" s="1671">
        <v>1</v>
      </c>
      <c r="C836" s="1671" t="s">
        <v>1619</v>
      </c>
      <c r="D836" s="1761"/>
      <c r="E836" s="1763"/>
      <c r="F836" s="1763"/>
      <c r="G836" s="2094"/>
      <c r="H836" s="1757"/>
      <c r="I836" s="1817"/>
      <c r="J836" s="1756"/>
      <c r="K836" s="1756"/>
      <c r="L836" s="1570"/>
      <c r="M836" s="1570"/>
      <c r="N836" s="1625" t="str">
        <f t="shared" ref="N836" si="267">IF(K836&gt;0,M836/K836, "")</f>
        <v/>
      </c>
      <c r="O836" s="1740"/>
      <c r="P836" s="1756"/>
      <c r="Q836" s="1570"/>
      <c r="R836" s="1570"/>
      <c r="S836" s="1625" t="str">
        <f t="shared" ref="S836" si="268">IF(P836&gt;0,R836/P836, "")</f>
        <v/>
      </c>
      <c r="T836" s="1710"/>
      <c r="U836" s="1756"/>
      <c r="V836" s="1571"/>
      <c r="W836" s="1572"/>
      <c r="X836" s="1572"/>
      <c r="Y836" s="1570"/>
      <c r="Z836" s="1638" t="str">
        <f>IF(T836&gt;0,Y836/T836, "")</f>
        <v/>
      </c>
      <c r="AA836" s="1570"/>
      <c r="AB836" s="1711"/>
      <c r="AC836" s="1805"/>
      <c r="AD836" s="1805"/>
      <c r="AE836" s="1805"/>
      <c r="AF836" s="1805"/>
      <c r="AG836" s="1777">
        <f t="shared" ref="AG836" si="269">T836-U836</f>
        <v>0</v>
      </c>
      <c r="AH836" s="1145"/>
    </row>
    <row r="837" spans="1:34" ht="15" customHeight="1">
      <c r="A837" s="580"/>
      <c r="B837" s="1671">
        <f t="shared" ref="B837" si="270">B836+1</f>
        <v>2</v>
      </c>
      <c r="C837" s="2562" t="s">
        <v>1618</v>
      </c>
      <c r="D837" s="2562"/>
      <c r="E837" s="2556"/>
      <c r="F837" s="2556"/>
      <c r="G837" s="2093"/>
      <c r="H837" s="581"/>
      <c r="I837" s="581"/>
      <c r="J837" s="1582"/>
      <c r="K837" s="1582"/>
      <c r="L837" s="1582"/>
      <c r="M837" s="1582"/>
      <c r="N837" s="1582"/>
      <c r="O837" s="1582"/>
      <c r="P837" s="1582"/>
      <c r="Q837" s="1582"/>
      <c r="R837" s="1582"/>
      <c r="S837" s="1582"/>
      <c r="T837" s="1582"/>
      <c r="U837" s="1582"/>
      <c r="V837" s="1584"/>
      <c r="W837" s="1585"/>
      <c r="X837" s="1585"/>
      <c r="Y837" s="1585"/>
      <c r="Z837" s="1583"/>
      <c r="AA837" s="1585"/>
      <c r="AB837" s="1585"/>
      <c r="AC837" s="1805"/>
      <c r="AD837" s="1805"/>
      <c r="AE837" s="1805"/>
      <c r="AF837" s="1805"/>
      <c r="AG837" s="1585"/>
      <c r="AH837" s="1145"/>
    </row>
    <row r="838" spans="1:34" s="965" customFormat="1" ht="45" customHeight="1">
      <c r="A838" s="1452" t="s">
        <v>1849</v>
      </c>
      <c r="B838" s="1807"/>
      <c r="C838" s="1579"/>
      <c r="D838" s="1185"/>
      <c r="E838" s="1185"/>
      <c r="F838" s="1185"/>
      <c r="G838" s="1169"/>
      <c r="H838" s="1185"/>
      <c r="I838" s="1185"/>
      <c r="AC838" s="1805"/>
      <c r="AD838" s="1805"/>
      <c r="AE838" s="1805"/>
      <c r="AF838" s="1805"/>
      <c r="AH838" s="1145"/>
    </row>
    <row r="839" spans="1:34" ht="15" customHeight="1">
      <c r="A839" s="1753"/>
      <c r="B839" s="1671">
        <v>1</v>
      </c>
      <c r="C839" s="1671" t="s">
        <v>1619</v>
      </c>
      <c r="D839" s="1761"/>
      <c r="E839" s="1763"/>
      <c r="F839" s="1766"/>
      <c r="G839" s="2094"/>
      <c r="H839" s="1873"/>
      <c r="I839" s="1817"/>
      <c r="J839" s="1756"/>
      <c r="K839" s="1756"/>
      <c r="L839" s="1570"/>
      <c r="M839" s="1570"/>
      <c r="N839" s="1625" t="str">
        <f t="shared" ref="N839" si="271">IF(K839&gt;0,M839/K839, "")</f>
        <v/>
      </c>
      <c r="O839" s="1570"/>
      <c r="P839" s="1570"/>
      <c r="Q839" s="1570"/>
      <c r="R839" s="1570"/>
      <c r="S839" s="1625" t="str">
        <f t="shared" ref="S839" si="272">IF(P839&gt;0,R839/P839, "")</f>
        <v/>
      </c>
      <c r="T839" s="1892"/>
      <c r="U839" s="1891"/>
      <c r="V839" s="1758"/>
      <c r="W839" s="1758"/>
      <c r="X839" s="1758"/>
      <c r="Y839" s="1758"/>
      <c r="Z839" s="1758"/>
      <c r="AA839" s="1758"/>
      <c r="AB839" s="1597"/>
      <c r="AC839" s="1805"/>
      <c r="AD839" s="1805"/>
      <c r="AE839" s="1805"/>
      <c r="AF839" s="1805"/>
      <c r="AG839" s="1597"/>
      <c r="AH839" s="1145"/>
    </row>
    <row r="840" spans="1:34" s="1096" customFormat="1" ht="60" customHeight="1">
      <c r="A840" s="1452" t="s">
        <v>1696</v>
      </c>
      <c r="B840" s="579"/>
      <c r="C840" s="1579"/>
      <c r="D840" s="584"/>
      <c r="E840" s="584"/>
      <c r="F840" s="584"/>
      <c r="G840" s="1291"/>
      <c r="H840" s="584"/>
      <c r="I840" s="584"/>
      <c r="AH840" s="1811"/>
    </row>
    <row r="841" spans="1:34" s="965" customFormat="1" ht="15" customHeight="1">
      <c r="A841" s="1452"/>
      <c r="B841" s="1671"/>
      <c r="C841" s="1988" t="s">
        <v>1811</v>
      </c>
      <c r="D841" s="2560"/>
      <c r="E841" s="2560"/>
      <c r="F841" s="2561"/>
      <c r="G841" s="1169"/>
      <c r="H841" s="1185"/>
      <c r="I841" s="1185"/>
      <c r="AC841" s="1805"/>
      <c r="AD841" s="1805"/>
      <c r="AE841" s="1805"/>
      <c r="AF841" s="1805"/>
      <c r="AH841" s="1145"/>
    </row>
    <row r="842" spans="1:34" s="1096" customFormat="1" ht="60" customHeight="1">
      <c r="A842" s="1452" t="s">
        <v>1850</v>
      </c>
      <c r="B842" s="579"/>
      <c r="C842" s="1579"/>
      <c r="D842" s="584"/>
      <c r="E842" s="584"/>
      <c r="F842" s="584"/>
      <c r="G842" s="1291"/>
      <c r="H842" s="584"/>
      <c r="I842" s="584"/>
      <c r="AH842" s="1811"/>
    </row>
    <row r="843" spans="1:34" ht="15" customHeight="1">
      <c r="A843" s="580"/>
      <c r="B843" s="1598"/>
      <c r="C843" s="1616" t="s">
        <v>1620</v>
      </c>
      <c r="D843" s="2422" t="s">
        <v>1621</v>
      </c>
      <c r="E843" s="2422"/>
      <c r="F843" s="1759"/>
      <c r="G843" s="1768"/>
      <c r="H843" s="1762"/>
      <c r="I843" s="1760"/>
      <c r="J843" s="1767"/>
      <c r="K843" s="1759"/>
      <c r="L843" s="1762"/>
      <c r="M843" s="1762"/>
      <c r="N843" s="1768"/>
      <c r="O843" s="1759"/>
      <c r="P843" s="1759"/>
      <c r="Q843" s="1762"/>
      <c r="R843" s="1762"/>
      <c r="S843" s="1768"/>
      <c r="T843" s="1890"/>
      <c r="U843" s="1759"/>
      <c r="V843" s="1762"/>
      <c r="W843" s="1762"/>
      <c r="X843" s="1762"/>
      <c r="Y843" s="1762"/>
      <c r="Z843" s="1760"/>
      <c r="AA843" s="1762"/>
      <c r="AB843" s="1760"/>
      <c r="AC843" s="1805"/>
      <c r="AD843" s="1805"/>
      <c r="AE843" s="1805"/>
      <c r="AF843" s="1805"/>
      <c r="AG843" s="1760"/>
      <c r="AH843" s="1145"/>
    </row>
    <row r="844" spans="1:34" ht="15" customHeight="1">
      <c r="A844" s="580"/>
      <c r="B844" s="1672">
        <v>1</v>
      </c>
      <c r="C844" s="2566" t="s">
        <v>1774</v>
      </c>
      <c r="D844" s="2565" t="s">
        <v>1612</v>
      </c>
      <c r="E844" s="2565"/>
      <c r="F844" s="1660"/>
      <c r="G844" s="2088"/>
      <c r="H844" s="1540"/>
      <c r="I844" s="1774"/>
      <c r="J844" s="1626"/>
      <c r="K844" s="1599"/>
      <c r="L844" s="1541"/>
      <c r="M844" s="1541"/>
      <c r="N844" s="1628" t="str">
        <f t="shared" ref="N844:N850" si="273">IF(K844&gt;0,M844/K844, "")</f>
        <v/>
      </c>
      <c r="O844" s="1599"/>
      <c r="P844" s="1599"/>
      <c r="Q844" s="1541"/>
      <c r="R844" s="1541"/>
      <c r="S844" s="1628" t="str">
        <f t="shared" ref="S844:S850" si="274">IF(P844&gt;0,R844/P844, "")</f>
        <v/>
      </c>
      <c r="T844" s="1626"/>
      <c r="U844" s="1599"/>
      <c r="V844" s="1542"/>
      <c r="W844" s="1543"/>
      <c r="X844" s="1543"/>
      <c r="Y844" s="1541"/>
      <c r="Z844" s="1634" t="str">
        <f t="shared" ref="Z844:Z850" si="275">IF(T844&gt;0,Y844/T844, "")</f>
        <v/>
      </c>
      <c r="AA844" s="1620"/>
      <c r="AB844" s="1667"/>
      <c r="AC844" s="1805"/>
      <c r="AD844" s="1805"/>
      <c r="AE844" s="1805"/>
      <c r="AF844" s="1805"/>
      <c r="AG844" s="1910">
        <f t="shared" ref="AG844:AG850" si="276">T844-U844</f>
        <v>0</v>
      </c>
      <c r="AH844" s="1145"/>
    </row>
    <row r="845" spans="1:34" ht="15" customHeight="1">
      <c r="A845" s="580"/>
      <c r="B845" s="1525">
        <f t="shared" ref="B845:B850" si="277">B844+1</f>
        <v>2</v>
      </c>
      <c r="C845" s="2567"/>
      <c r="D845" s="2557" t="s">
        <v>1616</v>
      </c>
      <c r="E845" s="2557"/>
      <c r="F845" s="1660"/>
      <c r="G845" s="2088"/>
      <c r="H845" s="1540"/>
      <c r="I845" s="1774"/>
      <c r="J845" s="1626"/>
      <c r="K845" s="1599"/>
      <c r="L845" s="1541"/>
      <c r="M845" s="1541"/>
      <c r="N845" s="1629" t="str">
        <f t="shared" si="273"/>
        <v/>
      </c>
      <c r="O845" s="1599"/>
      <c r="P845" s="1599"/>
      <c r="Q845" s="1541"/>
      <c r="R845" s="1541"/>
      <c r="S845" s="1629" t="str">
        <f t="shared" si="274"/>
        <v/>
      </c>
      <c r="T845" s="1626"/>
      <c r="U845" s="1599"/>
      <c r="V845" s="1542"/>
      <c r="W845" s="1543"/>
      <c r="X845" s="1543"/>
      <c r="Y845" s="1541"/>
      <c r="Z845" s="1735" t="str">
        <f t="shared" si="275"/>
        <v/>
      </c>
      <c r="AA845" s="1599"/>
      <c r="AB845" s="1668"/>
      <c r="AC845" s="1805"/>
      <c r="AD845" s="1805"/>
      <c r="AE845" s="1805"/>
      <c r="AF845" s="1805"/>
      <c r="AG845" s="1911">
        <f t="shared" si="276"/>
        <v>0</v>
      </c>
      <c r="AH845" s="1145"/>
    </row>
    <row r="846" spans="1:34" ht="15" customHeight="1">
      <c r="A846" s="580"/>
      <c r="B846" s="1964">
        <f t="shared" si="277"/>
        <v>3</v>
      </c>
      <c r="C846" s="2563" t="s">
        <v>1775</v>
      </c>
      <c r="D846" s="2559" t="s">
        <v>1612</v>
      </c>
      <c r="E846" s="2559"/>
      <c r="F846" s="1660"/>
      <c r="G846" s="2088"/>
      <c r="H846" s="1540"/>
      <c r="I846" s="1774"/>
      <c r="J846" s="1626"/>
      <c r="K846" s="1599"/>
      <c r="L846" s="1541"/>
      <c r="M846" s="1541"/>
      <c r="N846" s="1629" t="str">
        <f t="shared" si="273"/>
        <v/>
      </c>
      <c r="O846" s="1599"/>
      <c r="P846" s="1599"/>
      <c r="Q846" s="1541"/>
      <c r="R846" s="1541"/>
      <c r="S846" s="1629" t="str">
        <f t="shared" si="274"/>
        <v/>
      </c>
      <c r="T846" s="1626"/>
      <c r="U846" s="1599"/>
      <c r="V846" s="1542"/>
      <c r="W846" s="1543"/>
      <c r="X846" s="1543"/>
      <c r="Y846" s="1541"/>
      <c r="Z846" s="1635" t="str">
        <f t="shared" si="275"/>
        <v/>
      </c>
      <c r="AA846" s="1599"/>
      <c r="AB846" s="1668"/>
      <c r="AC846" s="1805"/>
      <c r="AD846" s="1805"/>
      <c r="AE846" s="1805"/>
      <c r="AF846" s="1805"/>
      <c r="AG846" s="1920">
        <f t="shared" si="276"/>
        <v>0</v>
      </c>
      <c r="AH846" s="1145"/>
    </row>
    <row r="847" spans="1:34" ht="15" customHeight="1">
      <c r="A847" s="580"/>
      <c r="B847" s="1964">
        <f t="shared" si="277"/>
        <v>4</v>
      </c>
      <c r="C847" s="2564"/>
      <c r="D847" s="2554" t="s">
        <v>1616</v>
      </c>
      <c r="E847" s="2554"/>
      <c r="F847" s="1660"/>
      <c r="G847" s="2088"/>
      <c r="H847" s="1540"/>
      <c r="I847" s="1774"/>
      <c r="J847" s="1626"/>
      <c r="K847" s="1599"/>
      <c r="L847" s="1541"/>
      <c r="M847" s="1541"/>
      <c r="N847" s="1629" t="str">
        <f t="shared" si="273"/>
        <v/>
      </c>
      <c r="O847" s="1599"/>
      <c r="P847" s="1599"/>
      <c r="Q847" s="1541"/>
      <c r="R847" s="1541"/>
      <c r="S847" s="1629" t="str">
        <f t="shared" si="274"/>
        <v/>
      </c>
      <c r="T847" s="1626"/>
      <c r="U847" s="1599"/>
      <c r="V847" s="1542"/>
      <c r="W847" s="1543"/>
      <c r="X847" s="1543"/>
      <c r="Y847" s="1541"/>
      <c r="Z847" s="1635" t="str">
        <f t="shared" si="275"/>
        <v/>
      </c>
      <c r="AA847" s="1599"/>
      <c r="AB847" s="1668"/>
      <c r="AC847" s="1805"/>
      <c r="AD847" s="1805"/>
      <c r="AE847" s="1805"/>
      <c r="AF847" s="1805"/>
      <c r="AG847" s="1911">
        <f t="shared" si="276"/>
        <v>0</v>
      </c>
      <c r="AH847" s="1145"/>
    </row>
    <row r="848" spans="1:34" ht="15" customHeight="1">
      <c r="A848" s="580"/>
      <c r="B848" s="1964">
        <f t="shared" si="277"/>
        <v>5</v>
      </c>
      <c r="C848" s="2557" t="s">
        <v>1698</v>
      </c>
      <c r="D848" s="2554" t="s">
        <v>1612</v>
      </c>
      <c r="E848" s="2554"/>
      <c r="F848" s="1660"/>
      <c r="G848" s="2088"/>
      <c r="H848" s="1540"/>
      <c r="I848" s="1774"/>
      <c r="J848" s="1626"/>
      <c r="K848" s="1599"/>
      <c r="L848" s="1541"/>
      <c r="M848" s="1541"/>
      <c r="N848" s="1629" t="str">
        <f t="shared" si="273"/>
        <v/>
      </c>
      <c r="O848" s="1599"/>
      <c r="P848" s="1599"/>
      <c r="Q848" s="1541"/>
      <c r="R848" s="1541"/>
      <c r="S848" s="1629" t="str">
        <f t="shared" si="274"/>
        <v/>
      </c>
      <c r="T848" s="1626"/>
      <c r="U848" s="1599"/>
      <c r="V848" s="1542"/>
      <c r="W848" s="1543"/>
      <c r="X848" s="1543"/>
      <c r="Y848" s="1541"/>
      <c r="Z848" s="1635" t="str">
        <f t="shared" si="275"/>
        <v/>
      </c>
      <c r="AA848" s="1599"/>
      <c r="AB848" s="1668"/>
      <c r="AC848" s="1805"/>
      <c r="AD848" s="1805"/>
      <c r="AE848" s="1805"/>
      <c r="AF848" s="1805"/>
      <c r="AG848" s="1911">
        <f t="shared" si="276"/>
        <v>0</v>
      </c>
      <c r="AH848" s="1145"/>
    </row>
    <row r="849" spans="1:34" ht="15" customHeight="1">
      <c r="A849" s="580"/>
      <c r="B849" s="1533">
        <f t="shared" si="277"/>
        <v>6</v>
      </c>
      <c r="C849" s="2558"/>
      <c r="D849" s="2555" t="s">
        <v>1616</v>
      </c>
      <c r="E849" s="2555"/>
      <c r="F849" s="1661"/>
      <c r="G849" s="2095"/>
      <c r="H849" s="1547"/>
      <c r="I849" s="1776"/>
      <c r="J849" s="1627"/>
      <c r="K849" s="1621"/>
      <c r="L849" s="1532"/>
      <c r="M849" s="1532"/>
      <c r="N849" s="1685" t="str">
        <f t="shared" si="273"/>
        <v/>
      </c>
      <c r="O849" s="1621"/>
      <c r="P849" s="1621"/>
      <c r="Q849" s="1532"/>
      <c r="R849" s="1532"/>
      <c r="S849" s="1685" t="str">
        <f t="shared" si="274"/>
        <v/>
      </c>
      <c r="T849" s="1627"/>
      <c r="U849" s="1621"/>
      <c r="V849" s="1548"/>
      <c r="W849" s="1549"/>
      <c r="X849" s="1549"/>
      <c r="Y849" s="1532"/>
      <c r="Z849" s="1686" t="str">
        <f t="shared" si="275"/>
        <v/>
      </c>
      <c r="AA849" s="1621"/>
      <c r="AB849" s="1669"/>
      <c r="AC849" s="1805"/>
      <c r="AD849" s="1805"/>
      <c r="AE849" s="1805"/>
      <c r="AF849" s="1805"/>
      <c r="AG849" s="1919">
        <f t="shared" si="276"/>
        <v>0</v>
      </c>
      <c r="AH849" s="1145"/>
    </row>
    <row r="850" spans="1:34" ht="15" customHeight="1">
      <c r="A850" s="580"/>
      <c r="B850" s="1671">
        <f t="shared" si="277"/>
        <v>7</v>
      </c>
      <c r="C850" s="1752" t="s">
        <v>1497</v>
      </c>
      <c r="D850" s="1764"/>
      <c r="E850" s="1554"/>
      <c r="F850" s="1554"/>
      <c r="G850" s="1371">
        <f t="shared" ref="G850:M850" si="278">SUM(G844:G849)</f>
        <v>0</v>
      </c>
      <c r="H850" s="1622">
        <f t="shared" si="278"/>
        <v>0</v>
      </c>
      <c r="I850" s="1622">
        <f t="shared" si="278"/>
        <v>0</v>
      </c>
      <c r="J850" s="1908">
        <f t="shared" si="278"/>
        <v>0</v>
      </c>
      <c r="K850" s="1622">
        <f t="shared" si="278"/>
        <v>0</v>
      </c>
      <c r="L850" s="1622">
        <f t="shared" si="278"/>
        <v>0</v>
      </c>
      <c r="M850" s="1622">
        <f t="shared" si="278"/>
        <v>0</v>
      </c>
      <c r="N850" s="1625" t="str">
        <f t="shared" si="273"/>
        <v/>
      </c>
      <c r="O850" s="1908">
        <f>SUM(O844:O849)</f>
        <v>0</v>
      </c>
      <c r="P850" s="1622">
        <f>SUM(P844:P849)</f>
        <v>0</v>
      </c>
      <c r="Q850" s="1622">
        <f>SUM(Q844:Q849)</f>
        <v>0</v>
      </c>
      <c r="R850" s="1622">
        <f>SUM(R844:R849)</f>
        <v>0</v>
      </c>
      <c r="S850" s="1625" t="str">
        <f t="shared" si="274"/>
        <v/>
      </c>
      <c r="T850" s="1637">
        <f>SUM(T844:T849)</f>
        <v>0</v>
      </c>
      <c r="U850" s="1641">
        <f>SUM(U844:U849)</f>
        <v>0</v>
      </c>
      <c r="V850" s="1640" t="str">
        <f>IF(T850&gt;0, SUMPRODUCT(T844:T849,V844:V849)/T850, "")</f>
        <v/>
      </c>
      <c r="W850" s="1638" t="str">
        <f>IF(AG850&gt;0, SUMPRODUCT(AG844:AG849,W844:W849)/AG850, "")</f>
        <v/>
      </c>
      <c r="X850" s="1638" t="str">
        <f>IF(U850&gt;0, SUMPRODUCT(U844:U849,X844:X849)/U850, "")</f>
        <v/>
      </c>
      <c r="Y850" s="1622">
        <f>SUM(Y844:Y849)</f>
        <v>0</v>
      </c>
      <c r="Z850" s="1638" t="str">
        <f t="shared" si="275"/>
        <v/>
      </c>
      <c r="AA850" s="1622">
        <f>SUM(AA844:AA849)</f>
        <v>0</v>
      </c>
      <c r="AB850" s="1623">
        <f>SUM(AB844:AB849)</f>
        <v>0</v>
      </c>
      <c r="AC850" s="1805"/>
      <c r="AD850" s="1805"/>
      <c r="AE850" s="1805"/>
      <c r="AF850" s="1805"/>
      <c r="AG850" s="1777">
        <f t="shared" si="276"/>
        <v>0</v>
      </c>
      <c r="AH850" s="1145"/>
    </row>
    <row r="851" spans="1:34" s="965" customFormat="1" ht="45" customHeight="1">
      <c r="A851" s="1452" t="s">
        <v>1851</v>
      </c>
      <c r="B851" s="1807"/>
      <c r="C851" s="1579"/>
      <c r="D851" s="1185"/>
      <c r="E851" s="1185"/>
      <c r="F851" s="1185"/>
      <c r="G851" s="1169"/>
      <c r="H851" s="1185"/>
      <c r="I851" s="1185"/>
      <c r="AC851" s="1805"/>
      <c r="AD851" s="1805"/>
      <c r="AE851" s="1805"/>
      <c r="AF851" s="1805"/>
      <c r="AH851" s="1145"/>
    </row>
    <row r="852" spans="1:34" ht="15" customHeight="1">
      <c r="A852" s="580"/>
      <c r="B852" s="1598"/>
      <c r="C852" s="1616" t="s">
        <v>1620</v>
      </c>
      <c r="D852" s="2422" t="s">
        <v>1621</v>
      </c>
      <c r="E852" s="2422"/>
      <c r="F852" s="1578"/>
      <c r="G852" s="1768"/>
      <c r="H852" s="1762"/>
      <c r="I852" s="1760"/>
      <c r="J852" s="1767"/>
      <c r="K852" s="1759"/>
      <c r="L852" s="1762"/>
      <c r="M852" s="1762"/>
      <c r="N852" s="1768"/>
      <c r="O852" s="1759"/>
      <c r="P852" s="1759"/>
      <c r="Q852" s="1762"/>
      <c r="R852" s="1762"/>
      <c r="S852" s="1768"/>
      <c r="T852" s="1767"/>
      <c r="U852" s="1759"/>
      <c r="V852" s="1762"/>
      <c r="W852" s="1762"/>
      <c r="X852" s="1762"/>
      <c r="Y852" s="1762"/>
      <c r="Z852" s="1762"/>
      <c r="AA852" s="1762"/>
      <c r="AB852" s="1760"/>
      <c r="AC852" s="1805"/>
      <c r="AD852" s="1805"/>
      <c r="AE852" s="1805"/>
      <c r="AF852" s="1805"/>
      <c r="AG852" s="1760"/>
      <c r="AH852" s="1145"/>
    </row>
    <row r="853" spans="1:34" ht="15" customHeight="1">
      <c r="A853" s="580"/>
      <c r="B853" s="1967">
        <v>1</v>
      </c>
      <c r="C853" s="2566" t="s">
        <v>1774</v>
      </c>
      <c r="D853" s="2565" t="s">
        <v>1612</v>
      </c>
      <c r="E853" s="2565"/>
      <c r="F853" s="1660"/>
      <c r="G853" s="2088"/>
      <c r="H853" s="1540"/>
      <c r="I853" s="1774"/>
      <c r="J853" s="1626"/>
      <c r="K853" s="1599"/>
      <c r="L853" s="1541"/>
      <c r="M853" s="1541"/>
      <c r="N853" s="1628" t="str">
        <f t="shared" ref="N853:N859" si="279">IF(K853&gt;0,M853/K853, "")</f>
        <v/>
      </c>
      <c r="O853" s="1599"/>
      <c r="P853" s="1599"/>
      <c r="Q853" s="1541"/>
      <c r="R853" s="1541"/>
      <c r="S853" s="1628" t="str">
        <f t="shared" ref="S853:S859" si="280">IF(P853&gt;0,R853/P853, "")</f>
        <v/>
      </c>
      <c r="T853" s="1770"/>
      <c r="U853" s="1887"/>
      <c r="V853" s="1560"/>
      <c r="W853" s="1560"/>
      <c r="X853" s="1560"/>
      <c r="Y853" s="1565"/>
      <c r="Z853" s="1560"/>
      <c r="AA853" s="1565"/>
      <c r="AB853" s="1567"/>
      <c r="AC853" s="1805"/>
      <c r="AD853" s="1805"/>
      <c r="AE853" s="1805"/>
      <c r="AF853" s="1805"/>
      <c r="AG853" s="1566"/>
      <c r="AH853" s="1145"/>
    </row>
    <row r="854" spans="1:34" ht="15" customHeight="1">
      <c r="A854" s="580"/>
      <c r="B854" s="1964">
        <f t="shared" ref="B854:B858" si="281">B853+1</f>
        <v>2</v>
      </c>
      <c r="C854" s="2567"/>
      <c r="D854" s="2557" t="s">
        <v>1616</v>
      </c>
      <c r="E854" s="2557"/>
      <c r="F854" s="1660"/>
      <c r="G854" s="2088"/>
      <c r="H854" s="1540"/>
      <c r="I854" s="1774"/>
      <c r="J854" s="1626"/>
      <c r="K854" s="1599"/>
      <c r="L854" s="1541"/>
      <c r="M854" s="1541"/>
      <c r="N854" s="1629" t="str">
        <f t="shared" si="279"/>
        <v/>
      </c>
      <c r="O854" s="1599"/>
      <c r="P854" s="1599"/>
      <c r="Q854" s="1541"/>
      <c r="R854" s="1541"/>
      <c r="S854" s="1629" t="str">
        <f t="shared" si="280"/>
        <v/>
      </c>
      <c r="T854" s="1747"/>
      <c r="U854" s="1743"/>
      <c r="V854" s="1526"/>
      <c r="W854" s="1526"/>
      <c r="X854" s="1526"/>
      <c r="Y854" s="1528"/>
      <c r="Z854" s="1526"/>
      <c r="AA854" s="1528"/>
      <c r="AB854" s="1530"/>
      <c r="AC854" s="1805"/>
      <c r="AD854" s="1805"/>
      <c r="AE854" s="1805"/>
      <c r="AF854" s="1805"/>
      <c r="AG854" s="1545"/>
      <c r="AH854" s="1145"/>
    </row>
    <row r="855" spans="1:34" ht="15" customHeight="1">
      <c r="A855" s="580"/>
      <c r="B855" s="1964">
        <f t="shared" si="281"/>
        <v>3</v>
      </c>
      <c r="C855" s="2563" t="s">
        <v>1775</v>
      </c>
      <c r="D855" s="2559" t="s">
        <v>1612</v>
      </c>
      <c r="E855" s="2559"/>
      <c r="F855" s="1660"/>
      <c r="G855" s="2088"/>
      <c r="H855" s="1540"/>
      <c r="I855" s="1774"/>
      <c r="J855" s="1626"/>
      <c r="K855" s="1599"/>
      <c r="L855" s="1541"/>
      <c r="M855" s="1541"/>
      <c r="N855" s="1629" t="str">
        <f t="shared" si="279"/>
        <v/>
      </c>
      <c r="O855" s="1599"/>
      <c r="P855" s="1599"/>
      <c r="Q855" s="1541"/>
      <c r="R855" s="1541"/>
      <c r="S855" s="1629" t="str">
        <f t="shared" si="280"/>
        <v/>
      </c>
      <c r="T855" s="1747"/>
      <c r="U855" s="1743"/>
      <c r="V855" s="1526"/>
      <c r="W855" s="1526"/>
      <c r="X855" s="1526"/>
      <c r="Y855" s="1528"/>
      <c r="Z855" s="1526"/>
      <c r="AA855" s="1528"/>
      <c r="AB855" s="1530"/>
      <c r="AC855" s="1805"/>
      <c r="AD855" s="1805"/>
      <c r="AE855" s="1805"/>
      <c r="AF855" s="1805"/>
      <c r="AG855" s="1545"/>
      <c r="AH855" s="1145"/>
    </row>
    <row r="856" spans="1:34" ht="15" customHeight="1">
      <c r="A856" s="580"/>
      <c r="B856" s="1964">
        <f t="shared" si="281"/>
        <v>4</v>
      </c>
      <c r="C856" s="2564"/>
      <c r="D856" s="2554" t="s">
        <v>1616</v>
      </c>
      <c r="E856" s="2554"/>
      <c r="F856" s="1660"/>
      <c r="G856" s="2088"/>
      <c r="H856" s="1540"/>
      <c r="I856" s="1774"/>
      <c r="J856" s="1626"/>
      <c r="K856" s="1599"/>
      <c r="L856" s="1541"/>
      <c r="M856" s="1541"/>
      <c r="N856" s="1629" t="str">
        <f t="shared" si="279"/>
        <v/>
      </c>
      <c r="O856" s="1599"/>
      <c r="P856" s="1599"/>
      <c r="Q856" s="1541"/>
      <c r="R856" s="1541"/>
      <c r="S856" s="1629" t="str">
        <f t="shared" si="280"/>
        <v/>
      </c>
      <c r="T856" s="1747"/>
      <c r="U856" s="1743"/>
      <c r="V856" s="1526"/>
      <c r="W856" s="1526"/>
      <c r="X856" s="1526"/>
      <c r="Y856" s="1528"/>
      <c r="Z856" s="1526"/>
      <c r="AA856" s="1528"/>
      <c r="AB856" s="1530"/>
      <c r="AC856" s="1805"/>
      <c r="AD856" s="1805"/>
      <c r="AE856" s="1805"/>
      <c r="AF856" s="1805"/>
      <c r="AG856" s="1545"/>
      <c r="AH856" s="1145"/>
    </row>
    <row r="857" spans="1:34" ht="15" customHeight="1">
      <c r="A857" s="580"/>
      <c r="B857" s="1964">
        <f t="shared" si="281"/>
        <v>5</v>
      </c>
      <c r="C857" s="2557" t="s">
        <v>1698</v>
      </c>
      <c r="D857" s="2554" t="s">
        <v>1612</v>
      </c>
      <c r="E857" s="2554"/>
      <c r="F857" s="1660"/>
      <c r="G857" s="2088"/>
      <c r="H857" s="1540"/>
      <c r="I857" s="1774"/>
      <c r="J857" s="1626"/>
      <c r="K857" s="1599"/>
      <c r="L857" s="1541"/>
      <c r="M857" s="1541"/>
      <c r="N857" s="1629" t="str">
        <f t="shared" si="279"/>
        <v/>
      </c>
      <c r="O857" s="1599"/>
      <c r="P857" s="1599"/>
      <c r="Q857" s="1541"/>
      <c r="R857" s="1541"/>
      <c r="S857" s="1629" t="str">
        <f t="shared" si="280"/>
        <v/>
      </c>
      <c r="T857" s="1747"/>
      <c r="U857" s="1743"/>
      <c r="V857" s="1526"/>
      <c r="W857" s="1526"/>
      <c r="X857" s="1526"/>
      <c r="Y857" s="1528"/>
      <c r="Z857" s="1526"/>
      <c r="AA857" s="1528"/>
      <c r="AB857" s="1530"/>
      <c r="AC857" s="1805"/>
      <c r="AD857" s="1805"/>
      <c r="AE857" s="1805"/>
      <c r="AF857" s="1805"/>
      <c r="AG857" s="1545"/>
      <c r="AH857" s="1145"/>
    </row>
    <row r="858" spans="1:34" ht="15" customHeight="1">
      <c r="A858" s="580"/>
      <c r="B858" s="1965">
        <f t="shared" si="281"/>
        <v>6</v>
      </c>
      <c r="C858" s="2558"/>
      <c r="D858" s="2555" t="s">
        <v>1616</v>
      </c>
      <c r="E858" s="2555"/>
      <c r="F858" s="1661"/>
      <c r="G858" s="2095"/>
      <c r="H858" s="1547"/>
      <c r="I858" s="1776"/>
      <c r="J858" s="1627"/>
      <c r="K858" s="1621"/>
      <c r="L858" s="1532"/>
      <c r="M858" s="1532"/>
      <c r="N858" s="1685" t="str">
        <f t="shared" si="279"/>
        <v/>
      </c>
      <c r="O858" s="1621"/>
      <c r="P858" s="1621"/>
      <c r="Q858" s="1532"/>
      <c r="R858" s="1532"/>
      <c r="S858" s="1685" t="str">
        <f t="shared" si="280"/>
        <v/>
      </c>
      <c r="T858" s="1888"/>
      <c r="U858" s="1889"/>
      <c r="V858" s="1715"/>
      <c r="W858" s="1715"/>
      <c r="X858" s="1715"/>
      <c r="Y858" s="1716"/>
      <c r="Z858" s="1715"/>
      <c r="AA858" s="1716"/>
      <c r="AB858" s="1718"/>
      <c r="AC858" s="1805"/>
      <c r="AD858" s="1805"/>
      <c r="AE858" s="1805"/>
      <c r="AF858" s="1805"/>
      <c r="AG858" s="1717"/>
      <c r="AH858" s="1145"/>
    </row>
    <row r="859" spans="1:34" ht="15" customHeight="1">
      <c r="A859" s="580"/>
      <c r="B859" s="1671">
        <f t="shared" ref="B859" si="282">B858+1</f>
        <v>7</v>
      </c>
      <c r="C859" s="1752" t="s">
        <v>1497</v>
      </c>
      <c r="D859" s="1553"/>
      <c r="E859" s="1554"/>
      <c r="F859" s="1554"/>
      <c r="G859" s="1371">
        <f t="shared" ref="G859:M859" si="283">SUM(G853:G858)</f>
        <v>0</v>
      </c>
      <c r="H859" s="1622">
        <f t="shared" si="283"/>
        <v>0</v>
      </c>
      <c r="I859" s="1622">
        <f t="shared" si="283"/>
        <v>0</v>
      </c>
      <c r="J859" s="1908">
        <f t="shared" si="283"/>
        <v>0</v>
      </c>
      <c r="K859" s="1622">
        <f t="shared" si="283"/>
        <v>0</v>
      </c>
      <c r="L859" s="1622">
        <f t="shared" si="283"/>
        <v>0</v>
      </c>
      <c r="M859" s="1622">
        <f t="shared" si="283"/>
        <v>0</v>
      </c>
      <c r="N859" s="1625" t="str">
        <f t="shared" si="279"/>
        <v/>
      </c>
      <c r="O859" s="1908">
        <f>SUM(O853:O858)</f>
        <v>0</v>
      </c>
      <c r="P859" s="1622">
        <f>SUM(P853:P858)</f>
        <v>0</v>
      </c>
      <c r="Q859" s="1622">
        <f>SUM(Q853:Q858)</f>
        <v>0</v>
      </c>
      <c r="R859" s="1622">
        <f>SUM(R853:R858)</f>
        <v>0</v>
      </c>
      <c r="S859" s="1625" t="str">
        <f t="shared" si="280"/>
        <v/>
      </c>
      <c r="T859" s="1741"/>
      <c r="U859" s="1886"/>
      <c r="V859" s="1568"/>
      <c r="W859" s="1568"/>
      <c r="X859" s="1568"/>
      <c r="Y859" s="1576"/>
      <c r="Z859" s="1568"/>
      <c r="AA859" s="1576"/>
      <c r="AB859" s="1574"/>
      <c r="AC859" s="1805"/>
      <c r="AD859" s="1805"/>
      <c r="AE859" s="1805"/>
      <c r="AF859" s="1805"/>
      <c r="AG859" s="1573"/>
      <c r="AH859" s="1145"/>
    </row>
    <row r="860" spans="1:34" s="1805" customFormat="1" ht="45" customHeight="1">
      <c r="A860" s="1451" t="s">
        <v>1712</v>
      </c>
      <c r="B860" s="1474"/>
      <c r="C860" s="1803"/>
      <c r="D860" s="1804"/>
      <c r="E860" s="1804"/>
      <c r="F860" s="1804"/>
      <c r="G860" s="2086"/>
      <c r="H860" s="1804"/>
      <c r="I860" s="1804"/>
      <c r="AH860" s="1806"/>
    </row>
    <row r="861" spans="1:34" s="965" customFormat="1" ht="45" customHeight="1">
      <c r="A861" s="1633" t="s">
        <v>1852</v>
      </c>
      <c r="B861" s="1807"/>
      <c r="C861" s="1579"/>
      <c r="D861" s="1185"/>
      <c r="E861" s="1185"/>
      <c r="F861" s="1185"/>
      <c r="G861" s="1169"/>
      <c r="H861" s="1185"/>
      <c r="I861" s="1185"/>
      <c r="AC861" s="1805"/>
      <c r="AD861" s="1805"/>
      <c r="AE861" s="1805"/>
      <c r="AF861" s="1805"/>
      <c r="AH861" s="1145"/>
    </row>
    <row r="862" spans="1:34" ht="15" customHeight="1">
      <c r="A862" s="580"/>
      <c r="B862" s="2080">
        <v>1</v>
      </c>
      <c r="C862" s="2562" t="s">
        <v>102</v>
      </c>
      <c r="D862" s="2562"/>
      <c r="E862" s="2562"/>
      <c r="F862" s="2620"/>
      <c r="G862" s="2094"/>
      <c r="H862" s="1569"/>
      <c r="I862" s="1874"/>
      <c r="J862" s="1740"/>
      <c r="K862" s="1756"/>
      <c r="L862" s="1570"/>
      <c r="M862" s="1570"/>
      <c r="N862" s="1625" t="str">
        <f t="shared" ref="N862" si="284">IF(K862&gt;0,M862/K862, "")</f>
        <v/>
      </c>
      <c r="O862" s="1756"/>
      <c r="P862" s="1756"/>
      <c r="Q862" s="1570"/>
      <c r="R862" s="1570"/>
      <c r="S862" s="1625" t="str">
        <f t="shared" ref="S862" si="285">IF(P862&gt;0,R862/P862, "")</f>
        <v/>
      </c>
      <c r="T862" s="1740"/>
      <c r="U862" s="1756"/>
      <c r="V862" s="1571"/>
      <c r="W862" s="1572"/>
      <c r="X862" s="1572"/>
      <c r="Y862" s="1570"/>
      <c r="Z862" s="1644" t="str">
        <f>IF(T862&gt;0,Y862/T862, "")</f>
        <v/>
      </c>
      <c r="AA862" s="1570"/>
      <c r="AB862" s="1711"/>
      <c r="AC862" s="1805"/>
      <c r="AD862" s="1805"/>
      <c r="AE862" s="1805"/>
      <c r="AF862" s="1805"/>
      <c r="AG862" s="1777">
        <f t="shared" ref="AG862" si="286">T862-U862</f>
        <v>0</v>
      </c>
      <c r="AH862" s="1145"/>
    </row>
    <row r="863" spans="1:34" s="965" customFormat="1" ht="60" customHeight="1">
      <c r="A863" s="1452" t="s">
        <v>1854</v>
      </c>
      <c r="B863" s="1807"/>
      <c r="C863" s="1579"/>
      <c r="D863" s="1185"/>
      <c r="E863" s="1185"/>
      <c r="F863" s="1185"/>
      <c r="G863" s="1169"/>
      <c r="H863" s="1185"/>
      <c r="I863" s="1185"/>
      <c r="AC863" s="1805"/>
      <c r="AD863" s="1805"/>
      <c r="AE863" s="1805"/>
      <c r="AF863" s="1805"/>
      <c r="AH863" s="1145"/>
    </row>
    <row r="864" spans="1:34" ht="15" customHeight="1">
      <c r="A864" s="580"/>
      <c r="B864" s="2080">
        <v>1</v>
      </c>
      <c r="C864" s="2562" t="s">
        <v>102</v>
      </c>
      <c r="D864" s="2562"/>
      <c r="E864" s="2562"/>
      <c r="F864" s="2620"/>
      <c r="G864" s="2094"/>
      <c r="H864" s="1569"/>
      <c r="I864" s="1874"/>
      <c r="J864" s="1740"/>
      <c r="K864" s="1756"/>
      <c r="L864" s="1570"/>
      <c r="M864" s="1570"/>
      <c r="N864" s="1625" t="str">
        <f t="shared" ref="N864" si="287">IF(K864&gt;0,M864/K864, "")</f>
        <v/>
      </c>
      <c r="O864" s="1756"/>
      <c r="P864" s="1756"/>
      <c r="Q864" s="1570"/>
      <c r="R864" s="1570"/>
      <c r="S864" s="1625" t="str">
        <f t="shared" ref="S864" si="288">IF(P864&gt;0,R864/P864, "")</f>
        <v/>
      </c>
      <c r="T864" s="1741"/>
      <c r="U864" s="1886"/>
      <c r="V864" s="1568"/>
      <c r="W864" s="1568"/>
      <c r="X864" s="1568"/>
      <c r="Y864" s="1576"/>
      <c r="Z864" s="1568"/>
      <c r="AA864" s="1576"/>
      <c r="AB864" s="1574"/>
      <c r="AC864" s="1805"/>
      <c r="AD864" s="1805"/>
      <c r="AE864" s="1805"/>
      <c r="AF864" s="1805"/>
      <c r="AG864" s="1573"/>
      <c r="AH864" s="1145"/>
    </row>
    <row r="865" spans="1:34" s="1805" customFormat="1" ht="45" customHeight="1">
      <c r="A865" s="1451" t="s">
        <v>1697</v>
      </c>
      <c r="B865" s="1474"/>
      <c r="C865" s="1803"/>
      <c r="D865" s="1804"/>
      <c r="E865" s="1804"/>
      <c r="F865" s="1804"/>
      <c r="G865" s="2086"/>
      <c r="H865" s="1804"/>
      <c r="I865" s="1804"/>
      <c r="AH865" s="1806"/>
    </row>
    <row r="866" spans="1:34" s="965" customFormat="1" ht="45" customHeight="1">
      <c r="A866" s="1633" t="s">
        <v>1853</v>
      </c>
      <c r="B866" s="1807"/>
      <c r="C866" s="1579"/>
      <c r="D866" s="1185"/>
      <c r="E866" s="1185"/>
      <c r="F866" s="1185"/>
      <c r="G866" s="1169"/>
      <c r="H866" s="1185"/>
      <c r="I866" s="1185"/>
      <c r="AA866" s="1420"/>
      <c r="AC866" s="1805"/>
      <c r="AD866" s="1805"/>
      <c r="AE866" s="1805"/>
      <c r="AF866" s="1805"/>
      <c r="AG866" s="1812"/>
      <c r="AH866" s="1145"/>
    </row>
    <row r="867" spans="1:34" ht="15" customHeight="1">
      <c r="A867" s="580"/>
      <c r="B867" s="1518">
        <v>1</v>
      </c>
      <c r="C867" s="2551" t="s">
        <v>1567</v>
      </c>
      <c r="D867" s="2551"/>
      <c r="E867" s="2551"/>
      <c r="F867" s="2551"/>
      <c r="G867" s="2084"/>
      <c r="H867" s="1746"/>
      <c r="I867" s="1738"/>
      <c r="J867" s="1746"/>
      <c r="K867" s="1742"/>
      <c r="L867" s="1519"/>
      <c r="M867" s="1519"/>
      <c r="N867" s="1744"/>
      <c r="O867" s="1746"/>
      <c r="P867" s="1742"/>
      <c r="Q867" s="1519"/>
      <c r="R867" s="1519"/>
      <c r="S867" s="1744"/>
      <c r="T867" s="1746"/>
      <c r="U867" s="1742"/>
      <c r="V867" s="1521"/>
      <c r="W867" s="1522"/>
      <c r="X867" s="1522"/>
      <c r="Y867" s="1519"/>
      <c r="Z867" s="1520"/>
      <c r="AA867" s="1523"/>
      <c r="AB867" s="1524"/>
      <c r="AC867" s="1805"/>
      <c r="AD867" s="1805"/>
      <c r="AE867" s="1805"/>
      <c r="AF867" s="1805"/>
      <c r="AG867" s="1523"/>
      <c r="AH867" s="1145"/>
    </row>
    <row r="868" spans="1:34" ht="15" customHeight="1">
      <c r="A868" s="580"/>
      <c r="B868" s="1525">
        <v>2</v>
      </c>
      <c r="C868" s="2553" t="s">
        <v>1568</v>
      </c>
      <c r="D868" s="2553"/>
      <c r="E868" s="2553"/>
      <c r="F868" s="2553"/>
      <c r="G868" s="2358" t="str">
        <f>IF(AND(ISNUMBER(H868),ISNUMBER(I868)), H868+I868, "")</f>
        <v/>
      </c>
      <c r="H868" s="1981"/>
      <c r="I868" s="1774"/>
      <c r="J868" s="1626"/>
      <c r="K868" s="1599"/>
      <c r="L868" s="1541"/>
      <c r="M868" s="1541"/>
      <c r="N868" s="1629" t="str">
        <f t="shared" ref="N868:N872" si="289">IF(K868&gt;0,M868/K868, "")</f>
        <v/>
      </c>
      <c r="O868" s="1626"/>
      <c r="P868" s="1599"/>
      <c r="Q868" s="1541"/>
      <c r="R868" s="1541"/>
      <c r="S868" s="1629" t="str">
        <f t="shared" ref="S868:S872" si="290">IF(P868&gt;0,R868/P868, "")</f>
        <v/>
      </c>
      <c r="T868" s="1626"/>
      <c r="U868" s="1599"/>
      <c r="V868" s="1542"/>
      <c r="W868" s="1543"/>
      <c r="X868" s="1543"/>
      <c r="Y868" s="1541"/>
      <c r="Z868" s="1635" t="str">
        <f t="shared" ref="Z868:Z872" si="291">IF(T868&gt;0,Y868/T868, "")</f>
        <v/>
      </c>
      <c r="AA868" s="1541"/>
      <c r="AB868" s="1668"/>
      <c r="AC868" s="1805"/>
      <c r="AD868" s="1805"/>
      <c r="AE868" s="1805"/>
      <c r="AF868" s="1805"/>
      <c r="AG868" s="1911">
        <f t="shared" ref="AG868:AG872" si="292">T868-U868</f>
        <v>0</v>
      </c>
      <c r="AH868" s="1145"/>
    </row>
    <row r="869" spans="1:34" ht="15" customHeight="1">
      <c r="A869" s="580"/>
      <c r="B869" s="1525">
        <v>3</v>
      </c>
      <c r="C869" s="1974" t="s">
        <v>1709</v>
      </c>
      <c r="D869" s="1974"/>
      <c r="E869" s="1974"/>
      <c r="F869" s="1974"/>
      <c r="G869" s="2358" t="str">
        <f t="shared" ref="G869:G872" si="293">IF(AND(ISNUMBER(H869),ISNUMBER(I869)), H869+I869, "")</f>
        <v/>
      </c>
      <c r="H869" s="1981"/>
      <c r="I869" s="1774"/>
      <c r="J869" s="1626"/>
      <c r="K869" s="1599"/>
      <c r="L869" s="1541"/>
      <c r="M869" s="1541"/>
      <c r="N869" s="1629" t="str">
        <f t="shared" si="289"/>
        <v/>
      </c>
      <c r="O869" s="1626"/>
      <c r="P869" s="1599"/>
      <c r="Q869" s="1541"/>
      <c r="R869" s="1541"/>
      <c r="S869" s="1629" t="str">
        <f t="shared" si="290"/>
        <v/>
      </c>
      <c r="T869" s="1626"/>
      <c r="U869" s="1599"/>
      <c r="V869" s="1542"/>
      <c r="W869" s="1543"/>
      <c r="X869" s="1543"/>
      <c r="Y869" s="1541"/>
      <c r="Z869" s="1635" t="str">
        <f t="shared" si="291"/>
        <v/>
      </c>
      <c r="AA869" s="1541"/>
      <c r="AB869" s="1668"/>
      <c r="AC869" s="1805"/>
      <c r="AD869" s="1805"/>
      <c r="AE869" s="1805"/>
      <c r="AF869" s="1805"/>
      <c r="AG869" s="1911">
        <f t="shared" si="292"/>
        <v>0</v>
      </c>
      <c r="AH869" s="1145"/>
    </row>
    <row r="870" spans="1:34" ht="15" customHeight="1">
      <c r="A870" s="580"/>
      <c r="B870" s="1525">
        <f t="shared" ref="B870:B886" si="294">B869+1</f>
        <v>4</v>
      </c>
      <c r="C870" s="1974" t="s">
        <v>1734</v>
      </c>
      <c r="D870" s="1974"/>
      <c r="E870" s="1974"/>
      <c r="F870" s="1974"/>
      <c r="G870" s="2358" t="str">
        <f t="shared" si="293"/>
        <v/>
      </c>
      <c r="H870" s="1981"/>
      <c r="I870" s="1774"/>
      <c r="J870" s="1626"/>
      <c r="K870" s="1599"/>
      <c r="L870" s="1541"/>
      <c r="M870" s="1541"/>
      <c r="N870" s="1629" t="str">
        <f t="shared" si="289"/>
        <v/>
      </c>
      <c r="O870" s="1626"/>
      <c r="P870" s="1599"/>
      <c r="Q870" s="1541"/>
      <c r="R870" s="1541"/>
      <c r="S870" s="1629" t="str">
        <f t="shared" si="290"/>
        <v/>
      </c>
      <c r="T870" s="1626"/>
      <c r="U870" s="1599"/>
      <c r="V870" s="1542"/>
      <c r="W870" s="1543"/>
      <c r="X870" s="1543"/>
      <c r="Y870" s="1541"/>
      <c r="Z870" s="1635" t="str">
        <f t="shared" si="291"/>
        <v/>
      </c>
      <c r="AA870" s="1541"/>
      <c r="AB870" s="1668"/>
      <c r="AC870" s="1805"/>
      <c r="AD870" s="1805"/>
      <c r="AE870" s="1805"/>
      <c r="AF870" s="1805"/>
      <c r="AG870" s="1911">
        <f t="shared" si="292"/>
        <v>0</v>
      </c>
      <c r="AH870" s="1145"/>
    </row>
    <row r="871" spans="1:34" ht="15" customHeight="1">
      <c r="A871" s="580"/>
      <c r="B871" s="1525">
        <f t="shared" si="294"/>
        <v>5</v>
      </c>
      <c r="C871" s="2553" t="s">
        <v>1569</v>
      </c>
      <c r="D871" s="2553"/>
      <c r="E871" s="2553"/>
      <c r="F871" s="2553"/>
      <c r="G871" s="2358" t="str">
        <f t="shared" si="293"/>
        <v/>
      </c>
      <c r="H871" s="1981"/>
      <c r="I871" s="1774"/>
      <c r="J871" s="1626"/>
      <c r="K871" s="1599"/>
      <c r="L871" s="1541"/>
      <c r="M871" s="1541"/>
      <c r="N871" s="1629" t="str">
        <f t="shared" si="289"/>
        <v/>
      </c>
      <c r="O871" s="1626"/>
      <c r="P871" s="1599"/>
      <c r="Q871" s="1541"/>
      <c r="R871" s="1541"/>
      <c r="S871" s="1629" t="str">
        <f t="shared" si="290"/>
        <v/>
      </c>
      <c r="T871" s="1626"/>
      <c r="U871" s="1599"/>
      <c r="V871" s="1542"/>
      <c r="W871" s="1543"/>
      <c r="X871" s="1543"/>
      <c r="Y871" s="1541"/>
      <c r="Z871" s="1635" t="str">
        <f t="shared" si="291"/>
        <v/>
      </c>
      <c r="AA871" s="1541"/>
      <c r="AB871" s="1668"/>
      <c r="AC871" s="1805"/>
      <c r="AD871" s="1805"/>
      <c r="AE871" s="1805"/>
      <c r="AF871" s="1805"/>
      <c r="AG871" s="1911">
        <f t="shared" si="292"/>
        <v>0</v>
      </c>
      <c r="AH871" s="1145"/>
    </row>
    <row r="872" spans="1:34" ht="15" customHeight="1">
      <c r="A872" s="580"/>
      <c r="B872" s="1525">
        <f t="shared" si="294"/>
        <v>6</v>
      </c>
      <c r="C872" s="2570" t="s">
        <v>1570</v>
      </c>
      <c r="D872" s="2570"/>
      <c r="E872" s="2570"/>
      <c r="F872" s="2570"/>
      <c r="G872" s="2358" t="str">
        <f t="shared" si="293"/>
        <v/>
      </c>
      <c r="H872" s="1981"/>
      <c r="I872" s="1774"/>
      <c r="J872" s="1626"/>
      <c r="K872" s="1599"/>
      <c r="L872" s="1541"/>
      <c r="M872" s="1541"/>
      <c r="N872" s="1629" t="str">
        <f t="shared" si="289"/>
        <v/>
      </c>
      <c r="O872" s="1626"/>
      <c r="P872" s="1599"/>
      <c r="Q872" s="1541"/>
      <c r="R872" s="1541"/>
      <c r="S872" s="1629" t="str">
        <f t="shared" si="290"/>
        <v/>
      </c>
      <c r="T872" s="1626"/>
      <c r="U872" s="1599"/>
      <c r="V872" s="1542"/>
      <c r="W872" s="1543"/>
      <c r="X872" s="1543"/>
      <c r="Y872" s="1541"/>
      <c r="Z872" s="1635" t="str">
        <f t="shared" si="291"/>
        <v/>
      </c>
      <c r="AA872" s="1541"/>
      <c r="AB872" s="1668"/>
      <c r="AC872" s="1805"/>
      <c r="AD872" s="1805"/>
      <c r="AE872" s="1805"/>
      <c r="AF872" s="1805"/>
      <c r="AG872" s="1911">
        <f t="shared" si="292"/>
        <v>0</v>
      </c>
      <c r="AH872" s="1145"/>
    </row>
    <row r="873" spans="1:34" ht="15" customHeight="1">
      <c r="A873" s="580"/>
      <c r="B873" s="1525">
        <f t="shared" si="294"/>
        <v>7</v>
      </c>
      <c r="C873" s="2570" t="s">
        <v>1494</v>
      </c>
      <c r="D873" s="2570"/>
      <c r="E873" s="2570"/>
      <c r="F873" s="2570"/>
      <c r="G873" s="2020"/>
      <c r="H873" s="1747"/>
      <c r="I873" s="1739"/>
      <c r="J873" s="1747"/>
      <c r="K873" s="1743"/>
      <c r="L873" s="1526"/>
      <c r="M873" s="1526"/>
      <c r="N873" s="1745"/>
      <c r="O873" s="1747"/>
      <c r="P873" s="1743"/>
      <c r="Q873" s="1526"/>
      <c r="R873" s="1526"/>
      <c r="S873" s="1745"/>
      <c r="T873" s="1747"/>
      <c r="U873" s="1743"/>
      <c r="V873" s="1528"/>
      <c r="W873" s="1529"/>
      <c r="X873" s="1529"/>
      <c r="Y873" s="1526"/>
      <c r="Z873" s="1527"/>
      <c r="AA873" s="1527"/>
      <c r="AB873" s="1739"/>
      <c r="AC873" s="1805"/>
      <c r="AD873" s="1805"/>
      <c r="AE873" s="1805"/>
      <c r="AF873" s="1805"/>
      <c r="AG873" s="1754"/>
      <c r="AH873" s="1145"/>
    </row>
    <row r="874" spans="1:34" ht="15" customHeight="1">
      <c r="A874" s="580"/>
      <c r="B874" s="1525">
        <f t="shared" si="294"/>
        <v>8</v>
      </c>
      <c r="C874" s="2553" t="s">
        <v>1495</v>
      </c>
      <c r="D874" s="2553"/>
      <c r="E874" s="2553"/>
      <c r="F874" s="2553"/>
      <c r="G874" s="2358" t="str">
        <f t="shared" ref="G874:G877" si="295">IF(AND(ISNUMBER(H874),ISNUMBER(I874)), H874+I874, "")</f>
        <v/>
      </c>
      <c r="H874" s="1981"/>
      <c r="I874" s="1774"/>
      <c r="J874" s="1626"/>
      <c r="K874" s="1599"/>
      <c r="L874" s="1541"/>
      <c r="M874" s="1541"/>
      <c r="N874" s="1629" t="str">
        <f t="shared" ref="N874:N877" si="296">IF(K874&gt;0,M874/K874, "")</f>
        <v/>
      </c>
      <c r="O874" s="1626"/>
      <c r="P874" s="1599"/>
      <c r="Q874" s="1541"/>
      <c r="R874" s="1541"/>
      <c r="S874" s="1629" t="str">
        <f t="shared" ref="S874:S877" si="297">IF(P874&gt;0,R874/P874, "")</f>
        <v/>
      </c>
      <c r="T874" s="1626"/>
      <c r="U874" s="1599"/>
      <c r="V874" s="1542"/>
      <c r="W874" s="1543"/>
      <c r="X874" s="1543"/>
      <c r="Y874" s="1541"/>
      <c r="Z874" s="1635" t="str">
        <f t="shared" ref="Z874:Z877" si="298">IF(T874&gt;0,Y874/T874, "")</f>
        <v/>
      </c>
      <c r="AA874" s="1541"/>
      <c r="AB874" s="1668"/>
      <c r="AC874" s="1805"/>
      <c r="AD874" s="1805"/>
      <c r="AE874" s="1805"/>
      <c r="AF874" s="1805"/>
      <c r="AG874" s="1911">
        <f t="shared" ref="AG874:AG877" si="299">T874-U874</f>
        <v>0</v>
      </c>
      <c r="AH874" s="1145"/>
    </row>
    <row r="875" spans="1:34" ht="15" customHeight="1">
      <c r="A875" s="580"/>
      <c r="B875" s="1525">
        <f t="shared" si="294"/>
        <v>9</v>
      </c>
      <c r="C875" s="2553" t="s">
        <v>1496</v>
      </c>
      <c r="D875" s="2553"/>
      <c r="E875" s="2553"/>
      <c r="F875" s="2553"/>
      <c r="G875" s="2358" t="str">
        <f t="shared" si="295"/>
        <v/>
      </c>
      <c r="H875" s="1981"/>
      <c r="I875" s="1774"/>
      <c r="J875" s="1626"/>
      <c r="K875" s="1599"/>
      <c r="L875" s="1541"/>
      <c r="M875" s="1541"/>
      <c r="N875" s="1629" t="str">
        <f t="shared" si="296"/>
        <v/>
      </c>
      <c r="O875" s="1626"/>
      <c r="P875" s="1599"/>
      <c r="Q875" s="1541"/>
      <c r="R875" s="1541"/>
      <c r="S875" s="1629" t="str">
        <f t="shared" si="297"/>
        <v/>
      </c>
      <c r="T875" s="1626"/>
      <c r="U875" s="1599"/>
      <c r="V875" s="1542"/>
      <c r="W875" s="1543"/>
      <c r="X875" s="1543"/>
      <c r="Y875" s="1541"/>
      <c r="Z875" s="1635" t="str">
        <f t="shared" si="298"/>
        <v/>
      </c>
      <c r="AA875" s="1541"/>
      <c r="AB875" s="1668"/>
      <c r="AC875" s="1805"/>
      <c r="AD875" s="1805"/>
      <c r="AE875" s="1805"/>
      <c r="AF875" s="1805"/>
      <c r="AG875" s="1911">
        <f t="shared" si="299"/>
        <v>0</v>
      </c>
      <c r="AH875" s="1145"/>
    </row>
    <row r="876" spans="1:34" ht="15" customHeight="1">
      <c r="A876" s="580"/>
      <c r="B876" s="1525">
        <f>B875+1</f>
        <v>10</v>
      </c>
      <c r="C876" s="2553" t="s">
        <v>1693</v>
      </c>
      <c r="D876" s="2553"/>
      <c r="E876" s="2553"/>
      <c r="F876" s="2553"/>
      <c r="G876" s="2358" t="str">
        <f t="shared" si="295"/>
        <v/>
      </c>
      <c r="H876" s="1981"/>
      <c r="I876" s="1774"/>
      <c r="J876" s="1626"/>
      <c r="K876" s="1599"/>
      <c r="L876" s="1541"/>
      <c r="M876" s="1541"/>
      <c r="N876" s="1629" t="str">
        <f t="shared" si="296"/>
        <v/>
      </c>
      <c r="O876" s="1626"/>
      <c r="P876" s="1599"/>
      <c r="Q876" s="1541"/>
      <c r="R876" s="1541"/>
      <c r="S876" s="1629" t="str">
        <f t="shared" si="297"/>
        <v/>
      </c>
      <c r="T876" s="1626"/>
      <c r="U876" s="1599"/>
      <c r="V876" s="1542"/>
      <c r="W876" s="1543"/>
      <c r="X876" s="1543"/>
      <c r="Y876" s="1541"/>
      <c r="Z876" s="1635" t="str">
        <f t="shared" si="298"/>
        <v/>
      </c>
      <c r="AA876" s="1541"/>
      <c r="AB876" s="1668"/>
      <c r="AC876" s="1805"/>
      <c r="AD876" s="1805"/>
      <c r="AE876" s="1805"/>
      <c r="AF876" s="1805"/>
      <c r="AG876" s="1911">
        <f t="shared" si="299"/>
        <v>0</v>
      </c>
      <c r="AH876" s="1145"/>
    </row>
    <row r="877" spans="1:34" ht="15" customHeight="1">
      <c r="A877" s="580"/>
      <c r="B877" s="1929">
        <f>B876+1</f>
        <v>11</v>
      </c>
      <c r="C877" s="2570" t="s">
        <v>1694</v>
      </c>
      <c r="D877" s="2570"/>
      <c r="E877" s="2570"/>
      <c r="F877" s="2570"/>
      <c r="G877" s="2358" t="str">
        <f t="shared" si="295"/>
        <v/>
      </c>
      <c r="H877" s="1981"/>
      <c r="I877" s="1774"/>
      <c r="J877" s="1626"/>
      <c r="K877" s="1599"/>
      <c r="L877" s="1541"/>
      <c r="M877" s="1541"/>
      <c r="N877" s="1629" t="str">
        <f t="shared" si="296"/>
        <v/>
      </c>
      <c r="O877" s="1626"/>
      <c r="P877" s="1599"/>
      <c r="Q877" s="1541"/>
      <c r="R877" s="1541"/>
      <c r="S877" s="1629" t="str">
        <f t="shared" si="297"/>
        <v/>
      </c>
      <c r="T877" s="1626"/>
      <c r="U877" s="1599"/>
      <c r="V877" s="1542"/>
      <c r="W877" s="1543"/>
      <c r="X877" s="1543"/>
      <c r="Y877" s="1541"/>
      <c r="Z877" s="1635" t="str">
        <f t="shared" si="298"/>
        <v/>
      </c>
      <c r="AA877" s="1541"/>
      <c r="AB877" s="1668"/>
      <c r="AC877" s="1805"/>
      <c r="AD877" s="1805"/>
      <c r="AE877" s="1805"/>
      <c r="AF877" s="1805"/>
      <c r="AG877" s="1911">
        <f t="shared" si="299"/>
        <v>0</v>
      </c>
      <c r="AH877" s="1145"/>
    </row>
    <row r="878" spans="1:34" ht="15" customHeight="1">
      <c r="A878" s="580"/>
      <c r="B878" s="1525">
        <f>B877+1</f>
        <v>12</v>
      </c>
      <c r="C878" s="2570" t="s">
        <v>1739</v>
      </c>
      <c r="D878" s="2570"/>
      <c r="E878" s="2570"/>
      <c r="F878" s="2570"/>
      <c r="G878" s="2020"/>
      <c r="H878" s="1747"/>
      <c r="I878" s="1739"/>
      <c r="J878" s="1747"/>
      <c r="K878" s="1743"/>
      <c r="L878" s="1526"/>
      <c r="M878" s="1526"/>
      <c r="N878" s="1745"/>
      <c r="O878" s="1747"/>
      <c r="P878" s="1743"/>
      <c r="Q878" s="1526"/>
      <c r="R878" s="1526"/>
      <c r="S878" s="1745"/>
      <c r="T878" s="1747"/>
      <c r="U878" s="1743"/>
      <c r="V878" s="1526"/>
      <c r="W878" s="1526"/>
      <c r="X878" s="1526"/>
      <c r="Y878" s="1526"/>
      <c r="Z878" s="1526"/>
      <c r="AA878" s="1527"/>
      <c r="AB878" s="1739"/>
      <c r="AC878" s="1805"/>
      <c r="AD878" s="1805"/>
      <c r="AE878" s="1805"/>
      <c r="AF878" s="1805"/>
      <c r="AG878" s="1754"/>
      <c r="AH878" s="1145"/>
    </row>
    <row r="879" spans="1:34" ht="15" customHeight="1">
      <c r="A879" s="580"/>
      <c r="B879" s="1525">
        <f t="shared" si="294"/>
        <v>13</v>
      </c>
      <c r="C879" s="1974" t="s">
        <v>1680</v>
      </c>
      <c r="D879" s="1974"/>
      <c r="E879" s="1974"/>
      <c r="F879" s="1974"/>
      <c r="G879" s="2358" t="str">
        <f t="shared" ref="G879:G885" si="300">IF(AND(ISNUMBER(H879),ISNUMBER(I879)), H879+I879, "")</f>
        <v/>
      </c>
      <c r="H879" s="1981"/>
      <c r="I879" s="1774"/>
      <c r="J879" s="1626"/>
      <c r="K879" s="1599"/>
      <c r="L879" s="1541"/>
      <c r="M879" s="1541"/>
      <c r="N879" s="1629" t="str">
        <f t="shared" ref="N879:N886" si="301">IF(K879&gt;0,M879/K879, "")</f>
        <v/>
      </c>
      <c r="O879" s="1626"/>
      <c r="P879" s="1599"/>
      <c r="Q879" s="1541"/>
      <c r="R879" s="1541"/>
      <c r="S879" s="1629" t="str">
        <f t="shared" ref="S879:S886" si="302">IF(P879&gt;0,R879/P879, "")</f>
        <v/>
      </c>
      <c r="T879" s="1626"/>
      <c r="U879" s="1599"/>
      <c r="V879" s="1542"/>
      <c r="W879" s="1543"/>
      <c r="X879" s="1543"/>
      <c r="Y879" s="1541"/>
      <c r="Z879" s="1635" t="str">
        <f t="shared" ref="Z879:Z886" si="303">IF(T879&gt;0,Y879/T879, "")</f>
        <v/>
      </c>
      <c r="AA879" s="1541"/>
      <c r="AB879" s="1668"/>
      <c r="AC879" s="1805"/>
      <c r="AD879" s="1805"/>
      <c r="AE879" s="1805"/>
      <c r="AF879" s="1805"/>
      <c r="AG879" s="1911">
        <f t="shared" ref="AG879:AG886" si="304">T879-U879</f>
        <v>0</v>
      </c>
      <c r="AH879" s="1145"/>
    </row>
    <row r="880" spans="1:34" ht="15" customHeight="1">
      <c r="A880" s="580"/>
      <c r="B880" s="1525">
        <f t="shared" si="294"/>
        <v>14</v>
      </c>
      <c r="C880" s="1974" t="s">
        <v>1682</v>
      </c>
      <c r="D880" s="1974"/>
      <c r="E880" s="1974"/>
      <c r="F880" s="1974"/>
      <c r="G880" s="2358" t="str">
        <f t="shared" si="300"/>
        <v/>
      </c>
      <c r="H880" s="1981"/>
      <c r="I880" s="1774"/>
      <c r="J880" s="1626"/>
      <c r="K880" s="1599"/>
      <c r="L880" s="1541"/>
      <c r="M880" s="1541"/>
      <c r="N880" s="1629" t="str">
        <f t="shared" si="301"/>
        <v/>
      </c>
      <c r="O880" s="1626"/>
      <c r="P880" s="1599"/>
      <c r="Q880" s="1541"/>
      <c r="R880" s="1541"/>
      <c r="S880" s="1629" t="str">
        <f t="shared" si="302"/>
        <v/>
      </c>
      <c r="T880" s="1626"/>
      <c r="U880" s="1599"/>
      <c r="V880" s="1542"/>
      <c r="W880" s="1543"/>
      <c r="X880" s="1543"/>
      <c r="Y880" s="1541"/>
      <c r="Z880" s="1635" t="str">
        <f t="shared" si="303"/>
        <v/>
      </c>
      <c r="AA880" s="1541"/>
      <c r="AB880" s="1668"/>
      <c r="AC880" s="1805"/>
      <c r="AD880" s="1805"/>
      <c r="AE880" s="1805"/>
      <c r="AF880" s="1805"/>
      <c r="AG880" s="1911">
        <f t="shared" si="304"/>
        <v>0</v>
      </c>
      <c r="AH880" s="1145"/>
    </row>
    <row r="881" spans="1:34" ht="15" customHeight="1">
      <c r="A881" s="580"/>
      <c r="B881" s="1525">
        <f t="shared" si="294"/>
        <v>15</v>
      </c>
      <c r="C881" s="1974" t="s">
        <v>1681</v>
      </c>
      <c r="D881" s="1974"/>
      <c r="E881" s="1974"/>
      <c r="F881" s="1974"/>
      <c r="G881" s="2358" t="str">
        <f t="shared" si="300"/>
        <v/>
      </c>
      <c r="H881" s="1981"/>
      <c r="I881" s="1774"/>
      <c r="J881" s="1626"/>
      <c r="K881" s="1599"/>
      <c r="L881" s="1541"/>
      <c r="M881" s="1541"/>
      <c r="N881" s="1629" t="str">
        <f t="shared" si="301"/>
        <v/>
      </c>
      <c r="O881" s="1626"/>
      <c r="P881" s="1599"/>
      <c r="Q881" s="1541"/>
      <c r="R881" s="1541"/>
      <c r="S881" s="1629" t="str">
        <f t="shared" si="302"/>
        <v/>
      </c>
      <c r="T881" s="1626"/>
      <c r="U881" s="1599"/>
      <c r="V881" s="1542"/>
      <c r="W881" s="1543"/>
      <c r="X881" s="1543"/>
      <c r="Y881" s="1541"/>
      <c r="Z881" s="1635" t="str">
        <f t="shared" si="303"/>
        <v/>
      </c>
      <c r="AA881" s="1541"/>
      <c r="AB881" s="1668"/>
      <c r="AC881" s="1805"/>
      <c r="AD881" s="1805"/>
      <c r="AE881" s="1805"/>
      <c r="AF881" s="1805"/>
      <c r="AG881" s="1911">
        <f t="shared" si="304"/>
        <v>0</v>
      </c>
      <c r="AH881" s="1145"/>
    </row>
    <row r="882" spans="1:34" ht="15" customHeight="1">
      <c r="A882" s="580"/>
      <c r="B882" s="1525">
        <f t="shared" si="294"/>
        <v>16</v>
      </c>
      <c r="C882" s="1974" t="s">
        <v>1683</v>
      </c>
      <c r="D882" s="1974"/>
      <c r="E882" s="1974"/>
      <c r="F882" s="1974"/>
      <c r="G882" s="2358" t="str">
        <f t="shared" si="300"/>
        <v/>
      </c>
      <c r="H882" s="1981"/>
      <c r="I882" s="1774"/>
      <c r="J882" s="1626"/>
      <c r="K882" s="1599"/>
      <c r="L882" s="1541"/>
      <c r="M882" s="1541"/>
      <c r="N882" s="1629" t="str">
        <f t="shared" si="301"/>
        <v/>
      </c>
      <c r="O882" s="1626"/>
      <c r="P882" s="1599"/>
      <c r="Q882" s="1541"/>
      <c r="R882" s="1541"/>
      <c r="S882" s="1629" t="str">
        <f t="shared" si="302"/>
        <v/>
      </c>
      <c r="T882" s="1626"/>
      <c r="U882" s="1599"/>
      <c r="V882" s="1542"/>
      <c r="W882" s="1543"/>
      <c r="X882" s="1543"/>
      <c r="Y882" s="1541"/>
      <c r="Z882" s="1635" t="str">
        <f t="shared" si="303"/>
        <v/>
      </c>
      <c r="AA882" s="1541"/>
      <c r="AB882" s="1668"/>
      <c r="AC882" s="1805"/>
      <c r="AD882" s="1805"/>
      <c r="AE882" s="1805"/>
      <c r="AF882" s="1805"/>
      <c r="AG882" s="1911">
        <f t="shared" si="304"/>
        <v>0</v>
      </c>
      <c r="AH882" s="1145"/>
    </row>
    <row r="883" spans="1:34" ht="15" customHeight="1">
      <c r="A883" s="580"/>
      <c r="B883" s="1525">
        <f t="shared" si="294"/>
        <v>17</v>
      </c>
      <c r="C883" s="1974" t="s">
        <v>1684</v>
      </c>
      <c r="D883" s="1974"/>
      <c r="E883" s="1974"/>
      <c r="F883" s="1974"/>
      <c r="G883" s="2358" t="str">
        <f t="shared" si="300"/>
        <v/>
      </c>
      <c r="H883" s="1981"/>
      <c r="I883" s="1774"/>
      <c r="J883" s="1626"/>
      <c r="K883" s="1599"/>
      <c r="L883" s="1541"/>
      <c r="M883" s="1541"/>
      <c r="N883" s="1629" t="str">
        <f t="shared" si="301"/>
        <v/>
      </c>
      <c r="O883" s="1626"/>
      <c r="P883" s="1599"/>
      <c r="Q883" s="1541"/>
      <c r="R883" s="1541"/>
      <c r="S883" s="1629" t="str">
        <f t="shared" si="302"/>
        <v/>
      </c>
      <c r="T883" s="1626"/>
      <c r="U883" s="1599"/>
      <c r="V883" s="1542"/>
      <c r="W883" s="1543"/>
      <c r="X883" s="1543"/>
      <c r="Y883" s="1541"/>
      <c r="Z883" s="1635" t="str">
        <f t="shared" si="303"/>
        <v/>
      </c>
      <c r="AA883" s="1541"/>
      <c r="AB883" s="1668"/>
      <c r="AC883" s="1805"/>
      <c r="AD883" s="1805"/>
      <c r="AE883" s="1805"/>
      <c r="AF883" s="1805"/>
      <c r="AG883" s="1911">
        <f t="shared" si="304"/>
        <v>0</v>
      </c>
      <c r="AH883" s="1145"/>
    </row>
    <row r="884" spans="1:34" ht="15" customHeight="1">
      <c r="A884" s="580"/>
      <c r="B884" s="1525">
        <f t="shared" si="294"/>
        <v>18</v>
      </c>
      <c r="C884" s="2570" t="s">
        <v>1696</v>
      </c>
      <c r="D884" s="2570"/>
      <c r="E884" s="2570"/>
      <c r="F884" s="2570"/>
      <c r="G884" s="2358" t="str">
        <f t="shared" si="300"/>
        <v/>
      </c>
      <c r="H884" s="1981"/>
      <c r="I884" s="1774"/>
      <c r="J884" s="1626"/>
      <c r="K884" s="1599"/>
      <c r="L884" s="1541"/>
      <c r="M884" s="1541"/>
      <c r="N884" s="1629" t="str">
        <f t="shared" si="301"/>
        <v/>
      </c>
      <c r="O884" s="1626"/>
      <c r="P884" s="1599"/>
      <c r="Q884" s="1541"/>
      <c r="R884" s="1541"/>
      <c r="S884" s="1629" t="str">
        <f t="shared" si="302"/>
        <v/>
      </c>
      <c r="T884" s="1626"/>
      <c r="U884" s="1599"/>
      <c r="V884" s="1542"/>
      <c r="W884" s="1543"/>
      <c r="X884" s="1543"/>
      <c r="Y884" s="1541"/>
      <c r="Z884" s="1635" t="str">
        <f t="shared" si="303"/>
        <v/>
      </c>
      <c r="AA884" s="1541"/>
      <c r="AB884" s="1668"/>
      <c r="AC884" s="1805"/>
      <c r="AD884" s="1805"/>
      <c r="AE884" s="1805"/>
      <c r="AF884" s="1805"/>
      <c r="AG884" s="1911">
        <f t="shared" si="304"/>
        <v>0</v>
      </c>
      <c r="AH884" s="1145"/>
    </row>
    <row r="885" spans="1:34" ht="15" customHeight="1">
      <c r="A885" s="580"/>
      <c r="B885" s="1531">
        <f t="shared" si="294"/>
        <v>19</v>
      </c>
      <c r="C885" s="2571" t="s">
        <v>1740</v>
      </c>
      <c r="D885" s="2571"/>
      <c r="E885" s="2571"/>
      <c r="F885" s="2571"/>
      <c r="G885" s="2358" t="str">
        <f t="shared" si="300"/>
        <v/>
      </c>
      <c r="H885" s="1981"/>
      <c r="I885" s="1774"/>
      <c r="J885" s="1626"/>
      <c r="K885" s="1599"/>
      <c r="L885" s="1541"/>
      <c r="M885" s="1541"/>
      <c r="N885" s="1632" t="str">
        <f t="shared" si="301"/>
        <v/>
      </c>
      <c r="O885" s="1626"/>
      <c r="P885" s="1599"/>
      <c r="Q885" s="1541"/>
      <c r="R885" s="1541"/>
      <c r="S885" s="1632" t="str">
        <f t="shared" si="302"/>
        <v/>
      </c>
      <c r="T885" s="1627"/>
      <c r="U885" s="1751"/>
      <c r="V885" s="1594"/>
      <c r="W885" s="1595"/>
      <c r="X885" s="1595"/>
      <c r="Y885" s="1631"/>
      <c r="Z885" s="1636" t="str">
        <f t="shared" si="303"/>
        <v/>
      </c>
      <c r="AA885" s="1541"/>
      <c r="AB885" s="1668"/>
      <c r="AC885" s="1805"/>
      <c r="AD885" s="1805"/>
      <c r="AE885" s="1805"/>
      <c r="AF885" s="1805"/>
      <c r="AG885" s="1912">
        <f t="shared" si="304"/>
        <v>0</v>
      </c>
      <c r="AH885" s="1145"/>
    </row>
    <row r="886" spans="1:34" ht="15" customHeight="1">
      <c r="A886" s="580"/>
      <c r="B886" s="1671">
        <f t="shared" si="294"/>
        <v>20</v>
      </c>
      <c r="C886" s="2619" t="s">
        <v>1497</v>
      </c>
      <c r="D886" s="2619"/>
      <c r="E886" s="2619"/>
      <c r="F886" s="2619"/>
      <c r="G886" s="1371">
        <f t="shared" ref="G886:M886" si="305">SUM(G867:G885)</f>
        <v>0</v>
      </c>
      <c r="H886" s="1637">
        <f t="shared" si="305"/>
        <v>0</v>
      </c>
      <c r="I886" s="1622">
        <f t="shared" si="305"/>
        <v>0</v>
      </c>
      <c r="J886" s="1908">
        <f t="shared" si="305"/>
        <v>0</v>
      </c>
      <c r="K886" s="1622">
        <f t="shared" si="305"/>
        <v>0</v>
      </c>
      <c r="L886" s="1622">
        <f t="shared" si="305"/>
        <v>0</v>
      </c>
      <c r="M886" s="1622">
        <f t="shared" si="305"/>
        <v>0</v>
      </c>
      <c r="N886" s="1625" t="str">
        <f t="shared" si="301"/>
        <v/>
      </c>
      <c r="O886" s="1908">
        <f>SUM(O867:O885)</f>
        <v>0</v>
      </c>
      <c r="P886" s="1622">
        <f>SUM(P867:P885)</f>
        <v>0</v>
      </c>
      <c r="Q886" s="1622">
        <f>SUM(Q867:Q885)</f>
        <v>0</v>
      </c>
      <c r="R886" s="1622">
        <f>SUM(R867:R885)</f>
        <v>0</v>
      </c>
      <c r="S886" s="1625" t="str">
        <f t="shared" si="302"/>
        <v/>
      </c>
      <c r="T886" s="1637">
        <f>SUM(T867:T885)</f>
        <v>0</v>
      </c>
      <c r="U886" s="1641">
        <f>SUM(U867:U885)</f>
        <v>0</v>
      </c>
      <c r="V886" s="1640" t="str">
        <f>IF(T886&gt;0, SUMPRODUCT(T867:T885,V867:V885)/T886, "")</f>
        <v/>
      </c>
      <c r="W886" s="1638" t="str">
        <f>IF(AG886&gt;0, SUMPRODUCT(AG867:AG885,W867:W885)/AG886, "")</f>
        <v/>
      </c>
      <c r="X886" s="1638" t="str">
        <f>IF(U886&gt;0, SUMPRODUCT(U867:U885,X867:X885)/U886, "")</f>
        <v/>
      </c>
      <c r="Y886" s="1622">
        <f>SUM(Y867:Y885)</f>
        <v>0</v>
      </c>
      <c r="Z886" s="1638" t="str">
        <f t="shared" si="303"/>
        <v/>
      </c>
      <c r="AA886" s="1622">
        <f>SUM(AA867:AA885)</f>
        <v>0</v>
      </c>
      <c r="AB886" s="1623">
        <f>SUM(AB867:AB885)</f>
        <v>0</v>
      </c>
      <c r="AC886" s="1805"/>
      <c r="AD886" s="1805"/>
      <c r="AE886" s="1805"/>
      <c r="AF886" s="1805"/>
      <c r="AG886" s="1777">
        <f t="shared" si="304"/>
        <v>0</v>
      </c>
      <c r="AH886" s="1145"/>
    </row>
    <row r="887" spans="1:34" s="965" customFormat="1" ht="60" customHeight="1">
      <c r="A887" s="1452" t="s">
        <v>1855</v>
      </c>
      <c r="B887" s="1807"/>
      <c r="C887" s="1579"/>
      <c r="D887" s="1185"/>
      <c r="E887" s="1185"/>
      <c r="F887" s="1185"/>
      <c r="G887" s="1169"/>
      <c r="H887" s="1185"/>
      <c r="I887" s="1185"/>
      <c r="AC887" s="1805"/>
      <c r="AD887" s="1805"/>
      <c r="AE887" s="1805"/>
      <c r="AF887" s="1805"/>
      <c r="AH887" s="1145"/>
    </row>
    <row r="888" spans="1:34" ht="15" customHeight="1">
      <c r="A888" s="580"/>
      <c r="B888" s="1518">
        <v>1</v>
      </c>
      <c r="C888" s="2551" t="s">
        <v>1567</v>
      </c>
      <c r="D888" s="2551"/>
      <c r="E888" s="2551"/>
      <c r="F888" s="2551"/>
      <c r="G888" s="1187"/>
      <c r="H888" s="1746"/>
      <c r="I888" s="1738"/>
      <c r="J888" s="1746"/>
      <c r="K888" s="1742"/>
      <c r="L888" s="1519"/>
      <c r="M888" s="1519"/>
      <c r="N888" s="1744"/>
      <c r="O888" s="1746"/>
      <c r="P888" s="1742"/>
      <c r="Q888" s="1519"/>
      <c r="R888" s="1519"/>
      <c r="S888" s="1744"/>
      <c r="T888" s="1884"/>
      <c r="U888" s="1522"/>
      <c r="V888" s="1522"/>
      <c r="W888" s="1522"/>
      <c r="X888" s="1522"/>
      <c r="Y888" s="1520"/>
      <c r="Z888" s="1522"/>
      <c r="AA888" s="1523"/>
      <c r="AB888" s="1524"/>
      <c r="AC888" s="1805"/>
      <c r="AD888" s="1805"/>
      <c r="AE888" s="1805"/>
      <c r="AF888" s="1805"/>
      <c r="AG888" s="1523"/>
      <c r="AH888" s="1145"/>
    </row>
    <row r="889" spans="1:34" ht="15" customHeight="1">
      <c r="A889" s="580"/>
      <c r="B889" s="1525">
        <v>2</v>
      </c>
      <c r="C889" s="2553" t="s">
        <v>1568</v>
      </c>
      <c r="D889" s="2553"/>
      <c r="E889" s="2553"/>
      <c r="F889" s="2553"/>
      <c r="G889" s="619" t="str">
        <f t="shared" ref="G889:G893" si="306">IF(AND(ISNUMBER(H889),ISNUMBER(I889)), H889+I889, "")</f>
        <v/>
      </c>
      <c r="H889" s="1981"/>
      <c r="I889" s="1774"/>
      <c r="J889" s="1626"/>
      <c r="K889" s="1599"/>
      <c r="L889" s="1541"/>
      <c r="M889" s="1541"/>
      <c r="N889" s="1629" t="str">
        <f t="shared" ref="N889:N893" si="307">IF(K889&gt;0,M889/K889, "")</f>
        <v/>
      </c>
      <c r="O889" s="1626"/>
      <c r="P889" s="1599"/>
      <c r="Q889" s="1541"/>
      <c r="R889" s="1541"/>
      <c r="S889" s="1629" t="str">
        <f t="shared" ref="S889:S893" si="308">IF(P889&gt;0,R889/P889, "")</f>
        <v/>
      </c>
      <c r="T889" s="1747"/>
      <c r="U889" s="1526"/>
      <c r="V889" s="1526"/>
      <c r="W889" s="1526"/>
      <c r="X889" s="1526"/>
      <c r="Y889" s="1526"/>
      <c r="Z889" s="1526"/>
      <c r="AA889" s="1527"/>
      <c r="AB889" s="1739"/>
      <c r="AC889" s="1805"/>
      <c r="AD889" s="1805"/>
      <c r="AE889" s="1805"/>
      <c r="AF889" s="1805"/>
      <c r="AG889" s="1754"/>
      <c r="AH889" s="1145"/>
    </row>
    <row r="890" spans="1:34" ht="15" customHeight="1">
      <c r="A890" s="580"/>
      <c r="B890" s="1525">
        <v>3</v>
      </c>
      <c r="C890" s="1974" t="s">
        <v>1709</v>
      </c>
      <c r="D890" s="1974"/>
      <c r="E890" s="1974"/>
      <c r="F890" s="1974"/>
      <c r="G890" s="619" t="str">
        <f t="shared" si="306"/>
        <v/>
      </c>
      <c r="H890" s="1981"/>
      <c r="I890" s="1774"/>
      <c r="J890" s="1626"/>
      <c r="K890" s="1599"/>
      <c r="L890" s="1541"/>
      <c r="M890" s="1541"/>
      <c r="N890" s="1629" t="str">
        <f t="shared" si="307"/>
        <v/>
      </c>
      <c r="O890" s="1626"/>
      <c r="P890" s="1599"/>
      <c r="Q890" s="1541"/>
      <c r="R890" s="1541"/>
      <c r="S890" s="1629" t="str">
        <f t="shared" si="308"/>
        <v/>
      </c>
      <c r="T890" s="1747"/>
      <c r="U890" s="1526"/>
      <c r="V890" s="1526"/>
      <c r="W890" s="1526"/>
      <c r="X890" s="1526"/>
      <c r="Y890" s="1526"/>
      <c r="Z890" s="1526"/>
      <c r="AA890" s="1527"/>
      <c r="AB890" s="1739"/>
      <c r="AC890" s="1805"/>
      <c r="AD890" s="1805"/>
      <c r="AE890" s="1805"/>
      <c r="AF890" s="1805"/>
      <c r="AG890" s="1754"/>
      <c r="AH890" s="1145"/>
    </row>
    <row r="891" spans="1:34" ht="15" customHeight="1">
      <c r="A891" s="580"/>
      <c r="B891" s="1525">
        <f t="shared" ref="B891:B907" si="309">B890+1</f>
        <v>4</v>
      </c>
      <c r="C891" s="1974" t="s">
        <v>1734</v>
      </c>
      <c r="D891" s="1974"/>
      <c r="E891" s="1974"/>
      <c r="F891" s="1974"/>
      <c r="G891" s="619" t="str">
        <f t="shared" si="306"/>
        <v/>
      </c>
      <c r="H891" s="1981"/>
      <c r="I891" s="1774"/>
      <c r="J891" s="1626"/>
      <c r="K891" s="1599"/>
      <c r="L891" s="1541"/>
      <c r="M891" s="1541"/>
      <c r="N891" s="1629" t="str">
        <f t="shared" si="307"/>
        <v/>
      </c>
      <c r="O891" s="1626"/>
      <c r="P891" s="1599"/>
      <c r="Q891" s="1541"/>
      <c r="R891" s="1541"/>
      <c r="S891" s="1629" t="str">
        <f t="shared" si="308"/>
        <v/>
      </c>
      <c r="T891" s="1747"/>
      <c r="U891" s="1526"/>
      <c r="V891" s="1526"/>
      <c r="W891" s="1526"/>
      <c r="X891" s="1526"/>
      <c r="Y891" s="1526"/>
      <c r="Z891" s="1526"/>
      <c r="AA891" s="1527"/>
      <c r="AB891" s="1739"/>
      <c r="AC891" s="1805"/>
      <c r="AD891" s="1805"/>
      <c r="AE891" s="1805"/>
      <c r="AF891" s="1805"/>
      <c r="AG891" s="1754"/>
      <c r="AH891" s="1145"/>
    </row>
    <row r="892" spans="1:34" ht="15" customHeight="1">
      <c r="A892" s="580"/>
      <c r="B892" s="1525">
        <f t="shared" si="309"/>
        <v>5</v>
      </c>
      <c r="C892" s="2553" t="s">
        <v>1569</v>
      </c>
      <c r="D892" s="2553"/>
      <c r="E892" s="2553"/>
      <c r="F892" s="2553"/>
      <c r="G892" s="619" t="str">
        <f t="shared" si="306"/>
        <v/>
      </c>
      <c r="H892" s="1981"/>
      <c r="I892" s="1774"/>
      <c r="J892" s="1626"/>
      <c r="K892" s="1599"/>
      <c r="L892" s="1541"/>
      <c r="M892" s="1541"/>
      <c r="N892" s="1629" t="str">
        <f t="shared" si="307"/>
        <v/>
      </c>
      <c r="O892" s="1626"/>
      <c r="P892" s="1599"/>
      <c r="Q892" s="1541"/>
      <c r="R892" s="1541"/>
      <c r="S892" s="1629" t="str">
        <f t="shared" si="308"/>
        <v/>
      </c>
      <c r="T892" s="1747"/>
      <c r="U892" s="1526"/>
      <c r="V892" s="1526"/>
      <c r="W892" s="1526"/>
      <c r="X892" s="1526"/>
      <c r="Y892" s="1526"/>
      <c r="Z892" s="1526"/>
      <c r="AA892" s="1527"/>
      <c r="AB892" s="1739"/>
      <c r="AC892" s="1805"/>
      <c r="AD892" s="1805"/>
      <c r="AE892" s="1805"/>
      <c r="AF892" s="1805"/>
      <c r="AG892" s="1754"/>
      <c r="AH892" s="1145"/>
    </row>
    <row r="893" spans="1:34" ht="15" customHeight="1">
      <c r="A893" s="580"/>
      <c r="B893" s="1525">
        <f t="shared" si="309"/>
        <v>6</v>
      </c>
      <c r="C893" s="2570" t="s">
        <v>1570</v>
      </c>
      <c r="D893" s="2570"/>
      <c r="E893" s="2570"/>
      <c r="F893" s="2570"/>
      <c r="G893" s="619" t="str">
        <f t="shared" si="306"/>
        <v/>
      </c>
      <c r="H893" s="1981"/>
      <c r="I893" s="1774"/>
      <c r="J893" s="1626"/>
      <c r="K893" s="1599"/>
      <c r="L893" s="1541"/>
      <c r="M893" s="1541"/>
      <c r="N893" s="1629" t="str">
        <f t="shared" si="307"/>
        <v/>
      </c>
      <c r="O893" s="1626"/>
      <c r="P893" s="1599"/>
      <c r="Q893" s="1541"/>
      <c r="R893" s="1541"/>
      <c r="S893" s="1629" t="str">
        <f t="shared" si="308"/>
        <v/>
      </c>
      <c r="T893" s="1747"/>
      <c r="U893" s="1526"/>
      <c r="V893" s="1526"/>
      <c r="W893" s="1526"/>
      <c r="X893" s="1526"/>
      <c r="Y893" s="1526"/>
      <c r="Z893" s="1526"/>
      <c r="AA893" s="1527"/>
      <c r="AB893" s="1739"/>
      <c r="AC893" s="1805"/>
      <c r="AD893" s="1805"/>
      <c r="AE893" s="1805"/>
      <c r="AF893" s="1805"/>
      <c r="AG893" s="1754"/>
      <c r="AH893" s="1145"/>
    </row>
    <row r="894" spans="1:34" ht="15" customHeight="1">
      <c r="A894" s="580"/>
      <c r="B894" s="1525">
        <f t="shared" si="309"/>
        <v>7</v>
      </c>
      <c r="C894" s="1790" t="s">
        <v>1494</v>
      </c>
      <c r="D894" s="1790"/>
      <c r="E894" s="1790"/>
      <c r="F894" s="1790"/>
      <c r="G894" s="440"/>
      <c r="H894" s="1747"/>
      <c r="I894" s="1739"/>
      <c r="J894" s="1747"/>
      <c r="K894" s="1743"/>
      <c r="L894" s="1526"/>
      <c r="M894" s="1526"/>
      <c r="N894" s="1745"/>
      <c r="O894" s="1747"/>
      <c r="P894" s="1743"/>
      <c r="Q894" s="1526"/>
      <c r="R894" s="1526"/>
      <c r="S894" s="1745"/>
      <c r="T894" s="1747"/>
      <c r="U894" s="1526"/>
      <c r="V894" s="1526"/>
      <c r="W894" s="1526"/>
      <c r="X894" s="1526"/>
      <c r="Y894" s="1526"/>
      <c r="Z894" s="1526"/>
      <c r="AA894" s="1527"/>
      <c r="AB894" s="1739"/>
      <c r="AC894" s="1805"/>
      <c r="AD894" s="1805"/>
      <c r="AE894" s="1805"/>
      <c r="AF894" s="1805"/>
      <c r="AG894" s="1754"/>
      <c r="AH894" s="1145"/>
    </row>
    <row r="895" spans="1:34" ht="15" customHeight="1">
      <c r="A895" s="580"/>
      <c r="B895" s="1525">
        <f t="shared" si="309"/>
        <v>8</v>
      </c>
      <c r="C895" s="1789" t="s">
        <v>1495</v>
      </c>
      <c r="D895" s="1789"/>
      <c r="E895" s="1789"/>
      <c r="F895" s="1789"/>
      <c r="G895" s="619" t="str">
        <f t="shared" ref="G895:G898" si="310">IF(AND(ISNUMBER(H895),ISNUMBER(I895)), H895+I895, "")</f>
        <v/>
      </c>
      <c r="H895" s="1981"/>
      <c r="I895" s="1774"/>
      <c r="J895" s="1626"/>
      <c r="K895" s="1599"/>
      <c r="L895" s="1541"/>
      <c r="M895" s="1541"/>
      <c r="N895" s="1629" t="str">
        <f t="shared" ref="N895:N898" si="311">IF(K895&gt;0,M895/K895, "")</f>
        <v/>
      </c>
      <c r="O895" s="1626"/>
      <c r="P895" s="1599"/>
      <c r="Q895" s="1541"/>
      <c r="R895" s="1541"/>
      <c r="S895" s="1629" t="str">
        <f t="shared" ref="S895:S898" si="312">IF(P895&gt;0,R895/P895, "")</f>
        <v/>
      </c>
      <c r="T895" s="1747"/>
      <c r="U895" s="1526"/>
      <c r="V895" s="1526"/>
      <c r="W895" s="1526"/>
      <c r="X895" s="1526"/>
      <c r="Y895" s="1526"/>
      <c r="Z895" s="1526"/>
      <c r="AA895" s="1527"/>
      <c r="AB895" s="1739"/>
      <c r="AC895" s="1805"/>
      <c r="AD895" s="1805"/>
      <c r="AE895" s="1805"/>
      <c r="AF895" s="1805"/>
      <c r="AG895" s="1754"/>
      <c r="AH895" s="1145"/>
    </row>
    <row r="896" spans="1:34" ht="15" customHeight="1">
      <c r="A896" s="580"/>
      <c r="B896" s="1525">
        <f t="shared" si="309"/>
        <v>9</v>
      </c>
      <c r="C896" s="1789" t="s">
        <v>1496</v>
      </c>
      <c r="D896" s="1789"/>
      <c r="E896" s="1789"/>
      <c r="F896" s="1789"/>
      <c r="G896" s="619" t="str">
        <f t="shared" si="310"/>
        <v/>
      </c>
      <c r="H896" s="1981"/>
      <c r="I896" s="1774"/>
      <c r="J896" s="1626"/>
      <c r="K896" s="1599"/>
      <c r="L896" s="1541"/>
      <c r="M896" s="1541"/>
      <c r="N896" s="1629" t="str">
        <f t="shared" si="311"/>
        <v/>
      </c>
      <c r="O896" s="1626"/>
      <c r="P896" s="1599"/>
      <c r="Q896" s="1541"/>
      <c r="R896" s="1541"/>
      <c r="S896" s="1629" t="str">
        <f t="shared" si="312"/>
        <v/>
      </c>
      <c r="T896" s="1747"/>
      <c r="U896" s="1526"/>
      <c r="V896" s="1526"/>
      <c r="W896" s="1526"/>
      <c r="X896" s="1526"/>
      <c r="Y896" s="1526"/>
      <c r="Z896" s="1526"/>
      <c r="AA896" s="1527"/>
      <c r="AB896" s="1739"/>
      <c r="AC896" s="1805"/>
      <c r="AD896" s="1805"/>
      <c r="AE896" s="1805"/>
      <c r="AF896" s="1805"/>
      <c r="AG896" s="1754"/>
      <c r="AH896" s="1145"/>
    </row>
    <row r="897" spans="1:34" ht="15" customHeight="1">
      <c r="A897" s="580"/>
      <c r="B897" s="1846">
        <f t="shared" si="309"/>
        <v>10</v>
      </c>
      <c r="C897" s="1789" t="s">
        <v>1693</v>
      </c>
      <c r="D897" s="1789"/>
      <c r="E897" s="1789"/>
      <c r="F897" s="1789"/>
      <c r="G897" s="619" t="str">
        <f t="shared" si="310"/>
        <v/>
      </c>
      <c r="H897" s="1981"/>
      <c r="I897" s="1774"/>
      <c r="J897" s="1626"/>
      <c r="K897" s="1599"/>
      <c r="L897" s="1541"/>
      <c r="M897" s="1541"/>
      <c r="N897" s="1629" t="str">
        <f t="shared" si="311"/>
        <v/>
      </c>
      <c r="O897" s="1626"/>
      <c r="P897" s="1599"/>
      <c r="Q897" s="1541"/>
      <c r="R897" s="1541"/>
      <c r="S897" s="1629" t="str">
        <f t="shared" si="312"/>
        <v/>
      </c>
      <c r="T897" s="1747"/>
      <c r="U897" s="1526"/>
      <c r="V897" s="1526"/>
      <c r="W897" s="1526"/>
      <c r="X897" s="1526"/>
      <c r="Y897" s="1526"/>
      <c r="Z897" s="1526"/>
      <c r="AA897" s="1527"/>
      <c r="AB897" s="1739"/>
      <c r="AC897" s="1805"/>
      <c r="AD897" s="1805"/>
      <c r="AE897" s="1805"/>
      <c r="AF897" s="1805"/>
      <c r="AG897" s="1754"/>
      <c r="AH897" s="1145"/>
    </row>
    <row r="898" spans="1:34" ht="15" customHeight="1">
      <c r="A898" s="580"/>
      <c r="B898" s="1525">
        <f>B897+1</f>
        <v>11</v>
      </c>
      <c r="C898" s="1790" t="s">
        <v>1694</v>
      </c>
      <c r="D898" s="1790"/>
      <c r="E898" s="1790"/>
      <c r="F898" s="1790"/>
      <c r="G898" s="619" t="str">
        <f t="shared" si="310"/>
        <v/>
      </c>
      <c r="H898" s="1981"/>
      <c r="I898" s="1774"/>
      <c r="J898" s="1626"/>
      <c r="K898" s="1599"/>
      <c r="L898" s="1541"/>
      <c r="M898" s="1541"/>
      <c r="N898" s="1629" t="str">
        <f t="shared" si="311"/>
        <v/>
      </c>
      <c r="O898" s="1626"/>
      <c r="P898" s="1599"/>
      <c r="Q898" s="1541"/>
      <c r="R898" s="1541"/>
      <c r="S898" s="1629" t="str">
        <f t="shared" si="312"/>
        <v/>
      </c>
      <c r="T898" s="1747"/>
      <c r="U898" s="1526"/>
      <c r="V898" s="1526"/>
      <c r="W898" s="1526"/>
      <c r="X898" s="1526"/>
      <c r="Y898" s="1526"/>
      <c r="Z898" s="1526"/>
      <c r="AA898" s="1527"/>
      <c r="AB898" s="1739"/>
      <c r="AC898" s="1805"/>
      <c r="AD898" s="1805"/>
      <c r="AE898" s="1805"/>
      <c r="AF898" s="1805"/>
      <c r="AG898" s="1754"/>
      <c r="AH898" s="1145"/>
    </row>
    <row r="899" spans="1:34" ht="15" customHeight="1">
      <c r="A899" s="580"/>
      <c r="B899" s="1525">
        <f t="shared" si="309"/>
        <v>12</v>
      </c>
      <c r="C899" s="1790" t="s">
        <v>1695</v>
      </c>
      <c r="D899" s="1790"/>
      <c r="E899" s="1790"/>
      <c r="F899" s="1790"/>
      <c r="G899" s="440"/>
      <c r="H899" s="1747"/>
      <c r="I899" s="1739"/>
      <c r="J899" s="1747"/>
      <c r="K899" s="1743"/>
      <c r="L899" s="1526"/>
      <c r="M899" s="1526"/>
      <c r="N899" s="1745"/>
      <c r="O899" s="1747"/>
      <c r="P899" s="1743"/>
      <c r="Q899" s="1526"/>
      <c r="R899" s="1526"/>
      <c r="S899" s="1745"/>
      <c r="T899" s="1747"/>
      <c r="U899" s="1526"/>
      <c r="V899" s="1526"/>
      <c r="W899" s="1526"/>
      <c r="X899" s="1526"/>
      <c r="Y899" s="1526"/>
      <c r="Z899" s="1526"/>
      <c r="AA899" s="1527"/>
      <c r="AB899" s="1739"/>
      <c r="AC899" s="1805"/>
      <c r="AD899" s="1805"/>
      <c r="AE899" s="1805"/>
      <c r="AF899" s="1805"/>
      <c r="AG899" s="1754"/>
      <c r="AH899" s="1145"/>
    </row>
    <row r="900" spans="1:34" ht="15" customHeight="1">
      <c r="A900" s="580"/>
      <c r="B900" s="1525">
        <f t="shared" si="309"/>
        <v>13</v>
      </c>
      <c r="C900" s="1789" t="s">
        <v>1680</v>
      </c>
      <c r="D900" s="1789"/>
      <c r="E900" s="1789"/>
      <c r="F900" s="1789"/>
      <c r="G900" s="619" t="str">
        <f t="shared" ref="G900:G906" si="313">IF(AND(ISNUMBER(H900),ISNUMBER(I900)), H900+I900, "")</f>
        <v/>
      </c>
      <c r="H900" s="1981"/>
      <c r="I900" s="1774"/>
      <c r="J900" s="1626"/>
      <c r="K900" s="1599"/>
      <c r="L900" s="1541"/>
      <c r="M900" s="1541"/>
      <c r="N900" s="1629" t="str">
        <f t="shared" ref="N900:N907" si="314">IF(K900&gt;0,M900/K900, "")</f>
        <v/>
      </c>
      <c r="O900" s="1626"/>
      <c r="P900" s="1599"/>
      <c r="Q900" s="1541"/>
      <c r="R900" s="1541"/>
      <c r="S900" s="1629" t="str">
        <f t="shared" ref="S900:S907" si="315">IF(P900&gt;0,R900/P900, "")</f>
        <v/>
      </c>
      <c r="T900" s="1747"/>
      <c r="U900" s="1526"/>
      <c r="V900" s="1526"/>
      <c r="W900" s="1526"/>
      <c r="X900" s="1526"/>
      <c r="Y900" s="1526"/>
      <c r="Z900" s="1526"/>
      <c r="AA900" s="1527"/>
      <c r="AB900" s="1739"/>
      <c r="AC900" s="1805"/>
      <c r="AD900" s="1805"/>
      <c r="AE900" s="1805"/>
      <c r="AF900" s="1805"/>
      <c r="AG900" s="1754"/>
      <c r="AH900" s="1145"/>
    </row>
    <row r="901" spans="1:34" ht="15" customHeight="1">
      <c r="A901" s="580"/>
      <c r="B901" s="1525">
        <f t="shared" si="309"/>
        <v>14</v>
      </c>
      <c r="C901" s="1789" t="s">
        <v>1682</v>
      </c>
      <c r="D901" s="1789"/>
      <c r="E901" s="1789"/>
      <c r="F901" s="1789"/>
      <c r="G901" s="619" t="str">
        <f t="shared" si="313"/>
        <v/>
      </c>
      <c r="H901" s="1981"/>
      <c r="I901" s="1774"/>
      <c r="J901" s="1626"/>
      <c r="K901" s="1599"/>
      <c r="L901" s="1541"/>
      <c r="M901" s="1541"/>
      <c r="N901" s="1629" t="str">
        <f t="shared" si="314"/>
        <v/>
      </c>
      <c r="O901" s="1626"/>
      <c r="P901" s="1599"/>
      <c r="Q901" s="1541"/>
      <c r="R901" s="1541"/>
      <c r="S901" s="1629" t="str">
        <f t="shared" si="315"/>
        <v/>
      </c>
      <c r="T901" s="1747"/>
      <c r="U901" s="1526"/>
      <c r="V901" s="1526"/>
      <c r="W901" s="1526"/>
      <c r="X901" s="1526"/>
      <c r="Y901" s="1526"/>
      <c r="Z901" s="1526"/>
      <c r="AA901" s="1527"/>
      <c r="AB901" s="1739"/>
      <c r="AC901" s="1805"/>
      <c r="AD901" s="1805"/>
      <c r="AE901" s="1805"/>
      <c r="AF901" s="1805"/>
      <c r="AG901" s="1754"/>
      <c r="AH901" s="1145"/>
    </row>
    <row r="902" spans="1:34" ht="15" customHeight="1">
      <c r="A902" s="580"/>
      <c r="B902" s="1525">
        <f t="shared" si="309"/>
        <v>15</v>
      </c>
      <c r="C902" s="1789" t="s">
        <v>1681</v>
      </c>
      <c r="D902" s="1789"/>
      <c r="E902" s="1789"/>
      <c r="F902" s="1789"/>
      <c r="G902" s="619" t="str">
        <f t="shared" si="313"/>
        <v/>
      </c>
      <c r="H902" s="1981"/>
      <c r="I902" s="1774"/>
      <c r="J902" s="1626"/>
      <c r="K902" s="1599"/>
      <c r="L902" s="1541"/>
      <c r="M902" s="1541"/>
      <c r="N902" s="1629" t="str">
        <f t="shared" si="314"/>
        <v/>
      </c>
      <c r="O902" s="1626"/>
      <c r="P902" s="1599"/>
      <c r="Q902" s="1541"/>
      <c r="R902" s="1541"/>
      <c r="S902" s="1629" t="str">
        <f t="shared" si="315"/>
        <v/>
      </c>
      <c r="T902" s="1747"/>
      <c r="U902" s="1526"/>
      <c r="V902" s="1526"/>
      <c r="W902" s="1526"/>
      <c r="X902" s="1526"/>
      <c r="Y902" s="1526"/>
      <c r="Z902" s="1526"/>
      <c r="AA902" s="1527"/>
      <c r="AB902" s="1739"/>
      <c r="AC902" s="1805"/>
      <c r="AD902" s="1805"/>
      <c r="AE902" s="1805"/>
      <c r="AF902" s="1805"/>
      <c r="AG902" s="1754"/>
      <c r="AH902" s="1145"/>
    </row>
    <row r="903" spans="1:34" ht="15" customHeight="1">
      <c r="A903" s="580"/>
      <c r="B903" s="1525">
        <f t="shared" si="309"/>
        <v>16</v>
      </c>
      <c r="C903" s="1789" t="s">
        <v>1683</v>
      </c>
      <c r="D903" s="1789"/>
      <c r="E903" s="1789"/>
      <c r="F903" s="1789"/>
      <c r="G903" s="619" t="str">
        <f t="shared" si="313"/>
        <v/>
      </c>
      <c r="H903" s="1981"/>
      <c r="I903" s="1774"/>
      <c r="J903" s="1626"/>
      <c r="K903" s="1599"/>
      <c r="L903" s="1541"/>
      <c r="M903" s="1541"/>
      <c r="N903" s="1629" t="str">
        <f t="shared" si="314"/>
        <v/>
      </c>
      <c r="O903" s="1626"/>
      <c r="P903" s="1599"/>
      <c r="Q903" s="1541"/>
      <c r="R903" s="1541"/>
      <c r="S903" s="1629" t="str">
        <f t="shared" si="315"/>
        <v/>
      </c>
      <c r="T903" s="1747"/>
      <c r="U903" s="1526"/>
      <c r="V903" s="1526"/>
      <c r="W903" s="1526"/>
      <c r="X903" s="1526"/>
      <c r="Y903" s="1526"/>
      <c r="Z903" s="1526"/>
      <c r="AA903" s="1527"/>
      <c r="AB903" s="1739"/>
      <c r="AC903" s="1805"/>
      <c r="AD903" s="1805"/>
      <c r="AE903" s="1805"/>
      <c r="AF903" s="1805"/>
      <c r="AG903" s="1754"/>
      <c r="AH903" s="1145"/>
    </row>
    <row r="904" spans="1:34" ht="15" customHeight="1">
      <c r="A904" s="580"/>
      <c r="B904" s="1525">
        <f t="shared" si="309"/>
        <v>17</v>
      </c>
      <c r="C904" s="1789" t="s">
        <v>1684</v>
      </c>
      <c r="D904" s="1789"/>
      <c r="E904" s="1789"/>
      <c r="F904" s="1789"/>
      <c r="G904" s="619" t="str">
        <f t="shared" si="313"/>
        <v/>
      </c>
      <c r="H904" s="1981"/>
      <c r="I904" s="1774"/>
      <c r="J904" s="1626"/>
      <c r="K904" s="1599"/>
      <c r="L904" s="1541"/>
      <c r="M904" s="1541"/>
      <c r="N904" s="1629" t="str">
        <f t="shared" si="314"/>
        <v/>
      </c>
      <c r="O904" s="1626"/>
      <c r="P904" s="1599"/>
      <c r="Q904" s="1541"/>
      <c r="R904" s="1541"/>
      <c r="S904" s="1629" t="str">
        <f t="shared" si="315"/>
        <v/>
      </c>
      <c r="T904" s="1747"/>
      <c r="U904" s="1526"/>
      <c r="V904" s="1526"/>
      <c r="W904" s="1526"/>
      <c r="X904" s="1526"/>
      <c r="Y904" s="1526"/>
      <c r="Z904" s="1526"/>
      <c r="AA904" s="1527"/>
      <c r="AB904" s="1739"/>
      <c r="AC904" s="1805"/>
      <c r="AD904" s="1805"/>
      <c r="AE904" s="1805"/>
      <c r="AF904" s="1805"/>
      <c r="AG904" s="1754"/>
      <c r="AH904" s="1145"/>
    </row>
    <row r="905" spans="1:34" ht="15" customHeight="1">
      <c r="A905" s="580"/>
      <c r="B905" s="1525">
        <f t="shared" si="309"/>
        <v>18</v>
      </c>
      <c r="C905" s="1790" t="s">
        <v>1696</v>
      </c>
      <c r="D905" s="1790"/>
      <c r="E905" s="1790"/>
      <c r="F905" s="1790"/>
      <c r="G905" s="619" t="str">
        <f t="shared" si="313"/>
        <v/>
      </c>
      <c r="H905" s="1981"/>
      <c r="I905" s="1774"/>
      <c r="J905" s="1626"/>
      <c r="K905" s="1599"/>
      <c r="L905" s="1541"/>
      <c r="M905" s="1541"/>
      <c r="N905" s="1629" t="str">
        <f t="shared" si="314"/>
        <v/>
      </c>
      <c r="O905" s="1626"/>
      <c r="P905" s="1599"/>
      <c r="Q905" s="1541"/>
      <c r="R905" s="1541"/>
      <c r="S905" s="1629" t="str">
        <f t="shared" si="315"/>
        <v/>
      </c>
      <c r="T905" s="1747"/>
      <c r="U905" s="1526"/>
      <c r="V905" s="1526"/>
      <c r="W905" s="1526"/>
      <c r="X905" s="1526"/>
      <c r="Y905" s="1526"/>
      <c r="Z905" s="1526"/>
      <c r="AA905" s="1527"/>
      <c r="AB905" s="1739"/>
      <c r="AC905" s="1805"/>
      <c r="AD905" s="1805"/>
      <c r="AE905" s="1805"/>
      <c r="AF905" s="1805"/>
      <c r="AG905" s="1754"/>
      <c r="AH905" s="1145"/>
    </row>
    <row r="906" spans="1:34" ht="15" customHeight="1">
      <c r="A906" s="580"/>
      <c r="B906" s="1786">
        <f t="shared" si="309"/>
        <v>19</v>
      </c>
      <c r="C906" s="1791" t="s">
        <v>1712</v>
      </c>
      <c r="D906" s="1791"/>
      <c r="E906" s="1791"/>
      <c r="F906" s="2330"/>
      <c r="G906" s="619" t="str">
        <f t="shared" si="313"/>
        <v/>
      </c>
      <c r="H906" s="1981"/>
      <c r="I906" s="1774"/>
      <c r="J906" s="1626"/>
      <c r="K906" s="1599"/>
      <c r="L906" s="1541"/>
      <c r="M906" s="1541"/>
      <c r="N906" s="1632" t="str">
        <f t="shared" si="314"/>
        <v/>
      </c>
      <c r="O906" s="1626"/>
      <c r="P906" s="1599"/>
      <c r="Q906" s="1541"/>
      <c r="R906" s="1541"/>
      <c r="S906" s="1632" t="str">
        <f t="shared" si="315"/>
        <v/>
      </c>
      <c r="T906" s="1769"/>
      <c r="U906" s="1715"/>
      <c r="V906" s="1715"/>
      <c r="W906" s="1715"/>
      <c r="X906" s="1715"/>
      <c r="Y906" s="1715"/>
      <c r="Z906" s="1715"/>
      <c r="AA906" s="1749"/>
      <c r="AB906" s="1750"/>
      <c r="AC906" s="1805"/>
      <c r="AD906" s="1805"/>
      <c r="AE906" s="1805"/>
      <c r="AF906" s="1805"/>
      <c r="AG906" s="1909"/>
      <c r="AH906" s="1145"/>
    </row>
    <row r="907" spans="1:34" ht="15" customHeight="1">
      <c r="A907" s="580"/>
      <c r="B907" s="1682">
        <f t="shared" si="309"/>
        <v>20</v>
      </c>
      <c r="C907" s="2619" t="s">
        <v>1497</v>
      </c>
      <c r="D907" s="2619"/>
      <c r="E907" s="2619"/>
      <c r="F907" s="2619"/>
      <c r="G907" s="2359">
        <f t="shared" ref="G907:M907" si="316">SUM(G889:G906)</f>
        <v>0</v>
      </c>
      <c r="H907" s="1637">
        <f t="shared" si="316"/>
        <v>0</v>
      </c>
      <c r="I907" s="1622">
        <f t="shared" si="316"/>
        <v>0</v>
      </c>
      <c r="J907" s="1908">
        <f t="shared" si="316"/>
        <v>0</v>
      </c>
      <c r="K907" s="1622">
        <f t="shared" si="316"/>
        <v>0</v>
      </c>
      <c r="L907" s="1622">
        <f t="shared" si="316"/>
        <v>0</v>
      </c>
      <c r="M907" s="1622">
        <f t="shared" si="316"/>
        <v>0</v>
      </c>
      <c r="N907" s="1625" t="str">
        <f t="shared" si="314"/>
        <v/>
      </c>
      <c r="O907" s="1908">
        <f>SUM(O889:O906)</f>
        <v>0</v>
      </c>
      <c r="P907" s="1622">
        <f>SUM(P889:P906)</f>
        <v>0</v>
      </c>
      <c r="Q907" s="1622">
        <f>SUM(Q889:Q906)</f>
        <v>0</v>
      </c>
      <c r="R907" s="1622">
        <f>SUM(R889:R906)</f>
        <v>0</v>
      </c>
      <c r="S907" s="1625" t="str">
        <f t="shared" si="315"/>
        <v/>
      </c>
      <c r="T907" s="1885"/>
      <c r="U907" s="1568"/>
      <c r="V907" s="1568"/>
      <c r="W907" s="1568"/>
      <c r="X907" s="1568"/>
      <c r="Y907" s="1568"/>
      <c r="Z907" s="1568"/>
      <c r="AA907" s="1568"/>
      <c r="AB907" s="1748"/>
      <c r="AC907" s="1805"/>
      <c r="AD907" s="1805"/>
      <c r="AE907" s="1805"/>
      <c r="AF907" s="1805"/>
      <c r="AG907" s="1748"/>
      <c r="AH907" s="1145"/>
    </row>
    <row r="908" spans="1:34" s="965" customFormat="1" ht="60" customHeight="1">
      <c r="A908" s="1452" t="s">
        <v>1711</v>
      </c>
      <c r="B908" s="1807"/>
      <c r="C908" s="1579"/>
      <c r="D908" s="1185"/>
      <c r="E908" s="1185"/>
      <c r="F908" s="1185"/>
      <c r="G908" s="1169"/>
      <c r="H908" s="1185"/>
      <c r="I908" s="1185"/>
      <c r="AC908" s="1805"/>
      <c r="AD908" s="1805"/>
      <c r="AE908" s="1805"/>
      <c r="AF908" s="1805"/>
      <c r="AH908" s="1145"/>
    </row>
    <row r="909" spans="1:34" s="965" customFormat="1" ht="15" customHeight="1">
      <c r="A909" s="1452"/>
      <c r="B909" s="1982"/>
      <c r="C909" s="1695"/>
      <c r="D909" s="592"/>
      <c r="E909" s="592"/>
      <c r="F909" s="592"/>
      <c r="G909" s="2360" t="s">
        <v>307</v>
      </c>
      <c r="H909" s="1983" t="s">
        <v>1810</v>
      </c>
      <c r="I909" s="1185"/>
      <c r="AC909" s="1805"/>
      <c r="AD909" s="1805"/>
      <c r="AE909" s="1805"/>
      <c r="AF909" s="1805"/>
      <c r="AH909" s="1145"/>
    </row>
    <row r="910" spans="1:34" ht="15" customHeight="1">
      <c r="A910" s="648"/>
      <c r="B910" s="1518">
        <v>1</v>
      </c>
      <c r="C910" s="2551" t="s">
        <v>1567</v>
      </c>
      <c r="D910" s="2551"/>
      <c r="E910" s="2551"/>
      <c r="F910" s="2551"/>
      <c r="G910" s="2361"/>
      <c r="H910" s="1955"/>
      <c r="I910" s="1534"/>
      <c r="J910" s="1185"/>
      <c r="K910" s="1185"/>
      <c r="L910" s="1185"/>
      <c r="M910" s="1185"/>
      <c r="N910" s="1185"/>
      <c r="O910" s="1185"/>
      <c r="P910" s="1185"/>
      <c r="Q910" s="1185"/>
      <c r="R910" s="1185"/>
      <c r="S910" s="1185"/>
      <c r="T910" s="1185"/>
      <c r="U910" s="1185"/>
      <c r="V910" s="1185"/>
      <c r="W910" s="1185"/>
      <c r="X910" s="1185"/>
      <c r="Y910" s="1185"/>
      <c r="Z910" s="1185"/>
      <c r="AA910" s="1185"/>
      <c r="AB910" s="1185"/>
      <c r="AC910" s="1805"/>
      <c r="AD910" s="1805"/>
      <c r="AE910" s="1805"/>
      <c r="AF910" s="1805"/>
      <c r="AG910" s="1185"/>
      <c r="AH910" s="1145"/>
    </row>
    <row r="911" spans="1:34" ht="15" customHeight="1">
      <c r="A911" s="648"/>
      <c r="B911" s="1525">
        <f t="shared" ref="B911:B928" si="317">B910+1</f>
        <v>2</v>
      </c>
      <c r="C911" s="2553" t="s">
        <v>1568</v>
      </c>
      <c r="D911" s="2553"/>
      <c r="E911" s="2553"/>
      <c r="F911" s="2553"/>
      <c r="G911" s="2362" t="str">
        <f>IF(AND(ISNUMBER(G58), ISNUMBER(G889)), IF(AND(G58&gt;=0.99*G889, G58&lt;=1.01*G889), "Pass", "Fail"), "")</f>
        <v/>
      </c>
      <c r="H911" s="2103" t="str">
        <f>IF(AND(ISNUMBER(G44), ISNUMBER(G868)), IF(AND(G44&gt;=0.99*G868, G44&lt;=1.01*G868), "Pass", "Fail"), "")</f>
        <v/>
      </c>
      <c r="I911" s="1534"/>
      <c r="J911" s="1534"/>
      <c r="K911" s="1534"/>
      <c r="L911" s="1185"/>
      <c r="M911" s="1185"/>
      <c r="N911" s="1185"/>
      <c r="O911" s="1185"/>
      <c r="P911" s="1185"/>
      <c r="Q911" s="1185"/>
      <c r="R911" s="1185"/>
      <c r="S911" s="1185"/>
      <c r="T911" s="1185"/>
      <c r="U911" s="1185"/>
      <c r="V911" s="1185"/>
      <c r="W911" s="1185"/>
      <c r="X911" s="1185"/>
      <c r="Y911" s="1185"/>
      <c r="Z911" s="1185"/>
      <c r="AA911" s="1185"/>
      <c r="AB911" s="1185"/>
      <c r="AC911" s="1805"/>
      <c r="AD911" s="1805"/>
      <c r="AE911" s="1805"/>
      <c r="AF911" s="1805"/>
      <c r="AG911" s="1185"/>
      <c r="AH911" s="1145"/>
    </row>
    <row r="912" spans="1:34" ht="15" customHeight="1">
      <c r="A912" s="648"/>
      <c r="B912" s="1525">
        <f t="shared" si="317"/>
        <v>3</v>
      </c>
      <c r="C912" s="1974" t="s">
        <v>1709</v>
      </c>
      <c r="D912" s="1974"/>
      <c r="E912" s="1974"/>
      <c r="F912" s="1974"/>
      <c r="G912" s="2362" t="str">
        <f>IF(AND(ISNUMBER(G87), ISNUMBER(G890)), IF(AND(G87&gt;=0.99*G890, G87&lt;=1.01*G890), "Pass", "Fail"), "")</f>
        <v/>
      </c>
      <c r="H912" s="2103" t="str">
        <f>IF(AND(ISNUMBER(G73), ISNUMBER(G869)), IF(AND(G73&gt;=0.99*G869, G73=1.01*G869), "Pass", "Fail"), "")</f>
        <v/>
      </c>
      <c r="I912" s="1534"/>
      <c r="J912" s="1185"/>
      <c r="K912" s="1185"/>
      <c r="L912" s="1185"/>
      <c r="M912" s="1185"/>
      <c r="N912" s="1185"/>
      <c r="O912" s="1185"/>
      <c r="P912" s="1185"/>
      <c r="Q912" s="1185"/>
      <c r="R912" s="1185"/>
      <c r="S912" s="1185"/>
      <c r="T912" s="1185"/>
      <c r="U912" s="1185"/>
      <c r="V912" s="1185"/>
      <c r="W912" s="1185"/>
      <c r="X912" s="1185"/>
      <c r="Y912" s="1185"/>
      <c r="Z912" s="1185"/>
      <c r="AA912" s="1185"/>
      <c r="AB912" s="1185"/>
      <c r="AC912" s="1805"/>
      <c r="AD912" s="1805"/>
      <c r="AE912" s="1805"/>
      <c r="AF912" s="1805"/>
      <c r="AG912" s="1185"/>
      <c r="AH912" s="1145"/>
    </row>
    <row r="913" spans="1:34" ht="15" customHeight="1">
      <c r="A913" s="648"/>
      <c r="B913" s="1525">
        <f t="shared" si="317"/>
        <v>4</v>
      </c>
      <c r="C913" s="1974" t="s">
        <v>1734</v>
      </c>
      <c r="D913" s="1974"/>
      <c r="E913" s="1974"/>
      <c r="F913" s="1974"/>
      <c r="G913" s="2362" t="str">
        <f>IF(AND(ISNUMBER(G116), ISNUMBER(G891)), IF(AND(G116&gt;=0.99*G891, G116&lt;=1.01*G891), "Pass", "Fail"), "")</f>
        <v/>
      </c>
      <c r="H913" s="2103" t="str">
        <f>IF(AND(ISNUMBER(G102), ISNUMBER(G870)), IF(AND(G102&gt;=0.99*G870, G102&lt;=1.01*G870), "Pass", "Fail"), "")</f>
        <v/>
      </c>
      <c r="I913" s="1534"/>
      <c r="J913" s="1185"/>
      <c r="K913" s="1185"/>
      <c r="L913" s="1185"/>
      <c r="M913" s="1185"/>
      <c r="N913" s="1185"/>
      <c r="O913" s="1185"/>
      <c r="P913" s="1185"/>
      <c r="Q913" s="1185"/>
      <c r="R913" s="1185"/>
      <c r="S913" s="1185"/>
      <c r="T913" s="1185"/>
      <c r="U913" s="1185"/>
      <c r="V913" s="1185"/>
      <c r="W913" s="1185"/>
      <c r="X913" s="1185"/>
      <c r="Y913" s="1185"/>
      <c r="Z913" s="1185"/>
      <c r="AA913" s="1185"/>
      <c r="AB913" s="1185"/>
      <c r="AC913" s="1805"/>
      <c r="AD913" s="1805"/>
      <c r="AE913" s="1805"/>
      <c r="AF913" s="1805"/>
      <c r="AG913" s="1185"/>
      <c r="AH913" s="1145"/>
    </row>
    <row r="914" spans="1:34" ht="15" customHeight="1">
      <c r="A914" s="648"/>
      <c r="B914" s="1525">
        <f t="shared" si="317"/>
        <v>5</v>
      </c>
      <c r="C914" s="2553" t="s">
        <v>1569</v>
      </c>
      <c r="D914" s="2553"/>
      <c r="E914" s="2553"/>
      <c r="F914" s="2553"/>
      <c r="G914" s="2362" t="str">
        <f>IF(AND(ISNUMBER(G135), ISNUMBER(G892)), IF(AND(G135&gt;=0.99*G892, G135&lt;=1.01*G892), "Pass", "Fail"), "")</f>
        <v/>
      </c>
      <c r="H914" s="2103" t="str">
        <f>IF(AND(ISNUMBER(G126), ISNUMBER(G871)), IF(AND(G126&gt;=0.99*G871, G126&lt;=1.01*G871), "Pass", "Fail"), "")</f>
        <v/>
      </c>
      <c r="I914" s="1534"/>
      <c r="J914" s="1185"/>
      <c r="K914" s="1185"/>
      <c r="L914" s="1185"/>
      <c r="M914" s="1185"/>
      <c r="N914" s="1185"/>
      <c r="O914" s="1185"/>
      <c r="P914" s="1185"/>
      <c r="Q914" s="1185"/>
      <c r="R914" s="1185"/>
      <c r="S914" s="1185"/>
      <c r="T914" s="1185"/>
      <c r="U914" s="1185"/>
      <c r="V914" s="1185"/>
      <c r="W914" s="1185"/>
      <c r="X914" s="1185"/>
      <c r="Y914" s="1185"/>
      <c r="Z914" s="1185"/>
      <c r="AA914" s="1185"/>
      <c r="AB914" s="1185"/>
      <c r="AC914" s="1805"/>
      <c r="AD914" s="1805"/>
      <c r="AE914" s="1805"/>
      <c r="AF914" s="1805"/>
      <c r="AG914" s="1185"/>
      <c r="AH914" s="1145"/>
    </row>
    <row r="915" spans="1:34" ht="15" customHeight="1">
      <c r="A915" s="648"/>
      <c r="B915" s="1525">
        <f t="shared" si="317"/>
        <v>6</v>
      </c>
      <c r="C915" s="2570" t="s">
        <v>1570</v>
      </c>
      <c r="D915" s="2570"/>
      <c r="E915" s="2570"/>
      <c r="F915" s="2570"/>
      <c r="G915" s="2362" t="str">
        <f>IF(AND(ISNUMBER(G286), ISNUMBER(G893)), IF(AND(G286&gt;=0.99*G893, G286&lt;=1.01*G893), "Pass", "Fail"), "")</f>
        <v/>
      </c>
      <c r="H915" s="2103" t="str">
        <f>IF(AND(ISNUMBER(G211), ISNUMBER(G872)), IF(AND(G211&gt;=0.99*G872, G211&lt;=1.01*G872), "Pass", "Fail"), "")</f>
        <v/>
      </c>
      <c r="I915" s="1534"/>
      <c r="J915" s="1185"/>
      <c r="K915" s="1185"/>
      <c r="L915" s="1185"/>
      <c r="M915" s="1185"/>
      <c r="N915" s="1185"/>
      <c r="O915" s="1185"/>
      <c r="P915" s="1185"/>
      <c r="Q915" s="1185"/>
      <c r="R915" s="1185"/>
      <c r="S915" s="1185"/>
      <c r="T915" s="1185"/>
      <c r="U915" s="1185"/>
      <c r="V915" s="1185"/>
      <c r="W915" s="1185"/>
      <c r="X915" s="1185"/>
      <c r="Y915" s="1185"/>
      <c r="Z915" s="1185"/>
      <c r="AA915" s="1185"/>
      <c r="AB915" s="1185"/>
      <c r="AC915" s="1805"/>
      <c r="AD915" s="1805"/>
      <c r="AE915" s="1805"/>
      <c r="AF915" s="1805"/>
      <c r="AG915" s="1185"/>
      <c r="AH915" s="1145"/>
    </row>
    <row r="916" spans="1:34" ht="15" customHeight="1">
      <c r="A916" s="648"/>
      <c r="B916" s="1525">
        <f t="shared" si="317"/>
        <v>7</v>
      </c>
      <c r="C916" s="1790" t="s">
        <v>1494</v>
      </c>
      <c r="D916" s="1790"/>
      <c r="E916" s="1790"/>
      <c r="F916" s="1790"/>
      <c r="G916" s="2363"/>
      <c r="H916" s="1956"/>
      <c r="I916" s="1534"/>
      <c r="J916" s="1185"/>
      <c r="K916" s="1185"/>
      <c r="L916" s="1185"/>
      <c r="M916" s="1185"/>
      <c r="N916" s="1185"/>
      <c r="O916" s="1185"/>
      <c r="P916" s="1185"/>
      <c r="Q916" s="1185"/>
      <c r="R916" s="1185"/>
      <c r="S916" s="1185"/>
      <c r="T916" s="1185"/>
      <c r="U916" s="1185"/>
      <c r="V916" s="1185"/>
      <c r="W916" s="1185"/>
      <c r="X916" s="1185"/>
      <c r="Y916" s="1185"/>
      <c r="Z916" s="1185"/>
      <c r="AA916" s="1185"/>
      <c r="AB916" s="1185"/>
      <c r="AC916" s="1805"/>
      <c r="AD916" s="1805"/>
      <c r="AE916" s="1805"/>
      <c r="AF916" s="1805"/>
      <c r="AG916" s="1185"/>
      <c r="AH916" s="1145"/>
    </row>
    <row r="917" spans="1:34" ht="15" customHeight="1">
      <c r="A917" s="648"/>
      <c r="B917" s="1525">
        <f t="shared" si="317"/>
        <v>8</v>
      </c>
      <c r="C917" s="1789" t="s">
        <v>1495</v>
      </c>
      <c r="D917" s="1790"/>
      <c r="E917" s="1789"/>
      <c r="F917" s="1790"/>
      <c r="G917" s="2362" t="str">
        <f>IF(AND(ISNUMBER(G316), ISNUMBER(G895)), IF(AND(G316&gt;=0.99*G895, G316&lt;=1.01*G895), "Pass", "Fail"), "")</f>
        <v/>
      </c>
      <c r="H917" s="2103" t="str">
        <f>IF(AND(ISNUMBER(G302), ISNUMBER(G874)), IF(AND(G302&gt;=0.99*G874, G302&lt;=1.01*G874), "Pass", "Fail"), "")</f>
        <v/>
      </c>
      <c r="I917" s="1534"/>
      <c r="J917" s="1185"/>
      <c r="K917" s="1185"/>
      <c r="L917" s="1185"/>
      <c r="M917" s="1185"/>
      <c r="N917" s="1185"/>
      <c r="O917" s="1185"/>
      <c r="P917" s="1185"/>
      <c r="Q917" s="1185"/>
      <c r="R917" s="1185"/>
      <c r="S917" s="1185"/>
      <c r="T917" s="1185"/>
      <c r="U917" s="1185"/>
      <c r="V917" s="1185"/>
      <c r="W917" s="1185"/>
      <c r="X917" s="1185"/>
      <c r="Y917" s="1185"/>
      <c r="Z917" s="1185"/>
      <c r="AA917" s="1185"/>
      <c r="AB917" s="1185"/>
      <c r="AC917" s="1805"/>
      <c r="AD917" s="1805"/>
      <c r="AE917" s="1805"/>
      <c r="AF917" s="1805"/>
      <c r="AG917" s="1185"/>
      <c r="AH917" s="1145"/>
    </row>
    <row r="918" spans="1:34" ht="15" customHeight="1">
      <c r="A918" s="648"/>
      <c r="B918" s="1525">
        <f t="shared" si="317"/>
        <v>9</v>
      </c>
      <c r="C918" s="1789" t="s">
        <v>1496</v>
      </c>
      <c r="D918" s="1790"/>
      <c r="E918" s="1789"/>
      <c r="F918" s="1790"/>
      <c r="G918" s="2362" t="str">
        <f>IF(AND(ISNUMBER(G333), ISNUMBER(G896)), IF(AND(G333&gt;=0.99*G896, G333&lt;=1.01*G896), "Pass", "Fail"), "")</f>
        <v/>
      </c>
      <c r="H918" s="2103" t="str">
        <f>IF(AND(ISNUMBER(G325), ISNUMBER(G875)), IF(AND(G325&gt;=0.99*G875, G325&lt;=1.01*G875), "Pass", "Fail"), "")</f>
        <v/>
      </c>
      <c r="I918" s="1534"/>
      <c r="J918" s="1185"/>
      <c r="K918" s="1185"/>
      <c r="L918" s="1185"/>
      <c r="M918" s="1185"/>
      <c r="N918" s="1185"/>
      <c r="O918" s="1185"/>
      <c r="P918" s="1185"/>
      <c r="Q918" s="1185"/>
      <c r="R918" s="1185"/>
      <c r="S918" s="1185"/>
      <c r="T918" s="1185"/>
      <c r="U918" s="1185"/>
      <c r="V918" s="1185"/>
      <c r="W918" s="1185"/>
      <c r="X918" s="1185"/>
      <c r="Y918" s="1185"/>
      <c r="Z918" s="1185"/>
      <c r="AA918" s="1185"/>
      <c r="AB918" s="1185"/>
      <c r="AC918" s="1805"/>
      <c r="AD918" s="1805"/>
      <c r="AE918" s="1805"/>
      <c r="AF918" s="1805"/>
      <c r="AG918" s="1185"/>
      <c r="AH918" s="1145"/>
    </row>
    <row r="919" spans="1:34" ht="15" customHeight="1">
      <c r="A919" s="648"/>
      <c r="B919" s="1525">
        <f t="shared" si="317"/>
        <v>10</v>
      </c>
      <c r="C919" s="1789" t="s">
        <v>1693</v>
      </c>
      <c r="D919" s="1790"/>
      <c r="E919" s="1789"/>
      <c r="F919" s="1790"/>
      <c r="G919" s="2362" t="str">
        <f>IF(AND(ISNUMBER(G395), ISNUMBER(G897)), IF(AND(G395&gt;=0.99*G897, G395&lt;=1.01*G897), "Pass", "Fail"), "")</f>
        <v/>
      </c>
      <c r="H919" s="2103" t="str">
        <f>IF(AND(ISNUMBER(G364), ISNUMBER(G876)), IF(AND(G364&gt;=0.99*G876, G364&lt;=1.01*G876), "Pass", "Fail"), "")</f>
        <v/>
      </c>
      <c r="I919" s="1534"/>
      <c r="J919" s="1185"/>
      <c r="K919" s="1185"/>
      <c r="L919" s="1185"/>
      <c r="M919" s="1185"/>
      <c r="N919" s="1185"/>
      <c r="O919" s="1185"/>
      <c r="P919" s="1185"/>
      <c r="Q919" s="1185"/>
      <c r="R919" s="1185"/>
      <c r="S919" s="1185"/>
      <c r="T919" s="1185"/>
      <c r="U919" s="1185"/>
      <c r="V919" s="1185"/>
      <c r="W919" s="1185"/>
      <c r="X919" s="1185"/>
      <c r="Y919" s="1185"/>
      <c r="Z919" s="1185"/>
      <c r="AA919" s="1185"/>
      <c r="AB919" s="1185"/>
      <c r="AC919" s="1805"/>
      <c r="AD919" s="1805"/>
      <c r="AE919" s="1805"/>
      <c r="AF919" s="1805"/>
      <c r="AG919" s="1185"/>
      <c r="AH919" s="1145"/>
    </row>
    <row r="920" spans="1:34" ht="15" customHeight="1">
      <c r="A920" s="648"/>
      <c r="B920" s="1846">
        <f t="shared" si="317"/>
        <v>11</v>
      </c>
      <c r="C920" s="1790" t="s">
        <v>1694</v>
      </c>
      <c r="D920" s="1790"/>
      <c r="E920" s="1790"/>
      <c r="F920" s="1790"/>
      <c r="G920" s="2362" t="str">
        <f>IF(AND(ISNUMBER(G406), ISNUMBER(G898)), IF(AND(G406&gt;=0.99*G898, G406&lt;=1.01*G898), "Pass", "Fail"), "")</f>
        <v/>
      </c>
      <c r="H920" s="2103" t="str">
        <f>IF(AND(ISNUMBER(G401), ISNUMBER(G877)), IF(AND(G401&gt;=0.99*G877, G401&lt;=1.01*G877), "Pass", "Fail"), "")</f>
        <v/>
      </c>
      <c r="I920" s="1534"/>
      <c r="J920" s="1185"/>
      <c r="K920" s="1185"/>
      <c r="L920" s="1185"/>
      <c r="M920" s="1185"/>
      <c r="N920" s="1185"/>
      <c r="O920" s="1185"/>
      <c r="P920" s="1185"/>
      <c r="Q920" s="1185"/>
      <c r="R920" s="1185"/>
      <c r="S920" s="1185"/>
      <c r="T920" s="1185"/>
      <c r="U920" s="1185"/>
      <c r="V920" s="1185"/>
      <c r="W920" s="1185"/>
      <c r="X920" s="1185"/>
      <c r="Y920" s="1185"/>
      <c r="Z920" s="1185"/>
      <c r="AA920" s="1185"/>
      <c r="AB920" s="1185"/>
      <c r="AC920" s="1805"/>
      <c r="AD920" s="1805"/>
      <c r="AE920" s="1805"/>
      <c r="AF920" s="1805"/>
      <c r="AG920" s="1185"/>
      <c r="AH920" s="1145"/>
    </row>
    <row r="921" spans="1:34" ht="15" customHeight="1">
      <c r="A921" s="648"/>
      <c r="B921" s="1525">
        <f>B920+1</f>
        <v>12</v>
      </c>
      <c r="C921" s="1790" t="s">
        <v>1695</v>
      </c>
      <c r="D921" s="1790"/>
      <c r="E921" s="1790"/>
      <c r="F921" s="1790"/>
      <c r="G921" s="2363"/>
      <c r="H921" s="1956"/>
      <c r="I921" s="1534"/>
      <c r="J921" s="1185"/>
      <c r="K921" s="1185"/>
      <c r="L921" s="1185"/>
      <c r="M921" s="1185"/>
      <c r="N921" s="1185"/>
      <c r="O921" s="1185"/>
      <c r="P921" s="1185"/>
      <c r="Q921" s="1185"/>
      <c r="R921" s="1185"/>
      <c r="S921" s="1185"/>
      <c r="T921" s="1185"/>
      <c r="U921" s="1185"/>
      <c r="V921" s="1185"/>
      <c r="W921" s="1185"/>
      <c r="X921" s="1185"/>
      <c r="Y921" s="1185"/>
      <c r="Z921" s="1185"/>
      <c r="AA921" s="1185"/>
      <c r="AB921" s="1185"/>
      <c r="AC921" s="1805"/>
      <c r="AD921" s="1805"/>
      <c r="AE921" s="1805"/>
      <c r="AF921" s="1805"/>
      <c r="AG921" s="1185"/>
      <c r="AH921" s="1145"/>
    </row>
    <row r="922" spans="1:34" ht="15" customHeight="1">
      <c r="A922" s="648"/>
      <c r="B922" s="1525">
        <f t="shared" si="317"/>
        <v>13</v>
      </c>
      <c r="C922" s="1789" t="s">
        <v>1680</v>
      </c>
      <c r="D922" s="1790"/>
      <c r="E922" s="1789"/>
      <c r="F922" s="1790"/>
      <c r="G922" s="2362" t="str">
        <f>IF(AND(ISNUMBER(G514), ISNUMBER(G618), ISNUMBER(G900)), IF(AND(G514+G618 &gt;=0.99*G900, G514+G618 &lt;=1.01*G900), "Pass", "Fail"), "")</f>
        <v/>
      </c>
      <c r="H922" s="2103" t="str">
        <f>IF(AND(ISNUMBER(G462), ISNUMBER(G566), ISNUMBER(G879)), IF(AND(G462+G566 &gt;=0.99*G879, G462+G566 &lt;=1.01*G879), "Pass", "Fail"), "")</f>
        <v/>
      </c>
      <c r="I922" s="1534"/>
      <c r="J922" s="1185"/>
      <c r="K922" s="1185"/>
      <c r="L922" s="1185"/>
      <c r="M922" s="1185"/>
      <c r="N922" s="1185"/>
      <c r="O922" s="1185"/>
      <c r="P922" s="1185"/>
      <c r="Q922" s="1185"/>
      <c r="R922" s="1185"/>
      <c r="S922" s="1185"/>
      <c r="T922" s="1185"/>
      <c r="U922" s="1185"/>
      <c r="V922" s="1185"/>
      <c r="W922" s="1185"/>
      <c r="X922" s="1185"/>
      <c r="Y922" s="1185"/>
      <c r="Z922" s="1185"/>
      <c r="AA922" s="1185"/>
      <c r="AB922" s="1185"/>
      <c r="AC922" s="1805"/>
      <c r="AD922" s="1805"/>
      <c r="AE922" s="1805"/>
      <c r="AF922" s="1805"/>
      <c r="AG922" s="1185"/>
      <c r="AH922" s="1145"/>
    </row>
    <row r="923" spans="1:34" ht="15" customHeight="1">
      <c r="A923" s="648"/>
      <c r="B923" s="1525">
        <f t="shared" si="317"/>
        <v>14</v>
      </c>
      <c r="C923" s="1789" t="s">
        <v>1682</v>
      </c>
      <c r="D923" s="1790"/>
      <c r="E923" s="1789"/>
      <c r="F923" s="1790"/>
      <c r="G923" s="2362" t="str">
        <f>IF(AND(ISNUMBER(G668), ISNUMBER(G901)), IF(AND(G668&gt;=0.99*G901, G668&lt;=1.01*G901), "Pass", "Fail"), "")</f>
        <v/>
      </c>
      <c r="H923" s="2103" t="str">
        <f>IF(AND(ISNUMBER(G643), ISNUMBER(G880)), IF(AND(G643&gt;=0.99*G880, G643&lt;=1.01*G880), "Pass", "Fail"), "")</f>
        <v/>
      </c>
      <c r="I923" s="1534"/>
      <c r="J923" s="1185"/>
      <c r="K923" s="1185"/>
      <c r="L923" s="1185"/>
      <c r="M923" s="1185"/>
      <c r="N923" s="1185"/>
      <c r="O923" s="1185"/>
      <c r="P923" s="1185"/>
      <c r="Q923" s="1185"/>
      <c r="R923" s="1185"/>
      <c r="S923" s="1185"/>
      <c r="T923" s="1185"/>
      <c r="U923" s="1185"/>
      <c r="V923" s="1185"/>
      <c r="W923" s="1185"/>
      <c r="X923" s="1185"/>
      <c r="Y923" s="1185"/>
      <c r="Z923" s="1185"/>
      <c r="AA923" s="1185"/>
      <c r="AB923" s="1185"/>
      <c r="AC923" s="1805"/>
      <c r="AD923" s="1805"/>
      <c r="AE923" s="1805"/>
      <c r="AF923" s="1805"/>
      <c r="AG923" s="1185"/>
      <c r="AH923" s="1145"/>
    </row>
    <row r="924" spans="1:34" ht="15" customHeight="1">
      <c r="A924" s="648"/>
      <c r="B924" s="1525">
        <f t="shared" si="317"/>
        <v>15</v>
      </c>
      <c r="C924" s="1789" t="s">
        <v>1681</v>
      </c>
      <c r="D924" s="1790"/>
      <c r="E924" s="1789"/>
      <c r="F924" s="1790"/>
      <c r="G924" s="2362" t="str">
        <f>IF(AND(ISNUMBER(G727), ISNUMBER(G783), ISNUMBER(G902)), IF(AND(G727+G783 &gt;=0.99*G902, G727+G783 &lt;=1.01*G902), "Pass", "Fail"), "")</f>
        <v/>
      </c>
      <c r="H924" s="2103" t="str">
        <f>IF(AND(ISNUMBER(G699), ISNUMBER(G755), ISNUMBER(G881)), IF(AND(G699+G755 &gt;=0.99*G881, G699+G755 &lt;=1.01*G881), "Pass", "Fail"), "")</f>
        <v/>
      </c>
      <c r="I924" s="1534"/>
      <c r="J924" s="1185"/>
      <c r="K924" s="1185"/>
      <c r="L924" s="1185"/>
      <c r="M924" s="1185"/>
      <c r="N924" s="1185"/>
      <c r="O924" s="1185"/>
      <c r="P924" s="1185"/>
      <c r="Q924" s="1185"/>
      <c r="R924" s="1185"/>
      <c r="S924" s="1185"/>
      <c r="T924" s="1185"/>
      <c r="U924" s="1185"/>
      <c r="V924" s="1185"/>
      <c r="W924" s="1185"/>
      <c r="X924" s="1185"/>
      <c r="Y924" s="1185"/>
      <c r="Z924" s="1185"/>
      <c r="AA924" s="1185"/>
      <c r="AB924" s="1185"/>
      <c r="AC924" s="1805"/>
      <c r="AD924" s="1805"/>
      <c r="AE924" s="1805"/>
      <c r="AF924" s="1805"/>
      <c r="AG924" s="1185"/>
      <c r="AH924" s="1145"/>
    </row>
    <row r="925" spans="1:34" ht="15" customHeight="1">
      <c r="A925" s="648"/>
      <c r="B925" s="1525">
        <f t="shared" si="317"/>
        <v>16</v>
      </c>
      <c r="C925" s="1789" t="s">
        <v>1683</v>
      </c>
      <c r="D925" s="1790"/>
      <c r="E925" s="1789"/>
      <c r="F925" s="1790"/>
      <c r="G925" s="2362" t="str">
        <f>IF(AND(ISNUMBER(G833), ISNUMBER(G903)), IF(AND(G833&gt;=0.99*G903, G833&lt;=1.01*G903), "Pass", "Fail"), "")</f>
        <v/>
      </c>
      <c r="H925" s="2103" t="str">
        <f>IF(AND(ISNUMBER(G808), ISNUMBER(G882)), IF(AND(G808&gt;=0.99*G882, G808&lt;=1.01*G882), "Pass", "Fail"), "")</f>
        <v/>
      </c>
      <c r="I925" s="1534"/>
      <c r="J925" s="1185"/>
      <c r="K925" s="1185"/>
      <c r="L925" s="1185"/>
      <c r="M925" s="1185"/>
      <c r="N925" s="1185"/>
      <c r="O925" s="1185"/>
      <c r="P925" s="1185"/>
      <c r="Q925" s="1185"/>
      <c r="R925" s="1185"/>
      <c r="S925" s="1185"/>
      <c r="T925" s="1185"/>
      <c r="U925" s="1185"/>
      <c r="V925" s="1185"/>
      <c r="W925" s="1185"/>
      <c r="X925" s="1185"/>
      <c r="Y925" s="1185"/>
      <c r="Z925" s="1185"/>
      <c r="AA925" s="1185"/>
      <c r="AB925" s="1185"/>
      <c r="AC925" s="1805"/>
      <c r="AD925" s="1805"/>
      <c r="AE925" s="1805"/>
      <c r="AF925" s="1805"/>
      <c r="AG925" s="1185"/>
      <c r="AH925" s="1145"/>
    </row>
    <row r="926" spans="1:34" ht="15" customHeight="1">
      <c r="A926" s="648"/>
      <c r="B926" s="1525">
        <f t="shared" si="317"/>
        <v>17</v>
      </c>
      <c r="C926" s="1789" t="s">
        <v>1684</v>
      </c>
      <c r="D926" s="1790"/>
      <c r="E926" s="1789"/>
      <c r="F926" s="1790"/>
      <c r="G926" s="2362" t="str">
        <f>IF(AND(ISNUMBER(G839), ISNUMBER(G904)), IF(AND(G839&gt;=0.99*G904, G839&lt;=1.01*G904), "Pass", "Fail"), "")</f>
        <v/>
      </c>
      <c r="H926" s="2103" t="str">
        <f>IF(AND(ISNUMBER(G836), ISNUMBER(G883)), IF(AND(G836&gt;=0.99*G883, G836&lt;=1.01*G883), "Pass", "Fail"), "")</f>
        <v/>
      </c>
      <c r="I926" s="1534"/>
      <c r="J926" s="1185"/>
      <c r="K926" s="1185"/>
      <c r="L926" s="1185"/>
      <c r="M926" s="1185"/>
      <c r="N926" s="1185"/>
      <c r="O926" s="1185"/>
      <c r="P926" s="1185"/>
      <c r="Q926" s="1185"/>
      <c r="R926" s="1185"/>
      <c r="S926" s="1185"/>
      <c r="T926" s="1185"/>
      <c r="U926" s="1185"/>
      <c r="V926" s="1185"/>
      <c r="W926" s="1185"/>
      <c r="X926" s="1185"/>
      <c r="Y926" s="1185"/>
      <c r="Z926" s="1185"/>
      <c r="AA926" s="1185"/>
      <c r="AB926" s="1185"/>
      <c r="AC926" s="1805"/>
      <c r="AD926" s="1805"/>
      <c r="AE926" s="1805"/>
      <c r="AF926" s="1805"/>
      <c r="AG926" s="1185"/>
      <c r="AH926" s="1145"/>
    </row>
    <row r="927" spans="1:34" ht="15" customHeight="1">
      <c r="A927" s="648"/>
      <c r="B927" s="1525">
        <f t="shared" si="317"/>
        <v>18</v>
      </c>
      <c r="C927" s="1790" t="s">
        <v>1696</v>
      </c>
      <c r="D927" s="1790"/>
      <c r="E927" s="1790"/>
      <c r="F927" s="1790"/>
      <c r="G927" s="2362" t="str">
        <f>IF(AND(ISNUMBER(G859), ISNUMBER(G905)), IF(AND(G859&gt;=0.99*G905, G859&lt;=1.01*G905), "Pass", "Fail"), "")</f>
        <v/>
      </c>
      <c r="H927" s="2103" t="str">
        <f>IF(AND(ISNUMBER(G850), ISNUMBER(G884)), IF(AND(G850&gt;=0.99*G884, G850&lt;=1.01*G884), "Pass", "Fail"), "")</f>
        <v/>
      </c>
      <c r="I927" s="1534"/>
      <c r="J927" s="1185"/>
      <c r="K927" s="1185"/>
      <c r="L927" s="1185"/>
      <c r="M927" s="1185"/>
      <c r="N927" s="1185"/>
      <c r="O927" s="1185"/>
      <c r="P927" s="1185"/>
      <c r="Q927" s="1185"/>
      <c r="R927" s="1185"/>
      <c r="S927" s="1185"/>
      <c r="T927" s="1185"/>
      <c r="U927" s="1185"/>
      <c r="V927" s="1185"/>
      <c r="W927" s="1185"/>
      <c r="X927" s="1185"/>
      <c r="Y927" s="1185"/>
      <c r="Z927" s="1185"/>
      <c r="AA927" s="1185"/>
      <c r="AB927" s="1185"/>
      <c r="AC927" s="1805"/>
      <c r="AD927" s="1805"/>
      <c r="AE927" s="1805"/>
      <c r="AF927" s="1805"/>
      <c r="AG927" s="1185"/>
      <c r="AH927" s="1145"/>
    </row>
    <row r="928" spans="1:34" ht="15" customHeight="1">
      <c r="A928" s="648"/>
      <c r="B928" s="1786">
        <f t="shared" si="317"/>
        <v>19</v>
      </c>
      <c r="C928" s="1791" t="s">
        <v>1712</v>
      </c>
      <c r="D928" s="1791"/>
      <c r="E928" s="1791"/>
      <c r="F928" s="1791"/>
      <c r="G928" s="2364" t="str">
        <f>IF(AND(ISNUMBER(G864), ISNUMBER(G906)), IF(AND(G864&gt;=0.99*G906, G864&lt;=1.01*G906), "Pass", "Fail"), "")</f>
        <v/>
      </c>
      <c r="H928" s="2104" t="str">
        <f>IF(AND(ISNUMBER(G862), ISNUMBER(G885)), IF(AND(G862&gt;=0.99*G885, G862&lt;=1.01*G885), "Pass", "Fail"), "")</f>
        <v/>
      </c>
      <c r="I928" s="1534"/>
      <c r="J928" s="1185"/>
      <c r="K928" s="1185"/>
      <c r="L928" s="1185"/>
      <c r="M928" s="1185"/>
      <c r="N928" s="1185"/>
      <c r="O928" s="1185"/>
      <c r="P928" s="1185"/>
      <c r="Q928" s="1185"/>
      <c r="R928" s="1185"/>
      <c r="S928" s="1185"/>
      <c r="T928" s="1185"/>
      <c r="U928" s="1185"/>
      <c r="V928" s="1185"/>
      <c r="W928" s="1185"/>
      <c r="X928" s="1185"/>
      <c r="Y928" s="1185"/>
      <c r="Z928" s="1185"/>
      <c r="AA928" s="1185"/>
      <c r="AB928" s="1185"/>
      <c r="AC928" s="1805"/>
      <c r="AD928" s="1805"/>
      <c r="AE928" s="1805"/>
      <c r="AF928" s="1805"/>
      <c r="AG928" s="1185"/>
      <c r="AH928" s="1145"/>
    </row>
    <row r="929" spans="1:34" ht="15" customHeight="1">
      <c r="A929" s="593"/>
      <c r="B929" s="1191"/>
      <c r="C929" s="1700"/>
      <c r="D929" s="1191"/>
      <c r="E929" s="1191"/>
      <c r="F929" s="1191"/>
      <c r="G929" s="2096"/>
      <c r="H929" s="1772"/>
      <c r="I929" s="1954"/>
      <c r="J929" s="1191"/>
      <c r="K929" s="1772"/>
      <c r="L929" s="1191"/>
      <c r="M929" s="1191"/>
      <c r="N929" s="1191"/>
      <c r="O929" s="1191"/>
      <c r="P929" s="1772"/>
      <c r="Q929" s="1191"/>
      <c r="R929" s="1191"/>
      <c r="S929" s="1191"/>
      <c r="T929" s="1191"/>
      <c r="U929" s="1191"/>
      <c r="V929" s="1191"/>
      <c r="W929" s="1191"/>
      <c r="X929" s="1772"/>
      <c r="Y929" s="1191"/>
      <c r="Z929" s="1191"/>
      <c r="AA929" s="1191"/>
      <c r="AB929" s="1772"/>
      <c r="AC929" s="1814"/>
      <c r="AD929" s="1814"/>
      <c r="AE929" s="1813"/>
      <c r="AF929" s="1814"/>
      <c r="AG929" s="1772"/>
      <c r="AH929" s="1815"/>
    </row>
    <row r="930" spans="1:34" ht="15" hidden="1" customHeight="1">
      <c r="AC930" s="1805"/>
      <c r="AD930" s="1805"/>
      <c r="AE930" s="1805"/>
      <c r="AF930" s="1805"/>
    </row>
    <row r="931" spans="1:34" ht="15" hidden="1" customHeight="1">
      <c r="AC931" s="1805"/>
      <c r="AD931" s="1805"/>
      <c r="AE931" s="1805"/>
      <c r="AF931" s="1805"/>
    </row>
    <row r="932" spans="1:34" ht="15" hidden="1" customHeight="1">
      <c r="AC932" s="1805"/>
      <c r="AD932" s="1805"/>
      <c r="AE932" s="1805"/>
      <c r="AF932" s="1805"/>
    </row>
    <row r="933" spans="1:34" ht="15" hidden="1" customHeight="1">
      <c r="AC933" s="1805"/>
      <c r="AD933" s="1805"/>
      <c r="AE933" s="1805"/>
      <c r="AF933" s="1805"/>
    </row>
    <row r="934" spans="1:34" ht="15" hidden="1" customHeight="1">
      <c r="AC934" s="1805"/>
      <c r="AD934" s="1805"/>
      <c r="AE934" s="1805"/>
      <c r="AF934" s="1805"/>
    </row>
    <row r="935" spans="1:34" ht="15" hidden="1" customHeight="1">
      <c r="AC935" s="1805"/>
      <c r="AD935" s="1805"/>
      <c r="AE935" s="1805"/>
      <c r="AF935" s="1805"/>
    </row>
    <row r="936" spans="1:34" ht="15" hidden="1" customHeight="1">
      <c r="AC936" s="1805"/>
      <c r="AD936" s="1805"/>
      <c r="AE936" s="1805"/>
      <c r="AF936" s="1805"/>
    </row>
    <row r="937" spans="1:34" ht="15" hidden="1" customHeight="1">
      <c r="AC937" s="1805"/>
      <c r="AD937" s="1805"/>
      <c r="AE937" s="1805"/>
      <c r="AF937" s="1805"/>
    </row>
    <row r="938" spans="1:34" ht="15" hidden="1" customHeight="1">
      <c r="AC938" s="1805"/>
      <c r="AD938" s="1805"/>
      <c r="AE938" s="1805"/>
      <c r="AF938" s="1805"/>
    </row>
    <row r="939" spans="1:34" ht="15" hidden="1" customHeight="1">
      <c r="AC939" s="1805"/>
      <c r="AD939" s="1805"/>
      <c r="AE939" s="1805"/>
      <c r="AF939" s="1805"/>
    </row>
    <row r="940" spans="1:34" ht="15" hidden="1" customHeight="1">
      <c r="AC940" s="1805"/>
      <c r="AD940" s="1805"/>
      <c r="AE940" s="1805"/>
      <c r="AF940" s="1805"/>
    </row>
    <row r="941" spans="1:34" ht="15" hidden="1" customHeight="1">
      <c r="AC941" s="1805"/>
      <c r="AD941" s="1805"/>
      <c r="AE941" s="1805"/>
      <c r="AF941" s="1805"/>
    </row>
    <row r="942" spans="1:34" ht="15" hidden="1" customHeight="1">
      <c r="AC942" s="1805"/>
      <c r="AD942" s="1805"/>
      <c r="AE942" s="1805"/>
      <c r="AF942" s="1805"/>
    </row>
    <row r="943" spans="1:34" ht="15" hidden="1" customHeight="1">
      <c r="AC943" s="1805"/>
      <c r="AD943" s="1805"/>
      <c r="AE943" s="1805"/>
      <c r="AF943" s="1805"/>
    </row>
    <row r="944" spans="1:34" ht="15" hidden="1" customHeight="1">
      <c r="AC944" s="1805"/>
      <c r="AD944" s="1805"/>
      <c r="AE944" s="1805"/>
      <c r="AF944" s="1805"/>
    </row>
    <row r="945" spans="29:32" ht="15" hidden="1" customHeight="1">
      <c r="AC945" s="1805"/>
      <c r="AD945" s="1805"/>
      <c r="AE945" s="1805"/>
      <c r="AF945" s="1805"/>
    </row>
    <row r="946" spans="29:32" ht="15" hidden="1" customHeight="1">
      <c r="AC946" s="1805"/>
      <c r="AD946" s="1805"/>
      <c r="AE946" s="1805"/>
      <c r="AF946" s="1805"/>
    </row>
    <row r="947" spans="29:32" ht="15" hidden="1" customHeight="1">
      <c r="AC947" s="1805"/>
      <c r="AD947" s="1805"/>
      <c r="AE947" s="1805"/>
      <c r="AF947" s="1805"/>
    </row>
    <row r="948" spans="29:32" ht="15" hidden="1" customHeight="1">
      <c r="AC948" s="1805"/>
      <c r="AD948" s="1805"/>
      <c r="AE948" s="1805"/>
      <c r="AF948" s="1805"/>
    </row>
    <row r="949" spans="29:32" ht="15" hidden="1" customHeight="1">
      <c r="AC949" s="1805"/>
      <c r="AD949" s="1805"/>
      <c r="AE949" s="1805"/>
      <c r="AF949" s="1805"/>
    </row>
    <row r="950" spans="29:32" ht="15" hidden="1" customHeight="1">
      <c r="AC950" s="1805"/>
      <c r="AD950" s="1805"/>
      <c r="AE950" s="1805"/>
      <c r="AF950" s="1805"/>
    </row>
    <row r="951" spans="29:32" ht="15" hidden="1" customHeight="1">
      <c r="AC951" s="1805"/>
      <c r="AD951" s="1805"/>
      <c r="AE951" s="1805"/>
      <c r="AF951" s="1805"/>
    </row>
    <row r="952" spans="29:32" ht="15" hidden="1" customHeight="1">
      <c r="AC952" s="1805"/>
      <c r="AD952" s="1805"/>
      <c r="AE952" s="1805"/>
      <c r="AF952" s="1805"/>
    </row>
    <row r="953" spans="29:32" ht="15" hidden="1" customHeight="1">
      <c r="AC953" s="1805"/>
      <c r="AD953" s="1805"/>
      <c r="AE953" s="1805"/>
      <c r="AF953" s="1805"/>
    </row>
    <row r="954" spans="29:32" ht="15" hidden="1" customHeight="1">
      <c r="AC954" s="1805"/>
      <c r="AD954" s="1805"/>
      <c r="AE954" s="1805"/>
      <c r="AF954" s="1805"/>
    </row>
    <row r="955" spans="29:32" ht="15" hidden="1" customHeight="1">
      <c r="AC955" s="1805"/>
      <c r="AD955" s="1805"/>
      <c r="AE955" s="1805"/>
      <c r="AF955" s="1805"/>
    </row>
    <row r="956" spans="29:32" ht="15" hidden="1" customHeight="1">
      <c r="AC956" s="1805"/>
      <c r="AD956" s="1805"/>
      <c r="AE956" s="1805"/>
      <c r="AF956" s="1805"/>
    </row>
    <row r="957" spans="29:32" ht="15" hidden="1" customHeight="1">
      <c r="AC957" s="1805"/>
      <c r="AD957" s="1805"/>
      <c r="AE957" s="1805"/>
      <c r="AF957" s="1805"/>
    </row>
    <row r="958" spans="29:32" ht="15" hidden="1" customHeight="1">
      <c r="AC958" s="1805"/>
      <c r="AD958" s="1805"/>
      <c r="AE958" s="1805"/>
      <c r="AF958" s="1805"/>
    </row>
    <row r="959" spans="29:32" ht="15" hidden="1" customHeight="1">
      <c r="AC959" s="1805"/>
      <c r="AD959" s="1805"/>
      <c r="AE959" s="1805"/>
      <c r="AF959" s="1805"/>
    </row>
    <row r="960" spans="29:32" ht="15" hidden="1" customHeight="1">
      <c r="AC960" s="1805"/>
      <c r="AD960" s="1805"/>
      <c r="AE960" s="1805"/>
      <c r="AF960" s="1805"/>
    </row>
    <row r="961" spans="29:32" ht="15" hidden="1" customHeight="1">
      <c r="AC961" s="1805"/>
      <c r="AD961" s="1805"/>
      <c r="AE961" s="1805"/>
      <c r="AF961" s="1805"/>
    </row>
    <row r="962" spans="29:32" ht="15" hidden="1" customHeight="1">
      <c r="AC962" s="1805"/>
      <c r="AD962" s="1805"/>
      <c r="AE962" s="1805"/>
      <c r="AF962" s="1805"/>
    </row>
    <row r="963" spans="29:32" ht="15" hidden="1" customHeight="1">
      <c r="AC963" s="1805"/>
      <c r="AD963" s="1805"/>
      <c r="AE963" s="1805"/>
      <c r="AF963" s="1805"/>
    </row>
    <row r="964" spans="29:32" ht="15" hidden="1" customHeight="1">
      <c r="AC964" s="1805"/>
      <c r="AD964" s="1805"/>
      <c r="AE964" s="1805"/>
      <c r="AF964" s="1805"/>
    </row>
    <row r="965" spans="29:32" ht="15" hidden="1" customHeight="1">
      <c r="AC965" s="1805"/>
      <c r="AD965" s="1805"/>
      <c r="AE965" s="1805"/>
      <c r="AF965" s="1805"/>
    </row>
    <row r="966" spans="29:32" ht="15" hidden="1" customHeight="1">
      <c r="AC966" s="1805"/>
      <c r="AD966" s="1805"/>
      <c r="AE966" s="1805"/>
      <c r="AF966" s="1805"/>
    </row>
    <row r="967" spans="29:32" ht="15" hidden="1" customHeight="1">
      <c r="AC967" s="1805"/>
      <c r="AD967" s="1805"/>
      <c r="AE967" s="1805"/>
      <c r="AF967" s="1805"/>
    </row>
    <row r="968" spans="29:32" ht="15" hidden="1" customHeight="1">
      <c r="AC968" s="1805"/>
      <c r="AD968" s="1805"/>
      <c r="AE968" s="1805"/>
      <c r="AF968" s="1805"/>
    </row>
    <row r="969" spans="29:32" ht="15" hidden="1" customHeight="1">
      <c r="AC969" s="1805"/>
      <c r="AD969" s="1805"/>
      <c r="AE969" s="1805"/>
      <c r="AF969" s="1805"/>
    </row>
    <row r="970" spans="29:32" ht="15" hidden="1" customHeight="1">
      <c r="AC970" s="1805"/>
      <c r="AD970" s="1805"/>
      <c r="AE970" s="1805"/>
      <c r="AF970" s="1805"/>
    </row>
    <row r="971" spans="29:32" ht="15" hidden="1" customHeight="1">
      <c r="AC971" s="1805"/>
      <c r="AD971" s="1805"/>
      <c r="AE971" s="1805"/>
      <c r="AF971" s="1805"/>
    </row>
    <row r="972" spans="29:32" ht="15" hidden="1" customHeight="1">
      <c r="AC972" s="1805"/>
      <c r="AD972" s="1805"/>
      <c r="AE972" s="1805"/>
      <c r="AF972" s="1805"/>
    </row>
    <row r="973" spans="29:32" ht="15" hidden="1" customHeight="1">
      <c r="AC973" s="1805"/>
      <c r="AD973" s="1805"/>
      <c r="AE973" s="1805"/>
      <c r="AF973" s="1805"/>
    </row>
    <row r="974" spans="29:32" ht="15" hidden="1" customHeight="1">
      <c r="AC974" s="1805"/>
      <c r="AD974" s="1805"/>
      <c r="AE974" s="1805"/>
      <c r="AF974" s="1805"/>
    </row>
    <row r="975" spans="29:32" ht="15" hidden="1" customHeight="1">
      <c r="AC975" s="1805"/>
      <c r="AD975" s="1805"/>
      <c r="AE975" s="1805"/>
      <c r="AF975" s="1805"/>
    </row>
    <row r="976" spans="29:32" ht="15" hidden="1" customHeight="1">
      <c r="AC976" s="1805"/>
      <c r="AD976" s="1805"/>
      <c r="AE976" s="1805"/>
      <c r="AF976" s="1805"/>
    </row>
    <row r="977" spans="29:32" ht="15" hidden="1" customHeight="1">
      <c r="AC977" s="1805"/>
      <c r="AD977" s="1805"/>
      <c r="AE977" s="1805"/>
      <c r="AF977" s="1805"/>
    </row>
    <row r="978" spans="29:32" ht="15" hidden="1" customHeight="1">
      <c r="AC978" s="1805"/>
      <c r="AD978" s="1805"/>
      <c r="AE978" s="1805"/>
      <c r="AF978" s="1805"/>
    </row>
    <row r="979" spans="29:32" ht="15" hidden="1" customHeight="1">
      <c r="AC979" s="1805"/>
      <c r="AD979" s="1805"/>
      <c r="AE979" s="1805"/>
      <c r="AF979" s="1805"/>
    </row>
    <row r="980" spans="29:32" ht="15" hidden="1" customHeight="1">
      <c r="AC980" s="1805"/>
      <c r="AD980" s="1805"/>
      <c r="AE980" s="1805"/>
      <c r="AF980" s="1805"/>
    </row>
    <row r="981" spans="29:32" ht="15" hidden="1" customHeight="1">
      <c r="AC981" s="1805"/>
      <c r="AD981" s="1805"/>
      <c r="AE981" s="1805"/>
      <c r="AF981" s="1805"/>
    </row>
    <row r="982" spans="29:32" ht="15" hidden="1" customHeight="1">
      <c r="AC982" s="1805"/>
      <c r="AD982" s="1805"/>
      <c r="AE982" s="1805"/>
      <c r="AF982" s="1805"/>
    </row>
    <row r="983" spans="29:32" ht="15" hidden="1" customHeight="1">
      <c r="AC983" s="1805"/>
      <c r="AD983" s="1805"/>
      <c r="AE983" s="1805"/>
      <c r="AF983" s="1805"/>
    </row>
    <row r="984" spans="29:32" ht="15" hidden="1" customHeight="1">
      <c r="AC984" s="1805"/>
      <c r="AD984" s="1805"/>
      <c r="AE984" s="1805"/>
      <c r="AF984" s="1805"/>
    </row>
    <row r="985" spans="29:32" ht="15" hidden="1" customHeight="1">
      <c r="AC985" s="1805"/>
      <c r="AD985" s="1805"/>
      <c r="AE985" s="1805"/>
      <c r="AF985" s="1805"/>
    </row>
    <row r="986" spans="29:32" ht="15" hidden="1" customHeight="1">
      <c r="AC986" s="1805"/>
      <c r="AD986" s="1805"/>
      <c r="AE986" s="1805"/>
      <c r="AF986" s="1805"/>
    </row>
    <row r="987" spans="29:32" ht="15" hidden="1" customHeight="1">
      <c r="AC987" s="1805"/>
      <c r="AD987" s="1805"/>
      <c r="AE987" s="1805"/>
      <c r="AF987" s="1805"/>
    </row>
    <row r="988" spans="29:32" ht="15" hidden="1" customHeight="1">
      <c r="AC988" s="1805"/>
      <c r="AD988" s="1805"/>
      <c r="AE988" s="1805"/>
      <c r="AF988" s="1805"/>
    </row>
    <row r="989" spans="29:32" ht="15" hidden="1" customHeight="1">
      <c r="AC989" s="1805"/>
      <c r="AD989" s="1805"/>
      <c r="AE989" s="1805"/>
      <c r="AF989" s="1805"/>
    </row>
    <row r="990" spans="29:32" ht="15" hidden="1" customHeight="1">
      <c r="AC990" s="1805"/>
      <c r="AD990" s="1805"/>
      <c r="AE990" s="1805"/>
      <c r="AF990" s="1805"/>
    </row>
    <row r="991" spans="29:32" ht="15" hidden="1" customHeight="1">
      <c r="AC991" s="1805"/>
      <c r="AD991" s="1805"/>
      <c r="AE991" s="1805"/>
      <c r="AF991" s="1805"/>
    </row>
    <row r="992" spans="29:32" ht="15" hidden="1" customHeight="1">
      <c r="AC992" s="1805"/>
      <c r="AD992" s="1805"/>
      <c r="AE992" s="1805"/>
      <c r="AF992" s="1805"/>
    </row>
    <row r="993" spans="29:32" ht="15" hidden="1" customHeight="1">
      <c r="AC993" s="1805"/>
      <c r="AD993" s="1805"/>
      <c r="AE993" s="1805"/>
      <c r="AF993" s="1805"/>
    </row>
    <row r="994" spans="29:32" ht="15" hidden="1" customHeight="1">
      <c r="AC994" s="1805"/>
      <c r="AD994" s="1805"/>
      <c r="AE994" s="1805"/>
      <c r="AF994" s="1805"/>
    </row>
    <row r="995" spans="29:32" ht="15" hidden="1" customHeight="1">
      <c r="AC995" s="1805"/>
      <c r="AD995" s="1805"/>
      <c r="AE995" s="1805"/>
      <c r="AF995" s="1805"/>
    </row>
    <row r="996" spans="29:32" ht="15" hidden="1" customHeight="1">
      <c r="AC996" s="1805"/>
      <c r="AD996" s="1805"/>
      <c r="AE996" s="1805"/>
      <c r="AF996" s="1805"/>
    </row>
    <row r="997" spans="29:32" ht="15" hidden="1" customHeight="1">
      <c r="AC997" s="1805"/>
      <c r="AD997" s="1805"/>
      <c r="AE997" s="1805"/>
      <c r="AF997" s="1805"/>
    </row>
    <row r="998" spans="29:32" ht="15" hidden="1" customHeight="1">
      <c r="AC998" s="1805"/>
      <c r="AD998" s="1805"/>
      <c r="AE998" s="1805"/>
      <c r="AF998" s="1805"/>
    </row>
    <row r="999" spans="29:32" ht="15" hidden="1" customHeight="1">
      <c r="AC999" s="1805"/>
      <c r="AD999" s="1805"/>
      <c r="AE999" s="1805"/>
      <c r="AF999" s="1805"/>
    </row>
    <row r="1000" spans="29:32" ht="15" hidden="1" customHeight="1">
      <c r="AC1000" s="1805"/>
      <c r="AD1000" s="1805"/>
      <c r="AE1000" s="1805"/>
      <c r="AF1000" s="1805"/>
    </row>
    <row r="1001" spans="29:32" ht="15" hidden="1" customHeight="1">
      <c r="AC1001" s="1805"/>
      <c r="AD1001" s="1805"/>
      <c r="AE1001" s="1805"/>
      <c r="AF1001" s="1805"/>
    </row>
    <row r="1002" spans="29:32" ht="15" hidden="1" customHeight="1">
      <c r="AC1002" s="1805"/>
      <c r="AD1002" s="1805"/>
      <c r="AE1002" s="1805"/>
      <c r="AF1002" s="1805"/>
    </row>
    <row r="1003" spans="29:32" ht="15" hidden="1" customHeight="1">
      <c r="AC1003" s="1805"/>
      <c r="AD1003" s="1805"/>
      <c r="AE1003" s="1805"/>
      <c r="AF1003" s="1805"/>
    </row>
    <row r="1004" spans="29:32" ht="15" hidden="1" customHeight="1">
      <c r="AC1004" s="1805"/>
      <c r="AD1004" s="1805"/>
      <c r="AE1004" s="1805"/>
      <c r="AF1004" s="1805"/>
    </row>
    <row r="1005" spans="29:32" ht="15" hidden="1" customHeight="1">
      <c r="AC1005" s="1805"/>
      <c r="AD1005" s="1805"/>
      <c r="AE1005" s="1805"/>
      <c r="AF1005" s="1805"/>
    </row>
    <row r="1006" spans="29:32" ht="15" hidden="1" customHeight="1">
      <c r="AC1006" s="1805"/>
      <c r="AD1006" s="1805"/>
      <c r="AE1006" s="1805"/>
      <c r="AF1006" s="1805"/>
    </row>
    <row r="1007" spans="29:32" ht="15" hidden="1" customHeight="1">
      <c r="AC1007" s="1805"/>
      <c r="AD1007" s="1805"/>
      <c r="AE1007" s="1805"/>
      <c r="AF1007" s="1805"/>
    </row>
    <row r="1008" spans="29:32" ht="15" hidden="1" customHeight="1">
      <c r="AC1008" s="1805"/>
      <c r="AD1008" s="1805"/>
      <c r="AE1008" s="1805"/>
      <c r="AF1008" s="1805"/>
    </row>
    <row r="1009" spans="29:32" ht="15" hidden="1" customHeight="1">
      <c r="AC1009" s="1805"/>
      <c r="AD1009" s="1805"/>
      <c r="AE1009" s="1805"/>
      <c r="AF1009" s="1805"/>
    </row>
    <row r="1010" spans="29:32" ht="15" hidden="1" customHeight="1">
      <c r="AC1010" s="1805"/>
      <c r="AD1010" s="1805"/>
      <c r="AE1010" s="1805"/>
      <c r="AF1010" s="1805"/>
    </row>
    <row r="1011" spans="29:32" ht="15" hidden="1" customHeight="1">
      <c r="AC1011" s="1805"/>
      <c r="AD1011" s="1805"/>
      <c r="AE1011" s="1805"/>
      <c r="AF1011" s="1805"/>
    </row>
    <row r="1012" spans="29:32" ht="15" hidden="1" customHeight="1">
      <c r="AC1012" s="1805"/>
      <c r="AD1012" s="1805"/>
      <c r="AE1012" s="1805"/>
      <c r="AF1012" s="1805"/>
    </row>
    <row r="1013" spans="29:32" ht="15" hidden="1" customHeight="1">
      <c r="AC1013" s="1805"/>
      <c r="AD1013" s="1805"/>
      <c r="AE1013" s="1805"/>
      <c r="AF1013" s="1805"/>
    </row>
    <row r="1014" spans="29:32" ht="15" hidden="1" customHeight="1">
      <c r="AC1014" s="1805"/>
      <c r="AD1014" s="1805"/>
      <c r="AE1014" s="1805"/>
      <c r="AF1014" s="1805"/>
    </row>
    <row r="1015" spans="29:32" ht="15" hidden="1" customHeight="1">
      <c r="AC1015" s="1805"/>
      <c r="AD1015" s="1805"/>
      <c r="AE1015" s="1805"/>
      <c r="AF1015" s="1805"/>
    </row>
    <row r="1016" spans="29:32" ht="15" hidden="1" customHeight="1">
      <c r="AC1016" s="1805"/>
      <c r="AD1016" s="1805"/>
      <c r="AE1016" s="1805"/>
      <c r="AF1016" s="1805"/>
    </row>
    <row r="1017" spans="29:32" ht="15" hidden="1" customHeight="1">
      <c r="AC1017" s="1805"/>
      <c r="AD1017" s="1805"/>
      <c r="AE1017" s="1805"/>
      <c r="AF1017" s="1805"/>
    </row>
    <row r="1018" spans="29:32" ht="15" hidden="1" customHeight="1">
      <c r="AC1018" s="1805"/>
      <c r="AD1018" s="1805"/>
      <c r="AE1018" s="1805"/>
      <c r="AF1018" s="1805"/>
    </row>
    <row r="1019" spans="29:32" ht="15" hidden="1" customHeight="1">
      <c r="AC1019" s="1805"/>
      <c r="AD1019" s="1805"/>
      <c r="AE1019" s="1805"/>
      <c r="AF1019" s="1805"/>
    </row>
    <row r="1020" spans="29:32" ht="15" hidden="1" customHeight="1">
      <c r="AC1020" s="1805"/>
      <c r="AD1020" s="1805"/>
      <c r="AE1020" s="1805"/>
      <c r="AF1020" s="1805"/>
    </row>
    <row r="1021" spans="29:32" ht="15" hidden="1" customHeight="1">
      <c r="AC1021" s="1805"/>
      <c r="AD1021" s="1805"/>
      <c r="AE1021" s="1805"/>
      <c r="AF1021" s="1805"/>
    </row>
    <row r="1022" spans="29:32" ht="15" hidden="1" customHeight="1">
      <c r="AC1022" s="1805"/>
      <c r="AD1022" s="1805"/>
      <c r="AE1022" s="1805"/>
      <c r="AF1022" s="1805"/>
    </row>
    <row r="1023" spans="29:32" ht="15" hidden="1" customHeight="1">
      <c r="AC1023" s="1805"/>
      <c r="AD1023" s="1805"/>
      <c r="AE1023" s="1805"/>
      <c r="AF1023" s="1805"/>
    </row>
    <row r="1024" spans="29:32" ht="15" hidden="1" customHeight="1">
      <c r="AC1024" s="1805"/>
      <c r="AD1024" s="1805"/>
      <c r="AE1024" s="1805"/>
      <c r="AF1024" s="1805"/>
    </row>
    <row r="1025" spans="29:32" ht="15" hidden="1" customHeight="1">
      <c r="AC1025" s="1805"/>
      <c r="AD1025" s="1805"/>
      <c r="AE1025" s="1805"/>
      <c r="AF1025" s="1805"/>
    </row>
    <row r="1026" spans="29:32" ht="15" hidden="1" customHeight="1">
      <c r="AC1026" s="1805"/>
      <c r="AD1026" s="1805"/>
      <c r="AE1026" s="1805"/>
      <c r="AF1026" s="1805"/>
    </row>
    <row r="1027" spans="29:32" ht="15" hidden="1" customHeight="1">
      <c r="AC1027" s="1805"/>
      <c r="AD1027" s="1805"/>
      <c r="AE1027" s="1805"/>
      <c r="AF1027" s="1805"/>
    </row>
    <row r="1028" spans="29:32" ht="15" hidden="1" customHeight="1">
      <c r="AC1028" s="1805"/>
      <c r="AD1028" s="1805"/>
      <c r="AE1028" s="1805"/>
      <c r="AF1028" s="1805"/>
    </row>
    <row r="1029" spans="29:32" ht="15" hidden="1" customHeight="1">
      <c r="AC1029" s="1805"/>
      <c r="AD1029" s="1805"/>
      <c r="AE1029" s="1805"/>
      <c r="AF1029" s="1805"/>
    </row>
    <row r="1030" spans="29:32" ht="15" hidden="1" customHeight="1">
      <c r="AC1030" s="1805"/>
      <c r="AD1030" s="1805"/>
      <c r="AE1030" s="1805"/>
      <c r="AF1030" s="1805"/>
    </row>
    <row r="1031" spans="29:32" ht="15" hidden="1" customHeight="1">
      <c r="AC1031" s="1805"/>
      <c r="AD1031" s="1805"/>
      <c r="AE1031" s="1805"/>
      <c r="AF1031" s="1805"/>
    </row>
    <row r="1032" spans="29:32" ht="15" hidden="1" customHeight="1">
      <c r="AC1032" s="1805"/>
      <c r="AD1032" s="1805"/>
      <c r="AE1032" s="1805"/>
      <c r="AF1032" s="1805"/>
    </row>
    <row r="1033" spans="29:32" ht="15" hidden="1" customHeight="1">
      <c r="AC1033" s="1805"/>
      <c r="AD1033" s="1805"/>
      <c r="AE1033" s="1805"/>
      <c r="AF1033" s="1805"/>
    </row>
    <row r="1034" spans="29:32" ht="15" hidden="1" customHeight="1">
      <c r="AC1034" s="1805"/>
      <c r="AD1034" s="1805"/>
      <c r="AE1034" s="1805"/>
      <c r="AF1034" s="1805"/>
    </row>
    <row r="1035" spans="29:32" ht="15" hidden="1" customHeight="1">
      <c r="AC1035" s="1805"/>
      <c r="AD1035" s="1805"/>
      <c r="AE1035" s="1805"/>
      <c r="AF1035" s="1805"/>
    </row>
    <row r="1036" spans="29:32" ht="15" hidden="1" customHeight="1">
      <c r="AC1036" s="1805"/>
      <c r="AD1036" s="1805"/>
      <c r="AE1036" s="1805"/>
      <c r="AF1036" s="1805"/>
    </row>
    <row r="1037" spans="29:32" ht="15" hidden="1" customHeight="1">
      <c r="AC1037" s="1805"/>
      <c r="AD1037" s="1805"/>
      <c r="AE1037" s="1805"/>
      <c r="AF1037" s="1805"/>
    </row>
    <row r="1038" spans="29:32" ht="15" hidden="1" customHeight="1">
      <c r="AC1038" s="1805"/>
      <c r="AD1038" s="1805"/>
      <c r="AE1038" s="1805"/>
      <c r="AF1038" s="1805"/>
    </row>
    <row r="1039" spans="29:32" ht="15" hidden="1" customHeight="1">
      <c r="AC1039" s="1805"/>
      <c r="AD1039" s="1805"/>
      <c r="AE1039" s="1805"/>
      <c r="AF1039" s="1805"/>
    </row>
    <row r="1040" spans="29:32" ht="15" hidden="1" customHeight="1">
      <c r="AC1040" s="1805"/>
      <c r="AD1040" s="1805"/>
      <c r="AE1040" s="1805"/>
      <c r="AF1040" s="1805"/>
    </row>
    <row r="1041" spans="29:32" ht="15" hidden="1" customHeight="1">
      <c r="AC1041" s="1805"/>
      <c r="AD1041" s="1805"/>
      <c r="AE1041" s="1805"/>
      <c r="AF1041" s="1805"/>
    </row>
    <row r="1042" spans="29:32" ht="15" hidden="1" customHeight="1">
      <c r="AC1042" s="1805"/>
      <c r="AD1042" s="1805"/>
      <c r="AE1042" s="1805"/>
      <c r="AF1042" s="1805"/>
    </row>
    <row r="1043" spans="29:32" ht="15" hidden="1" customHeight="1">
      <c r="AC1043" s="1805"/>
      <c r="AD1043" s="1805"/>
      <c r="AE1043" s="1805"/>
      <c r="AF1043" s="1805"/>
    </row>
    <row r="1044" spans="29:32" ht="15" hidden="1" customHeight="1">
      <c r="AC1044" s="1805"/>
      <c r="AD1044" s="1805"/>
      <c r="AE1044" s="1805"/>
      <c r="AF1044" s="1805"/>
    </row>
    <row r="1045" spans="29:32" ht="15" hidden="1" customHeight="1">
      <c r="AC1045" s="1805"/>
      <c r="AD1045" s="1805"/>
      <c r="AE1045" s="1805"/>
      <c r="AF1045" s="1805"/>
    </row>
    <row r="1046" spans="29:32" ht="15" hidden="1" customHeight="1">
      <c r="AC1046" s="1805"/>
      <c r="AD1046" s="1805"/>
      <c r="AE1046" s="1805"/>
      <c r="AF1046" s="1805"/>
    </row>
    <row r="1047" spans="29:32" ht="15" hidden="1" customHeight="1">
      <c r="AC1047" s="1805"/>
      <c r="AD1047" s="1805"/>
      <c r="AE1047" s="1805"/>
      <c r="AF1047" s="1805"/>
    </row>
    <row r="1048" spans="29:32" ht="15" hidden="1" customHeight="1">
      <c r="AC1048" s="1805"/>
      <c r="AD1048" s="1805"/>
      <c r="AE1048" s="1805"/>
      <c r="AF1048" s="1805"/>
    </row>
    <row r="1049" spans="29:32" ht="15" hidden="1" customHeight="1">
      <c r="AC1049" s="1805"/>
      <c r="AD1049" s="1805"/>
      <c r="AE1049" s="1805"/>
      <c r="AF1049" s="1805"/>
    </row>
    <row r="1050" spans="29:32" ht="15" hidden="1" customHeight="1">
      <c r="AC1050" s="1805"/>
      <c r="AD1050" s="1805"/>
      <c r="AE1050" s="1805"/>
      <c r="AF1050" s="1805"/>
    </row>
    <row r="1051" spans="29:32" ht="15" hidden="1" customHeight="1">
      <c r="AC1051" s="1805"/>
      <c r="AD1051" s="1805"/>
      <c r="AE1051" s="1805"/>
      <c r="AF1051" s="1805"/>
    </row>
    <row r="1052" spans="29:32" ht="15" hidden="1" customHeight="1">
      <c r="AC1052" s="1805"/>
      <c r="AD1052" s="1805"/>
      <c r="AE1052" s="1805"/>
      <c r="AF1052" s="1805"/>
    </row>
    <row r="1053" spans="29:32" ht="15" hidden="1" customHeight="1">
      <c r="AC1053" s="1805"/>
      <c r="AD1053" s="1805"/>
      <c r="AE1053" s="1805"/>
      <c r="AF1053" s="1805"/>
    </row>
    <row r="1054" spans="29:32" ht="15" hidden="1" customHeight="1">
      <c r="AC1054" s="1805"/>
      <c r="AD1054" s="1805"/>
      <c r="AE1054" s="1805"/>
      <c r="AF1054" s="1805"/>
    </row>
    <row r="1055" spans="29:32" ht="15" hidden="1" customHeight="1">
      <c r="AC1055" s="1805"/>
      <c r="AD1055" s="1805"/>
      <c r="AE1055" s="1805"/>
      <c r="AF1055" s="1805"/>
    </row>
    <row r="1056" spans="29:32" ht="15" hidden="1" customHeight="1">
      <c r="AC1056" s="1805"/>
      <c r="AD1056" s="1805"/>
      <c r="AE1056" s="1805"/>
      <c r="AF1056" s="1805"/>
    </row>
    <row r="1057" spans="29:32" ht="15" hidden="1" customHeight="1">
      <c r="AC1057" s="1805"/>
      <c r="AD1057" s="1805"/>
      <c r="AE1057" s="1805"/>
      <c r="AF1057" s="1805"/>
    </row>
    <row r="1058" spans="29:32" ht="15" hidden="1" customHeight="1">
      <c r="AC1058" s="1805"/>
      <c r="AD1058" s="1805"/>
      <c r="AE1058" s="1805"/>
      <c r="AF1058" s="1805"/>
    </row>
    <row r="1059" spans="29:32" ht="15" hidden="1" customHeight="1">
      <c r="AC1059" s="1805"/>
      <c r="AD1059" s="1805"/>
      <c r="AE1059" s="1805"/>
      <c r="AF1059" s="1805"/>
    </row>
    <row r="1060" spans="29:32" ht="15" hidden="1" customHeight="1">
      <c r="AC1060" s="1805"/>
      <c r="AD1060" s="1805"/>
      <c r="AE1060" s="1805"/>
      <c r="AF1060" s="1805"/>
    </row>
    <row r="1061" spans="29:32" ht="15" hidden="1" customHeight="1">
      <c r="AC1061" s="1805"/>
      <c r="AD1061" s="1805"/>
      <c r="AE1061" s="1805"/>
      <c r="AF1061" s="1805"/>
    </row>
    <row r="1062" spans="29:32" ht="15" hidden="1" customHeight="1">
      <c r="AC1062" s="1805"/>
      <c r="AD1062" s="1805"/>
      <c r="AE1062" s="1805"/>
      <c r="AF1062" s="1805"/>
    </row>
    <row r="1063" spans="29:32" ht="15" hidden="1" customHeight="1">
      <c r="AC1063" s="1805"/>
      <c r="AD1063" s="1805"/>
      <c r="AE1063" s="1805"/>
      <c r="AF1063" s="1805"/>
    </row>
    <row r="1064" spans="29:32" ht="15" hidden="1" customHeight="1">
      <c r="AC1064" s="1805"/>
      <c r="AD1064" s="1805"/>
      <c r="AE1064" s="1805"/>
      <c r="AF1064" s="1805"/>
    </row>
    <row r="1065" spans="29:32" ht="15" hidden="1" customHeight="1">
      <c r="AC1065" s="1805"/>
      <c r="AD1065" s="1805"/>
      <c r="AE1065" s="1805"/>
      <c r="AF1065" s="1805"/>
    </row>
    <row r="1066" spans="29:32" ht="15" hidden="1" customHeight="1">
      <c r="AC1066" s="1805"/>
      <c r="AD1066" s="1805"/>
      <c r="AE1066" s="1805"/>
      <c r="AF1066" s="1805"/>
    </row>
    <row r="1067" spans="29:32" ht="15" hidden="1" customHeight="1">
      <c r="AC1067" s="1805"/>
      <c r="AD1067" s="1805"/>
      <c r="AE1067" s="1805"/>
      <c r="AF1067" s="1805"/>
    </row>
    <row r="1068" spans="29:32" ht="15" hidden="1" customHeight="1">
      <c r="AC1068" s="1805"/>
      <c r="AD1068" s="1805"/>
      <c r="AE1068" s="1805"/>
      <c r="AF1068" s="1805"/>
    </row>
    <row r="1069" spans="29:32" ht="15" hidden="1" customHeight="1">
      <c r="AC1069" s="1805"/>
      <c r="AD1069" s="1805"/>
      <c r="AE1069" s="1805"/>
      <c r="AF1069" s="1805"/>
    </row>
    <row r="1070" spans="29:32" ht="15" hidden="1" customHeight="1">
      <c r="AC1070" s="1805"/>
      <c r="AD1070" s="1805"/>
      <c r="AE1070" s="1805"/>
      <c r="AF1070" s="1805"/>
    </row>
    <row r="1071" spans="29:32" ht="15" hidden="1" customHeight="1">
      <c r="AC1071" s="1805"/>
      <c r="AD1071" s="1805"/>
      <c r="AE1071" s="1805"/>
      <c r="AF1071" s="1805"/>
    </row>
    <row r="1072" spans="29:32" ht="15" hidden="1" customHeight="1">
      <c r="AC1072" s="1805"/>
      <c r="AD1072" s="1805"/>
      <c r="AE1072" s="1805"/>
      <c r="AF1072" s="1805"/>
    </row>
    <row r="1073" spans="29:32" ht="15" hidden="1" customHeight="1">
      <c r="AC1073" s="1805"/>
      <c r="AD1073" s="1805"/>
      <c r="AE1073" s="1805"/>
      <c r="AF1073" s="1805"/>
    </row>
    <row r="1074" spans="29:32" ht="15" hidden="1" customHeight="1">
      <c r="AC1074" s="1805"/>
      <c r="AD1074" s="1805"/>
      <c r="AE1074" s="1805"/>
      <c r="AF1074" s="1805"/>
    </row>
    <row r="1075" spans="29:32" ht="15" hidden="1" customHeight="1">
      <c r="AC1075" s="1805"/>
      <c r="AD1075" s="1805"/>
      <c r="AE1075" s="1805"/>
      <c r="AF1075" s="1805"/>
    </row>
    <row r="1076" spans="29:32" ht="15" hidden="1" customHeight="1">
      <c r="AC1076" s="1805"/>
      <c r="AD1076" s="1805"/>
      <c r="AE1076" s="1805"/>
      <c r="AF1076" s="1805"/>
    </row>
    <row r="1077" spans="29:32" ht="15" hidden="1" customHeight="1">
      <c r="AC1077" s="1805"/>
      <c r="AD1077" s="1805"/>
      <c r="AE1077" s="1805"/>
      <c r="AF1077" s="1805"/>
    </row>
    <row r="1078" spans="29:32" ht="15" hidden="1" customHeight="1">
      <c r="AC1078" s="1805"/>
      <c r="AD1078" s="1805"/>
      <c r="AE1078" s="1805"/>
      <c r="AF1078" s="1805"/>
    </row>
    <row r="1079" spans="29:32" ht="15" hidden="1" customHeight="1">
      <c r="AC1079" s="1805"/>
      <c r="AD1079" s="1805"/>
      <c r="AE1079" s="1805"/>
      <c r="AF1079" s="1805"/>
    </row>
    <row r="1080" spans="29:32" ht="15" hidden="1" customHeight="1">
      <c r="AC1080" s="1805"/>
      <c r="AD1080" s="1805"/>
      <c r="AE1080" s="1805"/>
      <c r="AF1080" s="1805"/>
    </row>
    <row r="1081" spans="29:32" ht="15" hidden="1" customHeight="1">
      <c r="AC1081" s="1805"/>
      <c r="AD1081" s="1805"/>
      <c r="AE1081" s="1805"/>
      <c r="AF1081" s="1805"/>
    </row>
    <row r="1082" spans="29:32" ht="15" hidden="1" customHeight="1">
      <c r="AC1082" s="1805"/>
      <c r="AD1082" s="1805"/>
      <c r="AE1082" s="1805"/>
      <c r="AF1082" s="1805"/>
    </row>
    <row r="1083" spans="29:32" ht="15" hidden="1" customHeight="1">
      <c r="AC1083" s="1805"/>
      <c r="AD1083" s="1805"/>
      <c r="AE1083" s="1805"/>
      <c r="AF1083" s="1805"/>
    </row>
    <row r="1084" spans="29:32" ht="15" hidden="1" customHeight="1">
      <c r="AC1084" s="1805"/>
      <c r="AD1084" s="1805"/>
      <c r="AE1084" s="1805"/>
      <c r="AF1084" s="1805"/>
    </row>
    <row r="1085" spans="29:32" ht="15" hidden="1" customHeight="1">
      <c r="AC1085" s="1805"/>
      <c r="AD1085" s="1805"/>
      <c r="AE1085" s="1805"/>
      <c r="AF1085" s="1805"/>
    </row>
    <row r="1086" spans="29:32" ht="15" hidden="1" customHeight="1">
      <c r="AC1086" s="1805"/>
      <c r="AD1086" s="1805"/>
      <c r="AE1086" s="1805"/>
      <c r="AF1086" s="1805"/>
    </row>
    <row r="1087" spans="29:32" ht="15" hidden="1" customHeight="1">
      <c r="AC1087" s="1805"/>
      <c r="AD1087" s="1805"/>
      <c r="AE1087" s="1805"/>
      <c r="AF1087" s="1805"/>
    </row>
    <row r="1088" spans="29:32" ht="15" hidden="1" customHeight="1">
      <c r="AC1088" s="1805"/>
      <c r="AD1088" s="1805"/>
      <c r="AE1088" s="1805"/>
      <c r="AF1088" s="1805"/>
    </row>
    <row r="1089" spans="29:32" ht="15" hidden="1" customHeight="1">
      <c r="AC1089" s="1805"/>
      <c r="AD1089" s="1805"/>
      <c r="AE1089" s="1805"/>
      <c r="AF1089" s="1805"/>
    </row>
    <row r="1090" spans="29:32" ht="15" hidden="1" customHeight="1">
      <c r="AC1090" s="1805"/>
      <c r="AD1090" s="1805"/>
      <c r="AE1090" s="1805"/>
      <c r="AF1090" s="1805"/>
    </row>
    <row r="1091" spans="29:32" ht="15" hidden="1" customHeight="1">
      <c r="AC1091" s="1805"/>
      <c r="AD1091" s="1805"/>
      <c r="AE1091" s="1805"/>
      <c r="AF1091" s="1805"/>
    </row>
    <row r="1092" spans="29:32" ht="15" hidden="1" customHeight="1">
      <c r="AC1092" s="1805"/>
      <c r="AD1092" s="1805"/>
      <c r="AE1092" s="1805"/>
      <c r="AF1092" s="1805"/>
    </row>
    <row r="1093" spans="29:32" ht="15" hidden="1" customHeight="1">
      <c r="AC1093" s="1805"/>
      <c r="AD1093" s="1805"/>
      <c r="AE1093" s="1805"/>
      <c r="AF1093" s="1805"/>
    </row>
    <row r="1094" spans="29:32" ht="15" hidden="1" customHeight="1">
      <c r="AC1094" s="1805"/>
      <c r="AD1094" s="1805"/>
      <c r="AE1094" s="1805"/>
      <c r="AF1094" s="1805"/>
    </row>
    <row r="1095" spans="29:32" ht="15" hidden="1" customHeight="1">
      <c r="AC1095" s="1805"/>
      <c r="AD1095" s="1805"/>
      <c r="AE1095" s="1805"/>
      <c r="AF1095" s="1805"/>
    </row>
    <row r="1096" spans="29:32" ht="15" hidden="1" customHeight="1">
      <c r="AC1096" s="1805"/>
      <c r="AD1096" s="1805"/>
      <c r="AE1096" s="1805"/>
      <c r="AF1096" s="1805"/>
    </row>
    <row r="1097" spans="29:32" ht="15" hidden="1" customHeight="1">
      <c r="AC1097" s="1805"/>
      <c r="AD1097" s="1805"/>
      <c r="AE1097" s="1805"/>
      <c r="AF1097" s="1805"/>
    </row>
    <row r="1098" spans="29:32" ht="15" hidden="1" customHeight="1">
      <c r="AC1098" s="1805"/>
      <c r="AD1098" s="1805"/>
      <c r="AE1098" s="1805"/>
      <c r="AF1098" s="1805"/>
    </row>
    <row r="1099" spans="29:32" ht="15" hidden="1" customHeight="1">
      <c r="AC1099" s="1805"/>
      <c r="AD1099" s="1805"/>
      <c r="AE1099" s="1805"/>
      <c r="AF1099" s="1805"/>
    </row>
    <row r="1100" spans="29:32" ht="15" hidden="1" customHeight="1">
      <c r="AC1100" s="1805"/>
      <c r="AD1100" s="1805"/>
      <c r="AE1100" s="1805"/>
      <c r="AF1100" s="1805"/>
    </row>
    <row r="1101" spans="29:32" ht="15" hidden="1" customHeight="1">
      <c r="AC1101" s="1805"/>
      <c r="AD1101" s="1805"/>
      <c r="AE1101" s="1805"/>
      <c r="AF1101" s="1805"/>
    </row>
    <row r="1102" spans="29:32" ht="15" hidden="1" customHeight="1">
      <c r="AC1102" s="1805"/>
      <c r="AD1102" s="1805"/>
      <c r="AE1102" s="1805"/>
      <c r="AF1102" s="1805"/>
    </row>
    <row r="1103" spans="29:32" ht="15" hidden="1" customHeight="1">
      <c r="AC1103" s="1805"/>
      <c r="AD1103" s="1805"/>
      <c r="AE1103" s="1805"/>
      <c r="AF1103" s="1805"/>
    </row>
    <row r="1104" spans="29:32" ht="15" hidden="1" customHeight="1">
      <c r="AC1104" s="1805"/>
      <c r="AD1104" s="1805"/>
      <c r="AE1104" s="1805"/>
      <c r="AF1104" s="1805"/>
    </row>
    <row r="1105" spans="29:32" ht="15" hidden="1" customHeight="1">
      <c r="AC1105" s="1805"/>
      <c r="AD1105" s="1805"/>
      <c r="AE1105" s="1805"/>
      <c r="AF1105" s="1805"/>
    </row>
    <row r="1106" spans="29:32" ht="15" hidden="1" customHeight="1">
      <c r="AC1106" s="1805"/>
      <c r="AD1106" s="1805"/>
      <c r="AE1106" s="1805"/>
      <c r="AF1106" s="1805"/>
    </row>
    <row r="1107" spans="29:32" ht="15" hidden="1" customHeight="1">
      <c r="AC1107" s="1805"/>
      <c r="AD1107" s="1805"/>
      <c r="AE1107" s="1805"/>
      <c r="AF1107" s="1805"/>
    </row>
    <row r="1108" spans="29:32" ht="15" hidden="1" customHeight="1">
      <c r="AC1108" s="1805"/>
      <c r="AD1108" s="1805"/>
      <c r="AE1108" s="1805"/>
      <c r="AF1108" s="1805"/>
    </row>
    <row r="1109" spans="29:32" ht="15" hidden="1" customHeight="1">
      <c r="AC1109" s="1805"/>
      <c r="AD1109" s="1805"/>
      <c r="AE1109" s="1805"/>
      <c r="AF1109" s="1805"/>
    </row>
    <row r="1110" spans="29:32" ht="15" hidden="1" customHeight="1">
      <c r="AC1110" s="1805"/>
      <c r="AD1110" s="1805"/>
      <c r="AE1110" s="1805"/>
      <c r="AF1110" s="1805"/>
    </row>
    <row r="1111" spans="29:32" ht="15" hidden="1" customHeight="1">
      <c r="AC1111" s="1805"/>
      <c r="AD1111" s="1805"/>
      <c r="AE1111" s="1805"/>
      <c r="AF1111" s="1805"/>
    </row>
    <row r="1112" spans="29:32" ht="15" hidden="1" customHeight="1">
      <c r="AC1112" s="1805"/>
      <c r="AD1112" s="1805"/>
      <c r="AE1112" s="1805"/>
      <c r="AF1112" s="1805"/>
    </row>
    <row r="1113" spans="29:32" ht="15" hidden="1" customHeight="1">
      <c r="AC1113" s="1805"/>
      <c r="AD1113" s="1805"/>
      <c r="AE1113" s="1805"/>
      <c r="AF1113" s="1805"/>
    </row>
    <row r="1114" spans="29:32" ht="15" hidden="1" customHeight="1">
      <c r="AC1114" s="1805"/>
      <c r="AD1114" s="1805"/>
      <c r="AE1114" s="1805"/>
      <c r="AF1114" s="1805"/>
    </row>
    <row r="1115" spans="29:32" ht="15" hidden="1" customHeight="1">
      <c r="AC1115" s="1805"/>
      <c r="AD1115" s="1805"/>
      <c r="AE1115" s="1805"/>
      <c r="AF1115" s="1805"/>
    </row>
    <row r="1116" spans="29:32" ht="15" hidden="1" customHeight="1">
      <c r="AC1116" s="1805"/>
      <c r="AD1116" s="1805"/>
      <c r="AE1116" s="1805"/>
      <c r="AF1116" s="1805"/>
    </row>
    <row r="1117" spans="29:32" ht="15" hidden="1" customHeight="1">
      <c r="AC1117" s="1805"/>
      <c r="AD1117" s="1805"/>
      <c r="AE1117" s="1805"/>
      <c r="AF1117" s="1805"/>
    </row>
    <row r="1118" spans="29:32" ht="15" hidden="1" customHeight="1">
      <c r="AC1118" s="1805"/>
      <c r="AD1118" s="1805"/>
      <c r="AE1118" s="1805"/>
      <c r="AF1118" s="1805"/>
    </row>
    <row r="1119" spans="29:32" ht="15" hidden="1" customHeight="1">
      <c r="AC1119" s="1805"/>
      <c r="AD1119" s="1805"/>
      <c r="AE1119" s="1805"/>
      <c r="AF1119" s="1805"/>
    </row>
    <row r="1120" spans="29:32" ht="15" hidden="1" customHeight="1">
      <c r="AC1120" s="1805"/>
      <c r="AD1120" s="1805"/>
      <c r="AE1120" s="1805"/>
      <c r="AF1120" s="1805"/>
    </row>
    <row r="1121" spans="29:32" ht="15" hidden="1" customHeight="1">
      <c r="AC1121" s="1805"/>
      <c r="AD1121" s="1805"/>
      <c r="AE1121" s="1805"/>
      <c r="AF1121" s="1805"/>
    </row>
    <row r="1122" spans="29:32" ht="15" hidden="1" customHeight="1">
      <c r="AC1122" s="1805"/>
      <c r="AD1122" s="1805"/>
      <c r="AE1122" s="1805"/>
      <c r="AF1122" s="1805"/>
    </row>
    <row r="1123" spans="29:32" ht="15" hidden="1" customHeight="1">
      <c r="AC1123" s="1805"/>
      <c r="AD1123" s="1805"/>
      <c r="AE1123" s="1805"/>
      <c r="AF1123" s="1805"/>
    </row>
    <row r="1124" spans="29:32" ht="15" hidden="1" customHeight="1">
      <c r="AC1124" s="1805"/>
      <c r="AD1124" s="1805"/>
      <c r="AE1124" s="1805"/>
      <c r="AF1124" s="1805"/>
    </row>
    <row r="1125" spans="29:32" ht="15" hidden="1" customHeight="1">
      <c r="AC1125" s="1805"/>
      <c r="AD1125" s="1805"/>
      <c r="AE1125" s="1805"/>
      <c r="AF1125" s="1805"/>
    </row>
    <row r="1126" spans="29:32" ht="15" hidden="1" customHeight="1">
      <c r="AC1126" s="1805"/>
      <c r="AD1126" s="1805"/>
      <c r="AE1126" s="1805"/>
      <c r="AF1126" s="1805"/>
    </row>
    <row r="1127" spans="29:32" ht="15" hidden="1" customHeight="1">
      <c r="AC1127" s="1805"/>
      <c r="AD1127" s="1805"/>
      <c r="AE1127" s="1805"/>
      <c r="AF1127" s="1805"/>
    </row>
    <row r="1128" spans="29:32" ht="15" hidden="1" customHeight="1">
      <c r="AC1128" s="1805"/>
      <c r="AD1128" s="1805"/>
      <c r="AE1128" s="1805"/>
      <c r="AF1128" s="1805"/>
    </row>
    <row r="1129" spans="29:32" ht="15" hidden="1" customHeight="1">
      <c r="AC1129" s="1805"/>
      <c r="AD1129" s="1805"/>
      <c r="AE1129" s="1805"/>
      <c r="AF1129" s="1805"/>
    </row>
    <row r="1130" spans="29:32" ht="15" hidden="1" customHeight="1">
      <c r="AC1130" s="1805"/>
      <c r="AD1130" s="1805"/>
      <c r="AE1130" s="1805"/>
      <c r="AF1130" s="1805"/>
    </row>
    <row r="1131" spans="29:32" ht="15" hidden="1" customHeight="1">
      <c r="AC1131" s="1805"/>
      <c r="AD1131" s="1805"/>
      <c r="AE1131" s="1805"/>
      <c r="AF1131" s="1805"/>
    </row>
    <row r="1132" spans="29:32" ht="15" hidden="1" customHeight="1">
      <c r="AC1132" s="1805"/>
      <c r="AD1132" s="1805"/>
      <c r="AE1132" s="1805"/>
      <c r="AF1132" s="1805"/>
    </row>
    <row r="1133" spans="29:32" ht="15" hidden="1" customHeight="1">
      <c r="AC1133" s="1805"/>
      <c r="AD1133" s="1805"/>
      <c r="AE1133" s="1805"/>
      <c r="AF1133" s="1805"/>
    </row>
    <row r="1134" spans="29:32" ht="15" hidden="1" customHeight="1">
      <c r="AC1134" s="1805"/>
      <c r="AD1134" s="1805"/>
      <c r="AE1134" s="1805"/>
      <c r="AF1134" s="1805"/>
    </row>
    <row r="1135" spans="29:32" ht="15" hidden="1" customHeight="1">
      <c r="AC1135" s="1805"/>
      <c r="AD1135" s="1805"/>
      <c r="AE1135" s="1805"/>
      <c r="AF1135" s="1805"/>
    </row>
    <row r="1136" spans="29:32" ht="15" hidden="1" customHeight="1">
      <c r="AC1136" s="1805"/>
      <c r="AD1136" s="1805"/>
      <c r="AE1136" s="1805"/>
      <c r="AF1136" s="1805"/>
    </row>
    <row r="1137" spans="29:32" ht="15" hidden="1" customHeight="1">
      <c r="AC1137" s="1805"/>
      <c r="AD1137" s="1805"/>
      <c r="AE1137" s="1805"/>
      <c r="AF1137" s="1805"/>
    </row>
    <row r="1138" spans="29:32" ht="15" hidden="1" customHeight="1">
      <c r="AC1138" s="1805"/>
      <c r="AD1138" s="1805"/>
      <c r="AE1138" s="1805"/>
      <c r="AF1138" s="1805"/>
    </row>
    <row r="1139" spans="29:32" ht="15" hidden="1" customHeight="1">
      <c r="AC1139" s="1805"/>
      <c r="AD1139" s="1805"/>
      <c r="AE1139" s="1805"/>
      <c r="AF1139" s="1805"/>
    </row>
    <row r="1140" spans="29:32" ht="15" hidden="1" customHeight="1">
      <c r="AC1140" s="1805"/>
      <c r="AD1140" s="1805"/>
      <c r="AE1140" s="1805"/>
      <c r="AF1140" s="1805"/>
    </row>
    <row r="1141" spans="29:32" ht="15" hidden="1" customHeight="1">
      <c r="AC1141" s="1805"/>
      <c r="AD1141" s="1805"/>
      <c r="AE1141" s="1805"/>
      <c r="AF1141" s="1805"/>
    </row>
    <row r="1142" spans="29:32" ht="15" hidden="1" customHeight="1">
      <c r="AC1142" s="1805"/>
      <c r="AD1142" s="1805"/>
      <c r="AE1142" s="1805"/>
      <c r="AF1142" s="1805"/>
    </row>
    <row r="1143" spans="29:32" ht="15" hidden="1" customHeight="1">
      <c r="AC1143" s="1805"/>
      <c r="AD1143" s="1805"/>
      <c r="AE1143" s="1805"/>
      <c r="AF1143" s="1805"/>
    </row>
    <row r="1144" spans="29:32" ht="15" hidden="1" customHeight="1">
      <c r="AC1144" s="1805"/>
      <c r="AD1144" s="1805"/>
      <c r="AE1144" s="1805"/>
      <c r="AF1144" s="1805"/>
    </row>
    <row r="1145" spans="29:32" ht="15" hidden="1" customHeight="1">
      <c r="AC1145" s="1805"/>
      <c r="AD1145" s="1805"/>
      <c r="AE1145" s="1805"/>
      <c r="AF1145" s="1805"/>
    </row>
    <row r="1146" spans="29:32" ht="15" hidden="1" customHeight="1">
      <c r="AC1146" s="1805"/>
      <c r="AD1146" s="1805"/>
      <c r="AE1146" s="1805"/>
      <c r="AF1146" s="1805"/>
    </row>
    <row r="1147" spans="29:32" ht="15" hidden="1" customHeight="1">
      <c r="AC1147" s="1805"/>
      <c r="AD1147" s="1805"/>
      <c r="AE1147" s="1805"/>
      <c r="AF1147" s="1805"/>
    </row>
    <row r="1148" spans="29:32" ht="15" hidden="1" customHeight="1">
      <c r="AC1148" s="1805"/>
      <c r="AD1148" s="1805"/>
      <c r="AE1148" s="1805"/>
      <c r="AF1148" s="1805"/>
    </row>
    <row r="1149" spans="29:32" ht="15" hidden="1" customHeight="1">
      <c r="AC1149" s="1805"/>
      <c r="AD1149" s="1805"/>
      <c r="AE1149" s="1805"/>
      <c r="AF1149" s="1805"/>
    </row>
    <row r="1150" spans="29:32" ht="15" hidden="1" customHeight="1">
      <c r="AC1150" s="1805"/>
      <c r="AD1150" s="1805"/>
      <c r="AE1150" s="1805"/>
      <c r="AF1150" s="1805"/>
    </row>
    <row r="1151" spans="29:32" ht="15" hidden="1" customHeight="1">
      <c r="AC1151" s="1805"/>
      <c r="AD1151" s="1805"/>
      <c r="AE1151" s="1805"/>
      <c r="AF1151" s="1805"/>
    </row>
    <row r="1152" spans="29:32" ht="15" hidden="1" customHeight="1"/>
    <row r="1153" ht="15" hidden="1" customHeight="1"/>
    <row r="1154" ht="15" hidden="1" customHeight="1"/>
    <row r="1155" ht="15" hidden="1" customHeight="1"/>
    <row r="1156" ht="15" hidden="1" customHeight="1"/>
    <row r="1157" ht="15" hidden="1" customHeight="1"/>
    <row r="1158" ht="15" hidden="1" customHeight="1"/>
  </sheetData>
  <mergeCells count="506">
    <mergeCell ref="C767:C770"/>
    <mergeCell ref="C771:C774"/>
    <mergeCell ref="E693:E694"/>
    <mergeCell ref="D813:D832"/>
    <mergeCell ref="C815:C816"/>
    <mergeCell ref="C817:C818"/>
    <mergeCell ref="C819:C820"/>
    <mergeCell ref="D788:D807"/>
    <mergeCell ref="C794:C795"/>
    <mergeCell ref="C695:C698"/>
    <mergeCell ref="E695:E696"/>
    <mergeCell ref="E697:E698"/>
    <mergeCell ref="C775:C778"/>
    <mergeCell ref="C759:C762"/>
    <mergeCell ref="D759:D782"/>
    <mergeCell ref="C763:C766"/>
    <mergeCell ref="E759:E760"/>
    <mergeCell ref="E761:E762"/>
    <mergeCell ref="E763:E764"/>
    <mergeCell ref="E765:E766"/>
    <mergeCell ref="E767:E768"/>
    <mergeCell ref="E769:E770"/>
    <mergeCell ref="E771:E772"/>
    <mergeCell ref="C751:C754"/>
    <mergeCell ref="D731:D754"/>
    <mergeCell ref="C788:C789"/>
    <mergeCell ref="E775:E776"/>
    <mergeCell ref="C907:F907"/>
    <mergeCell ref="C862:F862"/>
    <mergeCell ref="C864:F864"/>
    <mergeCell ref="C703:C706"/>
    <mergeCell ref="D703:D726"/>
    <mergeCell ref="C723:C726"/>
    <mergeCell ref="E725:E726"/>
    <mergeCell ref="C779:C782"/>
    <mergeCell ref="E779:E780"/>
    <mergeCell ref="E781:E782"/>
    <mergeCell ref="C790:C791"/>
    <mergeCell ref="C792:C793"/>
    <mergeCell ref="E777:E778"/>
    <mergeCell ref="C800:C801"/>
    <mergeCell ref="C802:C803"/>
    <mergeCell ref="C804:C805"/>
    <mergeCell ref="C886:F886"/>
    <mergeCell ref="C806:C807"/>
    <mergeCell ref="C809:D809"/>
    <mergeCell ref="C796:C797"/>
    <mergeCell ref="E809:F809"/>
    <mergeCell ref="E753:E754"/>
    <mergeCell ref="C821:C822"/>
    <mergeCell ref="C823:C824"/>
    <mergeCell ref="E596:E597"/>
    <mergeCell ref="E558:E559"/>
    <mergeCell ref="E590:E591"/>
    <mergeCell ref="E592:E593"/>
    <mergeCell ref="C675:C678"/>
    <mergeCell ref="C691:C694"/>
    <mergeCell ref="E691:E692"/>
    <mergeCell ref="C656:C657"/>
    <mergeCell ref="C658:C659"/>
    <mergeCell ref="C660:C661"/>
    <mergeCell ref="C662:C663"/>
    <mergeCell ref="C664:C665"/>
    <mergeCell ref="C666:C667"/>
    <mergeCell ref="C648:C649"/>
    <mergeCell ref="C747:C750"/>
    <mergeCell ref="E715:E716"/>
    <mergeCell ref="E717:E718"/>
    <mergeCell ref="C719:C722"/>
    <mergeCell ref="E749:E750"/>
    <mergeCell ref="E773:E774"/>
    <mergeCell ref="C644:D644"/>
    <mergeCell ref="E478:E479"/>
    <mergeCell ref="E480:E481"/>
    <mergeCell ref="E751:E752"/>
    <mergeCell ref="C743:C746"/>
    <mergeCell ref="E735:E736"/>
    <mergeCell ref="E703:E704"/>
    <mergeCell ref="E723:E724"/>
    <mergeCell ref="C731:C734"/>
    <mergeCell ref="C735:C738"/>
    <mergeCell ref="C739:C742"/>
    <mergeCell ref="E731:E732"/>
    <mergeCell ref="E733:E734"/>
    <mergeCell ref="E705:E706"/>
    <mergeCell ref="C707:C710"/>
    <mergeCell ref="E707:E708"/>
    <mergeCell ref="E709:E710"/>
    <mergeCell ref="C711:C714"/>
    <mergeCell ref="E711:E712"/>
    <mergeCell ref="E713:E714"/>
    <mergeCell ref="C715:C718"/>
    <mergeCell ref="C558:C561"/>
    <mergeCell ref="C679:C682"/>
    <mergeCell ref="C683:C686"/>
    <mergeCell ref="C687:C690"/>
    <mergeCell ref="C506:C509"/>
    <mergeCell ref="C387:C390"/>
    <mergeCell ref="D387:E387"/>
    <mergeCell ref="D388:E388"/>
    <mergeCell ref="D389:E389"/>
    <mergeCell ref="D390:E390"/>
    <mergeCell ref="E612:E613"/>
    <mergeCell ref="E586:E587"/>
    <mergeCell ref="C582:C585"/>
    <mergeCell ref="E582:E583"/>
    <mergeCell ref="E500:E501"/>
    <mergeCell ref="E556:E557"/>
    <mergeCell ref="C522:C525"/>
    <mergeCell ref="E522:E523"/>
    <mergeCell ref="E524:E525"/>
    <mergeCell ref="E542:E543"/>
    <mergeCell ref="E544:E545"/>
    <mergeCell ref="E594:E595"/>
    <mergeCell ref="E452:E453"/>
    <mergeCell ref="E602:E603"/>
    <mergeCell ref="E604:E605"/>
    <mergeCell ref="E606:E607"/>
    <mergeCell ref="E608:E609"/>
    <mergeCell ref="E598:E599"/>
    <mergeCell ref="D190:D192"/>
    <mergeCell ref="D670:F670"/>
    <mergeCell ref="E743:E744"/>
    <mergeCell ref="E745:E746"/>
    <mergeCell ref="E747:E748"/>
    <mergeCell ref="E737:E738"/>
    <mergeCell ref="E739:E740"/>
    <mergeCell ref="E741:E742"/>
    <mergeCell ref="E614:E615"/>
    <mergeCell ref="E644:F644"/>
    <mergeCell ref="D671:F671"/>
    <mergeCell ref="E719:E720"/>
    <mergeCell ref="E721:E722"/>
    <mergeCell ref="D648:D667"/>
    <mergeCell ref="E616:E617"/>
    <mergeCell ref="E679:E680"/>
    <mergeCell ref="E681:E682"/>
    <mergeCell ref="E683:E684"/>
    <mergeCell ref="E685:E686"/>
    <mergeCell ref="E687:E688"/>
    <mergeCell ref="E689:E690"/>
    <mergeCell ref="D675:D698"/>
    <mergeCell ref="E675:E676"/>
    <mergeCell ref="E677:E678"/>
    <mergeCell ref="AG4:AG5"/>
    <mergeCell ref="C296:C297"/>
    <mergeCell ref="C298:C299"/>
    <mergeCell ref="C300:C301"/>
    <mergeCell ref="D268:D270"/>
    <mergeCell ref="D271:D273"/>
    <mergeCell ref="C268:C273"/>
    <mergeCell ref="D274:D276"/>
    <mergeCell ref="D277:D279"/>
    <mergeCell ref="C274:C279"/>
    <mergeCell ref="C290:C291"/>
    <mergeCell ref="C292:C293"/>
    <mergeCell ref="C294:C295"/>
    <mergeCell ref="D280:D282"/>
    <mergeCell ref="D283:D285"/>
    <mergeCell ref="C280:C285"/>
    <mergeCell ref="D253:D255"/>
    <mergeCell ref="C250:C255"/>
    <mergeCell ref="C256:C261"/>
    <mergeCell ref="D262:D264"/>
    <mergeCell ref="D265:D267"/>
    <mergeCell ref="C262:C267"/>
    <mergeCell ref="D187:D189"/>
    <mergeCell ref="C187:C192"/>
    <mergeCell ref="C623:C624"/>
    <mergeCell ref="D623:D642"/>
    <mergeCell ref="C625:C626"/>
    <mergeCell ref="C627:C628"/>
    <mergeCell ref="C629:C630"/>
    <mergeCell ref="C631:C632"/>
    <mergeCell ref="C637:C638"/>
    <mergeCell ref="C614:C617"/>
    <mergeCell ref="C650:C651"/>
    <mergeCell ref="C652:C653"/>
    <mergeCell ref="AF4:AF5"/>
    <mergeCell ref="D843:E843"/>
    <mergeCell ref="D370:E370"/>
    <mergeCell ref="D369:E369"/>
    <mergeCell ref="D368:E368"/>
    <mergeCell ref="D367:E367"/>
    <mergeCell ref="C602:C605"/>
    <mergeCell ref="C606:C609"/>
    <mergeCell ref="C562:C565"/>
    <mergeCell ref="D193:D195"/>
    <mergeCell ref="D196:D198"/>
    <mergeCell ref="D232:D234"/>
    <mergeCell ref="D235:D237"/>
    <mergeCell ref="D256:D258"/>
    <mergeCell ref="D259:D261"/>
    <mergeCell ref="D362:E362"/>
    <mergeCell ref="C365:D365"/>
    <mergeCell ref="C594:C597"/>
    <mergeCell ref="C574:C577"/>
    <mergeCell ref="E574:E575"/>
    <mergeCell ref="E576:E577"/>
    <mergeCell ref="E588:E589"/>
    <mergeCell ref="E600:E601"/>
    <mergeCell ref="C586:C589"/>
    <mergeCell ref="C639:C640"/>
    <mergeCell ref="C641:C642"/>
    <mergeCell ref="C633:C634"/>
    <mergeCell ref="C635:C636"/>
    <mergeCell ref="C598:C601"/>
    <mergeCell ref="E560:E561"/>
    <mergeCell ref="C590:C593"/>
    <mergeCell ref="E562:E563"/>
    <mergeCell ref="E564:E565"/>
    <mergeCell ref="C570:C573"/>
    <mergeCell ref="D570:D617"/>
    <mergeCell ref="E570:E571"/>
    <mergeCell ref="E572:E573"/>
    <mergeCell ref="E584:E585"/>
    <mergeCell ref="C578:C581"/>
    <mergeCell ref="E578:E579"/>
    <mergeCell ref="E580:E581"/>
    <mergeCell ref="C610:C613"/>
    <mergeCell ref="E610:E611"/>
    <mergeCell ref="D518:D565"/>
    <mergeCell ref="E518:E519"/>
    <mergeCell ref="E520:E521"/>
    <mergeCell ref="C518:C521"/>
    <mergeCell ref="C554:C557"/>
    <mergeCell ref="E554:E555"/>
    <mergeCell ref="C546:C549"/>
    <mergeCell ref="E546:E547"/>
    <mergeCell ref="E548:E549"/>
    <mergeCell ref="C550:C553"/>
    <mergeCell ref="E550:E551"/>
    <mergeCell ref="E552:E553"/>
    <mergeCell ref="C538:C541"/>
    <mergeCell ref="E538:E539"/>
    <mergeCell ref="E540:E541"/>
    <mergeCell ref="C542:C545"/>
    <mergeCell ref="C526:C529"/>
    <mergeCell ref="E526:E527"/>
    <mergeCell ref="E528:E529"/>
    <mergeCell ref="C530:C533"/>
    <mergeCell ref="E530:E531"/>
    <mergeCell ref="E532:E533"/>
    <mergeCell ref="C534:C537"/>
    <mergeCell ref="E534:E535"/>
    <mergeCell ref="E536:E537"/>
    <mergeCell ref="C510:C513"/>
    <mergeCell ref="E510:E511"/>
    <mergeCell ref="E512:E513"/>
    <mergeCell ref="C498:C501"/>
    <mergeCell ref="E498:E499"/>
    <mergeCell ref="E454:E455"/>
    <mergeCell ref="E456:E457"/>
    <mergeCell ref="E458:E459"/>
    <mergeCell ref="C474:C477"/>
    <mergeCell ref="E474:E475"/>
    <mergeCell ref="E476:E477"/>
    <mergeCell ref="C478:C481"/>
    <mergeCell ref="C490:C493"/>
    <mergeCell ref="E490:E491"/>
    <mergeCell ref="E492:E493"/>
    <mergeCell ref="C482:C485"/>
    <mergeCell ref="E482:E483"/>
    <mergeCell ref="E484:E485"/>
    <mergeCell ref="C486:C489"/>
    <mergeCell ref="E486:E487"/>
    <mergeCell ref="E488:E489"/>
    <mergeCell ref="C502:C505"/>
    <mergeCell ref="E502:E503"/>
    <mergeCell ref="E504:E505"/>
    <mergeCell ref="C454:C457"/>
    <mergeCell ref="C458:C461"/>
    <mergeCell ref="D414:D461"/>
    <mergeCell ref="E414:E415"/>
    <mergeCell ref="E416:E417"/>
    <mergeCell ref="E418:E419"/>
    <mergeCell ref="E438:E439"/>
    <mergeCell ref="C434:C437"/>
    <mergeCell ref="C438:C441"/>
    <mergeCell ref="C442:C445"/>
    <mergeCell ref="C446:C449"/>
    <mergeCell ref="C450:C453"/>
    <mergeCell ref="C414:C417"/>
    <mergeCell ref="C418:C421"/>
    <mergeCell ref="C422:C425"/>
    <mergeCell ref="C426:C429"/>
    <mergeCell ref="C430:C433"/>
    <mergeCell ref="E430:E431"/>
    <mergeCell ref="E420:E421"/>
    <mergeCell ref="E422:E423"/>
    <mergeCell ref="E460:E461"/>
    <mergeCell ref="E434:E435"/>
    <mergeCell ref="E436:E437"/>
    <mergeCell ref="E450:E451"/>
    <mergeCell ref="C466:C469"/>
    <mergeCell ref="D466:D513"/>
    <mergeCell ref="E466:E467"/>
    <mergeCell ref="E432:E433"/>
    <mergeCell ref="E506:E507"/>
    <mergeCell ref="E508:E509"/>
    <mergeCell ref="C383:C386"/>
    <mergeCell ref="C494:C497"/>
    <mergeCell ref="E494:E495"/>
    <mergeCell ref="E496:E497"/>
    <mergeCell ref="E468:E469"/>
    <mergeCell ref="C470:C473"/>
    <mergeCell ref="E470:E471"/>
    <mergeCell ref="E472:E473"/>
    <mergeCell ref="D386:E386"/>
    <mergeCell ref="D385:E385"/>
    <mergeCell ref="E440:E441"/>
    <mergeCell ref="E442:E443"/>
    <mergeCell ref="E444:E445"/>
    <mergeCell ref="E446:E447"/>
    <mergeCell ref="E448:E449"/>
    <mergeCell ref="E424:E425"/>
    <mergeCell ref="E426:E427"/>
    <mergeCell ref="E428:E429"/>
    <mergeCell ref="C344:C347"/>
    <mergeCell ref="D344:E344"/>
    <mergeCell ref="D345:E345"/>
    <mergeCell ref="D346:E346"/>
    <mergeCell ref="D347:E347"/>
    <mergeCell ref="C356:C359"/>
    <mergeCell ref="D356:E356"/>
    <mergeCell ref="D357:E357"/>
    <mergeCell ref="D358:E358"/>
    <mergeCell ref="D359:E359"/>
    <mergeCell ref="C352:C355"/>
    <mergeCell ref="D352:E352"/>
    <mergeCell ref="D353:E353"/>
    <mergeCell ref="D354:E354"/>
    <mergeCell ref="D355:E355"/>
    <mergeCell ref="C348:C351"/>
    <mergeCell ref="D348:E348"/>
    <mergeCell ref="D349:E349"/>
    <mergeCell ref="D350:E350"/>
    <mergeCell ref="D351:E351"/>
    <mergeCell ref="D360:E360"/>
    <mergeCell ref="D361:E361"/>
    <mergeCell ref="D409:F409"/>
    <mergeCell ref="D410:F410"/>
    <mergeCell ref="D363:E363"/>
    <mergeCell ref="D391:E391"/>
    <mergeCell ref="D378:E378"/>
    <mergeCell ref="D377:E377"/>
    <mergeCell ref="D376:E376"/>
    <mergeCell ref="D375:E375"/>
    <mergeCell ref="D374:E374"/>
    <mergeCell ref="D373:E373"/>
    <mergeCell ref="D372:E372"/>
    <mergeCell ref="D371:E371"/>
    <mergeCell ref="E365:F365"/>
    <mergeCell ref="D394:E394"/>
    <mergeCell ref="D382:E382"/>
    <mergeCell ref="D381:E381"/>
    <mergeCell ref="D380:E380"/>
    <mergeCell ref="D379:E379"/>
    <mergeCell ref="D383:E383"/>
    <mergeCell ref="D384:E384"/>
    <mergeCell ref="D392:E392"/>
    <mergeCell ref="D393:E393"/>
    <mergeCell ref="C336:C339"/>
    <mergeCell ref="C340:C343"/>
    <mergeCell ref="D340:E340"/>
    <mergeCell ref="D341:E341"/>
    <mergeCell ref="D342:E342"/>
    <mergeCell ref="D343:E343"/>
    <mergeCell ref="D336:E336"/>
    <mergeCell ref="D337:E337"/>
    <mergeCell ref="D338:E338"/>
    <mergeCell ref="D339:E339"/>
    <mergeCell ref="C308:C309"/>
    <mergeCell ref="C310:C311"/>
    <mergeCell ref="C312:C313"/>
    <mergeCell ref="C314:C315"/>
    <mergeCell ref="C193:C198"/>
    <mergeCell ref="D199:D201"/>
    <mergeCell ref="D202:D204"/>
    <mergeCell ref="C199:C204"/>
    <mergeCell ref="C220:C225"/>
    <mergeCell ref="D220:D222"/>
    <mergeCell ref="D223:D225"/>
    <mergeCell ref="D226:D228"/>
    <mergeCell ref="D229:D231"/>
    <mergeCell ref="C226:C231"/>
    <mergeCell ref="C232:C237"/>
    <mergeCell ref="D238:D240"/>
    <mergeCell ref="D241:D243"/>
    <mergeCell ref="C238:C243"/>
    <mergeCell ref="D244:D246"/>
    <mergeCell ref="D247:D249"/>
    <mergeCell ref="C244:C249"/>
    <mergeCell ref="D250:D252"/>
    <mergeCell ref="O3:S3"/>
    <mergeCell ref="T3:AE3"/>
    <mergeCell ref="AA4:AA5"/>
    <mergeCell ref="AB4:AB5"/>
    <mergeCell ref="V4:V5"/>
    <mergeCell ref="AC4:AE4"/>
    <mergeCell ref="C120:C125"/>
    <mergeCell ref="O4:Q4"/>
    <mergeCell ref="R4:R5"/>
    <mergeCell ref="S4:S5"/>
    <mergeCell ref="D3:F5"/>
    <mergeCell ref="G4:G5"/>
    <mergeCell ref="W4:X4"/>
    <mergeCell ref="T4:U4"/>
    <mergeCell ref="Y4:Y5"/>
    <mergeCell ref="Z4:Z5"/>
    <mergeCell ref="B3:B5"/>
    <mergeCell ref="C3:C5"/>
    <mergeCell ref="H3:I3"/>
    <mergeCell ref="J3:N3"/>
    <mergeCell ref="H4:I4"/>
    <mergeCell ref="J4:L4"/>
    <mergeCell ref="M4:M5"/>
    <mergeCell ref="N4:N5"/>
    <mergeCell ref="C175:C180"/>
    <mergeCell ref="D145:D147"/>
    <mergeCell ref="D148:D150"/>
    <mergeCell ref="C145:C150"/>
    <mergeCell ref="D151:D153"/>
    <mergeCell ref="D154:D156"/>
    <mergeCell ref="C151:C156"/>
    <mergeCell ref="D163:D165"/>
    <mergeCell ref="D166:D168"/>
    <mergeCell ref="C163:C168"/>
    <mergeCell ref="D169:D171"/>
    <mergeCell ref="D172:D174"/>
    <mergeCell ref="C169:C174"/>
    <mergeCell ref="D175:D177"/>
    <mergeCell ref="D178:D180"/>
    <mergeCell ref="D157:D159"/>
    <mergeCell ref="D160:D162"/>
    <mergeCell ref="C157:C162"/>
    <mergeCell ref="C129:C134"/>
    <mergeCell ref="D139:D141"/>
    <mergeCell ref="D142:D144"/>
    <mergeCell ref="C139:C144"/>
    <mergeCell ref="C654:C655"/>
    <mergeCell ref="C360:C363"/>
    <mergeCell ref="C391:C394"/>
    <mergeCell ref="C379:C382"/>
    <mergeCell ref="C375:C378"/>
    <mergeCell ref="C371:C374"/>
    <mergeCell ref="C367:C370"/>
    <mergeCell ref="C205:C210"/>
    <mergeCell ref="D205:D207"/>
    <mergeCell ref="D208:D210"/>
    <mergeCell ref="D214:D216"/>
    <mergeCell ref="D217:D219"/>
    <mergeCell ref="C214:C219"/>
    <mergeCell ref="D181:D183"/>
    <mergeCell ref="D184:D186"/>
    <mergeCell ref="C181:C186"/>
    <mergeCell ref="C304:C305"/>
    <mergeCell ref="C306:C307"/>
    <mergeCell ref="C915:F915"/>
    <mergeCell ref="C910:F910"/>
    <mergeCell ref="C911:F911"/>
    <mergeCell ref="C914:F914"/>
    <mergeCell ref="C872:F872"/>
    <mergeCell ref="C873:F873"/>
    <mergeCell ref="C874:F874"/>
    <mergeCell ref="C875:F875"/>
    <mergeCell ref="C853:C854"/>
    <mergeCell ref="C857:C858"/>
    <mergeCell ref="C855:C856"/>
    <mergeCell ref="D853:E853"/>
    <mergeCell ref="D854:E854"/>
    <mergeCell ref="D856:E856"/>
    <mergeCell ref="C877:F877"/>
    <mergeCell ref="D855:E855"/>
    <mergeCell ref="C893:F893"/>
    <mergeCell ref="C892:F892"/>
    <mergeCell ref="C889:F889"/>
    <mergeCell ref="C888:F888"/>
    <mergeCell ref="C876:F876"/>
    <mergeCell ref="C878:F878"/>
    <mergeCell ref="C884:F884"/>
    <mergeCell ref="C885:F885"/>
    <mergeCell ref="C867:F867"/>
    <mergeCell ref="C798:C799"/>
    <mergeCell ref="C868:F868"/>
    <mergeCell ref="C871:F871"/>
    <mergeCell ref="D857:E857"/>
    <mergeCell ref="D858:E858"/>
    <mergeCell ref="E837:F837"/>
    <mergeCell ref="C848:C849"/>
    <mergeCell ref="D848:E848"/>
    <mergeCell ref="D849:E849"/>
    <mergeCell ref="D846:E846"/>
    <mergeCell ref="D847:E847"/>
    <mergeCell ref="D852:E852"/>
    <mergeCell ref="D841:F841"/>
    <mergeCell ref="C837:D837"/>
    <mergeCell ref="D845:E845"/>
    <mergeCell ref="C846:C847"/>
    <mergeCell ref="D844:E844"/>
    <mergeCell ref="C844:C845"/>
    <mergeCell ref="C825:C826"/>
    <mergeCell ref="C827:C828"/>
    <mergeCell ref="C829:C830"/>
    <mergeCell ref="C831:C832"/>
    <mergeCell ref="C813:C814"/>
  </mergeCells>
  <conditionalFormatting sqref="G911:H915 G917:H920 G923:H928 G922">
    <cfRule type="cellIs" dxfId="26" priority="27" stopIfTrue="1" operator="equal">
      <formula>"Fail"</formula>
    </cfRule>
    <cfRule type="cellIs" dxfId="25" priority="28" stopIfTrue="1" operator="equal">
      <formula>"Pass"</formula>
    </cfRule>
  </conditionalFormatting>
  <conditionalFormatting sqref="H922">
    <cfRule type="cellIs" dxfId="24" priority="2" stopIfTrue="1" operator="equal">
      <formula>"Fail"</formula>
    </cfRule>
    <cfRule type="cellIs" dxfId="23" priority="3" stopIfTrue="1" operator="equal">
      <formula>"Pass"</formula>
    </cfRule>
  </conditionalFormatting>
  <conditionalFormatting sqref="G1:AG1048576">
    <cfRule type="cellIs" dxfId="22" priority="1" stopIfTrue="1" operator="lessThan">
      <formula>0</formula>
    </cfRule>
  </conditionalFormatting>
  <dataValidations count="3">
    <dataValidation type="list" allowBlank="1" showInputMessage="1" showErrorMessage="1" sqref="E644 E809 E365 E837">
      <formula1>SlottingUsage</formula1>
    </dataValidation>
    <dataValidation type="list" allowBlank="1" showInputMessage="1" showErrorMessage="1" sqref="D671 D410 D841">
      <formula1>CurrencyMismatch</formula1>
    </dataValidation>
    <dataValidation type="list" allowBlank="1" showInputMessage="1" showErrorMessage="1" sqref="D409 D670">
      <formula1>Jurisdiction</formula1>
    </dataValidation>
  </dataValidations>
  <pageMargins left="0.70866141732283472" right="0.70866141732283472" top="0.74803149606299213" bottom="0.74803149606299213" header="0.31496062992125984" footer="0.31496062992125984"/>
  <pageSetup paperSize="9" scale="50" fitToHeight="0" orientation="landscape" r:id="rId1"/>
  <headerFooter>
    <oddHeader>&amp;L&amp;"Segoe UI,Bold"&amp;14Basel Committee on Banking Supervision&amp;C&amp;14&amp;F
&amp;A&amp;R&amp;"Segoe UI,Bold"&amp;14Confidential when completed</oddHeader>
    <oddFooter>&amp;L&amp;14&amp;D  &amp;T&amp;R&amp;14Page &amp;P of &amp;N</oddFooter>
  </headerFooter>
  <rowBreaks count="25" manualBreakCount="25">
    <brk id="73" max="33" man="1"/>
    <brk id="102" max="33" man="1"/>
    <brk id="135" max="33" man="1"/>
    <brk id="174" max="33" man="1"/>
    <brk id="211" max="33" man="1"/>
    <brk id="249" max="33" man="1"/>
    <brk id="286" max="33" man="1"/>
    <brk id="316" max="33" man="1"/>
    <brk id="355" max="33" man="1"/>
    <brk id="395" max="33" man="1"/>
    <brk id="425" max="33" man="1"/>
    <brk id="462" max="33" man="1"/>
    <brk id="505" max="33" man="1"/>
    <brk id="549" max="33" man="1"/>
    <brk id="593" max="33" man="1"/>
    <brk id="618" max="16383" man="1"/>
    <brk id="644" max="33" man="1"/>
    <brk id="671" max="33" man="1"/>
    <brk id="699" max="33" man="1"/>
    <brk id="727" max="33" man="1"/>
    <brk id="755" max="33" man="1"/>
    <brk id="783" max="33" man="1"/>
    <brk id="809" max="33" man="1"/>
    <brk id="839" max="33" man="1"/>
    <brk id="864" max="33" man="1"/>
  </rowBreaks>
  <colBreaks count="3" manualBreakCount="3">
    <brk id="14" max="928" man="1"/>
    <brk id="19" max="928" man="1"/>
    <brk id="28" max="928"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CC99"/>
  </sheetPr>
  <dimension ref="A1:X2578"/>
  <sheetViews>
    <sheetView zoomScale="75" zoomScaleNormal="75" workbookViewId="0">
      <pane xSplit="2" ySplit="1" topLeftCell="C2" activePane="bottomRight" state="frozen"/>
      <selection pane="topRight"/>
      <selection pane="bottomLeft"/>
      <selection pane="bottomRight"/>
    </sheetView>
  </sheetViews>
  <sheetFormatPr defaultColWidth="0" defaultRowHeight="14.25" zeroHeight="1"/>
  <cols>
    <col min="1" max="1" width="1.7109375" style="1116" customWidth="1"/>
    <col min="2" max="2" width="96.7109375" style="1106" customWidth="1"/>
    <col min="3" max="3" width="25.85546875" style="1106" customWidth="1"/>
    <col min="4" max="16" width="16.7109375" style="1106" customWidth="1"/>
    <col min="17" max="17" width="1.7109375" style="1117" customWidth="1"/>
    <col min="18" max="24" width="0" hidden="1" customWidth="1"/>
    <col min="25" max="16384" width="9.140625" hidden="1"/>
  </cols>
  <sheetData>
    <row r="1" spans="1:18" s="1407" customFormat="1" ht="30.75">
      <c r="A1" s="2298" t="s">
        <v>1498</v>
      </c>
      <c r="B1" s="569"/>
      <c r="C1" s="592"/>
      <c r="D1" s="592"/>
      <c r="E1" s="592"/>
      <c r="F1" s="1057" t="str">
        <f>CONCATENATE("Reporting unit: ", 'General Info'!$C$47, " ", 'General Info'!$C$46)</f>
        <v xml:space="preserve">Reporting unit: 1 </v>
      </c>
      <c r="G1" s="592"/>
      <c r="H1" s="592"/>
      <c r="I1" s="592"/>
      <c r="J1" s="592"/>
      <c r="K1" s="592"/>
      <c r="Q1" s="1409"/>
    </row>
    <row r="2" spans="1:18" s="1432" customFormat="1" ht="60" customHeight="1">
      <c r="A2" s="1452" t="s">
        <v>1499</v>
      </c>
      <c r="B2" s="2303"/>
      <c r="C2" s="1434"/>
      <c r="D2" s="1434"/>
      <c r="E2" s="2304"/>
      <c r="Q2" s="1433"/>
    </row>
    <row r="3" spans="1:18" s="1106" customFormat="1" ht="45" customHeight="1">
      <c r="A3" s="1452" t="s">
        <v>1778</v>
      </c>
      <c r="B3" s="1473"/>
      <c r="C3" s="1174"/>
      <c r="D3" s="1174"/>
      <c r="E3" s="1174"/>
      <c r="F3" s="1174"/>
      <c r="G3" s="1174"/>
      <c r="H3" s="1174"/>
      <c r="I3" s="1174"/>
      <c r="J3" s="1174"/>
      <c r="K3" s="966"/>
      <c r="Q3" s="1117"/>
    </row>
    <row r="4" spans="1:18" s="1106" customFormat="1" ht="105" customHeight="1">
      <c r="A4" s="600"/>
      <c r="B4" s="1489"/>
      <c r="C4" s="1517" t="s">
        <v>1500</v>
      </c>
      <c r="D4" s="1517" t="s">
        <v>1668</v>
      </c>
      <c r="E4" s="2231" t="s">
        <v>1502</v>
      </c>
      <c r="F4" s="2220"/>
      <c r="G4" s="2220"/>
      <c r="H4" s="2220"/>
      <c r="I4" s="2220"/>
      <c r="J4" s="2220"/>
      <c r="K4" s="2220"/>
      <c r="L4" s="2220"/>
      <c r="Q4" s="1117"/>
    </row>
    <row r="5" spans="1:18" s="1106" customFormat="1" ht="28.5">
      <c r="A5" s="600"/>
      <c r="B5" s="1480" t="s">
        <v>1503</v>
      </c>
      <c r="C5" s="412"/>
      <c r="D5" s="412"/>
      <c r="E5" s="413"/>
      <c r="F5" s="2220"/>
      <c r="G5" s="2220"/>
      <c r="H5" s="2220"/>
      <c r="I5" s="2220"/>
      <c r="J5" s="2220"/>
      <c r="K5" s="2220"/>
      <c r="L5" s="2220"/>
      <c r="Q5" s="1117"/>
    </row>
    <row r="6" spans="1:18" s="1106" customFormat="1" ht="15" customHeight="1">
      <c r="A6" s="600"/>
      <c r="B6" s="2224" t="s">
        <v>1547</v>
      </c>
      <c r="C6" s="57"/>
      <c r="D6" s="57"/>
      <c r="E6" s="103"/>
      <c r="F6" s="2220"/>
      <c r="G6" s="2220"/>
      <c r="H6" s="2220"/>
      <c r="I6" s="2220"/>
      <c r="J6" s="2220"/>
      <c r="K6" s="2220"/>
      <c r="L6" s="2220"/>
      <c r="Q6" s="1117"/>
    </row>
    <row r="7" spans="1:18" s="1106" customFormat="1" ht="30" customHeight="1">
      <c r="A7" s="600"/>
      <c r="B7" s="2224" t="s">
        <v>1545</v>
      </c>
      <c r="C7" s="57"/>
      <c r="D7" s="57"/>
      <c r="E7" s="103"/>
      <c r="F7" s="2220"/>
      <c r="G7" s="2220"/>
      <c r="H7" s="2220"/>
      <c r="I7" s="2220"/>
      <c r="J7" s="2220"/>
      <c r="K7" s="2220"/>
      <c r="L7" s="2220"/>
      <c r="Q7" s="1117"/>
    </row>
    <row r="8" spans="1:18" s="1106" customFormat="1" ht="30" customHeight="1">
      <c r="A8" s="600"/>
      <c r="B8" s="2224" t="s">
        <v>1546</v>
      </c>
      <c r="C8" s="57"/>
      <c r="D8" s="57"/>
      <c r="E8" s="103"/>
      <c r="F8" s="2220"/>
      <c r="G8" s="2220"/>
      <c r="H8" s="2220"/>
      <c r="I8" s="2220"/>
      <c r="J8" s="2220"/>
      <c r="K8" s="2220"/>
      <c r="L8" s="2220"/>
      <c r="Q8" s="1117"/>
    </row>
    <row r="9" spans="1:18" s="1106" customFormat="1" ht="30" customHeight="1">
      <c r="A9" s="600"/>
      <c r="B9" s="2224" t="s">
        <v>1504</v>
      </c>
      <c r="C9" s="1486"/>
      <c r="D9" s="1486"/>
      <c r="E9" s="1486"/>
      <c r="F9" s="2220"/>
      <c r="G9" s="2220"/>
      <c r="H9" s="2220"/>
      <c r="I9" s="2220"/>
      <c r="J9" s="2220"/>
      <c r="K9" s="2220"/>
      <c r="L9" s="2220"/>
      <c r="Q9" s="1117"/>
    </row>
    <row r="10" spans="1:18" s="1106" customFormat="1" ht="15" customHeight="1">
      <c r="A10" s="600"/>
      <c r="B10" s="1490" t="s">
        <v>1505</v>
      </c>
      <c r="C10" s="57"/>
      <c r="D10" s="57"/>
      <c r="E10" s="103"/>
      <c r="F10" s="2220"/>
      <c r="G10" s="2220"/>
      <c r="H10" s="2220"/>
      <c r="I10" s="2220"/>
      <c r="J10" s="2220"/>
      <c r="K10" s="2220"/>
      <c r="L10" s="2220"/>
      <c r="Q10" s="1117"/>
    </row>
    <row r="11" spans="1:18" s="1106" customFormat="1" ht="15" customHeight="1">
      <c r="A11" s="600"/>
      <c r="B11" s="1491" t="s">
        <v>1506</v>
      </c>
      <c r="C11" s="52"/>
      <c r="D11" s="52"/>
      <c r="E11" s="476"/>
      <c r="F11" s="2220"/>
      <c r="G11" s="2220"/>
      <c r="H11" s="2220"/>
      <c r="I11" s="2220"/>
      <c r="J11" s="2220"/>
      <c r="K11" s="2220"/>
      <c r="L11" s="2220"/>
      <c r="Q11" s="1117"/>
    </row>
    <row r="12" spans="1:18" s="1106" customFormat="1" ht="60" customHeight="1">
      <c r="A12" s="1452" t="s">
        <v>1833</v>
      </c>
      <c r="B12" s="1473"/>
      <c r="C12" s="1174"/>
      <c r="D12" s="1174"/>
      <c r="E12" s="1174"/>
      <c r="F12" s="1174"/>
      <c r="G12" s="1174"/>
      <c r="H12" s="1174"/>
      <c r="I12" s="1174"/>
      <c r="J12" s="1174"/>
      <c r="K12" s="966"/>
      <c r="Q12" s="1117"/>
    </row>
    <row r="13" spans="1:18" s="1106" customFormat="1" ht="105" customHeight="1">
      <c r="A13" s="600"/>
      <c r="B13" s="1489"/>
      <c r="C13" s="1517" t="s">
        <v>1500</v>
      </c>
      <c r="D13" s="1517" t="s">
        <v>1501</v>
      </c>
      <c r="E13" s="2231" t="s">
        <v>1715</v>
      </c>
      <c r="F13" s="2231" t="s">
        <v>1716</v>
      </c>
      <c r="G13" s="2231" t="s">
        <v>1714</v>
      </c>
      <c r="H13" s="2231" t="s">
        <v>1507</v>
      </c>
      <c r="I13" s="2220"/>
      <c r="J13" s="2220"/>
      <c r="K13" s="2220"/>
      <c r="L13" s="2220"/>
      <c r="M13" s="2220"/>
      <c r="N13" s="2220"/>
      <c r="Q13" s="1117"/>
      <c r="R13" s="1117"/>
    </row>
    <row r="14" spans="1:18" s="1106" customFormat="1" ht="15" customHeight="1">
      <c r="A14" s="600"/>
      <c r="B14" s="1480" t="s">
        <v>1503</v>
      </c>
      <c r="C14" s="412"/>
      <c r="D14" s="412"/>
      <c r="E14" s="2301"/>
      <c r="F14" s="2301"/>
      <c r="G14" s="2301"/>
      <c r="H14" s="2299"/>
      <c r="I14" s="2220"/>
      <c r="J14" s="2220"/>
      <c r="K14" s="2220"/>
      <c r="L14" s="2220"/>
      <c r="M14" s="2220"/>
      <c r="N14" s="2220"/>
      <c r="Q14" s="1117"/>
      <c r="R14" s="1117"/>
    </row>
    <row r="15" spans="1:18" s="1106" customFormat="1" ht="15" customHeight="1">
      <c r="A15" s="600"/>
      <c r="B15" s="2224" t="s">
        <v>1547</v>
      </c>
      <c r="C15" s="57"/>
      <c r="D15" s="57"/>
      <c r="E15" s="2301"/>
      <c r="F15" s="2301"/>
      <c r="G15" s="2301"/>
      <c r="H15" s="2299"/>
      <c r="I15" s="2220"/>
      <c r="J15" s="2220"/>
      <c r="K15" s="2220"/>
      <c r="L15" s="2220"/>
      <c r="M15" s="2220"/>
      <c r="N15" s="2220"/>
      <c r="Q15" s="1117"/>
      <c r="R15" s="1117"/>
    </row>
    <row r="16" spans="1:18" s="1106" customFormat="1" ht="30" customHeight="1">
      <c r="A16" s="600"/>
      <c r="B16" s="2224" t="s">
        <v>1545</v>
      </c>
      <c r="C16" s="57"/>
      <c r="D16" s="57"/>
      <c r="E16" s="2301"/>
      <c r="F16" s="2301"/>
      <c r="G16" s="2301"/>
      <c r="H16" s="2299"/>
      <c r="I16" s="2220"/>
      <c r="J16" s="2220"/>
      <c r="K16" s="2220"/>
      <c r="L16" s="2220"/>
      <c r="M16" s="2220"/>
      <c r="N16" s="2220"/>
      <c r="Q16" s="1117"/>
      <c r="R16" s="1117"/>
    </row>
    <row r="17" spans="1:18" s="1106" customFormat="1" ht="30" customHeight="1">
      <c r="A17" s="600"/>
      <c r="B17" s="2224" t="s">
        <v>1546</v>
      </c>
      <c r="C17" s="57"/>
      <c r="D17" s="57"/>
      <c r="E17" s="2301"/>
      <c r="F17" s="2301"/>
      <c r="G17" s="2301"/>
      <c r="H17" s="2299"/>
      <c r="I17" s="2220"/>
      <c r="J17" s="2220"/>
      <c r="K17" s="2220"/>
      <c r="L17" s="2220"/>
      <c r="M17" s="2220"/>
      <c r="N17" s="2220"/>
      <c r="Q17" s="1117"/>
      <c r="R17" s="1117"/>
    </row>
    <row r="18" spans="1:18" s="1106" customFormat="1" ht="30" customHeight="1">
      <c r="A18" s="600"/>
      <c r="B18" s="2224" t="s">
        <v>1504</v>
      </c>
      <c r="C18" s="1486"/>
      <c r="D18" s="1486"/>
      <c r="E18" s="1486"/>
      <c r="F18" s="1486"/>
      <c r="G18" s="1486"/>
      <c r="H18" s="1486"/>
      <c r="I18" s="2220"/>
      <c r="J18" s="2220"/>
      <c r="K18" s="2220"/>
      <c r="L18" s="2220"/>
      <c r="M18" s="2220"/>
      <c r="N18" s="2220"/>
      <c r="Q18" s="1117"/>
      <c r="R18" s="1117"/>
    </row>
    <row r="19" spans="1:18" s="1106" customFormat="1" ht="15" customHeight="1">
      <c r="A19" s="600"/>
      <c r="B19" s="1490" t="s">
        <v>1505</v>
      </c>
      <c r="C19" s="57"/>
      <c r="D19" s="57"/>
      <c r="E19" s="2301"/>
      <c r="F19" s="2301"/>
      <c r="G19" s="2301"/>
      <c r="H19" s="2299"/>
      <c r="I19" s="2220"/>
      <c r="J19" s="2220"/>
      <c r="K19" s="2220"/>
      <c r="L19" s="2220"/>
      <c r="M19" s="2220"/>
      <c r="N19" s="2220"/>
      <c r="Q19" s="1117"/>
      <c r="R19" s="1117"/>
    </row>
    <row r="20" spans="1:18" s="1106" customFormat="1" ht="15" customHeight="1">
      <c r="A20" s="600"/>
      <c r="B20" s="1490" t="s">
        <v>1506</v>
      </c>
      <c r="C20" s="57"/>
      <c r="D20" s="57"/>
      <c r="E20" s="2301"/>
      <c r="F20" s="2301"/>
      <c r="G20" s="2301"/>
      <c r="H20" s="2299"/>
      <c r="I20" s="2220"/>
      <c r="J20" s="2220"/>
      <c r="K20" s="2220"/>
      <c r="L20" s="2220"/>
      <c r="M20" s="2220"/>
      <c r="N20" s="2220"/>
      <c r="Q20" s="1117"/>
      <c r="R20" s="1117"/>
    </row>
    <row r="21" spans="1:18" s="1106" customFormat="1" ht="15" customHeight="1">
      <c r="A21" s="600"/>
      <c r="B21" s="1478" t="s">
        <v>1508</v>
      </c>
      <c r="C21" s="1505"/>
      <c r="D21" s="1505"/>
      <c r="E21" s="1505"/>
      <c r="F21" s="1505"/>
      <c r="G21" s="1505"/>
      <c r="H21" s="1505"/>
      <c r="I21" s="2220"/>
      <c r="J21" s="2220"/>
      <c r="K21" s="2220"/>
      <c r="L21" s="2220"/>
      <c r="M21" s="2220"/>
      <c r="N21" s="2220"/>
      <c r="O21" s="2220"/>
      <c r="Q21" s="1117"/>
      <c r="R21" s="1117"/>
    </row>
    <row r="22" spans="1:18" s="1106" customFormat="1" ht="15" customHeight="1">
      <c r="A22" s="600"/>
      <c r="B22" s="1490" t="s">
        <v>1509</v>
      </c>
      <c r="C22" s="57"/>
      <c r="D22" s="57"/>
      <c r="E22" s="2301"/>
      <c r="F22" s="2301"/>
      <c r="G22" s="2301"/>
      <c r="H22" s="2299"/>
      <c r="I22" s="2220"/>
      <c r="J22" s="2220"/>
      <c r="K22" s="2220"/>
      <c r="L22" s="2220"/>
      <c r="M22" s="2220"/>
      <c r="N22" s="2220"/>
      <c r="O22" s="2220"/>
      <c r="Q22" s="1117"/>
      <c r="R22" s="1117"/>
    </row>
    <row r="23" spans="1:18" s="1106" customFormat="1" ht="15" customHeight="1">
      <c r="A23" s="600"/>
      <c r="B23" s="1490" t="s">
        <v>1510</v>
      </c>
      <c r="C23" s="57"/>
      <c r="D23" s="57"/>
      <c r="E23" s="2301"/>
      <c r="F23" s="2301"/>
      <c r="G23" s="2301"/>
      <c r="H23" s="2299"/>
      <c r="I23" s="2220"/>
      <c r="J23" s="2220"/>
      <c r="K23" s="2220"/>
      <c r="L23" s="2220"/>
      <c r="M23" s="2220"/>
      <c r="N23" s="2220"/>
      <c r="O23" s="2220"/>
      <c r="Q23" s="1117"/>
      <c r="R23" s="1117"/>
    </row>
    <row r="24" spans="1:18" s="1106" customFormat="1" ht="15" customHeight="1">
      <c r="A24" s="600"/>
      <c r="B24" s="1490" t="s">
        <v>1511</v>
      </c>
      <c r="C24" s="57"/>
      <c r="D24" s="57"/>
      <c r="E24" s="2301"/>
      <c r="F24" s="2301"/>
      <c r="G24" s="2301"/>
      <c r="H24" s="2299"/>
      <c r="I24" s="2220"/>
      <c r="J24" s="2220"/>
      <c r="K24" s="2220"/>
      <c r="L24" s="2220"/>
      <c r="M24" s="2220"/>
      <c r="N24" s="2220"/>
      <c r="O24" s="2220"/>
      <c r="Q24" s="1117"/>
      <c r="R24" s="1117"/>
    </row>
    <row r="25" spans="1:18" s="1106" customFormat="1" ht="15" customHeight="1">
      <c r="A25" s="600"/>
      <c r="B25" s="1490" t="s">
        <v>1512</v>
      </c>
      <c r="C25" s="57"/>
      <c r="D25" s="57"/>
      <c r="E25" s="2301"/>
      <c r="F25" s="2301"/>
      <c r="G25" s="2301"/>
      <c r="H25" s="2299"/>
      <c r="I25" s="2220"/>
      <c r="J25" s="2220"/>
      <c r="K25" s="2220"/>
      <c r="L25" s="2220"/>
      <c r="M25" s="2220"/>
      <c r="N25" s="2220"/>
      <c r="O25" s="2220"/>
      <c r="Q25" s="1117"/>
      <c r="R25" s="1117"/>
    </row>
    <row r="26" spans="1:18" s="1106" customFormat="1" ht="15" customHeight="1">
      <c r="A26" s="600"/>
      <c r="B26" s="1491" t="s">
        <v>1513</v>
      </c>
      <c r="C26" s="52"/>
      <c r="D26" s="52"/>
      <c r="E26" s="2070"/>
      <c r="F26" s="2070"/>
      <c r="G26" s="2070"/>
      <c r="H26" s="2300"/>
      <c r="I26" s="2220"/>
      <c r="J26" s="2220"/>
      <c r="K26" s="2220"/>
      <c r="L26" s="2220"/>
      <c r="M26" s="2220"/>
      <c r="N26" s="2220"/>
      <c r="O26" s="2220"/>
      <c r="Q26" s="1117"/>
      <c r="R26" s="1117"/>
    </row>
    <row r="27" spans="1:18" s="1106" customFormat="1" ht="60" customHeight="1">
      <c r="A27" s="1452" t="s">
        <v>1832</v>
      </c>
      <c r="B27" s="1473"/>
      <c r="C27" s="1174"/>
      <c r="D27" s="1174"/>
      <c r="E27" s="1174"/>
      <c r="F27" s="1174"/>
      <c r="G27" s="1174"/>
      <c r="H27" s="1174"/>
      <c r="I27" s="1174"/>
      <c r="J27" s="1174"/>
      <c r="K27" s="966"/>
      <c r="Q27" s="1117"/>
    </row>
    <row r="28" spans="1:18" s="1106" customFormat="1" ht="90" customHeight="1">
      <c r="A28" s="600"/>
      <c r="B28" s="1489"/>
      <c r="C28" s="1517" t="s">
        <v>1514</v>
      </c>
      <c r="D28" s="1517" t="s">
        <v>1515</v>
      </c>
      <c r="E28" s="1517" t="s">
        <v>1516</v>
      </c>
      <c r="F28" s="1517" t="s">
        <v>1517</v>
      </c>
      <c r="G28" s="2231" t="s">
        <v>1518</v>
      </c>
      <c r="H28" s="2220"/>
      <c r="I28" s="2220"/>
      <c r="J28" s="2220"/>
      <c r="K28" s="2220"/>
      <c r="L28" s="2220"/>
      <c r="M28" s="2220"/>
      <c r="N28" s="2220"/>
      <c r="Q28" s="1117"/>
    </row>
    <row r="29" spans="1:18" s="1106" customFormat="1" ht="30.75" customHeight="1">
      <c r="A29" s="600"/>
      <c r="B29" s="1480" t="s">
        <v>1503</v>
      </c>
      <c r="C29" s="412"/>
      <c r="D29" s="412"/>
      <c r="E29" s="412"/>
      <c r="F29" s="412"/>
      <c r="G29" s="413"/>
      <c r="H29" s="2220"/>
      <c r="I29" s="2220"/>
      <c r="J29" s="2220"/>
      <c r="K29" s="2220"/>
      <c r="L29" s="2220"/>
      <c r="M29" s="2220"/>
      <c r="N29" s="2220"/>
      <c r="Q29" s="1117"/>
    </row>
    <row r="30" spans="1:18" s="1106" customFormat="1" ht="15" customHeight="1">
      <c r="A30" s="600"/>
      <c r="B30" s="2224" t="s">
        <v>1547</v>
      </c>
      <c r="C30" s="57"/>
      <c r="D30" s="57"/>
      <c r="E30" s="57"/>
      <c r="F30" s="57"/>
      <c r="G30" s="103"/>
      <c r="H30" s="2220"/>
      <c r="I30" s="2220"/>
      <c r="J30" s="2220"/>
      <c r="K30" s="2220"/>
      <c r="L30" s="2220"/>
      <c r="M30" s="2220"/>
      <c r="N30" s="2220"/>
      <c r="Q30" s="1117"/>
    </row>
    <row r="31" spans="1:18" s="1106" customFormat="1" ht="30" customHeight="1">
      <c r="A31" s="600"/>
      <c r="B31" s="2224" t="s">
        <v>1545</v>
      </c>
      <c r="C31" s="57"/>
      <c r="D31" s="1505"/>
      <c r="E31" s="57"/>
      <c r="F31" s="57"/>
      <c r="G31" s="103"/>
      <c r="H31" s="2220"/>
      <c r="I31" s="2220"/>
      <c r="J31" s="2220"/>
      <c r="K31" s="2220"/>
      <c r="L31" s="2220"/>
      <c r="M31" s="2220"/>
      <c r="N31" s="2220"/>
      <c r="Q31" s="1117"/>
    </row>
    <row r="32" spans="1:18" s="1106" customFormat="1" ht="30" customHeight="1">
      <c r="A32" s="600"/>
      <c r="B32" s="2224" t="s">
        <v>1554</v>
      </c>
      <c r="C32" s="57"/>
      <c r="D32" s="1505"/>
      <c r="E32" s="57"/>
      <c r="F32" s="57"/>
      <c r="G32" s="103"/>
      <c r="H32" s="2220"/>
      <c r="I32" s="2220"/>
      <c r="J32" s="2220"/>
      <c r="K32" s="2220"/>
      <c r="L32" s="2220"/>
      <c r="M32" s="2220"/>
      <c r="N32" s="2220"/>
      <c r="Q32" s="1117"/>
    </row>
    <row r="33" spans="1:17" s="1106" customFormat="1" ht="30" customHeight="1">
      <c r="A33" s="600"/>
      <c r="B33" s="2224" t="s">
        <v>1504</v>
      </c>
      <c r="C33" s="1505"/>
      <c r="D33" s="1505"/>
      <c r="E33" s="1505"/>
      <c r="F33" s="1505"/>
      <c r="G33" s="1505"/>
      <c r="H33" s="2220"/>
      <c r="I33" s="2220"/>
      <c r="J33" s="2220"/>
      <c r="K33" s="2220"/>
      <c r="L33" s="2220"/>
      <c r="M33" s="2220"/>
      <c r="N33" s="2220"/>
      <c r="Q33" s="1117"/>
    </row>
    <row r="34" spans="1:17" s="1106" customFormat="1" ht="15" customHeight="1">
      <c r="A34" s="600"/>
      <c r="B34" s="1490" t="s">
        <v>1505</v>
      </c>
      <c r="C34" s="57"/>
      <c r="D34" s="57"/>
      <c r="E34" s="57"/>
      <c r="F34" s="57"/>
      <c r="G34" s="103"/>
      <c r="H34" s="2220"/>
      <c r="I34" s="2220"/>
      <c r="J34" s="2220"/>
      <c r="K34" s="2220"/>
      <c r="L34" s="2220"/>
      <c r="M34" s="2220"/>
      <c r="N34" s="2220"/>
      <c r="Q34" s="1117"/>
    </row>
    <row r="35" spans="1:17" s="1106" customFormat="1" ht="15" customHeight="1">
      <c r="A35" s="600"/>
      <c r="B35" s="1490" t="s">
        <v>1506</v>
      </c>
      <c r="C35" s="57"/>
      <c r="D35" s="57"/>
      <c r="E35" s="57"/>
      <c r="F35" s="57"/>
      <c r="G35" s="103"/>
      <c r="H35" s="2220"/>
      <c r="I35" s="2220"/>
      <c r="J35" s="2220"/>
      <c r="K35" s="2220"/>
      <c r="L35" s="2220"/>
      <c r="M35" s="2220"/>
      <c r="N35" s="2220"/>
      <c r="Q35" s="1117"/>
    </row>
    <row r="36" spans="1:17" s="1106" customFormat="1" ht="15" customHeight="1">
      <c r="A36" s="600"/>
      <c r="B36" s="1478" t="s">
        <v>1508</v>
      </c>
      <c r="C36" s="1505"/>
      <c r="D36" s="1505"/>
      <c r="E36" s="1505"/>
      <c r="F36" s="1505"/>
      <c r="G36" s="1505"/>
      <c r="H36" s="2220"/>
      <c r="I36" s="2220"/>
      <c r="J36" s="2220"/>
      <c r="K36" s="2220"/>
      <c r="L36" s="2220"/>
      <c r="M36" s="2220"/>
      <c r="N36" s="2220"/>
      <c r="Q36" s="1117"/>
    </row>
    <row r="37" spans="1:17" s="1106" customFormat="1" ht="15" customHeight="1">
      <c r="A37" s="600"/>
      <c r="B37" s="1490" t="s">
        <v>1509</v>
      </c>
      <c r="C37" s="57"/>
      <c r="D37" s="57"/>
      <c r="E37" s="57"/>
      <c r="F37" s="57"/>
      <c r="G37" s="103"/>
      <c r="H37" s="2220"/>
      <c r="I37" s="2220"/>
      <c r="J37" s="2220"/>
      <c r="K37" s="2220"/>
      <c r="L37" s="2220"/>
      <c r="M37" s="2220"/>
      <c r="N37" s="2220"/>
      <c r="Q37" s="1117"/>
    </row>
    <row r="38" spans="1:17" s="1106" customFormat="1" ht="15" customHeight="1">
      <c r="A38" s="600"/>
      <c r="B38" s="1490" t="s">
        <v>1510</v>
      </c>
      <c r="C38" s="57"/>
      <c r="D38" s="57"/>
      <c r="E38" s="57"/>
      <c r="F38" s="57"/>
      <c r="G38" s="103"/>
      <c r="H38" s="2220"/>
      <c r="I38" s="2220"/>
      <c r="J38" s="2220"/>
      <c r="K38" s="2220"/>
      <c r="L38" s="2220"/>
      <c r="M38" s="2220"/>
      <c r="N38" s="2220"/>
      <c r="Q38" s="1117"/>
    </row>
    <row r="39" spans="1:17" s="1106" customFormat="1" ht="15" customHeight="1">
      <c r="A39" s="600"/>
      <c r="B39" s="1490" t="s">
        <v>1511</v>
      </c>
      <c r="C39" s="57"/>
      <c r="D39" s="57"/>
      <c r="E39" s="57"/>
      <c r="F39" s="57"/>
      <c r="G39" s="103"/>
      <c r="H39" s="2220"/>
      <c r="I39" s="2220"/>
      <c r="J39" s="2220"/>
      <c r="K39" s="2220"/>
      <c r="L39" s="2220"/>
      <c r="M39" s="2220"/>
      <c r="N39" s="2220"/>
      <c r="Q39" s="1117"/>
    </row>
    <row r="40" spans="1:17" s="1106" customFormat="1" ht="15" customHeight="1">
      <c r="A40" s="600"/>
      <c r="B40" s="1490" t="s">
        <v>1512</v>
      </c>
      <c r="C40" s="57"/>
      <c r="D40" s="57"/>
      <c r="E40" s="57"/>
      <c r="F40" s="57"/>
      <c r="G40" s="103"/>
      <c r="H40" s="2220"/>
      <c r="I40" s="2220"/>
      <c r="J40" s="2220"/>
      <c r="K40" s="2220"/>
      <c r="L40" s="2220"/>
      <c r="M40" s="2220"/>
      <c r="N40" s="2220"/>
      <c r="Q40" s="1117"/>
    </row>
    <row r="41" spans="1:17" s="1106" customFormat="1" ht="15" customHeight="1">
      <c r="A41" s="600"/>
      <c r="B41" s="1491" t="s">
        <v>1513</v>
      </c>
      <c r="C41" s="52"/>
      <c r="D41" s="52"/>
      <c r="E41" s="52"/>
      <c r="F41" s="52"/>
      <c r="G41" s="476"/>
      <c r="H41" s="2220"/>
      <c r="I41" s="2220"/>
      <c r="J41" s="2220"/>
      <c r="K41" s="2220"/>
      <c r="L41" s="2220"/>
      <c r="M41" s="2220"/>
      <c r="N41" s="2220"/>
      <c r="Q41" s="1117"/>
    </row>
    <row r="42" spans="1:17" s="1106" customFormat="1">
      <c r="A42" s="600"/>
      <c r="B42" s="2220"/>
      <c r="C42" s="2220"/>
      <c r="D42" s="2220"/>
      <c r="E42" s="2220"/>
      <c r="F42" s="2220"/>
      <c r="G42" s="2220"/>
      <c r="H42" s="2220"/>
      <c r="I42" s="2220"/>
      <c r="J42" s="2220"/>
      <c r="K42" s="2220"/>
      <c r="L42" s="2220"/>
      <c r="M42" s="2220"/>
      <c r="N42" s="2220"/>
      <c r="Q42" s="1117"/>
    </row>
    <row r="43" spans="1:17" s="1432" customFormat="1" ht="60" customHeight="1">
      <c r="A43" s="1467" t="s">
        <v>1735</v>
      </c>
      <c r="B43" s="1996"/>
      <c r="C43" s="1997"/>
      <c r="D43" s="1997"/>
      <c r="E43" s="1998"/>
      <c r="F43" s="1999"/>
      <c r="G43" s="1999"/>
      <c r="H43" s="1999"/>
      <c r="I43" s="1999"/>
      <c r="J43" s="1999"/>
      <c r="K43" s="1999"/>
      <c r="L43" s="1999"/>
      <c r="M43" s="1999"/>
      <c r="N43" s="1999"/>
      <c r="O43" s="1999"/>
      <c r="P43" s="1999"/>
      <c r="Q43" s="2302"/>
    </row>
    <row r="44" spans="1:17" s="1106" customFormat="1" ht="45" customHeight="1">
      <c r="A44" s="1452" t="s">
        <v>1736</v>
      </c>
      <c r="B44" s="1473"/>
      <c r="C44" s="1174"/>
      <c r="D44" s="1174"/>
      <c r="E44" s="1174"/>
      <c r="F44" s="1174"/>
      <c r="G44" s="1174"/>
      <c r="H44" s="1174"/>
      <c r="I44" s="1174"/>
      <c r="J44" s="1174"/>
      <c r="K44" s="966"/>
      <c r="Q44" s="1117"/>
    </row>
    <row r="45" spans="1:17" s="1106" customFormat="1" ht="45" customHeight="1">
      <c r="A45" s="1475"/>
      <c r="B45" s="1492" t="s">
        <v>1690</v>
      </c>
      <c r="P45" s="1185"/>
      <c r="Q45" s="1117"/>
    </row>
    <row r="46" spans="1:17" s="1438" customFormat="1" ht="15" customHeight="1">
      <c r="A46" s="1498"/>
      <c r="B46" s="1950"/>
      <c r="C46" s="1106"/>
      <c r="D46" s="1106"/>
      <c r="P46" s="584"/>
      <c r="Q46" s="1439"/>
    </row>
    <row r="47" spans="1:17" s="1106" customFormat="1" ht="15" customHeight="1">
      <c r="A47" s="1472"/>
      <c r="B47" s="1474"/>
      <c r="C47" s="1174"/>
      <c r="D47" s="1174"/>
      <c r="E47" s="1174"/>
      <c r="F47" s="1174"/>
      <c r="G47" s="1174"/>
      <c r="H47" s="1174"/>
      <c r="I47" s="1174"/>
      <c r="J47" s="1174"/>
      <c r="K47" s="1174"/>
      <c r="L47" s="1174"/>
      <c r="M47" s="1174"/>
      <c r="N47" s="1174"/>
      <c r="O47" s="1174"/>
      <c r="P47" s="1174"/>
      <c r="Q47" s="1117"/>
    </row>
    <row r="48" spans="1:17" s="1106" customFormat="1" ht="30" customHeight="1">
      <c r="A48" s="1483"/>
      <c r="B48" s="1496"/>
      <c r="C48" s="2627" t="s">
        <v>1548</v>
      </c>
      <c r="D48" s="2627" t="s">
        <v>1519</v>
      </c>
      <c r="E48" s="2625" t="s">
        <v>1493</v>
      </c>
      <c r="F48" s="2625"/>
      <c r="G48" s="2625" t="s">
        <v>1688</v>
      </c>
      <c r="H48" s="2625"/>
      <c r="I48" s="2625"/>
      <c r="J48" s="2625"/>
      <c r="K48" s="2625"/>
      <c r="L48" s="2625" t="s">
        <v>1689</v>
      </c>
      <c r="M48" s="2625"/>
      <c r="N48" s="2625"/>
      <c r="O48" s="2625"/>
      <c r="P48" s="2626"/>
      <c r="Q48" s="1117"/>
    </row>
    <row r="49" spans="1:17" s="1106" customFormat="1" ht="60" customHeight="1">
      <c r="A49" s="1483"/>
      <c r="B49" s="1495"/>
      <c r="C49" s="2628"/>
      <c r="D49" s="2628"/>
      <c r="E49" s="1476" t="s">
        <v>1669</v>
      </c>
      <c r="F49" s="1476" t="s">
        <v>106</v>
      </c>
      <c r="G49" s="1476" t="s">
        <v>1670</v>
      </c>
      <c r="H49" s="1476" t="s">
        <v>1671</v>
      </c>
      <c r="I49" s="1476" t="s">
        <v>1520</v>
      </c>
      <c r="J49" s="1476" t="s">
        <v>1669</v>
      </c>
      <c r="K49" s="1476" t="s">
        <v>106</v>
      </c>
      <c r="L49" s="1476" t="s">
        <v>1670</v>
      </c>
      <c r="M49" s="1476" t="s">
        <v>1671</v>
      </c>
      <c r="N49" s="1476" t="s">
        <v>1520</v>
      </c>
      <c r="O49" s="1476" t="s">
        <v>1669</v>
      </c>
      <c r="P49" s="1497" t="s">
        <v>106</v>
      </c>
      <c r="Q49" s="1117"/>
    </row>
    <row r="50" spans="1:17" s="1106" customFormat="1" ht="15" customHeight="1">
      <c r="A50" s="1483"/>
      <c r="B50" s="1506" t="s">
        <v>1555</v>
      </c>
      <c r="C50" s="1502"/>
      <c r="D50" s="1502"/>
      <c r="E50" s="1502"/>
      <c r="F50" s="1502"/>
      <c r="G50" s="1502"/>
      <c r="H50" s="1502"/>
      <c r="I50" s="1502"/>
      <c r="J50" s="1502"/>
      <c r="K50" s="1502"/>
      <c r="L50" s="1502"/>
      <c r="M50" s="1502"/>
      <c r="N50" s="1502"/>
      <c r="O50" s="1502"/>
      <c r="P50" s="1503"/>
      <c r="Q50" s="1117"/>
    </row>
    <row r="51" spans="1:17" s="1106" customFormat="1" ht="15" customHeight="1">
      <c r="A51" s="1483"/>
      <c r="B51" s="1507" t="s">
        <v>1521</v>
      </c>
      <c r="C51" s="57"/>
      <c r="D51" s="57"/>
      <c r="E51" s="57"/>
      <c r="F51" s="57"/>
      <c r="G51" s="57"/>
      <c r="H51" s="57"/>
      <c r="I51" s="57"/>
      <c r="J51" s="57"/>
      <c r="K51" s="57"/>
      <c r="L51" s="57"/>
      <c r="M51" s="57"/>
      <c r="N51" s="57"/>
      <c r="O51" s="57"/>
      <c r="P51" s="103"/>
      <c r="Q51" s="1117"/>
    </row>
    <row r="52" spans="1:17" s="1106" customFormat="1" ht="15" customHeight="1">
      <c r="A52" s="1483"/>
      <c r="B52" s="2225" t="s">
        <v>1522</v>
      </c>
      <c r="C52" s="57"/>
      <c r="D52" s="57"/>
      <c r="E52" s="57"/>
      <c r="F52" s="57"/>
      <c r="G52" s="57"/>
      <c r="H52" s="57"/>
      <c r="I52" s="57"/>
      <c r="J52" s="57"/>
      <c r="K52" s="57"/>
      <c r="L52" s="57"/>
      <c r="M52" s="57"/>
      <c r="N52" s="57"/>
      <c r="O52" s="57"/>
      <c r="P52" s="103"/>
      <c r="Q52" s="1117"/>
    </row>
    <row r="53" spans="1:17" s="1106" customFormat="1" ht="30" customHeight="1">
      <c r="A53" s="1483"/>
      <c r="B53" s="1508" t="s">
        <v>1523</v>
      </c>
      <c r="C53" s="57"/>
      <c r="D53" s="57"/>
      <c r="E53" s="57"/>
      <c r="F53" s="57"/>
      <c r="G53" s="57"/>
      <c r="H53" s="57"/>
      <c r="I53" s="57"/>
      <c r="J53" s="57"/>
      <c r="K53" s="57"/>
      <c r="L53" s="57"/>
      <c r="M53" s="57"/>
      <c r="N53" s="57"/>
      <c r="O53" s="57"/>
      <c r="P53" s="103"/>
      <c r="Q53" s="1117"/>
    </row>
    <row r="54" spans="1:17" s="1106" customFormat="1" ht="15" customHeight="1">
      <c r="A54" s="1483"/>
      <c r="B54" s="2225" t="s">
        <v>1524</v>
      </c>
      <c r="C54" s="57"/>
      <c r="D54" s="57"/>
      <c r="E54" s="57"/>
      <c r="F54" s="57"/>
      <c r="G54" s="57"/>
      <c r="H54" s="57"/>
      <c r="I54" s="57"/>
      <c r="J54" s="57"/>
      <c r="K54" s="57"/>
      <c r="L54" s="57"/>
      <c r="M54" s="57"/>
      <c r="N54" s="57"/>
      <c r="O54" s="57"/>
      <c r="P54" s="103"/>
      <c r="Q54" s="1117"/>
    </row>
    <row r="55" spans="1:17" s="1106" customFormat="1" ht="15" customHeight="1">
      <c r="A55" s="1483"/>
      <c r="B55" s="2225" t="s">
        <v>1525</v>
      </c>
      <c r="C55" s="57"/>
      <c r="D55" s="57"/>
      <c r="E55" s="57"/>
      <c r="F55" s="57"/>
      <c r="G55" s="57"/>
      <c r="H55" s="57"/>
      <c r="I55" s="57"/>
      <c r="J55" s="57"/>
      <c r="K55" s="57"/>
      <c r="L55" s="57"/>
      <c r="M55" s="57"/>
      <c r="N55" s="57"/>
      <c r="O55" s="57"/>
      <c r="P55" s="103"/>
      <c r="Q55" s="1117"/>
    </row>
    <row r="56" spans="1:17" s="1106" customFormat="1" ht="15" customHeight="1">
      <c r="A56" s="1483"/>
      <c r="B56" s="2225" t="s">
        <v>1526</v>
      </c>
      <c r="C56" s="57"/>
      <c r="D56" s="57"/>
      <c r="E56" s="57"/>
      <c r="F56" s="57"/>
      <c r="G56" s="57"/>
      <c r="H56" s="57"/>
      <c r="I56" s="57"/>
      <c r="J56" s="57"/>
      <c r="K56" s="57"/>
      <c r="L56" s="57"/>
      <c r="M56" s="57"/>
      <c r="N56" s="57"/>
      <c r="O56" s="57"/>
      <c r="P56" s="103"/>
      <c r="Q56" s="1117"/>
    </row>
    <row r="57" spans="1:17" s="1106" customFormat="1" ht="15" customHeight="1">
      <c r="A57" s="1483"/>
      <c r="B57" s="1509" t="s">
        <v>1527</v>
      </c>
      <c r="C57" s="1504"/>
      <c r="D57" s="1504"/>
      <c r="E57" s="1504"/>
      <c r="F57" s="1504"/>
      <c r="G57" s="1504"/>
      <c r="H57" s="1504"/>
      <c r="I57" s="1504"/>
      <c r="J57" s="1504"/>
      <c r="K57" s="1504"/>
      <c r="L57" s="1504"/>
      <c r="M57" s="1504"/>
      <c r="N57" s="1504"/>
      <c r="O57" s="1504"/>
      <c r="P57" s="1486"/>
      <c r="Q57" s="1117"/>
    </row>
    <row r="58" spans="1:17" s="1106" customFormat="1" ht="15" customHeight="1">
      <c r="A58" s="1483"/>
      <c r="B58" s="1507" t="s">
        <v>1528</v>
      </c>
      <c r="C58" s="57"/>
      <c r="D58" s="57"/>
      <c r="E58" s="57"/>
      <c r="F58" s="57"/>
      <c r="G58" s="57"/>
      <c r="H58" s="57"/>
      <c r="I58" s="57"/>
      <c r="J58" s="57"/>
      <c r="K58" s="57"/>
      <c r="L58" s="57"/>
      <c r="M58" s="57"/>
      <c r="N58" s="57"/>
      <c r="O58" s="57"/>
      <c r="P58" s="103"/>
      <c r="Q58" s="1117"/>
    </row>
    <row r="59" spans="1:17" s="1106" customFormat="1" ht="15" customHeight="1">
      <c r="A59" s="1483"/>
      <c r="B59" s="1507" t="s">
        <v>1529</v>
      </c>
      <c r="C59" s="57"/>
      <c r="D59" s="57"/>
      <c r="E59" s="57"/>
      <c r="F59" s="57"/>
      <c r="G59" s="57"/>
      <c r="H59" s="57"/>
      <c r="I59" s="57"/>
      <c r="J59" s="57"/>
      <c r="K59" s="57"/>
      <c r="L59" s="57"/>
      <c r="M59" s="57"/>
      <c r="N59" s="57"/>
      <c r="O59" s="57"/>
      <c r="P59" s="103"/>
      <c r="Q59" s="1117"/>
    </row>
    <row r="60" spans="1:17" s="1106" customFormat="1" ht="15" customHeight="1">
      <c r="A60" s="1483"/>
      <c r="B60" s="2225" t="s">
        <v>256</v>
      </c>
      <c r="C60" s="57"/>
      <c r="D60" s="57"/>
      <c r="E60" s="57"/>
      <c r="F60" s="57"/>
      <c r="G60" s="57"/>
      <c r="H60" s="57"/>
      <c r="I60" s="57"/>
      <c r="J60" s="57"/>
      <c r="K60" s="57"/>
      <c r="L60" s="57"/>
      <c r="M60" s="57"/>
      <c r="N60" s="57"/>
      <c r="O60" s="57"/>
      <c r="P60" s="103"/>
      <c r="Q60" s="1117"/>
    </row>
    <row r="61" spans="1:17" s="1106" customFormat="1" ht="15" customHeight="1">
      <c r="A61" s="1483"/>
      <c r="B61" s="2225" t="s">
        <v>1530</v>
      </c>
      <c r="C61" s="57"/>
      <c r="D61" s="57"/>
      <c r="E61" s="57"/>
      <c r="F61" s="57"/>
      <c r="G61" s="57"/>
      <c r="H61" s="57"/>
      <c r="I61" s="57"/>
      <c r="J61" s="57"/>
      <c r="K61" s="57"/>
      <c r="L61" s="57"/>
      <c r="M61" s="57"/>
      <c r="N61" s="57"/>
      <c r="O61" s="57"/>
      <c r="P61" s="103"/>
      <c r="Q61" s="1117"/>
    </row>
    <row r="62" spans="1:17" s="1106" customFormat="1" ht="15" customHeight="1">
      <c r="A62" s="1483"/>
      <c r="B62" s="2225" t="s">
        <v>1531</v>
      </c>
      <c r="C62" s="57"/>
      <c r="D62" s="57"/>
      <c r="E62" s="57"/>
      <c r="F62" s="57"/>
      <c r="G62" s="57"/>
      <c r="H62" s="57"/>
      <c r="I62" s="57"/>
      <c r="J62" s="57"/>
      <c r="K62" s="57"/>
      <c r="L62" s="57"/>
      <c r="M62" s="57"/>
      <c r="N62" s="57"/>
      <c r="O62" s="57"/>
      <c r="P62" s="103"/>
      <c r="Q62" s="1117"/>
    </row>
    <row r="63" spans="1:17" s="1106" customFormat="1" ht="15" customHeight="1">
      <c r="A63" s="1483"/>
      <c r="B63" s="2225" t="s">
        <v>1532</v>
      </c>
      <c r="C63" s="57"/>
      <c r="D63" s="57"/>
      <c r="E63" s="57"/>
      <c r="F63" s="57"/>
      <c r="G63" s="57"/>
      <c r="H63" s="57"/>
      <c r="I63" s="57"/>
      <c r="J63" s="57"/>
      <c r="K63" s="57"/>
      <c r="L63" s="57"/>
      <c r="M63" s="57"/>
      <c r="N63" s="57"/>
      <c r="O63" s="57"/>
      <c r="P63" s="103"/>
      <c r="Q63" s="1117"/>
    </row>
    <row r="64" spans="1:17" s="1106" customFormat="1" ht="15" customHeight="1">
      <c r="A64" s="1483"/>
      <c r="B64" s="2225" t="s">
        <v>1533</v>
      </c>
      <c r="C64" s="57"/>
      <c r="D64" s="57"/>
      <c r="E64" s="57"/>
      <c r="F64" s="57"/>
      <c r="G64" s="57"/>
      <c r="H64" s="57"/>
      <c r="I64" s="57"/>
      <c r="J64" s="57"/>
      <c r="K64" s="57"/>
      <c r="L64" s="57"/>
      <c r="M64" s="57"/>
      <c r="N64" s="57"/>
      <c r="O64" s="57"/>
      <c r="P64" s="103"/>
      <c r="Q64" s="1117"/>
    </row>
    <row r="65" spans="1:17" s="1106" customFormat="1" ht="15" customHeight="1">
      <c r="A65" s="1483"/>
      <c r="B65" s="2225" t="s">
        <v>1526</v>
      </c>
      <c r="C65" s="57"/>
      <c r="D65" s="57"/>
      <c r="E65" s="57"/>
      <c r="F65" s="57"/>
      <c r="G65" s="57"/>
      <c r="H65" s="57"/>
      <c r="I65" s="57"/>
      <c r="J65" s="57"/>
      <c r="K65" s="57"/>
      <c r="L65" s="57"/>
      <c r="M65" s="57"/>
      <c r="N65" s="57"/>
      <c r="O65" s="57"/>
      <c r="P65" s="103"/>
      <c r="Q65" s="1117"/>
    </row>
    <row r="66" spans="1:17" s="1106" customFormat="1" ht="15" customHeight="1">
      <c r="A66" s="1483"/>
      <c r="B66" s="1510" t="s">
        <v>1534</v>
      </c>
      <c r="C66" s="57"/>
      <c r="D66" s="57"/>
      <c r="E66" s="57"/>
      <c r="F66" s="57"/>
      <c r="G66" s="57"/>
      <c r="H66" s="57"/>
      <c r="I66" s="57"/>
      <c r="J66" s="57"/>
      <c r="K66" s="57"/>
      <c r="L66" s="57"/>
      <c r="M66" s="57"/>
      <c r="N66" s="57"/>
      <c r="O66" s="57"/>
      <c r="P66" s="103"/>
      <c r="Q66" s="1117"/>
    </row>
    <row r="67" spans="1:17" s="1106" customFormat="1" ht="15" customHeight="1">
      <c r="A67" s="1483"/>
      <c r="B67" s="774" t="s">
        <v>290</v>
      </c>
      <c r="C67" s="1370">
        <f>SUM(C51:C66)</f>
        <v>0</v>
      </c>
      <c r="D67" s="1370">
        <f t="shared" ref="D67:P67" si="0">SUM(D51:D66)</f>
        <v>0</v>
      </c>
      <c r="E67" s="1370">
        <f t="shared" si="0"/>
        <v>0</v>
      </c>
      <c r="F67" s="1370">
        <f t="shared" si="0"/>
        <v>0</v>
      </c>
      <c r="G67" s="1370">
        <f t="shared" si="0"/>
        <v>0</v>
      </c>
      <c r="H67" s="1370">
        <f t="shared" si="0"/>
        <v>0</v>
      </c>
      <c r="I67" s="1370">
        <f t="shared" si="0"/>
        <v>0</v>
      </c>
      <c r="J67" s="1370">
        <f t="shared" si="0"/>
        <v>0</v>
      </c>
      <c r="K67" s="1370">
        <f t="shared" si="0"/>
        <v>0</v>
      </c>
      <c r="L67" s="1370">
        <f t="shared" si="0"/>
        <v>0</v>
      </c>
      <c r="M67" s="1370">
        <f t="shared" si="0"/>
        <v>0</v>
      </c>
      <c r="N67" s="1370">
        <f t="shared" si="0"/>
        <v>0</v>
      </c>
      <c r="O67" s="1370">
        <f t="shared" si="0"/>
        <v>0</v>
      </c>
      <c r="P67" s="2000">
        <f t="shared" si="0"/>
        <v>0</v>
      </c>
      <c r="Q67" s="1117"/>
    </row>
    <row r="68" spans="1:17" s="1106" customFormat="1" ht="60" customHeight="1">
      <c r="A68" s="1452" t="s">
        <v>1737</v>
      </c>
      <c r="B68" s="1473"/>
      <c r="C68" s="1174"/>
      <c r="D68" s="1174"/>
      <c r="E68" s="1174"/>
      <c r="F68" s="1174"/>
      <c r="G68" s="1174"/>
      <c r="H68" s="1174"/>
      <c r="I68" s="1174"/>
      <c r="J68" s="1174"/>
      <c r="K68" s="966"/>
      <c r="Q68" s="1117"/>
    </row>
    <row r="69" spans="1:17" s="1106" customFormat="1" ht="15" customHeight="1">
      <c r="A69" s="1483"/>
      <c r="B69" s="2001"/>
      <c r="C69" s="2623" t="s">
        <v>1548</v>
      </c>
      <c r="D69" s="2623" t="s">
        <v>1519</v>
      </c>
      <c r="E69" s="2625" t="s">
        <v>106</v>
      </c>
      <c r="F69" s="2626"/>
      <c r="G69" s="1174"/>
      <c r="H69" s="1174"/>
      <c r="I69" s="1174"/>
      <c r="J69" s="1174"/>
      <c r="K69" s="1174"/>
      <c r="L69" s="1174"/>
      <c r="M69" s="1174"/>
      <c r="N69" s="1174"/>
      <c r="O69" s="1174"/>
      <c r="P69" s="1174"/>
      <c r="Q69" s="1117"/>
    </row>
    <row r="70" spans="1:17" s="1106" customFormat="1" ht="60" customHeight="1">
      <c r="A70" s="1483"/>
      <c r="B70" s="1488"/>
      <c r="C70" s="2624"/>
      <c r="D70" s="2624"/>
      <c r="E70" s="1476" t="s">
        <v>1557</v>
      </c>
      <c r="F70" s="1497" t="s">
        <v>1558</v>
      </c>
      <c r="G70" s="1174"/>
      <c r="H70" s="1174"/>
      <c r="I70" s="1174"/>
      <c r="J70" s="1174"/>
      <c r="K70" s="1174"/>
      <c r="L70" s="1174"/>
      <c r="M70" s="1174"/>
      <c r="N70" s="1174"/>
      <c r="O70" s="1174"/>
      <c r="P70" s="1174"/>
      <c r="Q70" s="1117"/>
    </row>
    <row r="71" spans="1:17" s="1106" customFormat="1" ht="15" customHeight="1">
      <c r="A71" s="1483"/>
      <c r="B71" s="1500" t="s">
        <v>1555</v>
      </c>
      <c r="C71" s="1502"/>
      <c r="D71" s="1502"/>
      <c r="E71" s="1502"/>
      <c r="F71" s="1503"/>
      <c r="G71" s="1174"/>
      <c r="H71" s="1174"/>
      <c r="I71" s="1174"/>
      <c r="J71" s="1174"/>
      <c r="K71" s="1174"/>
      <c r="L71" s="1174"/>
      <c r="M71" s="1174"/>
      <c r="N71" s="1174"/>
      <c r="O71" s="1174"/>
      <c r="P71" s="1174"/>
      <c r="Q71" s="1117"/>
    </row>
    <row r="72" spans="1:17" s="1106" customFormat="1" ht="15" customHeight="1">
      <c r="A72" s="1483"/>
      <c r="B72" s="1494" t="s">
        <v>1521</v>
      </c>
      <c r="C72" s="57"/>
      <c r="D72" s="57"/>
      <c r="E72" s="57"/>
      <c r="F72" s="103"/>
      <c r="G72" s="1174"/>
      <c r="H72" s="1174"/>
      <c r="I72" s="1174"/>
      <c r="J72" s="1174"/>
      <c r="K72" s="1174"/>
      <c r="L72" s="1174"/>
      <c r="M72" s="1174"/>
      <c r="N72" s="1174"/>
      <c r="O72" s="1174"/>
      <c r="P72" s="1174"/>
      <c r="Q72" s="1117"/>
    </row>
    <row r="73" spans="1:17" s="1106" customFormat="1" ht="15" customHeight="1">
      <c r="A73" s="1483"/>
      <c r="B73" s="1477" t="s">
        <v>1522</v>
      </c>
      <c r="C73" s="57"/>
      <c r="D73" s="57"/>
      <c r="E73" s="57"/>
      <c r="F73" s="103"/>
      <c r="G73" s="1174"/>
      <c r="H73" s="1174"/>
      <c r="I73" s="1174"/>
      <c r="J73" s="1174"/>
      <c r="K73" s="1174"/>
      <c r="L73" s="1174"/>
      <c r="M73" s="1174"/>
      <c r="N73" s="1174"/>
      <c r="O73" s="1174"/>
      <c r="P73" s="1174"/>
      <c r="Q73" s="1117"/>
    </row>
    <row r="74" spans="1:17" s="1106" customFormat="1" ht="30" customHeight="1">
      <c r="A74" s="1483"/>
      <c r="B74" s="1499" t="s">
        <v>1523</v>
      </c>
      <c r="C74" s="57"/>
      <c r="D74" s="57"/>
      <c r="E74" s="57"/>
      <c r="F74" s="103"/>
      <c r="G74" s="1174"/>
      <c r="H74" s="1174"/>
      <c r="I74" s="1174"/>
      <c r="J74" s="1174"/>
      <c r="K74" s="1174"/>
      <c r="L74" s="1174"/>
      <c r="M74" s="1174"/>
      <c r="N74" s="1174"/>
      <c r="O74" s="1174"/>
      <c r="P74" s="1174"/>
      <c r="Q74" s="1117"/>
    </row>
    <row r="75" spans="1:17" s="1106" customFormat="1" ht="15" customHeight="1">
      <c r="A75" s="1483"/>
      <c r="B75" s="1477" t="s">
        <v>1524</v>
      </c>
      <c r="C75" s="57"/>
      <c r="D75" s="57"/>
      <c r="E75" s="57"/>
      <c r="F75" s="103"/>
      <c r="G75" s="1174"/>
      <c r="H75" s="1174"/>
      <c r="I75" s="1174"/>
      <c r="J75" s="1174"/>
      <c r="K75" s="1174"/>
      <c r="L75" s="1174"/>
      <c r="M75" s="1174"/>
      <c r="N75" s="1174"/>
      <c r="O75" s="1174"/>
      <c r="P75" s="1174"/>
      <c r="Q75" s="1117"/>
    </row>
    <row r="76" spans="1:17" s="1106" customFormat="1" ht="15" customHeight="1">
      <c r="A76" s="1483"/>
      <c r="B76" s="1477" t="s">
        <v>1525</v>
      </c>
      <c r="C76" s="57"/>
      <c r="D76" s="57"/>
      <c r="E76" s="57"/>
      <c r="F76" s="103"/>
      <c r="G76" s="1174"/>
      <c r="H76" s="1174"/>
      <c r="I76" s="1174"/>
      <c r="J76" s="1174"/>
      <c r="K76" s="1174"/>
      <c r="L76" s="1174"/>
      <c r="M76" s="1174"/>
      <c r="N76" s="1174"/>
      <c r="O76" s="1174"/>
      <c r="P76" s="1174"/>
      <c r="Q76" s="1117"/>
    </row>
    <row r="77" spans="1:17" s="1106" customFormat="1" ht="15" customHeight="1">
      <c r="A77" s="1483"/>
      <c r="B77" s="1477" t="s">
        <v>1526</v>
      </c>
      <c r="C77" s="57"/>
      <c r="D77" s="57"/>
      <c r="E77" s="57"/>
      <c r="F77" s="103"/>
      <c r="G77" s="1174"/>
      <c r="H77" s="1174"/>
      <c r="I77" s="1174"/>
      <c r="J77" s="1174"/>
      <c r="K77" s="1174"/>
      <c r="L77" s="1174"/>
      <c r="M77" s="1174"/>
      <c r="N77" s="1174"/>
      <c r="O77" s="1174"/>
      <c r="P77" s="1174"/>
      <c r="Q77" s="1117"/>
    </row>
    <row r="78" spans="1:17" s="1106" customFormat="1" ht="15" customHeight="1">
      <c r="A78" s="1483"/>
      <c r="B78" s="1493" t="s">
        <v>1559</v>
      </c>
      <c r="C78" s="1504"/>
      <c r="D78" s="1504"/>
      <c r="E78" s="1504"/>
      <c r="F78" s="1486"/>
      <c r="G78" s="1174"/>
      <c r="H78" s="1174"/>
      <c r="I78" s="1174"/>
      <c r="J78" s="1174"/>
      <c r="K78" s="1174"/>
      <c r="L78" s="1174"/>
      <c r="M78" s="1174"/>
      <c r="N78" s="1174"/>
      <c r="O78" s="1174"/>
      <c r="P78" s="1174"/>
      <c r="Q78" s="1117"/>
    </row>
    <row r="79" spans="1:17" s="1106" customFormat="1" ht="15" customHeight="1">
      <c r="A79" s="1483"/>
      <c r="B79" s="1494" t="s">
        <v>1528</v>
      </c>
      <c r="C79" s="57"/>
      <c r="D79" s="57"/>
      <c r="E79" s="57"/>
      <c r="F79" s="103"/>
      <c r="G79" s="1174"/>
      <c r="H79" s="1174"/>
      <c r="I79" s="1174"/>
      <c r="J79" s="1174"/>
      <c r="K79" s="1174"/>
      <c r="L79" s="1174"/>
      <c r="M79" s="1174"/>
      <c r="N79" s="1174"/>
      <c r="O79" s="1174"/>
      <c r="P79" s="1174"/>
      <c r="Q79" s="1117"/>
    </row>
    <row r="80" spans="1:17" s="1106" customFormat="1" ht="15" customHeight="1">
      <c r="A80" s="1483"/>
      <c r="B80" s="1494" t="s">
        <v>1529</v>
      </c>
      <c r="C80" s="57"/>
      <c r="D80" s="57"/>
      <c r="E80" s="57"/>
      <c r="F80" s="103"/>
      <c r="G80" s="1174"/>
      <c r="H80" s="1174"/>
      <c r="I80" s="1174"/>
      <c r="J80" s="1174"/>
      <c r="K80" s="1174"/>
      <c r="L80" s="1174"/>
      <c r="M80" s="1174"/>
      <c r="N80" s="1174"/>
      <c r="O80" s="1174"/>
      <c r="P80" s="1174"/>
      <c r="Q80" s="1117"/>
    </row>
    <row r="81" spans="1:17" s="1106" customFormat="1" ht="15" customHeight="1">
      <c r="A81" s="1483"/>
      <c r="B81" s="1477" t="s">
        <v>256</v>
      </c>
      <c r="C81" s="57"/>
      <c r="D81" s="57"/>
      <c r="E81" s="57"/>
      <c r="F81" s="103"/>
      <c r="G81" s="1174"/>
      <c r="H81" s="1174"/>
      <c r="I81" s="1174"/>
      <c r="J81" s="1174"/>
      <c r="K81" s="1174"/>
      <c r="L81" s="1174"/>
      <c r="M81" s="1174"/>
      <c r="N81" s="1174"/>
      <c r="O81" s="1174"/>
      <c r="P81" s="1174"/>
      <c r="Q81" s="1117"/>
    </row>
    <row r="82" spans="1:17" s="1106" customFormat="1" ht="15" customHeight="1">
      <c r="A82" s="1483"/>
      <c r="B82" s="1477" t="s">
        <v>1530</v>
      </c>
      <c r="C82" s="57"/>
      <c r="D82" s="57"/>
      <c r="E82" s="57"/>
      <c r="F82" s="103"/>
      <c r="G82" s="1174"/>
      <c r="H82" s="1174"/>
      <c r="I82" s="1174"/>
      <c r="J82" s="1174"/>
      <c r="K82" s="1174"/>
      <c r="L82" s="1174"/>
      <c r="M82" s="1174"/>
      <c r="N82" s="1174"/>
      <c r="O82" s="1174"/>
      <c r="P82" s="1174"/>
      <c r="Q82" s="1117"/>
    </row>
    <row r="83" spans="1:17" s="1106" customFormat="1" ht="15" customHeight="1">
      <c r="A83" s="1483"/>
      <c r="B83" s="1477" t="s">
        <v>1531</v>
      </c>
      <c r="C83" s="57"/>
      <c r="D83" s="57"/>
      <c r="E83" s="57"/>
      <c r="F83" s="103"/>
      <c r="G83" s="1174"/>
      <c r="H83" s="1174"/>
      <c r="I83" s="1174"/>
      <c r="J83" s="1174"/>
      <c r="K83" s="1174"/>
      <c r="L83" s="1174"/>
      <c r="M83" s="1174"/>
      <c r="N83" s="1174"/>
      <c r="O83" s="1174"/>
      <c r="P83" s="1174"/>
      <c r="Q83" s="1117"/>
    </row>
    <row r="84" spans="1:17" s="1106" customFormat="1" ht="15" customHeight="1">
      <c r="A84" s="1483"/>
      <c r="B84" s="1477" t="s">
        <v>1532</v>
      </c>
      <c r="C84" s="57"/>
      <c r="D84" s="57"/>
      <c r="E84" s="57"/>
      <c r="F84" s="103"/>
      <c r="G84" s="1174"/>
      <c r="H84" s="1174"/>
      <c r="I84" s="1174"/>
      <c r="J84" s="1174"/>
      <c r="K84" s="1174"/>
      <c r="L84" s="1174"/>
      <c r="M84" s="1174"/>
      <c r="N84" s="1174"/>
      <c r="O84" s="1174"/>
      <c r="P84" s="1174"/>
      <c r="Q84" s="1117"/>
    </row>
    <row r="85" spans="1:17" s="1106" customFormat="1" ht="15" customHeight="1">
      <c r="A85" s="1483"/>
      <c r="B85" s="1477" t="s">
        <v>1533</v>
      </c>
      <c r="C85" s="57"/>
      <c r="D85" s="57"/>
      <c r="E85" s="57"/>
      <c r="F85" s="103"/>
      <c r="G85" s="1174"/>
      <c r="H85" s="1174"/>
      <c r="I85" s="1174"/>
      <c r="J85" s="1174"/>
      <c r="K85" s="1174"/>
      <c r="L85" s="1174"/>
      <c r="M85" s="1174"/>
      <c r="N85" s="1174"/>
      <c r="O85" s="1174"/>
      <c r="P85" s="1174"/>
      <c r="Q85" s="1117"/>
    </row>
    <row r="86" spans="1:17" s="1106" customFormat="1" ht="15" customHeight="1">
      <c r="A86" s="1483"/>
      <c r="B86" s="1477" t="s">
        <v>1526</v>
      </c>
      <c r="C86" s="57"/>
      <c r="D86" s="57"/>
      <c r="E86" s="57"/>
      <c r="F86" s="103"/>
      <c r="G86" s="1174"/>
      <c r="H86" s="1174"/>
      <c r="I86" s="1174"/>
      <c r="J86" s="1174"/>
      <c r="K86" s="1174"/>
      <c r="L86" s="1174"/>
      <c r="M86" s="1174"/>
      <c r="N86" s="1174"/>
      <c r="O86" s="1174"/>
      <c r="P86" s="1174"/>
      <c r="Q86" s="1117"/>
    </row>
    <row r="87" spans="1:17" s="1106" customFormat="1" ht="15" customHeight="1">
      <c r="A87" s="1483"/>
      <c r="B87" s="1501" t="s">
        <v>1534</v>
      </c>
      <c r="C87" s="57"/>
      <c r="D87" s="57"/>
      <c r="E87" s="57"/>
      <c r="F87" s="103"/>
      <c r="G87" s="1174"/>
      <c r="H87" s="1174"/>
      <c r="I87" s="1174"/>
      <c r="J87" s="1174"/>
      <c r="K87" s="1174"/>
      <c r="L87" s="1174"/>
      <c r="M87" s="1174"/>
      <c r="N87" s="1174"/>
      <c r="O87" s="1174"/>
      <c r="P87" s="1174"/>
      <c r="Q87" s="1117"/>
    </row>
    <row r="88" spans="1:17" s="1106" customFormat="1" ht="15" customHeight="1">
      <c r="A88" s="1483"/>
      <c r="B88" s="774" t="s">
        <v>290</v>
      </c>
      <c r="C88" s="1370">
        <f>SUM(C72:C87)</f>
        <v>0</v>
      </c>
      <c r="D88" s="1370">
        <f t="shared" ref="D88:F88" si="1">SUM(D72:D87)</f>
        <v>0</v>
      </c>
      <c r="E88" s="1370">
        <f t="shared" si="1"/>
        <v>0</v>
      </c>
      <c r="F88" s="2000">
        <f t="shared" si="1"/>
        <v>0</v>
      </c>
      <c r="G88" s="1174"/>
      <c r="H88" s="1174"/>
      <c r="I88" s="1174"/>
      <c r="J88" s="1174"/>
      <c r="K88" s="1174"/>
      <c r="L88" s="1174"/>
      <c r="M88" s="1174"/>
      <c r="N88" s="1174"/>
      <c r="O88" s="1174"/>
      <c r="P88" s="1174"/>
      <c r="Q88" s="1117"/>
    </row>
    <row r="89" spans="1:17" s="1106" customFormat="1" ht="15" customHeight="1">
      <c r="A89" s="1483"/>
      <c r="B89" s="1474"/>
      <c r="C89" s="1174"/>
      <c r="D89" s="1174"/>
      <c r="E89" s="1174"/>
      <c r="F89" s="1174"/>
      <c r="G89" s="1174"/>
      <c r="H89" s="1174"/>
      <c r="I89" s="1174"/>
      <c r="J89" s="1174"/>
      <c r="K89" s="1174"/>
      <c r="L89" s="1174"/>
      <c r="M89" s="1174"/>
      <c r="N89" s="1174"/>
      <c r="Q89" s="1117"/>
    </row>
    <row r="90" spans="1:17" s="1432" customFormat="1" ht="60" customHeight="1">
      <c r="A90" s="1467" t="s">
        <v>1535</v>
      </c>
      <c r="B90" s="1996"/>
      <c r="C90" s="1997"/>
      <c r="D90" s="1997"/>
      <c r="E90" s="1998"/>
      <c r="F90" s="1999"/>
      <c r="G90" s="1999"/>
      <c r="H90" s="1999"/>
      <c r="I90" s="1999"/>
      <c r="J90" s="1999"/>
      <c r="K90" s="1999"/>
      <c r="L90" s="1999"/>
      <c r="M90" s="1999"/>
      <c r="N90" s="1999"/>
      <c r="O90" s="1999"/>
      <c r="P90" s="1999"/>
      <c r="Q90" s="2302"/>
    </row>
    <row r="91" spans="1:17" s="1106" customFormat="1" ht="30" customHeight="1">
      <c r="A91" s="600"/>
      <c r="B91" s="2002" t="s">
        <v>1536</v>
      </c>
      <c r="C91" s="2630" t="s">
        <v>1537</v>
      </c>
      <c r="D91" s="2630" t="s">
        <v>1538</v>
      </c>
      <c r="E91" s="2595" t="s">
        <v>1539</v>
      </c>
      <c r="F91" s="2589" t="s">
        <v>1540</v>
      </c>
      <c r="G91" s="2629"/>
      <c r="H91" s="2595" t="s">
        <v>1541</v>
      </c>
      <c r="I91" s="2589" t="s">
        <v>1542</v>
      </c>
      <c r="J91" s="2422"/>
      <c r="Q91" s="1117"/>
    </row>
    <row r="92" spans="1:17" s="1106" customFormat="1" ht="30" customHeight="1">
      <c r="A92" s="600"/>
      <c r="B92" s="1487"/>
      <c r="C92" s="2631"/>
      <c r="D92" s="2631"/>
      <c r="E92" s="2425"/>
      <c r="F92" s="1517" t="s">
        <v>1543</v>
      </c>
      <c r="G92" s="1517" t="s">
        <v>1544</v>
      </c>
      <c r="H92" s="2425"/>
      <c r="I92" s="1517" t="s">
        <v>1543</v>
      </c>
      <c r="J92" s="2231" t="s">
        <v>1544</v>
      </c>
      <c r="Q92" s="1117"/>
    </row>
    <row r="93" spans="1:17" s="1106" customFormat="1" ht="15" customHeight="1">
      <c r="A93" s="600"/>
      <c r="B93" s="2228" t="s">
        <v>1494</v>
      </c>
      <c r="C93" s="1181"/>
      <c r="D93" s="1181"/>
      <c r="E93" s="1181"/>
      <c r="F93" s="1181"/>
      <c r="G93" s="1181"/>
      <c r="H93" s="1181"/>
      <c r="I93" s="1181"/>
      <c r="J93" s="1187"/>
      <c r="Q93" s="1117"/>
    </row>
    <row r="94" spans="1:17" s="1106" customFormat="1" ht="15" customHeight="1">
      <c r="A94" s="600"/>
      <c r="B94" s="2227" t="s">
        <v>1495</v>
      </c>
      <c r="C94" s="57"/>
      <c r="D94" s="57"/>
      <c r="E94" s="1511"/>
      <c r="F94" s="1511"/>
      <c r="G94" s="1511"/>
      <c r="H94" s="1512"/>
      <c r="I94" s="1512"/>
      <c r="J94" s="1513"/>
      <c r="Q94" s="1117"/>
    </row>
    <row r="95" spans="1:17" s="1106" customFormat="1" ht="15" customHeight="1">
      <c r="A95" s="600"/>
      <c r="B95" s="2227" t="s">
        <v>1496</v>
      </c>
      <c r="C95" s="57"/>
      <c r="D95" s="57"/>
      <c r="E95" s="1511"/>
      <c r="F95" s="1511"/>
      <c r="G95" s="1511"/>
      <c r="H95" s="1512"/>
      <c r="I95" s="1512"/>
      <c r="J95" s="1513"/>
      <c r="Q95" s="1117"/>
    </row>
    <row r="96" spans="1:17" s="1106" customFormat="1" ht="15" customHeight="1">
      <c r="A96" s="600"/>
      <c r="B96" s="2227" t="s">
        <v>1693</v>
      </c>
      <c r="C96" s="57"/>
      <c r="D96" s="57"/>
      <c r="E96" s="1511"/>
      <c r="F96" s="1511"/>
      <c r="G96" s="1511"/>
      <c r="H96" s="1512"/>
      <c r="I96" s="1512"/>
      <c r="J96" s="1513"/>
      <c r="Q96" s="1117"/>
    </row>
    <row r="97" spans="1:17" s="1106" customFormat="1" ht="15" customHeight="1">
      <c r="A97" s="600"/>
      <c r="B97" s="2228" t="s">
        <v>1694</v>
      </c>
      <c r="C97" s="57"/>
      <c r="D97" s="57"/>
      <c r="E97" s="1511"/>
      <c r="F97" s="1511"/>
      <c r="G97" s="1511"/>
      <c r="H97" s="1512"/>
      <c r="I97" s="1512"/>
      <c r="J97" s="1513"/>
      <c r="Q97" s="1117"/>
    </row>
    <row r="98" spans="1:17" s="1106" customFormat="1" ht="15" customHeight="1">
      <c r="A98" s="600"/>
      <c r="B98" s="2228" t="s">
        <v>1695</v>
      </c>
      <c r="C98" s="49"/>
      <c r="D98" s="49"/>
      <c r="E98" s="49"/>
      <c r="F98" s="49"/>
      <c r="G98" s="49"/>
      <c r="H98" s="49"/>
      <c r="I98" s="49"/>
      <c r="J98" s="440"/>
      <c r="Q98" s="1117"/>
    </row>
    <row r="99" spans="1:17" s="1106" customFormat="1" ht="15" customHeight="1">
      <c r="A99" s="600"/>
      <c r="B99" s="2227" t="s">
        <v>1680</v>
      </c>
      <c r="C99" s="57"/>
      <c r="D99" s="57"/>
      <c r="E99" s="1511"/>
      <c r="F99" s="1511"/>
      <c r="G99" s="1511"/>
      <c r="H99" s="1512"/>
      <c r="I99" s="1512"/>
      <c r="J99" s="1513"/>
      <c r="Q99" s="1117"/>
    </row>
    <row r="100" spans="1:17" s="1106" customFormat="1" ht="15" customHeight="1">
      <c r="A100" s="600"/>
      <c r="B100" s="2227" t="s">
        <v>1682</v>
      </c>
      <c r="C100" s="57"/>
      <c r="D100" s="57"/>
      <c r="E100" s="1511"/>
      <c r="F100" s="1511"/>
      <c r="G100" s="1511"/>
      <c r="H100" s="1512"/>
      <c r="I100" s="1512"/>
      <c r="J100" s="1513"/>
      <c r="Q100" s="1117"/>
    </row>
    <row r="101" spans="1:17" s="1106" customFormat="1" ht="15" customHeight="1">
      <c r="A101" s="600"/>
      <c r="B101" s="2227" t="s">
        <v>1681</v>
      </c>
      <c r="C101" s="57"/>
      <c r="D101" s="57"/>
      <c r="E101" s="1511"/>
      <c r="F101" s="1511"/>
      <c r="G101" s="1511"/>
      <c r="H101" s="1512"/>
      <c r="I101" s="1512"/>
      <c r="J101" s="1513"/>
      <c r="Q101" s="1117"/>
    </row>
    <row r="102" spans="1:17" s="1106" customFormat="1" ht="15" customHeight="1">
      <c r="A102" s="600"/>
      <c r="B102" s="2227" t="s">
        <v>1683</v>
      </c>
      <c r="C102" s="57"/>
      <c r="D102" s="57"/>
      <c r="E102" s="1511"/>
      <c r="F102" s="1511"/>
      <c r="G102" s="1511"/>
      <c r="H102" s="1512"/>
      <c r="I102" s="1512"/>
      <c r="J102" s="1513"/>
      <c r="Q102" s="1117"/>
    </row>
    <row r="103" spans="1:17" s="1106" customFormat="1" ht="15" customHeight="1">
      <c r="A103" s="600"/>
      <c r="B103" s="2227" t="s">
        <v>1684</v>
      </c>
      <c r="C103" s="57"/>
      <c r="D103" s="57"/>
      <c r="E103" s="1511"/>
      <c r="F103" s="1511"/>
      <c r="G103" s="1511"/>
      <c r="H103" s="1512"/>
      <c r="I103" s="1512"/>
      <c r="J103" s="1513"/>
      <c r="Q103" s="1117"/>
    </row>
    <row r="104" spans="1:17" s="1106" customFormat="1" ht="15" customHeight="1">
      <c r="A104" s="600"/>
      <c r="B104" s="2228" t="s">
        <v>1696</v>
      </c>
      <c r="C104" s="68"/>
      <c r="D104" s="68"/>
      <c r="E104" s="2005"/>
      <c r="F104" s="2005"/>
      <c r="G104" s="2005"/>
      <c r="H104" s="2006"/>
      <c r="I104" s="2006"/>
      <c r="J104" s="2007"/>
      <c r="Q104" s="1117"/>
    </row>
    <row r="105" spans="1:17" s="1106" customFormat="1" ht="15" customHeight="1">
      <c r="A105" s="600"/>
      <c r="B105" s="2332" t="s">
        <v>290</v>
      </c>
      <c r="C105" s="1370">
        <f>SUM(C94:C104)</f>
        <v>0</v>
      </c>
      <c r="D105" s="1370">
        <f>SUM(D94:D104)</f>
        <v>0</v>
      </c>
      <c r="E105" s="2009"/>
      <c r="F105" s="2008"/>
      <c r="G105" s="2008"/>
      <c r="H105" s="2008"/>
      <c r="I105" s="2008"/>
      <c r="J105" s="2010"/>
      <c r="Q105" s="1117"/>
    </row>
    <row r="106" spans="1:17" s="1471" customFormat="1" ht="15" customHeight="1">
      <c r="A106" s="1118"/>
      <c r="Q106" s="1119"/>
    </row>
    <row r="107" spans="1:17" hidden="1"/>
    <row r="108" spans="1:17" hidden="1"/>
    <row r="109" spans="1:17" hidden="1"/>
    <row r="110" spans="1:17" hidden="1"/>
    <row r="111" spans="1:17" hidden="1"/>
    <row r="112" spans="1:17"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sheetData>
  <mergeCells count="14">
    <mergeCell ref="I91:J91"/>
    <mergeCell ref="F91:G91"/>
    <mergeCell ref="C91:C92"/>
    <mergeCell ref="D91:D92"/>
    <mergeCell ref="E91:E92"/>
    <mergeCell ref="H91:H92"/>
    <mergeCell ref="C69:C70"/>
    <mergeCell ref="D69:D70"/>
    <mergeCell ref="E69:F69"/>
    <mergeCell ref="L48:P48"/>
    <mergeCell ref="G48:K48"/>
    <mergeCell ref="C48:C49"/>
    <mergeCell ref="D48:D49"/>
    <mergeCell ref="E48:F48"/>
  </mergeCells>
  <dataValidations disablePrompts="1" count="1">
    <dataValidation type="list" allowBlank="1" showInputMessage="1" showErrorMessage="1" sqref="B46">
      <formula1>CRMApproach</formula1>
    </dataValidation>
  </dataValidations>
  <pageMargins left="0.70866141732283472" right="0.70866141732283472" top="0.74803149606299213" bottom="0.74803149606299213" header="0.31496062992125984" footer="0.31496062992125984"/>
  <pageSetup paperSize="9" scale="50" fitToWidth="0" fitToHeight="0" orientation="landscape" r:id="rId1"/>
  <headerFooter>
    <oddHeader>&amp;L&amp;"Segoe UI,Bold"&amp;14Basel Committee on Banking Supervision&amp;C&amp;14&amp;F
&amp;A&amp;R&amp;"Segoe UI,Bold"&amp;14Confidential when completed</oddHeader>
    <oddFooter>&amp;L&amp;14&amp;D  &amp;T&amp;R&amp;14Page &amp;P of &amp;N</oddFooter>
  </headerFooter>
  <rowBreaks count="1" manualBreakCount="1">
    <brk id="26" max="12" man="1"/>
  </rowBreaks>
  <colBreaks count="1" manualBreakCount="1">
    <brk id="11" min="42" max="66"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CC99"/>
  </sheetPr>
  <dimension ref="A1:AL629"/>
  <sheetViews>
    <sheetView zoomScale="75" zoomScaleNormal="75" workbookViewId="0"/>
  </sheetViews>
  <sheetFormatPr defaultColWidth="0" defaultRowHeight="14.25" customHeight="1" zeroHeight="1"/>
  <cols>
    <col min="1" max="1" width="1.7109375" style="585" customWidth="1"/>
    <col min="2" max="2" width="120.7109375" style="1157" customWidth="1"/>
    <col min="3" max="11" width="16.7109375" style="1157" customWidth="1"/>
    <col min="12" max="12" width="16.7109375" style="585" customWidth="1"/>
    <col min="13" max="13" width="16.7109375" style="1335" customWidth="1"/>
    <col min="14" max="14" width="16.7109375" style="1319" customWidth="1"/>
    <col min="15" max="37" width="16.7109375" style="1157" customWidth="1"/>
    <col min="38" max="38" width="1.7109375" style="1157" customWidth="1"/>
    <col min="39" max="16384" width="16.7109375" style="1157" hidden="1"/>
  </cols>
  <sheetData>
    <row r="1" spans="1:38" s="585" customFormat="1" ht="30" customHeight="1">
      <c r="A1" s="1342" t="s">
        <v>1046</v>
      </c>
      <c r="B1" s="1343"/>
      <c r="C1" s="1343"/>
      <c r="D1" s="1057" t="str">
        <f>CONCATENATE("Reporting unit: ", 'General Info'!$C$47, " ", 'General Info'!$C$46)</f>
        <v xml:space="preserve">Reporting unit: 1 </v>
      </c>
      <c r="E1" s="1343"/>
      <c r="F1" s="1343"/>
      <c r="G1" s="1343"/>
      <c r="H1" s="1343"/>
      <c r="I1" s="758"/>
      <c r="J1" s="1343"/>
      <c r="K1" s="1343"/>
      <c r="L1" s="758"/>
      <c r="M1" s="1344"/>
      <c r="N1" s="1345"/>
      <c r="O1" s="592"/>
      <c r="P1" s="592"/>
      <c r="Q1" s="592"/>
      <c r="R1" s="592"/>
      <c r="S1" s="592"/>
      <c r="T1" s="592"/>
      <c r="U1" s="592"/>
      <c r="V1" s="592"/>
      <c r="W1" s="592"/>
      <c r="X1" s="592"/>
      <c r="Y1" s="592"/>
      <c r="Z1" s="592"/>
      <c r="AA1" s="592"/>
      <c r="AB1" s="592"/>
      <c r="AC1" s="592"/>
      <c r="AD1" s="592"/>
      <c r="AE1" s="592"/>
      <c r="AF1" s="592"/>
      <c r="AG1" s="592"/>
      <c r="AH1" s="592"/>
      <c r="AI1" s="592"/>
      <c r="AJ1" s="592"/>
      <c r="AK1" s="592"/>
      <c r="AL1" s="609"/>
    </row>
    <row r="2" spans="1:38" s="585" customFormat="1" ht="45" customHeight="1">
      <c r="A2" s="1470" t="s">
        <v>1049</v>
      </c>
      <c r="B2" s="581"/>
      <c r="C2" s="581"/>
      <c r="D2" s="581"/>
      <c r="E2" s="581"/>
      <c r="F2" s="581"/>
      <c r="G2" s="581"/>
      <c r="H2" s="581"/>
      <c r="I2" s="581"/>
      <c r="J2" s="581"/>
      <c r="K2" s="581"/>
      <c r="L2" s="581"/>
      <c r="M2" s="1313"/>
      <c r="N2" s="1312"/>
      <c r="O2" s="1185"/>
      <c r="P2" s="1185"/>
      <c r="Q2" s="1185"/>
      <c r="R2" s="1185"/>
      <c r="S2" s="1185"/>
      <c r="T2" s="1185"/>
      <c r="U2" s="1185"/>
      <c r="V2" s="1185"/>
      <c r="W2" s="1185"/>
      <c r="X2" s="1185"/>
      <c r="Y2" s="1185"/>
      <c r="Z2" s="1185"/>
      <c r="AA2" s="1185"/>
      <c r="AB2" s="1185"/>
      <c r="AC2" s="1185"/>
      <c r="AD2" s="1185"/>
      <c r="AE2" s="1185"/>
      <c r="AF2" s="1185"/>
      <c r="AG2" s="1185"/>
      <c r="AH2" s="1185"/>
      <c r="AI2" s="1185"/>
      <c r="AJ2" s="1185"/>
      <c r="AK2" s="1185"/>
      <c r="AL2" s="577"/>
    </row>
    <row r="3" spans="1:38" s="1185" customFormat="1" ht="15" customHeight="1">
      <c r="A3" s="1095"/>
      <c r="B3" s="581"/>
      <c r="C3" s="581"/>
      <c r="D3" s="581"/>
      <c r="E3" s="581"/>
      <c r="F3" s="581"/>
      <c r="G3" s="581"/>
      <c r="H3" s="581"/>
      <c r="I3" s="581"/>
      <c r="J3" s="581"/>
      <c r="K3" s="581"/>
      <c r="L3" s="581"/>
      <c r="M3" s="1313"/>
      <c r="N3" s="1312"/>
      <c r="AL3" s="577"/>
    </row>
    <row r="4" spans="1:38" ht="15" customHeight="1">
      <c r="A4" s="648"/>
      <c r="B4" s="1314"/>
      <c r="C4" s="1315"/>
      <c r="D4" s="2638" t="s">
        <v>1238</v>
      </c>
      <c r="E4" s="2503"/>
      <c r="F4" s="2503"/>
      <c r="G4" s="2503"/>
      <c r="H4" s="2503"/>
      <c r="I4" s="2639"/>
      <c r="J4" s="2640" t="s">
        <v>1237</v>
      </c>
      <c r="K4" s="2641"/>
      <c r="L4" s="2642"/>
      <c r="M4" s="2632" t="s">
        <v>1050</v>
      </c>
      <c r="N4" s="2633"/>
      <c r="O4" s="1316"/>
      <c r="P4" s="1316"/>
      <c r="Q4" s="1316"/>
      <c r="R4" s="1316"/>
      <c r="S4" s="1316"/>
      <c r="T4" s="1316"/>
      <c r="U4" s="1316"/>
      <c r="V4" s="1316"/>
      <c r="W4" s="1316"/>
      <c r="X4" s="1316"/>
      <c r="Y4" s="1316"/>
      <c r="Z4" s="1316"/>
      <c r="AA4" s="1316"/>
      <c r="AB4" s="1316"/>
      <c r="AC4" s="1316"/>
      <c r="AD4" s="1316"/>
      <c r="AE4" s="1316"/>
      <c r="AF4" s="1316"/>
      <c r="AG4" s="1316"/>
      <c r="AH4" s="1316"/>
      <c r="AI4" s="1316"/>
      <c r="AJ4" s="1316"/>
      <c r="AK4" s="1316"/>
      <c r="AL4" s="1156"/>
    </row>
    <row r="5" spans="1:38" ht="15" customHeight="1">
      <c r="A5" s="648"/>
      <c r="B5" s="1317"/>
      <c r="C5" s="2636" t="s">
        <v>1159</v>
      </c>
      <c r="D5" s="2638" t="s">
        <v>1160</v>
      </c>
      <c r="E5" s="2503"/>
      <c r="F5" s="2639"/>
      <c r="G5" s="2638" t="s">
        <v>1161</v>
      </c>
      <c r="H5" s="2503"/>
      <c r="I5" s="2639"/>
      <c r="J5" s="2643"/>
      <c r="K5" s="2644"/>
      <c r="L5" s="2645"/>
      <c r="M5" s="2634"/>
      <c r="N5" s="2635"/>
      <c r="O5" s="1316"/>
      <c r="P5" s="1316"/>
      <c r="Q5" s="1316"/>
      <c r="R5" s="1316"/>
      <c r="S5" s="1316"/>
      <c r="T5" s="1316"/>
      <c r="U5" s="1316"/>
      <c r="V5" s="1316"/>
      <c r="W5" s="1316"/>
      <c r="X5" s="1316"/>
      <c r="Y5" s="1316"/>
      <c r="Z5" s="1316"/>
      <c r="AA5" s="1316"/>
      <c r="AB5" s="1316"/>
      <c r="AC5" s="1316"/>
      <c r="AD5" s="1316"/>
      <c r="AE5" s="1316"/>
      <c r="AF5" s="1316"/>
      <c r="AG5" s="1316"/>
      <c r="AH5" s="1316"/>
      <c r="AI5" s="1316"/>
      <c r="AJ5" s="1316"/>
      <c r="AK5" s="1316"/>
      <c r="AL5" s="1156"/>
    </row>
    <row r="6" spans="1:38" ht="90" customHeight="1">
      <c r="A6" s="648"/>
      <c r="B6" s="1318"/>
      <c r="C6" s="2637"/>
      <c r="D6" s="1160" t="s">
        <v>106</v>
      </c>
      <c r="E6" s="1024" t="s">
        <v>1047</v>
      </c>
      <c r="F6" s="1277" t="s">
        <v>1243</v>
      </c>
      <c r="G6" s="1160" t="s">
        <v>106</v>
      </c>
      <c r="H6" s="1024" t="s">
        <v>1047</v>
      </c>
      <c r="I6" s="1161" t="s">
        <v>1243</v>
      </c>
      <c r="J6" s="1160" t="s">
        <v>1162</v>
      </c>
      <c r="K6" s="1277" t="s">
        <v>1236</v>
      </c>
      <c r="L6" s="1161" t="s">
        <v>1164</v>
      </c>
      <c r="M6" s="1350" t="s">
        <v>1165</v>
      </c>
      <c r="N6" s="1351" t="s">
        <v>1166</v>
      </c>
      <c r="O6" s="1316"/>
      <c r="P6" s="1316"/>
      <c r="Q6" s="1316"/>
      <c r="R6" s="1316"/>
      <c r="S6" s="1316"/>
      <c r="T6" s="1316"/>
      <c r="U6" s="1316"/>
      <c r="V6" s="1316"/>
      <c r="W6" s="1316"/>
      <c r="X6" s="1316"/>
      <c r="Y6" s="1316"/>
      <c r="Z6" s="1316"/>
      <c r="AA6" s="1316"/>
      <c r="AB6" s="1316"/>
      <c r="AC6" s="1316"/>
      <c r="AD6" s="1316"/>
      <c r="AE6" s="1316"/>
      <c r="AF6" s="1316"/>
      <c r="AG6" s="1316"/>
      <c r="AH6" s="1316"/>
      <c r="AI6" s="1316"/>
      <c r="AJ6" s="1316"/>
      <c r="AK6" s="1316"/>
      <c r="AL6" s="1156"/>
    </row>
    <row r="7" spans="1:38" ht="15" customHeight="1">
      <c r="A7" s="648"/>
      <c r="B7" s="1162" t="s">
        <v>1167</v>
      </c>
      <c r="C7" s="1377" t="s">
        <v>1168</v>
      </c>
      <c r="D7" s="2012"/>
      <c r="E7" s="2013"/>
      <c r="F7" s="2014"/>
      <c r="G7" s="1243"/>
      <c r="H7" s="412"/>
      <c r="I7" s="1244"/>
      <c r="J7" s="1243"/>
      <c r="K7" s="413"/>
      <c r="L7" s="1324"/>
      <c r="M7" s="1323"/>
      <c r="N7" s="478"/>
      <c r="O7" s="1316"/>
      <c r="P7" s="1316"/>
      <c r="Q7" s="1316"/>
      <c r="R7" s="1316"/>
      <c r="S7" s="1316"/>
      <c r="T7" s="1316"/>
      <c r="U7" s="1316"/>
      <c r="V7" s="1316"/>
      <c r="W7" s="1316"/>
      <c r="X7" s="1316"/>
      <c r="Y7" s="1316"/>
      <c r="Z7" s="1316"/>
      <c r="AA7" s="1316"/>
      <c r="AB7" s="1316"/>
      <c r="AC7" s="1316"/>
      <c r="AD7" s="1316"/>
      <c r="AE7" s="1316"/>
      <c r="AF7" s="1316"/>
      <c r="AG7" s="1316"/>
      <c r="AH7" s="1316"/>
      <c r="AI7" s="1316"/>
      <c r="AJ7" s="1316"/>
      <c r="AK7" s="1316"/>
      <c r="AL7" s="1156"/>
    </row>
    <row r="8" spans="1:38" ht="15" customHeight="1">
      <c r="A8" s="648"/>
      <c r="B8" s="1329" t="s">
        <v>1785</v>
      </c>
      <c r="C8" s="2030"/>
      <c r="D8" s="2015" t="str">
        <f>IF(MAX(D11-D10,D10-D9,D9-D7,D12-D7,D13-D7)&gt;0,"No","Yes")</f>
        <v>Yes</v>
      </c>
      <c r="E8" s="2016" t="str">
        <f t="shared" ref="E8:L8" si="0">IF(MAX(E11-E10,E10-E9,E9-E7,E12-E7,E13-E7)&gt;0,"No","Yes")</f>
        <v>Yes</v>
      </c>
      <c r="F8" s="2017" t="str">
        <f t="shared" si="0"/>
        <v>Yes</v>
      </c>
      <c r="G8" s="2015" t="str">
        <f t="shared" si="0"/>
        <v>Yes</v>
      </c>
      <c r="H8" s="2016" t="str">
        <f t="shared" si="0"/>
        <v>Yes</v>
      </c>
      <c r="I8" s="2017" t="str">
        <f t="shared" si="0"/>
        <v>Yes</v>
      </c>
      <c r="J8" s="2015" t="str">
        <f t="shared" si="0"/>
        <v>Yes</v>
      </c>
      <c r="K8" s="2016" t="str">
        <f t="shared" si="0"/>
        <v>Yes</v>
      </c>
      <c r="L8" s="2017" t="str">
        <f t="shared" si="0"/>
        <v>Yes</v>
      </c>
      <c r="M8" s="2011"/>
      <c r="N8" s="50"/>
      <c r="O8" s="1316"/>
      <c r="P8" s="1316"/>
      <c r="Q8" s="1316"/>
      <c r="R8" s="1316"/>
      <c r="S8" s="1316"/>
      <c r="T8" s="1316"/>
      <c r="U8" s="1316"/>
      <c r="V8" s="1316"/>
      <c r="W8" s="1316"/>
      <c r="X8" s="1316"/>
      <c r="Y8" s="1316"/>
      <c r="Z8" s="1316"/>
      <c r="AA8" s="1316"/>
      <c r="AB8" s="1316"/>
      <c r="AC8" s="1316"/>
      <c r="AD8" s="1316"/>
      <c r="AE8" s="1316"/>
      <c r="AF8" s="1316"/>
      <c r="AG8" s="1316"/>
      <c r="AH8" s="1316"/>
      <c r="AI8" s="1316"/>
      <c r="AJ8" s="1316"/>
      <c r="AK8" s="1316"/>
      <c r="AL8" s="1156"/>
    </row>
    <row r="9" spans="1:38" ht="15" customHeight="1">
      <c r="A9" s="648"/>
      <c r="B9" s="1163" t="str">
        <f>CONCATENATE("as part of the total under row ", ROW(B7), ", the legal entity (owner) has an exposure to a domestic issuer")</f>
        <v>as part of the total under row 7, the legal entity (owner) has an exposure to a domestic issuer</v>
      </c>
      <c r="C9" s="1378" t="s">
        <v>1169</v>
      </c>
      <c r="D9" s="1323"/>
      <c r="E9" s="40"/>
      <c r="F9" s="478"/>
      <c r="G9" s="1245"/>
      <c r="H9" s="57"/>
      <c r="I9" s="1246"/>
      <c r="J9" s="1245"/>
      <c r="K9" s="103"/>
      <c r="L9" s="1246"/>
      <c r="M9" s="1245"/>
      <c r="N9" s="103"/>
      <c r="O9" s="1316"/>
      <c r="P9" s="1316"/>
      <c r="Q9" s="1316"/>
      <c r="R9" s="1316"/>
      <c r="S9" s="1316"/>
      <c r="T9" s="1316"/>
      <c r="U9" s="1316"/>
      <c r="V9" s="1316"/>
      <c r="W9" s="1316"/>
      <c r="X9" s="1316"/>
      <c r="Y9" s="1316"/>
      <c r="Z9" s="1316"/>
      <c r="AA9" s="1316"/>
      <c r="AB9" s="1316"/>
      <c r="AC9" s="1316"/>
      <c r="AD9" s="1316"/>
      <c r="AE9" s="1316"/>
      <c r="AF9" s="1316"/>
      <c r="AG9" s="1316"/>
      <c r="AH9" s="1316"/>
      <c r="AI9" s="1316"/>
      <c r="AJ9" s="1316"/>
      <c r="AK9" s="1316"/>
      <c r="AL9" s="1156"/>
    </row>
    <row r="10" spans="1:38" ht="15" customHeight="1">
      <c r="A10" s="648"/>
      <c r="B10" s="1164" t="str">
        <f>CONCATENATE("as part of the total under row ", ROW(B9), ", the exposure in domestic currency")</f>
        <v>as part of the total under row 9, the exposure in domestic currency</v>
      </c>
      <c r="C10" s="1378" t="s">
        <v>1170</v>
      </c>
      <c r="D10" s="1245"/>
      <c r="E10" s="57"/>
      <c r="F10" s="103"/>
      <c r="G10" s="1245"/>
      <c r="H10" s="57"/>
      <c r="I10" s="1246"/>
      <c r="J10" s="1245"/>
      <c r="K10" s="103"/>
      <c r="L10" s="1246"/>
      <c r="M10" s="1245"/>
      <c r="N10" s="103"/>
      <c r="O10" s="1316"/>
      <c r="P10" s="1316"/>
      <c r="Q10" s="1316"/>
      <c r="R10" s="1316"/>
      <c r="S10" s="1316"/>
      <c r="T10" s="1316"/>
      <c r="U10" s="1316"/>
      <c r="V10" s="1316"/>
      <c r="W10" s="1316"/>
      <c r="X10" s="1316"/>
      <c r="Y10" s="1316"/>
      <c r="Z10" s="1316"/>
      <c r="AA10" s="1316"/>
      <c r="AB10" s="1316"/>
      <c r="AC10" s="1316"/>
      <c r="AD10" s="1316"/>
      <c r="AE10" s="1316"/>
      <c r="AF10" s="1316"/>
      <c r="AG10" s="1316"/>
      <c r="AH10" s="1316"/>
      <c r="AI10" s="1316"/>
      <c r="AJ10" s="1316"/>
      <c r="AK10" s="1316"/>
      <c r="AL10" s="1156"/>
    </row>
    <row r="11" spans="1:38" ht="15" customHeight="1">
      <c r="A11" s="648"/>
      <c r="B11" s="1165" t="str">
        <f>CONCATENATE("as part of the total under row ", ROW(B10), ", the jurisdiction of the legal entity (owner) is different from that of the group")</f>
        <v>as part of the total under row 10, the jurisdiction of the legal entity (owner) is different from that of the group</v>
      </c>
      <c r="C11" s="1382" t="s">
        <v>727</v>
      </c>
      <c r="D11" s="1245"/>
      <c r="E11" s="57"/>
      <c r="F11" s="103"/>
      <c r="G11" s="1245"/>
      <c r="H11" s="57"/>
      <c r="I11" s="1246"/>
      <c r="J11" s="1245"/>
      <c r="K11" s="103"/>
      <c r="L11" s="1246"/>
      <c r="M11" s="1245"/>
      <c r="N11" s="103"/>
      <c r="O11" s="1316"/>
      <c r="P11" s="1316"/>
      <c r="Q11" s="1316"/>
      <c r="R11" s="1316"/>
      <c r="S11" s="1316"/>
      <c r="T11" s="1316"/>
      <c r="U11" s="1316"/>
      <c r="V11" s="1316"/>
      <c r="W11" s="1316"/>
      <c r="X11" s="1316"/>
      <c r="Y11" s="1316"/>
      <c r="Z11" s="1316"/>
      <c r="AA11" s="1316"/>
      <c r="AB11" s="1316"/>
      <c r="AC11" s="1316"/>
      <c r="AD11" s="1316"/>
      <c r="AE11" s="1316"/>
      <c r="AF11" s="1316"/>
      <c r="AG11" s="1316"/>
      <c r="AH11" s="1316"/>
      <c r="AI11" s="1316"/>
      <c r="AJ11" s="1316"/>
      <c r="AK11" s="1316"/>
      <c r="AL11" s="1156"/>
    </row>
    <row r="12" spans="1:38" ht="15" customHeight="1">
      <c r="A12" s="648"/>
      <c r="B12" s="1163" t="str">
        <f>CONCATENATE("as part of the total under row ", ROW(B7), ", the group has an exposure to the domestic issuer of the same jurisdiction as the group")</f>
        <v>as part of the total under row 7, the group has an exposure to the domestic issuer of the same jurisdiction as the group</v>
      </c>
      <c r="C12" s="1378" t="s">
        <v>1171</v>
      </c>
      <c r="D12" s="102"/>
      <c r="E12" s="57"/>
      <c r="F12" s="103"/>
      <c r="G12" s="1245"/>
      <c r="H12" s="57"/>
      <c r="I12" s="1246"/>
      <c r="J12" s="1245"/>
      <c r="K12" s="103"/>
      <c r="L12" s="1246"/>
      <c r="M12" s="1245"/>
      <c r="N12" s="103"/>
      <c r="O12" s="1316"/>
      <c r="P12" s="1316"/>
      <c r="Q12" s="1316"/>
      <c r="R12" s="1316"/>
      <c r="S12" s="1316"/>
      <c r="T12" s="1316"/>
      <c r="U12" s="1316"/>
      <c r="V12" s="1316"/>
      <c r="W12" s="1316"/>
      <c r="X12" s="1316"/>
      <c r="Y12" s="1316"/>
      <c r="Z12" s="1316"/>
      <c r="AA12" s="1316"/>
      <c r="AB12" s="1316"/>
      <c r="AC12" s="1316"/>
      <c r="AD12" s="1316"/>
      <c r="AE12" s="1316"/>
      <c r="AF12" s="1316"/>
      <c r="AG12" s="1316"/>
      <c r="AH12" s="1316"/>
      <c r="AI12" s="1316"/>
      <c r="AJ12" s="1316"/>
      <c r="AK12" s="1316"/>
      <c r="AL12" s="1156"/>
    </row>
    <row r="13" spans="1:38" ht="30" customHeight="1">
      <c r="A13" s="648"/>
      <c r="B13" s="1346" t="str">
        <f>CONCATENATE("as part of the total under row ", ROW(B7), ", exposures risk-weighted as denominated and funded in domestic currency based on paragraph 54 (or for the trading book paragraph 711)")</f>
        <v>as part of the total under row 7, exposures risk-weighted as denominated and funded in domestic currency based on paragraph 54 (or for the trading book paragraph 711)</v>
      </c>
      <c r="C13" s="1379" t="s">
        <v>1168</v>
      </c>
      <c r="D13" s="1321"/>
      <c r="E13" s="52"/>
      <c r="F13" s="476"/>
      <c r="G13" s="2021"/>
      <c r="H13" s="51"/>
      <c r="I13" s="2022"/>
      <c r="J13" s="55"/>
      <c r="K13" s="51"/>
      <c r="L13" s="2022"/>
      <c r="M13" s="1321"/>
      <c r="N13" s="476"/>
      <c r="O13" s="1316"/>
      <c r="P13" s="1316"/>
      <c r="Q13" s="1316"/>
      <c r="R13" s="1316"/>
      <c r="S13" s="1316"/>
      <c r="T13" s="1316"/>
      <c r="U13" s="1316"/>
      <c r="V13" s="1316"/>
      <c r="W13" s="1316"/>
      <c r="X13" s="1316"/>
      <c r="Y13" s="1316"/>
      <c r="Z13" s="1316"/>
      <c r="AA13" s="1316"/>
      <c r="AB13" s="1316"/>
      <c r="AC13" s="1316"/>
      <c r="AD13" s="1316"/>
      <c r="AE13" s="1316"/>
      <c r="AF13" s="1316"/>
      <c r="AG13" s="1316"/>
      <c r="AH13" s="1316"/>
      <c r="AI13" s="1316"/>
      <c r="AJ13" s="1316"/>
      <c r="AK13" s="1316"/>
      <c r="AL13" s="1156"/>
    </row>
    <row r="14" spans="1:38" ht="15" customHeight="1">
      <c r="A14" s="648"/>
      <c r="B14" s="1322" t="s">
        <v>1172</v>
      </c>
      <c r="C14" s="1377" t="s">
        <v>1168</v>
      </c>
      <c r="D14" s="1323"/>
      <c r="E14" s="40"/>
      <c r="F14" s="478"/>
      <c r="G14" s="1323"/>
      <c r="H14" s="40"/>
      <c r="I14" s="1324"/>
      <c r="J14" s="1323"/>
      <c r="K14" s="478"/>
      <c r="L14" s="1324"/>
      <c r="M14" s="1323"/>
      <c r="N14" s="478"/>
      <c r="O14" s="1316"/>
      <c r="P14" s="1316"/>
      <c r="Q14" s="1316"/>
      <c r="R14" s="1316"/>
      <c r="S14" s="1316"/>
      <c r="T14" s="1316"/>
      <c r="U14" s="1316"/>
      <c r="V14" s="1316"/>
      <c r="W14" s="1316"/>
      <c r="X14" s="1316"/>
      <c r="Y14" s="1316"/>
      <c r="Z14" s="1316"/>
      <c r="AA14" s="1316"/>
      <c r="AB14" s="1316"/>
      <c r="AC14" s="1316"/>
      <c r="AD14" s="1316"/>
      <c r="AE14" s="1316"/>
      <c r="AF14" s="1316"/>
      <c r="AG14" s="1316"/>
      <c r="AH14" s="1316"/>
      <c r="AI14" s="1316"/>
      <c r="AJ14" s="1316"/>
      <c r="AK14" s="1316"/>
      <c r="AL14" s="1156"/>
    </row>
    <row r="15" spans="1:38" ht="15" customHeight="1">
      <c r="A15" s="648"/>
      <c r="B15" s="1329" t="s">
        <v>1785</v>
      </c>
      <c r="C15" s="2030"/>
      <c r="D15" s="2015" t="str">
        <f>IF(MAX(D18-D17,D17-D16,D16-D14,D19-D14,D20-D14)&gt;0,"No","Yes")</f>
        <v>Yes</v>
      </c>
      <c r="E15" s="2016" t="str">
        <f t="shared" ref="E15:L15" si="1">IF(MAX(E18-E17,E17-E16,E16-E14,E19-E14,E20-E14)&gt;0,"No","Yes")</f>
        <v>Yes</v>
      </c>
      <c r="F15" s="2017" t="str">
        <f t="shared" si="1"/>
        <v>Yes</v>
      </c>
      <c r="G15" s="2015" t="str">
        <f t="shared" si="1"/>
        <v>Yes</v>
      </c>
      <c r="H15" s="2016" t="str">
        <f t="shared" si="1"/>
        <v>Yes</v>
      </c>
      <c r="I15" s="2017" t="str">
        <f t="shared" si="1"/>
        <v>Yes</v>
      </c>
      <c r="J15" s="2015" t="str">
        <f t="shared" si="1"/>
        <v>Yes</v>
      </c>
      <c r="K15" s="2016" t="str">
        <f t="shared" si="1"/>
        <v>Yes</v>
      </c>
      <c r="L15" s="2017" t="str">
        <f t="shared" si="1"/>
        <v>Yes</v>
      </c>
      <c r="M15" s="2011"/>
      <c r="N15" s="50"/>
      <c r="O15" s="1316"/>
      <c r="P15" s="1316"/>
      <c r="Q15" s="1316"/>
      <c r="R15" s="1316"/>
      <c r="S15" s="1316"/>
      <c r="T15" s="1316"/>
      <c r="U15" s="1316"/>
      <c r="V15" s="1316"/>
      <c r="W15" s="1316"/>
      <c r="X15" s="1316"/>
      <c r="Y15" s="1316"/>
      <c r="Z15" s="1316"/>
      <c r="AA15" s="1316"/>
      <c r="AB15" s="1316"/>
      <c r="AC15" s="1316"/>
      <c r="AD15" s="1316"/>
      <c r="AE15" s="1316"/>
      <c r="AF15" s="1316"/>
      <c r="AG15" s="1316"/>
      <c r="AH15" s="1316"/>
      <c r="AI15" s="1316"/>
      <c r="AJ15" s="1316"/>
      <c r="AK15" s="1316"/>
      <c r="AL15" s="1156"/>
    </row>
    <row r="16" spans="1:38" ht="15" customHeight="1">
      <c r="A16" s="648"/>
      <c r="B16" s="1163" t="str">
        <f>CONCATENATE("as part of the total under row ", ROW(B14), ", the legal entity (owner) has an exposure to a domestic issuer")</f>
        <v>as part of the total under row 14, the legal entity (owner) has an exposure to a domestic issuer</v>
      </c>
      <c r="C16" s="1378" t="s">
        <v>1169</v>
      </c>
      <c r="D16" s="1245"/>
      <c r="E16" s="57"/>
      <c r="F16" s="103"/>
      <c r="G16" s="1245"/>
      <c r="H16" s="57"/>
      <c r="I16" s="1246"/>
      <c r="J16" s="1245"/>
      <c r="K16" s="103"/>
      <c r="L16" s="1246"/>
      <c r="M16" s="1245"/>
      <c r="N16" s="103"/>
      <c r="O16" s="1316"/>
      <c r="P16" s="1316"/>
      <c r="Q16" s="1316"/>
      <c r="R16" s="1316"/>
      <c r="S16" s="1316"/>
      <c r="T16" s="1316"/>
      <c r="U16" s="1316"/>
      <c r="V16" s="1316"/>
      <c r="W16" s="1316"/>
      <c r="X16" s="1316"/>
      <c r="Y16" s="1316"/>
      <c r="Z16" s="1316"/>
      <c r="AA16" s="1316"/>
      <c r="AB16" s="1316"/>
      <c r="AC16" s="1316"/>
      <c r="AD16" s="1316"/>
      <c r="AE16" s="1316"/>
      <c r="AF16" s="1316"/>
      <c r="AG16" s="1316"/>
      <c r="AH16" s="1316"/>
      <c r="AI16" s="1316"/>
      <c r="AJ16" s="1316"/>
      <c r="AK16" s="1316"/>
      <c r="AL16" s="1156"/>
    </row>
    <row r="17" spans="1:38" ht="15" customHeight="1">
      <c r="A17" s="648"/>
      <c r="B17" s="1164" t="str">
        <f>CONCATENATE("as part of the total under row ", ROW(B16), ", the exposure in domestic currency")</f>
        <v>as part of the total under row 16, the exposure in domestic currency</v>
      </c>
      <c r="C17" s="1378" t="s">
        <v>1170</v>
      </c>
      <c r="D17" s="1245"/>
      <c r="E17" s="57"/>
      <c r="F17" s="103"/>
      <c r="G17" s="1245"/>
      <c r="H17" s="57"/>
      <c r="I17" s="1246"/>
      <c r="J17" s="1245"/>
      <c r="K17" s="103"/>
      <c r="L17" s="1246"/>
      <c r="M17" s="1245"/>
      <c r="N17" s="103"/>
      <c r="O17" s="1316"/>
      <c r="P17" s="1316"/>
      <c r="Q17" s="1316"/>
      <c r="R17" s="1316"/>
      <c r="S17" s="1316"/>
      <c r="T17" s="1316"/>
      <c r="U17" s="1316"/>
      <c r="V17" s="1316"/>
      <c r="W17" s="1316"/>
      <c r="X17" s="1316"/>
      <c r="Y17" s="1316"/>
      <c r="Z17" s="1316"/>
      <c r="AA17" s="1316"/>
      <c r="AB17" s="1316"/>
      <c r="AC17" s="1316"/>
      <c r="AD17" s="1316"/>
      <c r="AE17" s="1316"/>
      <c r="AF17" s="1316"/>
      <c r="AG17" s="1316"/>
      <c r="AH17" s="1316"/>
      <c r="AI17" s="1316"/>
      <c r="AJ17" s="1316"/>
      <c r="AK17" s="1316"/>
      <c r="AL17" s="1156"/>
    </row>
    <row r="18" spans="1:38" ht="15" customHeight="1">
      <c r="A18" s="648"/>
      <c r="B18" s="1165" t="str">
        <f>CONCATENATE("as part of the total under row ", ROW(B17), ", the jurisdiction of the legal entity (owner) is different from that of the group")</f>
        <v>as part of the total under row 17, the jurisdiction of the legal entity (owner) is different from that of the group</v>
      </c>
      <c r="C18" s="1378" t="s">
        <v>727</v>
      </c>
      <c r="D18" s="1245"/>
      <c r="E18" s="57"/>
      <c r="F18" s="103"/>
      <c r="G18" s="1245"/>
      <c r="H18" s="57"/>
      <c r="I18" s="1246"/>
      <c r="J18" s="1245"/>
      <c r="K18" s="103"/>
      <c r="L18" s="1246"/>
      <c r="M18" s="1245"/>
      <c r="N18" s="103"/>
      <c r="O18" s="1316"/>
      <c r="P18" s="1316"/>
      <c r="Q18" s="1316"/>
      <c r="R18" s="1316"/>
      <c r="S18" s="1316"/>
      <c r="T18" s="1316"/>
      <c r="U18" s="1316"/>
      <c r="V18" s="1316"/>
      <c r="W18" s="1316"/>
      <c r="X18" s="1316"/>
      <c r="Y18" s="1316"/>
      <c r="Z18" s="1316"/>
      <c r="AA18" s="1316"/>
      <c r="AB18" s="1316"/>
      <c r="AC18" s="1316"/>
      <c r="AD18" s="1316"/>
      <c r="AE18" s="1316"/>
      <c r="AF18" s="1316"/>
      <c r="AG18" s="1316"/>
      <c r="AH18" s="1316"/>
      <c r="AI18" s="1316"/>
      <c r="AJ18" s="1316"/>
      <c r="AK18" s="1316"/>
      <c r="AL18" s="1156"/>
    </row>
    <row r="19" spans="1:38" ht="15" customHeight="1">
      <c r="A19" s="648"/>
      <c r="B19" s="1163" t="str">
        <f>CONCATENATE("as part of the total under row ", ROW(B14), ", the group has an exposure to the domestic issuer of the same juristiction as the group")</f>
        <v>as part of the total under row 14, the group has an exposure to the domestic issuer of the same juristiction as the group</v>
      </c>
      <c r="C19" s="1378" t="s">
        <v>1171</v>
      </c>
      <c r="D19" s="1245"/>
      <c r="E19" s="57"/>
      <c r="F19" s="103"/>
      <c r="G19" s="1245"/>
      <c r="H19" s="57"/>
      <c r="I19" s="1246"/>
      <c r="J19" s="1245"/>
      <c r="K19" s="103"/>
      <c r="L19" s="1246"/>
      <c r="M19" s="1245"/>
      <c r="N19" s="103"/>
      <c r="O19" s="1316"/>
      <c r="P19" s="1316"/>
      <c r="Q19" s="1316"/>
      <c r="R19" s="1316"/>
      <c r="S19" s="1316"/>
      <c r="T19" s="1316"/>
      <c r="U19" s="1316"/>
      <c r="V19" s="1316"/>
      <c r="W19" s="1316"/>
      <c r="X19" s="1316"/>
      <c r="Y19" s="1316"/>
      <c r="Z19" s="1316"/>
      <c r="AA19" s="1316"/>
      <c r="AB19" s="1316"/>
      <c r="AC19" s="1316"/>
      <c r="AD19" s="1316"/>
      <c r="AE19" s="1316"/>
      <c r="AF19" s="1316"/>
      <c r="AG19" s="1316"/>
      <c r="AH19" s="1316"/>
      <c r="AI19" s="1316"/>
      <c r="AJ19" s="1316"/>
      <c r="AK19" s="1316"/>
      <c r="AL19" s="1156"/>
    </row>
    <row r="20" spans="1:38" ht="30" customHeight="1">
      <c r="A20" s="648"/>
      <c r="B20" s="1346" t="str">
        <f>CONCATENATE("as part of the total under row ", ROW(B14), ", exposures risk-weighted as denominated and funded in domestic currency based on paragraph 54 (or for the trading book paragraph 711)")</f>
        <v>as part of the total under row 14, exposures risk-weighted as denominated and funded in domestic currency based on paragraph 54 (or for the trading book paragraph 711)</v>
      </c>
      <c r="C20" s="1379" t="s">
        <v>1168</v>
      </c>
      <c r="D20" s="1321"/>
      <c r="E20" s="52"/>
      <c r="F20" s="476"/>
      <c r="G20" s="2021"/>
      <c r="H20" s="51"/>
      <c r="I20" s="2022"/>
      <c r="J20" s="55"/>
      <c r="K20" s="51"/>
      <c r="L20" s="2022"/>
      <c r="M20" s="1321"/>
      <c r="N20" s="476"/>
      <c r="O20" s="1316"/>
      <c r="P20" s="1316"/>
      <c r="Q20" s="1316"/>
      <c r="R20" s="1316"/>
      <c r="S20" s="1316"/>
      <c r="T20" s="1316"/>
      <c r="U20" s="1316"/>
      <c r="V20" s="1316"/>
      <c r="W20" s="1316"/>
      <c r="X20" s="1316"/>
      <c r="Y20" s="1316"/>
      <c r="Z20" s="1316"/>
      <c r="AA20" s="1316"/>
      <c r="AB20" s="1316"/>
      <c r="AC20" s="1316"/>
      <c r="AD20" s="1316"/>
      <c r="AE20" s="1316"/>
      <c r="AF20" s="1316"/>
      <c r="AG20" s="1316"/>
      <c r="AH20" s="1316"/>
      <c r="AI20" s="1316"/>
      <c r="AJ20" s="1316"/>
      <c r="AK20" s="1316"/>
      <c r="AL20" s="1156"/>
    </row>
    <row r="21" spans="1:38" ht="15" customHeight="1">
      <c r="A21" s="648"/>
      <c r="B21" s="1056" t="s">
        <v>1173</v>
      </c>
      <c r="C21" s="2031"/>
      <c r="D21" s="1325"/>
      <c r="E21" s="1326"/>
      <c r="F21" s="1327"/>
      <c r="G21" s="1325"/>
      <c r="H21" s="1326"/>
      <c r="I21" s="1328"/>
      <c r="J21" s="1325"/>
      <c r="K21" s="1327"/>
      <c r="L21" s="1328"/>
      <c r="M21" s="1325"/>
      <c r="N21" s="1327"/>
      <c r="O21" s="1316"/>
      <c r="P21" s="1316"/>
      <c r="Q21" s="1316"/>
      <c r="R21" s="1316"/>
      <c r="S21" s="1316"/>
      <c r="T21" s="1316"/>
      <c r="U21" s="1316"/>
      <c r="V21" s="1316"/>
      <c r="W21" s="1316"/>
      <c r="X21" s="1316"/>
      <c r="Y21" s="1316"/>
      <c r="Z21" s="1316"/>
      <c r="AA21" s="1316"/>
      <c r="AB21" s="1316"/>
      <c r="AC21" s="1316"/>
      <c r="AD21" s="1316"/>
      <c r="AE21" s="1316"/>
      <c r="AF21" s="1316"/>
      <c r="AG21" s="1316"/>
      <c r="AH21" s="1316"/>
      <c r="AI21" s="1316"/>
      <c r="AJ21" s="1316"/>
      <c r="AK21" s="1316"/>
      <c r="AL21" s="1156"/>
    </row>
    <row r="22" spans="1:38" ht="15" customHeight="1">
      <c r="A22" s="648"/>
      <c r="B22" s="1322" t="s">
        <v>1174</v>
      </c>
      <c r="C22" s="1379" t="s">
        <v>1175</v>
      </c>
      <c r="D22" s="1323"/>
      <c r="E22" s="40"/>
      <c r="F22" s="478"/>
      <c r="G22" s="1323"/>
      <c r="H22" s="40"/>
      <c r="I22" s="1324"/>
      <c r="J22" s="1323"/>
      <c r="K22" s="478"/>
      <c r="L22" s="1324"/>
      <c r="M22" s="1323"/>
      <c r="N22" s="478"/>
      <c r="O22" s="1316"/>
      <c r="P22" s="1316"/>
      <c r="Q22" s="1316"/>
      <c r="R22" s="1316"/>
      <c r="S22" s="1316"/>
      <c r="T22" s="1316"/>
      <c r="U22" s="1316"/>
      <c r="V22" s="1316"/>
      <c r="W22" s="1316"/>
      <c r="X22" s="1316"/>
      <c r="Y22" s="1316"/>
      <c r="Z22" s="1316"/>
      <c r="AA22" s="1316"/>
      <c r="AB22" s="1316"/>
      <c r="AC22" s="1316"/>
      <c r="AD22" s="1316"/>
      <c r="AE22" s="1316"/>
      <c r="AF22" s="1316"/>
      <c r="AG22" s="1316"/>
      <c r="AH22" s="1316"/>
      <c r="AI22" s="1316"/>
      <c r="AJ22" s="1316"/>
      <c r="AK22" s="1316"/>
      <c r="AL22" s="1156"/>
    </row>
    <row r="23" spans="1:38" ht="15" customHeight="1">
      <c r="A23" s="648"/>
      <c r="B23" s="1329" t="s">
        <v>1785</v>
      </c>
      <c r="C23" s="2030"/>
      <c r="D23" s="1971" t="str">
        <f>IF(MAX(D28-D27,D27-D26,D26-D25,D29-D25,D30-D25,D31-D25,D35-D34,D34-D33,D33-D32,D36-D32,D37-D32,D38-D32,D42-D41,D41-D40,D40-D39,D43-D39,D44-D39,D45-D39)&gt;0,"No","Yes")</f>
        <v>Yes</v>
      </c>
      <c r="E23" s="2023" t="str">
        <f t="shared" ref="E23:L23" si="2">IF(MAX(E28-E27,E27-E26,E26-E25,E29-E25,E30-E25,E31-E25,E35-E34,E34-E33,E33-E32,E36-E32,E37-E32,E38-E32,E42-E41,E41-E40,E40-E39,E43-E39,E44-E39,E45-E39)&gt;0,"No","Yes")</f>
        <v>Yes</v>
      </c>
      <c r="F23" s="2023" t="str">
        <f t="shared" si="2"/>
        <v>Yes</v>
      </c>
      <c r="G23" s="2027" t="str">
        <f t="shared" si="2"/>
        <v>Yes</v>
      </c>
      <c r="H23" s="2028" t="str">
        <f t="shared" si="2"/>
        <v>Yes</v>
      </c>
      <c r="I23" s="2029" t="str">
        <f t="shared" si="2"/>
        <v>Yes</v>
      </c>
      <c r="J23" s="2024" t="str">
        <f t="shared" si="2"/>
        <v>Yes</v>
      </c>
      <c r="K23" s="2023" t="str">
        <f t="shared" si="2"/>
        <v>Yes</v>
      </c>
      <c r="L23" s="2025" t="str">
        <f t="shared" si="2"/>
        <v>Yes</v>
      </c>
      <c r="M23" s="2026"/>
      <c r="N23" s="50"/>
      <c r="O23" s="1316"/>
      <c r="P23" s="1316"/>
      <c r="Q23" s="1316"/>
      <c r="R23" s="1316"/>
      <c r="S23" s="1316"/>
      <c r="T23" s="1316"/>
      <c r="U23" s="1316"/>
      <c r="V23" s="1316"/>
      <c r="W23" s="1316"/>
      <c r="X23" s="1316"/>
      <c r="Y23" s="1316"/>
      <c r="Z23" s="1316"/>
      <c r="AA23" s="1316"/>
      <c r="AB23" s="1316"/>
      <c r="AC23" s="1316"/>
      <c r="AD23" s="1316"/>
      <c r="AE23" s="1316"/>
      <c r="AF23" s="1316"/>
      <c r="AG23" s="1316"/>
      <c r="AH23" s="1316"/>
      <c r="AI23" s="1316"/>
      <c r="AJ23" s="1316"/>
      <c r="AK23" s="1316"/>
      <c r="AL23" s="1156"/>
    </row>
    <row r="24" spans="1:38" ht="15" customHeight="1">
      <c r="A24" s="648"/>
      <c r="B24" s="1329" t="str">
        <f>CONCATENATE("Check: sum of rows ", ROW(B25), ", ", ROW(B32), " and ", ROW(B39), " should be equal to overall exposures to non-central government PSEs in row ", ROW(B22))</f>
        <v>Check: sum of rows 25, 32 and 39 should be equal to overall exposures to non-central government PSEs in row 22</v>
      </c>
      <c r="C24" s="2030"/>
      <c r="D24" s="1366" t="str">
        <f t="shared" ref="D24:M24" si="3">IF(D25+D32+D39 =D22,"Yes","No")</f>
        <v>Yes</v>
      </c>
      <c r="E24" s="712" t="str">
        <f t="shared" si="3"/>
        <v>Yes</v>
      </c>
      <c r="F24" s="712" t="str">
        <f t="shared" si="3"/>
        <v>Yes</v>
      </c>
      <c r="G24" s="1366" t="str">
        <f t="shared" si="3"/>
        <v>Yes</v>
      </c>
      <c r="H24" s="712" t="str">
        <f t="shared" si="3"/>
        <v>Yes</v>
      </c>
      <c r="I24" s="1367" t="str">
        <f t="shared" si="3"/>
        <v>Yes</v>
      </c>
      <c r="J24" s="1366" t="str">
        <f t="shared" si="3"/>
        <v>Yes</v>
      </c>
      <c r="K24" s="712" t="str">
        <f t="shared" si="3"/>
        <v>Yes</v>
      </c>
      <c r="L24" s="1367" t="str">
        <f t="shared" si="3"/>
        <v>Yes</v>
      </c>
      <c r="M24" s="742" t="str">
        <f t="shared" si="3"/>
        <v>Yes</v>
      </c>
      <c r="N24" s="50"/>
      <c r="O24" s="1316"/>
      <c r="P24" s="1316"/>
      <c r="Q24" s="1316"/>
      <c r="R24" s="1316"/>
      <c r="S24" s="1316"/>
      <c r="T24" s="1316"/>
      <c r="U24" s="1316"/>
      <c r="V24" s="1316"/>
      <c r="W24" s="1316"/>
      <c r="X24" s="1316"/>
      <c r="Y24" s="1316"/>
      <c r="Z24" s="1316"/>
      <c r="AA24" s="1316"/>
      <c r="AB24" s="1316"/>
      <c r="AC24" s="1316"/>
      <c r="AD24" s="1316"/>
      <c r="AE24" s="1316"/>
      <c r="AF24" s="1316"/>
      <c r="AG24" s="1316"/>
      <c r="AH24" s="1316"/>
      <c r="AI24" s="1316"/>
      <c r="AJ24" s="1316"/>
      <c r="AK24" s="1316"/>
      <c r="AL24" s="1156"/>
    </row>
    <row r="25" spans="1:38" ht="15" customHeight="1">
      <c r="A25" s="648"/>
      <c r="B25" s="1163" t="s">
        <v>1176</v>
      </c>
      <c r="C25" s="1378" t="s">
        <v>1168</v>
      </c>
      <c r="D25" s="1245"/>
      <c r="E25" s="57"/>
      <c r="F25" s="103"/>
      <c r="G25" s="1245"/>
      <c r="H25" s="57"/>
      <c r="I25" s="1246"/>
      <c r="J25" s="1245"/>
      <c r="K25" s="103"/>
      <c r="L25" s="1246"/>
      <c r="M25" s="1245"/>
      <c r="N25" s="103"/>
      <c r="O25" s="1316"/>
      <c r="P25" s="1316"/>
      <c r="Q25" s="1316"/>
      <c r="R25" s="1316"/>
      <c r="S25" s="1316"/>
      <c r="T25" s="1316"/>
      <c r="U25" s="1316"/>
      <c r="V25" s="1316"/>
      <c r="W25" s="1316"/>
      <c r="X25" s="1316"/>
      <c r="Y25" s="1316"/>
      <c r="Z25" s="1316"/>
      <c r="AA25" s="1316"/>
      <c r="AB25" s="1316"/>
      <c r="AC25" s="1316"/>
      <c r="AD25" s="1316"/>
      <c r="AE25" s="1316"/>
      <c r="AF25" s="1316"/>
      <c r="AG25" s="1316"/>
      <c r="AH25" s="1316"/>
      <c r="AI25" s="1316"/>
      <c r="AJ25" s="1316"/>
      <c r="AK25" s="1316"/>
      <c r="AL25" s="1156"/>
    </row>
    <row r="26" spans="1:38" ht="15" customHeight="1">
      <c r="A26" s="648"/>
      <c r="B26" s="1164" t="str">
        <f>CONCATENATE("as part of the total under row ", ROW(B25), ", the legal entity (owner) has an exposure to a domestic issuer")</f>
        <v>as part of the total under row 25, the legal entity (owner) has an exposure to a domestic issuer</v>
      </c>
      <c r="C26" s="1378" t="s">
        <v>1169</v>
      </c>
      <c r="D26" s="1245"/>
      <c r="E26" s="57"/>
      <c r="F26" s="103"/>
      <c r="G26" s="1245"/>
      <c r="H26" s="57"/>
      <c r="I26" s="1246"/>
      <c r="J26" s="1245"/>
      <c r="K26" s="103"/>
      <c r="L26" s="1246"/>
      <c r="M26" s="1245"/>
      <c r="N26" s="103"/>
      <c r="O26" s="1316"/>
      <c r="P26" s="1316"/>
      <c r="Q26" s="1316"/>
      <c r="R26" s="1316"/>
      <c r="S26" s="1316"/>
      <c r="T26" s="1316"/>
      <c r="U26" s="1316"/>
      <c r="V26" s="1316"/>
      <c r="W26" s="1316"/>
      <c r="X26" s="1316"/>
      <c r="Y26" s="1316"/>
      <c r="Z26" s="1316"/>
      <c r="AA26" s="1316"/>
      <c r="AB26" s="1316"/>
      <c r="AC26" s="1316"/>
      <c r="AD26" s="1316"/>
      <c r="AE26" s="1316"/>
      <c r="AF26" s="1316"/>
      <c r="AG26" s="1316"/>
      <c r="AH26" s="1316"/>
      <c r="AI26" s="1316"/>
      <c r="AJ26" s="1316"/>
      <c r="AK26" s="1316"/>
      <c r="AL26" s="1156"/>
    </row>
    <row r="27" spans="1:38" ht="15" customHeight="1">
      <c r="A27" s="648"/>
      <c r="B27" s="1165" t="str">
        <f>CONCATENATE("as part of the total under row ", ROW(B26), ", the exposure in domestic currency")</f>
        <v>as part of the total under row 26, the exposure in domestic currency</v>
      </c>
      <c r="C27" s="1378" t="s">
        <v>1170</v>
      </c>
      <c r="D27" s="1245"/>
      <c r="E27" s="57"/>
      <c r="F27" s="103"/>
      <c r="G27" s="1245"/>
      <c r="H27" s="57"/>
      <c r="I27" s="1246"/>
      <c r="J27" s="1245"/>
      <c r="K27" s="103"/>
      <c r="L27" s="1246"/>
      <c r="M27" s="1245"/>
      <c r="N27" s="103"/>
      <c r="O27" s="1316"/>
      <c r="P27" s="1316"/>
      <c r="Q27" s="1316"/>
      <c r="R27" s="1316"/>
      <c r="S27" s="1316"/>
      <c r="T27" s="1316"/>
      <c r="U27" s="1316"/>
      <c r="V27" s="1316"/>
      <c r="W27" s="1316"/>
      <c r="X27" s="1316"/>
      <c r="Y27" s="1316"/>
      <c r="Z27" s="1316"/>
      <c r="AA27" s="1316"/>
      <c r="AB27" s="1316"/>
      <c r="AC27" s="1316"/>
      <c r="AD27" s="1316"/>
      <c r="AE27" s="1316"/>
      <c r="AF27" s="1316"/>
      <c r="AG27" s="1316"/>
      <c r="AH27" s="1316"/>
      <c r="AI27" s="1316"/>
      <c r="AJ27" s="1316"/>
      <c r="AK27" s="1316"/>
      <c r="AL27" s="1156"/>
    </row>
    <row r="28" spans="1:38" ht="15" customHeight="1">
      <c r="A28" s="648"/>
      <c r="B28" s="1167" t="str">
        <f>CONCATENATE("as part of the total under row ", ROW(B27), ", the jurisdiction of the legal entity (owner) is different from that of the group")</f>
        <v>as part of the total under row 27, the jurisdiction of the legal entity (owner) is different from that of the group</v>
      </c>
      <c r="C28" s="1378" t="s">
        <v>727</v>
      </c>
      <c r="D28" s="1245"/>
      <c r="E28" s="57"/>
      <c r="F28" s="103"/>
      <c r="G28" s="1245"/>
      <c r="H28" s="57"/>
      <c r="I28" s="1246"/>
      <c r="J28" s="1245"/>
      <c r="K28" s="103"/>
      <c r="L28" s="1246"/>
      <c r="M28" s="1245"/>
      <c r="N28" s="103"/>
      <c r="O28" s="1316"/>
      <c r="P28" s="1316"/>
      <c r="Q28" s="1316"/>
      <c r="R28" s="1316"/>
      <c r="S28" s="1316"/>
      <c r="T28" s="1316"/>
      <c r="U28" s="1316"/>
      <c r="V28" s="1316"/>
      <c r="W28" s="1316"/>
      <c r="X28" s="1316"/>
      <c r="Y28" s="1316"/>
      <c r="Z28" s="1316"/>
      <c r="AA28" s="1316"/>
      <c r="AB28" s="1316"/>
      <c r="AC28" s="1316"/>
      <c r="AD28" s="1316"/>
      <c r="AE28" s="1316"/>
      <c r="AF28" s="1316"/>
      <c r="AG28" s="1316"/>
      <c r="AH28" s="1316"/>
      <c r="AI28" s="1316"/>
      <c r="AJ28" s="1316"/>
      <c r="AK28" s="1316"/>
      <c r="AL28" s="1156"/>
    </row>
    <row r="29" spans="1:38" ht="15" customHeight="1">
      <c r="A29" s="648"/>
      <c r="B29" s="1164" t="str">
        <f>CONCATENATE("as part of the total under row ", ROW(B25), ", the group has an exposure to the domestic issuer of the same juristiction as the group")</f>
        <v>as part of the total under row 25, the group has an exposure to the domestic issuer of the same juristiction as the group</v>
      </c>
      <c r="C29" s="1378" t="s">
        <v>1171</v>
      </c>
      <c r="D29" s="1245"/>
      <c r="E29" s="57"/>
      <c r="F29" s="103"/>
      <c r="G29" s="1245"/>
      <c r="H29" s="57"/>
      <c r="I29" s="1246"/>
      <c r="J29" s="1245"/>
      <c r="K29" s="103"/>
      <c r="L29" s="1246"/>
      <c r="M29" s="1245"/>
      <c r="N29" s="103"/>
      <c r="O29" s="1316"/>
      <c r="P29" s="1316"/>
      <c r="Q29" s="1316"/>
      <c r="R29" s="1316"/>
      <c r="S29" s="1316"/>
      <c r="T29" s="1316"/>
      <c r="U29" s="1316"/>
      <c r="V29" s="1316"/>
      <c r="W29" s="1316"/>
      <c r="X29" s="1316"/>
      <c r="Y29" s="1316"/>
      <c r="Z29" s="1316"/>
      <c r="AA29" s="1316"/>
      <c r="AB29" s="1316"/>
      <c r="AC29" s="1316"/>
      <c r="AD29" s="1316"/>
      <c r="AE29" s="1316"/>
      <c r="AF29" s="1316"/>
      <c r="AG29" s="1316"/>
      <c r="AH29" s="1316"/>
      <c r="AI29" s="1316"/>
      <c r="AJ29" s="1316"/>
      <c r="AK29" s="1316"/>
      <c r="AL29" s="1156"/>
    </row>
    <row r="30" spans="1:38" ht="15" customHeight="1">
      <c r="A30" s="648"/>
      <c r="B30" s="1164" t="str">
        <f>CONCATENATE("as part of the total under row ", ROW(B25), ", exposures risk-weighted like sovereigns based on paragraph 58")</f>
        <v>as part of the total under row 25, exposures risk-weighted like sovereigns based on paragraph 58</v>
      </c>
      <c r="C30" s="1378" t="s">
        <v>1168</v>
      </c>
      <c r="D30" s="1245"/>
      <c r="E30" s="57"/>
      <c r="F30" s="103"/>
      <c r="G30" s="1245"/>
      <c r="H30" s="57"/>
      <c r="I30" s="1246"/>
      <c r="J30" s="1245"/>
      <c r="K30" s="103"/>
      <c r="L30" s="1246"/>
      <c r="M30" s="1245"/>
      <c r="N30" s="103"/>
      <c r="O30" s="1316"/>
      <c r="P30" s="1316"/>
      <c r="Q30" s="1316"/>
      <c r="R30" s="1316"/>
      <c r="S30" s="1316"/>
      <c r="T30" s="1316"/>
      <c r="U30" s="1316"/>
      <c r="V30" s="1316"/>
      <c r="W30" s="1316"/>
      <c r="X30" s="1316"/>
      <c r="Y30" s="1316"/>
      <c r="Z30" s="1316"/>
      <c r="AA30" s="1316"/>
      <c r="AB30" s="1316"/>
      <c r="AC30" s="1316"/>
      <c r="AD30" s="1316"/>
      <c r="AE30" s="1316"/>
      <c r="AF30" s="1316"/>
      <c r="AG30" s="1316"/>
      <c r="AH30" s="1316"/>
      <c r="AI30" s="1316"/>
      <c r="AJ30" s="1316"/>
      <c r="AK30" s="1316"/>
      <c r="AL30" s="1156"/>
    </row>
    <row r="31" spans="1:38" ht="30" customHeight="1">
      <c r="A31" s="648"/>
      <c r="B31" s="1347" t="str">
        <f>CONCATENATE("as part of the total under row ", ROW(B25), ", exposures risk-weighted as denominated and funded in domestic currency based on paragraph 54 (or for the trading book paragraph 711)")</f>
        <v>as part of the total under row 25, exposures risk-weighted as denominated and funded in domestic currency based on paragraph 54 (or for the trading book paragraph 711)</v>
      </c>
      <c r="C31" s="1378" t="s">
        <v>1168</v>
      </c>
      <c r="D31" s="1245"/>
      <c r="E31" s="57"/>
      <c r="F31" s="103"/>
      <c r="G31" s="2032"/>
      <c r="H31" s="2033"/>
      <c r="I31" s="2034"/>
      <c r="J31" s="2035"/>
      <c r="K31" s="2033"/>
      <c r="L31" s="2033"/>
      <c r="M31" s="1245"/>
      <c r="N31" s="103"/>
      <c r="O31" s="1316"/>
      <c r="P31" s="1316"/>
      <c r="Q31" s="1316"/>
      <c r="R31" s="1316"/>
      <c r="S31" s="1316"/>
      <c r="T31" s="1316"/>
      <c r="U31" s="1316"/>
      <c r="V31" s="1316"/>
      <c r="W31" s="1316"/>
      <c r="X31" s="1316"/>
      <c r="Y31" s="1316"/>
      <c r="Z31" s="1316"/>
      <c r="AA31" s="1316"/>
      <c r="AB31" s="1316"/>
      <c r="AC31" s="1316"/>
      <c r="AD31" s="1316"/>
      <c r="AE31" s="1316"/>
      <c r="AF31" s="1316"/>
      <c r="AG31" s="1316"/>
      <c r="AH31" s="1316"/>
      <c r="AI31" s="1316"/>
      <c r="AJ31" s="1316"/>
      <c r="AK31" s="1316"/>
      <c r="AL31" s="1156"/>
    </row>
    <row r="32" spans="1:38" ht="15" customHeight="1">
      <c r="A32" s="648"/>
      <c r="B32" s="1163" t="s">
        <v>1177</v>
      </c>
      <c r="C32" s="1378" t="s">
        <v>1168</v>
      </c>
      <c r="D32" s="1245"/>
      <c r="E32" s="57"/>
      <c r="F32" s="103"/>
      <c r="G32" s="1245"/>
      <c r="H32" s="57"/>
      <c r="I32" s="1246"/>
      <c r="J32" s="102"/>
      <c r="K32" s="103"/>
      <c r="L32" s="1246"/>
      <c r="M32" s="1245"/>
      <c r="N32" s="103"/>
      <c r="O32" s="1316"/>
      <c r="P32" s="1316"/>
      <c r="Q32" s="1316"/>
      <c r="R32" s="1316"/>
      <c r="S32" s="1316"/>
      <c r="T32" s="1316"/>
      <c r="U32" s="1316"/>
      <c r="V32" s="1316"/>
      <c r="W32" s="1316"/>
      <c r="X32" s="1316"/>
      <c r="Y32" s="1316"/>
      <c r="Z32" s="1316"/>
      <c r="AA32" s="1316"/>
      <c r="AB32" s="1316"/>
      <c r="AC32" s="1316"/>
      <c r="AD32" s="1316"/>
      <c r="AE32" s="1316"/>
      <c r="AF32" s="1316"/>
      <c r="AG32" s="1316"/>
      <c r="AH32" s="1316"/>
      <c r="AI32" s="1316"/>
      <c r="AJ32" s="1316"/>
      <c r="AK32" s="1316"/>
      <c r="AL32" s="1156"/>
    </row>
    <row r="33" spans="1:38" ht="15" customHeight="1">
      <c r="A33" s="648"/>
      <c r="B33" s="1164" t="str">
        <f>CONCATENATE("as part of the total under row ", ROW(B32), ", the legal entity (owner) has an exposure to a domestic issuer")</f>
        <v>as part of the total under row 32, the legal entity (owner) has an exposure to a domestic issuer</v>
      </c>
      <c r="C33" s="1378" t="s">
        <v>1169</v>
      </c>
      <c r="D33" s="1245"/>
      <c r="E33" s="57"/>
      <c r="F33" s="103"/>
      <c r="G33" s="1245"/>
      <c r="H33" s="57"/>
      <c r="I33" s="1246"/>
      <c r="J33" s="102"/>
      <c r="K33" s="103"/>
      <c r="L33" s="1246"/>
      <c r="M33" s="1245"/>
      <c r="N33" s="103"/>
      <c r="O33" s="1316"/>
      <c r="P33" s="1316"/>
      <c r="Q33" s="1316"/>
      <c r="R33" s="1316"/>
      <c r="S33" s="1316"/>
      <c r="T33" s="1316"/>
      <c r="U33" s="1316"/>
      <c r="V33" s="1316"/>
      <c r="W33" s="1316"/>
      <c r="X33" s="1316"/>
      <c r="Y33" s="1316"/>
      <c r="Z33" s="1316"/>
      <c r="AA33" s="1316"/>
      <c r="AB33" s="1316"/>
      <c r="AC33" s="1316"/>
      <c r="AD33" s="1316"/>
      <c r="AE33" s="1316"/>
      <c r="AF33" s="1316"/>
      <c r="AG33" s="1316"/>
      <c r="AH33" s="1316"/>
      <c r="AI33" s="1316"/>
      <c r="AJ33" s="1316"/>
      <c r="AK33" s="1316"/>
      <c r="AL33" s="1156"/>
    </row>
    <row r="34" spans="1:38" ht="15" customHeight="1">
      <c r="A34" s="648"/>
      <c r="B34" s="1165" t="str">
        <f>CONCATENATE("as part of the total under row ", ROW(B33), ", the exposure in domestic currency")</f>
        <v>as part of the total under row 33, the exposure in domestic currency</v>
      </c>
      <c r="C34" s="1378" t="s">
        <v>1170</v>
      </c>
      <c r="D34" s="1245"/>
      <c r="E34" s="57"/>
      <c r="F34" s="103"/>
      <c r="G34" s="1245"/>
      <c r="H34" s="57"/>
      <c r="I34" s="1246"/>
      <c r="J34" s="102"/>
      <c r="K34" s="103"/>
      <c r="L34" s="1246"/>
      <c r="M34" s="1245"/>
      <c r="N34" s="103"/>
      <c r="O34" s="1316"/>
      <c r="P34" s="1316"/>
      <c r="Q34" s="1316"/>
      <c r="R34" s="1316"/>
      <c r="S34" s="1316"/>
      <c r="T34" s="1316"/>
      <c r="U34" s="1316"/>
      <c r="V34" s="1316"/>
      <c r="W34" s="1316"/>
      <c r="X34" s="1316"/>
      <c r="Y34" s="1316"/>
      <c r="Z34" s="1316"/>
      <c r="AA34" s="1316"/>
      <c r="AB34" s="1316"/>
      <c r="AC34" s="1316"/>
      <c r="AD34" s="1316"/>
      <c r="AE34" s="1316"/>
      <c r="AF34" s="1316"/>
      <c r="AG34" s="1316"/>
      <c r="AH34" s="1316"/>
      <c r="AI34" s="1316"/>
      <c r="AJ34" s="1316"/>
      <c r="AK34" s="1316"/>
      <c r="AL34" s="1156"/>
    </row>
    <row r="35" spans="1:38" ht="15" customHeight="1">
      <c r="A35" s="648"/>
      <c r="B35" s="1167" t="str">
        <f>CONCATENATE("as part of the total under row ", ROW(B34), ", the jurisdiction of the legal entity (owner) is different from that of the group")</f>
        <v>as part of the total under row 34, the jurisdiction of the legal entity (owner) is different from that of the group</v>
      </c>
      <c r="C35" s="1378" t="s">
        <v>727</v>
      </c>
      <c r="D35" s="1245"/>
      <c r="E35" s="57"/>
      <c r="F35" s="103"/>
      <c r="G35" s="1245"/>
      <c r="H35" s="57"/>
      <c r="I35" s="1246"/>
      <c r="J35" s="102"/>
      <c r="K35" s="103"/>
      <c r="L35" s="1246"/>
      <c r="M35" s="1245"/>
      <c r="N35" s="103"/>
      <c r="O35" s="1316"/>
      <c r="P35" s="1316"/>
      <c r="Q35" s="1316"/>
      <c r="R35" s="1316"/>
      <c r="S35" s="1316"/>
      <c r="T35" s="1316"/>
      <c r="U35" s="1316"/>
      <c r="V35" s="1316"/>
      <c r="W35" s="1316"/>
      <c r="X35" s="1316"/>
      <c r="Y35" s="1316"/>
      <c r="Z35" s="1316"/>
      <c r="AA35" s="1316"/>
      <c r="AB35" s="1316"/>
      <c r="AC35" s="1316"/>
      <c r="AD35" s="1316"/>
      <c r="AE35" s="1316"/>
      <c r="AF35" s="1316"/>
      <c r="AG35" s="1316"/>
      <c r="AH35" s="1316"/>
      <c r="AI35" s="1316"/>
      <c r="AJ35" s="1316"/>
      <c r="AK35" s="1316"/>
      <c r="AL35" s="1156"/>
    </row>
    <row r="36" spans="1:38" ht="15" customHeight="1">
      <c r="A36" s="648"/>
      <c r="B36" s="1164" t="str">
        <f>CONCATENATE("as part of the total under row ", ROW(B32), ", the group has an exposure to the domestic issuer of the same juristiction as the group")</f>
        <v>as part of the total under row 32, the group has an exposure to the domestic issuer of the same juristiction as the group</v>
      </c>
      <c r="C36" s="1378" t="s">
        <v>1171</v>
      </c>
      <c r="D36" s="1245"/>
      <c r="E36" s="57"/>
      <c r="F36" s="103"/>
      <c r="G36" s="1245"/>
      <c r="H36" s="57"/>
      <c r="I36" s="1246"/>
      <c r="J36" s="102"/>
      <c r="K36" s="103"/>
      <c r="L36" s="1246"/>
      <c r="M36" s="1245"/>
      <c r="N36" s="103"/>
      <c r="O36" s="1316"/>
      <c r="P36" s="1316"/>
      <c r="Q36" s="1316"/>
      <c r="R36" s="1316"/>
      <c r="S36" s="1316"/>
      <c r="T36" s="1316"/>
      <c r="U36" s="1316"/>
      <c r="V36" s="1316"/>
      <c r="W36" s="1316"/>
      <c r="X36" s="1316"/>
      <c r="Y36" s="1316"/>
      <c r="Z36" s="1316"/>
      <c r="AA36" s="1316"/>
      <c r="AB36" s="1316"/>
      <c r="AC36" s="1316"/>
      <c r="AD36" s="1316"/>
      <c r="AE36" s="1316"/>
      <c r="AF36" s="1316"/>
      <c r="AG36" s="1316"/>
      <c r="AH36" s="1316"/>
      <c r="AI36" s="1316"/>
      <c r="AJ36" s="1316"/>
      <c r="AK36" s="1316"/>
      <c r="AL36" s="1156"/>
    </row>
    <row r="37" spans="1:38" ht="15" customHeight="1">
      <c r="A37" s="648"/>
      <c r="B37" s="1164" t="str">
        <f>CONCATENATE("as part of the total under row ", ROW(B32), ", exposures risk-weighted like sovereigns based on paragraph 58")</f>
        <v>as part of the total under row 32, exposures risk-weighted like sovereigns based on paragraph 58</v>
      </c>
      <c r="C37" s="1378" t="s">
        <v>1168</v>
      </c>
      <c r="D37" s="1245"/>
      <c r="E37" s="57"/>
      <c r="F37" s="103"/>
      <c r="G37" s="1245"/>
      <c r="H37" s="57"/>
      <c r="I37" s="1246"/>
      <c r="J37" s="102"/>
      <c r="K37" s="103"/>
      <c r="L37" s="1246"/>
      <c r="M37" s="1245"/>
      <c r="N37" s="103"/>
      <c r="O37" s="1316"/>
      <c r="P37" s="1316"/>
      <c r="Q37" s="1316"/>
      <c r="R37" s="1316"/>
      <c r="S37" s="1316"/>
      <c r="T37" s="1316"/>
      <c r="U37" s="1316"/>
      <c r="V37" s="1316"/>
      <c r="W37" s="1316"/>
      <c r="X37" s="1316"/>
      <c r="Y37" s="1316"/>
      <c r="Z37" s="1316"/>
      <c r="AA37" s="1316"/>
      <c r="AB37" s="1316"/>
      <c r="AC37" s="1316"/>
      <c r="AD37" s="1316"/>
      <c r="AE37" s="1316"/>
      <c r="AF37" s="1316"/>
      <c r="AG37" s="1316"/>
      <c r="AH37" s="1316"/>
      <c r="AI37" s="1316"/>
      <c r="AJ37" s="1316"/>
      <c r="AK37" s="1316"/>
      <c r="AL37" s="1156"/>
    </row>
    <row r="38" spans="1:38" ht="30" customHeight="1">
      <c r="A38" s="648"/>
      <c r="B38" s="1347" t="str">
        <f>CONCATENATE("as part of the total under row ", ROW(B32), ", exposures risk-weighted as denominated and funded in domestic currency based on paragraph 54 (or for the trading book paragraph 711)")</f>
        <v>as part of the total under row 32, exposures risk-weighted as denominated and funded in domestic currency based on paragraph 54 (or for the trading book paragraph 711)</v>
      </c>
      <c r="C38" s="1378" t="s">
        <v>1168</v>
      </c>
      <c r="D38" s="1245"/>
      <c r="E38" s="57"/>
      <c r="F38" s="103"/>
      <c r="G38" s="2032"/>
      <c r="H38" s="2033"/>
      <c r="I38" s="2034"/>
      <c r="J38" s="2035"/>
      <c r="K38" s="2033"/>
      <c r="L38" s="2033"/>
      <c r="M38" s="1245"/>
      <c r="N38" s="103"/>
      <c r="O38" s="1316"/>
      <c r="P38" s="1316"/>
      <c r="Q38" s="1316"/>
      <c r="R38" s="1316"/>
      <c r="S38" s="1316"/>
      <c r="T38" s="1316"/>
      <c r="U38" s="1316"/>
      <c r="V38" s="1316"/>
      <c r="W38" s="1316"/>
      <c r="X38" s="1316"/>
      <c r="Y38" s="1316"/>
      <c r="Z38" s="1316"/>
      <c r="AA38" s="1316"/>
      <c r="AB38" s="1316"/>
      <c r="AC38" s="1316"/>
      <c r="AD38" s="1316"/>
      <c r="AE38" s="1316"/>
      <c r="AF38" s="1316"/>
      <c r="AG38" s="1316"/>
      <c r="AH38" s="1316"/>
      <c r="AI38" s="1316"/>
      <c r="AJ38" s="1316"/>
      <c r="AK38" s="1316"/>
      <c r="AL38" s="1156"/>
    </row>
    <row r="39" spans="1:38" ht="15" customHeight="1">
      <c r="A39" s="648"/>
      <c r="B39" s="1163" t="s">
        <v>1178</v>
      </c>
      <c r="C39" s="1378" t="s">
        <v>1168</v>
      </c>
      <c r="D39" s="1245"/>
      <c r="E39" s="57"/>
      <c r="F39" s="103"/>
      <c r="G39" s="1245"/>
      <c r="H39" s="57"/>
      <c r="I39" s="1246"/>
      <c r="J39" s="1245"/>
      <c r="K39" s="103"/>
      <c r="L39" s="1246"/>
      <c r="M39" s="1245"/>
      <c r="N39" s="103"/>
      <c r="O39" s="1316"/>
      <c r="P39" s="1316"/>
      <c r="Q39" s="1316"/>
      <c r="R39" s="1316"/>
      <c r="S39" s="1316"/>
      <c r="T39" s="1316"/>
      <c r="U39" s="1316"/>
      <c r="V39" s="1316"/>
      <c r="W39" s="1316"/>
      <c r="X39" s="1316"/>
      <c r="Y39" s="1316"/>
      <c r="Z39" s="1316"/>
      <c r="AA39" s="1316"/>
      <c r="AB39" s="1316"/>
      <c r="AC39" s="1316"/>
      <c r="AD39" s="1316"/>
      <c r="AE39" s="1316"/>
      <c r="AF39" s="1316"/>
      <c r="AG39" s="1316"/>
      <c r="AH39" s="1316"/>
      <c r="AI39" s="1316"/>
      <c r="AJ39" s="1316"/>
      <c r="AK39" s="1316"/>
      <c r="AL39" s="1156"/>
    </row>
    <row r="40" spans="1:38" ht="15" customHeight="1">
      <c r="A40" s="648"/>
      <c r="B40" s="1164" t="str">
        <f>CONCATENATE("as part of the total under row ", ROW(B39), ", the legal entity (owner) has an exposure to a domestic issuer")</f>
        <v>as part of the total under row 39, the legal entity (owner) has an exposure to a domestic issuer</v>
      </c>
      <c r="C40" s="1378" t="s">
        <v>1169</v>
      </c>
      <c r="D40" s="1245"/>
      <c r="E40" s="57"/>
      <c r="F40" s="103"/>
      <c r="G40" s="1245"/>
      <c r="H40" s="57"/>
      <c r="I40" s="1246"/>
      <c r="J40" s="1245"/>
      <c r="K40" s="103"/>
      <c r="L40" s="1246"/>
      <c r="M40" s="1245"/>
      <c r="N40" s="103"/>
      <c r="O40" s="1316"/>
      <c r="P40" s="1316"/>
      <c r="Q40" s="1316"/>
      <c r="R40" s="1316"/>
      <c r="S40" s="1316"/>
      <c r="T40" s="1316"/>
      <c r="U40" s="1316"/>
      <c r="V40" s="1316"/>
      <c r="W40" s="1316"/>
      <c r="X40" s="1316"/>
      <c r="Y40" s="1316"/>
      <c r="Z40" s="1316"/>
      <c r="AA40" s="1316"/>
      <c r="AB40" s="1316"/>
      <c r="AC40" s="1316"/>
      <c r="AD40" s="1316"/>
      <c r="AE40" s="1316"/>
      <c r="AF40" s="1316"/>
      <c r="AG40" s="1316"/>
      <c r="AH40" s="1316"/>
      <c r="AI40" s="1316"/>
      <c r="AJ40" s="1316"/>
      <c r="AK40" s="1316"/>
      <c r="AL40" s="1156"/>
    </row>
    <row r="41" spans="1:38" ht="15" customHeight="1">
      <c r="A41" s="648"/>
      <c r="B41" s="1165" t="str">
        <f>CONCATENATE("as part of the total under row ", ROW(B40), ", the exposure in domestic currency")</f>
        <v>as part of the total under row 40, the exposure in domestic currency</v>
      </c>
      <c r="C41" s="1378" t="s">
        <v>1170</v>
      </c>
      <c r="D41" s="1245"/>
      <c r="E41" s="57"/>
      <c r="F41" s="103"/>
      <c r="G41" s="1245"/>
      <c r="H41" s="57"/>
      <c r="I41" s="1246"/>
      <c r="J41" s="1245"/>
      <c r="K41" s="103"/>
      <c r="L41" s="1246"/>
      <c r="M41" s="1245"/>
      <c r="N41" s="103"/>
      <c r="O41" s="1316"/>
      <c r="P41" s="1316"/>
      <c r="Q41" s="1316"/>
      <c r="R41" s="1316"/>
      <c r="S41" s="1316"/>
      <c r="T41" s="1316"/>
      <c r="U41" s="1316"/>
      <c r="V41" s="1316"/>
      <c r="W41" s="1316"/>
      <c r="X41" s="1316"/>
      <c r="Y41" s="1316"/>
      <c r="Z41" s="1316"/>
      <c r="AA41" s="1316"/>
      <c r="AB41" s="1316"/>
      <c r="AC41" s="1316"/>
      <c r="AD41" s="1316"/>
      <c r="AE41" s="1316"/>
      <c r="AF41" s="1316"/>
      <c r="AG41" s="1316"/>
      <c r="AH41" s="1316"/>
      <c r="AI41" s="1316"/>
      <c r="AJ41" s="1316"/>
      <c r="AK41" s="1316"/>
      <c r="AL41" s="1156"/>
    </row>
    <row r="42" spans="1:38" ht="15" customHeight="1">
      <c r="A42" s="648"/>
      <c r="B42" s="1167" t="str">
        <f>CONCATENATE("as part of the total under row ", ROW(B41), ", the jurisdiction of the legal entity (owner) is different from that of the group")</f>
        <v>as part of the total under row 41, the jurisdiction of the legal entity (owner) is different from that of the group</v>
      </c>
      <c r="C42" s="1378" t="s">
        <v>727</v>
      </c>
      <c r="D42" s="1245"/>
      <c r="E42" s="57"/>
      <c r="F42" s="103"/>
      <c r="G42" s="1245"/>
      <c r="H42" s="57"/>
      <c r="I42" s="1246"/>
      <c r="J42" s="1245"/>
      <c r="K42" s="103"/>
      <c r="L42" s="1246"/>
      <c r="M42" s="1245"/>
      <c r="N42" s="103"/>
      <c r="O42" s="1316"/>
      <c r="P42" s="1316"/>
      <c r="Q42" s="1316"/>
      <c r="R42" s="1316"/>
      <c r="S42" s="1316"/>
      <c r="T42" s="1316"/>
      <c r="U42" s="1316"/>
      <c r="V42" s="1316"/>
      <c r="W42" s="1316"/>
      <c r="X42" s="1316"/>
      <c r="Y42" s="1316"/>
      <c r="Z42" s="1316"/>
      <c r="AA42" s="1316"/>
      <c r="AB42" s="1316"/>
      <c r="AC42" s="1316"/>
      <c r="AD42" s="1316"/>
      <c r="AE42" s="1316"/>
      <c r="AF42" s="1316"/>
      <c r="AG42" s="1316"/>
      <c r="AH42" s="1316"/>
      <c r="AI42" s="1316"/>
      <c r="AJ42" s="1316"/>
      <c r="AK42" s="1316"/>
      <c r="AL42" s="1156"/>
    </row>
    <row r="43" spans="1:38" ht="15" customHeight="1">
      <c r="A43" s="648"/>
      <c r="B43" s="1164" t="str">
        <f>CONCATENATE("as part of the total under row ", ROW(B39), ", the group has an exposure to the domestic issuer of the same juristiction as the group")</f>
        <v>as part of the total under row 39, the group has an exposure to the domestic issuer of the same juristiction as the group</v>
      </c>
      <c r="C43" s="1378" t="s">
        <v>1171</v>
      </c>
      <c r="D43" s="1245"/>
      <c r="E43" s="57"/>
      <c r="F43" s="103"/>
      <c r="G43" s="1245"/>
      <c r="H43" s="57"/>
      <c r="I43" s="1246"/>
      <c r="J43" s="1245"/>
      <c r="K43" s="103"/>
      <c r="L43" s="1246"/>
      <c r="M43" s="1245"/>
      <c r="N43" s="103"/>
      <c r="O43" s="1316"/>
      <c r="P43" s="1316"/>
      <c r="Q43" s="1316"/>
      <c r="R43" s="1316"/>
      <c r="S43" s="1316"/>
      <c r="T43" s="1316"/>
      <c r="U43" s="1316"/>
      <c r="V43" s="1316"/>
      <c r="W43" s="1316"/>
      <c r="X43" s="1316"/>
      <c r="Y43" s="1316"/>
      <c r="Z43" s="1316"/>
      <c r="AA43" s="1316"/>
      <c r="AB43" s="1316"/>
      <c r="AC43" s="1316"/>
      <c r="AD43" s="1316"/>
      <c r="AE43" s="1316"/>
      <c r="AF43" s="1316"/>
      <c r="AG43" s="1316"/>
      <c r="AH43" s="1316"/>
      <c r="AI43" s="1316"/>
      <c r="AJ43" s="1316"/>
      <c r="AK43" s="1316"/>
      <c r="AL43" s="1156"/>
    </row>
    <row r="44" spans="1:38" ht="15" customHeight="1">
      <c r="A44" s="648"/>
      <c r="B44" s="1164" t="str">
        <f>CONCATENATE("as part of the total under row ", ROW(B39), ", exposures risk-weighted like sovereigns based on paragraph 58")</f>
        <v>as part of the total under row 39, exposures risk-weighted like sovereigns based on paragraph 58</v>
      </c>
      <c r="C44" s="1378" t="s">
        <v>1168</v>
      </c>
      <c r="D44" s="1330"/>
      <c r="E44" s="68"/>
      <c r="F44" s="396"/>
      <c r="G44" s="1330"/>
      <c r="H44" s="68"/>
      <c r="I44" s="1331"/>
      <c r="J44" s="1330"/>
      <c r="K44" s="396"/>
      <c r="L44" s="1331"/>
      <c r="M44" s="1330"/>
      <c r="N44" s="396"/>
      <c r="O44" s="1316"/>
      <c r="P44" s="1316"/>
      <c r="Q44" s="1316"/>
      <c r="R44" s="1316"/>
      <c r="S44" s="1316"/>
      <c r="T44" s="1316"/>
      <c r="U44" s="1316"/>
      <c r="V44" s="1316"/>
      <c r="W44" s="1316"/>
      <c r="X44" s="1316"/>
      <c r="Y44" s="1316"/>
      <c r="Z44" s="1316"/>
      <c r="AA44" s="1316"/>
      <c r="AB44" s="1316"/>
      <c r="AC44" s="1316"/>
      <c r="AD44" s="1316"/>
      <c r="AE44" s="1316"/>
      <c r="AF44" s="1316"/>
      <c r="AG44" s="1316"/>
      <c r="AH44" s="1316"/>
      <c r="AI44" s="1316"/>
      <c r="AJ44" s="1316"/>
      <c r="AK44" s="1316"/>
      <c r="AL44" s="1156"/>
    </row>
    <row r="45" spans="1:38" ht="30" customHeight="1">
      <c r="A45" s="648"/>
      <c r="B45" s="1348" t="str">
        <f>CONCATENATE("as part of the total under row ", ROW(B39), ", exposures risk-weighted as denominated and funded in domestic currency based on paragraph 54 (or for the trading book paragraph 711)")</f>
        <v>as part of the total under row 39, exposures risk-weighted as denominated and funded in domestic currency based on paragraph 54 (or for the trading book paragraph 711)</v>
      </c>
      <c r="C45" s="1379" t="s">
        <v>1168</v>
      </c>
      <c r="D45" s="1321"/>
      <c r="E45" s="52"/>
      <c r="F45" s="476"/>
      <c r="G45" s="2033"/>
      <c r="H45" s="2033"/>
      <c r="I45" s="2033"/>
      <c r="J45" s="2033"/>
      <c r="K45" s="2033"/>
      <c r="L45" s="2033"/>
      <c r="M45" s="1321"/>
      <c r="N45" s="476"/>
      <c r="O45" s="1316"/>
      <c r="P45" s="1316"/>
      <c r="Q45" s="1316"/>
      <c r="R45" s="1316"/>
      <c r="S45" s="1316"/>
      <c r="T45" s="1316"/>
      <c r="U45" s="1316"/>
      <c r="V45" s="1316"/>
      <c r="W45" s="1316"/>
      <c r="X45" s="1316"/>
      <c r="Y45" s="1316"/>
      <c r="Z45" s="1316"/>
      <c r="AA45" s="1316"/>
      <c r="AB45" s="1316"/>
      <c r="AC45" s="1316"/>
      <c r="AD45" s="1316"/>
      <c r="AE45" s="1316"/>
      <c r="AF45" s="1316"/>
      <c r="AG45" s="1316"/>
      <c r="AH45" s="1316"/>
      <c r="AI45" s="1316"/>
      <c r="AJ45" s="1316"/>
      <c r="AK45" s="1316"/>
      <c r="AL45" s="1156"/>
    </row>
    <row r="46" spans="1:38" ht="15" customHeight="1">
      <c r="A46" s="648"/>
      <c r="B46" s="1332" t="s">
        <v>1179</v>
      </c>
      <c r="C46" s="1380" t="s">
        <v>1180</v>
      </c>
      <c r="D46" s="1368">
        <f t="shared" ref="D46:N46" si="4">D7+D14+D21+D22</f>
        <v>0</v>
      </c>
      <c r="E46" s="1370">
        <f t="shared" si="4"/>
        <v>0</v>
      </c>
      <c r="F46" s="1371">
        <f t="shared" si="4"/>
        <v>0</v>
      </c>
      <c r="G46" s="1368">
        <f t="shared" si="4"/>
        <v>0</v>
      </c>
      <c r="H46" s="1370">
        <f t="shared" si="4"/>
        <v>0</v>
      </c>
      <c r="I46" s="1371">
        <f t="shared" si="4"/>
        <v>0</v>
      </c>
      <c r="J46" s="1368">
        <f t="shared" si="4"/>
        <v>0</v>
      </c>
      <c r="K46" s="1370">
        <f t="shared" si="4"/>
        <v>0</v>
      </c>
      <c r="L46" s="1370">
        <f t="shared" si="4"/>
        <v>0</v>
      </c>
      <c r="M46" s="1368">
        <f t="shared" si="4"/>
        <v>0</v>
      </c>
      <c r="N46" s="1369">
        <f t="shared" si="4"/>
        <v>0</v>
      </c>
      <c r="O46" s="1316"/>
      <c r="P46" s="1316"/>
      <c r="Q46" s="1316"/>
      <c r="R46" s="1316"/>
      <c r="S46" s="1316"/>
      <c r="T46" s="1316"/>
      <c r="U46" s="1316"/>
      <c r="V46" s="1316"/>
      <c r="W46" s="1316"/>
      <c r="X46" s="1316"/>
      <c r="Y46" s="1316"/>
      <c r="Z46" s="1316"/>
      <c r="AA46" s="1316"/>
      <c r="AB46" s="1316"/>
      <c r="AC46" s="1316"/>
      <c r="AD46" s="1316"/>
      <c r="AE46" s="1316"/>
      <c r="AF46" s="1316"/>
      <c r="AG46" s="1316"/>
      <c r="AH46" s="1316"/>
      <c r="AI46" s="1316"/>
      <c r="AJ46" s="1316"/>
      <c r="AK46" s="1316"/>
      <c r="AL46" s="1156"/>
    </row>
    <row r="47" spans="1:38" ht="30" customHeight="1">
      <c r="A47" s="648"/>
      <c r="B47" s="1358"/>
      <c r="C47" s="1359"/>
      <c r="D47" s="2646" t="str">
        <f>IFERROR(IF((E46+H46)/'Leverage Ratio'!J173&gt;1.05,"The sum of categories 1. to 4. of direct exposure under SA and IRB prior to CCF/CRM in the banking book is greater than 105% of the reported exposures in the Leverage Ratio worksheet, please confirm and provide comment"," "), "")</f>
        <v/>
      </c>
      <c r="E47" s="2647"/>
      <c r="F47" s="2647"/>
      <c r="G47" s="2647"/>
      <c r="H47" s="2647"/>
      <c r="I47" s="2648"/>
      <c r="J47" s="1360"/>
      <c r="K47" s="1362"/>
      <c r="L47" s="1361"/>
      <c r="M47" s="1360"/>
      <c r="N47" s="1362"/>
      <c r="O47" s="1316"/>
      <c r="P47" s="1316"/>
      <c r="Q47" s="1316"/>
      <c r="R47" s="1316"/>
      <c r="S47" s="1316"/>
      <c r="T47" s="1316"/>
      <c r="U47" s="1316"/>
      <c r="V47" s="1316"/>
      <c r="W47" s="1316"/>
      <c r="X47" s="1316"/>
      <c r="Y47" s="1316"/>
      <c r="Z47" s="1316"/>
      <c r="AA47" s="1316"/>
      <c r="AB47" s="1316"/>
      <c r="AC47" s="1316"/>
      <c r="AD47" s="1316"/>
      <c r="AE47" s="1316"/>
      <c r="AF47" s="1316"/>
      <c r="AG47" s="1316"/>
      <c r="AH47" s="1316"/>
      <c r="AI47" s="1316"/>
      <c r="AJ47" s="1316"/>
      <c r="AK47" s="1316"/>
      <c r="AL47" s="1156"/>
    </row>
    <row r="48" spans="1:38" ht="15" customHeight="1">
      <c r="A48" s="648"/>
      <c r="B48" s="1322" t="s">
        <v>1181</v>
      </c>
      <c r="C48" s="1379" t="s">
        <v>1182</v>
      </c>
      <c r="D48" s="1323"/>
      <c r="E48" s="40"/>
      <c r="F48" s="478"/>
      <c r="G48" s="1323"/>
      <c r="H48" s="40"/>
      <c r="I48" s="1324"/>
      <c r="J48" s="1323"/>
      <c r="K48" s="478"/>
      <c r="L48" s="1324"/>
      <c r="M48" s="1323"/>
      <c r="N48" s="478"/>
      <c r="O48" s="1316"/>
      <c r="P48" s="1316"/>
      <c r="Q48" s="1316"/>
      <c r="R48" s="1316"/>
      <c r="S48" s="1316"/>
      <c r="T48" s="1316"/>
      <c r="U48" s="1316"/>
      <c r="V48" s="1316"/>
      <c r="W48" s="1316"/>
      <c r="X48" s="1316"/>
      <c r="Y48" s="1316"/>
      <c r="Z48" s="1316"/>
      <c r="AA48" s="1316"/>
      <c r="AB48" s="1316"/>
      <c r="AC48" s="1316"/>
      <c r="AD48" s="1316"/>
      <c r="AE48" s="1316"/>
      <c r="AF48" s="1316"/>
      <c r="AG48" s="1316"/>
      <c r="AH48" s="1316"/>
      <c r="AI48" s="1316"/>
      <c r="AJ48" s="1316"/>
      <c r="AK48" s="1316"/>
      <c r="AL48" s="1156"/>
    </row>
    <row r="49" spans="1:38" ht="15" customHeight="1">
      <c r="A49" s="648"/>
      <c r="B49" s="1329" t="s">
        <v>1785</v>
      </c>
      <c r="C49" s="2030"/>
      <c r="D49" s="1971" t="str">
        <f>IF(MAX(D54-D53,D53-D52,D52-D51,D55-D51,D56-D51,D60-D59,D59-D58,D58-D57,D61-D57,D62-D57,D66-D65,D65-D64,D64-D63,D67-D63,D68-D63)&gt;0,"No","Yes")</f>
        <v>Yes</v>
      </c>
      <c r="E49" s="2023" t="str">
        <f t="shared" ref="E49:L49" si="5">IF(MAX(E54-E53,E53-E52,E52-E51,E55-E51,E56-E51,E60-E59,E59-E58,E58-E57,E61-E57,E62-E57,E66-E65,E65-E64,E64-E63,E67-E63,E68-E63)&gt;0,"No","Yes")</f>
        <v>Yes</v>
      </c>
      <c r="F49" s="2023" t="str">
        <f t="shared" si="5"/>
        <v>Yes</v>
      </c>
      <c r="G49" s="2027" t="str">
        <f t="shared" si="5"/>
        <v>Yes</v>
      </c>
      <c r="H49" s="2028" t="str">
        <f t="shared" si="5"/>
        <v>Yes</v>
      </c>
      <c r="I49" s="2029" t="str">
        <f t="shared" si="5"/>
        <v>Yes</v>
      </c>
      <c r="J49" s="2024" t="str">
        <f t="shared" si="5"/>
        <v>Yes</v>
      </c>
      <c r="K49" s="2023" t="str">
        <f t="shared" si="5"/>
        <v>Yes</v>
      </c>
      <c r="L49" s="2025" t="str">
        <f t="shared" si="5"/>
        <v>Yes</v>
      </c>
      <c r="M49" s="2026"/>
      <c r="N49" s="28"/>
      <c r="O49" s="1316"/>
      <c r="P49" s="1316"/>
      <c r="Q49" s="1316"/>
      <c r="R49" s="1316"/>
      <c r="S49" s="1316"/>
      <c r="T49" s="1316"/>
      <c r="U49" s="1316"/>
      <c r="V49" s="1316"/>
      <c r="W49" s="1316"/>
      <c r="X49" s="1316"/>
      <c r="Y49" s="1316"/>
      <c r="Z49" s="1316"/>
      <c r="AA49" s="1316"/>
      <c r="AB49" s="1316"/>
      <c r="AC49" s="1316"/>
      <c r="AD49" s="1316"/>
      <c r="AE49" s="1316"/>
      <c r="AF49" s="1316"/>
      <c r="AG49" s="1316"/>
      <c r="AH49" s="1316"/>
      <c r="AI49" s="1316"/>
      <c r="AJ49" s="1316"/>
      <c r="AK49" s="1316"/>
      <c r="AL49" s="1156"/>
    </row>
    <row r="50" spans="1:38" ht="30" customHeight="1">
      <c r="A50" s="648"/>
      <c r="B50" s="1349" t="str">
        <f>CONCATENATE("Check: sum of rows ", ROW(B51), ", ", ROW(B57), " and ", ROW(B63), " should be equal to overall exposures to commercial undertakings related to the public sector in row ", ROW(B48))</f>
        <v>Check: sum of rows 51, 57 and 63 should be equal to overall exposures to commercial undertakings related to the public sector in row 48</v>
      </c>
      <c r="C50" s="2030"/>
      <c r="D50" s="1366" t="str">
        <f>IF(D51+D57+D63 =D48,"Yes","No")</f>
        <v>Yes</v>
      </c>
      <c r="E50" s="712" t="str">
        <f t="shared" ref="E50:L50" si="6">IF(E51+E57+E63 =E48,"Yes","No")</f>
        <v>Yes</v>
      </c>
      <c r="F50" s="712" t="str">
        <f t="shared" si="6"/>
        <v>Yes</v>
      </c>
      <c r="G50" s="1366" t="str">
        <f t="shared" si="6"/>
        <v>Yes</v>
      </c>
      <c r="H50" s="712" t="str">
        <f t="shared" si="6"/>
        <v>Yes</v>
      </c>
      <c r="I50" s="1367" t="str">
        <f t="shared" si="6"/>
        <v>Yes</v>
      </c>
      <c r="J50" s="1366" t="str">
        <f t="shared" si="6"/>
        <v>Yes</v>
      </c>
      <c r="K50" s="712" t="str">
        <f t="shared" si="6"/>
        <v>Yes</v>
      </c>
      <c r="L50" s="1367" t="str">
        <f t="shared" si="6"/>
        <v>Yes</v>
      </c>
      <c r="M50" s="742" t="str">
        <f t="shared" ref="M50" si="7">IF(M51+M57+M63 =M48,"Yes","No")</f>
        <v>Yes</v>
      </c>
      <c r="N50" s="28"/>
      <c r="O50" s="1316"/>
      <c r="P50" s="1316"/>
      <c r="Q50" s="1316"/>
      <c r="R50" s="1316"/>
      <c r="S50" s="1316"/>
      <c r="T50" s="1316"/>
      <c r="U50" s="1316"/>
      <c r="V50" s="1316"/>
      <c r="W50" s="1316"/>
      <c r="X50" s="1316"/>
      <c r="Y50" s="1316"/>
      <c r="Z50" s="1316"/>
      <c r="AA50" s="1316"/>
      <c r="AB50" s="1316"/>
      <c r="AC50" s="1316"/>
      <c r="AD50" s="1316"/>
      <c r="AE50" s="1316"/>
      <c r="AF50" s="1316"/>
      <c r="AG50" s="1316"/>
      <c r="AH50" s="1316"/>
      <c r="AI50" s="1316"/>
      <c r="AJ50" s="1316"/>
      <c r="AK50" s="1316"/>
      <c r="AL50" s="1156"/>
    </row>
    <row r="51" spans="1:38" ht="15" customHeight="1">
      <c r="A51" s="648"/>
      <c r="B51" s="1163" t="s">
        <v>1048</v>
      </c>
      <c r="C51" s="1378" t="s">
        <v>1168</v>
      </c>
      <c r="D51" s="1245"/>
      <c r="E51" s="57"/>
      <c r="F51" s="103"/>
      <c r="G51" s="1245"/>
      <c r="H51" s="57"/>
      <c r="I51" s="1246"/>
      <c r="J51" s="1245"/>
      <c r="K51" s="103"/>
      <c r="L51" s="1246"/>
      <c r="M51" s="1245"/>
      <c r="N51" s="103"/>
      <c r="O51" s="1316"/>
      <c r="P51" s="1316"/>
      <c r="Q51" s="1316"/>
      <c r="R51" s="1316"/>
      <c r="S51" s="1316"/>
      <c r="T51" s="1316"/>
      <c r="U51" s="1316"/>
      <c r="V51" s="1316"/>
      <c r="W51" s="1316"/>
      <c r="X51" s="1316"/>
      <c r="Y51" s="1316"/>
      <c r="Z51" s="1316"/>
      <c r="AA51" s="1316"/>
      <c r="AB51" s="1316"/>
      <c r="AC51" s="1316"/>
      <c r="AD51" s="1316"/>
      <c r="AE51" s="1316"/>
      <c r="AF51" s="1316"/>
      <c r="AG51" s="1316"/>
      <c r="AH51" s="1316"/>
      <c r="AI51" s="1316"/>
      <c r="AJ51" s="1316"/>
      <c r="AK51" s="1316"/>
      <c r="AL51" s="1156"/>
    </row>
    <row r="52" spans="1:38" ht="15" customHeight="1">
      <c r="A52" s="648"/>
      <c r="B52" s="1164" t="str">
        <f>CONCATENATE("as part of the total under row ", ROW(B51), ", the legal entity (owner) has an exposure to a domestic issuer")</f>
        <v>as part of the total under row 51, the legal entity (owner) has an exposure to a domestic issuer</v>
      </c>
      <c r="C52" s="1378" t="s">
        <v>1169</v>
      </c>
      <c r="D52" s="1245"/>
      <c r="E52" s="57"/>
      <c r="F52" s="103"/>
      <c r="G52" s="1245"/>
      <c r="H52" s="57"/>
      <c r="I52" s="1246"/>
      <c r="J52" s="1245"/>
      <c r="K52" s="103"/>
      <c r="L52" s="1246"/>
      <c r="M52" s="1245"/>
      <c r="N52" s="103"/>
      <c r="O52" s="1316"/>
      <c r="P52" s="1316"/>
      <c r="Q52" s="1316"/>
      <c r="R52" s="1316"/>
      <c r="S52" s="1316"/>
      <c r="T52" s="1316"/>
      <c r="U52" s="1316"/>
      <c r="V52" s="1316"/>
      <c r="W52" s="1316"/>
      <c r="X52" s="1316"/>
      <c r="Y52" s="1316"/>
      <c r="Z52" s="1316"/>
      <c r="AA52" s="1316"/>
      <c r="AB52" s="1316"/>
      <c r="AC52" s="1316"/>
      <c r="AD52" s="1316"/>
      <c r="AE52" s="1316"/>
      <c r="AF52" s="1316"/>
      <c r="AG52" s="1316"/>
      <c r="AH52" s="1316"/>
      <c r="AI52" s="1316"/>
      <c r="AJ52" s="1316"/>
      <c r="AK52" s="1316"/>
      <c r="AL52" s="1156"/>
    </row>
    <row r="53" spans="1:38" ht="15" customHeight="1">
      <c r="A53" s="648"/>
      <c r="B53" s="1165" t="str">
        <f>CONCATENATE("as part of the total under row ", ROW(B52), ", the exposure in domestic currency")</f>
        <v>as part of the total under row 52, the exposure in domestic currency</v>
      </c>
      <c r="C53" s="1378" t="s">
        <v>1170</v>
      </c>
      <c r="D53" s="1245"/>
      <c r="E53" s="57"/>
      <c r="F53" s="103"/>
      <c r="G53" s="1245"/>
      <c r="H53" s="57"/>
      <c r="I53" s="1246"/>
      <c r="J53" s="1245"/>
      <c r="K53" s="103"/>
      <c r="L53" s="1246"/>
      <c r="M53" s="1245"/>
      <c r="N53" s="103"/>
      <c r="O53" s="1316"/>
      <c r="P53" s="1316"/>
      <c r="Q53" s="1316"/>
      <c r="R53" s="1316"/>
      <c r="S53" s="1316"/>
      <c r="T53" s="1316"/>
      <c r="U53" s="1316"/>
      <c r="V53" s="1316"/>
      <c r="W53" s="1316"/>
      <c r="X53" s="1316"/>
      <c r="Y53" s="1316"/>
      <c r="Z53" s="1316"/>
      <c r="AA53" s="1316"/>
      <c r="AB53" s="1316"/>
      <c r="AC53" s="1316"/>
      <c r="AD53" s="1316"/>
      <c r="AE53" s="1316"/>
      <c r="AF53" s="1316"/>
      <c r="AG53" s="1316"/>
      <c r="AH53" s="1316"/>
      <c r="AI53" s="1316"/>
      <c r="AJ53" s="1316"/>
      <c r="AK53" s="1316"/>
      <c r="AL53" s="1156"/>
    </row>
    <row r="54" spans="1:38" ht="15" customHeight="1">
      <c r="A54" s="648"/>
      <c r="B54" s="1167" t="str">
        <f>CONCATENATE("as part of the total under row ", ROW(B53), ", the jurisdiction of the legal entity (owner) is different from that of the group")</f>
        <v>as part of the total under row 53, the jurisdiction of the legal entity (owner) is different from that of the group</v>
      </c>
      <c r="C54" s="1378" t="s">
        <v>727</v>
      </c>
      <c r="D54" s="1245"/>
      <c r="E54" s="57"/>
      <c r="F54" s="103"/>
      <c r="G54" s="1245"/>
      <c r="H54" s="57"/>
      <c r="I54" s="1246"/>
      <c r="J54" s="1245"/>
      <c r="K54" s="103"/>
      <c r="L54" s="1246"/>
      <c r="M54" s="1245"/>
      <c r="N54" s="103"/>
      <c r="O54" s="1316"/>
      <c r="P54" s="1316"/>
      <c r="Q54" s="1316"/>
      <c r="R54" s="1316"/>
      <c r="S54" s="1316"/>
      <c r="T54" s="1316"/>
      <c r="U54" s="1316"/>
      <c r="V54" s="1316"/>
      <c r="W54" s="1316"/>
      <c r="X54" s="1316"/>
      <c r="Y54" s="1316"/>
      <c r="Z54" s="1316"/>
      <c r="AA54" s="1316"/>
      <c r="AB54" s="1316"/>
      <c r="AC54" s="1316"/>
      <c r="AD54" s="1316"/>
      <c r="AE54" s="1316"/>
      <c r="AF54" s="1316"/>
      <c r="AG54" s="1316"/>
      <c r="AH54" s="1316"/>
      <c r="AI54" s="1316"/>
      <c r="AJ54" s="1316"/>
      <c r="AK54" s="1316"/>
      <c r="AL54" s="1156"/>
    </row>
    <row r="55" spans="1:38" ht="15" customHeight="1">
      <c r="A55" s="648"/>
      <c r="B55" s="1164" t="str">
        <f>CONCATENATE("as part of the total under row ", ROW(B51), ", the group has an exposure to the domestic issuer of the same juristiction as the group")</f>
        <v>as part of the total under row 51, the group has an exposure to the domestic issuer of the same juristiction as the group</v>
      </c>
      <c r="C55" s="1378" t="s">
        <v>1171</v>
      </c>
      <c r="D55" s="1245"/>
      <c r="E55" s="57"/>
      <c r="F55" s="103"/>
      <c r="G55" s="1245"/>
      <c r="H55" s="57"/>
      <c r="I55" s="1246"/>
      <c r="J55" s="102"/>
      <c r="K55" s="103"/>
      <c r="L55" s="1246"/>
      <c r="M55" s="1245"/>
      <c r="N55" s="103"/>
      <c r="O55" s="1316"/>
      <c r="P55" s="1316"/>
      <c r="Q55" s="1316"/>
      <c r="R55" s="1316"/>
      <c r="S55" s="1316"/>
      <c r="T55" s="1316"/>
      <c r="U55" s="1316"/>
      <c r="V55" s="1316"/>
      <c r="W55" s="1316"/>
      <c r="X55" s="1316"/>
      <c r="Y55" s="1316"/>
      <c r="Z55" s="1316"/>
      <c r="AA55" s="1316"/>
      <c r="AB55" s="1316"/>
      <c r="AC55" s="1316"/>
      <c r="AD55" s="1316"/>
      <c r="AE55" s="1316"/>
      <c r="AF55" s="1316"/>
      <c r="AG55" s="1316"/>
      <c r="AH55" s="1316"/>
      <c r="AI55" s="1316"/>
      <c r="AJ55" s="1316"/>
      <c r="AK55" s="1316"/>
      <c r="AL55" s="1156"/>
    </row>
    <row r="56" spans="1:38" ht="30" customHeight="1">
      <c r="A56" s="648"/>
      <c r="B56" s="1347" t="str">
        <f>CONCATENATE("as part of the total under row ", ROW(B51), ", exposures risk-weighted as denominated and funded in domestic currency based on paragraph 54 (or for the trading book paragraph 711)")</f>
        <v>as part of the total under row 51, exposures risk-weighted as denominated and funded in domestic currency based on paragraph 54 (or for the trading book paragraph 711)</v>
      </c>
      <c r="C56" s="1378" t="s">
        <v>1168</v>
      </c>
      <c r="D56" s="1245"/>
      <c r="E56" s="57"/>
      <c r="F56" s="103"/>
      <c r="G56" s="2019"/>
      <c r="H56" s="49"/>
      <c r="I56" s="2020"/>
      <c r="J56" s="2018"/>
      <c r="K56" s="49"/>
      <c r="L56" s="49"/>
      <c r="M56" s="1245"/>
      <c r="N56" s="103"/>
      <c r="O56" s="1316"/>
      <c r="P56" s="1316"/>
      <c r="Q56" s="1316"/>
      <c r="R56" s="1316"/>
      <c r="S56" s="1316"/>
      <c r="T56" s="1316"/>
      <c r="U56" s="1316"/>
      <c r="V56" s="1316"/>
      <c r="W56" s="1316"/>
      <c r="X56" s="1316"/>
      <c r="Y56" s="1316"/>
      <c r="Z56" s="1316"/>
      <c r="AA56" s="1316"/>
      <c r="AB56" s="1316"/>
      <c r="AC56" s="1316"/>
      <c r="AD56" s="1316"/>
      <c r="AE56" s="1316"/>
      <c r="AF56" s="1316"/>
      <c r="AG56" s="1316"/>
      <c r="AH56" s="1316"/>
      <c r="AI56" s="1316"/>
      <c r="AJ56" s="1316"/>
      <c r="AK56" s="1316"/>
      <c r="AL56" s="1156"/>
    </row>
    <row r="57" spans="1:38" ht="15" customHeight="1">
      <c r="A57" s="648"/>
      <c r="B57" s="1211" t="s">
        <v>1114</v>
      </c>
      <c r="C57" s="1378" t="s">
        <v>1168</v>
      </c>
      <c r="D57" s="1245"/>
      <c r="E57" s="57"/>
      <c r="F57" s="103"/>
      <c r="G57" s="1245"/>
      <c r="H57" s="57"/>
      <c r="I57" s="1246"/>
      <c r="J57" s="102"/>
      <c r="K57" s="103"/>
      <c r="L57" s="1246"/>
      <c r="M57" s="1245"/>
      <c r="N57" s="103"/>
      <c r="O57" s="1316"/>
      <c r="P57" s="1316"/>
      <c r="Q57" s="1316"/>
      <c r="R57" s="1316"/>
      <c r="S57" s="1316"/>
      <c r="T57" s="1316"/>
      <c r="U57" s="1316"/>
      <c r="V57" s="1316"/>
      <c r="W57" s="1316"/>
      <c r="X57" s="1316"/>
      <c r="Y57" s="1316"/>
      <c r="Z57" s="1316"/>
      <c r="AA57" s="1316"/>
      <c r="AB57" s="1316"/>
      <c r="AC57" s="1316"/>
      <c r="AD57" s="1316"/>
      <c r="AE57" s="1316"/>
      <c r="AF57" s="1316"/>
      <c r="AG57" s="1316"/>
      <c r="AH57" s="1316"/>
      <c r="AI57" s="1316"/>
      <c r="AJ57" s="1316"/>
      <c r="AK57" s="1316"/>
      <c r="AL57" s="1156"/>
    </row>
    <row r="58" spans="1:38" ht="15" customHeight="1">
      <c r="A58" s="648"/>
      <c r="B58" s="1164" t="str">
        <f>CONCATENATE("as part of the total under row ", ROW(B57), ", the legal entity (owner) has an exposure to a domestic issuer")</f>
        <v>as part of the total under row 57, the legal entity (owner) has an exposure to a domestic issuer</v>
      </c>
      <c r="C58" s="1378" t="s">
        <v>1169</v>
      </c>
      <c r="D58" s="1245"/>
      <c r="E58" s="57"/>
      <c r="F58" s="103"/>
      <c r="G58" s="1245"/>
      <c r="H58" s="57"/>
      <c r="I58" s="1246"/>
      <c r="J58" s="102"/>
      <c r="K58" s="103"/>
      <c r="L58" s="1246"/>
      <c r="M58" s="1245"/>
      <c r="N58" s="103"/>
      <c r="O58" s="1316"/>
      <c r="P58" s="1316"/>
      <c r="Q58" s="1316"/>
      <c r="R58" s="1316"/>
      <c r="S58" s="1316"/>
      <c r="T58" s="1316"/>
      <c r="U58" s="1316"/>
      <c r="V58" s="1316"/>
      <c r="W58" s="1316"/>
      <c r="X58" s="1316"/>
      <c r="Y58" s="1316"/>
      <c r="Z58" s="1316"/>
      <c r="AA58" s="1316"/>
      <c r="AB58" s="1316"/>
      <c r="AC58" s="1316"/>
      <c r="AD58" s="1316"/>
      <c r="AE58" s="1316"/>
      <c r="AF58" s="1316"/>
      <c r="AG58" s="1316"/>
      <c r="AH58" s="1316"/>
      <c r="AI58" s="1316"/>
      <c r="AJ58" s="1316"/>
      <c r="AK58" s="1316"/>
      <c r="AL58" s="1156"/>
    </row>
    <row r="59" spans="1:38" ht="15" customHeight="1">
      <c r="A59" s="648"/>
      <c r="B59" s="1165" t="str">
        <f>CONCATENATE("as part of the total under row ", ROW(B58), ", the exposure in domestic currency")</f>
        <v>as part of the total under row 58, the exposure in domestic currency</v>
      </c>
      <c r="C59" s="1378" t="s">
        <v>1170</v>
      </c>
      <c r="D59" s="1245"/>
      <c r="E59" s="57"/>
      <c r="F59" s="103"/>
      <c r="G59" s="1245"/>
      <c r="H59" s="57"/>
      <c r="I59" s="1246"/>
      <c r="J59" s="102"/>
      <c r="K59" s="103"/>
      <c r="L59" s="1246"/>
      <c r="M59" s="1245"/>
      <c r="N59" s="103"/>
      <c r="O59" s="1316"/>
      <c r="P59" s="1316"/>
      <c r="Q59" s="1316"/>
      <c r="R59" s="1316"/>
      <c r="S59" s="1316"/>
      <c r="T59" s="1316"/>
      <c r="U59" s="1316"/>
      <c r="V59" s="1316"/>
      <c r="W59" s="1316"/>
      <c r="X59" s="1316"/>
      <c r="Y59" s="1316"/>
      <c r="Z59" s="1316"/>
      <c r="AA59" s="1316"/>
      <c r="AB59" s="1316"/>
      <c r="AC59" s="1316"/>
      <c r="AD59" s="1316"/>
      <c r="AE59" s="1316"/>
      <c r="AF59" s="1316"/>
      <c r="AG59" s="1316"/>
      <c r="AH59" s="1316"/>
      <c r="AI59" s="1316"/>
      <c r="AJ59" s="1316"/>
      <c r="AK59" s="1316"/>
      <c r="AL59" s="1156"/>
    </row>
    <row r="60" spans="1:38" ht="15" customHeight="1">
      <c r="A60" s="648"/>
      <c r="B60" s="1167" t="str">
        <f>CONCATENATE("as part of the total under row ", ROW(B59), ", the jurisdiction of the legal entity (owner) is different from that of the group")</f>
        <v>as part of the total under row 59, the jurisdiction of the legal entity (owner) is different from that of the group</v>
      </c>
      <c r="C60" s="1378" t="s">
        <v>727</v>
      </c>
      <c r="D60" s="1245"/>
      <c r="E60" s="57"/>
      <c r="F60" s="103"/>
      <c r="G60" s="1245"/>
      <c r="H60" s="57"/>
      <c r="I60" s="1246"/>
      <c r="J60" s="102"/>
      <c r="K60" s="103"/>
      <c r="L60" s="1246"/>
      <c r="M60" s="1245"/>
      <c r="N60" s="103"/>
      <c r="O60" s="1316"/>
      <c r="P60" s="1316"/>
      <c r="Q60" s="1316"/>
      <c r="R60" s="1316"/>
      <c r="S60" s="1316"/>
      <c r="T60" s="1316"/>
      <c r="U60" s="1316"/>
      <c r="V60" s="1316"/>
      <c r="W60" s="1316"/>
      <c r="X60" s="1316"/>
      <c r="Y60" s="1316"/>
      <c r="Z60" s="1316"/>
      <c r="AA60" s="1316"/>
      <c r="AB60" s="1316"/>
      <c r="AC60" s="1316"/>
      <c r="AD60" s="1316"/>
      <c r="AE60" s="1316"/>
      <c r="AF60" s="1316"/>
      <c r="AG60" s="1316"/>
      <c r="AH60" s="1316"/>
      <c r="AI60" s="1316"/>
      <c r="AJ60" s="1316"/>
      <c r="AK60" s="1316"/>
      <c r="AL60" s="1156"/>
    </row>
    <row r="61" spans="1:38" ht="15" customHeight="1">
      <c r="A61" s="648"/>
      <c r="B61" s="1164" t="str">
        <f>CONCATENATE("as part of the total under row ", ROW(B57), ", the group has an exposure to the domestic issuer of the same juristiction as the group")</f>
        <v>as part of the total under row 57, the group has an exposure to the domestic issuer of the same juristiction as the group</v>
      </c>
      <c r="C61" s="1378" t="s">
        <v>1171</v>
      </c>
      <c r="D61" s="1245"/>
      <c r="E61" s="57"/>
      <c r="F61" s="103"/>
      <c r="G61" s="1245"/>
      <c r="H61" s="57"/>
      <c r="I61" s="1246"/>
      <c r="J61" s="102"/>
      <c r="K61" s="103"/>
      <c r="L61" s="1246"/>
      <c r="M61" s="1245"/>
      <c r="N61" s="103"/>
      <c r="O61" s="1316"/>
      <c r="P61" s="1316"/>
      <c r="Q61" s="1316"/>
      <c r="R61" s="1316"/>
      <c r="S61" s="1316"/>
      <c r="T61" s="1316"/>
      <c r="U61" s="1316"/>
      <c r="V61" s="1316"/>
      <c r="W61" s="1316"/>
      <c r="X61" s="1316"/>
      <c r="Y61" s="1316"/>
      <c r="Z61" s="1316"/>
      <c r="AA61" s="1316"/>
      <c r="AB61" s="1316"/>
      <c r="AC61" s="1316"/>
      <c r="AD61" s="1316"/>
      <c r="AE61" s="1316"/>
      <c r="AF61" s="1316"/>
      <c r="AG61" s="1316"/>
      <c r="AH61" s="1316"/>
      <c r="AI61" s="1316"/>
      <c r="AJ61" s="1316"/>
      <c r="AK61" s="1316"/>
      <c r="AL61" s="1156"/>
    </row>
    <row r="62" spans="1:38" ht="30" customHeight="1">
      <c r="A62" s="648"/>
      <c r="B62" s="1347" t="str">
        <f>CONCATENATE("as part of the total under row ", ROW(B57), ", exposures risk-weighted as denominated and funded in domestic currency based on paragraph 54 (or for the trading book paragraph 711)")</f>
        <v>as part of the total under row 57, exposures risk-weighted as denominated and funded in domestic currency based on paragraph 54 (or for the trading book paragraph 711)</v>
      </c>
      <c r="C62" s="1378" t="s">
        <v>1168</v>
      </c>
      <c r="D62" s="1245"/>
      <c r="E62" s="57"/>
      <c r="F62" s="103"/>
      <c r="G62" s="2019"/>
      <c r="H62" s="49"/>
      <c r="I62" s="2020"/>
      <c r="J62" s="2018"/>
      <c r="K62" s="49"/>
      <c r="L62" s="49"/>
      <c r="M62" s="1245"/>
      <c r="N62" s="103"/>
      <c r="O62" s="1316"/>
      <c r="P62" s="1316"/>
      <c r="Q62" s="1316"/>
      <c r="R62" s="1316"/>
      <c r="S62" s="1316"/>
      <c r="T62" s="1316"/>
      <c r="U62" s="1316"/>
      <c r="V62" s="1316"/>
      <c r="W62" s="1316"/>
      <c r="X62" s="1316"/>
      <c r="Y62" s="1316"/>
      <c r="Z62" s="1316"/>
      <c r="AA62" s="1316"/>
      <c r="AB62" s="1316"/>
      <c r="AC62" s="1316"/>
      <c r="AD62" s="1316"/>
      <c r="AE62" s="1316"/>
      <c r="AF62" s="1316"/>
      <c r="AG62" s="1316"/>
      <c r="AH62" s="1316"/>
      <c r="AI62" s="1316"/>
      <c r="AJ62" s="1316"/>
      <c r="AK62" s="1316"/>
      <c r="AL62" s="1156"/>
    </row>
    <row r="63" spans="1:38" ht="15" customHeight="1">
      <c r="A63" s="648"/>
      <c r="B63" s="1211" t="s">
        <v>1115</v>
      </c>
      <c r="C63" s="1378" t="s">
        <v>1168</v>
      </c>
      <c r="D63" s="1245"/>
      <c r="E63" s="57"/>
      <c r="F63" s="103"/>
      <c r="G63" s="1245"/>
      <c r="H63" s="57"/>
      <c r="I63" s="1246"/>
      <c r="J63" s="102"/>
      <c r="K63" s="103"/>
      <c r="L63" s="1246"/>
      <c r="M63" s="1245"/>
      <c r="N63" s="103"/>
      <c r="O63" s="1316"/>
      <c r="P63" s="1316"/>
      <c r="Q63" s="1316"/>
      <c r="R63" s="1316"/>
      <c r="S63" s="1316"/>
      <c r="T63" s="1316"/>
      <c r="U63" s="1316"/>
      <c r="V63" s="1316"/>
      <c r="W63" s="1316"/>
      <c r="X63" s="1316"/>
      <c r="Y63" s="1316"/>
      <c r="Z63" s="1316"/>
      <c r="AA63" s="1316"/>
      <c r="AB63" s="1316"/>
      <c r="AC63" s="1316"/>
      <c r="AD63" s="1316"/>
      <c r="AE63" s="1316"/>
      <c r="AF63" s="1316"/>
      <c r="AG63" s="1316"/>
      <c r="AH63" s="1316"/>
      <c r="AI63" s="1316"/>
      <c r="AJ63" s="1316"/>
      <c r="AK63" s="1316"/>
      <c r="AL63" s="1156"/>
    </row>
    <row r="64" spans="1:38" ht="15" customHeight="1">
      <c r="A64" s="648"/>
      <c r="B64" s="1164" t="str">
        <f>CONCATENATE("as part of the total under row ", ROW(B63), ", the legal entity (owner) has an exposure to a domestic issuer")</f>
        <v>as part of the total under row 63, the legal entity (owner) has an exposure to a domestic issuer</v>
      </c>
      <c r="C64" s="1378" t="s">
        <v>1169</v>
      </c>
      <c r="D64" s="1245"/>
      <c r="E64" s="57"/>
      <c r="F64" s="103"/>
      <c r="G64" s="1245"/>
      <c r="H64" s="57"/>
      <c r="I64" s="1246"/>
      <c r="J64" s="102"/>
      <c r="K64" s="103"/>
      <c r="L64" s="1246"/>
      <c r="M64" s="1245"/>
      <c r="N64" s="103"/>
      <c r="O64" s="1316"/>
      <c r="P64" s="1316"/>
      <c r="Q64" s="1316"/>
      <c r="R64" s="1316"/>
      <c r="S64" s="1316"/>
      <c r="T64" s="1316"/>
      <c r="U64" s="1316"/>
      <c r="V64" s="1316"/>
      <c r="W64" s="1316"/>
      <c r="X64" s="1316"/>
      <c r="Y64" s="1316"/>
      <c r="Z64" s="1316"/>
      <c r="AA64" s="1316"/>
      <c r="AB64" s="1316"/>
      <c r="AC64" s="1316"/>
      <c r="AD64" s="1316"/>
      <c r="AE64" s="1316"/>
      <c r="AF64" s="1316"/>
      <c r="AG64" s="1316"/>
      <c r="AH64" s="1316"/>
      <c r="AI64" s="1316"/>
      <c r="AJ64" s="1316"/>
      <c r="AK64" s="1316"/>
      <c r="AL64" s="1156"/>
    </row>
    <row r="65" spans="1:38" ht="15" customHeight="1">
      <c r="A65" s="648"/>
      <c r="B65" s="1165" t="str">
        <f>CONCATENATE("as part of the total under row ", ROW(B64), ", the exposure in domestic currency")</f>
        <v>as part of the total under row 64, the exposure in domestic currency</v>
      </c>
      <c r="C65" s="1378" t="s">
        <v>1170</v>
      </c>
      <c r="D65" s="1245"/>
      <c r="E65" s="57"/>
      <c r="F65" s="103"/>
      <c r="G65" s="1245"/>
      <c r="H65" s="57"/>
      <c r="I65" s="1246"/>
      <c r="J65" s="102"/>
      <c r="K65" s="103"/>
      <c r="L65" s="1246"/>
      <c r="M65" s="1245"/>
      <c r="N65" s="103"/>
      <c r="O65" s="1316"/>
      <c r="P65" s="1316"/>
      <c r="Q65" s="1316"/>
      <c r="R65" s="1316"/>
      <c r="S65" s="1316"/>
      <c r="T65" s="1316"/>
      <c r="U65" s="1316"/>
      <c r="V65" s="1316"/>
      <c r="W65" s="1316"/>
      <c r="X65" s="1316"/>
      <c r="Y65" s="1316"/>
      <c r="Z65" s="1316"/>
      <c r="AA65" s="1316"/>
      <c r="AB65" s="1316"/>
      <c r="AC65" s="1316"/>
      <c r="AD65" s="1316"/>
      <c r="AE65" s="1316"/>
      <c r="AF65" s="1316"/>
      <c r="AG65" s="1316"/>
      <c r="AH65" s="1316"/>
      <c r="AI65" s="1316"/>
      <c r="AJ65" s="1316"/>
      <c r="AK65" s="1316"/>
      <c r="AL65" s="1156"/>
    </row>
    <row r="66" spans="1:38" ht="15" customHeight="1">
      <c r="A66" s="648"/>
      <c r="B66" s="1167" t="str">
        <f>CONCATENATE("as part of the total under row ", ROW(B65), ", the jurisdiction of the legal entity (owner) is different from that of the group")</f>
        <v>as part of the total under row 65, the jurisdiction of the legal entity (owner) is different from that of the group</v>
      </c>
      <c r="C66" s="1378" t="s">
        <v>727</v>
      </c>
      <c r="D66" s="1245"/>
      <c r="E66" s="57"/>
      <c r="F66" s="103"/>
      <c r="G66" s="1245"/>
      <c r="H66" s="57"/>
      <c r="I66" s="1246"/>
      <c r="J66" s="102"/>
      <c r="K66" s="103"/>
      <c r="L66" s="1246"/>
      <c r="M66" s="1245"/>
      <c r="N66" s="103"/>
      <c r="O66" s="1316"/>
      <c r="P66" s="1316"/>
      <c r="Q66" s="1316"/>
      <c r="R66" s="1316"/>
      <c r="S66" s="1316"/>
      <c r="T66" s="1316"/>
      <c r="U66" s="1316"/>
      <c r="V66" s="1316"/>
      <c r="W66" s="1316"/>
      <c r="X66" s="1316"/>
      <c r="Y66" s="1316"/>
      <c r="Z66" s="1316"/>
      <c r="AA66" s="1316"/>
      <c r="AB66" s="1316"/>
      <c r="AC66" s="1316"/>
      <c r="AD66" s="1316"/>
      <c r="AE66" s="1316"/>
      <c r="AF66" s="1316"/>
      <c r="AG66" s="1316"/>
      <c r="AH66" s="1316"/>
      <c r="AI66" s="1316"/>
      <c r="AJ66" s="1316"/>
      <c r="AK66" s="1316"/>
      <c r="AL66" s="1156"/>
    </row>
    <row r="67" spans="1:38" ht="15" customHeight="1">
      <c r="A67" s="648"/>
      <c r="B67" s="1164" t="str">
        <f>CONCATENATE("as part of the total under row ", ROW(B63), ", the group has an exposure to the domestic issuer of the same juristiction as the group")</f>
        <v>as part of the total under row 63, the group has an exposure to the domestic issuer of the same juristiction as the group</v>
      </c>
      <c r="C67" s="1378" t="s">
        <v>1171</v>
      </c>
      <c r="D67" s="1245"/>
      <c r="E67" s="57"/>
      <c r="F67" s="103"/>
      <c r="G67" s="1245"/>
      <c r="H67" s="57"/>
      <c r="I67" s="1246"/>
      <c r="J67" s="102"/>
      <c r="K67" s="103"/>
      <c r="L67" s="1246"/>
      <c r="M67" s="1245"/>
      <c r="N67" s="103"/>
      <c r="O67" s="1316"/>
      <c r="P67" s="1316"/>
      <c r="Q67" s="1316"/>
      <c r="R67" s="1316"/>
      <c r="S67" s="1316"/>
      <c r="T67" s="1316"/>
      <c r="U67" s="1316"/>
      <c r="V67" s="1316"/>
      <c r="W67" s="1316"/>
      <c r="X67" s="1316"/>
      <c r="Y67" s="1316"/>
      <c r="Z67" s="1316"/>
      <c r="AA67" s="1316"/>
      <c r="AB67" s="1316"/>
      <c r="AC67" s="1316"/>
      <c r="AD67" s="1316"/>
      <c r="AE67" s="1316"/>
      <c r="AF67" s="1316"/>
      <c r="AG67" s="1316"/>
      <c r="AH67" s="1316"/>
      <c r="AI67" s="1316"/>
      <c r="AJ67" s="1316"/>
      <c r="AK67" s="1316"/>
      <c r="AL67" s="1156"/>
    </row>
    <row r="68" spans="1:38" ht="30" customHeight="1">
      <c r="A68" s="648"/>
      <c r="B68" s="1348" t="str">
        <f>CONCATENATE("as part of the total under row ", ROW(B63), ", exposures risk-weighted as denominated and funded in domestic currency based on paragraph 54 (or for the trading book paragraph 711)")</f>
        <v>as part of the total under row 63, exposures risk-weighted as denominated and funded in domestic currency based on paragraph 54 (or for the trading book paragraph 711)</v>
      </c>
      <c r="C68" s="1379" t="s">
        <v>1168</v>
      </c>
      <c r="D68" s="1321"/>
      <c r="E68" s="52"/>
      <c r="F68" s="476"/>
      <c r="G68" s="2021"/>
      <c r="H68" s="51"/>
      <c r="I68" s="2022"/>
      <c r="J68" s="2018"/>
      <c r="K68" s="49"/>
      <c r="L68" s="49"/>
      <c r="M68" s="1321"/>
      <c r="N68" s="476"/>
      <c r="O68" s="1316"/>
      <c r="P68" s="1316"/>
      <c r="Q68" s="1316"/>
      <c r="R68" s="1316"/>
      <c r="S68" s="1316"/>
      <c r="T68" s="1316"/>
      <c r="U68" s="1316"/>
      <c r="V68" s="1316"/>
      <c r="W68" s="1316"/>
      <c r="X68" s="1316"/>
      <c r="Y68" s="1316"/>
      <c r="Z68" s="1316"/>
      <c r="AA68" s="1316"/>
      <c r="AB68" s="1316"/>
      <c r="AC68" s="1316"/>
      <c r="AD68" s="1316"/>
      <c r="AE68" s="1316"/>
      <c r="AF68" s="1316"/>
      <c r="AG68" s="1316"/>
      <c r="AH68" s="1316"/>
      <c r="AI68" s="1316"/>
      <c r="AJ68" s="1316"/>
      <c r="AK68" s="1316"/>
      <c r="AL68" s="1156"/>
    </row>
    <row r="69" spans="1:38" ht="15" customHeight="1">
      <c r="A69" s="648"/>
      <c r="B69" s="1332" t="s">
        <v>1183</v>
      </c>
      <c r="C69" s="1380" t="s">
        <v>1184</v>
      </c>
      <c r="D69" s="1368">
        <f>D46+D48</f>
        <v>0</v>
      </c>
      <c r="E69" s="1370">
        <f t="shared" ref="E69:L69" si="8">E46+E48</f>
        <v>0</v>
      </c>
      <c r="F69" s="1371">
        <f t="shared" si="8"/>
        <v>0</v>
      </c>
      <c r="G69" s="1368">
        <f t="shared" si="8"/>
        <v>0</v>
      </c>
      <c r="H69" s="1370">
        <f t="shared" si="8"/>
        <v>0</v>
      </c>
      <c r="I69" s="1371">
        <f t="shared" si="8"/>
        <v>0</v>
      </c>
      <c r="J69" s="1368">
        <f t="shared" si="8"/>
        <v>0</v>
      </c>
      <c r="K69" s="1370">
        <f t="shared" si="8"/>
        <v>0</v>
      </c>
      <c r="L69" s="1370">
        <f t="shared" si="8"/>
        <v>0</v>
      </c>
      <c r="M69" s="1368">
        <f>M46+M48</f>
        <v>0</v>
      </c>
      <c r="N69" s="1369">
        <f>N46+N48</f>
        <v>0</v>
      </c>
      <c r="O69" s="1316"/>
      <c r="P69" s="1316"/>
      <c r="Q69" s="1316"/>
      <c r="R69" s="1316"/>
      <c r="S69" s="1316"/>
      <c r="T69" s="1316"/>
      <c r="U69" s="1316"/>
      <c r="V69" s="1316"/>
      <c r="W69" s="1316"/>
      <c r="X69" s="1316"/>
      <c r="Y69" s="1316"/>
      <c r="Z69" s="1316"/>
      <c r="AA69" s="1316"/>
      <c r="AB69" s="1316"/>
      <c r="AC69" s="1316"/>
      <c r="AD69" s="1316"/>
      <c r="AE69" s="1316"/>
      <c r="AF69" s="1316"/>
      <c r="AG69" s="1316"/>
      <c r="AH69" s="1316"/>
      <c r="AI69" s="1316"/>
      <c r="AJ69" s="1316"/>
      <c r="AK69" s="1316"/>
      <c r="AL69" s="1156"/>
    </row>
    <row r="70" spans="1:38" ht="30" customHeight="1">
      <c r="A70" s="648"/>
      <c r="B70" s="2009"/>
      <c r="C70" s="2038"/>
      <c r="D70" s="2649" t="str">
        <f>IFERROR(IF((E69+H69)/'Leverage Ratio'!J173&lt;0.95,"The sum of categories 1. to 5. of direct exposures under SA and IRB prior to CCF/CRM in the Banking Book is less than 0.95% of the reported exposures in the Leverage Ratio sheet, please confirm and provide comment"," "), "")</f>
        <v/>
      </c>
      <c r="E70" s="2650"/>
      <c r="F70" s="2650"/>
      <c r="G70" s="2650"/>
      <c r="H70" s="2650"/>
      <c r="I70" s="2651"/>
      <c r="J70" s="1360"/>
      <c r="K70" s="1362"/>
      <c r="L70" s="1361"/>
      <c r="M70" s="2036"/>
      <c r="N70" s="2037"/>
      <c r="O70" s="1316"/>
      <c r="P70" s="1316"/>
      <c r="Q70" s="1316"/>
      <c r="R70" s="1316"/>
      <c r="S70" s="1316"/>
      <c r="T70" s="1316"/>
      <c r="U70" s="1316"/>
      <c r="V70" s="1316"/>
      <c r="W70" s="1316"/>
      <c r="X70" s="1316"/>
      <c r="Y70" s="1316"/>
      <c r="Z70" s="1316"/>
      <c r="AA70" s="1316"/>
      <c r="AB70" s="1316"/>
      <c r="AC70" s="1316"/>
      <c r="AD70" s="1316"/>
      <c r="AE70" s="1316"/>
      <c r="AF70" s="1316"/>
      <c r="AG70" s="1316"/>
      <c r="AH70" s="1316"/>
      <c r="AI70" s="1316"/>
      <c r="AJ70" s="1316"/>
      <c r="AK70" s="1316"/>
      <c r="AL70" s="1156"/>
    </row>
    <row r="71" spans="1:38" ht="15" customHeight="1">
      <c r="A71" s="648"/>
      <c r="B71" s="2652"/>
      <c r="C71" s="2652"/>
      <c r="D71" s="2652"/>
      <c r="E71" s="2652"/>
      <c r="F71" s="2652"/>
      <c r="G71" s="2652"/>
      <c r="H71" s="2652"/>
      <c r="I71" s="2652"/>
      <c r="J71" s="2652"/>
      <c r="K71" s="2652"/>
      <c r="L71" s="2652"/>
      <c r="M71" s="1364"/>
      <c r="N71" s="1365"/>
      <c r="O71" s="1158"/>
      <c r="P71" s="1158"/>
      <c r="Q71" s="1158"/>
      <c r="R71" s="1158"/>
      <c r="S71" s="1158"/>
      <c r="T71" s="1158"/>
      <c r="U71" s="1158"/>
      <c r="V71" s="1158"/>
      <c r="W71" s="1158"/>
      <c r="X71" s="1158"/>
      <c r="Y71" s="1158"/>
      <c r="Z71" s="1158"/>
      <c r="AA71" s="1158"/>
      <c r="AB71" s="1158"/>
      <c r="AC71" s="1158"/>
      <c r="AD71" s="1158"/>
      <c r="AE71" s="1158"/>
      <c r="AF71" s="1158"/>
      <c r="AG71" s="1158"/>
      <c r="AH71" s="1158"/>
      <c r="AI71" s="1158"/>
      <c r="AJ71" s="1158"/>
      <c r="AK71" s="1158"/>
      <c r="AL71" s="1159"/>
    </row>
    <row r="72" spans="1:38" ht="45" customHeight="1">
      <c r="A72" s="1457" t="s">
        <v>1051</v>
      </c>
      <c r="B72" s="1201"/>
      <c r="C72" s="1201"/>
      <c r="D72" s="1201"/>
      <c r="E72" s="1201"/>
      <c r="F72" s="1201"/>
      <c r="G72" s="1201"/>
      <c r="H72" s="1201"/>
      <c r="I72" s="1201"/>
      <c r="J72" s="1201"/>
      <c r="K72" s="1201"/>
      <c r="L72" s="1201"/>
      <c r="O72" s="1316"/>
      <c r="P72" s="1316"/>
      <c r="Q72" s="1316"/>
      <c r="R72" s="1316"/>
      <c r="S72" s="1316"/>
      <c r="T72" s="1316"/>
      <c r="U72" s="1316"/>
      <c r="V72" s="1316"/>
      <c r="W72" s="1316"/>
      <c r="X72" s="1316"/>
      <c r="Y72" s="1316"/>
      <c r="Z72" s="1316"/>
      <c r="AA72" s="1316"/>
      <c r="AB72" s="1316"/>
      <c r="AC72" s="1316"/>
      <c r="AD72" s="1316"/>
      <c r="AE72" s="1316"/>
      <c r="AF72" s="1316"/>
      <c r="AG72" s="1316"/>
      <c r="AH72" s="1316"/>
      <c r="AI72" s="1316"/>
      <c r="AJ72" s="1316"/>
      <c r="AK72" s="1316"/>
      <c r="AL72" s="1156"/>
    </row>
    <row r="73" spans="1:38" s="1185" customFormat="1" ht="15" customHeight="1">
      <c r="A73" s="1095"/>
      <c r="B73" s="581"/>
      <c r="C73" s="581"/>
      <c r="D73" s="581"/>
      <c r="E73" s="581"/>
      <c r="F73" s="581"/>
      <c r="G73" s="581"/>
      <c r="H73" s="581"/>
      <c r="I73" s="581"/>
      <c r="J73" s="581"/>
      <c r="K73" s="581"/>
      <c r="L73" s="581"/>
      <c r="M73" s="1313"/>
      <c r="N73" s="1312"/>
      <c r="AL73" s="577"/>
    </row>
    <row r="74" spans="1:38" ht="15" customHeight="1">
      <c r="A74" s="648"/>
      <c r="B74" s="1314"/>
      <c r="C74" s="1315"/>
      <c r="D74" s="2638" t="s">
        <v>1157</v>
      </c>
      <c r="E74" s="2503"/>
      <c r="F74" s="2503"/>
      <c r="G74" s="2503"/>
      <c r="H74" s="2503"/>
      <c r="I74" s="2639"/>
      <c r="J74" s="2640" t="s">
        <v>1158</v>
      </c>
      <c r="K74" s="2641"/>
      <c r="L74" s="2642"/>
      <c r="M74" s="2632" t="s">
        <v>1050</v>
      </c>
      <c r="N74" s="2633"/>
      <c r="O74" s="1316"/>
      <c r="P74" s="1316"/>
      <c r="Q74" s="1316"/>
      <c r="R74" s="1316"/>
      <c r="S74" s="1316"/>
      <c r="T74" s="1316"/>
      <c r="U74" s="1316"/>
      <c r="V74" s="1316"/>
      <c r="W74" s="1316"/>
      <c r="X74" s="1316"/>
      <c r="Y74" s="1316"/>
      <c r="Z74" s="1316"/>
      <c r="AA74" s="1316"/>
      <c r="AB74" s="1316"/>
      <c r="AC74" s="1316"/>
      <c r="AD74" s="1316"/>
      <c r="AE74" s="1316"/>
      <c r="AF74" s="1316"/>
      <c r="AG74" s="1316"/>
      <c r="AH74" s="1316"/>
      <c r="AI74" s="1316"/>
      <c r="AJ74" s="1316"/>
      <c r="AK74" s="1316"/>
      <c r="AL74" s="1156"/>
    </row>
    <row r="75" spans="1:38" ht="15" customHeight="1">
      <c r="A75" s="648"/>
      <c r="B75" s="1317"/>
      <c r="C75" s="2636" t="s">
        <v>1159</v>
      </c>
      <c r="D75" s="2638" t="s">
        <v>1160</v>
      </c>
      <c r="E75" s="2503"/>
      <c r="F75" s="2639"/>
      <c r="G75" s="2638" t="s">
        <v>1161</v>
      </c>
      <c r="H75" s="2503"/>
      <c r="I75" s="2639"/>
      <c r="J75" s="2643"/>
      <c r="K75" s="2644"/>
      <c r="L75" s="2645"/>
      <c r="M75" s="2634"/>
      <c r="N75" s="2635"/>
      <c r="O75" s="1316"/>
      <c r="P75" s="1316"/>
      <c r="Q75" s="1316"/>
      <c r="R75" s="1316"/>
      <c r="S75" s="1316"/>
      <c r="T75" s="1316"/>
      <c r="U75" s="1316"/>
      <c r="V75" s="1316"/>
      <c r="W75" s="1316"/>
      <c r="X75" s="1316"/>
      <c r="Y75" s="1316"/>
      <c r="Z75" s="1316"/>
      <c r="AA75" s="1316"/>
      <c r="AB75" s="1316"/>
      <c r="AC75" s="1316"/>
      <c r="AD75" s="1316"/>
      <c r="AE75" s="1316"/>
      <c r="AF75" s="1316"/>
      <c r="AG75" s="1316"/>
      <c r="AH75" s="1316"/>
      <c r="AI75" s="1316"/>
      <c r="AJ75" s="1316"/>
      <c r="AK75" s="1316"/>
      <c r="AL75" s="1156"/>
    </row>
    <row r="76" spans="1:38" ht="90" customHeight="1">
      <c r="A76" s="648"/>
      <c r="B76" s="1318"/>
      <c r="C76" s="2637"/>
      <c r="D76" s="1160" t="s">
        <v>106</v>
      </c>
      <c r="E76" s="1024" t="s">
        <v>1047</v>
      </c>
      <c r="F76" s="1277" t="s">
        <v>1243</v>
      </c>
      <c r="G76" s="1160" t="s">
        <v>106</v>
      </c>
      <c r="H76" s="1024" t="s">
        <v>1047</v>
      </c>
      <c r="I76" s="1161" t="s">
        <v>1243</v>
      </c>
      <c r="J76" s="1160" t="s">
        <v>1162</v>
      </c>
      <c r="K76" s="1024" t="s">
        <v>1163</v>
      </c>
      <c r="L76" s="1161" t="s">
        <v>1164</v>
      </c>
      <c r="M76" s="1350" t="s">
        <v>1165</v>
      </c>
      <c r="N76" s="1351" t="s">
        <v>1166</v>
      </c>
      <c r="O76" s="1316"/>
      <c r="P76" s="1316"/>
      <c r="Q76" s="1316"/>
      <c r="R76" s="1316"/>
      <c r="S76" s="1316"/>
      <c r="T76" s="1316"/>
      <c r="U76" s="1316"/>
      <c r="V76" s="1316"/>
      <c r="W76" s="1316"/>
      <c r="X76" s="1316"/>
      <c r="Y76" s="1316"/>
      <c r="Z76" s="1316"/>
      <c r="AA76" s="1316"/>
      <c r="AB76" s="1316"/>
      <c r="AC76" s="1316"/>
      <c r="AD76" s="1316"/>
      <c r="AE76" s="1316"/>
      <c r="AF76" s="1316"/>
      <c r="AG76" s="1316"/>
      <c r="AH76" s="1316"/>
      <c r="AI76" s="1316"/>
      <c r="AJ76" s="1316"/>
      <c r="AK76" s="1316"/>
      <c r="AL76" s="1156"/>
    </row>
    <row r="77" spans="1:38" ht="15" customHeight="1">
      <c r="A77" s="648"/>
      <c r="B77" s="1162" t="s">
        <v>1167</v>
      </c>
      <c r="C77" s="1377" t="s">
        <v>1168</v>
      </c>
      <c r="D77" s="1243"/>
      <c r="E77" s="412"/>
      <c r="F77" s="413"/>
      <c r="G77" s="1243"/>
      <c r="H77" s="412"/>
      <c r="I77" s="1244"/>
      <c r="J77" s="1243"/>
      <c r="K77" s="412"/>
      <c r="L77" s="1244"/>
      <c r="M77" s="1243"/>
      <c r="N77" s="413"/>
      <c r="O77" s="1316"/>
      <c r="P77" s="1316"/>
      <c r="Q77" s="1316"/>
      <c r="R77" s="1316"/>
      <c r="S77" s="1316"/>
      <c r="T77" s="1316"/>
      <c r="U77" s="1316"/>
      <c r="V77" s="1316"/>
      <c r="W77" s="1316"/>
      <c r="X77" s="1316"/>
      <c r="Y77" s="1316"/>
      <c r="Z77" s="1316"/>
      <c r="AA77" s="1316"/>
      <c r="AB77" s="1316"/>
      <c r="AC77" s="1316"/>
      <c r="AD77" s="1316"/>
      <c r="AE77" s="1316"/>
      <c r="AF77" s="1316"/>
      <c r="AG77" s="1316"/>
      <c r="AH77" s="1316"/>
      <c r="AI77" s="1316"/>
      <c r="AJ77" s="1316"/>
      <c r="AK77" s="1316"/>
      <c r="AL77" s="1156"/>
    </row>
    <row r="78" spans="1:38" ht="15" customHeight="1">
      <c r="A78" s="648"/>
      <c r="B78" s="1329" t="s">
        <v>1785</v>
      </c>
      <c r="C78" s="1392"/>
      <c r="D78" s="1366" t="str">
        <f>IF(MAX(D81-D80,D80-D79,D79-D77,D82-D77,D83-D77)&gt;0,"No","Yes")</f>
        <v>Yes</v>
      </c>
      <c r="E78" s="2039" t="str">
        <f t="shared" ref="E78:L78" si="9">IF(MAX(E81-E80,E80-E79,E79-E77,E82-E77,E83-E77)&gt;0,"No","Yes")</f>
        <v>Yes</v>
      </c>
      <c r="F78" s="2023" t="str">
        <f t="shared" si="9"/>
        <v>Yes</v>
      </c>
      <c r="G78" s="2040" t="str">
        <f t="shared" si="9"/>
        <v>Yes</v>
      </c>
      <c r="H78" s="2039" t="str">
        <f t="shared" si="9"/>
        <v>Yes</v>
      </c>
      <c r="I78" s="2025" t="str">
        <f t="shared" si="9"/>
        <v>Yes</v>
      </c>
      <c r="J78" s="2040" t="str">
        <f t="shared" si="9"/>
        <v>Yes</v>
      </c>
      <c r="K78" s="2039" t="str">
        <f t="shared" si="9"/>
        <v>Yes</v>
      </c>
      <c r="L78" s="2025" t="str">
        <f t="shared" si="9"/>
        <v>Yes</v>
      </c>
      <c r="M78" s="2026"/>
      <c r="N78" s="28"/>
      <c r="O78" s="1316"/>
      <c r="P78" s="1316"/>
      <c r="Q78" s="1316"/>
      <c r="R78" s="1316"/>
      <c r="S78" s="1316"/>
      <c r="T78" s="1316"/>
      <c r="U78" s="1316"/>
      <c r="V78" s="1316"/>
      <c r="W78" s="1316"/>
      <c r="X78" s="1316"/>
      <c r="Y78" s="1316"/>
      <c r="Z78" s="1316"/>
      <c r="AA78" s="1316"/>
      <c r="AB78" s="1316"/>
      <c r="AC78" s="1316"/>
      <c r="AD78" s="1316"/>
      <c r="AE78" s="1316"/>
      <c r="AF78" s="1316"/>
      <c r="AG78" s="1316"/>
      <c r="AH78" s="1316"/>
      <c r="AI78" s="1316"/>
      <c r="AJ78" s="1316"/>
      <c r="AK78" s="1316"/>
      <c r="AL78" s="1156"/>
    </row>
    <row r="79" spans="1:38" ht="15" customHeight="1">
      <c r="A79" s="648"/>
      <c r="B79" s="1163" t="str">
        <f>CONCATENATE("as part of the total under row ", ROW(B77), ", the legal entity (owner) has an exposure to a domestic issuer")</f>
        <v>as part of the total under row 77, the legal entity (owner) has an exposure to a domestic issuer</v>
      </c>
      <c r="C79" s="1378" t="s">
        <v>1169</v>
      </c>
      <c r="D79" s="1245"/>
      <c r="E79" s="57"/>
      <c r="F79" s="103"/>
      <c r="G79" s="1245"/>
      <c r="H79" s="57"/>
      <c r="I79" s="1246"/>
      <c r="J79" s="1245"/>
      <c r="K79" s="57"/>
      <c r="L79" s="1246"/>
      <c r="M79" s="1245"/>
      <c r="N79" s="103"/>
      <c r="O79" s="1316"/>
      <c r="P79" s="1316"/>
      <c r="Q79" s="1316"/>
      <c r="R79" s="1316"/>
      <c r="S79" s="1316"/>
      <c r="T79" s="1316"/>
      <c r="U79" s="1316"/>
      <c r="V79" s="1316"/>
      <c r="W79" s="1316"/>
      <c r="X79" s="1316"/>
      <c r="Y79" s="1316"/>
      <c r="Z79" s="1316"/>
      <c r="AA79" s="1316"/>
      <c r="AB79" s="1316"/>
      <c r="AC79" s="1316"/>
      <c r="AD79" s="1316"/>
      <c r="AE79" s="1316"/>
      <c r="AF79" s="1316"/>
      <c r="AG79" s="1316"/>
      <c r="AH79" s="1316"/>
      <c r="AI79" s="1316"/>
      <c r="AJ79" s="1316"/>
      <c r="AK79" s="1316"/>
      <c r="AL79" s="1156"/>
    </row>
    <row r="80" spans="1:38" ht="15" customHeight="1">
      <c r="A80" s="648"/>
      <c r="B80" s="1164" t="str">
        <f>CONCATENATE("as part of the total under row ", ROW(B79), ", the exposure in domestic currency")</f>
        <v>as part of the total under row 79, the exposure in domestic currency</v>
      </c>
      <c r="C80" s="1378" t="s">
        <v>1170</v>
      </c>
      <c r="D80" s="1245"/>
      <c r="E80" s="57"/>
      <c r="F80" s="103"/>
      <c r="G80" s="1245"/>
      <c r="H80" s="57"/>
      <c r="I80" s="1246"/>
      <c r="J80" s="1245"/>
      <c r="K80" s="57"/>
      <c r="L80" s="1246"/>
      <c r="M80" s="1245"/>
      <c r="N80" s="103"/>
      <c r="O80" s="1316"/>
      <c r="P80" s="1316"/>
      <c r="Q80" s="1316"/>
      <c r="R80" s="1316"/>
      <c r="S80" s="1316"/>
      <c r="T80" s="1316"/>
      <c r="U80" s="1316"/>
      <c r="V80" s="1316"/>
      <c r="W80" s="1316"/>
      <c r="X80" s="1316"/>
      <c r="Y80" s="1316"/>
      <c r="Z80" s="1316"/>
      <c r="AA80" s="1316"/>
      <c r="AB80" s="1316"/>
      <c r="AC80" s="1316"/>
      <c r="AD80" s="1316"/>
      <c r="AE80" s="1316"/>
      <c r="AF80" s="1316"/>
      <c r="AG80" s="1316"/>
      <c r="AH80" s="1316"/>
      <c r="AI80" s="1316"/>
      <c r="AJ80" s="1316"/>
      <c r="AK80" s="1316"/>
      <c r="AL80" s="1156"/>
    </row>
    <row r="81" spans="1:38" ht="15" customHeight="1">
      <c r="A81" s="648"/>
      <c r="B81" s="1165" t="str">
        <f>CONCATENATE("as part of the total under row ", ROW(B80), ", the jurisdiction of the legal entity (owner) is different from that of the group")</f>
        <v>as part of the total under row 80, the jurisdiction of the legal entity (owner) is different from that of the group</v>
      </c>
      <c r="C81" s="1378" t="s">
        <v>727</v>
      </c>
      <c r="D81" s="1245"/>
      <c r="E81" s="57"/>
      <c r="F81" s="103"/>
      <c r="G81" s="1245"/>
      <c r="H81" s="57"/>
      <c r="I81" s="1246"/>
      <c r="J81" s="1245"/>
      <c r="K81" s="57"/>
      <c r="L81" s="1246"/>
      <c r="M81" s="1245"/>
      <c r="N81" s="103"/>
      <c r="O81" s="1316"/>
      <c r="P81" s="1316"/>
      <c r="Q81" s="1316"/>
      <c r="R81" s="1316"/>
      <c r="S81" s="1316"/>
      <c r="T81" s="1316"/>
      <c r="U81" s="1316"/>
      <c r="V81" s="1316"/>
      <c r="W81" s="1316"/>
      <c r="X81" s="1316"/>
      <c r="Y81" s="1316"/>
      <c r="Z81" s="1316"/>
      <c r="AA81" s="1316"/>
      <c r="AB81" s="1316"/>
      <c r="AC81" s="1316"/>
      <c r="AD81" s="1316"/>
      <c r="AE81" s="1316"/>
      <c r="AF81" s="1316"/>
      <c r="AG81" s="1316"/>
      <c r="AH81" s="1316"/>
      <c r="AI81" s="1316"/>
      <c r="AJ81" s="1316"/>
      <c r="AK81" s="1316"/>
      <c r="AL81" s="1156"/>
    </row>
    <row r="82" spans="1:38" ht="15" customHeight="1">
      <c r="A82" s="648"/>
      <c r="B82" s="1163" t="str">
        <f>CONCATENATE("as part of the total under row ", ROW(B77), ", the group has an exposure to the domestic issuer of the same juristiction as the group")</f>
        <v>as part of the total under row 77, the group has an exposure to the domestic issuer of the same juristiction as the group</v>
      </c>
      <c r="C82" s="1378" t="s">
        <v>1171</v>
      </c>
      <c r="D82" s="1245"/>
      <c r="E82" s="57"/>
      <c r="F82" s="103"/>
      <c r="G82" s="1245"/>
      <c r="H82" s="57"/>
      <c r="I82" s="1246"/>
      <c r="J82" s="1245"/>
      <c r="K82" s="57"/>
      <c r="L82" s="1246"/>
      <c r="M82" s="1245"/>
      <c r="N82" s="103"/>
      <c r="O82" s="1316"/>
      <c r="P82" s="1316"/>
      <c r="Q82" s="1316"/>
      <c r="R82" s="1316"/>
      <c r="S82" s="1316"/>
      <c r="T82" s="1316"/>
      <c r="U82" s="1316"/>
      <c r="V82" s="1316"/>
      <c r="W82" s="1316"/>
      <c r="X82" s="1316"/>
      <c r="Y82" s="1316"/>
      <c r="Z82" s="1316"/>
      <c r="AA82" s="1316"/>
      <c r="AB82" s="1316"/>
      <c r="AC82" s="1316"/>
      <c r="AD82" s="1316"/>
      <c r="AE82" s="1316"/>
      <c r="AF82" s="1316"/>
      <c r="AG82" s="1316"/>
      <c r="AH82" s="1316"/>
      <c r="AI82" s="1316"/>
      <c r="AJ82" s="1316"/>
      <c r="AK82" s="1316"/>
      <c r="AL82" s="1156"/>
    </row>
    <row r="83" spans="1:38" ht="30" customHeight="1">
      <c r="A83" s="648"/>
      <c r="B83" s="1346" t="str">
        <f>CONCATENATE("as part of the total under row ", ROW(B77), ", exposures risk-weighted as denominated and funded in domestic currency based on paragraph 54 (or for the trading book paragraph 711)")</f>
        <v>as part of the total under row 77, exposures risk-weighted as denominated and funded in domestic currency based on paragraph 54 (or for the trading book paragraph 711)</v>
      </c>
      <c r="C83" s="1379" t="s">
        <v>1168</v>
      </c>
      <c r="D83" s="1321"/>
      <c r="E83" s="52"/>
      <c r="F83" s="476"/>
      <c r="G83" s="2021"/>
      <c r="H83" s="51"/>
      <c r="I83" s="2022"/>
      <c r="J83" s="55"/>
      <c r="K83" s="51"/>
      <c r="L83" s="2022"/>
      <c r="M83" s="1321"/>
      <c r="N83" s="476"/>
      <c r="O83" s="1316"/>
      <c r="P83" s="1316"/>
      <c r="Q83" s="1316"/>
      <c r="R83" s="1316"/>
      <c r="S83" s="1316"/>
      <c r="T83" s="1316"/>
      <c r="U83" s="1316"/>
      <c r="V83" s="1316"/>
      <c r="W83" s="1316"/>
      <c r="X83" s="1316"/>
      <c r="Y83" s="1316"/>
      <c r="Z83" s="1316"/>
      <c r="AA83" s="1316"/>
      <c r="AB83" s="1316"/>
      <c r="AC83" s="1316"/>
      <c r="AD83" s="1316"/>
      <c r="AE83" s="1316"/>
      <c r="AF83" s="1316"/>
      <c r="AG83" s="1316"/>
      <c r="AH83" s="1316"/>
      <c r="AI83" s="1316"/>
      <c r="AJ83" s="1316"/>
      <c r="AK83" s="1316"/>
      <c r="AL83" s="1156"/>
    </row>
    <row r="84" spans="1:38" ht="15" customHeight="1">
      <c r="A84" s="648"/>
      <c r="B84" s="1322" t="s">
        <v>1172</v>
      </c>
      <c r="C84" s="1377" t="s">
        <v>1168</v>
      </c>
      <c r="D84" s="1323"/>
      <c r="E84" s="40"/>
      <c r="F84" s="478"/>
      <c r="G84" s="1323"/>
      <c r="H84" s="40"/>
      <c r="I84" s="1324"/>
      <c r="J84" s="1323"/>
      <c r="K84" s="40"/>
      <c r="L84" s="1324"/>
      <c r="M84" s="1323"/>
      <c r="N84" s="478"/>
      <c r="O84" s="1316"/>
      <c r="P84" s="1316"/>
      <c r="Q84" s="1316"/>
      <c r="R84" s="1316"/>
      <c r="S84" s="1316"/>
      <c r="T84" s="1316"/>
      <c r="U84" s="1316"/>
      <c r="V84" s="1316"/>
      <c r="W84" s="1316"/>
      <c r="X84" s="1316"/>
      <c r="Y84" s="1316"/>
      <c r="Z84" s="1316"/>
      <c r="AA84" s="1316"/>
      <c r="AB84" s="1316"/>
      <c r="AC84" s="1316"/>
      <c r="AD84" s="1316"/>
      <c r="AE84" s="1316"/>
      <c r="AF84" s="1316"/>
      <c r="AG84" s="1316"/>
      <c r="AH84" s="1316"/>
      <c r="AI84" s="1316"/>
      <c r="AJ84" s="1316"/>
      <c r="AK84" s="1316"/>
      <c r="AL84" s="1156"/>
    </row>
    <row r="85" spans="1:38" ht="15" customHeight="1">
      <c r="A85" s="648"/>
      <c r="B85" s="1329" t="s">
        <v>1785</v>
      </c>
      <c r="C85" s="1392"/>
      <c r="D85" s="1366" t="str">
        <f>IF(MAX(D88-D87,D87-D86,D86-D84,D89-D84,D90-D84)&gt;0,"No","Yes")</f>
        <v>Yes</v>
      </c>
      <c r="E85" s="2039" t="str">
        <f t="shared" ref="E85:L85" si="10">IF(MAX(E88-E87,E87-E86,E86-E84,E89-E84,E90-E84)&gt;0,"No","Yes")</f>
        <v>Yes</v>
      </c>
      <c r="F85" s="2023" t="str">
        <f t="shared" si="10"/>
        <v>Yes</v>
      </c>
      <c r="G85" s="2040" t="str">
        <f t="shared" si="10"/>
        <v>Yes</v>
      </c>
      <c r="H85" s="2039" t="str">
        <f t="shared" si="10"/>
        <v>Yes</v>
      </c>
      <c r="I85" s="2025" t="str">
        <f t="shared" si="10"/>
        <v>Yes</v>
      </c>
      <c r="J85" s="2040" t="str">
        <f t="shared" si="10"/>
        <v>Yes</v>
      </c>
      <c r="K85" s="2039" t="str">
        <f t="shared" si="10"/>
        <v>Yes</v>
      </c>
      <c r="L85" s="2025" t="str">
        <f t="shared" si="10"/>
        <v>Yes</v>
      </c>
      <c r="M85" s="2026"/>
      <c r="N85" s="28"/>
      <c r="O85" s="1316"/>
      <c r="P85" s="1316"/>
      <c r="Q85" s="1316"/>
      <c r="R85" s="1316"/>
      <c r="S85" s="1316"/>
      <c r="T85" s="1316"/>
      <c r="U85" s="1316"/>
      <c r="V85" s="1316"/>
      <c r="W85" s="1316"/>
      <c r="X85" s="1316"/>
      <c r="Y85" s="1316"/>
      <c r="Z85" s="1316"/>
      <c r="AA85" s="1316"/>
      <c r="AB85" s="1316"/>
      <c r="AC85" s="1316"/>
      <c r="AD85" s="1316"/>
      <c r="AE85" s="1316"/>
      <c r="AF85" s="1316"/>
      <c r="AG85" s="1316"/>
      <c r="AH85" s="1316"/>
      <c r="AI85" s="1316"/>
      <c r="AJ85" s="1316"/>
      <c r="AK85" s="1316"/>
      <c r="AL85" s="1156"/>
    </row>
    <row r="86" spans="1:38" ht="15" customHeight="1">
      <c r="A86" s="648"/>
      <c r="B86" s="1163" t="str">
        <f>CONCATENATE("as part of the total under row ", ROW(B84), ", the legal entity (owner) has an exposure to a domestic issuer")</f>
        <v>as part of the total under row 84, the legal entity (owner) has an exposure to a domestic issuer</v>
      </c>
      <c r="C86" s="1378" t="s">
        <v>1169</v>
      </c>
      <c r="D86" s="1245"/>
      <c r="E86" s="57"/>
      <c r="F86" s="103"/>
      <c r="G86" s="1245"/>
      <c r="H86" s="57"/>
      <c r="I86" s="1246"/>
      <c r="J86" s="1245"/>
      <c r="K86" s="57"/>
      <c r="L86" s="1246"/>
      <c r="M86" s="1245"/>
      <c r="N86" s="103"/>
      <c r="O86" s="1316"/>
      <c r="P86" s="1316"/>
      <c r="Q86" s="1316"/>
      <c r="R86" s="1316"/>
      <c r="S86" s="1316"/>
      <c r="T86" s="1316"/>
      <c r="U86" s="1316"/>
      <c r="V86" s="1316"/>
      <c r="W86" s="1316"/>
      <c r="X86" s="1316"/>
      <c r="Y86" s="1316"/>
      <c r="Z86" s="1316"/>
      <c r="AA86" s="1316"/>
      <c r="AB86" s="1316"/>
      <c r="AC86" s="1316"/>
      <c r="AD86" s="1316"/>
      <c r="AE86" s="1316"/>
      <c r="AF86" s="1316"/>
      <c r="AG86" s="1316"/>
      <c r="AH86" s="1316"/>
      <c r="AI86" s="1316"/>
      <c r="AJ86" s="1316"/>
      <c r="AK86" s="1316"/>
      <c r="AL86" s="1156"/>
    </row>
    <row r="87" spans="1:38" ht="15" customHeight="1">
      <c r="A87" s="648"/>
      <c r="B87" s="1164" t="str">
        <f>CONCATENATE("as part of the total under row ", ROW(B86), ", the exposure in domestic currency")</f>
        <v>as part of the total under row 86, the exposure in domestic currency</v>
      </c>
      <c r="C87" s="1378" t="s">
        <v>1170</v>
      </c>
      <c r="D87" s="1245"/>
      <c r="E87" s="57"/>
      <c r="F87" s="103"/>
      <c r="G87" s="1245"/>
      <c r="H87" s="57"/>
      <c r="I87" s="1246"/>
      <c r="J87" s="1245"/>
      <c r="K87" s="57"/>
      <c r="L87" s="1246"/>
      <c r="M87" s="1245"/>
      <c r="N87" s="103"/>
      <c r="O87" s="1316"/>
      <c r="P87" s="1316"/>
      <c r="Q87" s="1316"/>
      <c r="R87" s="1316"/>
      <c r="S87" s="1316"/>
      <c r="T87" s="1316"/>
      <c r="U87" s="1316"/>
      <c r="V87" s="1316"/>
      <c r="W87" s="1316"/>
      <c r="X87" s="1316"/>
      <c r="Y87" s="1316"/>
      <c r="Z87" s="1316"/>
      <c r="AA87" s="1316"/>
      <c r="AB87" s="1316"/>
      <c r="AC87" s="1316"/>
      <c r="AD87" s="1316"/>
      <c r="AE87" s="1316"/>
      <c r="AF87" s="1316"/>
      <c r="AG87" s="1316"/>
      <c r="AH87" s="1316"/>
      <c r="AI87" s="1316"/>
      <c r="AJ87" s="1316"/>
      <c r="AK87" s="1316"/>
      <c r="AL87" s="1156"/>
    </row>
    <row r="88" spans="1:38" ht="15" customHeight="1">
      <c r="A88" s="648"/>
      <c r="B88" s="1165" t="str">
        <f>CONCATENATE("as part of the total under row ", ROW(B87), ", the jurisdiction of the legal entity (owner) is different from that of the group")</f>
        <v>as part of the total under row 87, the jurisdiction of the legal entity (owner) is different from that of the group</v>
      </c>
      <c r="C88" s="1378" t="s">
        <v>727</v>
      </c>
      <c r="D88" s="1245"/>
      <c r="E88" s="57"/>
      <c r="F88" s="103"/>
      <c r="G88" s="1245"/>
      <c r="H88" s="57"/>
      <c r="I88" s="1246"/>
      <c r="J88" s="1245"/>
      <c r="K88" s="57"/>
      <c r="L88" s="1246"/>
      <c r="M88" s="1245"/>
      <c r="N88" s="103"/>
      <c r="O88" s="1316"/>
      <c r="P88" s="1316"/>
      <c r="Q88" s="1316"/>
      <c r="R88" s="1316"/>
      <c r="S88" s="1316"/>
      <c r="T88" s="1316"/>
      <c r="U88" s="1316"/>
      <c r="V88" s="1316"/>
      <c r="W88" s="1316"/>
      <c r="X88" s="1316"/>
      <c r="Y88" s="1316"/>
      <c r="Z88" s="1316"/>
      <c r="AA88" s="1316"/>
      <c r="AB88" s="1316"/>
      <c r="AC88" s="1316"/>
      <c r="AD88" s="1316"/>
      <c r="AE88" s="1316"/>
      <c r="AF88" s="1316"/>
      <c r="AG88" s="1316"/>
      <c r="AH88" s="1316"/>
      <c r="AI88" s="1316"/>
      <c r="AJ88" s="1316"/>
      <c r="AK88" s="1316"/>
      <c r="AL88" s="1156"/>
    </row>
    <row r="89" spans="1:38" ht="15" customHeight="1">
      <c r="A89" s="648"/>
      <c r="B89" s="1163" t="str">
        <f>CONCATENATE("as part of the total under row ", ROW(B84), ", the group has an exposure to the domestic issuer of the same juristiction as the group")</f>
        <v>as part of the total under row 84, the group has an exposure to the domestic issuer of the same juristiction as the group</v>
      </c>
      <c r="C89" s="1378" t="s">
        <v>1171</v>
      </c>
      <c r="D89" s="1245"/>
      <c r="E89" s="57"/>
      <c r="F89" s="103"/>
      <c r="G89" s="1245"/>
      <c r="H89" s="57"/>
      <c r="I89" s="1246"/>
      <c r="J89" s="1245"/>
      <c r="K89" s="57"/>
      <c r="L89" s="1246"/>
      <c r="M89" s="1245"/>
      <c r="N89" s="103"/>
      <c r="O89" s="1316"/>
      <c r="P89" s="1316"/>
      <c r="Q89" s="1316"/>
      <c r="R89" s="1316"/>
      <c r="S89" s="1316"/>
      <c r="T89" s="1316"/>
      <c r="U89" s="1316"/>
      <c r="V89" s="1316"/>
      <c r="W89" s="1316"/>
      <c r="X89" s="1316"/>
      <c r="Y89" s="1316"/>
      <c r="Z89" s="1316"/>
      <c r="AA89" s="1316"/>
      <c r="AB89" s="1316"/>
      <c r="AC89" s="1316"/>
      <c r="AD89" s="1316"/>
      <c r="AE89" s="1316"/>
      <c r="AF89" s="1316"/>
      <c r="AG89" s="1316"/>
      <c r="AH89" s="1316"/>
      <c r="AI89" s="1316"/>
      <c r="AJ89" s="1316"/>
      <c r="AK89" s="1316"/>
      <c r="AL89" s="1156"/>
    </row>
    <row r="90" spans="1:38" ht="30" customHeight="1">
      <c r="A90" s="648"/>
      <c r="B90" s="1346" t="str">
        <f>CONCATENATE("as part of the total under row ", ROW(B84), ", exposures risk-weighted as denominated and funded in domestic currency based on paragraph 54 (or for the trading book paragraph 711)")</f>
        <v>as part of the total under row 84, exposures risk-weighted as denominated and funded in domestic currency based on paragraph 54 (or for the trading book paragraph 711)</v>
      </c>
      <c r="C90" s="1379" t="s">
        <v>1168</v>
      </c>
      <c r="D90" s="1321"/>
      <c r="E90" s="52"/>
      <c r="F90" s="476"/>
      <c r="G90" s="2021"/>
      <c r="H90" s="51"/>
      <c r="I90" s="2022"/>
      <c r="J90" s="2018"/>
      <c r="K90" s="49"/>
      <c r="L90" s="49"/>
      <c r="M90" s="1321"/>
      <c r="N90" s="476"/>
      <c r="O90" s="1316"/>
      <c r="P90" s="1316"/>
      <c r="Q90" s="1316"/>
      <c r="R90" s="1316"/>
      <c r="S90" s="1316"/>
      <c r="T90" s="1316"/>
      <c r="U90" s="1316"/>
      <c r="V90" s="1316"/>
      <c r="W90" s="1316"/>
      <c r="X90" s="1316"/>
      <c r="Y90" s="1316"/>
      <c r="Z90" s="1316"/>
      <c r="AA90" s="1316"/>
      <c r="AB90" s="1316"/>
      <c r="AC90" s="1316"/>
      <c r="AD90" s="1316"/>
      <c r="AE90" s="1316"/>
      <c r="AF90" s="1316"/>
      <c r="AG90" s="1316"/>
      <c r="AH90" s="1316"/>
      <c r="AI90" s="1316"/>
      <c r="AJ90" s="1316"/>
      <c r="AK90" s="1316"/>
      <c r="AL90" s="1156"/>
    </row>
    <row r="91" spans="1:38" ht="15" customHeight="1">
      <c r="A91" s="648"/>
      <c r="B91" s="1056" t="s">
        <v>1173</v>
      </c>
      <c r="C91" s="1391"/>
      <c r="D91" s="1325"/>
      <c r="E91" s="1326"/>
      <c r="F91" s="2041"/>
      <c r="G91" s="1325"/>
      <c r="H91" s="1326"/>
      <c r="I91" s="1328"/>
      <c r="J91" s="1325"/>
      <c r="K91" s="1326"/>
      <c r="L91" s="1328"/>
      <c r="M91" s="1325"/>
      <c r="N91" s="1327"/>
      <c r="O91" s="1316"/>
      <c r="P91" s="1316"/>
      <c r="Q91" s="1316"/>
      <c r="R91" s="1316"/>
      <c r="S91" s="1316"/>
      <c r="T91" s="1316"/>
      <c r="U91" s="1316"/>
      <c r="V91" s="1316"/>
      <c r="W91" s="1316"/>
      <c r="X91" s="1316"/>
      <c r="Y91" s="1316"/>
      <c r="Z91" s="1316"/>
      <c r="AA91" s="1316"/>
      <c r="AB91" s="1316"/>
      <c r="AC91" s="1316"/>
      <c r="AD91" s="1316"/>
      <c r="AE91" s="1316"/>
      <c r="AF91" s="1316"/>
      <c r="AG91" s="1316"/>
      <c r="AH91" s="1316"/>
      <c r="AI91" s="1316"/>
      <c r="AJ91" s="1316"/>
      <c r="AK91" s="1316"/>
      <c r="AL91" s="1156"/>
    </row>
    <row r="92" spans="1:38" ht="15" customHeight="1">
      <c r="A92" s="648"/>
      <c r="B92" s="1322" t="s">
        <v>1174</v>
      </c>
      <c r="C92" s="1379" t="s">
        <v>1185</v>
      </c>
      <c r="D92" s="1323"/>
      <c r="E92" s="40"/>
      <c r="F92" s="478"/>
      <c r="G92" s="1323"/>
      <c r="H92" s="40"/>
      <c r="I92" s="1324"/>
      <c r="J92" s="1323"/>
      <c r="K92" s="40"/>
      <c r="L92" s="1324"/>
      <c r="M92" s="1323"/>
      <c r="N92" s="478"/>
      <c r="O92" s="1316"/>
      <c r="P92" s="1316"/>
      <c r="Q92" s="1316"/>
      <c r="R92" s="1316"/>
      <c r="S92" s="1316"/>
      <c r="T92" s="1316"/>
      <c r="U92" s="1316"/>
      <c r="V92" s="1316"/>
      <c r="W92" s="1316"/>
      <c r="X92" s="1316"/>
      <c r="Y92" s="1316"/>
      <c r="Z92" s="1316"/>
      <c r="AA92" s="1316"/>
      <c r="AB92" s="1316"/>
      <c r="AC92" s="1316"/>
      <c r="AD92" s="1316"/>
      <c r="AE92" s="1316"/>
      <c r="AF92" s="1316"/>
      <c r="AG92" s="1316"/>
      <c r="AH92" s="1316"/>
      <c r="AI92" s="1316"/>
      <c r="AJ92" s="1316"/>
      <c r="AK92" s="1316"/>
      <c r="AL92" s="1156"/>
    </row>
    <row r="93" spans="1:38" ht="15" customHeight="1">
      <c r="A93" s="648"/>
      <c r="B93" s="1329" t="s">
        <v>1785</v>
      </c>
      <c r="C93" s="1392"/>
      <c r="D93" s="2024" t="str">
        <f>IF(MAX(D98-D97,D97-D96,D96-D95,D99-D95,D100-D95,D101-D95,D105-D104,D104-D103,D103-D102,D106-D102,D107-D102,D108-D102)&gt;0,"No","Yes")</f>
        <v>Yes</v>
      </c>
      <c r="E93" s="2023" t="str">
        <f t="shared" ref="E93:L93" si="11">IF(MAX(E98-E97,E97-E96,E96-E95,E99-E95,E100-E95,E101-E95,E105-E104,E104-E103,E103-E102,E106-E102,E107-E102,E108-E102)&gt;0,"No","Yes")</f>
        <v>Yes</v>
      </c>
      <c r="F93" s="2023" t="str">
        <f t="shared" si="11"/>
        <v>Yes</v>
      </c>
      <c r="G93" s="2024" t="str">
        <f t="shared" si="11"/>
        <v>Yes</v>
      </c>
      <c r="H93" s="2023" t="str">
        <f t="shared" si="11"/>
        <v>Yes</v>
      </c>
      <c r="I93" s="2025" t="str">
        <f t="shared" si="11"/>
        <v>Yes</v>
      </c>
      <c r="J93" s="2024" t="str">
        <f t="shared" si="11"/>
        <v>Yes</v>
      </c>
      <c r="K93" s="2023" t="str">
        <f t="shared" si="11"/>
        <v>Yes</v>
      </c>
      <c r="L93" s="2025" t="str">
        <f t="shared" si="11"/>
        <v>Yes</v>
      </c>
      <c r="M93" s="2026"/>
      <c r="N93" s="28"/>
      <c r="O93" s="1316"/>
      <c r="P93" s="1316"/>
      <c r="Q93" s="1316"/>
      <c r="R93" s="1316"/>
      <c r="S93" s="1316"/>
      <c r="T93" s="1316"/>
      <c r="U93" s="1316"/>
      <c r="V93" s="1316"/>
      <c r="W93" s="1316"/>
      <c r="X93" s="1316"/>
      <c r="Y93" s="1316"/>
      <c r="Z93" s="1316"/>
      <c r="AA93" s="1316"/>
      <c r="AB93" s="1316"/>
      <c r="AC93" s="1316"/>
      <c r="AD93" s="1316"/>
      <c r="AE93" s="1316"/>
      <c r="AF93" s="1316"/>
      <c r="AG93" s="1316"/>
      <c r="AH93" s="1316"/>
      <c r="AI93" s="1316"/>
      <c r="AJ93" s="1316"/>
      <c r="AK93" s="1316"/>
      <c r="AL93" s="1156"/>
    </row>
    <row r="94" spans="1:38" ht="15" customHeight="1">
      <c r="A94" s="648"/>
      <c r="B94" s="1329" t="str">
        <f>CONCATENATE("Check: sum of rows ", ROW(B95), " and ", ROW(B102), " should be equal to overall exposures to non-central government PSEs in row ", ROW(B92))</f>
        <v>Check: sum of rows 95 and 102 should be equal to overall exposures to non-central government PSEs in row 92</v>
      </c>
      <c r="C94" s="1392"/>
      <c r="D94" s="1366" t="str">
        <f>IF(D95+D102 =D92,"Yes","No")</f>
        <v>Yes</v>
      </c>
      <c r="E94" s="712" t="str">
        <f t="shared" ref="E94:L94" si="12">IF(E95+E102 =E92,"Yes","No")</f>
        <v>Yes</v>
      </c>
      <c r="F94" s="712" t="str">
        <f t="shared" si="12"/>
        <v>Yes</v>
      </c>
      <c r="G94" s="1366" t="str">
        <f t="shared" si="12"/>
        <v>Yes</v>
      </c>
      <c r="H94" s="712" t="str">
        <f t="shared" si="12"/>
        <v>Yes</v>
      </c>
      <c r="I94" s="1367" t="str">
        <f t="shared" si="12"/>
        <v>Yes</v>
      </c>
      <c r="J94" s="1366" t="str">
        <f t="shared" si="12"/>
        <v>Yes</v>
      </c>
      <c r="K94" s="712" t="str">
        <f t="shared" si="12"/>
        <v>Yes</v>
      </c>
      <c r="L94" s="1367" t="str">
        <f t="shared" si="12"/>
        <v>Yes</v>
      </c>
      <c r="M94" s="742" t="str">
        <f>IF(M95+M102 =M92,"Yes","No")</f>
        <v>Yes</v>
      </c>
      <c r="N94" s="712" t="str">
        <f>IF(N95+N102 =N92,"Yes","No")</f>
        <v>Yes</v>
      </c>
      <c r="O94" s="1316"/>
      <c r="P94" s="1316"/>
      <c r="Q94" s="1316"/>
      <c r="R94" s="1316"/>
      <c r="S94" s="1316"/>
      <c r="T94" s="1316"/>
      <c r="U94" s="1316"/>
      <c r="V94" s="1316"/>
      <c r="W94" s="1316"/>
      <c r="X94" s="1316"/>
      <c r="Y94" s="1316"/>
      <c r="Z94" s="1316"/>
      <c r="AA94" s="1316"/>
      <c r="AB94" s="1316"/>
      <c r="AC94" s="1316"/>
      <c r="AD94" s="1316"/>
      <c r="AE94" s="1316"/>
      <c r="AF94" s="1316"/>
      <c r="AG94" s="1316"/>
      <c r="AH94" s="1316"/>
      <c r="AI94" s="1316"/>
      <c r="AJ94" s="1316"/>
      <c r="AK94" s="1316"/>
      <c r="AL94" s="1156"/>
    </row>
    <row r="95" spans="1:38" ht="15" customHeight="1">
      <c r="A95" s="648"/>
      <c r="B95" s="1163" t="s">
        <v>1240</v>
      </c>
      <c r="C95" s="1378" t="s">
        <v>1168</v>
      </c>
      <c r="D95" s="1245"/>
      <c r="E95" s="57"/>
      <c r="F95" s="103"/>
      <c r="G95" s="1245"/>
      <c r="H95" s="57"/>
      <c r="I95" s="1246"/>
      <c r="J95" s="1245"/>
      <c r="K95" s="57"/>
      <c r="L95" s="1246"/>
      <c r="M95" s="1245"/>
      <c r="N95" s="103"/>
      <c r="O95" s="1316"/>
      <c r="P95" s="1316"/>
      <c r="Q95" s="1316"/>
      <c r="R95" s="1316"/>
      <c r="S95" s="1316"/>
      <c r="T95" s="1316"/>
      <c r="U95" s="1316"/>
      <c r="V95" s="1316"/>
      <c r="W95" s="1316"/>
      <c r="X95" s="1316"/>
      <c r="Y95" s="1316"/>
      <c r="Z95" s="1316"/>
      <c r="AA95" s="1316"/>
      <c r="AB95" s="1316"/>
      <c r="AC95" s="1316"/>
      <c r="AD95" s="1316"/>
      <c r="AE95" s="1316"/>
      <c r="AF95" s="1316"/>
      <c r="AG95" s="1316"/>
      <c r="AH95" s="1316"/>
      <c r="AI95" s="1316"/>
      <c r="AJ95" s="1316"/>
      <c r="AK95" s="1316"/>
      <c r="AL95" s="1156"/>
    </row>
    <row r="96" spans="1:38" ht="15" customHeight="1">
      <c r="A96" s="648"/>
      <c r="B96" s="1164" t="str">
        <f>CONCATENATE("as part of the total under row ", ROW(B95), ", the legal entity (owner) has an exposure to a domestic issuer")</f>
        <v>as part of the total under row 95, the legal entity (owner) has an exposure to a domestic issuer</v>
      </c>
      <c r="C96" s="1378" t="s">
        <v>1169</v>
      </c>
      <c r="D96" s="1245"/>
      <c r="E96" s="57"/>
      <c r="F96" s="103"/>
      <c r="G96" s="1245"/>
      <c r="H96" s="57"/>
      <c r="I96" s="1246"/>
      <c r="J96" s="1245"/>
      <c r="K96" s="57"/>
      <c r="L96" s="1246"/>
      <c r="M96" s="1245"/>
      <c r="N96" s="103"/>
      <c r="O96" s="1316"/>
      <c r="P96" s="1316"/>
      <c r="Q96" s="1316"/>
      <c r="R96" s="1316"/>
      <c r="S96" s="1316"/>
      <c r="T96" s="1316"/>
      <c r="U96" s="1316"/>
      <c r="V96" s="1316"/>
      <c r="W96" s="1316"/>
      <c r="X96" s="1316"/>
      <c r="Y96" s="1316"/>
      <c r="Z96" s="1316"/>
      <c r="AA96" s="1316"/>
      <c r="AB96" s="1316"/>
      <c r="AC96" s="1316"/>
      <c r="AD96" s="1316"/>
      <c r="AE96" s="1316"/>
      <c r="AF96" s="1316"/>
      <c r="AG96" s="1316"/>
      <c r="AH96" s="1316"/>
      <c r="AI96" s="1316"/>
      <c r="AJ96" s="1316"/>
      <c r="AK96" s="1316"/>
      <c r="AL96" s="1156"/>
    </row>
    <row r="97" spans="1:38" ht="15" customHeight="1">
      <c r="A97" s="648"/>
      <c r="B97" s="1165" t="str">
        <f>CONCATENATE("as part of the total under row ", ROW(B96), ", the exposure in domestic currency")</f>
        <v>as part of the total under row 96, the exposure in domestic currency</v>
      </c>
      <c r="C97" s="1378" t="s">
        <v>1170</v>
      </c>
      <c r="D97" s="1245"/>
      <c r="E97" s="57"/>
      <c r="F97" s="103"/>
      <c r="G97" s="1245"/>
      <c r="H97" s="57"/>
      <c r="I97" s="1246"/>
      <c r="J97" s="1245"/>
      <c r="K97" s="57"/>
      <c r="L97" s="1246"/>
      <c r="M97" s="1245"/>
      <c r="N97" s="103"/>
      <c r="O97" s="1316"/>
      <c r="P97" s="1316"/>
      <c r="Q97" s="1316"/>
      <c r="R97" s="1316"/>
      <c r="S97" s="1316"/>
      <c r="T97" s="1316"/>
      <c r="U97" s="1316"/>
      <c r="V97" s="1316"/>
      <c r="W97" s="1316"/>
      <c r="X97" s="1316"/>
      <c r="Y97" s="1316"/>
      <c r="Z97" s="1316"/>
      <c r="AA97" s="1316"/>
      <c r="AB97" s="1316"/>
      <c r="AC97" s="1316"/>
      <c r="AD97" s="1316"/>
      <c r="AE97" s="1316"/>
      <c r="AF97" s="1316"/>
      <c r="AG97" s="1316"/>
      <c r="AH97" s="1316"/>
      <c r="AI97" s="1316"/>
      <c r="AJ97" s="1316"/>
      <c r="AK97" s="1316"/>
      <c r="AL97" s="1156"/>
    </row>
    <row r="98" spans="1:38" ht="15" customHeight="1">
      <c r="A98" s="648"/>
      <c r="B98" s="1167" t="str">
        <f>CONCATENATE("as part of the total under row ", ROW(B97), ", the jurisdiction of the legal entity (owner) is different from that of the group")</f>
        <v>as part of the total under row 97, the jurisdiction of the legal entity (owner) is different from that of the group</v>
      </c>
      <c r="C98" s="1378" t="s">
        <v>727</v>
      </c>
      <c r="D98" s="1245"/>
      <c r="E98" s="57"/>
      <c r="F98" s="103"/>
      <c r="G98" s="1245"/>
      <c r="H98" s="57"/>
      <c r="I98" s="1246"/>
      <c r="J98" s="1245"/>
      <c r="K98" s="57"/>
      <c r="L98" s="1246"/>
      <c r="M98" s="1245"/>
      <c r="N98" s="103"/>
      <c r="O98" s="1316"/>
      <c r="P98" s="1316"/>
      <c r="Q98" s="1316"/>
      <c r="R98" s="1316"/>
      <c r="S98" s="1316"/>
      <c r="T98" s="1316"/>
      <c r="U98" s="1316"/>
      <c r="V98" s="1316"/>
      <c r="W98" s="1316"/>
      <c r="X98" s="1316"/>
      <c r="Y98" s="1316"/>
      <c r="Z98" s="1316"/>
      <c r="AA98" s="1316"/>
      <c r="AB98" s="1316"/>
      <c r="AC98" s="1316"/>
      <c r="AD98" s="1316"/>
      <c r="AE98" s="1316"/>
      <c r="AF98" s="1316"/>
      <c r="AG98" s="1316"/>
      <c r="AH98" s="1316"/>
      <c r="AI98" s="1316"/>
      <c r="AJ98" s="1316"/>
      <c r="AK98" s="1316"/>
      <c r="AL98" s="1156"/>
    </row>
    <row r="99" spans="1:38" ht="15" customHeight="1">
      <c r="A99" s="648"/>
      <c r="B99" s="1164" t="str">
        <f>CONCATENATE("as part of the total under row ", ROW(B95), ", the group has an exposure to the domestic issuer of the same juristiction as the group")</f>
        <v>as part of the total under row 95, the group has an exposure to the domestic issuer of the same juristiction as the group</v>
      </c>
      <c r="C99" s="1378" t="s">
        <v>1171</v>
      </c>
      <c r="D99" s="1245"/>
      <c r="E99" s="57"/>
      <c r="F99" s="103"/>
      <c r="G99" s="1245"/>
      <c r="H99" s="57"/>
      <c r="I99" s="1246"/>
      <c r="J99" s="1245"/>
      <c r="K99" s="57"/>
      <c r="L99" s="1246"/>
      <c r="M99" s="1245"/>
      <c r="N99" s="103"/>
      <c r="O99" s="1316"/>
      <c r="P99" s="1316"/>
      <c r="Q99" s="1316"/>
      <c r="R99" s="1316"/>
      <c r="S99" s="1316"/>
      <c r="T99" s="1316"/>
      <c r="U99" s="1316"/>
      <c r="V99" s="1316"/>
      <c r="W99" s="1316"/>
      <c r="X99" s="1316"/>
      <c r="Y99" s="1316"/>
      <c r="Z99" s="1316"/>
      <c r="AA99" s="1316"/>
      <c r="AB99" s="1316"/>
      <c r="AC99" s="1316"/>
      <c r="AD99" s="1316"/>
      <c r="AE99" s="1316"/>
      <c r="AF99" s="1316"/>
      <c r="AG99" s="1316"/>
      <c r="AH99" s="1316"/>
      <c r="AI99" s="1316"/>
      <c r="AJ99" s="1316"/>
      <c r="AK99" s="1316"/>
      <c r="AL99" s="1156"/>
    </row>
    <row r="100" spans="1:38" ht="15" customHeight="1">
      <c r="A100" s="648"/>
      <c r="B100" s="1164" t="str">
        <f>CONCATENATE("as part of the total under row ", ROW(B95), ", exposures risk-weighted like sovereigns based on paragraph 58")</f>
        <v>as part of the total under row 95, exposures risk-weighted like sovereigns based on paragraph 58</v>
      </c>
      <c r="C100" s="1378" t="s">
        <v>1168</v>
      </c>
      <c r="D100" s="1245"/>
      <c r="E100" s="57"/>
      <c r="F100" s="103"/>
      <c r="G100" s="1245"/>
      <c r="H100" s="57"/>
      <c r="I100" s="1246"/>
      <c r="J100" s="1245"/>
      <c r="K100" s="57"/>
      <c r="L100" s="1246"/>
      <c r="M100" s="1245"/>
      <c r="N100" s="103"/>
      <c r="O100" s="1316"/>
      <c r="P100" s="1316"/>
      <c r="Q100" s="1316"/>
      <c r="R100" s="1316"/>
      <c r="S100" s="1316"/>
      <c r="T100" s="1316"/>
      <c r="U100" s="1316"/>
      <c r="V100" s="1316"/>
      <c r="W100" s="1316"/>
      <c r="X100" s="1316"/>
      <c r="Y100" s="1316"/>
      <c r="Z100" s="1316"/>
      <c r="AA100" s="1316"/>
      <c r="AB100" s="1316"/>
      <c r="AC100" s="1316"/>
      <c r="AD100" s="1316"/>
      <c r="AE100" s="1316"/>
      <c r="AF100" s="1316"/>
      <c r="AG100" s="1316"/>
      <c r="AH100" s="1316"/>
      <c r="AI100" s="1316"/>
      <c r="AJ100" s="1316"/>
      <c r="AK100" s="1316"/>
      <c r="AL100" s="1156"/>
    </row>
    <row r="101" spans="1:38" ht="30" customHeight="1">
      <c r="A101" s="648"/>
      <c r="B101" s="1347" t="str">
        <f>CONCATENATE("as part of the total under row ", ROW(B95), ", exposures risk-weighted as denominated and funded in domestic currency based on paragraph 54 (or for the trading book paragraph 711)")</f>
        <v>as part of the total under row 95, exposures risk-weighted as denominated and funded in domestic currency based on paragraph 54 (or for the trading book paragraph 711)</v>
      </c>
      <c r="C101" s="1378" t="s">
        <v>1168</v>
      </c>
      <c r="D101" s="1245"/>
      <c r="E101" s="57"/>
      <c r="F101" s="103"/>
      <c r="G101" s="2019"/>
      <c r="H101" s="49"/>
      <c r="I101" s="2020"/>
      <c r="J101" s="2018"/>
      <c r="K101" s="49"/>
      <c r="L101" s="49"/>
      <c r="M101" s="1245"/>
      <c r="N101" s="103"/>
      <c r="O101" s="1316"/>
      <c r="P101" s="1316"/>
      <c r="Q101" s="1316"/>
      <c r="R101" s="1316"/>
      <c r="S101" s="1316"/>
      <c r="T101" s="1316"/>
      <c r="U101" s="1316"/>
      <c r="V101" s="1316"/>
      <c r="W101" s="1316"/>
      <c r="X101" s="1316"/>
      <c r="Y101" s="1316"/>
      <c r="Z101" s="1316"/>
      <c r="AA101" s="1316"/>
      <c r="AB101" s="1316"/>
      <c r="AC101" s="1316"/>
      <c r="AD101" s="1316"/>
      <c r="AE101" s="1316"/>
      <c r="AF101" s="1316"/>
      <c r="AG101" s="1316"/>
      <c r="AH101" s="1316"/>
      <c r="AI101" s="1316"/>
      <c r="AJ101" s="1316"/>
      <c r="AK101" s="1316"/>
      <c r="AL101" s="1156"/>
    </row>
    <row r="102" spans="1:38" ht="15" customHeight="1">
      <c r="A102" s="648"/>
      <c r="B102" s="1163" t="s">
        <v>1186</v>
      </c>
      <c r="C102" s="1378" t="s">
        <v>1168</v>
      </c>
      <c r="D102" s="1245"/>
      <c r="E102" s="57"/>
      <c r="F102" s="103"/>
      <c r="G102" s="1245"/>
      <c r="H102" s="57"/>
      <c r="I102" s="1246"/>
      <c r="J102" s="102"/>
      <c r="K102" s="57"/>
      <c r="L102" s="1246"/>
      <c r="M102" s="1245"/>
      <c r="N102" s="103"/>
      <c r="O102" s="1316"/>
      <c r="P102" s="1316"/>
      <c r="Q102" s="1316"/>
      <c r="R102" s="1316"/>
      <c r="S102" s="1316"/>
      <c r="T102" s="1316"/>
      <c r="U102" s="1316"/>
      <c r="V102" s="1316"/>
      <c r="W102" s="1316"/>
      <c r="X102" s="1316"/>
      <c r="Y102" s="1316"/>
      <c r="Z102" s="1316"/>
      <c r="AA102" s="1316"/>
      <c r="AB102" s="1316"/>
      <c r="AC102" s="1316"/>
      <c r="AD102" s="1316"/>
      <c r="AE102" s="1316"/>
      <c r="AF102" s="1316"/>
      <c r="AG102" s="1316"/>
      <c r="AH102" s="1316"/>
      <c r="AI102" s="1316"/>
      <c r="AJ102" s="1316"/>
      <c r="AK102" s="1316"/>
      <c r="AL102" s="1156"/>
    </row>
    <row r="103" spans="1:38" ht="15" customHeight="1">
      <c r="A103" s="648"/>
      <c r="B103" s="1164" t="str">
        <f>CONCATENATE("as part of the total under row ", ROW(B102), ", the legal entity (owner) has an exposure to a domestic issuer")</f>
        <v>as part of the total under row 102, the legal entity (owner) has an exposure to a domestic issuer</v>
      </c>
      <c r="C103" s="1378" t="s">
        <v>1169</v>
      </c>
      <c r="D103" s="1245"/>
      <c r="E103" s="57"/>
      <c r="F103" s="103"/>
      <c r="G103" s="1245"/>
      <c r="H103" s="57"/>
      <c r="I103" s="1246"/>
      <c r="J103" s="102"/>
      <c r="K103" s="57"/>
      <c r="L103" s="1246"/>
      <c r="M103" s="1245"/>
      <c r="N103" s="103"/>
      <c r="O103" s="1316"/>
      <c r="P103" s="1316"/>
      <c r="Q103" s="1316"/>
      <c r="R103" s="1316"/>
      <c r="S103" s="1316"/>
      <c r="T103" s="1316"/>
      <c r="U103" s="1316"/>
      <c r="V103" s="1316"/>
      <c r="W103" s="1316"/>
      <c r="X103" s="1316"/>
      <c r="Y103" s="1316"/>
      <c r="Z103" s="1316"/>
      <c r="AA103" s="1316"/>
      <c r="AB103" s="1316"/>
      <c r="AC103" s="1316"/>
      <c r="AD103" s="1316"/>
      <c r="AE103" s="1316"/>
      <c r="AF103" s="1316"/>
      <c r="AG103" s="1316"/>
      <c r="AH103" s="1316"/>
      <c r="AI103" s="1316"/>
      <c r="AJ103" s="1316"/>
      <c r="AK103" s="1316"/>
      <c r="AL103" s="1156"/>
    </row>
    <row r="104" spans="1:38" ht="15" customHeight="1">
      <c r="A104" s="648"/>
      <c r="B104" s="1165" t="str">
        <f>CONCATENATE("as part of the total under row ", ROW(B103), ", the exposure in domestic currency")</f>
        <v>as part of the total under row 103, the exposure in domestic currency</v>
      </c>
      <c r="C104" s="1378" t="s">
        <v>1170</v>
      </c>
      <c r="D104" s="1245"/>
      <c r="E104" s="57"/>
      <c r="F104" s="103"/>
      <c r="G104" s="1245"/>
      <c r="H104" s="57"/>
      <c r="I104" s="1246"/>
      <c r="J104" s="102"/>
      <c r="K104" s="57"/>
      <c r="L104" s="1246"/>
      <c r="M104" s="1245"/>
      <c r="N104" s="103"/>
      <c r="O104" s="1316"/>
      <c r="P104" s="1316"/>
      <c r="Q104" s="1316"/>
      <c r="R104" s="1316"/>
      <c r="S104" s="1316"/>
      <c r="T104" s="1316"/>
      <c r="U104" s="1316"/>
      <c r="V104" s="1316"/>
      <c r="W104" s="1316"/>
      <c r="X104" s="1316"/>
      <c r="Y104" s="1316"/>
      <c r="Z104" s="1316"/>
      <c r="AA104" s="1316"/>
      <c r="AB104" s="1316"/>
      <c r="AC104" s="1316"/>
      <c r="AD104" s="1316"/>
      <c r="AE104" s="1316"/>
      <c r="AF104" s="1316"/>
      <c r="AG104" s="1316"/>
      <c r="AH104" s="1316"/>
      <c r="AI104" s="1316"/>
      <c r="AJ104" s="1316"/>
      <c r="AK104" s="1316"/>
      <c r="AL104" s="1156"/>
    </row>
    <row r="105" spans="1:38" ht="15" customHeight="1">
      <c r="A105" s="648"/>
      <c r="B105" s="1167" t="str">
        <f>CONCATENATE("as part of the total under row ", ROW(B104), ", the jurisdiction of the legal entity (owner) is different from that of the group")</f>
        <v>as part of the total under row 104, the jurisdiction of the legal entity (owner) is different from that of the group</v>
      </c>
      <c r="C105" s="1378" t="s">
        <v>727</v>
      </c>
      <c r="D105" s="1245"/>
      <c r="E105" s="57"/>
      <c r="F105" s="103"/>
      <c r="G105" s="1245"/>
      <c r="H105" s="57"/>
      <c r="I105" s="1246"/>
      <c r="J105" s="102"/>
      <c r="K105" s="57"/>
      <c r="L105" s="1246"/>
      <c r="M105" s="1245"/>
      <c r="N105" s="103"/>
      <c r="O105" s="1316"/>
      <c r="P105" s="1316"/>
      <c r="Q105" s="1316"/>
      <c r="R105" s="1316"/>
      <c r="S105" s="1316"/>
      <c r="T105" s="1316"/>
      <c r="U105" s="1316"/>
      <c r="V105" s="1316"/>
      <c r="W105" s="1316"/>
      <c r="X105" s="1316"/>
      <c r="Y105" s="1316"/>
      <c r="Z105" s="1316"/>
      <c r="AA105" s="1316"/>
      <c r="AB105" s="1316"/>
      <c r="AC105" s="1316"/>
      <c r="AD105" s="1316"/>
      <c r="AE105" s="1316"/>
      <c r="AF105" s="1316"/>
      <c r="AG105" s="1316"/>
      <c r="AH105" s="1316"/>
      <c r="AI105" s="1316"/>
      <c r="AJ105" s="1316"/>
      <c r="AK105" s="1316"/>
      <c r="AL105" s="1156"/>
    </row>
    <row r="106" spans="1:38" ht="15" customHeight="1">
      <c r="A106" s="648"/>
      <c r="B106" s="1164" t="str">
        <f>CONCATENATE("as part of the total under row ", ROW(B102), ", the group has an exposure to the domestic issuer of the same juristiction as the group")</f>
        <v>as part of the total under row 102, the group has an exposure to the domestic issuer of the same juristiction as the group</v>
      </c>
      <c r="C106" s="1378" t="s">
        <v>1171</v>
      </c>
      <c r="D106" s="1245"/>
      <c r="E106" s="57"/>
      <c r="F106" s="103"/>
      <c r="G106" s="1245"/>
      <c r="H106" s="57"/>
      <c r="I106" s="1246"/>
      <c r="J106" s="102"/>
      <c r="K106" s="57"/>
      <c r="L106" s="1246"/>
      <c r="M106" s="1245"/>
      <c r="N106" s="103"/>
      <c r="O106" s="1316"/>
      <c r="P106" s="1316"/>
      <c r="Q106" s="1316"/>
      <c r="R106" s="1316"/>
      <c r="S106" s="1316"/>
      <c r="T106" s="1316"/>
      <c r="U106" s="1316"/>
      <c r="V106" s="1316"/>
      <c r="W106" s="1316"/>
      <c r="X106" s="1316"/>
      <c r="Y106" s="1316"/>
      <c r="Z106" s="1316"/>
      <c r="AA106" s="1316"/>
      <c r="AB106" s="1316"/>
      <c r="AC106" s="1316"/>
      <c r="AD106" s="1316"/>
      <c r="AE106" s="1316"/>
      <c r="AF106" s="1316"/>
      <c r="AG106" s="1316"/>
      <c r="AH106" s="1316"/>
      <c r="AI106" s="1316"/>
      <c r="AJ106" s="1316"/>
      <c r="AK106" s="1316"/>
      <c r="AL106" s="1156"/>
    </row>
    <row r="107" spans="1:38" ht="15" customHeight="1">
      <c r="A107" s="648"/>
      <c r="B107" s="1164" t="str">
        <f>CONCATENATE("as part of the total under row ", ROW(B102), ", exposures risk-weighted like sovereigns based on paragraph 58")</f>
        <v>as part of the total under row 102, exposures risk-weighted like sovereigns based on paragraph 58</v>
      </c>
      <c r="C107" s="1378" t="s">
        <v>1168</v>
      </c>
      <c r="D107" s="1330"/>
      <c r="E107" s="68"/>
      <c r="F107" s="396"/>
      <c r="G107" s="1330"/>
      <c r="H107" s="68"/>
      <c r="I107" s="1331"/>
      <c r="J107" s="1215"/>
      <c r="K107" s="68"/>
      <c r="L107" s="1331"/>
      <c r="M107" s="1330"/>
      <c r="N107" s="396"/>
      <c r="O107" s="1316"/>
      <c r="P107" s="1316"/>
      <c r="Q107" s="1316"/>
      <c r="R107" s="1316"/>
      <c r="S107" s="1316"/>
      <c r="T107" s="1316"/>
      <c r="U107" s="1316"/>
      <c r="V107" s="1316"/>
      <c r="W107" s="1316"/>
      <c r="X107" s="1316"/>
      <c r="Y107" s="1316"/>
      <c r="Z107" s="1316"/>
      <c r="AA107" s="1316"/>
      <c r="AB107" s="1316"/>
      <c r="AC107" s="1316"/>
      <c r="AD107" s="1316"/>
      <c r="AE107" s="1316"/>
      <c r="AF107" s="1316"/>
      <c r="AG107" s="1316"/>
      <c r="AH107" s="1316"/>
      <c r="AI107" s="1316"/>
      <c r="AJ107" s="1316"/>
      <c r="AK107" s="1316"/>
      <c r="AL107" s="1156"/>
    </row>
    <row r="108" spans="1:38" ht="30" customHeight="1">
      <c r="A108" s="648"/>
      <c r="B108" s="1348" t="str">
        <f>CONCATENATE("as part of the total under row ", ROW(B102), ", exposures risk-weighted as denominated and funded in domestic currency based on paragraph 54 (or for the trading book paragraph 711)")</f>
        <v>as part of the total under row 102, exposures risk-weighted as denominated and funded in domestic currency based on paragraph 54 (or for the trading book paragraph 711)</v>
      </c>
      <c r="C108" s="1379" t="s">
        <v>1168</v>
      </c>
      <c r="D108" s="1321"/>
      <c r="E108" s="52"/>
      <c r="F108" s="476"/>
      <c r="G108" s="2021"/>
      <c r="H108" s="51"/>
      <c r="I108" s="2022"/>
      <c r="J108" s="2018"/>
      <c r="K108" s="49"/>
      <c r="L108" s="49"/>
      <c r="M108" s="1321"/>
      <c r="N108" s="476"/>
      <c r="O108" s="1316"/>
      <c r="P108" s="1316"/>
      <c r="Q108" s="1316"/>
      <c r="R108" s="1316"/>
      <c r="S108" s="1316"/>
      <c r="T108" s="1316"/>
      <c r="U108" s="1316"/>
      <c r="V108" s="1316"/>
      <c r="W108" s="1316"/>
      <c r="X108" s="1316"/>
      <c r="Y108" s="1316"/>
      <c r="Z108" s="1316"/>
      <c r="AA108" s="1316"/>
      <c r="AB108" s="1316"/>
      <c r="AC108" s="1316"/>
      <c r="AD108" s="1316"/>
      <c r="AE108" s="1316"/>
      <c r="AF108" s="1316"/>
      <c r="AG108" s="1316"/>
      <c r="AH108" s="1316"/>
      <c r="AI108" s="1316"/>
      <c r="AJ108" s="1316"/>
      <c r="AK108" s="1316"/>
      <c r="AL108" s="1156"/>
    </row>
    <row r="109" spans="1:38" ht="15" customHeight="1">
      <c r="A109" s="648"/>
      <c r="B109" s="1332" t="s">
        <v>1179</v>
      </c>
      <c r="C109" s="1380" t="s">
        <v>1180</v>
      </c>
      <c r="D109" s="1368">
        <f t="shared" ref="D109:N109" si="13">D77+D84+D91+D92</f>
        <v>0</v>
      </c>
      <c r="E109" s="1370">
        <f t="shared" si="13"/>
        <v>0</v>
      </c>
      <c r="F109" s="1371">
        <f t="shared" si="13"/>
        <v>0</v>
      </c>
      <c r="G109" s="1368">
        <f t="shared" si="13"/>
        <v>0</v>
      </c>
      <c r="H109" s="1370">
        <f t="shared" si="13"/>
        <v>0</v>
      </c>
      <c r="I109" s="1371">
        <f t="shared" si="13"/>
        <v>0</v>
      </c>
      <c r="J109" s="1368">
        <f t="shared" si="13"/>
        <v>0</v>
      </c>
      <c r="K109" s="1370">
        <f t="shared" si="13"/>
        <v>0</v>
      </c>
      <c r="L109" s="1370">
        <f t="shared" si="13"/>
        <v>0</v>
      </c>
      <c r="M109" s="1368">
        <f t="shared" si="13"/>
        <v>0</v>
      </c>
      <c r="N109" s="1369">
        <f t="shared" si="13"/>
        <v>0</v>
      </c>
      <c r="O109" s="1316"/>
      <c r="P109" s="1316"/>
      <c r="Q109" s="1316"/>
      <c r="R109" s="1316"/>
      <c r="S109" s="1316"/>
      <c r="T109" s="1316"/>
      <c r="U109" s="1316"/>
      <c r="V109" s="1316"/>
      <c r="W109" s="1316"/>
      <c r="X109" s="1316"/>
      <c r="Y109" s="1316"/>
      <c r="Z109" s="1316"/>
      <c r="AA109" s="1316"/>
      <c r="AB109" s="1316"/>
      <c r="AC109" s="1316"/>
      <c r="AD109" s="1316"/>
      <c r="AE109" s="1316"/>
      <c r="AF109" s="1316"/>
      <c r="AG109" s="1316"/>
      <c r="AH109" s="1316"/>
      <c r="AI109" s="1316"/>
      <c r="AJ109" s="1316"/>
      <c r="AK109" s="1316"/>
      <c r="AL109" s="1156"/>
    </row>
    <row r="110" spans="1:38" ht="30" customHeight="1">
      <c r="A110" s="648"/>
      <c r="B110" s="1333"/>
      <c r="C110" s="1334"/>
      <c r="D110" s="2649" t="str">
        <f>IFERROR(IF((E109+H109)/'Leverage Ratio'!J173&gt;1.05,"The sum of categories 1. to 4. of direct exposure under SA and IRB prior to CCF/CRM in the Banking Book is greater than 105 percent of the reported exposures in the Leverage Ratio sheet, please confirm and provide comment"," "), "")</f>
        <v/>
      </c>
      <c r="E110" s="2650"/>
      <c r="F110" s="2650"/>
      <c r="G110" s="2650"/>
      <c r="H110" s="2650"/>
      <c r="I110" s="2651"/>
      <c r="J110" s="1360"/>
      <c r="K110" s="1363"/>
      <c r="L110" s="1361"/>
      <c r="M110" s="1360"/>
      <c r="N110" s="1362"/>
      <c r="O110" s="1316"/>
      <c r="P110" s="1316"/>
      <c r="Q110" s="1316"/>
      <c r="R110" s="1316"/>
      <c r="S110" s="1316"/>
      <c r="T110" s="1316"/>
      <c r="U110" s="1316"/>
      <c r="V110" s="1316"/>
      <c r="W110" s="1316"/>
      <c r="X110" s="1316"/>
      <c r="Y110" s="1316"/>
      <c r="Z110" s="1316"/>
      <c r="AA110" s="1316"/>
      <c r="AB110" s="1316"/>
      <c r="AC110" s="1316"/>
      <c r="AD110" s="1316"/>
      <c r="AE110" s="1316"/>
      <c r="AF110" s="1316"/>
      <c r="AG110" s="1316"/>
      <c r="AH110" s="1316"/>
      <c r="AI110" s="1316"/>
      <c r="AJ110" s="1316"/>
      <c r="AK110" s="1316"/>
      <c r="AL110" s="1156"/>
    </row>
    <row r="111" spans="1:38" ht="15" customHeight="1">
      <c r="A111" s="648"/>
      <c r="B111" s="1322" t="s">
        <v>1181</v>
      </c>
      <c r="C111" s="1379" t="s">
        <v>1182</v>
      </c>
      <c r="D111" s="1323"/>
      <c r="E111" s="40"/>
      <c r="F111" s="478"/>
      <c r="G111" s="1243"/>
      <c r="H111" s="412"/>
      <c r="I111" s="1244"/>
      <c r="J111" s="1384"/>
      <c r="K111" s="40"/>
      <c r="L111" s="1324"/>
      <c r="M111" s="1323"/>
      <c r="N111" s="478"/>
      <c r="O111" s="1316"/>
      <c r="P111" s="1316"/>
      <c r="Q111" s="1316"/>
      <c r="R111" s="1316"/>
      <c r="S111" s="1316"/>
      <c r="T111" s="1316"/>
      <c r="U111" s="1316"/>
      <c r="V111" s="1316"/>
      <c r="W111" s="1316"/>
      <c r="X111" s="1316"/>
      <c r="Y111" s="1316"/>
      <c r="Z111" s="1316"/>
      <c r="AA111" s="1316"/>
      <c r="AB111" s="1316"/>
      <c r="AC111" s="1316"/>
      <c r="AD111" s="1316"/>
      <c r="AE111" s="1316"/>
      <c r="AF111" s="1316"/>
      <c r="AG111" s="1316"/>
      <c r="AH111" s="1316"/>
      <c r="AI111" s="1316"/>
      <c r="AJ111" s="1316"/>
      <c r="AK111" s="1316"/>
      <c r="AL111" s="1156"/>
    </row>
    <row r="112" spans="1:38" ht="15" customHeight="1">
      <c r="A112" s="648"/>
      <c r="B112" s="1329" t="s">
        <v>1785</v>
      </c>
      <c r="C112" s="1392"/>
      <c r="D112" s="2024" t="str">
        <f>IF(MAX(D117-D116,D116-D115,D115-D114,D118-D114,D119-D114,D123-D122,D122-D121,D121-D120,D124-D120,D125-D120,D129-D128,D128-D127,D127-D126,D130-D126,D131-D126)&gt;0,"No","Yes")</f>
        <v>Yes</v>
      </c>
      <c r="E112" s="2023" t="str">
        <f t="shared" ref="E112:L112" si="14">IF(MAX(E117-E116,E116-E115,E115-E114,E118-E114,E119-E114,E123-E122,E122-E121,E121-E120,E124-E120,E125-E120,E129-E128,E128-E127,E127-E126,E130-E126,E131-E126)&gt;0,"No","Yes")</f>
        <v>Yes</v>
      </c>
      <c r="F112" s="2023" t="str">
        <f t="shared" si="14"/>
        <v>Yes</v>
      </c>
      <c r="G112" s="2024" t="str">
        <f t="shared" si="14"/>
        <v>Yes</v>
      </c>
      <c r="H112" s="2023" t="str">
        <f t="shared" si="14"/>
        <v>Yes</v>
      </c>
      <c r="I112" s="2025" t="str">
        <f t="shared" si="14"/>
        <v>Yes</v>
      </c>
      <c r="J112" s="2024" t="str">
        <f t="shared" si="14"/>
        <v>Yes</v>
      </c>
      <c r="K112" s="2023" t="str">
        <f t="shared" si="14"/>
        <v>Yes</v>
      </c>
      <c r="L112" s="2025" t="str">
        <f t="shared" si="14"/>
        <v>Yes</v>
      </c>
      <c r="M112" s="2026"/>
      <c r="N112" s="28"/>
      <c r="O112" s="1316"/>
      <c r="P112" s="1316"/>
      <c r="Q112" s="1316"/>
      <c r="R112" s="1316"/>
      <c r="S112" s="1316"/>
      <c r="T112" s="1316"/>
      <c r="U112" s="1316"/>
      <c r="V112" s="1316"/>
      <c r="W112" s="1316"/>
      <c r="X112" s="1316"/>
      <c r="Y112" s="1316"/>
      <c r="Z112" s="1316"/>
      <c r="AA112" s="1316"/>
      <c r="AB112" s="1316"/>
      <c r="AC112" s="1316"/>
      <c r="AD112" s="1316"/>
      <c r="AE112" s="1316"/>
      <c r="AF112" s="1316"/>
      <c r="AG112" s="1316"/>
      <c r="AH112" s="1316"/>
      <c r="AI112" s="1316"/>
      <c r="AJ112" s="1316"/>
      <c r="AK112" s="1316"/>
      <c r="AL112" s="1156"/>
    </row>
    <row r="113" spans="1:38" ht="30" customHeight="1">
      <c r="A113" s="648"/>
      <c r="B113" s="1349" t="str">
        <f>CONCATENATE("Check: sum of rows ", ROW(B114), ", ", ROW(B120), " and ", ROW(B126), " should be equal to overall exposures to commercial undertakings related to the public sector in row ", ROW(B111))</f>
        <v>Check: sum of rows 114, 120 and 126 should be equal to overall exposures to commercial undertakings related to the public sector in row 111</v>
      </c>
      <c r="C113" s="1392"/>
      <c r="D113" s="1366" t="str">
        <f>IF(D114+D120+D126 =D111,"Yes","No")</f>
        <v>Yes</v>
      </c>
      <c r="E113" s="712" t="str">
        <f t="shared" ref="E113:L113" si="15">IF(E114+E120+E126 =E111,"Yes","No")</f>
        <v>Yes</v>
      </c>
      <c r="F113" s="712" t="str">
        <f t="shared" si="15"/>
        <v>Yes</v>
      </c>
      <c r="G113" s="1366" t="str">
        <f t="shared" si="15"/>
        <v>Yes</v>
      </c>
      <c r="H113" s="712" t="str">
        <f t="shared" si="15"/>
        <v>Yes</v>
      </c>
      <c r="I113" s="1367" t="str">
        <f t="shared" si="15"/>
        <v>Yes</v>
      </c>
      <c r="J113" s="1366" t="str">
        <f t="shared" si="15"/>
        <v>Yes</v>
      </c>
      <c r="K113" s="712" t="str">
        <f t="shared" si="15"/>
        <v>Yes</v>
      </c>
      <c r="L113" s="1367" t="str">
        <f t="shared" si="15"/>
        <v>Yes</v>
      </c>
      <c r="M113" s="742" t="str">
        <f>IF(M114+M120+M126 =M111,"Yes","No")</f>
        <v>Yes</v>
      </c>
      <c r="N113" s="712" t="str">
        <f t="shared" ref="N113" si="16">IF(N114+N120+N126 =N111,"Yes","No")</f>
        <v>Yes</v>
      </c>
      <c r="O113" s="1316"/>
      <c r="P113" s="1316"/>
      <c r="Q113" s="1316"/>
      <c r="R113" s="1316"/>
      <c r="S113" s="1316"/>
      <c r="T113" s="1316"/>
      <c r="U113" s="1316"/>
      <c r="V113" s="1316"/>
      <c r="W113" s="1316"/>
      <c r="X113" s="1316"/>
      <c r="Y113" s="1316"/>
      <c r="Z113" s="1316"/>
      <c r="AA113" s="1316"/>
      <c r="AB113" s="1316"/>
      <c r="AC113" s="1316"/>
      <c r="AD113" s="1316"/>
      <c r="AE113" s="1316"/>
      <c r="AF113" s="1316"/>
      <c r="AG113" s="1316"/>
      <c r="AH113" s="1316"/>
      <c r="AI113" s="1316"/>
      <c r="AJ113" s="1316"/>
      <c r="AK113" s="1316"/>
      <c r="AL113" s="1156"/>
    </row>
    <row r="114" spans="1:38" ht="15" customHeight="1">
      <c r="A114" s="648"/>
      <c r="B114" s="1163" t="s">
        <v>1048</v>
      </c>
      <c r="C114" s="1378" t="s">
        <v>1168</v>
      </c>
      <c r="D114" s="1245"/>
      <c r="E114" s="57"/>
      <c r="F114" s="103"/>
      <c r="G114" s="1245"/>
      <c r="H114" s="57"/>
      <c r="I114" s="1246"/>
      <c r="J114" s="102"/>
      <c r="K114" s="57"/>
      <c r="L114" s="1246"/>
      <c r="M114" s="1245"/>
      <c r="N114" s="103"/>
      <c r="O114" s="1316"/>
      <c r="P114" s="1316"/>
      <c r="Q114" s="1316"/>
      <c r="R114" s="1316"/>
      <c r="S114" s="1316"/>
      <c r="T114" s="1316"/>
      <c r="U114" s="1316"/>
      <c r="V114" s="1316"/>
      <c r="W114" s="1316"/>
      <c r="X114" s="1316"/>
      <c r="Y114" s="1316"/>
      <c r="Z114" s="1316"/>
      <c r="AA114" s="1316"/>
      <c r="AB114" s="1316"/>
      <c r="AC114" s="1316"/>
      <c r="AD114" s="1316"/>
      <c r="AE114" s="1316"/>
      <c r="AF114" s="1316"/>
      <c r="AG114" s="1316"/>
      <c r="AH114" s="1316"/>
      <c r="AI114" s="1316"/>
      <c r="AJ114" s="1316"/>
      <c r="AK114" s="1316"/>
      <c r="AL114" s="1156"/>
    </row>
    <row r="115" spans="1:38" ht="15" customHeight="1">
      <c r="A115" s="648"/>
      <c r="B115" s="1164" t="str">
        <f>CONCATENATE("as part of the total under row ", ROW(B114), ", the legal entity (owner) has an exposure to a domestic issuer")</f>
        <v>as part of the total under row 114, the legal entity (owner) has an exposure to a domestic issuer</v>
      </c>
      <c r="C115" s="1378" t="s">
        <v>1169</v>
      </c>
      <c r="D115" s="1245"/>
      <c r="E115" s="57"/>
      <c r="F115" s="103"/>
      <c r="G115" s="1245"/>
      <c r="H115" s="57"/>
      <c r="I115" s="1246"/>
      <c r="J115" s="102"/>
      <c r="K115" s="57"/>
      <c r="L115" s="1246"/>
      <c r="M115" s="1245"/>
      <c r="N115" s="103"/>
      <c r="O115" s="1316"/>
      <c r="P115" s="1316"/>
      <c r="Q115" s="1316"/>
      <c r="R115" s="1316"/>
      <c r="S115" s="1316"/>
      <c r="T115" s="1316"/>
      <c r="U115" s="1316"/>
      <c r="V115" s="1316"/>
      <c r="W115" s="1316"/>
      <c r="X115" s="1316"/>
      <c r="Y115" s="1316"/>
      <c r="Z115" s="1316"/>
      <c r="AA115" s="1316"/>
      <c r="AB115" s="1316"/>
      <c r="AC115" s="1316"/>
      <c r="AD115" s="1316"/>
      <c r="AE115" s="1316"/>
      <c r="AF115" s="1316"/>
      <c r="AG115" s="1316"/>
      <c r="AH115" s="1316"/>
      <c r="AI115" s="1316"/>
      <c r="AJ115" s="1316"/>
      <c r="AK115" s="1316"/>
      <c r="AL115" s="1156"/>
    </row>
    <row r="116" spans="1:38" ht="15" customHeight="1">
      <c r="A116" s="648"/>
      <c r="B116" s="1165" t="str">
        <f>CONCATENATE("as part of the total under row ", ROW(B115), ", the exposure in domestic currency")</f>
        <v>as part of the total under row 115, the exposure in domestic currency</v>
      </c>
      <c r="C116" s="1378" t="s">
        <v>1170</v>
      </c>
      <c r="D116" s="1245"/>
      <c r="E116" s="57"/>
      <c r="F116" s="103"/>
      <c r="G116" s="1245"/>
      <c r="H116" s="57"/>
      <c r="I116" s="1246"/>
      <c r="J116" s="102"/>
      <c r="K116" s="57"/>
      <c r="L116" s="1246"/>
      <c r="M116" s="1245"/>
      <c r="N116" s="103"/>
      <c r="O116" s="1316"/>
      <c r="P116" s="1316"/>
      <c r="Q116" s="1316"/>
      <c r="R116" s="1316"/>
      <c r="S116" s="1316"/>
      <c r="T116" s="1316"/>
      <c r="U116" s="1316"/>
      <c r="V116" s="1316"/>
      <c r="W116" s="1316"/>
      <c r="X116" s="1316"/>
      <c r="Y116" s="1316"/>
      <c r="Z116" s="1316"/>
      <c r="AA116" s="1316"/>
      <c r="AB116" s="1316"/>
      <c r="AC116" s="1316"/>
      <c r="AD116" s="1316"/>
      <c r="AE116" s="1316"/>
      <c r="AF116" s="1316"/>
      <c r="AG116" s="1316"/>
      <c r="AH116" s="1316"/>
      <c r="AI116" s="1316"/>
      <c r="AJ116" s="1316"/>
      <c r="AK116" s="1316"/>
      <c r="AL116" s="1156"/>
    </row>
    <row r="117" spans="1:38" ht="15" customHeight="1">
      <c r="A117" s="648"/>
      <c r="B117" s="1167" t="str">
        <f>CONCATENATE("as part of the total under row ", ROW(B116), ", the jurisdiction of the legal entity (owner) is different from that of the group")</f>
        <v>as part of the total under row 116, the jurisdiction of the legal entity (owner) is different from that of the group</v>
      </c>
      <c r="C117" s="1378" t="s">
        <v>727</v>
      </c>
      <c r="D117" s="1245"/>
      <c r="E117" s="57"/>
      <c r="F117" s="103"/>
      <c r="G117" s="1245"/>
      <c r="H117" s="57"/>
      <c r="I117" s="1246"/>
      <c r="J117" s="102"/>
      <c r="K117" s="57"/>
      <c r="L117" s="1246"/>
      <c r="M117" s="1245"/>
      <c r="N117" s="103"/>
      <c r="O117" s="1316"/>
      <c r="P117" s="1316"/>
      <c r="Q117" s="1316"/>
      <c r="R117" s="1316"/>
      <c r="S117" s="1316"/>
      <c r="T117" s="1316"/>
      <c r="U117" s="1316"/>
      <c r="V117" s="1316"/>
      <c r="W117" s="1316"/>
      <c r="X117" s="1316"/>
      <c r="Y117" s="1316"/>
      <c r="Z117" s="1316"/>
      <c r="AA117" s="1316"/>
      <c r="AB117" s="1316"/>
      <c r="AC117" s="1316"/>
      <c r="AD117" s="1316"/>
      <c r="AE117" s="1316"/>
      <c r="AF117" s="1316"/>
      <c r="AG117" s="1316"/>
      <c r="AH117" s="1316"/>
      <c r="AI117" s="1316"/>
      <c r="AJ117" s="1316"/>
      <c r="AK117" s="1316"/>
      <c r="AL117" s="1156"/>
    </row>
    <row r="118" spans="1:38" ht="15" customHeight="1">
      <c r="A118" s="648"/>
      <c r="B118" s="1164" t="str">
        <f>CONCATENATE("as part of the total under row ", ROW(B114), ", the group has an exposure to the domestic issuer of the same juristiction as the group")</f>
        <v>as part of the total under row 114, the group has an exposure to the domestic issuer of the same juristiction as the group</v>
      </c>
      <c r="C118" s="1378" t="s">
        <v>1171</v>
      </c>
      <c r="D118" s="1245"/>
      <c r="E118" s="57"/>
      <c r="F118" s="103"/>
      <c r="G118" s="1245"/>
      <c r="H118" s="57"/>
      <c r="I118" s="1246"/>
      <c r="J118" s="102"/>
      <c r="K118" s="57"/>
      <c r="L118" s="1246"/>
      <c r="M118" s="1245"/>
      <c r="N118" s="103"/>
      <c r="O118" s="1316"/>
      <c r="P118" s="1316"/>
      <c r="Q118" s="1316"/>
      <c r="R118" s="1316"/>
      <c r="S118" s="1316"/>
      <c r="T118" s="1316"/>
      <c r="U118" s="1316"/>
      <c r="V118" s="1316"/>
      <c r="W118" s="1316"/>
      <c r="X118" s="1316"/>
      <c r="Y118" s="1316"/>
      <c r="Z118" s="1316"/>
      <c r="AA118" s="1316"/>
      <c r="AB118" s="1316"/>
      <c r="AC118" s="1316"/>
      <c r="AD118" s="1316"/>
      <c r="AE118" s="1316"/>
      <c r="AF118" s="1316"/>
      <c r="AG118" s="1316"/>
      <c r="AH118" s="1316"/>
      <c r="AI118" s="1316"/>
      <c r="AJ118" s="1316"/>
      <c r="AK118" s="1316"/>
      <c r="AL118" s="1156"/>
    </row>
    <row r="119" spans="1:38" ht="30" customHeight="1">
      <c r="A119" s="648"/>
      <c r="B119" s="1347" t="str">
        <f>CONCATENATE("as part of the total under row ", ROW(B114), ", exposures risk-weighted as denominated and funded in domestic currency based on paragraph 54 (or for the trading book paragraph 711)")</f>
        <v>as part of the total under row 114, exposures risk-weighted as denominated and funded in domestic currency based on paragraph 54 (or for the trading book paragraph 711)</v>
      </c>
      <c r="C119" s="1378" t="s">
        <v>1168</v>
      </c>
      <c r="D119" s="1245"/>
      <c r="E119" s="57"/>
      <c r="F119" s="103"/>
      <c r="G119" s="2019"/>
      <c r="H119" s="49"/>
      <c r="I119" s="2020"/>
      <c r="J119" s="2018"/>
      <c r="K119" s="49"/>
      <c r="L119" s="49"/>
      <c r="M119" s="1245"/>
      <c r="N119" s="103"/>
      <c r="O119" s="1316"/>
      <c r="P119" s="1316"/>
      <c r="Q119" s="1316"/>
      <c r="R119" s="1316"/>
      <c r="S119" s="1316"/>
      <c r="T119" s="1316"/>
      <c r="U119" s="1316"/>
      <c r="V119" s="1316"/>
      <c r="W119" s="1316"/>
      <c r="X119" s="1316"/>
      <c r="Y119" s="1316"/>
      <c r="Z119" s="1316"/>
      <c r="AA119" s="1316"/>
      <c r="AB119" s="1316"/>
      <c r="AC119" s="1316"/>
      <c r="AD119" s="1316"/>
      <c r="AE119" s="1316"/>
      <c r="AF119" s="1316"/>
      <c r="AG119" s="1316"/>
      <c r="AH119" s="1316"/>
      <c r="AI119" s="1316"/>
      <c r="AJ119" s="1316"/>
      <c r="AK119" s="1316"/>
      <c r="AL119" s="1156"/>
    </row>
    <row r="120" spans="1:38" ht="15" customHeight="1">
      <c r="A120" s="648"/>
      <c r="B120" s="1211" t="s">
        <v>1114</v>
      </c>
      <c r="C120" s="1378" t="s">
        <v>1168</v>
      </c>
      <c r="D120" s="1245"/>
      <c r="E120" s="57"/>
      <c r="F120" s="103"/>
      <c r="G120" s="1245"/>
      <c r="H120" s="57"/>
      <c r="I120" s="1246"/>
      <c r="J120" s="102"/>
      <c r="K120" s="57"/>
      <c r="L120" s="1246"/>
      <c r="M120" s="1245"/>
      <c r="N120" s="103"/>
      <c r="O120" s="1316"/>
      <c r="P120" s="1316"/>
      <c r="Q120" s="1316"/>
      <c r="R120" s="1316"/>
      <c r="S120" s="1316"/>
      <c r="T120" s="1316"/>
      <c r="U120" s="1316"/>
      <c r="V120" s="1316"/>
      <c r="W120" s="1316"/>
      <c r="X120" s="1316"/>
      <c r="Y120" s="1316"/>
      <c r="Z120" s="1316"/>
      <c r="AA120" s="1316"/>
      <c r="AB120" s="1316"/>
      <c r="AC120" s="1316"/>
      <c r="AD120" s="1316"/>
      <c r="AE120" s="1316"/>
      <c r="AF120" s="1316"/>
      <c r="AG120" s="1316"/>
      <c r="AH120" s="1316"/>
      <c r="AI120" s="1316"/>
      <c r="AJ120" s="1316"/>
      <c r="AK120" s="1316"/>
      <c r="AL120" s="1156"/>
    </row>
    <row r="121" spans="1:38" ht="15" customHeight="1">
      <c r="A121" s="648"/>
      <c r="B121" s="1164" t="str">
        <f>CONCATENATE("as part of the total under row ", ROW(B120), ", the legal entity (owner) has an exposure to a domestic issuer")</f>
        <v>as part of the total under row 120, the legal entity (owner) has an exposure to a domestic issuer</v>
      </c>
      <c r="C121" s="1378" t="s">
        <v>1169</v>
      </c>
      <c r="D121" s="1245"/>
      <c r="E121" s="57"/>
      <c r="F121" s="103"/>
      <c r="G121" s="1245"/>
      <c r="H121" s="57"/>
      <c r="I121" s="1246"/>
      <c r="J121" s="102"/>
      <c r="K121" s="57"/>
      <c r="L121" s="1246"/>
      <c r="M121" s="1245"/>
      <c r="N121" s="103"/>
      <c r="O121" s="1316"/>
      <c r="P121" s="1316"/>
      <c r="Q121" s="1316"/>
      <c r="R121" s="1316"/>
      <c r="S121" s="1316"/>
      <c r="T121" s="1316"/>
      <c r="U121" s="1316"/>
      <c r="V121" s="1316"/>
      <c r="W121" s="1316"/>
      <c r="X121" s="1316"/>
      <c r="Y121" s="1316"/>
      <c r="Z121" s="1316"/>
      <c r="AA121" s="1316"/>
      <c r="AB121" s="1316"/>
      <c r="AC121" s="1316"/>
      <c r="AD121" s="1316"/>
      <c r="AE121" s="1316"/>
      <c r="AF121" s="1316"/>
      <c r="AG121" s="1316"/>
      <c r="AH121" s="1316"/>
      <c r="AI121" s="1316"/>
      <c r="AJ121" s="1316"/>
      <c r="AK121" s="1316"/>
      <c r="AL121" s="1156"/>
    </row>
    <row r="122" spans="1:38" ht="15" customHeight="1">
      <c r="A122" s="648"/>
      <c r="B122" s="1165" t="str">
        <f>CONCATENATE("as part of the total under row ", ROW(B121), ", the exposure in domestic currency")</f>
        <v>as part of the total under row 121, the exposure in domestic currency</v>
      </c>
      <c r="C122" s="1378" t="s">
        <v>1170</v>
      </c>
      <c r="D122" s="1245"/>
      <c r="E122" s="57"/>
      <c r="F122" s="103"/>
      <c r="G122" s="1245"/>
      <c r="H122" s="57"/>
      <c r="I122" s="1246"/>
      <c r="J122" s="102"/>
      <c r="K122" s="57"/>
      <c r="L122" s="1246"/>
      <c r="M122" s="1245"/>
      <c r="N122" s="103"/>
      <c r="O122" s="1316"/>
      <c r="P122" s="1316"/>
      <c r="Q122" s="1316"/>
      <c r="R122" s="1316"/>
      <c r="S122" s="1316"/>
      <c r="T122" s="1316"/>
      <c r="U122" s="1316"/>
      <c r="V122" s="1316"/>
      <c r="W122" s="1316"/>
      <c r="X122" s="1316"/>
      <c r="Y122" s="1316"/>
      <c r="Z122" s="1316"/>
      <c r="AA122" s="1316"/>
      <c r="AB122" s="1316"/>
      <c r="AC122" s="1316"/>
      <c r="AD122" s="1316"/>
      <c r="AE122" s="1316"/>
      <c r="AF122" s="1316"/>
      <c r="AG122" s="1316"/>
      <c r="AH122" s="1316"/>
      <c r="AI122" s="1316"/>
      <c r="AJ122" s="1316"/>
      <c r="AK122" s="1316"/>
      <c r="AL122" s="1156"/>
    </row>
    <row r="123" spans="1:38" ht="15" customHeight="1">
      <c r="A123" s="648"/>
      <c r="B123" s="1167" t="str">
        <f>CONCATENATE("as part of the total under row ", ROW(B122), ", the jurisdiction of the legal entity (owner) is different from that of the group")</f>
        <v>as part of the total under row 122, the jurisdiction of the legal entity (owner) is different from that of the group</v>
      </c>
      <c r="C123" s="1378" t="s">
        <v>727</v>
      </c>
      <c r="D123" s="1245"/>
      <c r="E123" s="57"/>
      <c r="F123" s="103"/>
      <c r="G123" s="1245"/>
      <c r="H123" s="57"/>
      <c r="I123" s="1246"/>
      <c r="J123" s="102"/>
      <c r="K123" s="57"/>
      <c r="L123" s="1246"/>
      <c r="M123" s="1245"/>
      <c r="N123" s="103"/>
      <c r="O123" s="1316"/>
      <c r="P123" s="1316"/>
      <c r="Q123" s="1316"/>
      <c r="R123" s="1316"/>
      <c r="S123" s="1316"/>
      <c r="T123" s="1316"/>
      <c r="U123" s="1316"/>
      <c r="V123" s="1316"/>
      <c r="W123" s="1316"/>
      <c r="X123" s="1316"/>
      <c r="Y123" s="1316"/>
      <c r="Z123" s="1316"/>
      <c r="AA123" s="1316"/>
      <c r="AB123" s="1316"/>
      <c r="AC123" s="1316"/>
      <c r="AD123" s="1316"/>
      <c r="AE123" s="1316"/>
      <c r="AF123" s="1316"/>
      <c r="AG123" s="1316"/>
      <c r="AH123" s="1316"/>
      <c r="AI123" s="1316"/>
      <c r="AJ123" s="1316"/>
      <c r="AK123" s="1316"/>
      <c r="AL123" s="1156"/>
    </row>
    <row r="124" spans="1:38" ht="15" customHeight="1">
      <c r="A124" s="648"/>
      <c r="B124" s="1164" t="str">
        <f>CONCATENATE("as part of the total under row ", ROW(B120), ", the group has an exposure to the domestic issuer of the same juristiction as the group")</f>
        <v>as part of the total under row 120, the group has an exposure to the domestic issuer of the same juristiction as the group</v>
      </c>
      <c r="C124" s="1378" t="s">
        <v>1171</v>
      </c>
      <c r="D124" s="1245"/>
      <c r="E124" s="57"/>
      <c r="F124" s="103"/>
      <c r="G124" s="1245"/>
      <c r="H124" s="57"/>
      <c r="I124" s="1246"/>
      <c r="J124" s="102"/>
      <c r="K124" s="57"/>
      <c r="L124" s="1246"/>
      <c r="M124" s="1245"/>
      <c r="N124" s="103"/>
      <c r="O124" s="1316"/>
      <c r="P124" s="1316"/>
      <c r="Q124" s="1316"/>
      <c r="R124" s="1316"/>
      <c r="S124" s="1316"/>
      <c r="T124" s="1316"/>
      <c r="U124" s="1316"/>
      <c r="V124" s="1316"/>
      <c r="W124" s="1316"/>
      <c r="X124" s="1316"/>
      <c r="Y124" s="1316"/>
      <c r="Z124" s="1316"/>
      <c r="AA124" s="1316"/>
      <c r="AB124" s="1316"/>
      <c r="AC124" s="1316"/>
      <c r="AD124" s="1316"/>
      <c r="AE124" s="1316"/>
      <c r="AF124" s="1316"/>
      <c r="AG124" s="1316"/>
      <c r="AH124" s="1316"/>
      <c r="AI124" s="1316"/>
      <c r="AJ124" s="1316"/>
      <c r="AK124" s="1316"/>
      <c r="AL124" s="1156"/>
    </row>
    <row r="125" spans="1:38" ht="30" customHeight="1">
      <c r="A125" s="648"/>
      <c r="B125" s="1347" t="str">
        <f>CONCATENATE("as part of the total under row ", ROW(B120), ", exposures risk-weighted as denominated and funded in domestic currency based on paragraph 54 (or for the trading book paragraph 711)")</f>
        <v>as part of the total under row 120, exposures risk-weighted as denominated and funded in domestic currency based on paragraph 54 (or for the trading book paragraph 711)</v>
      </c>
      <c r="C125" s="1378" t="s">
        <v>1168</v>
      </c>
      <c r="D125" s="1245"/>
      <c r="E125" s="57"/>
      <c r="F125" s="103"/>
      <c r="G125" s="2019"/>
      <c r="H125" s="49"/>
      <c r="I125" s="2020"/>
      <c r="J125" s="2018"/>
      <c r="K125" s="49"/>
      <c r="L125" s="49"/>
      <c r="M125" s="1245"/>
      <c r="N125" s="103"/>
      <c r="O125" s="1316"/>
      <c r="P125" s="1316"/>
      <c r="Q125" s="1316"/>
      <c r="R125" s="1316"/>
      <c r="S125" s="1316"/>
      <c r="T125" s="1316"/>
      <c r="U125" s="1316"/>
      <c r="V125" s="1316"/>
      <c r="W125" s="1316"/>
      <c r="X125" s="1316"/>
      <c r="Y125" s="1316"/>
      <c r="Z125" s="1316"/>
      <c r="AA125" s="1316"/>
      <c r="AB125" s="1316"/>
      <c r="AC125" s="1316"/>
      <c r="AD125" s="1316"/>
      <c r="AE125" s="1316"/>
      <c r="AF125" s="1316"/>
      <c r="AG125" s="1316"/>
      <c r="AH125" s="1316"/>
      <c r="AI125" s="1316"/>
      <c r="AJ125" s="1316"/>
      <c r="AK125" s="1316"/>
      <c r="AL125" s="1156"/>
    </row>
    <row r="126" spans="1:38" ht="15" customHeight="1">
      <c r="A126" s="648"/>
      <c r="B126" s="1211" t="s">
        <v>1115</v>
      </c>
      <c r="C126" s="1378" t="s">
        <v>1168</v>
      </c>
      <c r="D126" s="1245"/>
      <c r="E126" s="57"/>
      <c r="F126" s="103"/>
      <c r="G126" s="1245"/>
      <c r="H126" s="57"/>
      <c r="I126" s="1246"/>
      <c r="J126" s="102"/>
      <c r="K126" s="57"/>
      <c r="L126" s="1246"/>
      <c r="M126" s="1245"/>
      <c r="N126" s="103"/>
      <c r="O126" s="1316"/>
      <c r="P126" s="1316"/>
      <c r="Q126" s="1316"/>
      <c r="R126" s="1316"/>
      <c r="S126" s="1316"/>
      <c r="T126" s="1316"/>
      <c r="U126" s="1316"/>
      <c r="V126" s="1316"/>
      <c r="W126" s="1316"/>
      <c r="X126" s="1316"/>
      <c r="Y126" s="1316"/>
      <c r="Z126" s="1316"/>
      <c r="AA126" s="1316"/>
      <c r="AB126" s="1316"/>
      <c r="AC126" s="1316"/>
      <c r="AD126" s="1316"/>
      <c r="AE126" s="1316"/>
      <c r="AF126" s="1316"/>
      <c r="AG126" s="1316"/>
      <c r="AH126" s="1316"/>
      <c r="AI126" s="1316"/>
      <c r="AJ126" s="1316"/>
      <c r="AK126" s="1316"/>
      <c r="AL126" s="1156"/>
    </row>
    <row r="127" spans="1:38" ht="15" customHeight="1">
      <c r="A127" s="648"/>
      <c r="B127" s="1164" t="str">
        <f>CONCATENATE("as part of the total under row ", ROW(B126), ", the legal entity (owner) has an exposure to a domestic issuer")</f>
        <v>as part of the total under row 126, the legal entity (owner) has an exposure to a domestic issuer</v>
      </c>
      <c r="C127" s="1378" t="s">
        <v>1169</v>
      </c>
      <c r="D127" s="1245"/>
      <c r="E127" s="57"/>
      <c r="F127" s="103"/>
      <c r="G127" s="1245"/>
      <c r="H127" s="57"/>
      <c r="I127" s="1246"/>
      <c r="J127" s="102"/>
      <c r="K127" s="57"/>
      <c r="L127" s="1246"/>
      <c r="M127" s="1245"/>
      <c r="N127" s="103"/>
      <c r="O127" s="1316"/>
      <c r="P127" s="1316"/>
      <c r="Q127" s="1316"/>
      <c r="R127" s="1316"/>
      <c r="S127" s="1316"/>
      <c r="T127" s="1316"/>
      <c r="U127" s="1316"/>
      <c r="V127" s="1316"/>
      <c r="W127" s="1316"/>
      <c r="X127" s="1316"/>
      <c r="Y127" s="1316"/>
      <c r="Z127" s="1316"/>
      <c r="AA127" s="1316"/>
      <c r="AB127" s="1316"/>
      <c r="AC127" s="1316"/>
      <c r="AD127" s="1316"/>
      <c r="AE127" s="1316"/>
      <c r="AF127" s="1316"/>
      <c r="AG127" s="1316"/>
      <c r="AH127" s="1316"/>
      <c r="AI127" s="1316"/>
      <c r="AJ127" s="1316"/>
      <c r="AK127" s="1316"/>
      <c r="AL127" s="1156"/>
    </row>
    <row r="128" spans="1:38" ht="15" customHeight="1">
      <c r="A128" s="648"/>
      <c r="B128" s="1165" t="str">
        <f>CONCATENATE("as part of the total under row ", ROW(B127), ", the exposure in domestic currency")</f>
        <v>as part of the total under row 127, the exposure in domestic currency</v>
      </c>
      <c r="C128" s="1378" t="s">
        <v>1170</v>
      </c>
      <c r="D128" s="1245"/>
      <c r="E128" s="57"/>
      <c r="F128" s="103"/>
      <c r="G128" s="1245"/>
      <c r="H128" s="57"/>
      <c r="I128" s="1246"/>
      <c r="J128" s="102"/>
      <c r="K128" s="57"/>
      <c r="L128" s="1246"/>
      <c r="M128" s="1245"/>
      <c r="N128" s="103"/>
      <c r="O128" s="1316"/>
      <c r="P128" s="1316"/>
      <c r="Q128" s="1316"/>
      <c r="R128" s="1316"/>
      <c r="S128" s="1316"/>
      <c r="T128" s="1316"/>
      <c r="U128" s="1316"/>
      <c r="V128" s="1316"/>
      <c r="W128" s="1316"/>
      <c r="X128" s="1316"/>
      <c r="Y128" s="1316"/>
      <c r="Z128" s="1316"/>
      <c r="AA128" s="1316"/>
      <c r="AB128" s="1316"/>
      <c r="AC128" s="1316"/>
      <c r="AD128" s="1316"/>
      <c r="AE128" s="1316"/>
      <c r="AF128" s="1316"/>
      <c r="AG128" s="1316"/>
      <c r="AH128" s="1316"/>
      <c r="AI128" s="1316"/>
      <c r="AJ128" s="1316"/>
      <c r="AK128" s="1316"/>
      <c r="AL128" s="1156"/>
    </row>
    <row r="129" spans="1:38" ht="15" customHeight="1">
      <c r="A129" s="648"/>
      <c r="B129" s="1167" t="str">
        <f>CONCATENATE("as part of the total under row ", ROW(B128), ", the jurisdiction of the legal entity (owner) is different from that of the group")</f>
        <v>as part of the total under row 128, the jurisdiction of the legal entity (owner) is different from that of the group</v>
      </c>
      <c r="C129" s="1378" t="s">
        <v>727</v>
      </c>
      <c r="D129" s="1245"/>
      <c r="E129" s="57"/>
      <c r="F129" s="103"/>
      <c r="G129" s="1245"/>
      <c r="H129" s="57"/>
      <c r="I129" s="1246"/>
      <c r="J129" s="102"/>
      <c r="K129" s="57"/>
      <c r="L129" s="1246"/>
      <c r="M129" s="1245"/>
      <c r="N129" s="103"/>
      <c r="O129" s="1316"/>
      <c r="P129" s="1316"/>
      <c r="Q129" s="1316"/>
      <c r="R129" s="1316"/>
      <c r="S129" s="1316"/>
      <c r="T129" s="1316"/>
      <c r="U129" s="1316"/>
      <c r="V129" s="1316"/>
      <c r="W129" s="1316"/>
      <c r="X129" s="1316"/>
      <c r="Y129" s="1316"/>
      <c r="Z129" s="1316"/>
      <c r="AA129" s="1316"/>
      <c r="AB129" s="1316"/>
      <c r="AC129" s="1316"/>
      <c r="AD129" s="1316"/>
      <c r="AE129" s="1316"/>
      <c r="AF129" s="1316"/>
      <c r="AG129" s="1316"/>
      <c r="AH129" s="1316"/>
      <c r="AI129" s="1316"/>
      <c r="AJ129" s="1316"/>
      <c r="AK129" s="1316"/>
      <c r="AL129" s="1156"/>
    </row>
    <row r="130" spans="1:38" ht="15" customHeight="1">
      <c r="A130" s="648"/>
      <c r="B130" s="1164" t="str">
        <f>CONCATENATE("as part of the total under row ", ROW(B126), ", the group has an exposure to the domestic issuer of the same juristiction as the group")</f>
        <v>as part of the total under row 126, the group has an exposure to the domestic issuer of the same juristiction as the group</v>
      </c>
      <c r="C130" s="1378" t="s">
        <v>1171</v>
      </c>
      <c r="D130" s="1245"/>
      <c r="E130" s="57"/>
      <c r="F130" s="103"/>
      <c r="G130" s="1245"/>
      <c r="H130" s="57"/>
      <c r="I130" s="1246"/>
      <c r="J130" s="102"/>
      <c r="K130" s="57"/>
      <c r="L130" s="1246"/>
      <c r="M130" s="1245"/>
      <c r="N130" s="103"/>
      <c r="O130" s="1316"/>
      <c r="P130" s="1316"/>
      <c r="Q130" s="1316"/>
      <c r="R130" s="1316"/>
      <c r="S130" s="1316"/>
      <c r="T130" s="1316"/>
      <c r="U130" s="1316"/>
      <c r="V130" s="1316"/>
      <c r="W130" s="1316"/>
      <c r="X130" s="1316"/>
      <c r="Y130" s="1316"/>
      <c r="Z130" s="1316"/>
      <c r="AA130" s="1316"/>
      <c r="AB130" s="1316"/>
      <c r="AC130" s="1316"/>
      <c r="AD130" s="1316"/>
      <c r="AE130" s="1316"/>
      <c r="AF130" s="1316"/>
      <c r="AG130" s="1316"/>
      <c r="AH130" s="1316"/>
      <c r="AI130" s="1316"/>
      <c r="AJ130" s="1316"/>
      <c r="AK130" s="1316"/>
      <c r="AL130" s="1156"/>
    </row>
    <row r="131" spans="1:38" ht="30" customHeight="1">
      <c r="A131" s="648"/>
      <c r="B131" s="1348" t="str">
        <f>CONCATENATE("as part of the total under row ", ROW(B126), ", exposures risk-weighted as denominated and funded in domestic currency based on paragraph 54 (or for the trading book paragraph 711)")</f>
        <v>as part of the total under row 126, exposures risk-weighted as denominated and funded in domestic currency based on paragraph 54 (or for the trading book paragraph 711)</v>
      </c>
      <c r="C131" s="1379" t="s">
        <v>1168</v>
      </c>
      <c r="D131" s="1321"/>
      <c r="E131" s="52"/>
      <c r="F131" s="476"/>
      <c r="G131" s="2021"/>
      <c r="H131" s="51"/>
      <c r="I131" s="2022"/>
      <c r="J131" s="2018"/>
      <c r="K131" s="49"/>
      <c r="L131" s="49"/>
      <c r="M131" s="1321"/>
      <c r="N131" s="476"/>
      <c r="O131" s="1316"/>
      <c r="P131" s="1316"/>
      <c r="Q131" s="1316"/>
      <c r="R131" s="1316"/>
      <c r="S131" s="1316"/>
      <c r="T131" s="1316"/>
      <c r="U131" s="1316"/>
      <c r="V131" s="1316"/>
      <c r="W131" s="1316"/>
      <c r="X131" s="1316"/>
      <c r="Y131" s="1316"/>
      <c r="Z131" s="1316"/>
      <c r="AA131" s="1316"/>
      <c r="AB131" s="1316"/>
      <c r="AC131" s="1316"/>
      <c r="AD131" s="1316"/>
      <c r="AE131" s="1316"/>
      <c r="AF131" s="1316"/>
      <c r="AG131" s="1316"/>
      <c r="AH131" s="1316"/>
      <c r="AI131" s="1316"/>
      <c r="AJ131" s="1316"/>
      <c r="AK131" s="1316"/>
      <c r="AL131" s="1156"/>
    </row>
    <row r="132" spans="1:38" ht="15" customHeight="1">
      <c r="A132" s="648"/>
      <c r="B132" s="1332" t="s">
        <v>1183</v>
      </c>
      <c r="C132" s="1380" t="s">
        <v>1184</v>
      </c>
      <c r="D132" s="1368">
        <f>D109+D111</f>
        <v>0</v>
      </c>
      <c r="E132" s="1370">
        <f t="shared" ref="E132:N132" si="17">E109+E111</f>
        <v>0</v>
      </c>
      <c r="F132" s="1371">
        <f t="shared" si="17"/>
        <v>0</v>
      </c>
      <c r="G132" s="1368">
        <f t="shared" si="17"/>
        <v>0</v>
      </c>
      <c r="H132" s="1370">
        <f t="shared" si="17"/>
        <v>0</v>
      </c>
      <c r="I132" s="1371">
        <f t="shared" si="17"/>
        <v>0</v>
      </c>
      <c r="J132" s="1368">
        <f t="shared" si="17"/>
        <v>0</v>
      </c>
      <c r="K132" s="1370">
        <f t="shared" si="17"/>
        <v>0</v>
      </c>
      <c r="L132" s="1371">
        <f t="shared" si="17"/>
        <v>0</v>
      </c>
      <c r="M132" s="1368">
        <f t="shared" si="17"/>
        <v>0</v>
      </c>
      <c r="N132" s="1369">
        <f t="shared" si="17"/>
        <v>0</v>
      </c>
      <c r="O132" s="1316"/>
      <c r="P132" s="1316"/>
      <c r="Q132" s="1316"/>
      <c r="R132" s="1316"/>
      <c r="S132" s="1316"/>
      <c r="T132" s="1316"/>
      <c r="U132" s="1316"/>
      <c r="V132" s="1316"/>
      <c r="W132" s="1316"/>
      <c r="X132" s="1316"/>
      <c r="Y132" s="1316"/>
      <c r="Z132" s="1316"/>
      <c r="AA132" s="1316"/>
      <c r="AB132" s="1316"/>
      <c r="AC132" s="1316"/>
      <c r="AD132" s="1316"/>
      <c r="AE132" s="1316"/>
      <c r="AF132" s="1316"/>
      <c r="AG132" s="1316"/>
      <c r="AH132" s="1316"/>
      <c r="AI132" s="1316"/>
      <c r="AJ132" s="1316"/>
      <c r="AK132" s="1316"/>
      <c r="AL132" s="1156"/>
    </row>
    <row r="133" spans="1:38" ht="30" customHeight="1">
      <c r="A133" s="648"/>
      <c r="B133" s="1358"/>
      <c r="C133" s="1381"/>
      <c r="D133" s="2649" t="str">
        <f>IFERROR(IF((E132+H132)/'Leverage Ratio'!J173&lt;0.95,"The sum of categories 1. to 5. of direct exposures under SA and IRB prior to CCF/CRM in the banking book is less than 0.95% of the reported exposures in the Leverage Ratio sheet, please confirm and provide comment"," "), "")</f>
        <v/>
      </c>
      <c r="E133" s="2650"/>
      <c r="F133" s="2650"/>
      <c r="G133" s="2650"/>
      <c r="H133" s="2650"/>
      <c r="I133" s="2651"/>
      <c r="J133" s="1360"/>
      <c r="K133" s="1363"/>
      <c r="L133" s="1361"/>
      <c r="M133" s="1360"/>
      <c r="N133" s="1362"/>
      <c r="O133" s="1316"/>
      <c r="P133" s="1316"/>
      <c r="Q133" s="1316"/>
      <c r="R133" s="1316"/>
      <c r="S133" s="1316"/>
      <c r="T133" s="1316"/>
      <c r="U133" s="1316"/>
      <c r="V133" s="1316"/>
      <c r="W133" s="1316"/>
      <c r="X133" s="1316"/>
      <c r="Y133" s="1316"/>
      <c r="Z133" s="1316"/>
      <c r="AA133" s="1316"/>
      <c r="AB133" s="1316"/>
      <c r="AC133" s="1316"/>
      <c r="AD133" s="1316"/>
      <c r="AE133" s="1316"/>
      <c r="AF133" s="1316"/>
      <c r="AG133" s="1316"/>
      <c r="AH133" s="1316"/>
      <c r="AI133" s="1316"/>
      <c r="AJ133" s="1316"/>
      <c r="AK133" s="1316"/>
      <c r="AL133" s="1156"/>
    </row>
    <row r="134" spans="1:38" s="1185" customFormat="1" ht="15" customHeight="1">
      <c r="A134" s="1168"/>
      <c r="B134" s="1135"/>
      <c r="C134" s="1135"/>
      <c r="D134" s="1135"/>
      <c r="E134" s="1135"/>
      <c r="F134" s="1135"/>
      <c r="G134" s="1135"/>
      <c r="H134" s="1135"/>
      <c r="I134" s="1135"/>
      <c r="J134" s="1135"/>
      <c r="K134" s="1135"/>
      <c r="L134" s="1135"/>
      <c r="M134" s="1135"/>
      <c r="N134" s="1135"/>
      <c r="O134" s="1312"/>
      <c r="AL134" s="577"/>
    </row>
    <row r="135" spans="1:38" ht="45" customHeight="1">
      <c r="A135" s="1457" t="s">
        <v>1187</v>
      </c>
      <c r="B135" s="1336"/>
      <c r="C135" s="1201"/>
      <c r="D135" s="1201"/>
      <c r="E135" s="1201"/>
      <c r="F135" s="1201"/>
      <c r="G135" s="1201"/>
      <c r="H135" s="1201"/>
      <c r="I135" s="1201"/>
      <c r="J135" s="1201"/>
      <c r="K135" s="1201"/>
      <c r="L135" s="1201"/>
      <c r="M135" s="1352"/>
      <c r="N135" s="1353"/>
      <c r="O135" s="1354"/>
      <c r="P135" s="1354"/>
      <c r="Q135" s="1354"/>
      <c r="R135" s="1354"/>
      <c r="S135" s="1354"/>
      <c r="T135" s="1354"/>
      <c r="U135" s="1354"/>
      <c r="V135" s="1354"/>
      <c r="W135" s="1354"/>
      <c r="X135" s="1354"/>
      <c r="Y135" s="1354"/>
      <c r="Z135" s="1354"/>
      <c r="AA135" s="1354"/>
      <c r="AB135" s="1354"/>
      <c r="AC135" s="1354"/>
      <c r="AD135" s="1354"/>
      <c r="AE135" s="1354"/>
      <c r="AF135" s="1354"/>
      <c r="AG135" s="1354"/>
      <c r="AH135" s="1354"/>
      <c r="AI135" s="1354"/>
      <c r="AJ135" s="1354"/>
      <c r="AK135" s="1354"/>
      <c r="AL135" s="1355"/>
    </row>
    <row r="136" spans="1:38" s="1185" customFormat="1" ht="15" customHeight="1">
      <c r="A136" s="1095"/>
      <c r="B136" s="581"/>
      <c r="C136" s="581"/>
      <c r="D136" s="581"/>
      <c r="E136" s="581"/>
      <c r="F136" s="581"/>
      <c r="G136" s="581"/>
      <c r="H136" s="581"/>
      <c r="I136" s="581"/>
      <c r="J136" s="581"/>
      <c r="K136" s="581"/>
      <c r="L136" s="581"/>
      <c r="M136" s="1313"/>
      <c r="N136" s="1312"/>
      <c r="AL136" s="577"/>
    </row>
    <row r="137" spans="1:38" ht="15" customHeight="1">
      <c r="A137" s="648"/>
      <c r="B137" s="1337"/>
      <c r="C137" s="2428" t="s">
        <v>1159</v>
      </c>
      <c r="D137" s="2488"/>
      <c r="E137" s="2603" t="s">
        <v>1188</v>
      </c>
      <c r="F137" s="2424" t="s">
        <v>1189</v>
      </c>
      <c r="G137" s="2424" t="s">
        <v>1190</v>
      </c>
      <c r="H137" s="2424" t="s">
        <v>1191</v>
      </c>
      <c r="I137" s="2424" t="s">
        <v>1192</v>
      </c>
      <c r="J137" s="2424" t="s">
        <v>1193</v>
      </c>
      <c r="K137" s="2424" t="s">
        <v>1194</v>
      </c>
      <c r="L137" s="2424" t="s">
        <v>1195</v>
      </c>
      <c r="M137" s="2424" t="s">
        <v>1196</v>
      </c>
      <c r="N137" s="2424" t="s">
        <v>1197</v>
      </c>
      <c r="O137" s="2424" t="s">
        <v>1198</v>
      </c>
      <c r="P137" s="2424" t="s">
        <v>1199</v>
      </c>
      <c r="Q137" s="2424" t="s">
        <v>1200</v>
      </c>
      <c r="R137" s="2424" t="s">
        <v>1201</v>
      </c>
      <c r="S137" s="2424" t="s">
        <v>1202</v>
      </c>
      <c r="T137" s="2424" t="s">
        <v>1203</v>
      </c>
      <c r="U137" s="2424" t="s">
        <v>1204</v>
      </c>
      <c r="V137" s="2424" t="s">
        <v>1205</v>
      </c>
      <c r="W137" s="2424" t="s">
        <v>1206</v>
      </c>
      <c r="X137" s="2424" t="s">
        <v>1207</v>
      </c>
      <c r="Y137" s="2424" t="s">
        <v>1208</v>
      </c>
      <c r="Z137" s="2424" t="s">
        <v>1209</v>
      </c>
      <c r="AA137" s="2424" t="s">
        <v>1210</v>
      </c>
      <c r="AB137" s="2424" t="s">
        <v>1211</v>
      </c>
      <c r="AC137" s="2424" t="s">
        <v>1212</v>
      </c>
      <c r="AD137" s="2424" t="s">
        <v>1213</v>
      </c>
      <c r="AE137" s="2424" t="s">
        <v>1214</v>
      </c>
      <c r="AF137" s="2424" t="s">
        <v>1215</v>
      </c>
      <c r="AG137" s="2424" t="s">
        <v>1216</v>
      </c>
      <c r="AH137" s="2424" t="s">
        <v>1217</v>
      </c>
      <c r="AI137" s="2653" t="s">
        <v>1026</v>
      </c>
      <c r="AJ137" s="2424" t="s">
        <v>290</v>
      </c>
      <c r="AK137" s="2654" t="s">
        <v>1239</v>
      </c>
      <c r="AL137" s="1156"/>
    </row>
    <row r="138" spans="1:38" ht="150" customHeight="1">
      <c r="A138" s="648"/>
      <c r="B138" s="1338" t="s">
        <v>1218</v>
      </c>
      <c r="C138" s="1024" t="s">
        <v>1219</v>
      </c>
      <c r="D138" s="1024" t="s">
        <v>1780</v>
      </c>
      <c r="E138" s="2604"/>
      <c r="F138" s="2425"/>
      <c r="G138" s="2425"/>
      <c r="H138" s="2425"/>
      <c r="I138" s="2425"/>
      <c r="J138" s="2425"/>
      <c r="K138" s="2425"/>
      <c r="L138" s="2425"/>
      <c r="M138" s="2425"/>
      <c r="N138" s="2425"/>
      <c r="O138" s="2425"/>
      <c r="P138" s="2425"/>
      <c r="Q138" s="2425"/>
      <c r="R138" s="2425"/>
      <c r="S138" s="2425"/>
      <c r="T138" s="2425"/>
      <c r="U138" s="2425"/>
      <c r="V138" s="2425"/>
      <c r="W138" s="2425"/>
      <c r="X138" s="2425"/>
      <c r="Y138" s="2425"/>
      <c r="Z138" s="2425"/>
      <c r="AA138" s="2425"/>
      <c r="AB138" s="2425"/>
      <c r="AC138" s="2425"/>
      <c r="AD138" s="2425"/>
      <c r="AE138" s="2425"/>
      <c r="AF138" s="2425"/>
      <c r="AG138" s="2425"/>
      <c r="AH138" s="2425"/>
      <c r="AI138" s="2599"/>
      <c r="AJ138" s="2425"/>
      <c r="AK138" s="2587"/>
      <c r="AL138" s="1156"/>
    </row>
    <row r="139" spans="1:38" ht="15" customHeight="1">
      <c r="A139" s="648"/>
      <c r="B139" s="1162" t="s">
        <v>1220</v>
      </c>
      <c r="C139" s="1372" t="s">
        <v>1171</v>
      </c>
      <c r="D139" s="1372" t="s">
        <v>1221</v>
      </c>
      <c r="E139" s="1356"/>
      <c r="F139" s="412"/>
      <c r="G139" s="412"/>
      <c r="H139" s="412"/>
      <c r="I139" s="412"/>
      <c r="J139" s="412"/>
      <c r="K139" s="412"/>
      <c r="L139" s="412"/>
      <c r="M139" s="412"/>
      <c r="N139" s="412"/>
      <c r="O139" s="412"/>
      <c r="P139" s="412"/>
      <c r="Q139" s="412"/>
      <c r="R139" s="412"/>
      <c r="S139" s="412"/>
      <c r="T139" s="412"/>
      <c r="U139" s="412"/>
      <c r="V139" s="412"/>
      <c r="W139" s="412"/>
      <c r="X139" s="412"/>
      <c r="Y139" s="412"/>
      <c r="Z139" s="412"/>
      <c r="AA139" s="412"/>
      <c r="AB139" s="412"/>
      <c r="AC139" s="412"/>
      <c r="AD139" s="412"/>
      <c r="AE139" s="412"/>
      <c r="AF139" s="412"/>
      <c r="AG139" s="412"/>
      <c r="AH139" s="412"/>
      <c r="AI139" s="413"/>
      <c r="AJ139" s="125">
        <f>SUM(E139:AI139)</f>
        <v>0</v>
      </c>
      <c r="AK139" s="2393" t="str">
        <f>IF(AJ139=(F7+I7+M7+N7),"Yes","No")</f>
        <v>Yes</v>
      </c>
      <c r="AL139" s="1156"/>
    </row>
    <row r="140" spans="1:38" ht="15" customHeight="1">
      <c r="A140" s="648"/>
      <c r="B140" s="1163" t="str">
        <f>CONCATENATE("as part of the total under row ", ROW(B139), ", the exposure in the domestic currency of the issuer")</f>
        <v>as part of the total under row 139, the exposure in the domestic currency of the issuer</v>
      </c>
      <c r="C140" s="1373" t="s">
        <v>1222</v>
      </c>
      <c r="D140" s="1373" t="s">
        <v>1223</v>
      </c>
      <c r="E140" s="102"/>
      <c r="F140" s="57"/>
      <c r="G140" s="57"/>
      <c r="H140" s="57"/>
      <c r="I140" s="57"/>
      <c r="J140" s="5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103"/>
      <c r="AJ140" s="18">
        <f t="shared" ref="AJ140:AJ146" si="18">SUM(E140:AI140)</f>
        <v>0</v>
      </c>
      <c r="AK140" s="56"/>
      <c r="AL140" s="1156"/>
    </row>
    <row r="141" spans="1:38" ht="15" customHeight="1">
      <c r="A141" s="648"/>
      <c r="B141" s="1166" t="s">
        <v>1224</v>
      </c>
      <c r="C141" s="1373" t="s">
        <v>1171</v>
      </c>
      <c r="D141" s="1373" t="s">
        <v>1221</v>
      </c>
      <c r="E141" s="102"/>
      <c r="F141" s="57"/>
      <c r="G141" s="57"/>
      <c r="H141" s="57"/>
      <c r="I141" s="57"/>
      <c r="J141" s="57"/>
      <c r="K141" s="57"/>
      <c r="L141" s="57"/>
      <c r="M141" s="57"/>
      <c r="N141" s="57"/>
      <c r="O141" s="57"/>
      <c r="P141" s="57"/>
      <c r="Q141" s="57"/>
      <c r="R141" s="57"/>
      <c r="S141" s="57"/>
      <c r="T141" s="57"/>
      <c r="U141" s="57"/>
      <c r="V141" s="57"/>
      <c r="W141" s="57"/>
      <c r="X141" s="57"/>
      <c r="Y141" s="57"/>
      <c r="Z141" s="57"/>
      <c r="AA141" s="57"/>
      <c r="AB141" s="57"/>
      <c r="AC141" s="57"/>
      <c r="AD141" s="57"/>
      <c r="AE141" s="57"/>
      <c r="AF141" s="57"/>
      <c r="AG141" s="57"/>
      <c r="AH141" s="57"/>
      <c r="AI141" s="103"/>
      <c r="AJ141" s="18">
        <f t="shared" si="18"/>
        <v>0</v>
      </c>
      <c r="AK141" s="489" t="str">
        <f>IF(AJ141=(F14+I14+M14+N14),"Yes","No")</f>
        <v>Yes</v>
      </c>
      <c r="AL141" s="1156"/>
    </row>
    <row r="142" spans="1:38" ht="15" customHeight="1">
      <c r="A142" s="648"/>
      <c r="B142" s="1163" t="str">
        <f>CONCATENATE("as part of the total under row ", ROW(B141), ", the exposure in the domestic currency of the issuer")</f>
        <v>as part of the total under row 141, the exposure in the domestic currency of the issuer</v>
      </c>
      <c r="C142" s="1373" t="s">
        <v>1222</v>
      </c>
      <c r="D142" s="1373" t="s">
        <v>1223</v>
      </c>
      <c r="E142" s="102"/>
      <c r="F142" s="57"/>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103"/>
      <c r="AJ142" s="18">
        <f t="shared" si="18"/>
        <v>0</v>
      </c>
      <c r="AK142" s="56"/>
      <c r="AL142" s="1156"/>
    </row>
    <row r="143" spans="1:38" ht="15" customHeight="1">
      <c r="A143" s="648"/>
      <c r="B143" s="1166" t="s">
        <v>1225</v>
      </c>
      <c r="C143" s="1373" t="s">
        <v>1171</v>
      </c>
      <c r="D143" s="1373" t="s">
        <v>1221</v>
      </c>
      <c r="E143" s="102"/>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103"/>
      <c r="AJ143" s="18">
        <f t="shared" si="18"/>
        <v>0</v>
      </c>
      <c r="AK143" s="489" t="str">
        <f>IF(AJ143=(F22+I22+M22+N22),"Yes","No")</f>
        <v>Yes</v>
      </c>
      <c r="AL143" s="1156"/>
    </row>
    <row r="144" spans="1:38" ht="15" customHeight="1">
      <c r="A144" s="648"/>
      <c r="B144" s="1163" t="str">
        <f>CONCATENATE("as part of the total under row ", ROW(B143), ", the exposure in the domestic currency of the issuer")</f>
        <v>as part of the total under row 143, the exposure in the domestic currency of the issuer</v>
      </c>
      <c r="C144" s="1373" t="s">
        <v>1222</v>
      </c>
      <c r="D144" s="1373" t="s">
        <v>1223</v>
      </c>
      <c r="E144" s="102"/>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103"/>
      <c r="AJ144" s="18">
        <f t="shared" si="18"/>
        <v>0</v>
      </c>
      <c r="AK144" s="56"/>
      <c r="AL144" s="1156"/>
    </row>
    <row r="145" spans="1:38" ht="15" customHeight="1">
      <c r="A145" s="648"/>
      <c r="B145" s="1166" t="s">
        <v>1226</v>
      </c>
      <c r="C145" s="1373" t="s">
        <v>1171</v>
      </c>
      <c r="D145" s="1373" t="s">
        <v>1221</v>
      </c>
      <c r="E145" s="102"/>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103"/>
      <c r="AJ145" s="18">
        <f t="shared" si="18"/>
        <v>0</v>
      </c>
      <c r="AK145" s="2394" t="str">
        <f>IF(AJ145=(F48+I48+M48+N48),"Yes","No")</f>
        <v>Yes</v>
      </c>
      <c r="AL145" s="1156"/>
    </row>
    <row r="146" spans="1:38" ht="15" customHeight="1">
      <c r="A146" s="648"/>
      <c r="B146" s="1320" t="str">
        <f>CONCATENATE("as part of the total under row ", ROW(B145), ", the exposure in the domestic currency of the issuer")</f>
        <v>as part of the total under row 145, the exposure in the domestic currency of the issuer</v>
      </c>
      <c r="C146" s="1373" t="s">
        <v>1222</v>
      </c>
      <c r="D146" s="1374" t="s">
        <v>1223</v>
      </c>
      <c r="E146" s="1357"/>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476"/>
      <c r="AJ146" s="105">
        <f t="shared" si="18"/>
        <v>0</v>
      </c>
      <c r="AK146" s="54"/>
      <c r="AL146" s="1156"/>
    </row>
    <row r="147" spans="1:38" ht="15" customHeight="1">
      <c r="A147" s="648"/>
      <c r="B147" s="1332" t="s">
        <v>1227</v>
      </c>
      <c r="C147" s="1375" t="s">
        <v>1228</v>
      </c>
      <c r="D147" s="1376" t="s">
        <v>1228</v>
      </c>
      <c r="E147" s="1370">
        <f>E139+E141+E143+E145</f>
        <v>0</v>
      </c>
      <c r="F147" s="1370">
        <f t="shared" ref="F147:AJ147" si="19">F139+F141+F143+F145</f>
        <v>0</v>
      </c>
      <c r="G147" s="1370">
        <f t="shared" si="19"/>
        <v>0</v>
      </c>
      <c r="H147" s="1370">
        <f t="shared" si="19"/>
        <v>0</v>
      </c>
      <c r="I147" s="1370">
        <f t="shared" si="19"/>
        <v>0</v>
      </c>
      <c r="J147" s="1370">
        <f t="shared" si="19"/>
        <v>0</v>
      </c>
      <c r="K147" s="1370">
        <f t="shared" si="19"/>
        <v>0</v>
      </c>
      <c r="L147" s="1370">
        <f t="shared" si="19"/>
        <v>0</v>
      </c>
      <c r="M147" s="1370">
        <f t="shared" si="19"/>
        <v>0</v>
      </c>
      <c r="N147" s="1370">
        <f t="shared" si="19"/>
        <v>0</v>
      </c>
      <c r="O147" s="1370">
        <f t="shared" si="19"/>
        <v>0</v>
      </c>
      <c r="P147" s="1370">
        <f t="shared" si="19"/>
        <v>0</v>
      </c>
      <c r="Q147" s="1370">
        <f t="shared" si="19"/>
        <v>0</v>
      </c>
      <c r="R147" s="1370">
        <f t="shared" si="19"/>
        <v>0</v>
      </c>
      <c r="S147" s="1370">
        <f t="shared" si="19"/>
        <v>0</v>
      </c>
      <c r="T147" s="1370">
        <f t="shared" si="19"/>
        <v>0</v>
      </c>
      <c r="U147" s="1370">
        <f t="shared" si="19"/>
        <v>0</v>
      </c>
      <c r="V147" s="1370">
        <f t="shared" si="19"/>
        <v>0</v>
      </c>
      <c r="W147" s="1370">
        <f t="shared" si="19"/>
        <v>0</v>
      </c>
      <c r="X147" s="1370">
        <f t="shared" si="19"/>
        <v>0</v>
      </c>
      <c r="Y147" s="1370">
        <f t="shared" si="19"/>
        <v>0</v>
      </c>
      <c r="Z147" s="1370">
        <f t="shared" si="19"/>
        <v>0</v>
      </c>
      <c r="AA147" s="1370">
        <f t="shared" si="19"/>
        <v>0</v>
      </c>
      <c r="AB147" s="1370">
        <f t="shared" si="19"/>
        <v>0</v>
      </c>
      <c r="AC147" s="1370">
        <f t="shared" si="19"/>
        <v>0</v>
      </c>
      <c r="AD147" s="1370">
        <f t="shared" si="19"/>
        <v>0</v>
      </c>
      <c r="AE147" s="1370">
        <f t="shared" si="19"/>
        <v>0</v>
      </c>
      <c r="AF147" s="1370">
        <f t="shared" si="19"/>
        <v>0</v>
      </c>
      <c r="AG147" s="1370">
        <f t="shared" si="19"/>
        <v>0</v>
      </c>
      <c r="AH147" s="1370">
        <f t="shared" si="19"/>
        <v>0</v>
      </c>
      <c r="AI147" s="1369">
        <f t="shared" si="19"/>
        <v>0</v>
      </c>
      <c r="AJ147" s="1369">
        <f t="shared" si="19"/>
        <v>0</v>
      </c>
      <c r="AK147" s="2392"/>
      <c r="AL147" s="1156"/>
    </row>
    <row r="148" spans="1:38" ht="15" customHeight="1">
      <c r="A148" s="648"/>
      <c r="B148" s="1386" t="s">
        <v>1229</v>
      </c>
      <c r="C148" s="1387"/>
      <c r="D148" s="1387"/>
      <c r="E148" s="1388"/>
      <c r="F148" s="1388"/>
      <c r="G148" s="1388"/>
      <c r="H148" s="1388"/>
      <c r="I148" s="1388"/>
      <c r="J148" s="1388"/>
      <c r="K148" s="1388"/>
      <c r="L148" s="1388"/>
      <c r="M148" s="1388"/>
      <c r="N148" s="1388"/>
      <c r="O148" s="1388"/>
      <c r="P148" s="1388"/>
      <c r="Q148" s="1388"/>
      <c r="R148" s="1388"/>
      <c r="S148" s="1388"/>
      <c r="T148" s="1388"/>
      <c r="U148" s="1388"/>
      <c r="V148" s="1388"/>
      <c r="W148" s="1388"/>
      <c r="X148" s="1388"/>
      <c r="Y148" s="1388"/>
      <c r="Z148" s="1388"/>
      <c r="AA148" s="1388"/>
      <c r="AB148" s="1388"/>
      <c r="AC148" s="1388"/>
      <c r="AD148" s="1388"/>
      <c r="AE148" s="1388"/>
      <c r="AF148" s="1388"/>
      <c r="AG148" s="1388"/>
      <c r="AH148" s="1388"/>
      <c r="AI148" s="1388"/>
      <c r="AJ148" s="1389"/>
      <c r="AK148" s="36"/>
      <c r="AL148" s="1156"/>
    </row>
    <row r="149" spans="1:38" ht="15" customHeight="1">
      <c r="A149" s="648"/>
      <c r="B149" s="1322" t="s">
        <v>1230</v>
      </c>
      <c r="C149" s="1390"/>
      <c r="D149" s="1390"/>
      <c r="E149" s="1384"/>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1385"/>
      <c r="AJ149" s="1385"/>
      <c r="AK149" s="42"/>
      <c r="AL149" s="1156"/>
    </row>
    <row r="150" spans="1:38" ht="15" customHeight="1">
      <c r="A150" s="648"/>
      <c r="B150" s="1322" t="s">
        <v>1241</v>
      </c>
      <c r="C150" s="1383" t="s">
        <v>1231</v>
      </c>
      <c r="D150" s="1383" t="s">
        <v>1232</v>
      </c>
      <c r="E150" s="1384"/>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78"/>
      <c r="AJ150" s="89">
        <f>SUM(E150:AI150)</f>
        <v>0</v>
      </c>
      <c r="AK150" s="56"/>
      <c r="AL150" s="1156"/>
    </row>
    <row r="151" spans="1:38" ht="15" customHeight="1">
      <c r="A151" s="648"/>
      <c r="B151" s="1163" t="str">
        <f>CONCATENATE("as part of the total under row ", ROW(B150), ", the exposure in the domestic currency of the issuer")</f>
        <v>as part of the total under row 150, the exposure in the domestic currency of the issuer</v>
      </c>
      <c r="C151" s="1373" t="s">
        <v>297</v>
      </c>
      <c r="D151" s="1373" t="s">
        <v>727</v>
      </c>
      <c r="E151" s="102"/>
      <c r="F151" s="57"/>
      <c r="G151" s="57"/>
      <c r="H151" s="57"/>
      <c r="I151" s="57"/>
      <c r="J151" s="57"/>
      <c r="K151" s="57"/>
      <c r="L151" s="57"/>
      <c r="M151" s="57"/>
      <c r="N151" s="57"/>
      <c r="O151" s="57"/>
      <c r="P151" s="57"/>
      <c r="Q151" s="57"/>
      <c r="R151" s="57"/>
      <c r="S151" s="57"/>
      <c r="T151" s="57"/>
      <c r="U151" s="57"/>
      <c r="V151" s="57"/>
      <c r="W151" s="57"/>
      <c r="X151" s="57"/>
      <c r="Y151" s="57"/>
      <c r="Z151" s="57"/>
      <c r="AA151" s="57"/>
      <c r="AB151" s="57"/>
      <c r="AC151" s="57"/>
      <c r="AD151" s="57"/>
      <c r="AE151" s="57"/>
      <c r="AF151" s="57"/>
      <c r="AG151" s="57"/>
      <c r="AH151" s="57"/>
      <c r="AI151" s="103"/>
      <c r="AJ151" s="18">
        <f t="shared" ref="AJ151:AJ157" si="20">SUM(E151:AI151)</f>
        <v>0</v>
      </c>
      <c r="AK151" s="489" t="str">
        <f>IF(AJ151=(F10+I10+M10+N10),"Yes","No")</f>
        <v>Yes</v>
      </c>
      <c r="AL151" s="1156"/>
    </row>
    <row r="152" spans="1:38" ht="15" customHeight="1">
      <c r="A152" s="648"/>
      <c r="B152" s="1166" t="s">
        <v>1242</v>
      </c>
      <c r="C152" s="1373" t="s">
        <v>1231</v>
      </c>
      <c r="D152" s="1373" t="s">
        <v>1232</v>
      </c>
      <c r="E152" s="102"/>
      <c r="F152" s="57"/>
      <c r="G152" s="57"/>
      <c r="H152" s="57"/>
      <c r="I152" s="57"/>
      <c r="J152" s="57"/>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c r="AH152" s="57"/>
      <c r="AI152" s="103"/>
      <c r="AJ152" s="18">
        <f t="shared" si="20"/>
        <v>0</v>
      </c>
      <c r="AK152" s="56"/>
      <c r="AL152" s="1156"/>
    </row>
    <row r="153" spans="1:38" ht="15" customHeight="1">
      <c r="A153" s="648"/>
      <c r="B153" s="1163" t="str">
        <f>CONCATENATE("as part of the total under row ", ROW(B152), ", the exposure in the domestic currency of the issuer")</f>
        <v>as part of the total under row 152, the exposure in the domestic currency of the issuer</v>
      </c>
      <c r="C153" s="1373" t="s">
        <v>297</v>
      </c>
      <c r="D153" s="1373" t="s">
        <v>727</v>
      </c>
      <c r="E153" s="102"/>
      <c r="F153" s="57"/>
      <c r="G153" s="57"/>
      <c r="H153" s="57"/>
      <c r="I153" s="57"/>
      <c r="J153" s="57"/>
      <c r="K153" s="57"/>
      <c r="L153" s="57"/>
      <c r="M153" s="57"/>
      <c r="N153" s="57"/>
      <c r="O153" s="57"/>
      <c r="P153" s="57"/>
      <c r="Q153" s="57"/>
      <c r="R153" s="57"/>
      <c r="S153" s="57"/>
      <c r="T153" s="57"/>
      <c r="U153" s="57"/>
      <c r="V153" s="57"/>
      <c r="W153" s="57"/>
      <c r="X153" s="57"/>
      <c r="Y153" s="57"/>
      <c r="Z153" s="57"/>
      <c r="AA153" s="57"/>
      <c r="AB153" s="57"/>
      <c r="AC153" s="57"/>
      <c r="AD153" s="57"/>
      <c r="AE153" s="57"/>
      <c r="AF153" s="57"/>
      <c r="AG153" s="57"/>
      <c r="AH153" s="57"/>
      <c r="AI153" s="103"/>
      <c r="AJ153" s="18">
        <f t="shared" si="20"/>
        <v>0</v>
      </c>
      <c r="AK153" s="489" t="str">
        <f>IF(AJ153=(F17+I17+M17+N17),"Yes","No")</f>
        <v>Yes</v>
      </c>
      <c r="AL153" s="1156"/>
    </row>
    <row r="154" spans="1:38" ht="15" customHeight="1">
      <c r="A154" s="648"/>
      <c r="B154" s="1166" t="s">
        <v>1233</v>
      </c>
      <c r="C154" s="1373" t="s">
        <v>1231</v>
      </c>
      <c r="D154" s="1373" t="s">
        <v>1232</v>
      </c>
      <c r="E154" s="102"/>
      <c r="F154" s="57"/>
      <c r="G154" s="57"/>
      <c r="H154" s="57"/>
      <c r="I154" s="57"/>
      <c r="J154" s="57"/>
      <c r="K154" s="57"/>
      <c r="L154" s="57"/>
      <c r="M154" s="57"/>
      <c r="N154" s="57"/>
      <c r="O154" s="57"/>
      <c r="P154" s="57"/>
      <c r="Q154" s="57"/>
      <c r="R154" s="57"/>
      <c r="S154" s="57"/>
      <c r="T154" s="57"/>
      <c r="U154" s="57"/>
      <c r="V154" s="57"/>
      <c r="W154" s="57"/>
      <c r="X154" s="57"/>
      <c r="Y154" s="57"/>
      <c r="Z154" s="57"/>
      <c r="AA154" s="57"/>
      <c r="AB154" s="57"/>
      <c r="AC154" s="57"/>
      <c r="AD154" s="57"/>
      <c r="AE154" s="57"/>
      <c r="AF154" s="57"/>
      <c r="AG154" s="57"/>
      <c r="AH154" s="57"/>
      <c r="AI154" s="103"/>
      <c r="AJ154" s="18">
        <f t="shared" si="20"/>
        <v>0</v>
      </c>
      <c r="AK154" s="56"/>
      <c r="AL154" s="1156"/>
    </row>
    <row r="155" spans="1:38" ht="15" customHeight="1">
      <c r="A155" s="648"/>
      <c r="B155" s="1163" t="str">
        <f>CONCATENATE("as part of the total under row ", ROW(B154), ", the exposure in the domestic currency of the issuer")</f>
        <v>as part of the total under row 154, the exposure in the domestic currency of the issuer</v>
      </c>
      <c r="C155" s="1373" t="s">
        <v>297</v>
      </c>
      <c r="D155" s="1373" t="s">
        <v>727</v>
      </c>
      <c r="E155" s="102"/>
      <c r="F155" s="57"/>
      <c r="G155" s="57"/>
      <c r="H155" s="57"/>
      <c r="I155" s="57"/>
      <c r="J155" s="5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103"/>
      <c r="AJ155" s="18">
        <f t="shared" si="20"/>
        <v>0</v>
      </c>
      <c r="AK155" s="489" t="str">
        <f>IF(AJ155=(F27+F34+F41+I27+I34+I41+M27+M34+M41+N27+N34+N41),"Yes","No")</f>
        <v>Yes</v>
      </c>
      <c r="AL155" s="1156"/>
    </row>
    <row r="156" spans="1:38" ht="15" customHeight="1">
      <c r="A156" s="648"/>
      <c r="B156" s="1166" t="s">
        <v>1234</v>
      </c>
      <c r="C156" s="1373" t="s">
        <v>1231</v>
      </c>
      <c r="D156" s="1373" t="s">
        <v>1232</v>
      </c>
      <c r="E156" s="102"/>
      <c r="F156" s="57"/>
      <c r="G156" s="57"/>
      <c r="H156" s="57"/>
      <c r="I156" s="57"/>
      <c r="J156" s="57"/>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103"/>
      <c r="AJ156" s="18">
        <f t="shared" si="20"/>
        <v>0</v>
      </c>
      <c r="AK156" s="56"/>
      <c r="AL156" s="1156"/>
    </row>
    <row r="157" spans="1:38" ht="15" customHeight="1">
      <c r="A157" s="648"/>
      <c r="B157" s="1320" t="str">
        <f>CONCATENATE("as part of the total under row ", ROW(B156), ", the exposure in the domestic currency of the issuer")</f>
        <v>as part of the total under row 156, the exposure in the domestic currency of the issuer</v>
      </c>
      <c r="C157" s="1374" t="s">
        <v>297</v>
      </c>
      <c r="D157" s="1374" t="s">
        <v>727</v>
      </c>
      <c r="E157" s="1357"/>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476"/>
      <c r="AJ157" s="105">
        <f t="shared" si="20"/>
        <v>0</v>
      </c>
      <c r="AK157" s="2394" t="str">
        <f>IF(AJ157=(F53+F59+F65+I53+I59+I65+M53+M59+M65+N53+N59+N65),"Yes","No")</f>
        <v>Yes</v>
      </c>
      <c r="AL157" s="1156"/>
    </row>
    <row r="158" spans="1:38" ht="15" customHeight="1">
      <c r="A158" s="648"/>
      <c r="B158" s="1332" t="s">
        <v>1235</v>
      </c>
      <c r="C158" s="1375" t="s">
        <v>1228</v>
      </c>
      <c r="D158" s="1375" t="s">
        <v>1228</v>
      </c>
      <c r="E158" s="1370">
        <f>E150+E152+E154+E156</f>
        <v>0</v>
      </c>
      <c r="F158" s="1370">
        <f t="shared" ref="F158:AJ158" si="21">F150+F152+F154+F156</f>
        <v>0</v>
      </c>
      <c r="G158" s="1370">
        <f t="shared" si="21"/>
        <v>0</v>
      </c>
      <c r="H158" s="1370">
        <f t="shared" si="21"/>
        <v>0</v>
      </c>
      <c r="I158" s="1370">
        <f t="shared" si="21"/>
        <v>0</v>
      </c>
      <c r="J158" s="1370">
        <f t="shared" si="21"/>
        <v>0</v>
      </c>
      <c r="K158" s="1370">
        <f t="shared" si="21"/>
        <v>0</v>
      </c>
      <c r="L158" s="1370">
        <f t="shared" si="21"/>
        <v>0</v>
      </c>
      <c r="M158" s="1370">
        <f t="shared" si="21"/>
        <v>0</v>
      </c>
      <c r="N158" s="1370">
        <f t="shared" si="21"/>
        <v>0</v>
      </c>
      <c r="O158" s="1370">
        <f t="shared" si="21"/>
        <v>0</v>
      </c>
      <c r="P158" s="1370">
        <f t="shared" si="21"/>
        <v>0</v>
      </c>
      <c r="Q158" s="1370">
        <f t="shared" si="21"/>
        <v>0</v>
      </c>
      <c r="R158" s="1370">
        <f t="shared" si="21"/>
        <v>0</v>
      </c>
      <c r="S158" s="1370">
        <f t="shared" si="21"/>
        <v>0</v>
      </c>
      <c r="T158" s="1370">
        <f t="shared" si="21"/>
        <v>0</v>
      </c>
      <c r="U158" s="1370">
        <f t="shared" si="21"/>
        <v>0</v>
      </c>
      <c r="V158" s="1370">
        <f t="shared" si="21"/>
        <v>0</v>
      </c>
      <c r="W158" s="1370">
        <f t="shared" si="21"/>
        <v>0</v>
      </c>
      <c r="X158" s="1370">
        <f t="shared" si="21"/>
        <v>0</v>
      </c>
      <c r="Y158" s="1370">
        <f t="shared" si="21"/>
        <v>0</v>
      </c>
      <c r="Z158" s="1370">
        <f t="shared" si="21"/>
        <v>0</v>
      </c>
      <c r="AA158" s="1370">
        <f t="shared" si="21"/>
        <v>0</v>
      </c>
      <c r="AB158" s="1370">
        <f t="shared" si="21"/>
        <v>0</v>
      </c>
      <c r="AC158" s="1370">
        <f t="shared" si="21"/>
        <v>0</v>
      </c>
      <c r="AD158" s="1370">
        <f t="shared" si="21"/>
        <v>0</v>
      </c>
      <c r="AE158" s="1370">
        <f t="shared" si="21"/>
        <v>0</v>
      </c>
      <c r="AF158" s="1370">
        <f t="shared" si="21"/>
        <v>0</v>
      </c>
      <c r="AG158" s="1370">
        <f t="shared" si="21"/>
        <v>0</v>
      </c>
      <c r="AH158" s="1370">
        <f t="shared" si="21"/>
        <v>0</v>
      </c>
      <c r="AI158" s="1369">
        <f t="shared" si="21"/>
        <v>0</v>
      </c>
      <c r="AJ158" s="1370">
        <f t="shared" si="21"/>
        <v>0</v>
      </c>
      <c r="AK158" s="2391"/>
      <c r="AL158" s="1156"/>
    </row>
    <row r="159" spans="1:38" ht="15" customHeight="1">
      <c r="A159" s="593"/>
      <c r="B159" s="1158"/>
      <c r="C159" s="1158"/>
      <c r="D159" s="1158"/>
      <c r="E159" s="1158"/>
      <c r="F159" s="1158"/>
      <c r="G159" s="1158"/>
      <c r="H159" s="1158"/>
      <c r="I159" s="1158"/>
      <c r="J159" s="1158"/>
      <c r="K159" s="1158"/>
      <c r="L159" s="1191"/>
      <c r="M159" s="1340"/>
      <c r="N159" s="1341"/>
      <c r="O159" s="1158"/>
      <c r="P159" s="1158"/>
      <c r="Q159" s="1158"/>
      <c r="R159" s="1158"/>
      <c r="S159" s="1158"/>
      <c r="T159" s="1158"/>
      <c r="U159" s="1158"/>
      <c r="V159" s="1158"/>
      <c r="W159" s="1158"/>
      <c r="X159" s="1158"/>
      <c r="Y159" s="1158"/>
      <c r="Z159" s="1158"/>
      <c r="AA159" s="1158"/>
      <c r="AB159" s="1158"/>
      <c r="AC159" s="1158"/>
      <c r="AD159" s="1158"/>
      <c r="AE159" s="1158"/>
      <c r="AF159" s="1158"/>
      <c r="AG159" s="1158"/>
      <c r="AH159" s="1158"/>
      <c r="AI159" s="1158"/>
      <c r="AJ159" s="1158"/>
      <c r="AK159" s="1158"/>
      <c r="AL159" s="1159"/>
    </row>
    <row r="160" spans="1:38" ht="14.25" hidden="1" customHeight="1"/>
    <row r="161" ht="14.25" hidden="1" customHeight="1"/>
    <row r="162" ht="14.25" hidden="1" customHeight="1"/>
    <row r="163" ht="14.25" hidden="1" customHeight="1"/>
    <row r="164" ht="14.25" hidden="1" customHeight="1"/>
    <row r="165" ht="14.25" hidden="1" customHeight="1"/>
    <row r="166" ht="14.25" hidden="1" customHeight="1"/>
    <row r="167" ht="14.25" hidden="1" customHeight="1"/>
    <row r="168" ht="14.25" hidden="1" customHeight="1"/>
    <row r="169" ht="14.25" hidden="1" customHeight="1"/>
    <row r="170" ht="14.25" hidden="1" customHeight="1"/>
    <row r="171" ht="14.25" hidden="1" customHeight="1"/>
    <row r="172" ht="14.25" hidden="1" customHeight="1"/>
    <row r="173" ht="14.25" hidden="1" customHeight="1"/>
    <row r="174" ht="14.25" hidden="1" customHeight="1"/>
    <row r="175" ht="14.25" hidden="1" customHeight="1"/>
    <row r="176" ht="14.25" hidden="1" customHeight="1"/>
    <row r="177" spans="1:13" ht="14.25" hidden="1" customHeight="1"/>
    <row r="178" spans="1:13" ht="14.25" hidden="1" customHeight="1"/>
    <row r="179" spans="1:13" ht="14.25" hidden="1" customHeight="1"/>
    <row r="180" spans="1:13" ht="14.25" hidden="1" customHeight="1"/>
    <row r="181" spans="1:13" ht="14.25" hidden="1" customHeight="1"/>
    <row r="182" spans="1:13" ht="14.25" hidden="1" customHeight="1"/>
    <row r="183" spans="1:13" ht="14.25" hidden="1" customHeight="1"/>
    <row r="184" spans="1:13" ht="14.25" hidden="1" customHeight="1"/>
    <row r="185" spans="1:13" ht="14.25" hidden="1" customHeight="1"/>
    <row r="186" spans="1:13" ht="14.25" hidden="1" customHeight="1"/>
    <row r="187" spans="1:13" ht="14.25" hidden="1" customHeight="1"/>
    <row r="188" spans="1:13" ht="14.25" hidden="1" customHeight="1"/>
    <row r="189" spans="1:13" ht="14.25" hidden="1" customHeight="1">
      <c r="A189" s="1170"/>
      <c r="B189" s="1171"/>
      <c r="C189" s="1171"/>
      <c r="D189" s="1171"/>
      <c r="E189" s="1171"/>
      <c r="F189" s="1171"/>
      <c r="G189" s="1171"/>
      <c r="H189" s="1171"/>
      <c r="I189" s="1171"/>
      <c r="J189" s="1171"/>
      <c r="K189" s="1171"/>
      <c r="L189" s="1171"/>
      <c r="M189" s="1339"/>
    </row>
    <row r="190" spans="1:13" ht="14.25" hidden="1" customHeight="1"/>
    <row r="191" spans="1:13" ht="14.25" hidden="1" customHeight="1"/>
    <row r="192" spans="1:13" ht="14.25" hidden="1" customHeight="1"/>
    <row r="193" ht="14.25" hidden="1" customHeight="1"/>
    <row r="194" ht="14.25" hidden="1" customHeight="1"/>
    <row r="195" ht="14.25" hidden="1" customHeight="1"/>
    <row r="196" ht="14.25" hidden="1" customHeight="1"/>
    <row r="197" ht="14.25" hidden="1" customHeight="1"/>
    <row r="198" ht="14.25" hidden="1" customHeight="1"/>
    <row r="199" ht="14.25" hidden="1" customHeight="1"/>
    <row r="200" ht="14.25" hidden="1" customHeight="1"/>
    <row r="201" ht="14.25" hidden="1" customHeight="1"/>
    <row r="202" ht="14.25" hidden="1" customHeight="1"/>
    <row r="203" ht="14.25" hidden="1" customHeight="1"/>
    <row r="204" ht="14.25" hidden="1" customHeight="1"/>
    <row r="205" ht="14.25" hidden="1" customHeight="1"/>
    <row r="206" ht="14.25" hidden="1" customHeight="1"/>
    <row r="207" ht="14.25" hidden="1" customHeight="1"/>
    <row r="208" ht="14.25" hidden="1" customHeight="1"/>
    <row r="209" ht="14.25" hidden="1" customHeight="1"/>
    <row r="210" ht="14.25" hidden="1" customHeight="1"/>
    <row r="211" ht="14.25" hidden="1" customHeight="1"/>
    <row r="212" ht="14.25" hidden="1" customHeight="1"/>
    <row r="213" ht="14.25" hidden="1" customHeight="1"/>
    <row r="214" ht="14.25" hidden="1" customHeight="1"/>
    <row r="215" ht="14.25" hidden="1" customHeight="1"/>
    <row r="216" ht="14.25" hidden="1" customHeight="1"/>
    <row r="217" ht="14.25" hidden="1" customHeight="1"/>
    <row r="218" ht="14.25" hidden="1" customHeight="1"/>
    <row r="219" ht="14.25" hidden="1" customHeight="1"/>
    <row r="220" ht="14.25" hidden="1" customHeight="1"/>
    <row r="221" ht="14.25" hidden="1" customHeight="1"/>
    <row r="222" ht="14.25" hidden="1" customHeight="1"/>
    <row r="223" ht="14.25" hidden="1" customHeight="1"/>
    <row r="224" ht="14.25" hidden="1" customHeight="1"/>
    <row r="225" ht="14.25" hidden="1" customHeight="1"/>
    <row r="226" ht="14.25" hidden="1" customHeight="1"/>
    <row r="227" ht="14.25" hidden="1" customHeight="1"/>
    <row r="228" ht="14.25" hidden="1" customHeight="1"/>
    <row r="229" ht="14.25" hidden="1" customHeight="1"/>
    <row r="230" ht="14.25" hidden="1" customHeight="1"/>
    <row r="231" ht="14.25" hidden="1" customHeight="1"/>
    <row r="232" ht="14.25" hidden="1" customHeight="1"/>
    <row r="233" ht="14.25" hidden="1" customHeight="1"/>
    <row r="234" ht="14.25" hidden="1" customHeight="1"/>
    <row r="235" ht="14.25" hidden="1" customHeight="1"/>
    <row r="236" ht="14.25" hidden="1" customHeight="1"/>
    <row r="237" ht="14.25" hidden="1" customHeight="1"/>
    <row r="238" ht="14.25" hidden="1" customHeight="1"/>
    <row r="239" ht="14.25" hidden="1" customHeight="1"/>
    <row r="240" ht="14.25" hidden="1" customHeight="1"/>
    <row r="241" ht="14.25" hidden="1" customHeight="1"/>
    <row r="242" ht="14.25" hidden="1" customHeight="1"/>
    <row r="243" ht="14.25" hidden="1" customHeight="1"/>
    <row r="244" ht="14.25" hidden="1" customHeight="1"/>
    <row r="245" ht="14.25" hidden="1" customHeight="1"/>
    <row r="246" ht="14.25" hidden="1" customHeight="1"/>
    <row r="247" ht="14.25" hidden="1" customHeight="1"/>
    <row r="248" ht="14.25" hidden="1" customHeight="1"/>
    <row r="249" ht="14.25" hidden="1" customHeight="1"/>
    <row r="250" ht="14.25" hidden="1" customHeight="1"/>
    <row r="251" ht="14.25" hidden="1" customHeight="1"/>
    <row r="252" ht="14.25" hidden="1" customHeight="1"/>
    <row r="253" ht="14.25" hidden="1" customHeight="1"/>
    <row r="254" ht="14.25" hidden="1" customHeight="1"/>
    <row r="255" ht="14.25" hidden="1" customHeight="1"/>
    <row r="256" ht="14.25" hidden="1" customHeight="1"/>
    <row r="257" ht="14.25" hidden="1" customHeight="1"/>
    <row r="258" ht="14.25" hidden="1" customHeight="1"/>
    <row r="259" ht="14.25" hidden="1" customHeight="1"/>
    <row r="260" ht="14.25" hidden="1" customHeight="1"/>
    <row r="261" ht="14.25" hidden="1" customHeight="1"/>
    <row r="262" ht="14.25" hidden="1" customHeight="1"/>
    <row r="263" ht="14.25" hidden="1" customHeight="1"/>
    <row r="264" ht="14.25" hidden="1" customHeight="1"/>
    <row r="265" ht="14.25" hidden="1" customHeight="1"/>
    <row r="266" ht="14.25" hidden="1" customHeight="1"/>
    <row r="267" ht="14.25" hidden="1" customHeight="1"/>
    <row r="268" ht="14.25" hidden="1" customHeight="1"/>
    <row r="269" ht="14.25" hidden="1" customHeight="1"/>
    <row r="270" ht="14.25" hidden="1" customHeight="1"/>
    <row r="271" ht="14.25" hidden="1" customHeight="1"/>
    <row r="272" ht="14.25" hidden="1" customHeight="1"/>
    <row r="273" ht="14.25" hidden="1" customHeight="1"/>
    <row r="274" ht="14.25" hidden="1" customHeight="1"/>
    <row r="275" ht="14.25" hidden="1" customHeight="1"/>
    <row r="276" ht="14.25" hidden="1" customHeight="1"/>
    <row r="277" ht="14.25" hidden="1" customHeight="1"/>
    <row r="278" ht="14.25" hidden="1" customHeight="1"/>
    <row r="279" ht="14.25" hidden="1" customHeight="1"/>
    <row r="280" ht="14.25" hidden="1" customHeight="1"/>
    <row r="281" ht="14.25" hidden="1" customHeight="1"/>
    <row r="282" ht="14.25" hidden="1" customHeight="1"/>
    <row r="283" ht="14.25" hidden="1" customHeight="1"/>
    <row r="284" ht="14.25" hidden="1" customHeight="1"/>
    <row r="285" ht="14.25" hidden="1" customHeight="1"/>
    <row r="286" ht="14.25" hidden="1" customHeight="1"/>
    <row r="287" ht="14.25" hidden="1" customHeight="1"/>
    <row r="288" ht="14.25" hidden="1" customHeight="1"/>
    <row r="289" ht="14.25" hidden="1" customHeight="1"/>
    <row r="290" ht="14.25" hidden="1" customHeight="1"/>
    <row r="291" ht="14.25" hidden="1" customHeight="1"/>
    <row r="292" ht="14.25" hidden="1" customHeight="1"/>
    <row r="293" ht="14.25" hidden="1" customHeight="1"/>
    <row r="294" ht="14.25" hidden="1" customHeight="1"/>
    <row r="295" ht="14.25" hidden="1" customHeight="1"/>
    <row r="296" ht="14.25" hidden="1" customHeight="1"/>
    <row r="297" ht="14.25" hidden="1" customHeight="1"/>
    <row r="298" ht="14.25" hidden="1" customHeight="1"/>
    <row r="299" ht="14.25" hidden="1" customHeight="1"/>
    <row r="300" ht="14.25" hidden="1" customHeight="1"/>
    <row r="301" ht="14.25" hidden="1" customHeight="1"/>
    <row r="302" ht="14.25" hidden="1" customHeight="1"/>
    <row r="303" ht="14.25" hidden="1" customHeight="1"/>
    <row r="304" ht="14.25" hidden="1" customHeight="1"/>
    <row r="305" ht="14.25" hidden="1" customHeight="1"/>
    <row r="306" ht="14.25" hidden="1" customHeight="1"/>
    <row r="307" ht="14.25" hidden="1" customHeight="1"/>
    <row r="308" ht="14.25" hidden="1" customHeight="1"/>
    <row r="309" ht="14.25" hidden="1" customHeight="1"/>
    <row r="310" ht="14.25" hidden="1" customHeight="1"/>
    <row r="311" ht="14.25" hidden="1" customHeight="1"/>
    <row r="312" ht="14.25" hidden="1" customHeight="1"/>
    <row r="313" ht="14.25" hidden="1" customHeight="1"/>
    <row r="314" ht="14.25" hidden="1" customHeight="1"/>
    <row r="315" ht="14.25" hidden="1" customHeight="1"/>
    <row r="316" ht="14.25" hidden="1" customHeight="1"/>
    <row r="317" ht="14.25" hidden="1" customHeight="1"/>
    <row r="318" ht="14.25" hidden="1" customHeight="1"/>
    <row r="319" ht="14.25" hidden="1" customHeight="1"/>
    <row r="320" ht="14.25" hidden="1" customHeight="1"/>
    <row r="321" ht="14.25" hidden="1" customHeight="1"/>
    <row r="322" ht="14.25" hidden="1" customHeight="1"/>
    <row r="323" ht="14.25" hidden="1" customHeight="1"/>
    <row r="324" ht="14.25" hidden="1" customHeight="1"/>
    <row r="325" ht="14.25" hidden="1" customHeight="1"/>
    <row r="326" ht="14.25" hidden="1" customHeight="1"/>
    <row r="327" ht="14.25" hidden="1" customHeight="1"/>
    <row r="328" ht="14.25" hidden="1" customHeight="1"/>
    <row r="329" ht="14.25" hidden="1" customHeight="1"/>
    <row r="330" ht="14.25" hidden="1" customHeight="1"/>
    <row r="331" ht="14.25" hidden="1" customHeight="1"/>
    <row r="332" ht="14.25" hidden="1" customHeight="1"/>
    <row r="333" ht="14.25" hidden="1" customHeight="1"/>
    <row r="334" ht="14.25" hidden="1" customHeight="1"/>
    <row r="335" ht="14.25" hidden="1" customHeight="1"/>
    <row r="336" ht="14.25" hidden="1" customHeight="1"/>
    <row r="337" ht="14.25" hidden="1" customHeight="1"/>
    <row r="338" ht="14.25" hidden="1" customHeight="1"/>
    <row r="339" ht="14.25" hidden="1" customHeight="1"/>
    <row r="340" ht="14.25" hidden="1" customHeight="1"/>
    <row r="341" ht="14.25" hidden="1" customHeight="1"/>
    <row r="342" ht="14.25" hidden="1" customHeight="1"/>
    <row r="343" ht="14.25" hidden="1" customHeight="1"/>
    <row r="344" ht="14.25" hidden="1" customHeight="1"/>
    <row r="345" ht="14.25" hidden="1" customHeight="1"/>
    <row r="346" ht="14.25" hidden="1" customHeight="1"/>
    <row r="347" ht="14.25" hidden="1" customHeight="1"/>
    <row r="348" ht="14.25" hidden="1" customHeight="1"/>
    <row r="349" ht="14.25" hidden="1" customHeight="1"/>
    <row r="350" ht="14.25" hidden="1" customHeight="1"/>
    <row r="351" ht="14.25" hidden="1" customHeight="1"/>
    <row r="352" ht="14.25" hidden="1" customHeight="1"/>
    <row r="353" ht="14.25" hidden="1" customHeight="1"/>
    <row r="354" ht="14.25" hidden="1" customHeight="1"/>
    <row r="355" ht="14.25" hidden="1" customHeight="1"/>
    <row r="356" ht="14.25" hidden="1" customHeight="1"/>
    <row r="357" ht="14.25" hidden="1" customHeight="1"/>
    <row r="358" ht="14.25" hidden="1" customHeight="1"/>
    <row r="359" ht="14.25" hidden="1" customHeight="1"/>
    <row r="360" ht="14.25" hidden="1" customHeight="1"/>
    <row r="361" ht="14.25" hidden="1" customHeight="1"/>
    <row r="362" ht="14.25" hidden="1" customHeight="1"/>
    <row r="363" ht="14.25" hidden="1" customHeight="1"/>
    <row r="364" ht="14.25" hidden="1" customHeight="1"/>
    <row r="365" ht="14.25" hidden="1" customHeight="1"/>
    <row r="366" ht="14.25" hidden="1" customHeight="1"/>
    <row r="367" ht="14.25" hidden="1" customHeight="1"/>
    <row r="368" ht="14.25" hidden="1" customHeight="1"/>
    <row r="369" ht="14.25" hidden="1" customHeight="1"/>
    <row r="370" ht="14.25" hidden="1" customHeight="1"/>
    <row r="371" ht="14.25" hidden="1" customHeight="1"/>
    <row r="372" ht="14.25" hidden="1" customHeight="1"/>
    <row r="373" ht="14.25" hidden="1" customHeight="1"/>
    <row r="374" ht="14.25" hidden="1" customHeight="1"/>
    <row r="375" ht="14.25" hidden="1" customHeight="1"/>
    <row r="376" ht="14.25" hidden="1" customHeight="1"/>
    <row r="377" ht="14.25" hidden="1" customHeight="1"/>
    <row r="378" ht="14.25" hidden="1" customHeight="1"/>
    <row r="379" ht="14.25" hidden="1" customHeight="1"/>
    <row r="380" ht="14.25" hidden="1" customHeight="1"/>
    <row r="381" ht="14.25" hidden="1" customHeight="1"/>
    <row r="382" ht="14.25" hidden="1" customHeight="1"/>
    <row r="383" ht="14.25" hidden="1" customHeight="1"/>
    <row r="384" ht="14.25" hidden="1" customHeight="1"/>
    <row r="385" ht="14.25" hidden="1" customHeight="1"/>
    <row r="386" ht="14.25" hidden="1" customHeight="1"/>
    <row r="387" ht="14.25" hidden="1" customHeight="1"/>
    <row r="388" ht="14.25" hidden="1" customHeight="1"/>
    <row r="389" ht="14.25" hidden="1" customHeight="1"/>
    <row r="390" ht="14.25" hidden="1" customHeight="1"/>
    <row r="391" ht="14.25" hidden="1" customHeight="1"/>
    <row r="392" ht="14.25" hidden="1" customHeight="1"/>
    <row r="393" ht="14.25" hidden="1" customHeight="1"/>
    <row r="394" ht="14.25" hidden="1" customHeight="1"/>
    <row r="395" ht="14.25" hidden="1" customHeight="1"/>
    <row r="396" ht="14.25" hidden="1" customHeight="1"/>
    <row r="397" ht="14.25" hidden="1" customHeight="1"/>
    <row r="398" ht="14.25" hidden="1" customHeight="1"/>
    <row r="399" ht="14.25" hidden="1" customHeight="1"/>
    <row r="400" ht="14.25" hidden="1" customHeight="1"/>
    <row r="401" ht="14.25" hidden="1" customHeight="1"/>
    <row r="402" ht="14.25" hidden="1" customHeight="1"/>
    <row r="403" ht="14.25" hidden="1" customHeight="1"/>
    <row r="404" ht="14.25" hidden="1" customHeight="1"/>
    <row r="405" ht="14.25" hidden="1" customHeight="1"/>
    <row r="406" ht="14.25" hidden="1" customHeight="1"/>
    <row r="407" ht="14.25" hidden="1" customHeight="1"/>
    <row r="408" ht="14.25" hidden="1" customHeight="1"/>
    <row r="409" ht="14.25" hidden="1" customHeight="1"/>
    <row r="410" ht="14.25" hidden="1" customHeight="1"/>
    <row r="411" ht="14.25" hidden="1" customHeight="1"/>
    <row r="412" ht="14.25" hidden="1" customHeight="1"/>
    <row r="413" ht="14.25" hidden="1" customHeight="1"/>
    <row r="414" ht="14.25" hidden="1" customHeight="1"/>
    <row r="415" ht="14.25" hidden="1" customHeight="1"/>
    <row r="416" ht="14.25" hidden="1" customHeight="1"/>
    <row r="417" ht="14.25" hidden="1" customHeight="1"/>
    <row r="418" ht="14.25" hidden="1" customHeight="1"/>
    <row r="419" ht="14.25" hidden="1" customHeight="1"/>
    <row r="420" ht="14.25" hidden="1" customHeight="1"/>
    <row r="421" ht="14.25" hidden="1" customHeight="1"/>
    <row r="422" ht="14.25" hidden="1" customHeight="1"/>
    <row r="423" ht="14.25" hidden="1" customHeight="1"/>
    <row r="424" ht="14.25" hidden="1" customHeight="1"/>
    <row r="425" ht="14.25" hidden="1" customHeight="1"/>
    <row r="426" ht="14.25" hidden="1" customHeight="1"/>
    <row r="427" ht="14.25" hidden="1" customHeight="1"/>
    <row r="428" ht="14.25" hidden="1" customHeight="1"/>
    <row r="429" ht="14.25" hidden="1" customHeight="1"/>
    <row r="430" ht="14.25" hidden="1" customHeight="1"/>
    <row r="431" ht="14.25" hidden="1" customHeight="1"/>
    <row r="432" ht="14.25" hidden="1" customHeight="1"/>
    <row r="433" ht="14.25" hidden="1" customHeight="1"/>
    <row r="434" ht="14.25" hidden="1" customHeight="1"/>
    <row r="435" ht="14.25" hidden="1" customHeight="1"/>
    <row r="436" ht="14.25" hidden="1" customHeight="1"/>
    <row r="437" ht="14.25" hidden="1" customHeight="1"/>
    <row r="438" ht="14.25" hidden="1" customHeight="1"/>
    <row r="439" ht="14.25" hidden="1" customHeight="1"/>
    <row r="440" ht="14.25" hidden="1" customHeight="1"/>
    <row r="441" ht="14.25" hidden="1" customHeight="1"/>
    <row r="442" ht="14.25" hidden="1" customHeight="1"/>
    <row r="443" ht="14.25" hidden="1" customHeight="1"/>
    <row r="444" ht="14.25" hidden="1" customHeight="1"/>
    <row r="445" ht="14.25" hidden="1" customHeight="1"/>
    <row r="446" ht="14.25" hidden="1" customHeight="1"/>
    <row r="447" ht="14.25" hidden="1" customHeight="1"/>
    <row r="448" ht="14.25" hidden="1" customHeight="1"/>
    <row r="449" ht="14.25" hidden="1" customHeight="1"/>
    <row r="450" ht="14.25" hidden="1" customHeight="1"/>
    <row r="451" ht="14.25" hidden="1" customHeight="1"/>
    <row r="452" ht="14.25" hidden="1" customHeight="1"/>
    <row r="453" ht="14.25" hidden="1" customHeight="1"/>
    <row r="454" ht="14.25" hidden="1" customHeight="1"/>
    <row r="455" ht="14.25" hidden="1" customHeight="1"/>
    <row r="456" ht="14.25" hidden="1" customHeight="1"/>
    <row r="457" ht="14.25" hidden="1" customHeight="1"/>
    <row r="458" ht="14.25" hidden="1" customHeight="1"/>
    <row r="459" ht="14.25" hidden="1" customHeight="1"/>
    <row r="460" ht="14.25" hidden="1" customHeight="1"/>
    <row r="461" ht="14.25" hidden="1" customHeight="1"/>
    <row r="462" ht="14.25" hidden="1" customHeight="1"/>
    <row r="463" ht="14.25" hidden="1" customHeight="1"/>
    <row r="464" ht="14.25" hidden="1" customHeight="1"/>
    <row r="465" ht="14.25" hidden="1" customHeight="1"/>
    <row r="466" ht="14.25" hidden="1" customHeight="1"/>
    <row r="467" ht="14.25" hidden="1" customHeight="1"/>
    <row r="468" ht="14.25" hidden="1" customHeight="1"/>
    <row r="469" ht="14.25" hidden="1" customHeight="1"/>
    <row r="470" ht="14.25" hidden="1" customHeight="1"/>
    <row r="471" ht="14.25" hidden="1" customHeight="1"/>
    <row r="472" ht="14.25" hidden="1" customHeight="1"/>
    <row r="473" ht="14.25" hidden="1" customHeight="1"/>
    <row r="474" ht="14.25" hidden="1" customHeight="1"/>
    <row r="475" ht="14.25" hidden="1" customHeight="1"/>
    <row r="476" ht="14.25" hidden="1" customHeight="1"/>
    <row r="477" ht="14.25" hidden="1" customHeight="1"/>
    <row r="478" ht="14.25" hidden="1" customHeight="1"/>
    <row r="479" ht="14.25" hidden="1" customHeight="1"/>
    <row r="480" ht="14.25" hidden="1" customHeight="1"/>
    <row r="481" ht="14.25" hidden="1" customHeight="1"/>
    <row r="482" ht="14.25" hidden="1" customHeight="1"/>
    <row r="483" ht="14.25" hidden="1" customHeight="1"/>
    <row r="484" ht="14.25" hidden="1" customHeight="1"/>
    <row r="485" ht="14.25" hidden="1" customHeight="1"/>
    <row r="486" ht="14.25" hidden="1" customHeight="1"/>
    <row r="487" ht="14.25" hidden="1" customHeight="1"/>
    <row r="488" ht="14.25" hidden="1" customHeight="1"/>
    <row r="489" ht="14.25" hidden="1" customHeight="1"/>
    <row r="490" ht="14.25" hidden="1" customHeight="1"/>
    <row r="491" ht="14.25" hidden="1" customHeight="1"/>
    <row r="492" ht="14.25" hidden="1" customHeight="1"/>
    <row r="493" ht="14.25" hidden="1" customHeight="1"/>
    <row r="494" ht="14.25" hidden="1" customHeight="1"/>
    <row r="495" ht="14.25" hidden="1" customHeight="1"/>
    <row r="496" ht="14.25" hidden="1" customHeight="1"/>
    <row r="497" ht="14.25" hidden="1" customHeight="1"/>
    <row r="498" ht="14.25" hidden="1" customHeight="1"/>
    <row r="499" ht="14.25" hidden="1" customHeight="1"/>
    <row r="500" ht="14.25" hidden="1" customHeight="1"/>
    <row r="501" ht="14.25" hidden="1" customHeight="1"/>
    <row r="502" ht="14.25" hidden="1" customHeight="1"/>
    <row r="503" ht="14.25" hidden="1" customHeight="1"/>
    <row r="504" ht="14.25" hidden="1" customHeight="1"/>
    <row r="505" ht="14.25" hidden="1" customHeight="1"/>
    <row r="506" ht="14.25" hidden="1" customHeight="1"/>
    <row r="507" ht="14.25" hidden="1" customHeight="1"/>
    <row r="508" ht="14.25" hidden="1" customHeight="1"/>
    <row r="509" ht="14.25" hidden="1" customHeight="1"/>
    <row r="510" ht="14.25" hidden="1" customHeight="1"/>
    <row r="511" ht="14.25" hidden="1" customHeight="1"/>
    <row r="512" ht="14.25" hidden="1" customHeight="1"/>
    <row r="513" ht="14.25" hidden="1" customHeight="1"/>
    <row r="514" ht="14.25" hidden="1" customHeight="1"/>
    <row r="515" ht="14.25" hidden="1" customHeight="1"/>
    <row r="516" ht="14.25" hidden="1" customHeight="1"/>
    <row r="517" ht="14.25" hidden="1" customHeight="1"/>
    <row r="518" ht="14.25" hidden="1" customHeight="1"/>
    <row r="519" ht="14.25" hidden="1" customHeight="1"/>
    <row r="520" ht="14.25" hidden="1" customHeight="1"/>
    <row r="521" ht="14.25" hidden="1" customHeight="1"/>
    <row r="522" ht="14.25" hidden="1" customHeight="1"/>
    <row r="523" ht="14.25" hidden="1" customHeight="1"/>
    <row r="524" ht="14.25" hidden="1" customHeight="1"/>
    <row r="525" ht="14.25" hidden="1" customHeight="1"/>
    <row r="526" ht="14.25" hidden="1" customHeight="1"/>
    <row r="527" ht="14.25" hidden="1" customHeight="1"/>
    <row r="528" ht="14.25" hidden="1" customHeight="1"/>
    <row r="529" ht="14.25" hidden="1" customHeight="1"/>
    <row r="530" ht="14.25" hidden="1" customHeight="1"/>
    <row r="531" ht="14.25" hidden="1" customHeight="1"/>
    <row r="532" ht="14.25" hidden="1" customHeight="1"/>
    <row r="533" ht="14.25" hidden="1" customHeight="1"/>
    <row r="534" ht="14.25" hidden="1" customHeight="1"/>
    <row r="535" ht="14.25" hidden="1" customHeight="1"/>
    <row r="536" ht="14.25" hidden="1" customHeight="1"/>
    <row r="537" ht="14.25" hidden="1" customHeight="1"/>
    <row r="538" ht="14.25" hidden="1" customHeight="1"/>
    <row r="539" ht="14.25" hidden="1" customHeight="1"/>
    <row r="540" ht="14.25" hidden="1" customHeight="1"/>
    <row r="541" ht="14.25" hidden="1" customHeight="1"/>
    <row r="542" ht="14.25" hidden="1" customHeight="1"/>
    <row r="543" ht="14.25" hidden="1" customHeight="1"/>
    <row r="544" ht="14.25" hidden="1" customHeight="1"/>
    <row r="545" ht="14.25" hidden="1" customHeight="1"/>
    <row r="546" ht="14.25" hidden="1" customHeight="1"/>
    <row r="547" ht="14.25" hidden="1" customHeight="1"/>
    <row r="548" ht="14.25" hidden="1" customHeight="1"/>
    <row r="549" ht="14.25" hidden="1" customHeight="1"/>
    <row r="550" ht="14.25" hidden="1" customHeight="1"/>
    <row r="551" ht="14.25" hidden="1" customHeight="1"/>
    <row r="552" ht="14.25" hidden="1" customHeight="1"/>
    <row r="553" ht="14.25" hidden="1" customHeight="1"/>
    <row r="554" ht="14.25" hidden="1" customHeight="1"/>
    <row r="555" ht="14.25" hidden="1" customHeight="1"/>
    <row r="556" ht="14.25" hidden="1" customHeight="1"/>
    <row r="557" ht="14.25" hidden="1" customHeight="1"/>
    <row r="558" ht="14.25" hidden="1" customHeight="1"/>
    <row r="559" ht="14.25" hidden="1" customHeight="1"/>
    <row r="560" ht="14.25" hidden="1" customHeight="1"/>
    <row r="561" ht="14.25" hidden="1" customHeight="1"/>
    <row r="562" ht="14.25" hidden="1" customHeight="1"/>
    <row r="563" ht="14.25" hidden="1" customHeight="1"/>
    <row r="564" ht="14.25" hidden="1" customHeight="1"/>
    <row r="565" ht="14.25" hidden="1" customHeight="1"/>
    <row r="566" ht="14.25" hidden="1" customHeight="1"/>
    <row r="567" ht="14.25" hidden="1" customHeight="1"/>
    <row r="568" ht="14.25" hidden="1" customHeight="1"/>
    <row r="569" ht="14.25" hidden="1" customHeight="1"/>
    <row r="570" ht="14.25" hidden="1" customHeight="1"/>
    <row r="571" ht="14.25" hidden="1" customHeight="1"/>
    <row r="572" ht="14.25" hidden="1" customHeight="1"/>
    <row r="573" ht="14.25" hidden="1" customHeight="1"/>
    <row r="574" ht="14.25" hidden="1" customHeight="1"/>
    <row r="575" ht="14.25" hidden="1" customHeight="1"/>
    <row r="576" ht="14.25" hidden="1" customHeight="1"/>
    <row r="577" ht="14.25" hidden="1" customHeight="1"/>
    <row r="578" ht="14.25" hidden="1" customHeight="1"/>
    <row r="579" ht="14.25" hidden="1" customHeight="1"/>
    <row r="580" ht="14.25" hidden="1" customHeight="1"/>
    <row r="581" ht="14.25" hidden="1" customHeight="1"/>
    <row r="582" ht="14.25" hidden="1" customHeight="1"/>
    <row r="583" ht="14.25" hidden="1" customHeight="1"/>
    <row r="584" ht="14.25" hidden="1" customHeight="1"/>
    <row r="585" ht="14.25" hidden="1" customHeight="1"/>
    <row r="586" ht="14.25" hidden="1" customHeight="1"/>
    <row r="587" ht="14.25" hidden="1" customHeight="1"/>
    <row r="588" ht="14.25" hidden="1" customHeight="1"/>
    <row r="589" ht="14.25" hidden="1" customHeight="1"/>
    <row r="590" ht="14.25" hidden="1" customHeight="1"/>
    <row r="591" ht="14.25" hidden="1" customHeight="1"/>
    <row r="592" ht="14.25" hidden="1" customHeight="1"/>
    <row r="593" ht="14.25" hidden="1" customHeight="1"/>
    <row r="594" ht="14.25" hidden="1" customHeight="1"/>
    <row r="595" ht="14.25" hidden="1" customHeight="1"/>
    <row r="596" ht="14.25" hidden="1" customHeight="1"/>
    <row r="597" ht="14.25" hidden="1" customHeight="1"/>
    <row r="598" ht="14.25" hidden="1" customHeight="1"/>
    <row r="599" ht="14.25" hidden="1" customHeight="1"/>
    <row r="600" ht="14.25" hidden="1" customHeight="1"/>
    <row r="601" ht="14.25" hidden="1" customHeight="1"/>
    <row r="602" ht="14.25" hidden="1" customHeight="1"/>
    <row r="603" ht="14.25" hidden="1" customHeight="1"/>
    <row r="604" ht="14.25" hidden="1" customHeight="1"/>
    <row r="605" ht="14.25" hidden="1" customHeight="1"/>
    <row r="606" ht="14.25" hidden="1" customHeight="1"/>
    <row r="607" ht="14.25" hidden="1" customHeight="1"/>
    <row r="608" ht="14.25" hidden="1" customHeight="1"/>
    <row r="609" ht="14.25" hidden="1" customHeight="1"/>
    <row r="610" ht="14.25" hidden="1" customHeight="1"/>
    <row r="611" ht="14.25" hidden="1" customHeight="1"/>
    <row r="612" ht="14.25" hidden="1" customHeight="1"/>
    <row r="613" ht="14.25" hidden="1" customHeight="1"/>
    <row r="614" ht="14.25" hidden="1" customHeight="1"/>
    <row r="615" ht="14.25" hidden="1" customHeight="1"/>
    <row r="616" ht="14.25" hidden="1" customHeight="1"/>
    <row r="617" ht="14.25" hidden="1" customHeight="1"/>
    <row r="618" ht="14.25" hidden="1" customHeight="1"/>
    <row r="619" ht="14.25" hidden="1" customHeight="1"/>
    <row r="620" ht="14.25" hidden="1" customHeight="1"/>
    <row r="621" ht="14.25" hidden="1" customHeight="1"/>
    <row r="622" ht="14.25" hidden="1" customHeight="1"/>
    <row r="623" ht="14.25" hidden="1" customHeight="1"/>
    <row r="624" ht="14.25" hidden="1" customHeight="1"/>
    <row r="625" ht="14.25" hidden="1" customHeight="1"/>
    <row r="626" ht="14.25" hidden="1" customHeight="1"/>
    <row r="627" ht="14.25" hidden="1" customHeight="1"/>
    <row r="628" ht="14.25" hidden="1" customHeight="1"/>
    <row r="629" ht="14.25" hidden="1" customHeight="1"/>
  </sheetData>
  <mergeCells count="51">
    <mergeCell ref="AH137:AH138"/>
    <mergeCell ref="AI137:AI138"/>
    <mergeCell ref="AJ137:AJ138"/>
    <mergeCell ref="AK137:AK138"/>
    <mergeCell ref="AB137:AB138"/>
    <mergeCell ref="AC137:AC138"/>
    <mergeCell ref="AD137:AD138"/>
    <mergeCell ref="AE137:AE138"/>
    <mergeCell ref="AF137:AF138"/>
    <mergeCell ref="AG137:AG138"/>
    <mergeCell ref="AA137:AA138"/>
    <mergeCell ref="P137:P138"/>
    <mergeCell ref="Q137:Q138"/>
    <mergeCell ref="R137:R138"/>
    <mergeCell ref="S137:S138"/>
    <mergeCell ref="T137:T138"/>
    <mergeCell ref="U137:U138"/>
    <mergeCell ref="V137:V138"/>
    <mergeCell ref="W137:W138"/>
    <mergeCell ref="X137:X138"/>
    <mergeCell ref="Y137:Y138"/>
    <mergeCell ref="Z137:Z138"/>
    <mergeCell ref="O137:O138"/>
    <mergeCell ref="D110:I110"/>
    <mergeCell ref="D133:I133"/>
    <mergeCell ref="C137:D137"/>
    <mergeCell ref="E137:E138"/>
    <mergeCell ref="F137:F138"/>
    <mergeCell ref="G137:G138"/>
    <mergeCell ref="H137:H138"/>
    <mergeCell ref="I137:I138"/>
    <mergeCell ref="J137:J138"/>
    <mergeCell ref="K137:K138"/>
    <mergeCell ref="L137:L138"/>
    <mergeCell ref="M137:M138"/>
    <mergeCell ref="N137:N138"/>
    <mergeCell ref="M74:N75"/>
    <mergeCell ref="C75:C76"/>
    <mergeCell ref="D75:F75"/>
    <mergeCell ref="G75:I75"/>
    <mergeCell ref="D4:I4"/>
    <mergeCell ref="J4:L5"/>
    <mergeCell ref="M4:N5"/>
    <mergeCell ref="C5:C6"/>
    <mergeCell ref="D5:F5"/>
    <mergeCell ref="G5:I5"/>
    <mergeCell ref="D47:I47"/>
    <mergeCell ref="D70:I70"/>
    <mergeCell ref="B71:L71"/>
    <mergeCell ref="D74:I74"/>
    <mergeCell ref="J74:L75"/>
  </mergeCells>
  <conditionalFormatting sqref="D8:L8 D15:L15 D23:L23 D24:M24 D49:L49 D50:M50 D78:L78 D85:L85 D93:L93 D94:N94 D112:L112 D113:N113">
    <cfRule type="cellIs" dxfId="21" priority="17" stopIfTrue="1" operator="equal">
      <formula>"No"</formula>
    </cfRule>
    <cfRule type="cellIs" dxfId="20" priority="18" stopIfTrue="1" operator="equal">
      <formula>"Yes"</formula>
    </cfRule>
  </conditionalFormatting>
  <conditionalFormatting sqref="AK139">
    <cfRule type="cellIs" dxfId="19" priority="15" stopIfTrue="1" operator="equal">
      <formula>"No"</formula>
    </cfRule>
    <cfRule type="cellIs" dxfId="18" priority="16" stopIfTrue="1" operator="equal">
      <formula>"Yes"</formula>
    </cfRule>
  </conditionalFormatting>
  <conditionalFormatting sqref="AK141">
    <cfRule type="cellIs" dxfId="17" priority="13" stopIfTrue="1" operator="equal">
      <formula>"No"</formula>
    </cfRule>
    <cfRule type="cellIs" dxfId="16" priority="14" stopIfTrue="1" operator="equal">
      <formula>"Yes"</formula>
    </cfRule>
  </conditionalFormatting>
  <conditionalFormatting sqref="AK143">
    <cfRule type="cellIs" dxfId="15" priority="11" stopIfTrue="1" operator="equal">
      <formula>"No"</formula>
    </cfRule>
    <cfRule type="cellIs" dxfId="14" priority="12" stopIfTrue="1" operator="equal">
      <formula>"Yes"</formula>
    </cfRule>
  </conditionalFormatting>
  <conditionalFormatting sqref="AK145">
    <cfRule type="cellIs" dxfId="13" priority="9" stopIfTrue="1" operator="equal">
      <formula>"No"</formula>
    </cfRule>
    <cfRule type="cellIs" dxfId="12" priority="10" stopIfTrue="1" operator="equal">
      <formula>"Yes"</formula>
    </cfRule>
  </conditionalFormatting>
  <conditionalFormatting sqref="AK151">
    <cfRule type="cellIs" dxfId="11" priority="7" stopIfTrue="1" operator="equal">
      <formula>"No"</formula>
    </cfRule>
    <cfRule type="cellIs" dxfId="10" priority="8" stopIfTrue="1" operator="equal">
      <formula>"Yes"</formula>
    </cfRule>
  </conditionalFormatting>
  <conditionalFormatting sqref="AK153">
    <cfRule type="cellIs" dxfId="9" priority="5" stopIfTrue="1" operator="equal">
      <formula>"No"</formula>
    </cfRule>
    <cfRule type="cellIs" dxfId="8" priority="6" stopIfTrue="1" operator="equal">
      <formula>"Yes"</formula>
    </cfRule>
  </conditionalFormatting>
  <conditionalFormatting sqref="AK155">
    <cfRule type="cellIs" dxfId="7" priority="3" stopIfTrue="1" operator="equal">
      <formula>"No"</formula>
    </cfRule>
    <cfRule type="cellIs" dxfId="6" priority="4" stopIfTrue="1" operator="equal">
      <formula>"Yes"</formula>
    </cfRule>
  </conditionalFormatting>
  <conditionalFormatting sqref="AK157">
    <cfRule type="cellIs" dxfId="5" priority="1" stopIfTrue="1" operator="equal">
      <formula>"No"</formula>
    </cfRule>
    <cfRule type="cellIs" dxfId="4" priority="2" stopIfTrue="1" operator="equal">
      <formula>"Yes"</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3" manualBreakCount="3">
    <brk id="38" max="14" man="1"/>
    <brk id="71" max="9" man="1"/>
    <brk id="110" max="14"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CC99"/>
  </sheetPr>
  <dimension ref="A1:AX394"/>
  <sheetViews>
    <sheetView zoomScale="75" zoomScaleNormal="75" workbookViewId="0">
      <pane xSplit="2" ySplit="9" topLeftCell="C10" activePane="bottomRight" state="frozen"/>
      <selection pane="topRight" activeCell="C1" sqref="C1"/>
      <selection pane="bottomLeft" activeCell="A10" sqref="A10"/>
      <selection pane="bottomRight"/>
    </sheetView>
  </sheetViews>
  <sheetFormatPr defaultColWidth="0" defaultRowHeight="0" customHeight="1" zeroHeight="1"/>
  <cols>
    <col min="1" max="1" width="1.7109375" style="2211" customWidth="1"/>
    <col min="2" max="2" width="80.7109375" style="2069" customWidth="1"/>
    <col min="3" max="3" width="24.7109375" style="2105" customWidth="1"/>
    <col min="4" max="5" width="24.7109375" style="2069" customWidth="1"/>
    <col min="6" max="6" width="40.7109375" style="2069" customWidth="1"/>
    <col min="7" max="10" width="24.7109375" style="2069" customWidth="1"/>
    <col min="11" max="11" width="40.7109375" style="2069" customWidth="1"/>
    <col min="12" max="15" width="24.7109375" style="2069" customWidth="1"/>
    <col min="16" max="16" width="40.7109375" style="2069" customWidth="1"/>
    <col min="17" max="20" width="24.7109375" style="2069" customWidth="1"/>
    <col min="21" max="21" width="40.7109375" style="2069" customWidth="1"/>
    <col min="22" max="25" width="24.7109375" style="2069" customWidth="1"/>
    <col min="26" max="26" width="40.7109375" style="2069" customWidth="1"/>
    <col min="27" max="30" width="24.7109375" style="2069" customWidth="1"/>
    <col min="31" max="31" width="40.7109375" style="2069" customWidth="1"/>
    <col min="32" max="35" width="24.7109375" style="2069" customWidth="1"/>
    <col min="36" max="36" width="40.7109375" style="2069" customWidth="1"/>
    <col min="37" max="40" width="24.7109375" style="2069" customWidth="1"/>
    <col min="41" max="41" width="40.7109375" style="2069" customWidth="1"/>
    <col min="42" max="45" width="24.7109375" style="2069" customWidth="1"/>
    <col min="46" max="46" width="40.7109375" style="2069" customWidth="1"/>
    <col min="47" max="47" width="24.7109375" style="2069" customWidth="1"/>
    <col min="48" max="49" width="20.7109375" style="2069" customWidth="1"/>
    <col min="50" max="50" width="1.7109375" style="2069" customWidth="1"/>
    <col min="51" max="16384" width="16.7109375" style="2069" hidden="1"/>
  </cols>
  <sheetData>
    <row r="1" spans="1:50" s="2341" customFormat="1" ht="30.75">
      <c r="A1" s="2281" t="s">
        <v>1449</v>
      </c>
      <c r="B1" s="693"/>
      <c r="C1" s="1057" t="str">
        <f>CONCATENATE("Reporting unit: ", 'General Info'!$C$47, " ", 'General Info'!$C$46)</f>
        <v xml:space="preserve">Reporting unit: 1 </v>
      </c>
      <c r="D1" s="1107"/>
      <c r="E1" s="1107"/>
      <c r="F1" s="1107"/>
      <c r="G1" s="1107"/>
      <c r="H1" s="1107"/>
      <c r="I1" s="1107"/>
      <c r="J1" s="1107"/>
      <c r="K1" s="1107"/>
      <c r="L1" s="1107"/>
      <c r="M1" s="1108"/>
      <c r="N1" s="1107"/>
      <c r="O1" s="1107"/>
      <c r="P1" s="1107"/>
      <c r="Q1" s="1107"/>
      <c r="R1" s="1107"/>
      <c r="S1" s="1107"/>
      <c r="T1" s="1107"/>
      <c r="U1" s="1107"/>
      <c r="V1" s="1107"/>
      <c r="W1" s="1108"/>
      <c r="X1" s="1108"/>
      <c r="Y1" s="1108"/>
      <c r="Z1" s="1108"/>
      <c r="AA1" s="1108"/>
      <c r="AB1" s="1108"/>
      <c r="AC1" s="1108"/>
      <c r="AD1" s="1108"/>
      <c r="AE1" s="1108"/>
      <c r="AF1" s="1108"/>
      <c r="AG1" s="1108"/>
      <c r="AH1" s="1108"/>
      <c r="AI1" s="1108"/>
      <c r="AJ1" s="1108"/>
      <c r="AK1" s="1108"/>
      <c r="AL1" s="1108"/>
      <c r="AM1" s="1108"/>
      <c r="AN1" s="1108"/>
      <c r="AO1" s="1108"/>
      <c r="AP1" s="1108"/>
      <c r="AQ1" s="1108"/>
      <c r="AR1" s="1108"/>
      <c r="AS1" s="1108"/>
      <c r="AT1" s="1108"/>
      <c r="AU1" s="1108"/>
      <c r="AV1" s="1108"/>
      <c r="AW1" s="1108"/>
      <c r="AX1" s="2307"/>
    </row>
    <row r="2" spans="1:50" s="1437" customFormat="1" ht="30" customHeight="1">
      <c r="A2" s="1049"/>
      <c r="B2" s="406"/>
      <c r="C2" s="474"/>
      <c r="D2" s="1291"/>
      <c r="E2" s="1291"/>
      <c r="F2" s="1291"/>
      <c r="G2" s="1291"/>
      <c r="H2" s="1291"/>
      <c r="I2" s="1291"/>
      <c r="J2" s="1291"/>
      <c r="K2" s="1291"/>
      <c r="L2" s="1291"/>
      <c r="N2" s="1291"/>
      <c r="O2" s="1291"/>
      <c r="P2" s="1291"/>
      <c r="Q2" s="1291"/>
      <c r="R2" s="1291"/>
      <c r="S2" s="1291"/>
      <c r="T2" s="1291"/>
      <c r="U2" s="1291"/>
      <c r="V2" s="1291"/>
      <c r="AX2" s="2044"/>
    </row>
    <row r="3" spans="1:50" s="1437" customFormat="1" ht="45" customHeight="1">
      <c r="A3" s="1049"/>
      <c r="B3" s="2043" t="s">
        <v>1719</v>
      </c>
      <c r="C3" s="2060" t="s">
        <v>1786</v>
      </c>
      <c r="D3" s="2061" t="s">
        <v>1790</v>
      </c>
      <c r="E3" s="2305" t="s">
        <v>1787</v>
      </c>
      <c r="F3" s="1291"/>
      <c r="G3" s="1291"/>
      <c r="H3" s="1291"/>
      <c r="I3" s="1291"/>
      <c r="J3" s="1291"/>
      <c r="K3" s="1291"/>
      <c r="L3" s="1291"/>
      <c r="N3" s="1291"/>
      <c r="O3" s="1291"/>
      <c r="P3" s="1291"/>
      <c r="Q3" s="1291"/>
      <c r="R3" s="1291"/>
      <c r="S3" s="1291"/>
      <c r="T3" s="1291"/>
      <c r="U3" s="1291"/>
      <c r="V3" s="1291"/>
      <c r="AX3" s="2044"/>
    </row>
    <row r="4" spans="1:50" s="1437" customFormat="1" ht="15" customHeight="1">
      <c r="A4" s="1049"/>
      <c r="B4" s="2062" t="s">
        <v>1450</v>
      </c>
      <c r="C4" s="2042"/>
      <c r="D4" s="2042"/>
      <c r="E4" s="2042"/>
      <c r="F4" s="1291"/>
      <c r="G4" s="1291"/>
      <c r="H4" s="1291"/>
      <c r="I4" s="1291"/>
      <c r="J4" s="1291"/>
      <c r="K4" s="1291"/>
      <c r="L4" s="1291"/>
      <c r="N4" s="1291"/>
      <c r="O4" s="1291"/>
      <c r="P4" s="1291"/>
      <c r="Q4" s="1291"/>
      <c r="R4" s="1291"/>
      <c r="S4" s="1291"/>
      <c r="T4" s="1291"/>
      <c r="U4" s="1291"/>
      <c r="V4" s="1291"/>
      <c r="AX4" s="2044"/>
    </row>
    <row r="5" spans="1:50" s="1437" customFormat="1" ht="15" customHeight="1">
      <c r="A5" s="1049"/>
      <c r="B5" s="1479" t="s">
        <v>1789</v>
      </c>
      <c r="C5" s="1972"/>
      <c r="D5" s="1972"/>
      <c r="E5" s="1972"/>
      <c r="F5" s="1291"/>
      <c r="G5" s="1291"/>
      <c r="H5" s="1291"/>
      <c r="I5" s="1291"/>
      <c r="J5" s="1291"/>
      <c r="K5" s="1291"/>
      <c r="L5" s="1291"/>
      <c r="N5" s="1291"/>
      <c r="O5" s="1291"/>
      <c r="P5" s="1291"/>
      <c r="Q5" s="1291"/>
      <c r="R5" s="1291"/>
      <c r="S5" s="1291"/>
      <c r="T5" s="1291"/>
      <c r="U5" s="1291"/>
      <c r="V5" s="1291"/>
      <c r="AX5" s="2044"/>
    </row>
    <row r="6" spans="1:50" s="1437" customFormat="1" ht="15" customHeight="1">
      <c r="A6" s="1049"/>
      <c r="B6" s="2059" t="s">
        <v>1788</v>
      </c>
      <c r="C6" s="1973"/>
      <c r="D6" s="1973"/>
      <c r="E6" s="2306"/>
      <c r="F6" s="1291"/>
      <c r="G6" s="1291"/>
      <c r="H6" s="1291"/>
      <c r="I6" s="1291"/>
      <c r="J6" s="1291"/>
      <c r="K6" s="1291"/>
      <c r="L6" s="1291"/>
      <c r="N6" s="1291"/>
      <c r="O6" s="1291"/>
      <c r="P6" s="1291"/>
      <c r="Q6" s="1291"/>
      <c r="R6" s="1291"/>
      <c r="S6" s="1291"/>
      <c r="T6" s="1291"/>
      <c r="U6" s="1291"/>
      <c r="V6" s="1291"/>
      <c r="AX6" s="2044"/>
    </row>
    <row r="7" spans="1:50" s="1437" customFormat="1" ht="30" customHeight="1">
      <c r="A7" s="1204"/>
      <c r="C7" s="2105"/>
      <c r="AX7" s="2044"/>
    </row>
    <row r="8" spans="1:50" s="1437" customFormat="1" ht="15" customHeight="1">
      <c r="A8" s="1424"/>
      <c r="B8" s="2655" t="s">
        <v>1805</v>
      </c>
      <c r="C8" s="2663" t="s">
        <v>1549</v>
      </c>
      <c r="D8" s="2661"/>
      <c r="E8" s="2661"/>
      <c r="F8" s="2661"/>
      <c r="G8" s="2662"/>
      <c r="H8" s="2664" t="s">
        <v>1550</v>
      </c>
      <c r="I8" s="2664"/>
      <c r="J8" s="2664"/>
      <c r="K8" s="2664"/>
      <c r="L8" s="2665"/>
      <c r="M8" s="2660" t="s">
        <v>1864</v>
      </c>
      <c r="N8" s="2661"/>
      <c r="O8" s="2661"/>
      <c r="P8" s="2661"/>
      <c r="Q8" s="2662"/>
      <c r="R8" s="2658" t="s">
        <v>1551</v>
      </c>
      <c r="S8" s="2658"/>
      <c r="T8" s="2658"/>
      <c r="U8" s="2658"/>
      <c r="V8" s="2659"/>
      <c r="W8" s="2658" t="s">
        <v>1791</v>
      </c>
      <c r="X8" s="2658"/>
      <c r="Y8" s="2658"/>
      <c r="Z8" s="2658"/>
      <c r="AA8" s="2658"/>
      <c r="AB8" s="2657" t="s">
        <v>1792</v>
      </c>
      <c r="AC8" s="2658"/>
      <c r="AD8" s="2658"/>
      <c r="AE8" s="2658"/>
      <c r="AF8" s="2659"/>
      <c r="AG8" s="2658" t="s">
        <v>1552</v>
      </c>
      <c r="AH8" s="2658"/>
      <c r="AI8" s="2658"/>
      <c r="AJ8" s="2658"/>
      <c r="AK8" s="2658"/>
      <c r="AL8" s="2660" t="s">
        <v>1553</v>
      </c>
      <c r="AM8" s="2661"/>
      <c r="AN8" s="2661"/>
      <c r="AO8" s="2661"/>
      <c r="AP8" s="2662"/>
      <c r="AQ8" s="2661" t="s">
        <v>1804</v>
      </c>
      <c r="AR8" s="2661"/>
      <c r="AS8" s="2661"/>
      <c r="AT8" s="2661"/>
      <c r="AU8" s="2661"/>
      <c r="AV8" s="2660" t="s">
        <v>1800</v>
      </c>
      <c r="AW8" s="2661"/>
      <c r="AX8" s="2044"/>
    </row>
    <row r="9" spans="1:50" s="1437" customFormat="1" ht="30" customHeight="1">
      <c r="A9" s="1424"/>
      <c r="B9" s="2656"/>
      <c r="C9" s="2106" t="s">
        <v>1793</v>
      </c>
      <c r="D9" s="2106" t="s">
        <v>1794</v>
      </c>
      <c r="E9" s="2107" t="s">
        <v>1795</v>
      </c>
      <c r="F9" s="2107" t="s">
        <v>1796</v>
      </c>
      <c r="G9" s="2110" t="s">
        <v>1858</v>
      </c>
      <c r="H9" s="2111" t="s">
        <v>1793</v>
      </c>
      <c r="I9" s="2106" t="s">
        <v>1794</v>
      </c>
      <c r="J9" s="2107" t="s">
        <v>1795</v>
      </c>
      <c r="K9" s="2107" t="s">
        <v>1796</v>
      </c>
      <c r="L9" s="2110" t="s">
        <v>1858</v>
      </c>
      <c r="M9" s="2109" t="s">
        <v>1793</v>
      </c>
      <c r="N9" s="2106" t="s">
        <v>1794</v>
      </c>
      <c r="O9" s="2107" t="s">
        <v>1795</v>
      </c>
      <c r="P9" s="2107" t="s">
        <v>1796</v>
      </c>
      <c r="Q9" s="2110" t="s">
        <v>1858</v>
      </c>
      <c r="R9" s="2111" t="s">
        <v>1793</v>
      </c>
      <c r="S9" s="2106" t="s">
        <v>1794</v>
      </c>
      <c r="T9" s="2107" t="s">
        <v>1795</v>
      </c>
      <c r="U9" s="2107" t="s">
        <v>1796</v>
      </c>
      <c r="V9" s="2110" t="s">
        <v>1858</v>
      </c>
      <c r="W9" s="2111" t="s">
        <v>1793</v>
      </c>
      <c r="X9" s="2106" t="s">
        <v>1794</v>
      </c>
      <c r="Y9" s="2107" t="s">
        <v>1795</v>
      </c>
      <c r="Z9" s="2107" t="s">
        <v>1796</v>
      </c>
      <c r="AA9" s="2108" t="s">
        <v>1858</v>
      </c>
      <c r="AB9" s="2109" t="s">
        <v>1793</v>
      </c>
      <c r="AC9" s="2106" t="s">
        <v>1794</v>
      </c>
      <c r="AD9" s="2107" t="s">
        <v>1795</v>
      </c>
      <c r="AE9" s="2107" t="s">
        <v>1796</v>
      </c>
      <c r="AF9" s="2110" t="s">
        <v>1858</v>
      </c>
      <c r="AG9" s="2111" t="s">
        <v>1793</v>
      </c>
      <c r="AH9" s="2106" t="s">
        <v>1794</v>
      </c>
      <c r="AI9" s="2107" t="s">
        <v>1795</v>
      </c>
      <c r="AJ9" s="2107" t="s">
        <v>1796</v>
      </c>
      <c r="AK9" s="2108" t="s">
        <v>1858</v>
      </c>
      <c r="AL9" s="2109" t="s">
        <v>1793</v>
      </c>
      <c r="AM9" s="2106" t="s">
        <v>1794</v>
      </c>
      <c r="AN9" s="2107" t="s">
        <v>1795</v>
      </c>
      <c r="AO9" s="2107" t="s">
        <v>1796</v>
      </c>
      <c r="AP9" s="2110" t="s">
        <v>1858</v>
      </c>
      <c r="AQ9" s="2111" t="s">
        <v>1793</v>
      </c>
      <c r="AR9" s="2106" t="s">
        <v>1794</v>
      </c>
      <c r="AS9" s="2107" t="s">
        <v>1795</v>
      </c>
      <c r="AT9" s="2107" t="s">
        <v>1796</v>
      </c>
      <c r="AU9" s="2108" t="s">
        <v>1857</v>
      </c>
      <c r="AV9" s="2216" t="s">
        <v>1866</v>
      </c>
      <c r="AW9" s="2217" t="s">
        <v>1867</v>
      </c>
      <c r="AX9" s="2044"/>
    </row>
    <row r="10" spans="1:50" s="1437" customFormat="1" ht="30" customHeight="1">
      <c r="A10" s="1424"/>
      <c r="B10" s="2063" t="s">
        <v>1880</v>
      </c>
      <c r="C10" s="2112"/>
      <c r="D10" s="2112"/>
      <c r="E10" s="2112"/>
      <c r="F10" s="2112"/>
      <c r="G10" s="2115"/>
      <c r="H10" s="2116"/>
      <c r="I10" s="2112"/>
      <c r="J10" s="2112"/>
      <c r="K10" s="2112"/>
      <c r="L10" s="2115"/>
      <c r="M10" s="2114"/>
      <c r="N10" s="2112"/>
      <c r="O10" s="2112"/>
      <c r="P10" s="2112"/>
      <c r="Q10" s="2115"/>
      <c r="R10" s="2116"/>
      <c r="S10" s="2112"/>
      <c r="T10" s="2112"/>
      <c r="U10" s="2112"/>
      <c r="V10" s="2115"/>
      <c r="W10" s="2116"/>
      <c r="X10" s="2112"/>
      <c r="Y10" s="2112"/>
      <c r="Z10" s="2112"/>
      <c r="AA10" s="2113"/>
      <c r="AB10" s="2114"/>
      <c r="AC10" s="2112"/>
      <c r="AD10" s="2112"/>
      <c r="AE10" s="2112"/>
      <c r="AF10" s="2115"/>
      <c r="AG10" s="2116"/>
      <c r="AH10" s="2112"/>
      <c r="AI10" s="2112"/>
      <c r="AJ10" s="2112"/>
      <c r="AK10" s="2113"/>
      <c r="AL10" s="2114"/>
      <c r="AM10" s="2112"/>
      <c r="AN10" s="2112"/>
      <c r="AO10" s="2112"/>
      <c r="AP10" s="2115"/>
      <c r="AQ10" s="2116"/>
      <c r="AR10" s="2112"/>
      <c r="AS10" s="2112"/>
      <c r="AT10" s="2112"/>
      <c r="AU10" s="2113"/>
      <c r="AV10" s="2117" t="str">
        <f>IF(OR(ISNUMBER(C10),ISNUMBER(D10),ISNUMBER(E10),ISNUMBER(F10),ISNUMBER(H10),ISNUMBER(I10),ISNUMBER(J10),ISNUMBER(K10),ISNUMBER(M10),ISNUMBER(N10),ISNUMBER(O10),ISNUMBER(P10),ISNUMBER(R10),ISNUMBER(S10),ISNUMBER(T10),ISNUMBER(U10),ISNUMBER(W10),ISNUMBER(X10),ISNUMBER(Y10),ISNUMBER(Z10),ISNUMBER(AB10),ISNUMBER(AC10),ISNUMBER(AD10),ISNUMBER(AE10),ISNUMBER(AG10),ISNUMBER(AH10),ISNUMBER(AI10),ISNUMBER(AJ10),ISNUMBER(AL10),ISNUMBER(AM10),ISNUMBER(AN10),ISNUMBER(AO10),ISNUMBER(AQ10),ISNUMBER(AR10),ISNUMBER(AS10),ISNUMBER(AT10)),SUM(C10:F10,H10:K10,M10:P10,R10:U10,W10:Z10,AB10:AE10,AG10:AJ10,AL10:AO10,AQ10:AT10),"")</f>
        <v/>
      </c>
      <c r="AW10" s="2113"/>
      <c r="AX10" s="2044"/>
    </row>
    <row r="11" spans="1:50" s="1437" customFormat="1" ht="15" customHeight="1">
      <c r="A11" s="1424"/>
      <c r="B11" s="1976" t="s">
        <v>1726</v>
      </c>
      <c r="C11" s="2118"/>
      <c r="D11" s="2118"/>
      <c r="E11" s="2118"/>
      <c r="F11" s="2118"/>
      <c r="G11" s="2121"/>
      <c r="H11" s="2122"/>
      <c r="I11" s="2118"/>
      <c r="J11" s="2118"/>
      <c r="K11" s="2118"/>
      <c r="L11" s="2121"/>
      <c r="M11" s="2120"/>
      <c r="N11" s="2118"/>
      <c r="O11" s="2118"/>
      <c r="P11" s="2118"/>
      <c r="Q11" s="2121"/>
      <c r="R11" s="2122"/>
      <c r="S11" s="2118"/>
      <c r="T11" s="2118"/>
      <c r="U11" s="2118"/>
      <c r="V11" s="2121"/>
      <c r="W11" s="2122"/>
      <c r="X11" s="2118"/>
      <c r="Y11" s="2118"/>
      <c r="Z11" s="2118"/>
      <c r="AA11" s="2119"/>
      <c r="AB11" s="2120"/>
      <c r="AC11" s="2118"/>
      <c r="AD11" s="2118"/>
      <c r="AE11" s="2118"/>
      <c r="AF11" s="2121"/>
      <c r="AG11" s="2122"/>
      <c r="AH11" s="2118"/>
      <c r="AI11" s="2118"/>
      <c r="AJ11" s="2118"/>
      <c r="AK11" s="2119"/>
      <c r="AL11" s="2120"/>
      <c r="AM11" s="2118"/>
      <c r="AN11" s="2118"/>
      <c r="AO11" s="2118"/>
      <c r="AP11" s="2121"/>
      <c r="AQ11" s="2122"/>
      <c r="AR11" s="2118"/>
      <c r="AS11" s="2118"/>
      <c r="AT11" s="2118"/>
      <c r="AU11" s="2119"/>
      <c r="AV11" s="2123"/>
      <c r="AW11" s="2124"/>
      <c r="AX11" s="2044"/>
    </row>
    <row r="12" spans="1:50" s="1437" customFormat="1" ht="15" customHeight="1">
      <c r="A12" s="1424"/>
      <c r="B12" s="1479" t="s">
        <v>1462</v>
      </c>
      <c r="C12" s="2125"/>
      <c r="D12" s="2125"/>
      <c r="E12" s="2125"/>
      <c r="F12" s="2126"/>
      <c r="G12" s="2129"/>
      <c r="H12" s="2130"/>
      <c r="I12" s="2125"/>
      <c r="J12" s="2125"/>
      <c r="K12" s="2126"/>
      <c r="L12" s="2129"/>
      <c r="M12" s="2128"/>
      <c r="N12" s="2125"/>
      <c r="O12" s="2125"/>
      <c r="P12" s="2126"/>
      <c r="Q12" s="2129"/>
      <c r="R12" s="2130"/>
      <c r="S12" s="2125"/>
      <c r="T12" s="2125"/>
      <c r="U12" s="2126"/>
      <c r="V12" s="2129"/>
      <c r="W12" s="2130"/>
      <c r="X12" s="2125"/>
      <c r="Y12" s="2125"/>
      <c r="Z12" s="2126"/>
      <c r="AA12" s="2127"/>
      <c r="AB12" s="2128"/>
      <c r="AC12" s="2125"/>
      <c r="AD12" s="2125"/>
      <c r="AE12" s="2126"/>
      <c r="AF12" s="2129"/>
      <c r="AG12" s="2130"/>
      <c r="AH12" s="2125"/>
      <c r="AI12" s="2125"/>
      <c r="AJ12" s="2126"/>
      <c r="AK12" s="2127"/>
      <c r="AL12" s="2128"/>
      <c r="AM12" s="2125"/>
      <c r="AN12" s="2125"/>
      <c r="AO12" s="2126"/>
      <c r="AP12" s="2129"/>
      <c r="AQ12" s="2130"/>
      <c r="AR12" s="2125"/>
      <c r="AS12" s="2125"/>
      <c r="AT12" s="2126"/>
      <c r="AU12" s="2127"/>
      <c r="AV12" s="2131" t="str">
        <f>IF(OR(ISNUMBER(C12),ISNUMBER(D12),ISNUMBER(E12),ISNUMBER(F12),ISNUMBER(H12),ISNUMBER(I12),ISNUMBER(J12),ISNUMBER(K12),ISNUMBER(M12),ISNUMBER(N12),ISNUMBER(O12),ISNUMBER(P12),ISNUMBER(R12),ISNUMBER(S12),ISNUMBER(T12),ISNUMBER(U12),ISNUMBER(W12),ISNUMBER(X12),ISNUMBER(Y12),ISNUMBER(Z12),ISNUMBER(AB12),ISNUMBER(AC12),ISNUMBER(AD12),ISNUMBER(AE12),ISNUMBER(AG12),ISNUMBER(AH12),ISNUMBER(AI12),ISNUMBER(AJ12),ISNUMBER(AL12),ISNUMBER(AM12),ISNUMBER(AN12),ISNUMBER(AO12),ISNUMBER(AQ12),ISNUMBER(AR12),ISNUMBER(AS12),ISNUMBER(AT12)),SUM(C12:F12,H12:K12,M12:P12,R12:U12,W12:Z12,AB12:AE12,AG12:AJ12,AL12:AO12,AQ12:AT12),"")</f>
        <v/>
      </c>
      <c r="AW12" s="2132" t="str">
        <f>IF(OR(ISNUMBER(G12),ISNUMBER(L12),ISNUMBER(Q12),ISNUMBER(V12),ISNUMBER(AA12),ISNUMBER(AF12),ISNUMBER(AK12),ISNUMBER(AP12),ISNUMBER(AU12)),SUM(G12,L12,Q12,V12,AA12,AF12,AK12,AP12,AU12),"")</f>
        <v/>
      </c>
      <c r="AX12" s="2044"/>
    </row>
    <row r="13" spans="1:50" s="1437" customFormat="1" ht="30" customHeight="1">
      <c r="A13" s="1424"/>
      <c r="B13" s="1479" t="s">
        <v>1463</v>
      </c>
      <c r="C13" s="2125"/>
      <c r="D13" s="2125"/>
      <c r="E13" s="2125"/>
      <c r="F13" s="2126"/>
      <c r="G13" s="2129"/>
      <c r="H13" s="2130"/>
      <c r="I13" s="2125"/>
      <c r="J13" s="2125"/>
      <c r="K13" s="2126"/>
      <c r="L13" s="2129"/>
      <c r="M13" s="2128"/>
      <c r="N13" s="2125"/>
      <c r="O13" s="2125"/>
      <c r="P13" s="2126"/>
      <c r="Q13" s="2129"/>
      <c r="R13" s="2130"/>
      <c r="S13" s="2125"/>
      <c r="T13" s="2125"/>
      <c r="U13" s="2126"/>
      <c r="V13" s="2129"/>
      <c r="W13" s="2130"/>
      <c r="X13" s="2125"/>
      <c r="Y13" s="2125"/>
      <c r="Z13" s="2126"/>
      <c r="AA13" s="2127"/>
      <c r="AB13" s="2128"/>
      <c r="AC13" s="2125"/>
      <c r="AD13" s="2125"/>
      <c r="AE13" s="2126"/>
      <c r="AF13" s="2129"/>
      <c r="AG13" s="2130"/>
      <c r="AH13" s="2125"/>
      <c r="AI13" s="2125"/>
      <c r="AJ13" s="2126"/>
      <c r="AK13" s="2127"/>
      <c r="AL13" s="2128"/>
      <c r="AM13" s="2125"/>
      <c r="AN13" s="2125"/>
      <c r="AO13" s="2126"/>
      <c r="AP13" s="2129"/>
      <c r="AQ13" s="2130"/>
      <c r="AR13" s="2125"/>
      <c r="AS13" s="2125"/>
      <c r="AT13" s="2126"/>
      <c r="AU13" s="2127"/>
      <c r="AV13" s="2131" t="str">
        <f t="shared" ref="AV13:AV26" si="0">IF(OR(ISNUMBER(C13),ISNUMBER(D13),ISNUMBER(E13),ISNUMBER(F13),ISNUMBER(H13),ISNUMBER(I13),ISNUMBER(J13),ISNUMBER(K13),ISNUMBER(M13),ISNUMBER(N13),ISNUMBER(O13),ISNUMBER(P13),ISNUMBER(R13),ISNUMBER(S13),ISNUMBER(T13),ISNUMBER(U13),ISNUMBER(W13),ISNUMBER(X13),ISNUMBER(Y13),ISNUMBER(Z13),ISNUMBER(AB13),ISNUMBER(AC13),ISNUMBER(AD13),ISNUMBER(AE13),ISNUMBER(AG13),ISNUMBER(AH13),ISNUMBER(AI13),ISNUMBER(AJ13),ISNUMBER(AL13),ISNUMBER(AM13),ISNUMBER(AN13),ISNUMBER(AO13),ISNUMBER(AQ13),ISNUMBER(AR13),ISNUMBER(AS13),ISNUMBER(AT13)),SUM(C13:F13,H13:K13,M13:P13,R13:U13,W13:Z13,AB13:AE13,AG13:AJ13,AL13:AO13,AQ13:AT13),"")</f>
        <v/>
      </c>
      <c r="AW13" s="2132" t="str">
        <f>IF(OR(ISNUMBER(G13),ISNUMBER(L13),ISNUMBER(Q13),ISNUMBER(V13),ISNUMBER(AA13),ISNUMBER(AF13),ISNUMBER(AK13),ISNUMBER(AP13),ISNUMBER(AU13)),SUM(G13,L13,Q13,V13,AA13,AF13,AK13,AP13,AU13),"")</f>
        <v/>
      </c>
      <c r="AX13" s="2044"/>
    </row>
    <row r="14" spans="1:50" s="1437" customFormat="1" ht="30" customHeight="1">
      <c r="A14" s="1424"/>
      <c r="B14" s="1444" t="s">
        <v>1467</v>
      </c>
      <c r="C14" s="2125"/>
      <c r="D14" s="2125"/>
      <c r="E14" s="2125"/>
      <c r="F14" s="2126"/>
      <c r="G14" s="2129"/>
      <c r="H14" s="2130"/>
      <c r="I14" s="2125"/>
      <c r="J14" s="2125"/>
      <c r="K14" s="2126"/>
      <c r="L14" s="2129"/>
      <c r="M14" s="2128"/>
      <c r="N14" s="2125"/>
      <c r="O14" s="2125"/>
      <c r="P14" s="2126"/>
      <c r="Q14" s="2129"/>
      <c r="R14" s="2130"/>
      <c r="S14" s="2125"/>
      <c r="T14" s="2125"/>
      <c r="U14" s="2126"/>
      <c r="V14" s="2129"/>
      <c r="W14" s="2130"/>
      <c r="X14" s="2125"/>
      <c r="Y14" s="2125"/>
      <c r="Z14" s="2126"/>
      <c r="AA14" s="2127"/>
      <c r="AB14" s="2128"/>
      <c r="AC14" s="2125"/>
      <c r="AD14" s="2125"/>
      <c r="AE14" s="2126"/>
      <c r="AF14" s="2129"/>
      <c r="AG14" s="2130"/>
      <c r="AH14" s="2125"/>
      <c r="AI14" s="2125"/>
      <c r="AJ14" s="2126"/>
      <c r="AK14" s="2127"/>
      <c r="AL14" s="2128"/>
      <c r="AM14" s="2125"/>
      <c r="AN14" s="2125"/>
      <c r="AO14" s="2126"/>
      <c r="AP14" s="2129"/>
      <c r="AQ14" s="2130"/>
      <c r="AR14" s="2125"/>
      <c r="AS14" s="2125"/>
      <c r="AT14" s="2126"/>
      <c r="AU14" s="2127"/>
      <c r="AV14" s="2131" t="str">
        <f t="shared" si="0"/>
        <v/>
      </c>
      <c r="AW14" s="2132" t="str">
        <f t="shared" ref="AW14:AW23" si="1">IF(OR(ISNUMBER(G14),ISNUMBER(L14),ISNUMBER(Q14),ISNUMBER(V14),ISNUMBER(AA14),ISNUMBER(AF14),ISNUMBER(AK14),ISNUMBER(AP14),ISNUMBER(AU14)),SUM(G14,L14,Q14,V14,AA14,AF14,AK14,AP14,AU14),"")</f>
        <v/>
      </c>
      <c r="AX14" s="2044"/>
    </row>
    <row r="15" spans="1:50" s="1437" customFormat="1" ht="30" customHeight="1">
      <c r="A15" s="1424"/>
      <c r="B15" s="1479" t="s">
        <v>1468</v>
      </c>
      <c r="C15" s="2125"/>
      <c r="D15" s="2125"/>
      <c r="E15" s="2125"/>
      <c r="F15" s="2126"/>
      <c r="G15" s="2129"/>
      <c r="H15" s="2130"/>
      <c r="I15" s="2125"/>
      <c r="J15" s="2125"/>
      <c r="K15" s="2126"/>
      <c r="L15" s="2129"/>
      <c r="M15" s="2128"/>
      <c r="N15" s="2125"/>
      <c r="O15" s="2125"/>
      <c r="P15" s="2126"/>
      <c r="Q15" s="2129"/>
      <c r="R15" s="2130"/>
      <c r="S15" s="2125"/>
      <c r="T15" s="2125"/>
      <c r="U15" s="2126"/>
      <c r="V15" s="2129"/>
      <c r="W15" s="2130"/>
      <c r="X15" s="2125"/>
      <c r="Y15" s="2125"/>
      <c r="Z15" s="2126"/>
      <c r="AA15" s="2127"/>
      <c r="AB15" s="2128"/>
      <c r="AC15" s="2125"/>
      <c r="AD15" s="2125"/>
      <c r="AE15" s="2126"/>
      <c r="AF15" s="2129"/>
      <c r="AG15" s="2130"/>
      <c r="AH15" s="2125"/>
      <c r="AI15" s="2125"/>
      <c r="AJ15" s="2126"/>
      <c r="AK15" s="2127"/>
      <c r="AL15" s="2128"/>
      <c r="AM15" s="2125"/>
      <c r="AN15" s="2125"/>
      <c r="AO15" s="2126"/>
      <c r="AP15" s="2129"/>
      <c r="AQ15" s="2130"/>
      <c r="AR15" s="2125"/>
      <c r="AS15" s="2125"/>
      <c r="AT15" s="2126"/>
      <c r="AU15" s="2127"/>
      <c r="AV15" s="2131" t="str">
        <f t="shared" si="0"/>
        <v/>
      </c>
      <c r="AW15" s="2132" t="str">
        <f t="shared" si="1"/>
        <v/>
      </c>
      <c r="AX15" s="2044"/>
    </row>
    <row r="16" spans="1:50" s="1437" customFormat="1" ht="30" customHeight="1">
      <c r="A16" s="1424"/>
      <c r="B16" s="1479" t="s">
        <v>1469</v>
      </c>
      <c r="C16" s="2125"/>
      <c r="D16" s="2125"/>
      <c r="E16" s="2125"/>
      <c r="F16" s="2126"/>
      <c r="G16" s="2129"/>
      <c r="H16" s="2130"/>
      <c r="I16" s="2125"/>
      <c r="J16" s="2125"/>
      <c r="K16" s="2126"/>
      <c r="L16" s="2129"/>
      <c r="M16" s="2128"/>
      <c r="N16" s="2125"/>
      <c r="O16" s="2125"/>
      <c r="P16" s="2126"/>
      <c r="Q16" s="2129"/>
      <c r="R16" s="2130"/>
      <c r="S16" s="2125"/>
      <c r="T16" s="2125"/>
      <c r="U16" s="2126"/>
      <c r="V16" s="2129"/>
      <c r="W16" s="2130"/>
      <c r="X16" s="2125"/>
      <c r="Y16" s="2125"/>
      <c r="Z16" s="2126"/>
      <c r="AA16" s="2127"/>
      <c r="AB16" s="2128"/>
      <c r="AC16" s="2125"/>
      <c r="AD16" s="2125"/>
      <c r="AE16" s="2126"/>
      <c r="AF16" s="2129"/>
      <c r="AG16" s="2130"/>
      <c r="AH16" s="2125"/>
      <c r="AI16" s="2125"/>
      <c r="AJ16" s="2126"/>
      <c r="AK16" s="2127"/>
      <c r="AL16" s="2128"/>
      <c r="AM16" s="2125"/>
      <c r="AN16" s="2125"/>
      <c r="AO16" s="2126"/>
      <c r="AP16" s="2129"/>
      <c r="AQ16" s="2130"/>
      <c r="AR16" s="2125"/>
      <c r="AS16" s="2125"/>
      <c r="AT16" s="2126"/>
      <c r="AU16" s="2127"/>
      <c r="AV16" s="2131" t="str">
        <f t="shared" si="0"/>
        <v/>
      </c>
      <c r="AW16" s="2132" t="str">
        <f t="shared" si="1"/>
        <v/>
      </c>
      <c r="AX16" s="2044"/>
    </row>
    <row r="17" spans="1:50" s="1437" customFormat="1" ht="15" customHeight="1">
      <c r="A17" s="1424"/>
      <c r="B17" s="1479" t="s">
        <v>1470</v>
      </c>
      <c r="C17" s="2125"/>
      <c r="D17" s="2125"/>
      <c r="E17" s="2125"/>
      <c r="F17" s="2126"/>
      <c r="G17" s="2129"/>
      <c r="H17" s="2130"/>
      <c r="I17" s="2125"/>
      <c r="J17" s="2125"/>
      <c r="K17" s="2126"/>
      <c r="L17" s="2129"/>
      <c r="M17" s="2128"/>
      <c r="N17" s="2125"/>
      <c r="O17" s="2125"/>
      <c r="P17" s="2126"/>
      <c r="Q17" s="2129"/>
      <c r="R17" s="2130"/>
      <c r="S17" s="2125"/>
      <c r="T17" s="2125"/>
      <c r="U17" s="2126"/>
      <c r="V17" s="2129"/>
      <c r="W17" s="2130"/>
      <c r="X17" s="2125"/>
      <c r="Y17" s="2125"/>
      <c r="Z17" s="2126"/>
      <c r="AA17" s="2127"/>
      <c r="AB17" s="2128"/>
      <c r="AC17" s="2125"/>
      <c r="AD17" s="2125"/>
      <c r="AE17" s="2126"/>
      <c r="AF17" s="2129"/>
      <c r="AG17" s="2130"/>
      <c r="AH17" s="2125"/>
      <c r="AI17" s="2125"/>
      <c r="AJ17" s="2126"/>
      <c r="AK17" s="2127"/>
      <c r="AL17" s="2128"/>
      <c r="AM17" s="2125"/>
      <c r="AN17" s="2125"/>
      <c r="AO17" s="2126"/>
      <c r="AP17" s="2129"/>
      <c r="AQ17" s="2130"/>
      <c r="AR17" s="2125"/>
      <c r="AS17" s="2125"/>
      <c r="AT17" s="2126"/>
      <c r="AU17" s="2127"/>
      <c r="AV17" s="2131" t="str">
        <f t="shared" si="0"/>
        <v/>
      </c>
      <c r="AW17" s="2132" t="str">
        <f t="shared" si="1"/>
        <v/>
      </c>
      <c r="AX17" s="2044"/>
    </row>
    <row r="18" spans="1:50" s="1437" customFormat="1" ht="30" customHeight="1">
      <c r="A18" s="1424"/>
      <c r="B18" s="1479" t="s">
        <v>1471</v>
      </c>
      <c r="C18" s="2125"/>
      <c r="D18" s="2125"/>
      <c r="E18" s="2125"/>
      <c r="F18" s="2126"/>
      <c r="G18" s="2129"/>
      <c r="H18" s="2130"/>
      <c r="I18" s="2125"/>
      <c r="J18" s="2125"/>
      <c r="K18" s="2126"/>
      <c r="L18" s="2129"/>
      <c r="M18" s="2128"/>
      <c r="N18" s="2125"/>
      <c r="O18" s="2125"/>
      <c r="P18" s="2126"/>
      <c r="Q18" s="2129"/>
      <c r="R18" s="2130"/>
      <c r="S18" s="2125"/>
      <c r="T18" s="2125"/>
      <c r="U18" s="2126"/>
      <c r="V18" s="2129"/>
      <c r="W18" s="2130"/>
      <c r="X18" s="2125"/>
      <c r="Y18" s="2125"/>
      <c r="Z18" s="2126"/>
      <c r="AA18" s="2127"/>
      <c r="AB18" s="2128"/>
      <c r="AC18" s="2125"/>
      <c r="AD18" s="2125"/>
      <c r="AE18" s="2126"/>
      <c r="AF18" s="2129"/>
      <c r="AG18" s="2130"/>
      <c r="AH18" s="2125"/>
      <c r="AI18" s="2125"/>
      <c r="AJ18" s="2126"/>
      <c r="AK18" s="2127"/>
      <c r="AL18" s="2128"/>
      <c r="AM18" s="2125"/>
      <c r="AN18" s="2125"/>
      <c r="AO18" s="2126"/>
      <c r="AP18" s="2129"/>
      <c r="AQ18" s="2130"/>
      <c r="AR18" s="2125"/>
      <c r="AS18" s="2125"/>
      <c r="AT18" s="2126"/>
      <c r="AU18" s="2127"/>
      <c r="AV18" s="2131" t="str">
        <f t="shared" si="0"/>
        <v/>
      </c>
      <c r="AW18" s="2132" t="str">
        <f t="shared" si="1"/>
        <v/>
      </c>
      <c r="AX18" s="2044"/>
    </row>
    <row r="19" spans="1:50" s="1437" customFormat="1" ht="30" customHeight="1">
      <c r="A19" s="1424"/>
      <c r="B19" s="1479" t="s">
        <v>1466</v>
      </c>
      <c r="C19" s="2125"/>
      <c r="D19" s="2125"/>
      <c r="E19" s="2125"/>
      <c r="F19" s="2126"/>
      <c r="G19" s="2129"/>
      <c r="H19" s="2130"/>
      <c r="I19" s="2125"/>
      <c r="J19" s="2125"/>
      <c r="K19" s="2126"/>
      <c r="L19" s="2129"/>
      <c r="M19" s="2128"/>
      <c r="N19" s="2125"/>
      <c r="O19" s="2125"/>
      <c r="P19" s="2126"/>
      <c r="Q19" s="2129"/>
      <c r="R19" s="2130"/>
      <c r="S19" s="2125"/>
      <c r="T19" s="2125"/>
      <c r="U19" s="2126"/>
      <c r="V19" s="2129"/>
      <c r="W19" s="2130"/>
      <c r="X19" s="2125"/>
      <c r="Y19" s="2125"/>
      <c r="Z19" s="2126"/>
      <c r="AA19" s="2127"/>
      <c r="AB19" s="2128"/>
      <c r="AC19" s="2125"/>
      <c r="AD19" s="2125"/>
      <c r="AE19" s="2126"/>
      <c r="AF19" s="2129"/>
      <c r="AG19" s="2130"/>
      <c r="AH19" s="2125"/>
      <c r="AI19" s="2125"/>
      <c r="AJ19" s="2126"/>
      <c r="AK19" s="2127"/>
      <c r="AL19" s="2128"/>
      <c r="AM19" s="2125"/>
      <c r="AN19" s="2125"/>
      <c r="AO19" s="2126"/>
      <c r="AP19" s="2129"/>
      <c r="AQ19" s="2130"/>
      <c r="AR19" s="2125"/>
      <c r="AS19" s="2125"/>
      <c r="AT19" s="2126"/>
      <c r="AU19" s="2127"/>
      <c r="AV19" s="2131" t="str">
        <f t="shared" si="0"/>
        <v/>
      </c>
      <c r="AW19" s="2132" t="str">
        <f t="shared" si="1"/>
        <v/>
      </c>
      <c r="AX19" s="2044"/>
    </row>
    <row r="20" spans="1:50" s="1437" customFormat="1" ht="30" customHeight="1">
      <c r="A20" s="1424"/>
      <c r="B20" s="1444" t="s">
        <v>1465</v>
      </c>
      <c r="C20" s="2125"/>
      <c r="D20" s="2125"/>
      <c r="E20" s="2125"/>
      <c r="F20" s="2126"/>
      <c r="G20" s="2129"/>
      <c r="H20" s="2130"/>
      <c r="I20" s="2125"/>
      <c r="J20" s="2125"/>
      <c r="K20" s="2126"/>
      <c r="L20" s="2129"/>
      <c r="M20" s="2128"/>
      <c r="N20" s="2125"/>
      <c r="O20" s="2125"/>
      <c r="P20" s="2126"/>
      <c r="Q20" s="2129"/>
      <c r="R20" s="2130"/>
      <c r="S20" s="2125"/>
      <c r="T20" s="2125"/>
      <c r="U20" s="2126"/>
      <c r="V20" s="2129"/>
      <c r="W20" s="2130"/>
      <c r="X20" s="2125"/>
      <c r="Y20" s="2125"/>
      <c r="Z20" s="2126"/>
      <c r="AA20" s="2127"/>
      <c r="AB20" s="2128"/>
      <c r="AC20" s="2125"/>
      <c r="AD20" s="2125"/>
      <c r="AE20" s="2126"/>
      <c r="AF20" s="2129"/>
      <c r="AG20" s="2130"/>
      <c r="AH20" s="2125"/>
      <c r="AI20" s="2125"/>
      <c r="AJ20" s="2126"/>
      <c r="AK20" s="2127"/>
      <c r="AL20" s="2128"/>
      <c r="AM20" s="2125"/>
      <c r="AN20" s="2125"/>
      <c r="AO20" s="2126"/>
      <c r="AP20" s="2129"/>
      <c r="AQ20" s="2130"/>
      <c r="AR20" s="2125"/>
      <c r="AS20" s="2125"/>
      <c r="AT20" s="2126"/>
      <c r="AU20" s="2127"/>
      <c r="AV20" s="2131" t="str">
        <f t="shared" si="0"/>
        <v/>
      </c>
      <c r="AW20" s="2132" t="str">
        <f t="shared" si="1"/>
        <v/>
      </c>
      <c r="AX20" s="2044"/>
    </row>
    <row r="21" spans="1:50" s="1437" customFormat="1" ht="15" customHeight="1">
      <c r="A21" s="1424"/>
      <c r="B21" s="2064" t="s">
        <v>1464</v>
      </c>
      <c r="C21" s="2125"/>
      <c r="D21" s="2125"/>
      <c r="E21" s="2125"/>
      <c r="F21" s="2126"/>
      <c r="G21" s="2129"/>
      <c r="H21" s="2130"/>
      <c r="I21" s="2125"/>
      <c r="J21" s="2125"/>
      <c r="K21" s="2126"/>
      <c r="L21" s="2129"/>
      <c r="M21" s="2128"/>
      <c r="N21" s="2125"/>
      <c r="O21" s="2125"/>
      <c r="P21" s="2126"/>
      <c r="Q21" s="2129"/>
      <c r="R21" s="2130"/>
      <c r="S21" s="2125"/>
      <c r="T21" s="2125"/>
      <c r="U21" s="2126"/>
      <c r="V21" s="2129"/>
      <c r="W21" s="2130"/>
      <c r="X21" s="2125"/>
      <c r="Y21" s="2125"/>
      <c r="Z21" s="2126"/>
      <c r="AA21" s="2127"/>
      <c r="AB21" s="2128"/>
      <c r="AC21" s="2125"/>
      <c r="AD21" s="2125"/>
      <c r="AE21" s="2126"/>
      <c r="AF21" s="2129"/>
      <c r="AG21" s="2130"/>
      <c r="AH21" s="2125"/>
      <c r="AI21" s="2125"/>
      <c r="AJ21" s="2126"/>
      <c r="AK21" s="2127"/>
      <c r="AL21" s="2128"/>
      <c r="AM21" s="2125"/>
      <c r="AN21" s="2125"/>
      <c r="AO21" s="2126"/>
      <c r="AP21" s="2129"/>
      <c r="AQ21" s="2130"/>
      <c r="AR21" s="2125"/>
      <c r="AS21" s="2125"/>
      <c r="AT21" s="2126"/>
      <c r="AU21" s="2127"/>
      <c r="AV21" s="2131" t="str">
        <f t="shared" si="0"/>
        <v/>
      </c>
      <c r="AW21" s="2132" t="str">
        <f t="shared" si="1"/>
        <v/>
      </c>
      <c r="AX21" s="2044"/>
    </row>
    <row r="22" spans="1:50" s="1437" customFormat="1" ht="15" customHeight="1">
      <c r="A22" s="1424"/>
      <c r="B22" s="1479" t="s">
        <v>1451</v>
      </c>
      <c r="C22" s="2125"/>
      <c r="D22" s="2125"/>
      <c r="E22" s="2125"/>
      <c r="F22" s="2126"/>
      <c r="G22" s="2129"/>
      <c r="H22" s="2130"/>
      <c r="I22" s="2125"/>
      <c r="J22" s="2125"/>
      <c r="K22" s="2126"/>
      <c r="L22" s="2129"/>
      <c r="M22" s="2128"/>
      <c r="N22" s="2125"/>
      <c r="O22" s="2125"/>
      <c r="P22" s="2126"/>
      <c r="Q22" s="2129"/>
      <c r="R22" s="2130"/>
      <c r="S22" s="2125"/>
      <c r="T22" s="2125"/>
      <c r="U22" s="2126"/>
      <c r="V22" s="2129"/>
      <c r="W22" s="2130"/>
      <c r="X22" s="2125"/>
      <c r="Y22" s="2125"/>
      <c r="Z22" s="2126"/>
      <c r="AA22" s="2127"/>
      <c r="AB22" s="2128"/>
      <c r="AC22" s="2125"/>
      <c r="AD22" s="2125"/>
      <c r="AE22" s="2126"/>
      <c r="AF22" s="2129"/>
      <c r="AG22" s="2130"/>
      <c r="AH22" s="2125"/>
      <c r="AI22" s="2125"/>
      <c r="AJ22" s="2126"/>
      <c r="AK22" s="2127"/>
      <c r="AL22" s="2128"/>
      <c r="AM22" s="2125"/>
      <c r="AN22" s="2125"/>
      <c r="AO22" s="2126"/>
      <c r="AP22" s="2129"/>
      <c r="AQ22" s="2130"/>
      <c r="AR22" s="2125"/>
      <c r="AS22" s="2125"/>
      <c r="AT22" s="2126"/>
      <c r="AU22" s="2127"/>
      <c r="AV22" s="2131" t="str">
        <f t="shared" si="0"/>
        <v/>
      </c>
      <c r="AW22" s="2132" t="str">
        <f t="shared" si="1"/>
        <v/>
      </c>
      <c r="AX22" s="2044"/>
    </row>
    <row r="23" spans="1:50" s="1437" customFormat="1" ht="15" customHeight="1">
      <c r="A23" s="1424"/>
      <c r="B23" s="1479" t="s">
        <v>1452</v>
      </c>
      <c r="C23" s="2125"/>
      <c r="D23" s="2125"/>
      <c r="E23" s="2125"/>
      <c r="F23" s="2126"/>
      <c r="G23" s="2129"/>
      <c r="H23" s="2130"/>
      <c r="I23" s="2125"/>
      <c r="J23" s="2125"/>
      <c r="K23" s="2126"/>
      <c r="L23" s="2129"/>
      <c r="M23" s="2128"/>
      <c r="N23" s="2125"/>
      <c r="O23" s="2125"/>
      <c r="P23" s="2126"/>
      <c r="Q23" s="2129"/>
      <c r="R23" s="2130"/>
      <c r="S23" s="2125"/>
      <c r="T23" s="2125"/>
      <c r="U23" s="2126"/>
      <c r="V23" s="2129"/>
      <c r="W23" s="2130"/>
      <c r="X23" s="2125"/>
      <c r="Y23" s="2125"/>
      <c r="Z23" s="2126"/>
      <c r="AA23" s="2127"/>
      <c r="AB23" s="2128"/>
      <c r="AC23" s="2125"/>
      <c r="AD23" s="2125"/>
      <c r="AE23" s="2126"/>
      <c r="AF23" s="2129"/>
      <c r="AG23" s="2130"/>
      <c r="AH23" s="2125"/>
      <c r="AI23" s="2125"/>
      <c r="AJ23" s="2126"/>
      <c r="AK23" s="2127"/>
      <c r="AL23" s="2128"/>
      <c r="AM23" s="2125"/>
      <c r="AN23" s="2125"/>
      <c r="AO23" s="2126"/>
      <c r="AP23" s="2129"/>
      <c r="AQ23" s="2130"/>
      <c r="AR23" s="2125"/>
      <c r="AS23" s="2125"/>
      <c r="AT23" s="2126"/>
      <c r="AU23" s="2127"/>
      <c r="AV23" s="2131" t="str">
        <f t="shared" si="0"/>
        <v/>
      </c>
      <c r="AW23" s="2132" t="str">
        <f t="shared" si="1"/>
        <v/>
      </c>
      <c r="AX23" s="2044"/>
    </row>
    <row r="24" spans="1:50" s="1437" customFormat="1" ht="15" customHeight="1">
      <c r="A24" s="1424"/>
      <c r="B24" s="1479" t="s">
        <v>1453</v>
      </c>
      <c r="C24" s="2125"/>
      <c r="D24" s="2125"/>
      <c r="E24" s="2125"/>
      <c r="F24" s="2126"/>
      <c r="G24" s="2098"/>
      <c r="H24" s="2130"/>
      <c r="I24" s="2125"/>
      <c r="J24" s="2125"/>
      <c r="K24" s="2126"/>
      <c r="L24" s="2098"/>
      <c r="M24" s="2128"/>
      <c r="N24" s="2125"/>
      <c r="O24" s="2125"/>
      <c r="P24" s="2126"/>
      <c r="Q24" s="2098"/>
      <c r="R24" s="2130"/>
      <c r="S24" s="2125"/>
      <c r="T24" s="2125"/>
      <c r="U24" s="2126"/>
      <c r="V24" s="2098"/>
      <c r="W24" s="2130"/>
      <c r="X24" s="2125"/>
      <c r="Y24" s="2125"/>
      <c r="Z24" s="2126"/>
      <c r="AA24" s="1867"/>
      <c r="AB24" s="2128"/>
      <c r="AC24" s="2125"/>
      <c r="AD24" s="2125"/>
      <c r="AE24" s="2126"/>
      <c r="AF24" s="2098"/>
      <c r="AG24" s="2130"/>
      <c r="AH24" s="2125"/>
      <c r="AI24" s="2125"/>
      <c r="AJ24" s="2126"/>
      <c r="AK24" s="1867"/>
      <c r="AL24" s="2128"/>
      <c r="AM24" s="2125"/>
      <c r="AN24" s="2125"/>
      <c r="AO24" s="2126"/>
      <c r="AP24" s="2098"/>
      <c r="AQ24" s="2130"/>
      <c r="AR24" s="2125"/>
      <c r="AS24" s="2125"/>
      <c r="AT24" s="2126"/>
      <c r="AU24" s="1867"/>
      <c r="AV24" s="2133" t="str">
        <f t="shared" si="0"/>
        <v/>
      </c>
      <c r="AW24" s="2132" t="str">
        <f>IF(OR(ISNUMBER(G24),ISNUMBER(L24),ISNUMBER(Q24),ISNUMBER(V24),ISNUMBER(AA24),ISNUMBER(AF24),ISNUMBER(AK24),ISNUMBER(AP24),ISNUMBER(AU24)),SUM(G24,L24,Q24,V24,AA24,AF24,AK24,AP24,AU24),"")</f>
        <v/>
      </c>
      <c r="AX24" s="2044"/>
    </row>
    <row r="25" spans="1:50" s="1437" customFormat="1" ht="30" customHeight="1">
      <c r="A25" s="1424"/>
      <c r="B25" s="1445" t="s">
        <v>1454</v>
      </c>
      <c r="C25" s="2134"/>
      <c r="D25" s="2134"/>
      <c r="E25" s="2134"/>
      <c r="F25" s="2126"/>
      <c r="G25" s="2129"/>
      <c r="H25" s="2136"/>
      <c r="I25" s="2134"/>
      <c r="J25" s="2134"/>
      <c r="K25" s="2126"/>
      <c r="L25" s="2129"/>
      <c r="M25" s="2135"/>
      <c r="N25" s="2134"/>
      <c r="O25" s="2134"/>
      <c r="P25" s="2126"/>
      <c r="Q25" s="2129"/>
      <c r="R25" s="2136"/>
      <c r="S25" s="2134"/>
      <c r="T25" s="2134"/>
      <c r="U25" s="2126"/>
      <c r="V25" s="2129"/>
      <c r="W25" s="2136"/>
      <c r="X25" s="2134"/>
      <c r="Y25" s="2134"/>
      <c r="Z25" s="2126"/>
      <c r="AA25" s="2127"/>
      <c r="AB25" s="2135"/>
      <c r="AC25" s="2134"/>
      <c r="AD25" s="2134"/>
      <c r="AE25" s="2126"/>
      <c r="AF25" s="2129"/>
      <c r="AG25" s="2136"/>
      <c r="AH25" s="2134"/>
      <c r="AI25" s="2134"/>
      <c r="AJ25" s="2126"/>
      <c r="AK25" s="2127"/>
      <c r="AL25" s="2135"/>
      <c r="AM25" s="2134"/>
      <c r="AN25" s="2134"/>
      <c r="AO25" s="2126"/>
      <c r="AP25" s="2129"/>
      <c r="AQ25" s="2136"/>
      <c r="AR25" s="2134"/>
      <c r="AS25" s="2134"/>
      <c r="AT25" s="2126"/>
      <c r="AU25" s="2127"/>
      <c r="AV25" s="1707">
        <f>COUNTA(C25:E25,H25:J25,M25:O25,R25:T25,W25:Y25,AB25:AD25,AG25:AI25,AL25:AN25,AQ25:AS25)+SUM(F25,K25,P25,U25,Z25,AE25,AJ25,AO25,AT25)</f>
        <v>0</v>
      </c>
      <c r="AW25" s="2137" t="str">
        <f>IF(OR(ISNUMBER(G25),ISNUMBER(L25),ISNUMBER(Q25),ISNUMBER(V25),ISNUMBER(AA25),ISNUMBER(AF25),ISNUMBER(AK25),ISNUMBER(AP25),ISNUMBER(AU25)),SUM(G25,L25,Q25,V25,AA25,AF25,AK25,AP25,AU25),"")</f>
        <v/>
      </c>
      <c r="AX25" s="2044"/>
    </row>
    <row r="26" spans="1:50" s="1437" customFormat="1" ht="30" customHeight="1">
      <c r="A26" s="1424"/>
      <c r="B26" s="1479" t="s">
        <v>1859</v>
      </c>
      <c r="C26" s="2125"/>
      <c r="D26" s="2125"/>
      <c r="E26" s="2125"/>
      <c r="F26" s="2126"/>
      <c r="G26" s="2129"/>
      <c r="H26" s="2130"/>
      <c r="I26" s="2125"/>
      <c r="J26" s="2125"/>
      <c r="K26" s="2126"/>
      <c r="L26" s="2129"/>
      <c r="M26" s="2128"/>
      <c r="N26" s="2125"/>
      <c r="O26" s="2125"/>
      <c r="P26" s="2126"/>
      <c r="Q26" s="2129"/>
      <c r="R26" s="2130"/>
      <c r="S26" s="2125"/>
      <c r="T26" s="2125"/>
      <c r="U26" s="2126"/>
      <c r="V26" s="2129"/>
      <c r="W26" s="2130"/>
      <c r="X26" s="2125"/>
      <c r="Y26" s="2125"/>
      <c r="Z26" s="2126"/>
      <c r="AA26" s="2127"/>
      <c r="AB26" s="2128"/>
      <c r="AC26" s="2125"/>
      <c r="AD26" s="2125"/>
      <c r="AE26" s="2126"/>
      <c r="AF26" s="2129"/>
      <c r="AG26" s="2130"/>
      <c r="AH26" s="2125"/>
      <c r="AI26" s="2125"/>
      <c r="AJ26" s="2126"/>
      <c r="AK26" s="2127"/>
      <c r="AL26" s="2128"/>
      <c r="AM26" s="2125"/>
      <c r="AN26" s="2125"/>
      <c r="AO26" s="2126"/>
      <c r="AP26" s="2129"/>
      <c r="AQ26" s="2130"/>
      <c r="AR26" s="2125"/>
      <c r="AS26" s="2125"/>
      <c r="AT26" s="2126"/>
      <c r="AU26" s="2127"/>
      <c r="AV26" s="1707" t="str">
        <f t="shared" si="0"/>
        <v/>
      </c>
      <c r="AW26" s="2137" t="str">
        <f>IF(OR(ISNUMBER(G26),ISNUMBER(L26),ISNUMBER(Q26),ISNUMBER(V26),ISNUMBER(AA26),ISNUMBER(AF26),ISNUMBER(AK26),ISNUMBER(AP26),ISNUMBER(AU26)),SUM(G26,L26,Q26,V26,AA26,AF26,AK26,AP26,AU26),"")</f>
        <v/>
      </c>
      <c r="AX26" s="2044"/>
    </row>
    <row r="27" spans="1:50" s="1437" customFormat="1" ht="30" customHeight="1">
      <c r="A27" s="1424"/>
      <c r="B27" s="1479" t="s">
        <v>1806</v>
      </c>
      <c r="C27" s="2138"/>
      <c r="D27" s="2138"/>
      <c r="E27" s="2138"/>
      <c r="F27" s="2138"/>
      <c r="G27" s="2141"/>
      <c r="H27" s="2142"/>
      <c r="I27" s="2138"/>
      <c r="J27" s="2138"/>
      <c r="K27" s="2138"/>
      <c r="L27" s="2141"/>
      <c r="M27" s="2140"/>
      <c r="N27" s="2138"/>
      <c r="O27" s="2138"/>
      <c r="P27" s="2138"/>
      <c r="Q27" s="2141"/>
      <c r="R27" s="2142"/>
      <c r="S27" s="2138"/>
      <c r="T27" s="2138"/>
      <c r="U27" s="2138"/>
      <c r="V27" s="2141"/>
      <c r="W27" s="2142"/>
      <c r="X27" s="2138"/>
      <c r="Y27" s="2138"/>
      <c r="Z27" s="2138"/>
      <c r="AA27" s="2139"/>
      <c r="AB27" s="2140"/>
      <c r="AC27" s="2138"/>
      <c r="AD27" s="2138"/>
      <c r="AE27" s="2138"/>
      <c r="AF27" s="2141"/>
      <c r="AG27" s="2142"/>
      <c r="AH27" s="2138"/>
      <c r="AI27" s="2138"/>
      <c r="AJ27" s="2138"/>
      <c r="AK27" s="2139"/>
      <c r="AL27" s="2140"/>
      <c r="AM27" s="2138"/>
      <c r="AN27" s="2138"/>
      <c r="AO27" s="2138"/>
      <c r="AP27" s="2141"/>
      <c r="AQ27" s="2142"/>
      <c r="AR27" s="2138"/>
      <c r="AS27" s="2138"/>
      <c r="AT27" s="2138"/>
      <c r="AU27" s="2139"/>
      <c r="AV27" s="2143"/>
      <c r="AW27" s="2144"/>
      <c r="AX27" s="2044"/>
    </row>
    <row r="28" spans="1:50" s="1437" customFormat="1" ht="30" customHeight="1">
      <c r="A28" s="1424"/>
      <c r="B28" s="2065" t="s">
        <v>1860</v>
      </c>
      <c r="C28" s="2134"/>
      <c r="D28" s="2134"/>
      <c r="E28" s="2134"/>
      <c r="F28" s="2126"/>
      <c r="G28" s="2129"/>
      <c r="H28" s="2136"/>
      <c r="I28" s="2134"/>
      <c r="J28" s="2134"/>
      <c r="K28" s="2126"/>
      <c r="L28" s="2129"/>
      <c r="M28" s="2135"/>
      <c r="N28" s="2134"/>
      <c r="O28" s="2134"/>
      <c r="P28" s="2126"/>
      <c r="Q28" s="2129"/>
      <c r="R28" s="2136"/>
      <c r="S28" s="2134"/>
      <c r="T28" s="2134"/>
      <c r="U28" s="2126"/>
      <c r="V28" s="2129"/>
      <c r="W28" s="2136"/>
      <c r="X28" s="2134"/>
      <c r="Y28" s="2134"/>
      <c r="Z28" s="2126"/>
      <c r="AA28" s="2127"/>
      <c r="AB28" s="2135"/>
      <c r="AC28" s="2134"/>
      <c r="AD28" s="2134"/>
      <c r="AE28" s="2126"/>
      <c r="AF28" s="2129"/>
      <c r="AG28" s="2136"/>
      <c r="AH28" s="2134"/>
      <c r="AI28" s="2134"/>
      <c r="AJ28" s="2126"/>
      <c r="AK28" s="2127"/>
      <c r="AL28" s="2135"/>
      <c r="AM28" s="2134"/>
      <c r="AN28" s="2134"/>
      <c r="AO28" s="2126"/>
      <c r="AP28" s="2129"/>
      <c r="AQ28" s="2136"/>
      <c r="AR28" s="2134"/>
      <c r="AS28" s="2134"/>
      <c r="AT28" s="2126"/>
      <c r="AU28" s="2127"/>
      <c r="AV28" s="1707">
        <f>COUNTA(C28:E28,H28:J28,M28:O28,R28:T28,W28:Y28,AB28:AD28,AG28:AI28,AL28:AN28,AQ28:AS28)+SUM(F28,K28,P28,U28,Z28,AE28,AJ28,AO28,AT28)</f>
        <v>0</v>
      </c>
      <c r="AW28" s="2137" t="str">
        <f>IF(OR(ISNUMBER(G28),ISNUMBER(L28),ISNUMBER(Q28),ISNUMBER(V28),ISNUMBER(AA28),ISNUMBER(AF28),ISNUMBER(AK28),ISNUMBER(AP28),ISNUMBER(AU28)),SUM(G28,L28,Q28,V28,AA28,AF28,AK28,AP28,AU28),"")</f>
        <v/>
      </c>
      <c r="AX28" s="2044"/>
    </row>
    <row r="29" spans="1:50" s="1437" customFormat="1" ht="15" customHeight="1">
      <c r="A29" s="1424"/>
      <c r="B29" s="2335" t="s">
        <v>1861</v>
      </c>
      <c r="C29" s="2138"/>
      <c r="D29" s="2138"/>
      <c r="E29" s="2138"/>
      <c r="F29" s="2126"/>
      <c r="G29" s="2129"/>
      <c r="H29" s="2142"/>
      <c r="I29" s="2138"/>
      <c r="J29" s="2138"/>
      <c r="K29" s="2126"/>
      <c r="L29" s="2129"/>
      <c r="M29" s="2140"/>
      <c r="N29" s="2138"/>
      <c r="O29" s="2138"/>
      <c r="P29" s="2126"/>
      <c r="Q29" s="2129"/>
      <c r="R29" s="2142"/>
      <c r="S29" s="2138"/>
      <c r="T29" s="2138"/>
      <c r="U29" s="2126"/>
      <c r="V29" s="2129"/>
      <c r="W29" s="2138"/>
      <c r="X29" s="2138"/>
      <c r="Y29" s="2138"/>
      <c r="Z29" s="2126"/>
      <c r="AA29" s="2127"/>
      <c r="AB29" s="2140"/>
      <c r="AC29" s="2138"/>
      <c r="AD29" s="2138"/>
      <c r="AE29" s="2126"/>
      <c r="AF29" s="2129"/>
      <c r="AG29" s="2138"/>
      <c r="AH29" s="2138"/>
      <c r="AI29" s="2138"/>
      <c r="AJ29" s="2126"/>
      <c r="AK29" s="2129"/>
      <c r="AL29" s="2142"/>
      <c r="AM29" s="2138"/>
      <c r="AN29" s="2138"/>
      <c r="AO29" s="2126"/>
      <c r="AP29" s="2129"/>
      <c r="AQ29" s="2138"/>
      <c r="AR29" s="2138"/>
      <c r="AS29" s="2138"/>
      <c r="AT29" s="2126"/>
      <c r="AU29" s="2127"/>
      <c r="AV29" s="1707">
        <f>COUNTA(C29:E29,H29:J29,M29:O29,R29:T29,W29:Y29,AB29:AD29,AG29:AI29,AL29:AN29,AQ29:AS29)+SUM(F29,K29,P29,U29,Z29,AE29,AJ29,AO29,AT29)</f>
        <v>0</v>
      </c>
      <c r="AW29" s="2137" t="str">
        <f t="shared" ref="AW29:AW31" si="2">IF(OR(ISNUMBER(G29),ISNUMBER(L29),ISNUMBER(Q29),ISNUMBER(V29),ISNUMBER(AA29),ISNUMBER(AF29),ISNUMBER(AK29),ISNUMBER(AP29),ISNUMBER(AU29)),SUM(G29,L29,Q29,V29,AA29,AF29,AK29,AP29,AU29),"")</f>
        <v/>
      </c>
      <c r="AX29" s="2044"/>
    </row>
    <row r="30" spans="1:50" s="1437" customFormat="1" ht="60" customHeight="1">
      <c r="A30" s="1424"/>
      <c r="B30" s="2145" t="s">
        <v>1872</v>
      </c>
      <c r="C30" s="2138"/>
      <c r="D30" s="2138"/>
      <c r="E30" s="2138"/>
      <c r="F30" s="2126"/>
      <c r="G30" s="2129"/>
      <c r="H30" s="2142"/>
      <c r="I30" s="2138"/>
      <c r="J30" s="2138"/>
      <c r="K30" s="2126"/>
      <c r="L30" s="2129"/>
      <c r="M30" s="2140"/>
      <c r="N30" s="2138"/>
      <c r="O30" s="2138"/>
      <c r="P30" s="2126"/>
      <c r="Q30" s="2129"/>
      <c r="R30" s="2142"/>
      <c r="S30" s="2138"/>
      <c r="T30" s="2138"/>
      <c r="U30" s="2126"/>
      <c r="V30" s="2129"/>
      <c r="W30" s="2140"/>
      <c r="X30" s="2138"/>
      <c r="Y30" s="2138"/>
      <c r="Z30" s="2126"/>
      <c r="AA30" s="2127"/>
      <c r="AB30" s="2140"/>
      <c r="AC30" s="2138"/>
      <c r="AD30" s="2138"/>
      <c r="AE30" s="2126"/>
      <c r="AF30" s="2129"/>
      <c r="AG30" s="2140"/>
      <c r="AH30" s="2138"/>
      <c r="AI30" s="2138"/>
      <c r="AJ30" s="2126"/>
      <c r="AK30" s="2127"/>
      <c r="AL30" s="2140"/>
      <c r="AM30" s="2138"/>
      <c r="AN30" s="2138"/>
      <c r="AO30" s="2126"/>
      <c r="AP30" s="2129"/>
      <c r="AQ30" s="2140"/>
      <c r="AR30" s="2138"/>
      <c r="AS30" s="2138"/>
      <c r="AT30" s="2126"/>
      <c r="AU30" s="2127"/>
      <c r="AV30" s="1707">
        <f>COUNTA(C30:E30,H30:J30,M30:O30,R30:T30,W30:Y30,AB30:AD30,AG30:AI30,AL30:AN30,AQ30:AS30)+SUM(F30,K30,P30,U30,Z30,AE30,AJ30,AO30,AT30)</f>
        <v>0</v>
      </c>
      <c r="AW30" s="2137" t="str">
        <f t="shared" si="2"/>
        <v/>
      </c>
      <c r="AX30" s="2044"/>
    </row>
    <row r="31" spans="1:50" s="1437" customFormat="1" ht="60" customHeight="1">
      <c r="A31" s="1424"/>
      <c r="B31" s="2345" t="s">
        <v>1862</v>
      </c>
      <c r="C31" s="2153"/>
      <c r="D31" s="2153"/>
      <c r="E31" s="2153"/>
      <c r="F31" s="2346"/>
      <c r="G31" s="2347"/>
      <c r="H31" s="2157"/>
      <c r="I31" s="2153"/>
      <c r="J31" s="2153"/>
      <c r="K31" s="2346"/>
      <c r="L31" s="2347"/>
      <c r="M31" s="2155"/>
      <c r="N31" s="2153"/>
      <c r="O31" s="2153"/>
      <c r="P31" s="2346"/>
      <c r="Q31" s="2347"/>
      <c r="R31" s="2157"/>
      <c r="S31" s="2153"/>
      <c r="T31" s="2153"/>
      <c r="U31" s="2346"/>
      <c r="V31" s="2347"/>
      <c r="W31" s="2155"/>
      <c r="X31" s="2153"/>
      <c r="Y31" s="2153"/>
      <c r="Z31" s="2346"/>
      <c r="AA31" s="2348"/>
      <c r="AB31" s="2155"/>
      <c r="AC31" s="2153"/>
      <c r="AD31" s="2153"/>
      <c r="AE31" s="2346"/>
      <c r="AF31" s="2347"/>
      <c r="AG31" s="2155"/>
      <c r="AH31" s="2153"/>
      <c r="AI31" s="2153"/>
      <c r="AJ31" s="2346"/>
      <c r="AK31" s="2348"/>
      <c r="AL31" s="2155"/>
      <c r="AM31" s="2153"/>
      <c r="AN31" s="2153"/>
      <c r="AO31" s="2346"/>
      <c r="AP31" s="2347"/>
      <c r="AQ31" s="2155"/>
      <c r="AR31" s="2153"/>
      <c r="AS31" s="2153"/>
      <c r="AT31" s="2346"/>
      <c r="AU31" s="2348"/>
      <c r="AV31" s="1923">
        <f>COUNTA(C31:E31,H31:J31,M31:O31,R31:T31,W31:Y31,AB31:AD31,AG31:AI31,AL31:AN31,AQ31:AS31)+SUM(F31,K31,P31,U31,Z31,AE31,AJ31,AO31,AT31)</f>
        <v>0</v>
      </c>
      <c r="AW31" s="2349" t="str">
        <f t="shared" si="2"/>
        <v/>
      </c>
    </row>
    <row r="32" spans="1:50" s="1437" customFormat="1" ht="15" customHeight="1">
      <c r="A32" s="1424"/>
      <c r="B32" s="1976" t="s">
        <v>1807</v>
      </c>
      <c r="C32" s="2118"/>
      <c r="D32" s="2118"/>
      <c r="E32" s="2118"/>
      <c r="F32" s="2118"/>
      <c r="G32" s="2343"/>
      <c r="H32" s="2122"/>
      <c r="I32" s="2118"/>
      <c r="J32" s="2118"/>
      <c r="K32" s="2118"/>
      <c r="L32" s="2343"/>
      <c r="M32" s="2120"/>
      <c r="N32" s="2118"/>
      <c r="O32" s="2118"/>
      <c r="P32" s="2118"/>
      <c r="Q32" s="2343"/>
      <c r="R32" s="2122"/>
      <c r="S32" s="2118"/>
      <c r="T32" s="2118"/>
      <c r="U32" s="2118"/>
      <c r="V32" s="2343"/>
      <c r="W32" s="2122"/>
      <c r="X32" s="2118"/>
      <c r="Y32" s="2118"/>
      <c r="Z32" s="2118"/>
      <c r="AA32" s="2344"/>
      <c r="AB32" s="2120"/>
      <c r="AC32" s="2118"/>
      <c r="AD32" s="2118"/>
      <c r="AE32" s="2118"/>
      <c r="AF32" s="2343"/>
      <c r="AG32" s="2122"/>
      <c r="AH32" s="2118"/>
      <c r="AI32" s="2118"/>
      <c r="AJ32" s="2118"/>
      <c r="AK32" s="2344"/>
      <c r="AL32" s="2120"/>
      <c r="AM32" s="2118"/>
      <c r="AN32" s="2118"/>
      <c r="AO32" s="2118"/>
      <c r="AP32" s="2343"/>
      <c r="AQ32" s="2122"/>
      <c r="AR32" s="2118"/>
      <c r="AS32" s="2118"/>
      <c r="AT32" s="2118"/>
      <c r="AU32" s="2344"/>
      <c r="AV32" s="2120"/>
      <c r="AW32" s="2119"/>
      <c r="AX32" s="2044"/>
    </row>
    <row r="33" spans="1:50" s="1437" customFormat="1" ht="45" customHeight="1">
      <c r="A33" s="1424"/>
      <c r="B33" s="1440" t="s">
        <v>1801</v>
      </c>
      <c r="C33" s="2138"/>
      <c r="D33" s="2138"/>
      <c r="E33" s="2138"/>
      <c r="F33" s="2138"/>
      <c r="G33" s="2141"/>
      <c r="H33" s="2142"/>
      <c r="I33" s="2138"/>
      <c r="J33" s="2138"/>
      <c r="K33" s="2138"/>
      <c r="L33" s="2141"/>
      <c r="M33" s="2140"/>
      <c r="N33" s="2138"/>
      <c r="O33" s="2138"/>
      <c r="P33" s="2138"/>
      <c r="Q33" s="2141"/>
      <c r="R33" s="2142"/>
      <c r="S33" s="2138"/>
      <c r="T33" s="2138"/>
      <c r="U33" s="2138"/>
      <c r="V33" s="2141"/>
      <c r="W33" s="2142"/>
      <c r="X33" s="2138"/>
      <c r="Y33" s="2138"/>
      <c r="Z33" s="2138"/>
      <c r="AA33" s="2139"/>
      <c r="AB33" s="2140"/>
      <c r="AC33" s="2138"/>
      <c r="AD33" s="2138"/>
      <c r="AE33" s="2138"/>
      <c r="AF33" s="2141"/>
      <c r="AG33" s="2142"/>
      <c r="AH33" s="2138"/>
      <c r="AI33" s="2138"/>
      <c r="AJ33" s="2138"/>
      <c r="AK33" s="2139"/>
      <c r="AL33" s="2140"/>
      <c r="AM33" s="2138"/>
      <c r="AN33" s="2138"/>
      <c r="AO33" s="2138"/>
      <c r="AP33" s="2141"/>
      <c r="AQ33" s="2142"/>
      <c r="AR33" s="2138"/>
      <c r="AS33" s="2138"/>
      <c r="AT33" s="2138"/>
      <c r="AU33" s="2139"/>
      <c r="AV33" s="2146"/>
      <c r="AW33" s="2139"/>
      <c r="AX33" s="2044"/>
    </row>
    <row r="34" spans="1:50" s="1437" customFormat="1" ht="30" customHeight="1">
      <c r="A34" s="1424"/>
      <c r="B34" s="2336" t="s">
        <v>1802</v>
      </c>
      <c r="C34" s="2147"/>
      <c r="D34" s="2147"/>
      <c r="E34" s="2147"/>
      <c r="F34" s="2147"/>
      <c r="G34" s="2150"/>
      <c r="H34" s="2151"/>
      <c r="I34" s="2147"/>
      <c r="J34" s="2147"/>
      <c r="K34" s="2147"/>
      <c r="L34" s="2150"/>
      <c r="M34" s="2149"/>
      <c r="N34" s="2147"/>
      <c r="O34" s="2147"/>
      <c r="P34" s="2147"/>
      <c r="Q34" s="2150"/>
      <c r="R34" s="2151"/>
      <c r="S34" s="2147"/>
      <c r="T34" s="2147"/>
      <c r="U34" s="2147"/>
      <c r="V34" s="2150"/>
      <c r="W34" s="2151"/>
      <c r="X34" s="2147"/>
      <c r="Y34" s="2147"/>
      <c r="Z34" s="2147"/>
      <c r="AA34" s="2148"/>
      <c r="AB34" s="2149"/>
      <c r="AC34" s="2147"/>
      <c r="AD34" s="2147"/>
      <c r="AE34" s="2147"/>
      <c r="AF34" s="2150"/>
      <c r="AG34" s="2151"/>
      <c r="AH34" s="2147"/>
      <c r="AI34" s="2147"/>
      <c r="AJ34" s="2147"/>
      <c r="AK34" s="2148"/>
      <c r="AL34" s="2149"/>
      <c r="AM34" s="2147"/>
      <c r="AN34" s="2147"/>
      <c r="AO34" s="2147"/>
      <c r="AP34" s="2150"/>
      <c r="AQ34" s="2151"/>
      <c r="AR34" s="2147"/>
      <c r="AS34" s="2147"/>
      <c r="AT34" s="2147"/>
      <c r="AU34" s="2148"/>
      <c r="AV34" s="2152"/>
      <c r="AW34" s="2148"/>
      <c r="AX34" s="2044"/>
    </row>
    <row r="35" spans="1:50" s="1437" customFormat="1" ht="45" customHeight="1">
      <c r="A35" s="1424"/>
      <c r="B35" s="2066" t="s">
        <v>1803</v>
      </c>
      <c r="C35" s="2125"/>
      <c r="D35" s="2125"/>
      <c r="E35" s="2125"/>
      <c r="F35" s="2390"/>
      <c r="G35" s="2129"/>
      <c r="H35" s="2130"/>
      <c r="I35" s="2125"/>
      <c r="J35" s="2125"/>
      <c r="K35" s="2390"/>
      <c r="L35" s="2129"/>
      <c r="M35" s="2128"/>
      <c r="N35" s="2125"/>
      <c r="O35" s="2125"/>
      <c r="P35" s="2390"/>
      <c r="Q35" s="2129"/>
      <c r="R35" s="2130"/>
      <c r="S35" s="2125"/>
      <c r="T35" s="2125"/>
      <c r="U35" s="2390"/>
      <c r="V35" s="2129"/>
      <c r="W35" s="2130"/>
      <c r="X35" s="2125"/>
      <c r="Y35" s="2125"/>
      <c r="Z35" s="2390"/>
      <c r="AA35" s="2129"/>
      <c r="AB35" s="2128"/>
      <c r="AC35" s="2125"/>
      <c r="AD35" s="2125"/>
      <c r="AE35" s="2390"/>
      <c r="AF35" s="2129"/>
      <c r="AG35" s="2130"/>
      <c r="AH35" s="2125"/>
      <c r="AI35" s="2125"/>
      <c r="AJ35" s="2390"/>
      <c r="AK35" s="2129"/>
      <c r="AL35" s="2128"/>
      <c r="AM35" s="2125"/>
      <c r="AN35" s="2125"/>
      <c r="AO35" s="2390"/>
      <c r="AP35" s="2129"/>
      <c r="AQ35" s="2130"/>
      <c r="AR35" s="2125"/>
      <c r="AS35" s="2125"/>
      <c r="AT35" s="2390"/>
      <c r="AU35" s="2129"/>
      <c r="AV35" s="1707">
        <f>COUNTIF(C35:E35, "Yes")+COUNTIF(H35:J35, "Yes")+COUNTIF(M35:O35, "Yes")+COUNTIF(R35:T35, "Yes")+COUNTIF(W35:Y35, "Yes")+COUNTIF(AB35:AD35, "Yes")+COUNTIF(AG35:AI35, "Yes")+COUNTIF(AL35:AN35, "Yes")+COUNTIF(AQ35:AS35, "Yes")+SUM(F35,K35,P35,U35,Z35,AE35,AJ35,AO35,AT35)</f>
        <v>0</v>
      </c>
      <c r="AW35" s="2132" t="str">
        <f>IF(OR(ISNUMBER(G35),ISNUMBER(L35),ISNUMBER(Q35),ISNUMBER(V35),ISNUMBER(AA35),ISNUMBER(AF35),ISNUMBER(AK35),ISNUMBER(AP35),ISNUMBER(AU35)),SUM(G35,L35,Q35,V35,AA35,AF35,AK35,AP35,AU35),"")</f>
        <v/>
      </c>
      <c r="AX35" s="2044"/>
    </row>
    <row r="36" spans="1:50" s="1437" customFormat="1" ht="45" customHeight="1">
      <c r="A36" s="1424"/>
      <c r="B36" s="1441" t="s">
        <v>1455</v>
      </c>
      <c r="C36" s="2138"/>
      <c r="D36" s="2138"/>
      <c r="E36" s="2138"/>
      <c r="F36" s="2138"/>
      <c r="G36" s="2141"/>
      <c r="H36" s="2142"/>
      <c r="I36" s="2138"/>
      <c r="J36" s="2138"/>
      <c r="K36" s="2138"/>
      <c r="L36" s="2141"/>
      <c r="M36" s="2140"/>
      <c r="N36" s="2138"/>
      <c r="O36" s="2138"/>
      <c r="P36" s="2138"/>
      <c r="Q36" s="2141"/>
      <c r="R36" s="2142"/>
      <c r="S36" s="2138"/>
      <c r="T36" s="2138"/>
      <c r="U36" s="2138"/>
      <c r="V36" s="2141"/>
      <c r="W36" s="2142"/>
      <c r="X36" s="2138"/>
      <c r="Y36" s="2138"/>
      <c r="Z36" s="2138"/>
      <c r="AA36" s="2139"/>
      <c r="AB36" s="2140"/>
      <c r="AC36" s="2138"/>
      <c r="AD36" s="2138"/>
      <c r="AE36" s="2138"/>
      <c r="AF36" s="2141"/>
      <c r="AG36" s="2142"/>
      <c r="AH36" s="2138"/>
      <c r="AI36" s="2138"/>
      <c r="AJ36" s="2138"/>
      <c r="AK36" s="2139"/>
      <c r="AL36" s="2140"/>
      <c r="AM36" s="2138"/>
      <c r="AN36" s="2138"/>
      <c r="AO36" s="2138"/>
      <c r="AP36" s="2141"/>
      <c r="AQ36" s="2142"/>
      <c r="AR36" s="2138"/>
      <c r="AS36" s="2138"/>
      <c r="AT36" s="2138"/>
      <c r="AU36" s="2139"/>
      <c r="AV36" s="2146"/>
      <c r="AW36" s="2139"/>
      <c r="AX36" s="2044"/>
    </row>
    <row r="37" spans="1:50" s="1437" customFormat="1" ht="45" customHeight="1">
      <c r="A37" s="1424"/>
      <c r="B37" s="1447" t="s">
        <v>1456</v>
      </c>
      <c r="C37" s="2153"/>
      <c r="D37" s="2153"/>
      <c r="E37" s="2153"/>
      <c r="F37" s="2153"/>
      <c r="G37" s="2156"/>
      <c r="H37" s="2157"/>
      <c r="I37" s="2153"/>
      <c r="J37" s="2153"/>
      <c r="K37" s="2153"/>
      <c r="L37" s="2156"/>
      <c r="M37" s="2155"/>
      <c r="N37" s="2153"/>
      <c r="O37" s="2153"/>
      <c r="P37" s="2153"/>
      <c r="Q37" s="2156"/>
      <c r="R37" s="2157"/>
      <c r="S37" s="2153"/>
      <c r="T37" s="2153"/>
      <c r="U37" s="2153"/>
      <c r="V37" s="2156"/>
      <c r="W37" s="2157"/>
      <c r="X37" s="2153"/>
      <c r="Y37" s="2153"/>
      <c r="Z37" s="2153"/>
      <c r="AA37" s="2154"/>
      <c r="AB37" s="2155"/>
      <c r="AC37" s="2153"/>
      <c r="AD37" s="2153"/>
      <c r="AE37" s="2153"/>
      <c r="AF37" s="2156"/>
      <c r="AG37" s="2157"/>
      <c r="AH37" s="2153"/>
      <c r="AI37" s="2153"/>
      <c r="AJ37" s="2153"/>
      <c r="AK37" s="2154"/>
      <c r="AL37" s="2155"/>
      <c r="AM37" s="2153"/>
      <c r="AN37" s="2153"/>
      <c r="AO37" s="2153"/>
      <c r="AP37" s="2156"/>
      <c r="AQ37" s="2157"/>
      <c r="AR37" s="2153"/>
      <c r="AS37" s="2153"/>
      <c r="AT37" s="2153"/>
      <c r="AU37" s="2154"/>
      <c r="AV37" s="2158"/>
      <c r="AW37" s="2154"/>
      <c r="AX37" s="2044"/>
    </row>
    <row r="38" spans="1:50" s="1437" customFormat="1" ht="15" customHeight="1">
      <c r="A38" s="1424"/>
      <c r="B38" s="1976" t="s">
        <v>1457</v>
      </c>
      <c r="C38" s="2159"/>
      <c r="D38" s="2159"/>
      <c r="E38" s="2159"/>
      <c r="F38" s="2159"/>
      <c r="G38" s="2161"/>
      <c r="H38" s="2162"/>
      <c r="I38" s="2159"/>
      <c r="J38" s="2159"/>
      <c r="K38" s="2159"/>
      <c r="L38" s="2161"/>
      <c r="M38" s="2123"/>
      <c r="N38" s="2159"/>
      <c r="O38" s="2159"/>
      <c r="P38" s="2159"/>
      <c r="Q38" s="2161"/>
      <c r="R38" s="2162"/>
      <c r="S38" s="2159"/>
      <c r="T38" s="2159"/>
      <c r="U38" s="2159"/>
      <c r="V38" s="2161"/>
      <c r="W38" s="2162"/>
      <c r="X38" s="2159"/>
      <c r="Y38" s="2159"/>
      <c r="Z38" s="2159"/>
      <c r="AA38" s="2160"/>
      <c r="AB38" s="2123"/>
      <c r="AC38" s="2159"/>
      <c r="AD38" s="2159"/>
      <c r="AE38" s="2159"/>
      <c r="AF38" s="2161"/>
      <c r="AG38" s="2162"/>
      <c r="AH38" s="2159"/>
      <c r="AI38" s="2159"/>
      <c r="AJ38" s="2159"/>
      <c r="AK38" s="2160"/>
      <c r="AL38" s="2123"/>
      <c r="AM38" s="2159"/>
      <c r="AN38" s="2159"/>
      <c r="AO38" s="2159"/>
      <c r="AP38" s="2161"/>
      <c r="AQ38" s="2162"/>
      <c r="AR38" s="2159"/>
      <c r="AS38" s="2159"/>
      <c r="AT38" s="2159"/>
      <c r="AU38" s="2160"/>
      <c r="AV38" s="2163"/>
      <c r="AW38" s="2124"/>
      <c r="AX38" s="2044"/>
    </row>
    <row r="39" spans="1:50" s="1437" customFormat="1" ht="15" customHeight="1">
      <c r="A39" s="1424"/>
      <c r="B39" s="2337" t="s">
        <v>1868</v>
      </c>
      <c r="C39" s="2218" t="str">
        <f>IF(AND(ISNUMBER(C40), ISNUMBER(C43)), C40+C43, "")</f>
        <v/>
      </c>
      <c r="D39" s="2164" t="str">
        <f t="shared" ref="D39:F39" si="3">IF(AND(ISNUMBER(D40), ISNUMBER(D43)), D40+D43, "")</f>
        <v/>
      </c>
      <c r="E39" s="2164" t="str">
        <f t="shared" si="3"/>
        <v/>
      </c>
      <c r="F39" s="2164" t="str">
        <f t="shared" si="3"/>
        <v/>
      </c>
      <c r="G39" s="2166" t="str">
        <f>IF(OR(ISNUMBER(C39), ISNUMBER(D39), ISNUMBER(E39), ISNUMBER(F39)), SUM(C39:F39), "")</f>
        <v/>
      </c>
      <c r="H39" s="2167" t="str">
        <f>IF(AND(ISNUMBER(H40), ISNUMBER(H43)), H40+H43, "")</f>
        <v/>
      </c>
      <c r="I39" s="2164" t="str">
        <f t="shared" ref="I39" si="4">IF(AND(ISNUMBER(I40), ISNUMBER(I43)), I40+I43, "")</f>
        <v/>
      </c>
      <c r="J39" s="2164" t="str">
        <f t="shared" ref="J39" si="5">IF(AND(ISNUMBER(J40), ISNUMBER(J43)), J40+J43, "")</f>
        <v/>
      </c>
      <c r="K39" s="2164" t="str">
        <f t="shared" ref="K39" si="6">IF(AND(ISNUMBER(K40), ISNUMBER(K43)), K40+K43, "")</f>
        <v/>
      </c>
      <c r="L39" s="2166" t="str">
        <f>IF(OR(ISNUMBER(H39), ISNUMBER(I39), ISNUMBER(J39), ISNUMBER(K39)), SUM(H39:K39), "")</f>
        <v/>
      </c>
      <c r="M39" s="2165" t="str">
        <f>IF(AND(ISNUMBER(M40), ISNUMBER(M43)), M40+M43, "")</f>
        <v/>
      </c>
      <c r="N39" s="2164" t="str">
        <f t="shared" ref="N39" si="7">IF(AND(ISNUMBER(N40), ISNUMBER(N43)), N40+N43, "")</f>
        <v/>
      </c>
      <c r="O39" s="2164" t="str">
        <f t="shared" ref="O39" si="8">IF(AND(ISNUMBER(O40), ISNUMBER(O43)), O40+O43, "")</f>
        <v/>
      </c>
      <c r="P39" s="2164" t="str">
        <f t="shared" ref="P39" si="9">IF(AND(ISNUMBER(P40), ISNUMBER(P43)), P40+P43, "")</f>
        <v/>
      </c>
      <c r="Q39" s="2166" t="str">
        <f>IF(OR(ISNUMBER(M39), ISNUMBER(N39), ISNUMBER(O39), ISNUMBER(P39)), SUM(M39:P39), "")</f>
        <v/>
      </c>
      <c r="R39" s="2167" t="str">
        <f>IF(AND(ISNUMBER(R40), ISNUMBER(R43)), R40+R43, "")</f>
        <v/>
      </c>
      <c r="S39" s="2164" t="str">
        <f t="shared" ref="S39" si="10">IF(AND(ISNUMBER(S40), ISNUMBER(S43)), S40+S43, "")</f>
        <v/>
      </c>
      <c r="T39" s="2164" t="str">
        <f t="shared" ref="T39" si="11">IF(AND(ISNUMBER(T40), ISNUMBER(T43)), T40+T43, "")</f>
        <v/>
      </c>
      <c r="U39" s="2164" t="str">
        <f t="shared" ref="U39" si="12">IF(AND(ISNUMBER(U40), ISNUMBER(U43)), U40+U43, "")</f>
        <v/>
      </c>
      <c r="V39" s="2166" t="str">
        <f>IF(OR(ISNUMBER(R39), ISNUMBER(S39), ISNUMBER(T39), ISNUMBER(U39)), SUM(R39:U39), "")</f>
        <v/>
      </c>
      <c r="W39" s="2168"/>
      <c r="X39" s="2169"/>
      <c r="Y39" s="2169"/>
      <c r="Z39" s="2170"/>
      <c r="AA39" s="2170"/>
      <c r="AB39" s="2171"/>
      <c r="AC39" s="2169"/>
      <c r="AD39" s="2169"/>
      <c r="AE39" s="2170"/>
      <c r="AF39" s="2172"/>
      <c r="AG39" s="2168"/>
      <c r="AH39" s="2169"/>
      <c r="AI39" s="2169"/>
      <c r="AJ39" s="2170"/>
      <c r="AK39" s="2170"/>
      <c r="AL39" s="2165" t="str">
        <f>IF(AND(ISNUMBER(AL40), ISNUMBER(AL43)), AL40+AL43, "")</f>
        <v/>
      </c>
      <c r="AM39" s="2164" t="str">
        <f t="shared" ref="AM39" si="13">IF(AND(ISNUMBER(AM40), ISNUMBER(AM43)), AM40+AM43, "")</f>
        <v/>
      </c>
      <c r="AN39" s="2164" t="str">
        <f t="shared" ref="AN39" si="14">IF(AND(ISNUMBER(AN40), ISNUMBER(AN43)), AN40+AN43, "")</f>
        <v/>
      </c>
      <c r="AO39" s="2164" t="str">
        <f t="shared" ref="AO39" si="15">IF(AND(ISNUMBER(AO40), ISNUMBER(AO43)), AO40+AO43, "")</f>
        <v/>
      </c>
      <c r="AP39" s="2166" t="str">
        <f>IF(OR(ISNUMBER(AL39), ISNUMBER(AM39), ISNUMBER(AN39), ISNUMBER(AO39)), SUM(AL39:AO39), "")</f>
        <v/>
      </c>
      <c r="AQ39" s="2164" t="str">
        <f>IF(AND(ISNUMBER(AQ40), ISNUMBER(AQ43)), AQ40+AQ43, "")</f>
        <v/>
      </c>
      <c r="AR39" s="2164" t="str">
        <f t="shared" ref="AR39" si="16">IF(AND(ISNUMBER(AR40), ISNUMBER(AR43)), AR40+AR43, "")</f>
        <v/>
      </c>
      <c r="AS39" s="2164" t="str">
        <f t="shared" ref="AS39" si="17">IF(AND(ISNUMBER(AS40), ISNUMBER(AS43)), AS40+AS43, "")</f>
        <v/>
      </c>
      <c r="AT39" s="2164" t="str">
        <f t="shared" ref="AT39" si="18">IF(AND(ISNUMBER(AT40), ISNUMBER(AT43)), AT40+AT43, "")</f>
        <v/>
      </c>
      <c r="AU39" s="2132" t="str">
        <f>IF(OR(ISNUMBER(AQ39), ISNUMBER(AR39), ISNUMBER(AS39), ISNUMBER(AT39)), SUM(AQ39:AT39), "")</f>
        <v/>
      </c>
      <c r="AV39" s="2171"/>
      <c r="AW39" s="2132" t="str">
        <f>IF(OR(ISNUMBER(G39),ISNUMBER(L39),ISNUMBER(Q39),ISNUMBER(V39),ISNUMBER(AP39),ISNUMBER(AU39)),SUM(G39,L39,Q39,V39,AP39,AU39),"")</f>
        <v/>
      </c>
      <c r="AX39" s="2044"/>
    </row>
    <row r="40" spans="1:50" s="1437" customFormat="1" ht="15" customHeight="1">
      <c r="A40" s="1424"/>
      <c r="B40" s="1395" t="s">
        <v>1720</v>
      </c>
      <c r="C40" s="2173"/>
      <c r="D40" s="2173"/>
      <c r="E40" s="2173"/>
      <c r="F40" s="2174"/>
      <c r="G40" s="2166" t="str">
        <f t="shared" ref="G40:G43" si="19">IF(OR(ISNUMBER(C40), ISNUMBER(D40), ISNUMBER(E40), ISNUMBER(F40)), SUM(C40:F40), "")</f>
        <v/>
      </c>
      <c r="H40" s="2176"/>
      <c r="I40" s="2173"/>
      <c r="J40" s="2173"/>
      <c r="K40" s="2174"/>
      <c r="L40" s="2166" t="str">
        <f t="shared" ref="L40:L43" si="20">IF(OR(ISNUMBER(H40), ISNUMBER(I40), ISNUMBER(J40), ISNUMBER(K40)), SUM(H40:K40), "")</f>
        <v/>
      </c>
      <c r="M40" s="2175"/>
      <c r="N40" s="2173"/>
      <c r="O40" s="2173"/>
      <c r="P40" s="2174"/>
      <c r="Q40" s="2166" t="str">
        <f t="shared" ref="Q40:Q43" si="21">IF(OR(ISNUMBER(M40), ISNUMBER(N40), ISNUMBER(O40), ISNUMBER(P40)), SUM(M40:P40), "")</f>
        <v/>
      </c>
      <c r="R40" s="2176"/>
      <c r="S40" s="2173"/>
      <c r="T40" s="2173"/>
      <c r="U40" s="2174"/>
      <c r="V40" s="2166" t="str">
        <f t="shared" ref="V40:V43" si="22">IF(OR(ISNUMBER(R40), ISNUMBER(S40), ISNUMBER(T40), ISNUMBER(U40)), SUM(R40:U40), "")</f>
        <v/>
      </c>
      <c r="W40" s="2177"/>
      <c r="X40" s="2178"/>
      <c r="Y40" s="2178"/>
      <c r="Z40" s="2179"/>
      <c r="AA40" s="2170"/>
      <c r="AB40" s="2180"/>
      <c r="AC40" s="2178"/>
      <c r="AD40" s="2178"/>
      <c r="AE40" s="2179"/>
      <c r="AF40" s="2172"/>
      <c r="AG40" s="2177"/>
      <c r="AH40" s="2178"/>
      <c r="AI40" s="2178"/>
      <c r="AJ40" s="2179"/>
      <c r="AK40" s="2170"/>
      <c r="AL40" s="2175"/>
      <c r="AM40" s="2173"/>
      <c r="AN40" s="2173"/>
      <c r="AO40" s="2174"/>
      <c r="AP40" s="2166" t="str">
        <f t="shared" ref="AP40:AP43" si="23">IF(OR(ISNUMBER(AL40), ISNUMBER(AM40), ISNUMBER(AN40), ISNUMBER(AO40)), SUM(AL40:AO40), "")</f>
        <v/>
      </c>
      <c r="AQ40" s="2176"/>
      <c r="AR40" s="2173"/>
      <c r="AS40" s="2173"/>
      <c r="AT40" s="2174"/>
      <c r="AU40" s="2132" t="str">
        <f t="shared" ref="AU40:AU43" si="24">IF(OR(ISNUMBER(AQ40), ISNUMBER(AR40), ISNUMBER(AS40), ISNUMBER(AT40)), SUM(AQ40:AT40), "")</f>
        <v/>
      </c>
      <c r="AV40" s="2171"/>
      <c r="AW40" s="2132" t="str">
        <f t="shared" ref="AW40:AW43" si="25">IF(OR(ISNUMBER(G40),ISNUMBER(L40),ISNUMBER(Q40),ISNUMBER(V40),ISNUMBER(AP40),ISNUMBER(AU40)),SUM(G40,L40,Q40,V40,AP40,AU40),"")</f>
        <v/>
      </c>
      <c r="AX40" s="2044"/>
    </row>
    <row r="41" spans="1:50" s="1437" customFormat="1" ht="15" customHeight="1">
      <c r="A41" s="1424"/>
      <c r="B41" s="1395" t="s">
        <v>1721</v>
      </c>
      <c r="C41" s="2181"/>
      <c r="D41" s="2181"/>
      <c r="E41" s="2181"/>
      <c r="F41" s="2182"/>
      <c r="G41" s="2166" t="str">
        <f t="shared" si="19"/>
        <v/>
      </c>
      <c r="H41" s="2184"/>
      <c r="I41" s="2181"/>
      <c r="J41" s="2181"/>
      <c r="K41" s="2182"/>
      <c r="L41" s="2166" t="str">
        <f t="shared" si="20"/>
        <v/>
      </c>
      <c r="M41" s="2183"/>
      <c r="N41" s="2181"/>
      <c r="O41" s="2181"/>
      <c r="P41" s="2182"/>
      <c r="Q41" s="2166" t="str">
        <f t="shared" si="21"/>
        <v/>
      </c>
      <c r="R41" s="2184"/>
      <c r="S41" s="2181"/>
      <c r="T41" s="2181"/>
      <c r="U41" s="2182"/>
      <c r="V41" s="2166" t="str">
        <f t="shared" si="22"/>
        <v/>
      </c>
      <c r="W41" s="2168"/>
      <c r="X41" s="2169"/>
      <c r="Y41" s="2169"/>
      <c r="Z41" s="2170"/>
      <c r="AA41" s="2170"/>
      <c r="AB41" s="2171"/>
      <c r="AC41" s="2169"/>
      <c r="AD41" s="2169"/>
      <c r="AE41" s="2170"/>
      <c r="AF41" s="2172"/>
      <c r="AG41" s="2168"/>
      <c r="AH41" s="2169"/>
      <c r="AI41" s="2169"/>
      <c r="AJ41" s="2170"/>
      <c r="AK41" s="2170"/>
      <c r="AL41" s="2183"/>
      <c r="AM41" s="2181"/>
      <c r="AN41" s="2181"/>
      <c r="AO41" s="2182"/>
      <c r="AP41" s="2166" t="str">
        <f t="shared" si="23"/>
        <v/>
      </c>
      <c r="AQ41" s="2184"/>
      <c r="AR41" s="2181"/>
      <c r="AS41" s="2181"/>
      <c r="AT41" s="2182"/>
      <c r="AU41" s="2132" t="str">
        <f t="shared" si="24"/>
        <v/>
      </c>
      <c r="AV41" s="2171"/>
      <c r="AW41" s="2132" t="str">
        <f t="shared" si="25"/>
        <v/>
      </c>
      <c r="AX41" s="2044"/>
    </row>
    <row r="42" spans="1:50" s="1437" customFormat="1" ht="15" customHeight="1">
      <c r="A42" s="1424"/>
      <c r="B42" s="1395" t="s">
        <v>1722</v>
      </c>
      <c r="C42" s="2181"/>
      <c r="D42" s="2181"/>
      <c r="E42" s="2181"/>
      <c r="F42" s="2182"/>
      <c r="G42" s="2166" t="str">
        <f t="shared" si="19"/>
        <v/>
      </c>
      <c r="H42" s="2184"/>
      <c r="I42" s="2181"/>
      <c r="J42" s="2181"/>
      <c r="K42" s="2182"/>
      <c r="L42" s="2166" t="str">
        <f t="shared" si="20"/>
        <v/>
      </c>
      <c r="M42" s="2183"/>
      <c r="N42" s="2181"/>
      <c r="O42" s="2181"/>
      <c r="P42" s="2182"/>
      <c r="Q42" s="2166" t="str">
        <f t="shared" si="21"/>
        <v/>
      </c>
      <c r="R42" s="2184"/>
      <c r="S42" s="2181"/>
      <c r="T42" s="2181"/>
      <c r="U42" s="2182"/>
      <c r="V42" s="2166" t="str">
        <f t="shared" si="22"/>
        <v/>
      </c>
      <c r="W42" s="2168"/>
      <c r="X42" s="2169"/>
      <c r="Y42" s="2169"/>
      <c r="Z42" s="2170"/>
      <c r="AA42" s="2170"/>
      <c r="AB42" s="2171"/>
      <c r="AC42" s="2169"/>
      <c r="AD42" s="2169"/>
      <c r="AE42" s="2170"/>
      <c r="AF42" s="2172"/>
      <c r="AG42" s="2168"/>
      <c r="AH42" s="2169"/>
      <c r="AI42" s="2169"/>
      <c r="AJ42" s="2170"/>
      <c r="AK42" s="2170"/>
      <c r="AL42" s="2183"/>
      <c r="AM42" s="2181"/>
      <c r="AN42" s="2181"/>
      <c r="AO42" s="2182"/>
      <c r="AP42" s="2166" t="str">
        <f t="shared" si="23"/>
        <v/>
      </c>
      <c r="AQ42" s="2184"/>
      <c r="AR42" s="2181"/>
      <c r="AS42" s="2181"/>
      <c r="AT42" s="2182"/>
      <c r="AU42" s="2132" t="str">
        <f t="shared" si="24"/>
        <v/>
      </c>
      <c r="AV42" s="2171"/>
      <c r="AW42" s="2132" t="str">
        <f t="shared" si="25"/>
        <v/>
      </c>
      <c r="AX42" s="2044"/>
    </row>
    <row r="43" spans="1:50" s="1437" customFormat="1" ht="15" customHeight="1">
      <c r="A43" s="1424"/>
      <c r="B43" s="1395" t="s">
        <v>1723</v>
      </c>
      <c r="C43" s="2181"/>
      <c r="D43" s="2181"/>
      <c r="E43" s="2181"/>
      <c r="F43" s="2181"/>
      <c r="G43" s="2166" t="str">
        <f t="shared" si="19"/>
        <v/>
      </c>
      <c r="H43" s="2184"/>
      <c r="I43" s="2181"/>
      <c r="J43" s="2181"/>
      <c r="K43" s="2181"/>
      <c r="L43" s="2166" t="str">
        <f t="shared" si="20"/>
        <v/>
      </c>
      <c r="M43" s="2183"/>
      <c r="N43" s="2181"/>
      <c r="O43" s="2181"/>
      <c r="P43" s="2181"/>
      <c r="Q43" s="2166" t="str">
        <f t="shared" si="21"/>
        <v/>
      </c>
      <c r="R43" s="2184"/>
      <c r="S43" s="2181"/>
      <c r="T43" s="2181"/>
      <c r="U43" s="2181"/>
      <c r="V43" s="2166" t="str">
        <f t="shared" si="22"/>
        <v/>
      </c>
      <c r="W43" s="2168"/>
      <c r="X43" s="2169"/>
      <c r="Y43" s="2169"/>
      <c r="Z43" s="2169"/>
      <c r="AA43" s="2170"/>
      <c r="AB43" s="2171"/>
      <c r="AC43" s="2169"/>
      <c r="AD43" s="2169"/>
      <c r="AE43" s="2169"/>
      <c r="AF43" s="2172"/>
      <c r="AG43" s="2168"/>
      <c r="AH43" s="2169"/>
      <c r="AI43" s="2169"/>
      <c r="AJ43" s="2169"/>
      <c r="AK43" s="2170"/>
      <c r="AL43" s="2183"/>
      <c r="AM43" s="2181"/>
      <c r="AN43" s="2181"/>
      <c r="AO43" s="2181"/>
      <c r="AP43" s="2166" t="str">
        <f t="shared" si="23"/>
        <v/>
      </c>
      <c r="AQ43" s="2184"/>
      <c r="AR43" s="2181"/>
      <c r="AS43" s="2181"/>
      <c r="AT43" s="2181"/>
      <c r="AU43" s="2132" t="str">
        <f t="shared" si="24"/>
        <v/>
      </c>
      <c r="AV43" s="2171"/>
      <c r="AW43" s="2132" t="str">
        <f t="shared" si="25"/>
        <v/>
      </c>
      <c r="AX43" s="2044"/>
    </row>
    <row r="44" spans="1:50" s="1437" customFormat="1" ht="15" customHeight="1">
      <c r="A44" s="1424"/>
      <c r="B44" s="2338" t="s">
        <v>1863</v>
      </c>
      <c r="C44" s="2185"/>
      <c r="D44" s="2185"/>
      <c r="E44" s="2185"/>
      <c r="F44" s="2185"/>
      <c r="G44" s="2188"/>
      <c r="H44" s="2189"/>
      <c r="I44" s="2185"/>
      <c r="J44" s="2185"/>
      <c r="K44" s="2185"/>
      <c r="L44" s="2188"/>
      <c r="M44" s="2187"/>
      <c r="N44" s="2185"/>
      <c r="O44" s="2185"/>
      <c r="P44" s="2185"/>
      <c r="Q44" s="2188"/>
      <c r="R44" s="2189"/>
      <c r="S44" s="2185"/>
      <c r="T44" s="2185"/>
      <c r="U44" s="2185"/>
      <c r="V44" s="2188"/>
      <c r="W44" s="2190"/>
      <c r="X44" s="2126"/>
      <c r="Y44" s="2126"/>
      <c r="Z44" s="2126"/>
      <c r="AA44" s="2132" t="str">
        <f>IF(OR(ISNUMBER(W44), ISNUMBER(X44), ISNUMBER(Y44), ISNUMBER(Z44)), SUM(W44:Z44), "")</f>
        <v/>
      </c>
      <c r="AB44" s="2191"/>
      <c r="AC44" s="2126"/>
      <c r="AD44" s="2126"/>
      <c r="AE44" s="2126"/>
      <c r="AF44" s="2166" t="str">
        <f>IF(OR(ISNUMBER(AB44), ISNUMBER(AC44), ISNUMBER(AD44), ISNUMBER(AE44)), SUM(AB44:AE44), "")</f>
        <v/>
      </c>
      <c r="AG44" s="2190"/>
      <c r="AH44" s="2126"/>
      <c r="AI44" s="2126"/>
      <c r="AJ44" s="2126"/>
      <c r="AK44" s="2132" t="str">
        <f>IF(OR(ISNUMBER(AG44), ISNUMBER(AH44), ISNUMBER(AI44), ISNUMBER(AJ44)), SUM(AG44:AJ44), "")</f>
        <v/>
      </c>
      <c r="AL44" s="2187"/>
      <c r="AM44" s="2185"/>
      <c r="AN44" s="2185"/>
      <c r="AO44" s="2185"/>
      <c r="AP44" s="2188"/>
      <c r="AQ44" s="2189"/>
      <c r="AR44" s="2185"/>
      <c r="AS44" s="2185"/>
      <c r="AT44" s="2185"/>
      <c r="AU44" s="2186"/>
      <c r="AV44" s="2171"/>
      <c r="AW44" s="2132" t="str">
        <f>IF(OR(ISNUMBER(AA44), ISNUMBER(AF44), ISNUMBER(AK44)), SUM(AA44, AF44, AK44), "")</f>
        <v/>
      </c>
      <c r="AX44" s="2044"/>
    </row>
    <row r="45" spans="1:50" s="1437" customFormat="1" ht="15" customHeight="1">
      <c r="A45" s="1424"/>
      <c r="B45" s="1436" t="s">
        <v>1727</v>
      </c>
      <c r="C45" s="2192"/>
      <c r="D45" s="2192"/>
      <c r="E45" s="2192"/>
      <c r="F45" s="2192"/>
      <c r="G45" s="2195"/>
      <c r="H45" s="2196"/>
      <c r="I45" s="2192"/>
      <c r="J45" s="2192"/>
      <c r="K45" s="2192"/>
      <c r="L45" s="2195"/>
      <c r="M45" s="2194"/>
      <c r="N45" s="2192"/>
      <c r="O45" s="2192"/>
      <c r="P45" s="2192"/>
      <c r="Q45" s="2195"/>
      <c r="R45" s="2196"/>
      <c r="S45" s="2192"/>
      <c r="T45" s="2192"/>
      <c r="U45" s="2192"/>
      <c r="V45" s="2195"/>
      <c r="W45" s="2196"/>
      <c r="X45" s="2192"/>
      <c r="Y45" s="2192"/>
      <c r="Z45" s="2192"/>
      <c r="AA45" s="2193"/>
      <c r="AB45" s="2194"/>
      <c r="AC45" s="2192"/>
      <c r="AD45" s="2192"/>
      <c r="AE45" s="2192"/>
      <c r="AF45" s="2195"/>
      <c r="AG45" s="2196"/>
      <c r="AH45" s="2192"/>
      <c r="AI45" s="2192"/>
      <c r="AJ45" s="2192"/>
      <c r="AK45" s="2193"/>
      <c r="AL45" s="2194"/>
      <c r="AM45" s="2192"/>
      <c r="AN45" s="2192"/>
      <c r="AO45" s="2192"/>
      <c r="AP45" s="2195"/>
      <c r="AQ45" s="2196"/>
      <c r="AR45" s="2192"/>
      <c r="AS45" s="2192"/>
      <c r="AT45" s="2192"/>
      <c r="AU45" s="2193"/>
      <c r="AV45" s="2197"/>
      <c r="AW45" s="2198"/>
      <c r="AX45" s="2044"/>
    </row>
    <row r="46" spans="1:50" s="1437" customFormat="1" ht="15" customHeight="1">
      <c r="A46" s="1424"/>
      <c r="B46" s="1395" t="s">
        <v>1458</v>
      </c>
      <c r="C46" s="2164" t="str">
        <f>IF(AND(ISNUMBER(C47), ISNUMBER(C48), ISNUMBER(C49), ISNUMBER(C50)), SUM(C47:C50), "")</f>
        <v/>
      </c>
      <c r="D46" s="2164" t="str">
        <f t="shared" ref="D46:F46" si="26">IF(AND(ISNUMBER(D47), ISNUMBER(D48), ISNUMBER(D49), ISNUMBER(D50)), SUM(D47:D50), "")</f>
        <v/>
      </c>
      <c r="E46" s="2164" t="str">
        <f t="shared" si="26"/>
        <v/>
      </c>
      <c r="F46" s="2164" t="str">
        <f t="shared" si="26"/>
        <v/>
      </c>
      <c r="G46" s="2166" t="str">
        <f>IF(OR(ISNUMBER(C46), ISNUMBER(D46), ISNUMBER(E46), ISNUMBER(F46)), SUM(C46:F46), "")</f>
        <v/>
      </c>
      <c r="H46" s="2167" t="str">
        <f>IF(AND(ISNUMBER(H47), ISNUMBER(H48), ISNUMBER(H49), ISNUMBER(H50)), SUM(H47:H50), "")</f>
        <v/>
      </c>
      <c r="I46" s="2164" t="str">
        <f t="shared" ref="I46:K46" si="27">IF(AND(ISNUMBER(I47), ISNUMBER(I48), ISNUMBER(I49), ISNUMBER(I50)), SUM(I47:I50), "")</f>
        <v/>
      </c>
      <c r="J46" s="2164" t="str">
        <f t="shared" si="27"/>
        <v/>
      </c>
      <c r="K46" s="2164" t="str">
        <f t="shared" si="27"/>
        <v/>
      </c>
      <c r="L46" s="2166" t="str">
        <f>IF(OR(ISNUMBER(H46), ISNUMBER(I46), ISNUMBER(J46), ISNUMBER(K46)), SUM(H46:K46), "")</f>
        <v/>
      </c>
      <c r="M46" s="2165" t="str">
        <f>IF(AND(ISNUMBER(M47), ISNUMBER(M48), ISNUMBER(M49), ISNUMBER(M50)), SUM(M47:M50), "")</f>
        <v/>
      </c>
      <c r="N46" s="2164" t="str">
        <f t="shared" ref="N46:P46" si="28">IF(AND(ISNUMBER(N47), ISNUMBER(N48), ISNUMBER(N49), ISNUMBER(N50)), SUM(N47:N50), "")</f>
        <v/>
      </c>
      <c r="O46" s="2164" t="str">
        <f t="shared" si="28"/>
        <v/>
      </c>
      <c r="P46" s="2164" t="str">
        <f t="shared" si="28"/>
        <v/>
      </c>
      <c r="Q46" s="2166" t="str">
        <f>IF(OR(ISNUMBER(M46), ISNUMBER(N46), ISNUMBER(O46), ISNUMBER(P46)), SUM(M46:P46), "")</f>
        <v/>
      </c>
      <c r="R46" s="2167" t="str">
        <f>IF(AND(ISNUMBER(R47), ISNUMBER(R48), ISNUMBER(R49), ISNUMBER(R50)), SUM(R47:R50), "")</f>
        <v/>
      </c>
      <c r="S46" s="2164" t="str">
        <f t="shared" ref="S46:U46" si="29">IF(AND(ISNUMBER(S47), ISNUMBER(S48), ISNUMBER(S49), ISNUMBER(S50)), SUM(S47:S50), "")</f>
        <v/>
      </c>
      <c r="T46" s="2164" t="str">
        <f t="shared" si="29"/>
        <v/>
      </c>
      <c r="U46" s="2164" t="str">
        <f t="shared" si="29"/>
        <v/>
      </c>
      <c r="V46" s="2166" t="str">
        <f>IF(OR(ISNUMBER(R46), ISNUMBER(S46), ISNUMBER(T46), ISNUMBER(U46)), SUM(R46:U46), "")</f>
        <v/>
      </c>
      <c r="W46" s="2167" t="str">
        <f>IF(AND(ISNUMBER(W47), ISNUMBER(W48), ISNUMBER(W49), ISNUMBER(W50)), SUM(W47:W50), "")</f>
        <v/>
      </c>
      <c r="X46" s="2164" t="str">
        <f t="shared" ref="X46:Z46" si="30">IF(AND(ISNUMBER(X47), ISNUMBER(X48), ISNUMBER(X49), ISNUMBER(X50)), SUM(X47:X50), "")</f>
        <v/>
      </c>
      <c r="Y46" s="2164" t="str">
        <f t="shared" si="30"/>
        <v/>
      </c>
      <c r="Z46" s="2164" t="str">
        <f t="shared" si="30"/>
        <v/>
      </c>
      <c r="AA46" s="2132" t="str">
        <f>IF(OR(ISNUMBER(W46), ISNUMBER(X46), ISNUMBER(Y46), ISNUMBER(Z46)), SUM(W46:Z46), "")</f>
        <v/>
      </c>
      <c r="AB46" s="2165" t="str">
        <f>IF(AND(ISNUMBER(AB47), ISNUMBER(AB48), ISNUMBER(AB49), ISNUMBER(AB50)), SUM(AB47:AB50), "")</f>
        <v/>
      </c>
      <c r="AC46" s="2164" t="str">
        <f t="shared" ref="AC46:AE46" si="31">IF(AND(ISNUMBER(AC47), ISNUMBER(AC48), ISNUMBER(AC49), ISNUMBER(AC50)), SUM(AC47:AC50), "")</f>
        <v/>
      </c>
      <c r="AD46" s="2164" t="str">
        <f t="shared" si="31"/>
        <v/>
      </c>
      <c r="AE46" s="2164" t="str">
        <f t="shared" si="31"/>
        <v/>
      </c>
      <c r="AF46" s="2166" t="str">
        <f>IF(OR(ISNUMBER(AB46), ISNUMBER(AC46), ISNUMBER(AD46), ISNUMBER(AE46)), SUM(AB46:AE46), "")</f>
        <v/>
      </c>
      <c r="AG46" s="2167" t="str">
        <f>IF(AND(ISNUMBER(AG47), ISNUMBER(AG48), ISNUMBER(AG49), ISNUMBER(AG50)), SUM(AG47:AG50), "")</f>
        <v/>
      </c>
      <c r="AH46" s="2164" t="str">
        <f t="shared" ref="AH46:AJ46" si="32">IF(AND(ISNUMBER(AH47), ISNUMBER(AH48), ISNUMBER(AH49), ISNUMBER(AH50)), SUM(AH47:AH50), "")</f>
        <v/>
      </c>
      <c r="AI46" s="2164" t="str">
        <f t="shared" si="32"/>
        <v/>
      </c>
      <c r="AJ46" s="2164" t="str">
        <f t="shared" si="32"/>
        <v/>
      </c>
      <c r="AK46" s="2132" t="str">
        <f>IF(OR(ISNUMBER(AG46), ISNUMBER(AH46), ISNUMBER(AI46), ISNUMBER(AJ46)), SUM(AG46:AJ46), "")</f>
        <v/>
      </c>
      <c r="AL46" s="2165" t="str">
        <f>IF(AND(ISNUMBER(AL47), ISNUMBER(AL48), ISNUMBER(AL49), ISNUMBER(AL50)), SUM(AL47:AL50), "")</f>
        <v/>
      </c>
      <c r="AM46" s="2164" t="str">
        <f t="shared" ref="AM46:AO46" si="33">IF(AND(ISNUMBER(AM47), ISNUMBER(AM48), ISNUMBER(AM49), ISNUMBER(AM50)), SUM(AM47:AM50), "")</f>
        <v/>
      </c>
      <c r="AN46" s="2164" t="str">
        <f t="shared" si="33"/>
        <v/>
      </c>
      <c r="AO46" s="2164" t="str">
        <f t="shared" si="33"/>
        <v/>
      </c>
      <c r="AP46" s="2166" t="str">
        <f>IF(OR(ISNUMBER(AL46), ISNUMBER(AM46), ISNUMBER(AN46), ISNUMBER(AO46)), SUM(AL46:AO46), "")</f>
        <v/>
      </c>
      <c r="AQ46" s="2167" t="str">
        <f>IF(AND(ISNUMBER(AQ47), ISNUMBER(AQ48), ISNUMBER(AQ49), ISNUMBER(AQ50)), SUM(AQ47:AQ50), "")</f>
        <v/>
      </c>
      <c r="AR46" s="2164" t="str">
        <f t="shared" ref="AR46:AT46" si="34">IF(AND(ISNUMBER(AR47), ISNUMBER(AR48), ISNUMBER(AR49), ISNUMBER(AR50)), SUM(AR47:AR50), "")</f>
        <v/>
      </c>
      <c r="AS46" s="2164" t="str">
        <f t="shared" si="34"/>
        <v/>
      </c>
      <c r="AT46" s="2164" t="str">
        <f t="shared" si="34"/>
        <v/>
      </c>
      <c r="AU46" s="2132" t="str">
        <f>IF(OR(ISNUMBER(AQ46), ISNUMBER(AR46), ISNUMBER(AS46), ISNUMBER(AT46)), SUM(AQ46:AT46), "")</f>
        <v/>
      </c>
      <c r="AV46" s="2171"/>
      <c r="AW46" s="2132" t="str">
        <f t="shared" ref="AW46:AW52" si="35">IF(OR(ISNUMBER(G46),ISNUMBER(L46),ISNUMBER(Q46),ISNUMBER(V46),ISNUMBER(AA46),ISNUMBER(AF46),ISNUMBER(AK46),ISNUMBER(AP46),ISNUMBER(AU46)),SUM(G46,L46,Q46,V46,AA46,AF46,AK46,AP46,AU46),"")</f>
        <v/>
      </c>
      <c r="AX46" s="2044"/>
    </row>
    <row r="47" spans="1:50" s="1437" customFormat="1" ht="15" customHeight="1">
      <c r="A47" s="1424"/>
      <c r="B47" s="1129" t="s">
        <v>1459</v>
      </c>
      <c r="C47" s="2173"/>
      <c r="D47" s="2173"/>
      <c r="E47" s="2173"/>
      <c r="F47" s="2173"/>
      <c r="G47" s="2166" t="str">
        <f t="shared" ref="G47:G52" si="36">IF(OR(ISNUMBER(C47), ISNUMBER(D47), ISNUMBER(E47), ISNUMBER(F47)), SUM(C47:F47), "")</f>
        <v/>
      </c>
      <c r="H47" s="2176"/>
      <c r="I47" s="2173"/>
      <c r="J47" s="2173"/>
      <c r="K47" s="2173"/>
      <c r="L47" s="2166" t="str">
        <f t="shared" ref="L47:L52" si="37">IF(OR(ISNUMBER(H47), ISNUMBER(I47), ISNUMBER(J47), ISNUMBER(K47)), SUM(H47:K47), "")</f>
        <v/>
      </c>
      <c r="M47" s="2175"/>
      <c r="N47" s="2173"/>
      <c r="O47" s="2173"/>
      <c r="P47" s="2173"/>
      <c r="Q47" s="2166" t="str">
        <f t="shared" ref="Q47:Q52" si="38">IF(OR(ISNUMBER(M47), ISNUMBER(N47), ISNUMBER(O47), ISNUMBER(P47)), SUM(M47:P47), "")</f>
        <v/>
      </c>
      <c r="R47" s="2176"/>
      <c r="S47" s="2173"/>
      <c r="T47" s="2173"/>
      <c r="U47" s="2173"/>
      <c r="V47" s="2166" t="str">
        <f t="shared" ref="V47:V52" si="39">IF(OR(ISNUMBER(R47), ISNUMBER(S47), ISNUMBER(T47), ISNUMBER(U47)), SUM(R47:U47), "")</f>
        <v/>
      </c>
      <c r="W47" s="2176"/>
      <c r="X47" s="2173"/>
      <c r="Y47" s="2173"/>
      <c r="Z47" s="2173"/>
      <c r="AA47" s="2132" t="str">
        <f t="shared" ref="AA47:AA52" si="40">IF(OR(ISNUMBER(W47), ISNUMBER(X47), ISNUMBER(Y47), ISNUMBER(Z47)), SUM(W47:Z47), "")</f>
        <v/>
      </c>
      <c r="AB47" s="2175"/>
      <c r="AC47" s="2173"/>
      <c r="AD47" s="2173"/>
      <c r="AE47" s="2173"/>
      <c r="AF47" s="2166" t="str">
        <f t="shared" ref="AF47:AF52" si="41">IF(OR(ISNUMBER(AB47), ISNUMBER(AC47), ISNUMBER(AD47), ISNUMBER(AE47)), SUM(AB47:AE47), "")</f>
        <v/>
      </c>
      <c r="AG47" s="2176"/>
      <c r="AH47" s="2173"/>
      <c r="AI47" s="2173"/>
      <c r="AJ47" s="2173"/>
      <c r="AK47" s="2132" t="str">
        <f t="shared" ref="AK47:AK52" si="42">IF(OR(ISNUMBER(AG47), ISNUMBER(AH47), ISNUMBER(AI47), ISNUMBER(AJ47)), SUM(AG47:AJ47), "")</f>
        <v/>
      </c>
      <c r="AL47" s="2175"/>
      <c r="AM47" s="2173"/>
      <c r="AN47" s="2173"/>
      <c r="AO47" s="2173"/>
      <c r="AP47" s="2166" t="str">
        <f t="shared" ref="AP47:AP52" si="43">IF(OR(ISNUMBER(AL47), ISNUMBER(AM47), ISNUMBER(AN47), ISNUMBER(AO47)), SUM(AL47:AO47), "")</f>
        <v/>
      </c>
      <c r="AQ47" s="2176"/>
      <c r="AR47" s="2173"/>
      <c r="AS47" s="2173"/>
      <c r="AT47" s="2173"/>
      <c r="AU47" s="2132" t="str">
        <f t="shared" ref="AU47:AU52" si="44">IF(OR(ISNUMBER(AQ47), ISNUMBER(AR47), ISNUMBER(AS47), ISNUMBER(AT47)), SUM(AQ47:AT47), "")</f>
        <v/>
      </c>
      <c r="AV47" s="2180"/>
      <c r="AW47" s="2132" t="str">
        <f t="shared" si="35"/>
        <v/>
      </c>
      <c r="AX47" s="2044"/>
    </row>
    <row r="48" spans="1:50" s="1437" customFormat="1" ht="15" customHeight="1">
      <c r="A48" s="1424"/>
      <c r="B48" s="1129" t="s">
        <v>1024</v>
      </c>
      <c r="C48" s="2173"/>
      <c r="D48" s="2173"/>
      <c r="E48" s="2173"/>
      <c r="F48" s="2173"/>
      <c r="G48" s="2166" t="str">
        <f t="shared" si="36"/>
        <v/>
      </c>
      <c r="H48" s="2176"/>
      <c r="I48" s="2173"/>
      <c r="J48" s="2173"/>
      <c r="K48" s="2173"/>
      <c r="L48" s="2166" t="str">
        <f t="shared" si="37"/>
        <v/>
      </c>
      <c r="M48" s="2175"/>
      <c r="N48" s="2173"/>
      <c r="O48" s="2173"/>
      <c r="P48" s="2173"/>
      <c r="Q48" s="2166" t="str">
        <f t="shared" si="38"/>
        <v/>
      </c>
      <c r="R48" s="2176"/>
      <c r="S48" s="2173"/>
      <c r="T48" s="2173"/>
      <c r="U48" s="2173"/>
      <c r="V48" s="2166" t="str">
        <f t="shared" si="39"/>
        <v/>
      </c>
      <c r="W48" s="2176"/>
      <c r="X48" s="2173"/>
      <c r="Y48" s="2173"/>
      <c r="Z48" s="2173"/>
      <c r="AA48" s="2132" t="str">
        <f t="shared" si="40"/>
        <v/>
      </c>
      <c r="AB48" s="2175"/>
      <c r="AC48" s="2173"/>
      <c r="AD48" s="2173"/>
      <c r="AE48" s="2173"/>
      <c r="AF48" s="2166" t="str">
        <f t="shared" si="41"/>
        <v/>
      </c>
      <c r="AG48" s="2176"/>
      <c r="AH48" s="2173"/>
      <c r="AI48" s="2173"/>
      <c r="AJ48" s="2173"/>
      <c r="AK48" s="2132" t="str">
        <f t="shared" si="42"/>
        <v/>
      </c>
      <c r="AL48" s="2175"/>
      <c r="AM48" s="2173"/>
      <c r="AN48" s="2173"/>
      <c r="AO48" s="2173"/>
      <c r="AP48" s="2166" t="str">
        <f t="shared" si="43"/>
        <v/>
      </c>
      <c r="AQ48" s="2176"/>
      <c r="AR48" s="2173"/>
      <c r="AS48" s="2173"/>
      <c r="AT48" s="2173"/>
      <c r="AU48" s="2132" t="str">
        <f t="shared" si="44"/>
        <v/>
      </c>
      <c r="AV48" s="2180"/>
      <c r="AW48" s="2132" t="str">
        <f t="shared" si="35"/>
        <v/>
      </c>
      <c r="AX48" s="2044"/>
    </row>
    <row r="49" spans="1:50" s="1437" customFormat="1" ht="15" customHeight="1">
      <c r="A49" s="1424"/>
      <c r="B49" s="2067" t="s">
        <v>1460</v>
      </c>
      <c r="C49" s="2173"/>
      <c r="D49" s="2173"/>
      <c r="E49" s="2173"/>
      <c r="F49" s="2173"/>
      <c r="G49" s="2166" t="str">
        <f t="shared" si="36"/>
        <v/>
      </c>
      <c r="H49" s="2176"/>
      <c r="I49" s="2173"/>
      <c r="J49" s="2173"/>
      <c r="K49" s="2173"/>
      <c r="L49" s="2166" t="str">
        <f t="shared" si="37"/>
        <v/>
      </c>
      <c r="M49" s="2175"/>
      <c r="N49" s="2173"/>
      <c r="O49" s="2173"/>
      <c r="P49" s="2173"/>
      <c r="Q49" s="2166" t="str">
        <f t="shared" si="38"/>
        <v/>
      </c>
      <c r="R49" s="2176"/>
      <c r="S49" s="2173"/>
      <c r="T49" s="2173"/>
      <c r="U49" s="2173"/>
      <c r="V49" s="2166" t="str">
        <f t="shared" si="39"/>
        <v/>
      </c>
      <c r="W49" s="2176"/>
      <c r="X49" s="2173"/>
      <c r="Y49" s="2173"/>
      <c r="Z49" s="2173"/>
      <c r="AA49" s="2132" t="str">
        <f t="shared" si="40"/>
        <v/>
      </c>
      <c r="AB49" s="2175"/>
      <c r="AC49" s="2173"/>
      <c r="AD49" s="2173"/>
      <c r="AE49" s="2173"/>
      <c r="AF49" s="2166" t="str">
        <f t="shared" si="41"/>
        <v/>
      </c>
      <c r="AG49" s="2176"/>
      <c r="AH49" s="2173"/>
      <c r="AI49" s="2173"/>
      <c r="AJ49" s="2173"/>
      <c r="AK49" s="2132" t="str">
        <f t="shared" si="42"/>
        <v/>
      </c>
      <c r="AL49" s="2175"/>
      <c r="AM49" s="2173"/>
      <c r="AN49" s="2173"/>
      <c r="AO49" s="2173"/>
      <c r="AP49" s="2166" t="str">
        <f t="shared" si="43"/>
        <v/>
      </c>
      <c r="AQ49" s="2176"/>
      <c r="AR49" s="2173"/>
      <c r="AS49" s="2173"/>
      <c r="AT49" s="2173"/>
      <c r="AU49" s="2132" t="str">
        <f t="shared" si="44"/>
        <v/>
      </c>
      <c r="AV49" s="2180"/>
      <c r="AW49" s="2132" t="str">
        <f t="shared" si="35"/>
        <v/>
      </c>
      <c r="AX49" s="2044"/>
    </row>
    <row r="50" spans="1:50" s="1437" customFormat="1" ht="15" customHeight="1">
      <c r="A50" s="1424"/>
      <c r="B50" s="1129" t="s">
        <v>1461</v>
      </c>
      <c r="C50" s="2173"/>
      <c r="D50" s="2173"/>
      <c r="E50" s="2173"/>
      <c r="F50" s="2173"/>
      <c r="G50" s="2166" t="str">
        <f t="shared" si="36"/>
        <v/>
      </c>
      <c r="H50" s="2176"/>
      <c r="I50" s="2173"/>
      <c r="J50" s="2173"/>
      <c r="K50" s="2173"/>
      <c r="L50" s="2166" t="str">
        <f t="shared" si="37"/>
        <v/>
      </c>
      <c r="M50" s="2175"/>
      <c r="N50" s="2173"/>
      <c r="O50" s="2173"/>
      <c r="P50" s="2173"/>
      <c r="Q50" s="2166" t="str">
        <f t="shared" si="38"/>
        <v/>
      </c>
      <c r="R50" s="2176"/>
      <c r="S50" s="2173"/>
      <c r="T50" s="2173"/>
      <c r="U50" s="2173"/>
      <c r="V50" s="2166" t="str">
        <f t="shared" si="39"/>
        <v/>
      </c>
      <c r="W50" s="2176"/>
      <c r="X50" s="2173"/>
      <c r="Y50" s="2173"/>
      <c r="Z50" s="2173"/>
      <c r="AA50" s="2132" t="str">
        <f t="shared" si="40"/>
        <v/>
      </c>
      <c r="AB50" s="2175"/>
      <c r="AC50" s="2173"/>
      <c r="AD50" s="2173"/>
      <c r="AE50" s="2173"/>
      <c r="AF50" s="2166" t="str">
        <f t="shared" si="41"/>
        <v/>
      </c>
      <c r="AG50" s="2176"/>
      <c r="AH50" s="2173"/>
      <c r="AI50" s="2173"/>
      <c r="AJ50" s="2173"/>
      <c r="AK50" s="2132" t="str">
        <f t="shared" si="42"/>
        <v/>
      </c>
      <c r="AL50" s="2175"/>
      <c r="AM50" s="2173"/>
      <c r="AN50" s="2173"/>
      <c r="AO50" s="2173"/>
      <c r="AP50" s="2166" t="str">
        <f t="shared" si="43"/>
        <v/>
      </c>
      <c r="AQ50" s="2176"/>
      <c r="AR50" s="2173"/>
      <c r="AS50" s="2173"/>
      <c r="AT50" s="2173"/>
      <c r="AU50" s="2132" t="str">
        <f t="shared" si="44"/>
        <v/>
      </c>
      <c r="AV50" s="2180"/>
      <c r="AW50" s="2132" t="str">
        <f t="shared" si="35"/>
        <v/>
      </c>
      <c r="AX50" s="2044"/>
    </row>
    <row r="51" spans="1:50" s="1437" customFormat="1" ht="15" customHeight="1">
      <c r="A51" s="1424"/>
      <c r="B51" s="1395" t="s">
        <v>1724</v>
      </c>
      <c r="C51" s="2173"/>
      <c r="D51" s="2173"/>
      <c r="E51" s="2173"/>
      <c r="F51" s="2173"/>
      <c r="G51" s="2166" t="str">
        <f t="shared" si="36"/>
        <v/>
      </c>
      <c r="H51" s="2176"/>
      <c r="I51" s="2173"/>
      <c r="J51" s="2173"/>
      <c r="K51" s="2173"/>
      <c r="L51" s="2166" t="str">
        <f t="shared" si="37"/>
        <v/>
      </c>
      <c r="M51" s="2175"/>
      <c r="N51" s="2173"/>
      <c r="O51" s="2173"/>
      <c r="P51" s="2173"/>
      <c r="Q51" s="2166" t="str">
        <f t="shared" si="38"/>
        <v/>
      </c>
      <c r="R51" s="2176"/>
      <c r="S51" s="2173"/>
      <c r="T51" s="2173"/>
      <c r="U51" s="2173"/>
      <c r="V51" s="2166" t="str">
        <f t="shared" si="39"/>
        <v/>
      </c>
      <c r="W51" s="2176"/>
      <c r="X51" s="2173"/>
      <c r="Y51" s="2173"/>
      <c r="Z51" s="2173"/>
      <c r="AA51" s="2132" t="str">
        <f t="shared" si="40"/>
        <v/>
      </c>
      <c r="AB51" s="2175"/>
      <c r="AC51" s="2173"/>
      <c r="AD51" s="2173"/>
      <c r="AE51" s="2173"/>
      <c r="AF51" s="2166" t="str">
        <f t="shared" si="41"/>
        <v/>
      </c>
      <c r="AG51" s="2176"/>
      <c r="AH51" s="2173"/>
      <c r="AI51" s="2173"/>
      <c r="AJ51" s="2173"/>
      <c r="AK51" s="2132" t="str">
        <f t="shared" si="42"/>
        <v/>
      </c>
      <c r="AL51" s="2175"/>
      <c r="AM51" s="2173"/>
      <c r="AN51" s="2173"/>
      <c r="AO51" s="2173"/>
      <c r="AP51" s="2166" t="str">
        <f t="shared" si="43"/>
        <v/>
      </c>
      <c r="AQ51" s="2176"/>
      <c r="AR51" s="2173"/>
      <c r="AS51" s="2173"/>
      <c r="AT51" s="2173"/>
      <c r="AU51" s="2132" t="str">
        <f t="shared" si="44"/>
        <v/>
      </c>
      <c r="AV51" s="2180"/>
      <c r="AW51" s="2132" t="str">
        <f t="shared" si="35"/>
        <v/>
      </c>
      <c r="AX51" s="2044"/>
    </row>
    <row r="52" spans="1:50" s="1437" customFormat="1" ht="15" customHeight="1">
      <c r="A52" s="1424"/>
      <c r="B52" s="977" t="s">
        <v>1725</v>
      </c>
      <c r="C52" s="2199"/>
      <c r="D52" s="2199"/>
      <c r="E52" s="2199"/>
      <c r="F52" s="2199"/>
      <c r="G52" s="2166" t="str">
        <f t="shared" si="36"/>
        <v/>
      </c>
      <c r="H52" s="2201"/>
      <c r="I52" s="2199"/>
      <c r="J52" s="2199"/>
      <c r="K52" s="2199"/>
      <c r="L52" s="2166" t="str">
        <f t="shared" si="37"/>
        <v/>
      </c>
      <c r="M52" s="2200"/>
      <c r="N52" s="2199"/>
      <c r="O52" s="2199"/>
      <c r="P52" s="2199"/>
      <c r="Q52" s="2166" t="str">
        <f t="shared" si="38"/>
        <v/>
      </c>
      <c r="R52" s="2201"/>
      <c r="S52" s="2199"/>
      <c r="T52" s="2199"/>
      <c r="U52" s="2199"/>
      <c r="V52" s="2214" t="str">
        <f t="shared" si="39"/>
        <v/>
      </c>
      <c r="W52" s="2201"/>
      <c r="X52" s="2199"/>
      <c r="Y52" s="2199"/>
      <c r="Z52" s="2199"/>
      <c r="AA52" s="2132" t="str">
        <f t="shared" si="40"/>
        <v/>
      </c>
      <c r="AB52" s="2200"/>
      <c r="AC52" s="2199"/>
      <c r="AD52" s="2199"/>
      <c r="AE52" s="2199"/>
      <c r="AF52" s="2166" t="str">
        <f t="shared" si="41"/>
        <v/>
      </c>
      <c r="AG52" s="2201"/>
      <c r="AH52" s="2199"/>
      <c r="AI52" s="2199"/>
      <c r="AJ52" s="2199"/>
      <c r="AK52" s="2132" t="str">
        <f t="shared" si="42"/>
        <v/>
      </c>
      <c r="AL52" s="2200"/>
      <c r="AM52" s="2199"/>
      <c r="AN52" s="2199"/>
      <c r="AO52" s="2199"/>
      <c r="AP52" s="2166" t="str">
        <f t="shared" si="43"/>
        <v/>
      </c>
      <c r="AQ52" s="2201"/>
      <c r="AR52" s="2199"/>
      <c r="AS52" s="2199"/>
      <c r="AT52" s="2199"/>
      <c r="AU52" s="2132" t="str">
        <f t="shared" si="44"/>
        <v/>
      </c>
      <c r="AV52" s="2180"/>
      <c r="AW52" s="2132" t="str">
        <f t="shared" si="35"/>
        <v/>
      </c>
      <c r="AX52" s="2044"/>
    </row>
    <row r="53" spans="1:50" s="1437" customFormat="1" ht="45" customHeight="1">
      <c r="A53" s="1424"/>
      <c r="B53" s="2339" t="s">
        <v>1865</v>
      </c>
      <c r="C53" s="2202"/>
      <c r="D53" s="2202"/>
      <c r="E53" s="2202"/>
      <c r="F53" s="2202"/>
      <c r="G53" s="2205"/>
      <c r="H53" s="2206"/>
      <c r="I53" s="2202"/>
      <c r="J53" s="2202"/>
      <c r="K53" s="2202"/>
      <c r="L53" s="2205"/>
      <c r="M53" s="2204"/>
      <c r="N53" s="2202"/>
      <c r="O53" s="2202"/>
      <c r="P53" s="2202"/>
      <c r="Q53" s="2205"/>
      <c r="R53" s="2340"/>
      <c r="S53" s="2212"/>
      <c r="T53" s="2212"/>
      <c r="U53" s="2213"/>
      <c r="V53" s="2215" t="str">
        <f>IF(AND(ISNUMBER(V51),V51&gt;0), (R51*R53+S51*S53+T51*T53+U51*U53)/V51, "")</f>
        <v/>
      </c>
      <c r="W53" s="2206"/>
      <c r="X53" s="2202"/>
      <c r="Y53" s="2202"/>
      <c r="Z53" s="2202"/>
      <c r="AA53" s="2203"/>
      <c r="AB53" s="2204"/>
      <c r="AC53" s="2202"/>
      <c r="AD53" s="2202"/>
      <c r="AE53" s="2202"/>
      <c r="AF53" s="2205"/>
      <c r="AG53" s="2206"/>
      <c r="AH53" s="2202"/>
      <c r="AI53" s="2202"/>
      <c r="AJ53" s="2202"/>
      <c r="AK53" s="2203"/>
      <c r="AL53" s="2204"/>
      <c r="AM53" s="2202"/>
      <c r="AN53" s="2202"/>
      <c r="AO53" s="2202"/>
      <c r="AP53" s="2205"/>
      <c r="AQ53" s="2206"/>
      <c r="AR53" s="2202"/>
      <c r="AS53" s="2202"/>
      <c r="AT53" s="2202"/>
      <c r="AU53" s="2203"/>
      <c r="AV53" s="2207"/>
      <c r="AW53" s="2208"/>
      <c r="AX53" s="2044"/>
    </row>
    <row r="54" spans="1:50" s="2342" customFormat="1" ht="15" customHeight="1">
      <c r="A54" s="2209"/>
      <c r="B54" s="2068"/>
      <c r="C54" s="2210"/>
      <c r="D54" s="2068"/>
      <c r="E54" s="2068"/>
      <c r="F54" s="2068"/>
      <c r="G54" s="2068"/>
      <c r="H54" s="2068"/>
      <c r="I54" s="2068"/>
      <c r="J54" s="2068"/>
      <c r="K54" s="2068"/>
      <c r="L54" s="2068"/>
      <c r="M54" s="2068"/>
      <c r="N54" s="2068"/>
      <c r="O54" s="2068"/>
      <c r="P54" s="2068"/>
      <c r="Q54" s="2068"/>
      <c r="R54" s="2068"/>
      <c r="S54" s="2068"/>
      <c r="T54" s="2068"/>
      <c r="U54" s="2068"/>
      <c r="V54" s="2068"/>
      <c r="W54" s="2068"/>
      <c r="X54" s="2068"/>
      <c r="Y54" s="2068"/>
      <c r="Z54" s="2068"/>
      <c r="AA54" s="2068"/>
      <c r="AB54" s="2068"/>
      <c r="AC54" s="2068"/>
      <c r="AD54" s="2068"/>
      <c r="AE54" s="2068"/>
      <c r="AF54" s="2068"/>
      <c r="AG54" s="2068"/>
      <c r="AH54" s="2068"/>
      <c r="AI54" s="2068"/>
      <c r="AJ54" s="2068"/>
      <c r="AK54" s="2068"/>
      <c r="AL54" s="2068"/>
      <c r="AM54" s="2068"/>
      <c r="AN54" s="2068"/>
      <c r="AO54" s="2068"/>
      <c r="AP54" s="2068"/>
      <c r="AQ54" s="2068"/>
      <c r="AR54" s="2068"/>
      <c r="AS54" s="2068"/>
      <c r="AT54" s="2068"/>
      <c r="AU54" s="2068"/>
      <c r="AV54" s="2068"/>
      <c r="AW54" s="2068"/>
      <c r="AX54" s="2308"/>
    </row>
    <row r="55" spans="1:50" s="1437" customFormat="1" ht="15" hidden="1" customHeight="1">
      <c r="A55" s="1424"/>
      <c r="C55" s="2105"/>
    </row>
    <row r="56" spans="1:50" s="1437" customFormat="1" ht="15" hidden="1" customHeight="1">
      <c r="A56" s="1424"/>
      <c r="C56" s="2105"/>
    </row>
    <row r="57" spans="1:50" s="1437" customFormat="1" ht="15" hidden="1" customHeight="1">
      <c r="A57" s="1424"/>
      <c r="C57" s="2105"/>
    </row>
    <row r="58" spans="1:50" s="1437" customFormat="1" ht="15" hidden="1" customHeight="1">
      <c r="A58" s="1424"/>
      <c r="C58" s="2105"/>
    </row>
    <row r="59" spans="1:50" s="1437" customFormat="1" ht="15" hidden="1" customHeight="1">
      <c r="A59" s="1424"/>
      <c r="C59" s="2105"/>
    </row>
    <row r="60" spans="1:50" s="1437" customFormat="1" ht="15" hidden="1" customHeight="1">
      <c r="A60" s="1424"/>
      <c r="C60" s="2105"/>
    </row>
    <row r="61" spans="1:50" s="1437" customFormat="1" ht="15" hidden="1" customHeight="1">
      <c r="A61" s="1424"/>
      <c r="C61" s="2105"/>
    </row>
    <row r="62" spans="1:50" s="1437" customFormat="1" ht="15" hidden="1" customHeight="1">
      <c r="A62" s="1424"/>
      <c r="C62" s="2105"/>
    </row>
    <row r="63" spans="1:50" s="1437" customFormat="1" ht="15" hidden="1" customHeight="1">
      <c r="A63" s="1424"/>
      <c r="C63" s="2105"/>
    </row>
    <row r="64" spans="1:50" s="1437" customFormat="1" ht="15" hidden="1" customHeight="1">
      <c r="A64" s="1424"/>
      <c r="C64" s="2105"/>
    </row>
    <row r="65" spans="1:3" s="1437" customFormat="1" ht="15" hidden="1" customHeight="1">
      <c r="A65" s="1424"/>
      <c r="C65" s="2105"/>
    </row>
    <row r="66" spans="1:3" s="1437" customFormat="1" ht="15" hidden="1" customHeight="1">
      <c r="A66" s="1424"/>
      <c r="C66" s="2105"/>
    </row>
    <row r="67" spans="1:3" s="1437" customFormat="1" ht="15" hidden="1" customHeight="1">
      <c r="A67" s="1424"/>
      <c r="C67" s="2105"/>
    </row>
    <row r="68" spans="1:3" s="1437" customFormat="1" ht="15" hidden="1" customHeight="1">
      <c r="A68" s="1424"/>
      <c r="C68" s="2105"/>
    </row>
    <row r="69" spans="1:3" s="1437" customFormat="1" ht="15" hidden="1" customHeight="1">
      <c r="A69" s="1424"/>
      <c r="C69" s="2105"/>
    </row>
    <row r="70" spans="1:3" s="1437" customFormat="1" ht="15" hidden="1" customHeight="1">
      <c r="A70" s="1424"/>
      <c r="C70" s="2105"/>
    </row>
    <row r="71" spans="1:3" s="1437" customFormat="1" ht="15" hidden="1" customHeight="1">
      <c r="A71" s="1424"/>
      <c r="C71" s="2105"/>
    </row>
    <row r="72" spans="1:3" s="1437" customFormat="1" ht="15" hidden="1" customHeight="1">
      <c r="A72" s="1424"/>
      <c r="C72" s="2105"/>
    </row>
    <row r="73" spans="1:3" s="1437" customFormat="1" ht="15" hidden="1" customHeight="1">
      <c r="A73" s="1424"/>
      <c r="C73" s="2105"/>
    </row>
    <row r="74" spans="1:3" s="1437" customFormat="1" ht="15" hidden="1" customHeight="1">
      <c r="A74" s="1424"/>
      <c r="C74" s="2105"/>
    </row>
    <row r="75" spans="1:3" s="1437" customFormat="1" ht="15" hidden="1" customHeight="1">
      <c r="A75" s="1424"/>
      <c r="C75" s="2105"/>
    </row>
    <row r="76" spans="1:3" s="1437" customFormat="1" ht="15" hidden="1" customHeight="1">
      <c r="A76" s="1424"/>
      <c r="C76" s="2105"/>
    </row>
    <row r="77" spans="1:3" s="1437" customFormat="1" ht="15" hidden="1" customHeight="1">
      <c r="A77" s="1424"/>
      <c r="C77" s="2105"/>
    </row>
    <row r="78" spans="1:3" s="1437" customFormat="1" ht="15" hidden="1" customHeight="1">
      <c r="A78" s="1424"/>
      <c r="C78" s="2105"/>
    </row>
    <row r="79" spans="1:3" s="1437" customFormat="1" ht="15" hidden="1" customHeight="1">
      <c r="A79" s="1424"/>
      <c r="C79" s="2105"/>
    </row>
    <row r="80" spans="1:3" s="1437" customFormat="1" ht="15" hidden="1" customHeight="1">
      <c r="A80" s="1424"/>
      <c r="C80" s="2105"/>
    </row>
    <row r="81" spans="1:3" s="1437" customFormat="1" ht="15" hidden="1" customHeight="1">
      <c r="A81" s="1424"/>
      <c r="C81" s="2105"/>
    </row>
    <row r="82" spans="1:3" s="1437" customFormat="1" ht="15" hidden="1" customHeight="1">
      <c r="A82" s="1424"/>
      <c r="C82" s="2105"/>
    </row>
    <row r="83" spans="1:3" s="1437" customFormat="1" ht="15" hidden="1" customHeight="1">
      <c r="A83" s="1424"/>
      <c r="C83" s="2105"/>
    </row>
    <row r="84" spans="1:3" s="1437" customFormat="1" ht="15" hidden="1" customHeight="1">
      <c r="A84" s="1424"/>
      <c r="C84" s="2105"/>
    </row>
    <row r="85" spans="1:3" s="1437" customFormat="1" ht="15" hidden="1" customHeight="1">
      <c r="A85" s="1424"/>
      <c r="C85" s="2105"/>
    </row>
    <row r="86" spans="1:3" s="1437" customFormat="1" ht="15" hidden="1" customHeight="1">
      <c r="A86" s="1424"/>
      <c r="C86" s="2105"/>
    </row>
    <row r="87" spans="1:3" s="1437" customFormat="1" ht="15" hidden="1" customHeight="1">
      <c r="A87" s="1424"/>
      <c r="C87" s="2105"/>
    </row>
    <row r="88" spans="1:3" s="1437" customFormat="1" ht="15" hidden="1" customHeight="1">
      <c r="A88" s="1424"/>
      <c r="C88" s="2105"/>
    </row>
    <row r="89" spans="1:3" s="1437" customFormat="1" ht="15" hidden="1" customHeight="1">
      <c r="A89" s="1424"/>
      <c r="C89" s="2105"/>
    </row>
    <row r="90" spans="1:3" s="1437" customFormat="1" ht="15" hidden="1" customHeight="1">
      <c r="A90" s="1424"/>
      <c r="C90" s="2105"/>
    </row>
    <row r="91" spans="1:3" s="1437" customFormat="1" ht="15" hidden="1" customHeight="1">
      <c r="A91" s="1424"/>
      <c r="C91" s="2105"/>
    </row>
    <row r="92" spans="1:3" s="1437" customFormat="1" ht="15" hidden="1" customHeight="1">
      <c r="A92" s="1424"/>
      <c r="C92" s="2105"/>
    </row>
    <row r="93" spans="1:3" s="1437" customFormat="1" ht="15" hidden="1" customHeight="1">
      <c r="A93" s="1424"/>
      <c r="C93" s="2105"/>
    </row>
    <row r="94" spans="1:3" s="1437" customFormat="1" ht="15" hidden="1" customHeight="1">
      <c r="A94" s="1424"/>
      <c r="C94" s="2105"/>
    </row>
    <row r="95" spans="1:3" s="1437" customFormat="1" ht="15" hidden="1" customHeight="1">
      <c r="A95" s="1424"/>
      <c r="C95" s="2105"/>
    </row>
    <row r="96" spans="1:3" s="1437" customFormat="1" ht="15" hidden="1" customHeight="1">
      <c r="A96" s="1424"/>
      <c r="C96" s="2105"/>
    </row>
    <row r="97" spans="1:3" s="1437" customFormat="1" ht="15" hidden="1" customHeight="1">
      <c r="A97" s="1424"/>
      <c r="C97" s="2105"/>
    </row>
    <row r="98" spans="1:3" s="1437" customFormat="1" ht="15" hidden="1" customHeight="1">
      <c r="A98" s="1424"/>
      <c r="C98" s="2105"/>
    </row>
    <row r="99" spans="1:3" s="1437" customFormat="1" ht="15" hidden="1" customHeight="1">
      <c r="A99" s="1424"/>
      <c r="C99" s="2105"/>
    </row>
    <row r="100" spans="1:3" s="1437" customFormat="1" ht="15" hidden="1" customHeight="1">
      <c r="A100" s="1424"/>
      <c r="C100" s="2105"/>
    </row>
    <row r="101" spans="1:3" s="1437" customFormat="1" ht="15" hidden="1" customHeight="1">
      <c r="A101" s="1424"/>
      <c r="C101" s="2105"/>
    </row>
    <row r="102" spans="1:3" s="1437" customFormat="1" ht="15" hidden="1" customHeight="1">
      <c r="A102" s="1424"/>
      <c r="C102" s="2105"/>
    </row>
    <row r="103" spans="1:3" s="1437" customFormat="1" ht="15" hidden="1" customHeight="1">
      <c r="A103" s="1424"/>
      <c r="C103" s="2105"/>
    </row>
    <row r="104" spans="1:3" s="1437" customFormat="1" ht="15" hidden="1" customHeight="1">
      <c r="A104" s="1424"/>
      <c r="C104" s="2105"/>
    </row>
    <row r="105" spans="1:3" s="1437" customFormat="1" ht="15" hidden="1" customHeight="1">
      <c r="A105" s="1424"/>
      <c r="C105" s="2105"/>
    </row>
    <row r="106" spans="1:3" s="1437" customFormat="1" ht="15" hidden="1" customHeight="1">
      <c r="A106" s="1424"/>
      <c r="C106" s="2105"/>
    </row>
    <row r="107" spans="1:3" s="1437" customFormat="1" ht="15" hidden="1" customHeight="1">
      <c r="A107" s="1424"/>
      <c r="C107" s="2105"/>
    </row>
    <row r="108" spans="1:3" s="1437" customFormat="1" ht="15" hidden="1" customHeight="1">
      <c r="A108" s="1424"/>
      <c r="C108" s="2105"/>
    </row>
    <row r="109" spans="1:3" s="1437" customFormat="1" ht="15" hidden="1" customHeight="1">
      <c r="A109" s="1424"/>
      <c r="C109" s="2105"/>
    </row>
    <row r="110" spans="1:3" s="1437" customFormat="1" ht="15" hidden="1" customHeight="1">
      <c r="A110" s="1424"/>
      <c r="C110" s="2105"/>
    </row>
    <row r="111" spans="1:3" s="1437" customFormat="1" ht="15" hidden="1" customHeight="1">
      <c r="A111" s="1424"/>
      <c r="C111" s="2105"/>
    </row>
    <row r="112" spans="1:3" s="1437" customFormat="1" ht="15" hidden="1" customHeight="1">
      <c r="A112" s="1424"/>
      <c r="C112" s="2105"/>
    </row>
    <row r="113" spans="1:3" s="1437" customFormat="1" ht="15" hidden="1" customHeight="1">
      <c r="A113" s="1424"/>
      <c r="C113" s="2105"/>
    </row>
    <row r="114" spans="1:3" s="1437" customFormat="1" ht="15" hidden="1" customHeight="1">
      <c r="A114" s="1424"/>
      <c r="C114" s="2105"/>
    </row>
    <row r="115" spans="1:3" s="1437" customFormat="1" ht="15" hidden="1" customHeight="1">
      <c r="A115" s="1424"/>
      <c r="C115" s="2105"/>
    </row>
    <row r="116" spans="1:3" s="1437" customFormat="1" ht="15" hidden="1" customHeight="1">
      <c r="A116" s="1424"/>
      <c r="C116" s="2105"/>
    </row>
    <row r="117" spans="1:3" s="1437" customFormat="1" ht="15" hidden="1" customHeight="1">
      <c r="A117" s="1424"/>
      <c r="C117" s="2105"/>
    </row>
    <row r="118" spans="1:3" s="1437" customFormat="1" ht="15" hidden="1" customHeight="1">
      <c r="A118" s="1424"/>
      <c r="C118" s="2105"/>
    </row>
    <row r="119" spans="1:3" s="1437" customFormat="1" ht="15" hidden="1" customHeight="1">
      <c r="A119" s="1424"/>
      <c r="C119" s="2105"/>
    </row>
    <row r="120" spans="1:3" s="1437" customFormat="1" ht="15" hidden="1" customHeight="1">
      <c r="A120" s="1424"/>
      <c r="C120" s="2105"/>
    </row>
    <row r="121" spans="1:3" s="1437" customFormat="1" ht="15" hidden="1" customHeight="1">
      <c r="A121" s="1424"/>
      <c r="C121" s="2105"/>
    </row>
    <row r="122" spans="1:3" s="1437" customFormat="1" ht="15" hidden="1" customHeight="1">
      <c r="A122" s="1424"/>
      <c r="C122" s="2105"/>
    </row>
    <row r="123" spans="1:3" s="1437" customFormat="1" ht="15" hidden="1" customHeight="1">
      <c r="A123" s="1424"/>
      <c r="C123" s="2105"/>
    </row>
    <row r="124" spans="1:3" s="1437" customFormat="1" ht="15" hidden="1" customHeight="1">
      <c r="A124" s="1424"/>
      <c r="C124" s="2105"/>
    </row>
    <row r="125" spans="1:3" s="1437" customFormat="1" ht="15" hidden="1" customHeight="1">
      <c r="A125" s="1424"/>
      <c r="C125" s="2105"/>
    </row>
    <row r="126" spans="1:3" s="1437" customFormat="1" ht="15" hidden="1" customHeight="1">
      <c r="A126" s="1424"/>
      <c r="C126" s="2105"/>
    </row>
    <row r="127" spans="1:3" s="1437" customFormat="1" ht="15" hidden="1" customHeight="1">
      <c r="A127" s="1424"/>
      <c r="C127" s="2105"/>
    </row>
    <row r="128" spans="1:3" s="1437" customFormat="1" ht="15" hidden="1" customHeight="1">
      <c r="A128" s="1424"/>
      <c r="C128" s="2105"/>
    </row>
    <row r="129" spans="1:3" s="1437" customFormat="1" ht="15" hidden="1" customHeight="1">
      <c r="A129" s="1424"/>
      <c r="C129" s="2105"/>
    </row>
    <row r="130" spans="1:3" s="1437" customFormat="1" ht="15" hidden="1" customHeight="1">
      <c r="A130" s="1424"/>
      <c r="C130" s="2105"/>
    </row>
    <row r="131" spans="1:3" s="1437" customFormat="1" ht="15" hidden="1" customHeight="1">
      <c r="A131" s="1424"/>
      <c r="C131" s="2105"/>
    </row>
    <row r="132" spans="1:3" s="1437" customFormat="1" ht="15" hidden="1" customHeight="1">
      <c r="A132" s="1424"/>
      <c r="C132" s="2105"/>
    </row>
    <row r="133" spans="1:3" s="1437" customFormat="1" ht="15" hidden="1" customHeight="1">
      <c r="A133" s="1424"/>
      <c r="C133" s="2105"/>
    </row>
    <row r="134" spans="1:3" s="1437" customFormat="1" ht="15" hidden="1" customHeight="1">
      <c r="A134" s="1424"/>
      <c r="C134" s="2105"/>
    </row>
    <row r="135" spans="1:3" s="1437" customFormat="1" ht="15" hidden="1" customHeight="1">
      <c r="A135" s="1424"/>
      <c r="C135" s="2105"/>
    </row>
    <row r="136" spans="1:3" s="1437" customFormat="1" ht="15" hidden="1" customHeight="1">
      <c r="A136" s="1424"/>
      <c r="C136" s="2105"/>
    </row>
    <row r="137" spans="1:3" s="1437" customFormat="1" ht="15" hidden="1" customHeight="1">
      <c r="A137" s="1424"/>
      <c r="C137" s="2105"/>
    </row>
    <row r="138" spans="1:3" s="1437" customFormat="1" ht="15" hidden="1" customHeight="1">
      <c r="A138" s="1424"/>
      <c r="C138" s="2105"/>
    </row>
    <row r="139" spans="1:3" s="1437" customFormat="1" ht="15" hidden="1" customHeight="1">
      <c r="A139" s="1424"/>
      <c r="C139" s="2105"/>
    </row>
    <row r="140" spans="1:3" s="1437" customFormat="1" ht="15" hidden="1" customHeight="1">
      <c r="A140" s="1424"/>
      <c r="C140" s="2105"/>
    </row>
    <row r="141" spans="1:3" s="1437" customFormat="1" ht="15" hidden="1" customHeight="1">
      <c r="A141" s="1424"/>
      <c r="C141" s="2105"/>
    </row>
    <row r="142" spans="1:3" s="1437" customFormat="1" ht="15" hidden="1" customHeight="1">
      <c r="A142" s="1424"/>
      <c r="C142" s="2105"/>
    </row>
    <row r="143" spans="1:3" s="1437" customFormat="1" ht="15" hidden="1" customHeight="1">
      <c r="A143" s="1424"/>
      <c r="C143" s="2105"/>
    </row>
    <row r="144" spans="1:3" s="1437" customFormat="1" ht="15" hidden="1" customHeight="1">
      <c r="A144" s="1424"/>
      <c r="C144" s="2105"/>
    </row>
    <row r="145" spans="1:3" s="1437" customFormat="1" ht="15" hidden="1" customHeight="1">
      <c r="A145" s="1424"/>
      <c r="C145" s="2105"/>
    </row>
    <row r="146" spans="1:3" s="1437" customFormat="1" ht="15" hidden="1" customHeight="1">
      <c r="A146" s="1424"/>
      <c r="C146" s="2105"/>
    </row>
    <row r="147" spans="1:3" s="1437" customFormat="1" ht="15" hidden="1" customHeight="1">
      <c r="A147" s="1424"/>
      <c r="C147" s="2105"/>
    </row>
    <row r="148" spans="1:3" s="1437" customFormat="1" ht="15" hidden="1" customHeight="1">
      <c r="A148" s="1424"/>
      <c r="C148" s="2105"/>
    </row>
    <row r="149" spans="1:3" s="1437" customFormat="1" ht="15" hidden="1" customHeight="1">
      <c r="A149" s="1424"/>
      <c r="C149" s="2105"/>
    </row>
    <row r="150" spans="1:3" s="1437" customFormat="1" ht="15" hidden="1" customHeight="1">
      <c r="A150" s="1424"/>
      <c r="C150" s="2105"/>
    </row>
    <row r="151" spans="1:3" s="1437" customFormat="1" ht="15" hidden="1" customHeight="1">
      <c r="A151" s="1424"/>
      <c r="C151" s="2105"/>
    </row>
    <row r="152" spans="1:3" s="1437" customFormat="1" ht="15" hidden="1" customHeight="1">
      <c r="A152" s="1424"/>
      <c r="C152" s="2105"/>
    </row>
    <row r="153" spans="1:3" s="1437" customFormat="1" ht="15" hidden="1" customHeight="1">
      <c r="A153" s="1424"/>
      <c r="C153" s="2105"/>
    </row>
    <row r="154" spans="1:3" s="1437" customFormat="1" ht="15" hidden="1" customHeight="1">
      <c r="A154" s="1424"/>
      <c r="C154" s="2105"/>
    </row>
    <row r="155" spans="1:3" s="1437" customFormat="1" ht="15" hidden="1" customHeight="1">
      <c r="A155" s="1424"/>
      <c r="C155" s="2105"/>
    </row>
    <row r="156" spans="1:3" s="1437" customFormat="1" ht="15" hidden="1" customHeight="1">
      <c r="A156" s="1424"/>
      <c r="C156" s="2105"/>
    </row>
    <row r="157" spans="1:3" s="1437" customFormat="1" ht="15" hidden="1" customHeight="1">
      <c r="A157" s="1424"/>
      <c r="C157" s="2105"/>
    </row>
    <row r="158" spans="1:3" s="1437" customFormat="1" ht="15" hidden="1" customHeight="1">
      <c r="A158" s="1424"/>
      <c r="C158" s="2105"/>
    </row>
    <row r="159" spans="1:3" s="1437" customFormat="1" ht="15" hidden="1" customHeight="1">
      <c r="A159" s="1424"/>
      <c r="C159" s="2105"/>
    </row>
    <row r="160" spans="1:3" s="1437" customFormat="1" ht="15" hidden="1" customHeight="1">
      <c r="A160" s="1424"/>
      <c r="C160" s="2105"/>
    </row>
    <row r="161" spans="1:3" s="1437" customFormat="1" ht="15" hidden="1" customHeight="1">
      <c r="A161" s="1424"/>
      <c r="C161" s="2105"/>
    </row>
    <row r="162" spans="1:3" s="1437" customFormat="1" ht="15" hidden="1" customHeight="1">
      <c r="A162" s="1424"/>
      <c r="C162" s="2105"/>
    </row>
    <row r="163" spans="1:3" s="1437" customFormat="1" ht="15" hidden="1" customHeight="1">
      <c r="A163" s="1424"/>
      <c r="C163" s="2105"/>
    </row>
    <row r="164" spans="1:3" s="1437" customFormat="1" ht="15" hidden="1" customHeight="1">
      <c r="A164" s="1424"/>
      <c r="C164" s="2105"/>
    </row>
    <row r="165" spans="1:3" s="1437" customFormat="1" ht="15" hidden="1" customHeight="1">
      <c r="A165" s="1424"/>
      <c r="C165" s="2105"/>
    </row>
    <row r="166" spans="1:3" s="1437" customFormat="1" ht="15" hidden="1" customHeight="1">
      <c r="A166" s="1424"/>
      <c r="C166" s="2105"/>
    </row>
    <row r="167" spans="1:3" s="1437" customFormat="1" ht="15" hidden="1" customHeight="1">
      <c r="A167" s="1424"/>
      <c r="C167" s="2105"/>
    </row>
    <row r="168" spans="1:3" s="1437" customFormat="1" ht="15" hidden="1" customHeight="1">
      <c r="A168" s="1424"/>
      <c r="C168" s="2105"/>
    </row>
    <row r="169" spans="1:3" s="1437" customFormat="1" ht="15" hidden="1" customHeight="1">
      <c r="A169" s="1424"/>
      <c r="C169" s="2105"/>
    </row>
    <row r="170" spans="1:3" s="1437" customFormat="1" ht="15" hidden="1" customHeight="1">
      <c r="A170" s="1424"/>
      <c r="C170" s="2105"/>
    </row>
    <row r="171" spans="1:3" s="1437" customFormat="1" ht="15" hidden="1" customHeight="1">
      <c r="A171" s="1424"/>
      <c r="C171" s="2105"/>
    </row>
    <row r="172" spans="1:3" s="1437" customFormat="1" ht="15" hidden="1" customHeight="1">
      <c r="A172" s="1424"/>
      <c r="C172" s="2105"/>
    </row>
    <row r="173" spans="1:3" s="1437" customFormat="1" ht="15" hidden="1" customHeight="1">
      <c r="A173" s="1424"/>
      <c r="C173" s="2105"/>
    </row>
    <row r="174" spans="1:3" s="1437" customFormat="1" ht="15" hidden="1" customHeight="1">
      <c r="A174" s="1424"/>
      <c r="C174" s="2105"/>
    </row>
    <row r="175" spans="1:3" s="1437" customFormat="1" ht="15" hidden="1" customHeight="1">
      <c r="A175" s="1424"/>
      <c r="C175" s="2105"/>
    </row>
    <row r="176" spans="1:3" s="1437" customFormat="1" ht="15" hidden="1" customHeight="1">
      <c r="A176" s="1424"/>
      <c r="C176" s="2105"/>
    </row>
    <row r="177" spans="1:3" s="1437" customFormat="1" ht="15" hidden="1" customHeight="1">
      <c r="A177" s="1424"/>
      <c r="C177" s="2105"/>
    </row>
    <row r="178" spans="1:3" s="1437" customFormat="1" ht="15" hidden="1" customHeight="1">
      <c r="A178" s="1424"/>
      <c r="C178" s="2105"/>
    </row>
    <row r="179" spans="1:3" s="1437" customFormat="1" ht="15" hidden="1" customHeight="1">
      <c r="A179" s="1424"/>
      <c r="C179" s="2105"/>
    </row>
    <row r="180" spans="1:3" s="1437" customFormat="1" ht="15" hidden="1" customHeight="1">
      <c r="A180" s="1424"/>
      <c r="C180" s="2105"/>
    </row>
    <row r="181" spans="1:3" s="1437" customFormat="1" ht="15" hidden="1" customHeight="1">
      <c r="A181" s="1424"/>
      <c r="C181" s="2105"/>
    </row>
    <row r="182" spans="1:3" s="1437" customFormat="1" ht="15" hidden="1" customHeight="1">
      <c r="A182" s="1424"/>
      <c r="C182" s="2105"/>
    </row>
    <row r="183" spans="1:3" s="1437" customFormat="1" ht="15" hidden="1" customHeight="1">
      <c r="A183" s="1424"/>
      <c r="C183" s="2105"/>
    </row>
    <row r="184" spans="1:3" s="1437" customFormat="1" ht="15" hidden="1" customHeight="1">
      <c r="A184" s="1424"/>
      <c r="C184" s="2105"/>
    </row>
    <row r="185" spans="1:3" s="1437" customFormat="1" ht="15" hidden="1" customHeight="1">
      <c r="A185" s="1424"/>
      <c r="C185" s="2105"/>
    </row>
    <row r="186" spans="1:3" s="1437" customFormat="1" ht="15" hidden="1" customHeight="1">
      <c r="A186" s="1424"/>
      <c r="C186" s="2105"/>
    </row>
    <row r="187" spans="1:3" s="1437" customFormat="1" ht="15" hidden="1" customHeight="1">
      <c r="A187" s="1424"/>
      <c r="C187" s="2105"/>
    </row>
    <row r="188" spans="1:3" s="1437" customFormat="1" ht="15" hidden="1" customHeight="1">
      <c r="A188" s="1424"/>
      <c r="C188" s="2105"/>
    </row>
    <row r="189" spans="1:3" s="1437" customFormat="1" ht="15" hidden="1" customHeight="1">
      <c r="A189" s="1424"/>
      <c r="C189" s="2105"/>
    </row>
    <row r="190" spans="1:3" s="1437" customFormat="1" ht="15" hidden="1" customHeight="1">
      <c r="A190" s="1424"/>
      <c r="C190" s="2105"/>
    </row>
    <row r="191" spans="1:3" s="1437" customFormat="1" ht="15" hidden="1" customHeight="1">
      <c r="A191" s="1424"/>
      <c r="C191" s="2105"/>
    </row>
    <row r="192" spans="1:3" s="1437" customFormat="1" ht="15" hidden="1" customHeight="1">
      <c r="A192" s="1424"/>
      <c r="C192" s="2105"/>
    </row>
    <row r="193" spans="1:3" s="1437" customFormat="1" ht="15" hidden="1" customHeight="1">
      <c r="A193" s="1424"/>
      <c r="C193" s="2105"/>
    </row>
    <row r="194" spans="1:3" s="1437" customFormat="1" ht="15" hidden="1" customHeight="1">
      <c r="A194" s="1424"/>
      <c r="C194" s="2105"/>
    </row>
    <row r="195" spans="1:3" s="1437" customFormat="1" ht="15" hidden="1" customHeight="1">
      <c r="A195" s="1424"/>
      <c r="C195" s="2105"/>
    </row>
    <row r="196" spans="1:3" s="1437" customFormat="1" ht="15" hidden="1" customHeight="1">
      <c r="A196" s="1424"/>
      <c r="C196" s="2105"/>
    </row>
    <row r="197" spans="1:3" s="1437" customFormat="1" ht="15" hidden="1" customHeight="1">
      <c r="A197" s="1424"/>
      <c r="C197" s="2105"/>
    </row>
    <row r="198" spans="1:3" s="1437" customFormat="1" ht="15" hidden="1" customHeight="1">
      <c r="A198" s="1424"/>
      <c r="C198" s="2105"/>
    </row>
    <row r="199" spans="1:3" s="1437" customFormat="1" ht="15" hidden="1" customHeight="1">
      <c r="A199" s="1424"/>
      <c r="C199" s="2105"/>
    </row>
    <row r="200" spans="1:3" s="1437" customFormat="1" ht="15" hidden="1" customHeight="1">
      <c r="A200" s="1424"/>
      <c r="C200" s="2105"/>
    </row>
    <row r="201" spans="1:3" s="1437" customFormat="1" ht="15" hidden="1" customHeight="1">
      <c r="A201" s="1424"/>
      <c r="C201" s="2105"/>
    </row>
    <row r="202" spans="1:3" s="1437" customFormat="1" ht="15" hidden="1" customHeight="1">
      <c r="A202" s="1424"/>
      <c r="C202" s="2105"/>
    </row>
    <row r="203" spans="1:3" s="1437" customFormat="1" ht="15" hidden="1" customHeight="1">
      <c r="A203" s="1424"/>
      <c r="C203" s="2105"/>
    </row>
    <row r="204" spans="1:3" s="1437" customFormat="1" ht="15" hidden="1" customHeight="1">
      <c r="A204" s="1424"/>
      <c r="C204" s="2105"/>
    </row>
    <row r="205" spans="1:3" s="1437" customFormat="1" ht="15" hidden="1" customHeight="1">
      <c r="A205" s="1424"/>
      <c r="C205" s="2105"/>
    </row>
    <row r="206" spans="1:3" s="1437" customFormat="1" ht="15" hidden="1" customHeight="1">
      <c r="A206" s="1424"/>
      <c r="C206" s="2105"/>
    </row>
    <row r="207" spans="1:3" s="1437" customFormat="1" ht="15" hidden="1" customHeight="1">
      <c r="A207" s="1424"/>
      <c r="C207" s="2105"/>
    </row>
    <row r="208" spans="1:3" s="1437" customFormat="1" ht="15" hidden="1" customHeight="1">
      <c r="A208" s="1424"/>
      <c r="C208" s="2105"/>
    </row>
    <row r="209" spans="1:3" s="1437" customFormat="1" ht="15" hidden="1" customHeight="1">
      <c r="A209" s="1424"/>
      <c r="C209" s="2105"/>
    </row>
    <row r="210" spans="1:3" s="1437" customFormat="1" ht="15" hidden="1" customHeight="1">
      <c r="A210" s="1424"/>
      <c r="C210" s="2105"/>
    </row>
    <row r="211" spans="1:3" s="1437" customFormat="1" ht="15" hidden="1" customHeight="1">
      <c r="A211" s="1424"/>
      <c r="C211" s="2105"/>
    </row>
    <row r="212" spans="1:3" s="1437" customFormat="1" ht="15" hidden="1" customHeight="1">
      <c r="A212" s="1424"/>
      <c r="C212" s="2105"/>
    </row>
    <row r="213" spans="1:3" s="1437" customFormat="1" ht="15" hidden="1" customHeight="1">
      <c r="A213" s="1424"/>
      <c r="C213" s="2105"/>
    </row>
    <row r="214" spans="1:3" s="1437" customFormat="1" ht="15" hidden="1" customHeight="1">
      <c r="A214" s="1424"/>
      <c r="C214" s="2105"/>
    </row>
    <row r="215" spans="1:3" s="1437" customFormat="1" ht="15" hidden="1" customHeight="1">
      <c r="A215" s="1424"/>
      <c r="C215" s="2105"/>
    </row>
    <row r="216" spans="1:3" s="1437" customFormat="1" ht="15" hidden="1" customHeight="1">
      <c r="A216" s="1424"/>
      <c r="C216" s="2105"/>
    </row>
    <row r="217" spans="1:3" s="1437" customFormat="1" ht="15" hidden="1" customHeight="1">
      <c r="A217" s="1424"/>
      <c r="C217" s="2105"/>
    </row>
    <row r="218" spans="1:3" s="1437" customFormat="1" ht="15" hidden="1" customHeight="1">
      <c r="A218" s="1424"/>
      <c r="C218" s="2105"/>
    </row>
    <row r="219" spans="1:3" s="1437" customFormat="1" ht="15" hidden="1" customHeight="1">
      <c r="A219" s="1424"/>
      <c r="C219" s="2105"/>
    </row>
    <row r="220" spans="1:3" s="1437" customFormat="1" ht="15" hidden="1" customHeight="1">
      <c r="A220" s="1424"/>
      <c r="C220" s="2105"/>
    </row>
    <row r="221" spans="1:3" s="1437" customFormat="1" ht="15" hidden="1" customHeight="1">
      <c r="A221" s="1424"/>
      <c r="C221" s="2105"/>
    </row>
    <row r="222" spans="1:3" s="1437" customFormat="1" ht="15" hidden="1" customHeight="1">
      <c r="A222" s="1424"/>
      <c r="C222" s="2105"/>
    </row>
    <row r="223" spans="1:3" s="1437" customFormat="1" ht="15" hidden="1" customHeight="1">
      <c r="A223" s="1424"/>
      <c r="C223" s="2105"/>
    </row>
    <row r="224" spans="1:3" s="1437" customFormat="1" ht="15" hidden="1" customHeight="1">
      <c r="A224" s="1424"/>
      <c r="C224" s="2105"/>
    </row>
    <row r="225" spans="1:3" s="1437" customFormat="1" ht="15" hidden="1" customHeight="1">
      <c r="A225" s="1424"/>
      <c r="C225" s="2105"/>
    </row>
    <row r="226" spans="1:3" s="1437" customFormat="1" ht="15" hidden="1" customHeight="1">
      <c r="A226" s="1424"/>
      <c r="C226" s="2105"/>
    </row>
    <row r="227" spans="1:3" s="1437" customFormat="1" ht="15" hidden="1" customHeight="1">
      <c r="A227" s="1424"/>
      <c r="C227" s="2105"/>
    </row>
    <row r="228" spans="1:3" s="1437" customFormat="1" ht="15" hidden="1" customHeight="1">
      <c r="A228" s="1424"/>
      <c r="C228" s="2105"/>
    </row>
    <row r="229" spans="1:3" s="1437" customFormat="1" ht="15" hidden="1" customHeight="1">
      <c r="A229" s="1424"/>
      <c r="C229" s="2105"/>
    </row>
    <row r="230" spans="1:3" s="1437" customFormat="1" ht="15" hidden="1" customHeight="1">
      <c r="A230" s="1424"/>
      <c r="C230" s="2105"/>
    </row>
    <row r="231" spans="1:3" s="1437" customFormat="1" ht="15" hidden="1" customHeight="1">
      <c r="A231" s="1424"/>
      <c r="C231" s="2105"/>
    </row>
    <row r="232" spans="1:3" s="1437" customFormat="1" ht="15" hidden="1" customHeight="1">
      <c r="A232" s="1424"/>
      <c r="C232" s="2105"/>
    </row>
    <row r="233" spans="1:3" s="1437" customFormat="1" ht="15" hidden="1" customHeight="1">
      <c r="A233" s="1424"/>
      <c r="C233" s="2105"/>
    </row>
    <row r="234" spans="1:3" s="1437" customFormat="1" ht="15" hidden="1" customHeight="1">
      <c r="A234" s="1424"/>
      <c r="C234" s="2105"/>
    </row>
    <row r="235" spans="1:3" s="1437" customFormat="1" ht="15" hidden="1" customHeight="1">
      <c r="A235" s="1424"/>
      <c r="C235" s="2105"/>
    </row>
    <row r="236" spans="1:3" s="1437" customFormat="1" ht="15" hidden="1" customHeight="1">
      <c r="A236" s="1424"/>
      <c r="C236" s="2105"/>
    </row>
    <row r="237" spans="1:3" s="1437" customFormat="1" ht="15" hidden="1" customHeight="1">
      <c r="A237" s="1424"/>
      <c r="C237" s="2105"/>
    </row>
    <row r="238" spans="1:3" s="1437" customFormat="1" ht="15" hidden="1" customHeight="1">
      <c r="A238" s="1424"/>
      <c r="C238" s="2105"/>
    </row>
    <row r="239" spans="1:3" s="1437" customFormat="1" ht="15" hidden="1" customHeight="1">
      <c r="A239" s="1424"/>
      <c r="C239" s="2105"/>
    </row>
    <row r="240" spans="1:3" s="1437" customFormat="1" ht="15" hidden="1" customHeight="1">
      <c r="A240" s="1424"/>
      <c r="C240" s="2105"/>
    </row>
    <row r="241" spans="1:3" s="1437" customFormat="1" ht="15" hidden="1" customHeight="1">
      <c r="A241" s="1424"/>
      <c r="C241" s="2105"/>
    </row>
    <row r="242" spans="1:3" s="1437" customFormat="1" ht="15" hidden="1" customHeight="1">
      <c r="A242" s="1424"/>
      <c r="C242" s="2105"/>
    </row>
    <row r="243" spans="1:3" s="1437" customFormat="1" ht="15" hidden="1" customHeight="1">
      <c r="A243" s="1424"/>
      <c r="C243" s="2105"/>
    </row>
    <row r="244" spans="1:3" s="1437" customFormat="1" ht="15" hidden="1" customHeight="1">
      <c r="A244" s="1424"/>
      <c r="C244" s="2105"/>
    </row>
    <row r="245" spans="1:3" s="1437" customFormat="1" ht="15" hidden="1" customHeight="1">
      <c r="A245" s="1424"/>
      <c r="C245" s="2105"/>
    </row>
    <row r="246" spans="1:3" s="1437" customFormat="1" ht="15" hidden="1" customHeight="1">
      <c r="A246" s="1424"/>
      <c r="C246" s="2105"/>
    </row>
    <row r="247" spans="1:3" s="1437" customFormat="1" ht="15" hidden="1" customHeight="1">
      <c r="A247" s="1424"/>
      <c r="C247" s="2105"/>
    </row>
    <row r="248" spans="1:3" s="1437" customFormat="1" ht="15" hidden="1" customHeight="1">
      <c r="A248" s="1424"/>
      <c r="C248" s="2105"/>
    </row>
    <row r="249" spans="1:3" s="1437" customFormat="1" ht="15" hidden="1" customHeight="1">
      <c r="A249" s="1424"/>
      <c r="C249" s="2105"/>
    </row>
    <row r="250" spans="1:3" s="1437" customFormat="1" ht="15" hidden="1" customHeight="1">
      <c r="A250" s="1424"/>
      <c r="C250" s="2105"/>
    </row>
    <row r="251" spans="1:3" s="1437" customFormat="1" ht="15" hidden="1" customHeight="1">
      <c r="A251" s="1424"/>
      <c r="C251" s="2105"/>
    </row>
    <row r="252" spans="1:3" s="1437" customFormat="1" ht="15" hidden="1" customHeight="1">
      <c r="A252" s="1424"/>
      <c r="C252" s="2105"/>
    </row>
    <row r="253" spans="1:3" s="1437" customFormat="1" ht="15" hidden="1" customHeight="1">
      <c r="A253" s="1424"/>
      <c r="C253" s="2105"/>
    </row>
    <row r="254" spans="1:3" s="1437" customFormat="1" ht="15" hidden="1" customHeight="1">
      <c r="A254" s="1424"/>
      <c r="C254" s="2105"/>
    </row>
    <row r="255" spans="1:3" s="1437" customFormat="1" ht="15" hidden="1" customHeight="1">
      <c r="A255" s="1424"/>
      <c r="C255" s="2105"/>
    </row>
    <row r="256" spans="1:3" s="1437" customFormat="1" ht="15" hidden="1" customHeight="1">
      <c r="A256" s="1424"/>
      <c r="C256" s="2105"/>
    </row>
    <row r="257" spans="1:3" s="1437" customFormat="1" ht="15" hidden="1" customHeight="1">
      <c r="A257" s="1424"/>
      <c r="C257" s="2105"/>
    </row>
    <row r="258" spans="1:3" s="1437" customFormat="1" ht="15" hidden="1" customHeight="1">
      <c r="A258" s="1424"/>
      <c r="C258" s="2105"/>
    </row>
    <row r="259" spans="1:3" s="1437" customFormat="1" ht="15" hidden="1" customHeight="1">
      <c r="A259" s="1424"/>
      <c r="C259" s="2105"/>
    </row>
    <row r="260" spans="1:3" s="1437" customFormat="1" ht="15" hidden="1" customHeight="1">
      <c r="A260" s="1424"/>
      <c r="C260" s="2105"/>
    </row>
    <row r="261" spans="1:3" s="1437" customFormat="1" ht="15" hidden="1" customHeight="1">
      <c r="A261" s="1424"/>
      <c r="C261" s="2105"/>
    </row>
    <row r="262" spans="1:3" s="1437" customFormat="1" ht="15" hidden="1" customHeight="1">
      <c r="A262" s="1424"/>
      <c r="C262" s="2105"/>
    </row>
    <row r="263" spans="1:3" s="1437" customFormat="1" ht="15" hidden="1" customHeight="1">
      <c r="A263" s="1424"/>
      <c r="C263" s="2105"/>
    </row>
    <row r="264" spans="1:3" s="1437" customFormat="1" ht="15" hidden="1" customHeight="1">
      <c r="A264" s="1424"/>
      <c r="C264" s="2105"/>
    </row>
    <row r="265" spans="1:3" s="1437" customFormat="1" ht="15" hidden="1" customHeight="1">
      <c r="A265" s="1424"/>
      <c r="C265" s="2105"/>
    </row>
    <row r="266" spans="1:3" s="1437" customFormat="1" ht="15" hidden="1" customHeight="1">
      <c r="A266" s="1424"/>
      <c r="C266" s="2105"/>
    </row>
    <row r="267" spans="1:3" s="1437" customFormat="1" ht="15" hidden="1" customHeight="1">
      <c r="A267" s="1424"/>
      <c r="C267" s="2105"/>
    </row>
    <row r="268" spans="1:3" s="1437" customFormat="1" ht="15" hidden="1" customHeight="1">
      <c r="A268" s="1424"/>
      <c r="C268" s="2105"/>
    </row>
    <row r="269" spans="1:3" s="1437" customFormat="1" ht="15" hidden="1" customHeight="1">
      <c r="A269" s="1424"/>
      <c r="C269" s="2105"/>
    </row>
    <row r="270" spans="1:3" s="1437" customFormat="1" ht="15" hidden="1" customHeight="1">
      <c r="A270" s="1424"/>
      <c r="C270" s="2105"/>
    </row>
    <row r="271" spans="1:3" s="1437" customFormat="1" ht="15" hidden="1" customHeight="1">
      <c r="A271" s="1424"/>
      <c r="C271" s="2105"/>
    </row>
    <row r="272" spans="1:3" s="1437" customFormat="1" ht="15" hidden="1" customHeight="1">
      <c r="A272" s="1424"/>
      <c r="C272" s="2105"/>
    </row>
    <row r="273" spans="1:3" s="1437" customFormat="1" ht="15" hidden="1" customHeight="1">
      <c r="A273" s="1424"/>
      <c r="C273" s="2105"/>
    </row>
    <row r="274" spans="1:3" s="1437" customFormat="1" ht="15" hidden="1" customHeight="1">
      <c r="A274" s="1424"/>
      <c r="C274" s="2105"/>
    </row>
    <row r="275" spans="1:3" s="1437" customFormat="1" ht="15" hidden="1" customHeight="1">
      <c r="A275" s="1424"/>
      <c r="C275" s="2105"/>
    </row>
    <row r="276" spans="1:3" s="1437" customFormat="1" ht="15" hidden="1" customHeight="1">
      <c r="A276" s="1424"/>
      <c r="C276" s="2105"/>
    </row>
    <row r="277" spans="1:3" s="1437" customFormat="1" ht="15" hidden="1" customHeight="1">
      <c r="A277" s="1424"/>
      <c r="C277" s="2105"/>
    </row>
    <row r="278" spans="1:3" s="1437" customFormat="1" ht="15" hidden="1" customHeight="1">
      <c r="A278" s="1424"/>
      <c r="C278" s="2105"/>
    </row>
    <row r="279" spans="1:3" s="1437" customFormat="1" ht="15" hidden="1" customHeight="1">
      <c r="A279" s="1424"/>
      <c r="C279" s="2105"/>
    </row>
    <row r="280" spans="1:3" s="1437" customFormat="1" ht="15" hidden="1" customHeight="1">
      <c r="A280" s="1424"/>
      <c r="C280" s="2105"/>
    </row>
    <row r="281" spans="1:3" s="1437" customFormat="1" ht="15" hidden="1" customHeight="1">
      <c r="A281" s="1424"/>
      <c r="C281" s="2105"/>
    </row>
    <row r="282" spans="1:3" s="1437" customFormat="1" ht="15" hidden="1" customHeight="1">
      <c r="A282" s="1424"/>
      <c r="C282" s="2105"/>
    </row>
    <row r="283" spans="1:3" s="1437" customFormat="1" ht="15" hidden="1" customHeight="1">
      <c r="A283" s="1424"/>
      <c r="C283" s="2105"/>
    </row>
    <row r="284" spans="1:3" s="1437" customFormat="1" ht="15" hidden="1" customHeight="1">
      <c r="A284" s="1424"/>
      <c r="C284" s="2105"/>
    </row>
    <row r="285" spans="1:3" s="1437" customFormat="1" ht="15" hidden="1" customHeight="1">
      <c r="A285" s="1424"/>
      <c r="C285" s="2105"/>
    </row>
    <row r="286" spans="1:3" s="1437" customFormat="1" ht="15" hidden="1" customHeight="1">
      <c r="A286" s="1424"/>
      <c r="C286" s="2105"/>
    </row>
    <row r="287" spans="1:3" s="1437" customFormat="1" ht="15" hidden="1" customHeight="1">
      <c r="A287" s="1424"/>
      <c r="C287" s="2105"/>
    </row>
    <row r="288" spans="1:3" s="1437" customFormat="1" ht="15" hidden="1" customHeight="1">
      <c r="A288" s="1424"/>
      <c r="C288" s="2105"/>
    </row>
    <row r="289" spans="1:3" s="1437" customFormat="1" ht="15" hidden="1" customHeight="1">
      <c r="A289" s="1424"/>
      <c r="C289" s="2105"/>
    </row>
    <row r="290" spans="1:3" s="1437" customFormat="1" ht="15" hidden="1" customHeight="1">
      <c r="A290" s="1424"/>
      <c r="C290" s="2105"/>
    </row>
    <row r="291" spans="1:3" s="1437" customFormat="1" ht="15" hidden="1" customHeight="1">
      <c r="A291" s="1424"/>
      <c r="C291" s="2105"/>
    </row>
    <row r="292" spans="1:3" s="1437" customFormat="1" ht="15" hidden="1" customHeight="1">
      <c r="A292" s="1424"/>
      <c r="C292" s="2105"/>
    </row>
    <row r="293" spans="1:3" s="1437" customFormat="1" ht="15" hidden="1" customHeight="1">
      <c r="A293" s="1424"/>
      <c r="C293" s="2105"/>
    </row>
    <row r="294" spans="1:3" s="1437" customFormat="1" ht="15" hidden="1" customHeight="1">
      <c r="A294" s="1424"/>
      <c r="C294" s="2105"/>
    </row>
    <row r="295" spans="1:3" s="1437" customFormat="1" ht="15" hidden="1" customHeight="1">
      <c r="A295" s="1424"/>
      <c r="C295" s="2105"/>
    </row>
    <row r="296" spans="1:3" s="1437" customFormat="1" ht="15" hidden="1" customHeight="1">
      <c r="A296" s="1424"/>
      <c r="C296" s="2105"/>
    </row>
    <row r="297" spans="1:3" s="1437" customFormat="1" ht="15" hidden="1" customHeight="1">
      <c r="A297" s="1424"/>
      <c r="C297" s="2105"/>
    </row>
    <row r="298" spans="1:3" s="1437" customFormat="1" ht="15" hidden="1" customHeight="1">
      <c r="A298" s="1424"/>
      <c r="C298" s="2105"/>
    </row>
    <row r="299" spans="1:3" s="1437" customFormat="1" ht="15" hidden="1" customHeight="1">
      <c r="A299" s="1424"/>
      <c r="C299" s="2105"/>
    </row>
    <row r="300" spans="1:3" s="1437" customFormat="1" ht="15" hidden="1" customHeight="1">
      <c r="A300" s="1424"/>
      <c r="C300" s="2105"/>
    </row>
    <row r="301" spans="1:3" s="1437" customFormat="1" ht="15" hidden="1" customHeight="1">
      <c r="A301" s="1424"/>
      <c r="C301" s="2105"/>
    </row>
    <row r="302" spans="1:3" s="1437" customFormat="1" ht="15" hidden="1" customHeight="1">
      <c r="A302" s="1424"/>
      <c r="C302" s="2105"/>
    </row>
    <row r="303" spans="1:3" s="1437" customFormat="1" ht="15" hidden="1" customHeight="1">
      <c r="A303" s="1424"/>
      <c r="C303" s="2105"/>
    </row>
    <row r="304" spans="1:3" s="1437" customFormat="1" ht="15" hidden="1" customHeight="1">
      <c r="A304" s="1424"/>
      <c r="C304" s="2105"/>
    </row>
    <row r="305" spans="1:3" s="1437" customFormat="1" ht="15" hidden="1" customHeight="1">
      <c r="A305" s="1424"/>
      <c r="C305" s="2105"/>
    </row>
    <row r="306" spans="1:3" s="1437" customFormat="1" ht="15" hidden="1" customHeight="1">
      <c r="A306" s="1424"/>
      <c r="C306" s="2105"/>
    </row>
    <row r="307" spans="1:3" s="1437" customFormat="1" ht="15" hidden="1" customHeight="1">
      <c r="A307" s="1424"/>
      <c r="C307" s="2105"/>
    </row>
    <row r="308" spans="1:3" s="1437" customFormat="1" ht="15" hidden="1" customHeight="1">
      <c r="A308" s="1424"/>
      <c r="C308" s="2105"/>
    </row>
    <row r="309" spans="1:3" s="1437" customFormat="1" ht="15" hidden="1" customHeight="1">
      <c r="A309" s="1424"/>
      <c r="C309" s="2105"/>
    </row>
    <row r="310" spans="1:3" s="1437" customFormat="1" ht="15" hidden="1" customHeight="1">
      <c r="A310" s="1424"/>
      <c r="C310" s="2105"/>
    </row>
    <row r="311" spans="1:3" s="1437" customFormat="1" ht="15" hidden="1" customHeight="1">
      <c r="A311" s="1424"/>
      <c r="C311" s="2105"/>
    </row>
    <row r="312" spans="1:3" s="1437" customFormat="1" ht="15" hidden="1" customHeight="1">
      <c r="A312" s="1424"/>
      <c r="C312" s="2105"/>
    </row>
    <row r="313" spans="1:3" s="1437" customFormat="1" ht="15" hidden="1" customHeight="1">
      <c r="A313" s="1424"/>
      <c r="C313" s="2105"/>
    </row>
    <row r="314" spans="1:3" s="1437" customFormat="1" ht="15" hidden="1" customHeight="1">
      <c r="A314" s="1424"/>
      <c r="C314" s="2105"/>
    </row>
    <row r="315" spans="1:3" s="1437" customFormat="1" ht="15" hidden="1" customHeight="1">
      <c r="A315" s="1424"/>
      <c r="C315" s="2105"/>
    </row>
    <row r="316" spans="1:3" s="1437" customFormat="1" ht="15" hidden="1" customHeight="1">
      <c r="A316" s="1424"/>
      <c r="C316" s="2105"/>
    </row>
    <row r="317" spans="1:3" s="1437" customFormat="1" ht="15" hidden="1" customHeight="1">
      <c r="A317" s="1424"/>
      <c r="C317" s="2105"/>
    </row>
    <row r="318" spans="1:3" s="1437" customFormat="1" ht="15" hidden="1" customHeight="1">
      <c r="A318" s="1424"/>
      <c r="C318" s="2105"/>
    </row>
    <row r="319" spans="1:3" s="1437" customFormat="1" ht="15" hidden="1" customHeight="1">
      <c r="A319" s="1424"/>
      <c r="C319" s="2105"/>
    </row>
    <row r="320" spans="1:3" s="1437" customFormat="1" ht="15" hidden="1" customHeight="1">
      <c r="A320" s="1424"/>
      <c r="C320" s="2105"/>
    </row>
    <row r="321" spans="1:3" s="1437" customFormat="1" ht="15" hidden="1" customHeight="1">
      <c r="A321" s="1424"/>
      <c r="C321" s="2105"/>
    </row>
    <row r="322" spans="1:3" s="1437" customFormat="1" ht="15" hidden="1" customHeight="1">
      <c r="A322" s="1424"/>
      <c r="C322" s="2105"/>
    </row>
    <row r="323" spans="1:3" s="1437" customFormat="1" ht="15" hidden="1" customHeight="1">
      <c r="A323" s="1424"/>
      <c r="C323" s="2105"/>
    </row>
    <row r="324" spans="1:3" s="1437" customFormat="1" ht="15" hidden="1" customHeight="1">
      <c r="A324" s="1424"/>
      <c r="C324" s="2105"/>
    </row>
    <row r="325" spans="1:3" s="1437" customFormat="1" ht="15" hidden="1" customHeight="1">
      <c r="A325" s="1424"/>
      <c r="C325" s="2105"/>
    </row>
    <row r="326" spans="1:3" s="1437" customFormat="1" ht="15" hidden="1" customHeight="1">
      <c r="A326" s="1424"/>
      <c r="C326" s="2105"/>
    </row>
    <row r="327" spans="1:3" s="1437" customFormat="1" ht="15" hidden="1" customHeight="1">
      <c r="A327" s="1424"/>
      <c r="C327" s="2105"/>
    </row>
    <row r="328" spans="1:3" s="1437" customFormat="1" ht="15" hidden="1" customHeight="1">
      <c r="A328" s="1424"/>
      <c r="C328" s="2105"/>
    </row>
    <row r="329" spans="1:3" s="1437" customFormat="1" ht="15" hidden="1" customHeight="1">
      <c r="A329" s="1424"/>
      <c r="C329" s="2105"/>
    </row>
    <row r="330" spans="1:3" s="1437" customFormat="1" ht="15" hidden="1" customHeight="1">
      <c r="A330" s="1424"/>
      <c r="C330" s="2105"/>
    </row>
    <row r="331" spans="1:3" s="1437" customFormat="1" ht="15" hidden="1" customHeight="1">
      <c r="A331" s="1424"/>
      <c r="C331" s="2105"/>
    </row>
    <row r="332" spans="1:3" s="1437" customFormat="1" ht="15" hidden="1" customHeight="1">
      <c r="A332" s="1424"/>
      <c r="C332" s="2105"/>
    </row>
    <row r="333" spans="1:3" s="1437" customFormat="1" ht="15" hidden="1" customHeight="1">
      <c r="A333" s="1424"/>
      <c r="C333" s="2105"/>
    </row>
    <row r="334" spans="1:3" s="1437" customFormat="1" ht="15" hidden="1" customHeight="1">
      <c r="A334" s="1424"/>
      <c r="C334" s="2105"/>
    </row>
    <row r="335" spans="1:3" s="1437" customFormat="1" ht="15" hidden="1" customHeight="1">
      <c r="A335" s="1424"/>
      <c r="C335" s="2105"/>
    </row>
    <row r="336" spans="1:3" s="1437" customFormat="1" ht="15" hidden="1" customHeight="1">
      <c r="A336" s="1424"/>
      <c r="C336" s="2105"/>
    </row>
    <row r="337" spans="1:3" s="1437" customFormat="1" ht="15" hidden="1" customHeight="1">
      <c r="A337" s="1424"/>
      <c r="C337" s="2105"/>
    </row>
    <row r="338" spans="1:3" s="1437" customFormat="1" ht="15" hidden="1" customHeight="1">
      <c r="A338" s="1424"/>
      <c r="C338" s="2105"/>
    </row>
    <row r="339" spans="1:3" s="1437" customFormat="1" ht="15" hidden="1" customHeight="1">
      <c r="A339" s="1424"/>
      <c r="C339" s="2105"/>
    </row>
    <row r="340" spans="1:3" s="1437" customFormat="1" ht="15" hidden="1" customHeight="1">
      <c r="A340" s="1424"/>
      <c r="C340" s="2105"/>
    </row>
    <row r="341" spans="1:3" s="1437" customFormat="1" ht="15" hidden="1" customHeight="1">
      <c r="A341" s="1424"/>
      <c r="C341" s="2105"/>
    </row>
    <row r="342" spans="1:3" s="1437" customFormat="1" ht="15" hidden="1" customHeight="1">
      <c r="A342" s="1424"/>
      <c r="C342" s="2105"/>
    </row>
    <row r="343" spans="1:3" s="1437" customFormat="1" ht="15" hidden="1" customHeight="1">
      <c r="A343" s="1424"/>
      <c r="C343" s="2105"/>
    </row>
    <row r="344" spans="1:3" s="1437" customFormat="1" ht="15" hidden="1" customHeight="1">
      <c r="A344" s="1424"/>
      <c r="C344" s="2105"/>
    </row>
    <row r="345" spans="1:3" s="1437" customFormat="1" ht="15" hidden="1" customHeight="1">
      <c r="A345" s="1424"/>
      <c r="C345" s="2105"/>
    </row>
    <row r="346" spans="1:3" s="1437" customFormat="1" ht="15" hidden="1" customHeight="1">
      <c r="A346" s="1424"/>
      <c r="C346" s="2105"/>
    </row>
    <row r="347" spans="1:3" s="1437" customFormat="1" ht="15" hidden="1" customHeight="1">
      <c r="A347" s="1424"/>
      <c r="C347" s="2105"/>
    </row>
    <row r="348" spans="1:3" s="1437" customFormat="1" ht="15" hidden="1" customHeight="1">
      <c r="A348" s="1424"/>
      <c r="C348" s="2105"/>
    </row>
    <row r="349" spans="1:3" s="1437" customFormat="1" ht="15" hidden="1" customHeight="1">
      <c r="A349" s="1424"/>
      <c r="C349" s="2105"/>
    </row>
    <row r="350" spans="1:3" s="1437" customFormat="1" ht="15" hidden="1" customHeight="1">
      <c r="A350" s="1424"/>
      <c r="C350" s="2105"/>
    </row>
    <row r="351" spans="1:3" s="1437" customFormat="1" ht="15" hidden="1" customHeight="1">
      <c r="A351" s="1424"/>
      <c r="C351" s="2105"/>
    </row>
    <row r="352" spans="1:3" s="1437" customFormat="1" ht="15" hidden="1" customHeight="1">
      <c r="A352" s="1424"/>
      <c r="C352" s="2105"/>
    </row>
    <row r="353" spans="1:3" s="1437" customFormat="1" ht="15" hidden="1" customHeight="1">
      <c r="A353" s="1424"/>
      <c r="C353" s="2105"/>
    </row>
    <row r="354" spans="1:3" s="1437" customFormat="1" ht="15" hidden="1" customHeight="1">
      <c r="A354" s="1424"/>
      <c r="C354" s="2105"/>
    </row>
    <row r="355" spans="1:3" s="1437" customFormat="1" ht="15" hidden="1" customHeight="1">
      <c r="A355" s="1424"/>
      <c r="C355" s="2105"/>
    </row>
    <row r="356" spans="1:3" s="1437" customFormat="1" ht="15" hidden="1" customHeight="1">
      <c r="A356" s="1424"/>
      <c r="C356" s="2105"/>
    </row>
    <row r="357" spans="1:3" s="1437" customFormat="1" ht="15" hidden="1" customHeight="1">
      <c r="A357" s="1424"/>
      <c r="C357" s="2105"/>
    </row>
    <row r="358" spans="1:3" s="1437" customFormat="1" ht="15" hidden="1" customHeight="1">
      <c r="A358" s="1424"/>
      <c r="C358" s="2105"/>
    </row>
    <row r="359" spans="1:3" s="1437" customFormat="1" ht="15" hidden="1" customHeight="1">
      <c r="A359" s="1424"/>
      <c r="C359" s="2105"/>
    </row>
    <row r="360" spans="1:3" s="1437" customFormat="1" ht="15" hidden="1" customHeight="1">
      <c r="A360" s="1424"/>
      <c r="C360" s="2105"/>
    </row>
    <row r="361" spans="1:3" s="1437" customFormat="1" ht="15" hidden="1" customHeight="1">
      <c r="A361" s="1424"/>
      <c r="C361" s="2105"/>
    </row>
    <row r="362" spans="1:3" s="1437" customFormat="1" ht="15" hidden="1" customHeight="1">
      <c r="A362" s="1424"/>
      <c r="C362" s="2105"/>
    </row>
    <row r="363" spans="1:3" s="1437" customFormat="1" ht="15" hidden="1" customHeight="1">
      <c r="A363" s="1424"/>
      <c r="C363" s="2105"/>
    </row>
    <row r="364" spans="1:3" s="1437" customFormat="1" ht="15" hidden="1" customHeight="1">
      <c r="A364" s="1424"/>
      <c r="C364" s="2105"/>
    </row>
    <row r="365" spans="1:3" s="1437" customFormat="1" ht="15" hidden="1" customHeight="1">
      <c r="A365" s="1424"/>
      <c r="C365" s="2105"/>
    </row>
    <row r="366" spans="1:3" s="1437" customFormat="1" ht="15" hidden="1" customHeight="1">
      <c r="A366" s="1424"/>
      <c r="C366" s="2105"/>
    </row>
    <row r="367" spans="1:3" s="1437" customFormat="1" ht="15" hidden="1" customHeight="1">
      <c r="A367" s="1424"/>
      <c r="C367" s="2105"/>
    </row>
    <row r="368" spans="1:3" s="1437" customFormat="1" ht="15" hidden="1" customHeight="1">
      <c r="A368" s="1424"/>
      <c r="C368" s="2105"/>
    </row>
    <row r="369" spans="1:3" s="1437" customFormat="1" ht="15" hidden="1" customHeight="1">
      <c r="A369" s="1424"/>
      <c r="C369" s="2105"/>
    </row>
    <row r="370" spans="1:3" s="1437" customFormat="1" ht="15" hidden="1" customHeight="1">
      <c r="A370" s="1424"/>
      <c r="C370" s="2105"/>
    </row>
    <row r="371" spans="1:3" s="1437" customFormat="1" ht="15" hidden="1" customHeight="1">
      <c r="A371" s="1424"/>
      <c r="C371" s="2105"/>
    </row>
    <row r="372" spans="1:3" s="1437" customFormat="1" ht="15" hidden="1" customHeight="1">
      <c r="A372" s="1424"/>
      <c r="C372" s="2105"/>
    </row>
    <row r="373" spans="1:3" s="1437" customFormat="1" ht="15" hidden="1" customHeight="1">
      <c r="A373" s="1424"/>
      <c r="C373" s="2105"/>
    </row>
    <row r="374" spans="1:3" s="1437" customFormat="1" ht="15" hidden="1" customHeight="1">
      <c r="A374" s="1424"/>
      <c r="C374" s="2105"/>
    </row>
    <row r="375" spans="1:3" ht="15" hidden="1" customHeight="1"/>
    <row r="376" spans="1:3" ht="15" hidden="1" customHeight="1"/>
    <row r="377" spans="1:3" ht="15" hidden="1" customHeight="1"/>
    <row r="378" spans="1:3" ht="15" hidden="1" customHeight="1"/>
    <row r="379" spans="1:3" ht="15" hidden="1" customHeight="1"/>
    <row r="380" spans="1:3" ht="15" hidden="1" customHeight="1"/>
    <row r="381" spans="1:3" ht="15" hidden="1" customHeight="1"/>
    <row r="382" spans="1:3" ht="15" hidden="1" customHeight="1"/>
    <row r="383" spans="1:3" ht="15" hidden="1" customHeight="1"/>
    <row r="384" spans="1:3" ht="15" hidden="1" customHeight="1"/>
    <row r="385" ht="15" hidden="1" customHeight="1"/>
    <row r="386" ht="15" hidden="1" customHeight="1"/>
    <row r="387" ht="15" hidden="1" customHeight="1"/>
    <row r="388" ht="15" hidden="1" customHeight="1"/>
    <row r="389" ht="15" hidden="1" customHeight="1"/>
    <row r="390" ht="15" hidden="1" customHeight="1"/>
    <row r="391" ht="15" hidden="1" customHeight="1"/>
    <row r="392" ht="15" hidden="1" customHeight="1"/>
    <row r="393" ht="15" hidden="1" customHeight="1"/>
    <row r="394" ht="15" hidden="1" customHeight="1"/>
  </sheetData>
  <mergeCells count="11">
    <mergeCell ref="B8:B9"/>
    <mergeCell ref="AB8:AF8"/>
    <mergeCell ref="AV8:AW8"/>
    <mergeCell ref="AG8:AK8"/>
    <mergeCell ref="AL8:AP8"/>
    <mergeCell ref="AQ8:AU8"/>
    <mergeCell ref="C8:G8"/>
    <mergeCell ref="H8:L8"/>
    <mergeCell ref="M8:Q8"/>
    <mergeCell ref="W8:AA8"/>
    <mergeCell ref="R8:V8"/>
  </mergeCells>
  <dataValidations count="1">
    <dataValidation type="list" allowBlank="1" showInputMessage="1" showErrorMessage="1" sqref="W35:Y35 AB35:AD35 R35:T35 C35:E35 AL35:AN35 H35:J35 AG35:AI35 M35:O35 AQ35:AS35">
      <formula1>YesNoDontKnow</formula1>
    </dataValidation>
  </dataValidations>
  <pageMargins left="0.70866141732283472" right="0.70866141732283472" top="0.74803149606299213" bottom="0.74803149606299213" header="0.31496062992125984" footer="0.31496062992125984"/>
  <pageSetup paperSize="9" scale="50" fitToHeight="0" pageOrder="overThenDown" orientation="landscape" r:id="rId1"/>
  <headerFooter>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31" max="16383" man="1"/>
  </rowBreaks>
  <colBreaks count="8" manualBreakCount="8">
    <brk id="7" max="1048575" man="1"/>
    <brk id="12" max="1048575" man="1"/>
    <brk id="17" max="1048575" man="1"/>
    <brk id="22" max="1048575" man="1"/>
    <brk id="27" max="1048575" man="1"/>
    <brk id="32" max="1048575" man="1"/>
    <brk id="37" max="1048575" man="1"/>
    <brk id="42" max="1048575" man="1"/>
  </colBreaks>
  <ignoredErrors>
    <ignoredError sqref="G46 V46 AA46 AK46 AV25"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Parameters!$C$336:$C$337</xm:f>
          </x14:formula1>
          <xm:sqref>C10:E10 C12:E24 H10:J10 H12:J24 M10:O10 M12:O24 R10:T10 R12:T24 W10:Y10 W12:Y24 AB10:AD10 AB12:AD24 AG10:AI10 AG12:AI24 AL10:AN10 AL12:AN24 AQ10:AS10 AQ12:AS24 AQ26:AS26 AL26:AN26 AG26:AI26 AB26:AD26 W26:Y26 R26:T26 M26:O26 H26:J26 C26:E26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pageSetUpPr fitToPage="1"/>
  </sheetPr>
  <dimension ref="A1:XEV201"/>
  <sheetViews>
    <sheetView zoomScale="75" zoomScaleNormal="75" workbookViewId="0">
      <pane ySplit="1" topLeftCell="A2" activePane="bottomLeft" state="frozen"/>
      <selection pane="bottomLeft"/>
    </sheetView>
  </sheetViews>
  <sheetFormatPr defaultColWidth="0" defaultRowHeight="0" customHeight="1" zeroHeight="1"/>
  <cols>
    <col min="1" max="1" width="1.7109375" style="1094" customWidth="1"/>
    <col min="2" max="2" width="14.7109375" style="966" customWidth="1"/>
    <col min="3" max="3" width="107.42578125" style="966" customWidth="1"/>
    <col min="4" max="14" width="12.7109375" style="966" customWidth="1"/>
    <col min="15" max="15" width="1.42578125" style="2058" customWidth="1"/>
    <col min="16" max="16384" width="16.7109375" style="744" hidden="1"/>
  </cols>
  <sheetData>
    <row r="1" spans="1:16376" s="2047" customFormat="1" ht="30" customHeight="1">
      <c r="A1" s="968" t="s">
        <v>157</v>
      </c>
      <c r="B1" s="969"/>
      <c r="C1" s="969"/>
      <c r="D1" s="969"/>
      <c r="E1" s="969"/>
      <c r="F1" s="969"/>
      <c r="G1" s="969"/>
      <c r="H1" s="969"/>
      <c r="I1" s="969"/>
      <c r="J1" s="969"/>
      <c r="K1" s="969"/>
      <c r="L1" s="969"/>
      <c r="M1" s="969"/>
      <c r="N1" s="969"/>
      <c r="O1" s="2056"/>
    </row>
    <row r="2" spans="1:16376" s="581" customFormat="1" ht="30" customHeight="1">
      <c r="A2" s="2048" t="s">
        <v>140</v>
      </c>
      <c r="B2" s="2049"/>
      <c r="C2" s="2049"/>
      <c r="D2" s="2049"/>
      <c r="E2" s="2049"/>
      <c r="F2" s="2049"/>
      <c r="G2" s="2049"/>
      <c r="H2" s="2049"/>
      <c r="I2" s="2049"/>
      <c r="J2" s="2049"/>
      <c r="K2" s="2049"/>
      <c r="L2" s="2049"/>
      <c r="M2" s="2049"/>
      <c r="N2" s="2049"/>
      <c r="O2" s="754"/>
    </row>
    <row r="3" spans="1:16376" s="581" customFormat="1" ht="15" customHeight="1">
      <c r="A3" s="992"/>
      <c r="B3" s="1174"/>
      <c r="C3" s="1174"/>
      <c r="D3" s="1174"/>
      <c r="E3" s="1174"/>
      <c r="F3" s="1174"/>
      <c r="G3" s="1174"/>
      <c r="H3" s="1174"/>
      <c r="I3" s="1174"/>
      <c r="J3" s="1174"/>
      <c r="K3" s="1174"/>
      <c r="L3" s="1174"/>
      <c r="M3" s="1174"/>
      <c r="N3" s="1174"/>
      <c r="O3" s="754"/>
    </row>
    <row r="4" spans="1:16376" s="581" customFormat="1" ht="15" customHeight="1">
      <c r="A4" s="992"/>
      <c r="B4" s="2050" t="s">
        <v>63</v>
      </c>
      <c r="C4" s="480" t="s">
        <v>64</v>
      </c>
      <c r="D4" s="1991" t="str">
        <f>CONCATENATE("Column ", LEFT(ADDRESS(ROW('General Info'!C69),COLUMN('General Info'!C69),4), 1))</f>
        <v>Column C</v>
      </c>
      <c r="E4" s="1174"/>
      <c r="F4" s="1199"/>
      <c r="G4" s="1174"/>
      <c r="H4" s="1174"/>
      <c r="I4" s="1174"/>
      <c r="J4" s="1174"/>
      <c r="K4" s="1174"/>
      <c r="L4" s="1174"/>
      <c r="M4" s="1174"/>
      <c r="N4" s="1174"/>
      <c r="O4" s="754"/>
    </row>
    <row r="5" spans="1:16376" s="581" customFormat="1" ht="15" customHeight="1">
      <c r="A5" s="992"/>
      <c r="B5" s="411" t="s">
        <v>298</v>
      </c>
      <c r="C5" s="481" t="str">
        <f>'General Info'!B69</f>
        <v>Check: Tier 1 adjustments should be ≤ additional Tier 1 prior to adjustments</v>
      </c>
      <c r="D5" s="108" t="str">
        <f>'General Info'!C69</f>
        <v>Yes</v>
      </c>
      <c r="E5" s="1174"/>
      <c r="F5" s="1199"/>
      <c r="G5" s="1174"/>
      <c r="H5" s="1174"/>
      <c r="I5" s="1174"/>
      <c r="J5" s="1174"/>
      <c r="K5" s="1174"/>
      <c r="L5" s="1174"/>
      <c r="M5" s="1174"/>
      <c r="N5" s="1174"/>
      <c r="O5" s="754"/>
    </row>
    <row r="6" spans="1:16376" s="581" customFormat="1" ht="15" customHeight="1">
      <c r="A6" s="992"/>
      <c r="B6" s="58" t="s">
        <v>298</v>
      </c>
      <c r="C6" s="482" t="str">
        <f>'General Info'!B74</f>
        <v>Check: Tier 2 adjustments should be ≤ additional Tier 2 prior to adjustments</v>
      </c>
      <c r="D6" s="60" t="str">
        <f>'General Info'!C74</f>
        <v>Yes</v>
      </c>
      <c r="E6" s="1174"/>
      <c r="F6" s="1199"/>
      <c r="G6" s="1174"/>
      <c r="H6" s="1174"/>
      <c r="I6" s="1174"/>
      <c r="J6" s="1174"/>
      <c r="K6" s="1174"/>
      <c r="L6" s="1174"/>
      <c r="M6" s="1174"/>
      <c r="N6" s="1174"/>
      <c r="O6" s="754"/>
    </row>
    <row r="7" spans="1:16376" s="581" customFormat="1" ht="15" customHeight="1">
      <c r="A7" s="992"/>
      <c r="B7" s="1174"/>
      <c r="C7" s="1174"/>
      <c r="D7" s="1174"/>
      <c r="E7" s="1174"/>
      <c r="F7" s="1174"/>
      <c r="G7" s="1174"/>
      <c r="H7" s="1174"/>
      <c r="I7" s="1174"/>
      <c r="J7" s="1174"/>
      <c r="K7" s="1174"/>
      <c r="L7" s="1174"/>
      <c r="M7" s="1174"/>
      <c r="N7" s="1174"/>
      <c r="O7" s="754"/>
    </row>
    <row r="8" spans="1:16376" s="581" customFormat="1" ht="30" customHeight="1">
      <c r="A8" s="2048" t="s">
        <v>1879</v>
      </c>
      <c r="B8" s="2049"/>
      <c r="C8" s="2049"/>
      <c r="D8" s="2049"/>
      <c r="E8" s="2049"/>
      <c r="F8" s="2049"/>
      <c r="G8" s="2049"/>
      <c r="H8" s="2049"/>
      <c r="I8" s="2049"/>
      <c r="J8" s="2049"/>
      <c r="K8" s="2049"/>
      <c r="L8" s="2049"/>
      <c r="M8" s="2049"/>
      <c r="N8" s="2049"/>
      <c r="O8" s="754"/>
    </row>
    <row r="9" spans="1:16376" s="581" customFormat="1" ht="15" customHeight="1">
      <c r="A9" s="992"/>
      <c r="B9" s="1174"/>
      <c r="C9" s="1174"/>
      <c r="D9" s="1174"/>
      <c r="E9" s="1174"/>
      <c r="F9" s="1174"/>
      <c r="G9" s="1174"/>
      <c r="H9" s="1174"/>
      <c r="I9" s="1174"/>
      <c r="J9" s="1174"/>
      <c r="K9" s="1174"/>
      <c r="L9" s="1174"/>
      <c r="M9" s="1174"/>
      <c r="N9" s="1174"/>
      <c r="O9" s="754"/>
    </row>
    <row r="10" spans="1:16376" s="581" customFormat="1" ht="15" customHeight="1">
      <c r="A10" s="992"/>
      <c r="B10" s="2050" t="s">
        <v>63</v>
      </c>
      <c r="C10" s="480" t="s">
        <v>64</v>
      </c>
      <c r="D10" s="1991" t="str">
        <f>CONCATENATE("Column ", LEFT(ADDRESS(ROW('DefCap-Provisioning'!D8),COLUMN('DefCap-Provisioning'!D8),4), 1))</f>
        <v>Column D</v>
      </c>
      <c r="E10" s="1174"/>
      <c r="F10" s="1199"/>
      <c r="G10" s="1174"/>
      <c r="H10" s="1174"/>
      <c r="I10" s="1174"/>
      <c r="J10" s="1174"/>
      <c r="K10" s="1174"/>
      <c r="L10" s="1174"/>
      <c r="M10" s="1174"/>
      <c r="N10" s="1174"/>
      <c r="O10" s="754"/>
    </row>
    <row r="11" spans="1:16376" s="581" customFormat="1" ht="15" customHeight="1">
      <c r="A11" s="992"/>
      <c r="B11" s="1097" t="s">
        <v>297</v>
      </c>
      <c r="C11" s="481" t="str">
        <f>'DefCap-Provisioning'!C8</f>
        <v>Check: D7 ≥ DefCap worksheet cell D8</v>
      </c>
      <c r="D11" s="108" t="str">
        <f>'DefCap-Provisioning'!D8</f>
        <v>Pass</v>
      </c>
      <c r="E11" s="1174"/>
      <c r="F11" s="1199"/>
      <c r="G11" s="1174"/>
      <c r="H11" s="1174"/>
      <c r="I11" s="1174"/>
      <c r="J11" s="1174"/>
      <c r="K11" s="1174"/>
      <c r="L11" s="1174"/>
      <c r="M11" s="1174"/>
      <c r="N11" s="1174"/>
      <c r="O11" s="754"/>
    </row>
    <row r="12" spans="1:16376" s="581" customFormat="1" ht="15" customHeight="1">
      <c r="A12" s="992"/>
      <c r="B12" s="1202" t="s">
        <v>297</v>
      </c>
      <c r="C12" s="419" t="str">
        <f>'DefCap-Provisioning'!C12</f>
        <v>Check: (D9 + D10 + D11) = D7</v>
      </c>
      <c r="D12" s="47" t="str">
        <f>'DefCap-Provisioning'!D12</f>
        <v>Pass</v>
      </c>
      <c r="E12" s="1174"/>
      <c r="F12" s="1199"/>
      <c r="G12" s="1174"/>
      <c r="H12" s="1174"/>
      <c r="I12" s="1174"/>
      <c r="J12" s="1174"/>
      <c r="K12" s="1174"/>
      <c r="L12" s="1174"/>
      <c r="M12" s="1174"/>
      <c r="N12" s="1174"/>
      <c r="O12" s="754"/>
    </row>
    <row r="13" spans="1:16376" s="581" customFormat="1" ht="15" customHeight="1">
      <c r="A13" s="992"/>
      <c r="B13" s="1202" t="s">
        <v>297</v>
      </c>
      <c r="C13" s="419" t="str">
        <f>'DefCap-Provisioning'!C18</f>
        <v>Check: (D15 + D16 + D17) = D14</v>
      </c>
      <c r="D13" s="47" t="str">
        <f>'DefCap-Provisioning'!D18</f>
        <v>Pass</v>
      </c>
      <c r="E13" s="1174"/>
      <c r="F13" s="1199"/>
      <c r="G13" s="1174"/>
      <c r="H13" s="1174"/>
      <c r="I13" s="1174"/>
      <c r="J13" s="1174"/>
      <c r="K13" s="1174"/>
      <c r="L13" s="1174"/>
      <c r="M13" s="1174"/>
      <c r="N13" s="1174"/>
      <c r="O13" s="754"/>
    </row>
    <row r="14" spans="1:16376" s="581" customFormat="1" ht="15" customHeight="1">
      <c r="A14" s="992"/>
      <c r="B14" s="1147" t="s">
        <v>297</v>
      </c>
      <c r="C14" s="482" t="str">
        <f>'DefCap-Provisioning'!C22</f>
        <v>Check: (D20 + D21) = D19</v>
      </c>
      <c r="D14" s="60" t="str">
        <f>'DefCap-Provisioning'!D22</f>
        <v>Pass</v>
      </c>
      <c r="E14" s="1174"/>
      <c r="F14" s="1199"/>
      <c r="G14" s="1174"/>
      <c r="H14" s="1174"/>
      <c r="I14" s="1174"/>
      <c r="J14" s="1174"/>
      <c r="K14" s="1174"/>
      <c r="L14" s="1174"/>
      <c r="M14" s="1174"/>
      <c r="N14" s="1174"/>
      <c r="O14" s="754"/>
    </row>
    <row r="15" spans="1:16376" s="581" customFormat="1" ht="15" customHeight="1">
      <c r="A15" s="992"/>
      <c r="B15" s="1174"/>
      <c r="C15" s="1174"/>
      <c r="D15" s="1174"/>
      <c r="E15" s="1174"/>
      <c r="F15" s="1174"/>
      <c r="G15" s="1174"/>
      <c r="H15" s="1174"/>
      <c r="I15" s="1174"/>
      <c r="J15" s="1174"/>
      <c r="K15" s="1174"/>
      <c r="L15" s="1174"/>
      <c r="M15" s="1174"/>
      <c r="N15" s="1174"/>
      <c r="O15" s="754"/>
    </row>
    <row r="16" spans="1:16376" s="581" customFormat="1" ht="30" customHeight="1">
      <c r="A16" s="2048" t="s">
        <v>1873</v>
      </c>
      <c r="B16" s="2049"/>
      <c r="C16" s="2049"/>
      <c r="D16" s="2049"/>
      <c r="E16" s="2049"/>
      <c r="F16" s="2049"/>
      <c r="G16" s="2049"/>
      <c r="H16" s="2049"/>
      <c r="I16" s="2049"/>
      <c r="J16" s="2049"/>
      <c r="K16" s="2049"/>
      <c r="L16" s="2049"/>
      <c r="M16" s="2049"/>
      <c r="N16" s="2049"/>
      <c r="O16" s="2057"/>
      <c r="P16" s="2049"/>
      <c r="Q16" s="2049"/>
      <c r="R16" s="2049"/>
      <c r="S16" s="2049"/>
      <c r="T16" s="2049"/>
      <c r="U16" s="2049"/>
      <c r="V16" s="2049"/>
      <c r="W16" s="2049"/>
      <c r="X16" s="2049"/>
      <c r="Y16" s="2049"/>
      <c r="Z16" s="2049"/>
      <c r="AA16" s="2049"/>
      <c r="AB16" s="2049"/>
      <c r="AC16" s="2049"/>
      <c r="AD16" s="2049"/>
      <c r="AE16" s="2049"/>
      <c r="AF16" s="2049"/>
      <c r="AG16" s="2049"/>
      <c r="AH16" s="2049"/>
      <c r="AI16" s="2049"/>
      <c r="AJ16" s="2049"/>
      <c r="AK16" s="2049"/>
      <c r="AL16" s="2049"/>
      <c r="AM16" s="2049"/>
      <c r="AN16" s="2049"/>
      <c r="AO16" s="2049"/>
      <c r="AP16" s="2049"/>
      <c r="AQ16" s="2049"/>
      <c r="AR16" s="2049"/>
      <c r="AS16" s="2049"/>
      <c r="AT16" s="2049"/>
      <c r="AU16" s="2049"/>
      <c r="AV16" s="2049"/>
      <c r="AW16" s="2049"/>
      <c r="AX16" s="2049"/>
      <c r="AY16" s="2049"/>
      <c r="AZ16" s="2049"/>
      <c r="BA16" s="2049"/>
      <c r="BB16" s="2049"/>
      <c r="BC16" s="2049"/>
      <c r="BD16" s="2049"/>
      <c r="BE16" s="2049"/>
      <c r="BF16" s="2049"/>
      <c r="BG16" s="2049"/>
      <c r="BH16" s="2049"/>
      <c r="BI16" s="2049"/>
      <c r="BJ16" s="2049"/>
      <c r="BK16" s="2049"/>
      <c r="BL16" s="2049"/>
      <c r="BM16" s="2049"/>
      <c r="BN16" s="2049"/>
      <c r="BO16" s="2049"/>
      <c r="BP16" s="2049"/>
      <c r="BQ16" s="2049"/>
      <c r="BR16" s="2049"/>
      <c r="BS16" s="2049"/>
      <c r="BT16" s="2049"/>
      <c r="BU16" s="2049"/>
      <c r="BV16" s="2049"/>
      <c r="BW16" s="2049"/>
      <c r="BX16" s="2049"/>
      <c r="BY16" s="2049"/>
      <c r="BZ16" s="2049"/>
      <c r="CA16" s="2049"/>
      <c r="CB16" s="2049"/>
      <c r="CC16" s="2049"/>
      <c r="CD16" s="2049"/>
      <c r="CE16" s="2049"/>
      <c r="CF16" s="2049"/>
      <c r="CG16" s="2049"/>
      <c r="CH16" s="2049"/>
      <c r="CI16" s="2049"/>
      <c r="CJ16" s="2049"/>
      <c r="CK16" s="2049"/>
      <c r="CL16" s="2049"/>
      <c r="CM16" s="2049"/>
      <c r="CN16" s="2049"/>
      <c r="CO16" s="2049"/>
      <c r="CP16" s="2049"/>
      <c r="CQ16" s="2049"/>
      <c r="CR16" s="2049"/>
      <c r="CS16" s="2049"/>
      <c r="CT16" s="2049"/>
      <c r="CU16" s="2049"/>
      <c r="CV16" s="2049"/>
      <c r="CW16" s="2049"/>
      <c r="CX16" s="2049"/>
      <c r="CY16" s="2049"/>
      <c r="CZ16" s="2049"/>
      <c r="DA16" s="2049"/>
      <c r="DB16" s="2049"/>
      <c r="DC16" s="2049"/>
      <c r="DD16" s="2049"/>
      <c r="DE16" s="2049"/>
      <c r="DF16" s="2049"/>
      <c r="DG16" s="2049"/>
      <c r="DH16" s="2049"/>
      <c r="DI16" s="2049"/>
      <c r="DJ16" s="2049"/>
      <c r="DK16" s="2049"/>
      <c r="DL16" s="2049"/>
      <c r="DM16" s="2049"/>
      <c r="DN16" s="2049"/>
      <c r="DO16" s="2049"/>
      <c r="DP16" s="2049"/>
      <c r="DQ16" s="2049"/>
      <c r="DR16" s="2049"/>
      <c r="DS16" s="2049"/>
      <c r="DT16" s="2049"/>
      <c r="DU16" s="2049"/>
      <c r="DV16" s="2049"/>
      <c r="DW16" s="2049"/>
      <c r="DX16" s="2049"/>
      <c r="DY16" s="2049"/>
      <c r="DZ16" s="2049"/>
      <c r="EA16" s="2049"/>
      <c r="EB16" s="2049"/>
      <c r="EC16" s="2049"/>
      <c r="ED16" s="2049"/>
      <c r="EE16" s="2049"/>
      <c r="EF16" s="2049"/>
      <c r="EG16" s="2049"/>
      <c r="EH16" s="2049"/>
      <c r="EI16" s="2049"/>
      <c r="EJ16" s="2049"/>
      <c r="EK16" s="2049"/>
      <c r="EL16" s="2049"/>
      <c r="EM16" s="2049"/>
      <c r="EN16" s="2049"/>
      <c r="EO16" s="2049"/>
      <c r="EP16" s="2049"/>
      <c r="EQ16" s="2049"/>
      <c r="ER16" s="2049"/>
      <c r="ES16" s="2049"/>
      <c r="ET16" s="2049"/>
      <c r="EU16" s="2049"/>
      <c r="EV16" s="2049"/>
      <c r="EW16" s="2049"/>
      <c r="EX16" s="2049"/>
      <c r="EY16" s="2049"/>
      <c r="EZ16" s="2049"/>
      <c r="FA16" s="2049"/>
      <c r="FB16" s="2049"/>
      <c r="FC16" s="2049"/>
      <c r="FD16" s="2049"/>
      <c r="FE16" s="2049"/>
      <c r="FF16" s="2049"/>
      <c r="FG16" s="2049"/>
      <c r="FH16" s="2049"/>
      <c r="FI16" s="2049"/>
      <c r="FJ16" s="2049"/>
      <c r="FK16" s="2049"/>
      <c r="FL16" s="2049"/>
      <c r="FM16" s="2049"/>
      <c r="FN16" s="2049"/>
      <c r="FO16" s="2049"/>
      <c r="FP16" s="2049"/>
      <c r="FQ16" s="2049"/>
      <c r="FR16" s="2049"/>
      <c r="FS16" s="2049"/>
      <c r="FT16" s="2049"/>
      <c r="FU16" s="2049"/>
      <c r="FV16" s="2049"/>
      <c r="FW16" s="2049"/>
      <c r="FX16" s="2049"/>
      <c r="FY16" s="2049"/>
      <c r="FZ16" s="2049"/>
      <c r="GA16" s="2049"/>
      <c r="GB16" s="2049"/>
      <c r="GC16" s="2049"/>
      <c r="GD16" s="2049"/>
      <c r="GE16" s="2049"/>
      <c r="GF16" s="2049"/>
      <c r="GG16" s="2049"/>
      <c r="GH16" s="2049"/>
      <c r="GI16" s="2049"/>
      <c r="GJ16" s="2049"/>
      <c r="GK16" s="2049"/>
      <c r="GL16" s="2049"/>
      <c r="GM16" s="2049"/>
      <c r="GN16" s="2049"/>
      <c r="GO16" s="2049"/>
      <c r="GP16" s="2049"/>
      <c r="GQ16" s="2049"/>
      <c r="GR16" s="2049"/>
      <c r="GS16" s="2049"/>
      <c r="GT16" s="2049"/>
      <c r="GU16" s="2049"/>
      <c r="GV16" s="2049"/>
      <c r="GW16" s="2049"/>
      <c r="GX16" s="2049"/>
      <c r="GY16" s="2049"/>
      <c r="GZ16" s="2049"/>
      <c r="HA16" s="2049"/>
      <c r="HB16" s="2049"/>
      <c r="HC16" s="2049"/>
      <c r="HD16" s="2049"/>
      <c r="HE16" s="2049"/>
      <c r="HF16" s="2049"/>
      <c r="HG16" s="2049"/>
      <c r="HH16" s="2049"/>
      <c r="HI16" s="2049"/>
      <c r="HJ16" s="2049"/>
      <c r="HK16" s="2049"/>
      <c r="HL16" s="2049"/>
      <c r="HM16" s="2049"/>
      <c r="HN16" s="2049"/>
      <c r="HO16" s="2049"/>
      <c r="HP16" s="2049"/>
      <c r="HQ16" s="2049"/>
      <c r="HR16" s="2049"/>
      <c r="HS16" s="2049"/>
      <c r="HT16" s="2049"/>
      <c r="HU16" s="2049"/>
      <c r="HV16" s="2049"/>
      <c r="HW16" s="2049"/>
      <c r="HX16" s="2049"/>
      <c r="HY16" s="2049"/>
      <c r="HZ16" s="2049"/>
      <c r="IA16" s="2049"/>
      <c r="IB16" s="2049"/>
      <c r="IC16" s="2049"/>
      <c r="ID16" s="2049"/>
      <c r="IE16" s="2049"/>
      <c r="IF16" s="2049"/>
      <c r="IG16" s="2049"/>
      <c r="IH16" s="2049"/>
      <c r="II16" s="2049"/>
      <c r="IJ16" s="2049"/>
      <c r="IK16" s="2049"/>
      <c r="IL16" s="2049"/>
      <c r="IM16" s="2049"/>
      <c r="IN16" s="2049"/>
      <c r="IO16" s="2049"/>
      <c r="IP16" s="2049"/>
      <c r="IQ16" s="2049"/>
      <c r="IR16" s="2049"/>
      <c r="IS16" s="2049"/>
      <c r="IT16" s="2049"/>
      <c r="IU16" s="2049"/>
      <c r="IV16" s="2049"/>
      <c r="IW16" s="2049"/>
      <c r="IX16" s="2049"/>
      <c r="IY16" s="2049"/>
      <c r="IZ16" s="2049"/>
      <c r="JA16" s="2049"/>
      <c r="JB16" s="2049"/>
      <c r="JC16" s="2049"/>
      <c r="JD16" s="2049"/>
      <c r="JE16" s="2049"/>
      <c r="JF16" s="2049"/>
      <c r="JG16" s="2049"/>
      <c r="JH16" s="2049"/>
      <c r="JI16" s="2049"/>
      <c r="JJ16" s="2049"/>
      <c r="JK16" s="2049"/>
      <c r="JL16" s="2049"/>
      <c r="JM16" s="2049"/>
      <c r="JN16" s="2049"/>
      <c r="JO16" s="2049"/>
      <c r="JP16" s="2049"/>
      <c r="JQ16" s="2049"/>
      <c r="JR16" s="2049"/>
      <c r="JS16" s="2049"/>
      <c r="JT16" s="2049"/>
      <c r="JU16" s="2049"/>
      <c r="JV16" s="2049"/>
      <c r="JW16" s="2049"/>
      <c r="JX16" s="2049"/>
      <c r="JY16" s="2049"/>
      <c r="JZ16" s="2049"/>
      <c r="KA16" s="2049"/>
      <c r="KB16" s="2049"/>
      <c r="KC16" s="2049"/>
      <c r="KD16" s="2049"/>
      <c r="KE16" s="2049"/>
      <c r="KF16" s="2049"/>
      <c r="KG16" s="2049"/>
      <c r="KH16" s="2049"/>
      <c r="KI16" s="2049"/>
      <c r="KJ16" s="2049"/>
      <c r="KK16" s="2049"/>
      <c r="KL16" s="2049"/>
      <c r="KM16" s="2049"/>
      <c r="KN16" s="2049"/>
      <c r="KO16" s="2049"/>
      <c r="KP16" s="2049"/>
      <c r="KQ16" s="2049"/>
      <c r="KR16" s="2049"/>
      <c r="KS16" s="2049"/>
      <c r="KT16" s="2049"/>
      <c r="KU16" s="2049"/>
      <c r="KV16" s="2049"/>
      <c r="KW16" s="2049"/>
      <c r="KX16" s="2049"/>
      <c r="KY16" s="2049"/>
      <c r="KZ16" s="2049"/>
      <c r="LA16" s="2049"/>
      <c r="LB16" s="2049"/>
      <c r="LC16" s="2049"/>
      <c r="LD16" s="2049"/>
      <c r="LE16" s="2049"/>
      <c r="LF16" s="2049"/>
      <c r="LG16" s="2049"/>
      <c r="LH16" s="2049"/>
      <c r="LI16" s="2049"/>
      <c r="LJ16" s="2049"/>
      <c r="LK16" s="2049"/>
      <c r="LL16" s="2049"/>
      <c r="LM16" s="2049"/>
      <c r="LN16" s="2049"/>
      <c r="LO16" s="2049"/>
      <c r="LP16" s="2049"/>
      <c r="LQ16" s="2049"/>
      <c r="LR16" s="2049"/>
      <c r="LS16" s="2049"/>
      <c r="LT16" s="2049"/>
      <c r="LU16" s="2049"/>
      <c r="LV16" s="2049"/>
      <c r="LW16" s="2049"/>
      <c r="LX16" s="2049"/>
      <c r="LY16" s="2049"/>
      <c r="LZ16" s="2049"/>
      <c r="MA16" s="2049"/>
      <c r="MB16" s="2049"/>
      <c r="MC16" s="2049"/>
      <c r="MD16" s="2049"/>
      <c r="ME16" s="2049"/>
      <c r="MF16" s="2049"/>
      <c r="MG16" s="2049"/>
      <c r="MH16" s="2049"/>
      <c r="MI16" s="2049"/>
      <c r="MJ16" s="2049"/>
      <c r="MK16" s="2049"/>
      <c r="ML16" s="2049"/>
      <c r="MM16" s="2049"/>
      <c r="MN16" s="2049"/>
      <c r="MO16" s="2049"/>
      <c r="MP16" s="2049"/>
      <c r="MQ16" s="2049"/>
      <c r="MR16" s="2049"/>
      <c r="MS16" s="2049"/>
      <c r="MT16" s="2049"/>
      <c r="MU16" s="2049"/>
      <c r="MV16" s="2049"/>
      <c r="MW16" s="2049"/>
      <c r="MX16" s="2049"/>
      <c r="MY16" s="2049"/>
      <c r="MZ16" s="2049"/>
      <c r="NA16" s="2049"/>
      <c r="NB16" s="2049"/>
      <c r="NC16" s="2049"/>
      <c r="ND16" s="2049"/>
      <c r="NE16" s="2049"/>
      <c r="NF16" s="2049"/>
      <c r="NG16" s="2049"/>
      <c r="NH16" s="2049"/>
      <c r="NI16" s="2049"/>
      <c r="NJ16" s="2049"/>
      <c r="NK16" s="2049"/>
      <c r="NL16" s="2049"/>
      <c r="NM16" s="2049"/>
      <c r="NN16" s="2049"/>
      <c r="NO16" s="2049"/>
      <c r="NP16" s="2049"/>
      <c r="NQ16" s="2049"/>
      <c r="NR16" s="2049"/>
      <c r="NS16" s="2049"/>
      <c r="NT16" s="2049"/>
      <c r="NU16" s="2049"/>
      <c r="NV16" s="2049"/>
      <c r="NW16" s="2049"/>
      <c r="NX16" s="2049"/>
      <c r="NY16" s="2049"/>
      <c r="NZ16" s="2049"/>
      <c r="OA16" s="2049"/>
      <c r="OB16" s="2049"/>
      <c r="OC16" s="2049"/>
      <c r="OD16" s="2049"/>
      <c r="OE16" s="2049"/>
      <c r="OF16" s="2049"/>
      <c r="OG16" s="2049"/>
      <c r="OH16" s="2049"/>
      <c r="OI16" s="2049"/>
      <c r="OJ16" s="2049"/>
      <c r="OK16" s="2049"/>
      <c r="OL16" s="2049"/>
      <c r="OM16" s="2049"/>
      <c r="ON16" s="2049"/>
      <c r="OO16" s="2049"/>
      <c r="OP16" s="2049"/>
      <c r="OQ16" s="2049"/>
      <c r="OR16" s="2049"/>
      <c r="OS16" s="2049"/>
      <c r="OT16" s="2049"/>
      <c r="OU16" s="2049"/>
      <c r="OV16" s="2049"/>
      <c r="OW16" s="2049"/>
      <c r="OX16" s="2049"/>
      <c r="OY16" s="2049"/>
      <c r="OZ16" s="2049"/>
      <c r="PA16" s="2049"/>
      <c r="PB16" s="2049"/>
      <c r="PC16" s="2049"/>
      <c r="PD16" s="2049"/>
      <c r="PE16" s="2049"/>
      <c r="PF16" s="2049"/>
      <c r="PG16" s="2049"/>
      <c r="PH16" s="2049"/>
      <c r="PI16" s="2049"/>
      <c r="PJ16" s="2049"/>
      <c r="PK16" s="2049"/>
      <c r="PL16" s="2049"/>
      <c r="PM16" s="2049"/>
      <c r="PN16" s="2049"/>
      <c r="PO16" s="2049"/>
      <c r="PP16" s="2049"/>
      <c r="PQ16" s="2049"/>
      <c r="PR16" s="2049"/>
      <c r="PS16" s="2049"/>
      <c r="PT16" s="2049"/>
      <c r="PU16" s="2049"/>
      <c r="PV16" s="2049"/>
      <c r="PW16" s="2049"/>
      <c r="PX16" s="2049"/>
      <c r="PY16" s="2049"/>
      <c r="PZ16" s="2049"/>
      <c r="QA16" s="2049"/>
      <c r="QB16" s="2049"/>
      <c r="QC16" s="2049"/>
      <c r="QD16" s="2049"/>
      <c r="QE16" s="2049"/>
      <c r="QF16" s="2049"/>
      <c r="QG16" s="2049"/>
      <c r="QH16" s="2049"/>
      <c r="QI16" s="2049"/>
      <c r="QJ16" s="2049"/>
      <c r="QK16" s="2049"/>
      <c r="QL16" s="2049"/>
      <c r="QM16" s="2049"/>
      <c r="QN16" s="2049"/>
      <c r="QO16" s="2049"/>
      <c r="QP16" s="2049"/>
      <c r="QQ16" s="2049"/>
      <c r="QR16" s="2049"/>
      <c r="QS16" s="2049"/>
      <c r="QT16" s="2049"/>
      <c r="QU16" s="2049"/>
      <c r="QV16" s="2049"/>
      <c r="QW16" s="2049"/>
      <c r="QX16" s="2049"/>
      <c r="QY16" s="2049"/>
      <c r="QZ16" s="2049"/>
      <c r="RA16" s="2049"/>
      <c r="RB16" s="2049"/>
      <c r="RC16" s="2049"/>
      <c r="RD16" s="2049"/>
      <c r="RE16" s="2049"/>
      <c r="RF16" s="2049"/>
      <c r="RG16" s="2049"/>
      <c r="RH16" s="2049"/>
      <c r="RI16" s="2049"/>
      <c r="RJ16" s="2049"/>
      <c r="RK16" s="2049"/>
      <c r="RL16" s="2049"/>
      <c r="RM16" s="2049"/>
      <c r="RN16" s="2049"/>
      <c r="RO16" s="2049"/>
      <c r="RP16" s="2049"/>
      <c r="RQ16" s="2049"/>
      <c r="RR16" s="2049"/>
      <c r="RS16" s="2049"/>
      <c r="RT16" s="2049"/>
      <c r="RU16" s="2049"/>
      <c r="RV16" s="2049"/>
      <c r="RW16" s="2049"/>
      <c r="RX16" s="2049"/>
      <c r="RY16" s="2049"/>
      <c r="RZ16" s="2049"/>
      <c r="SA16" s="2049"/>
      <c r="SB16" s="2049"/>
      <c r="SC16" s="2049"/>
      <c r="SD16" s="2049"/>
      <c r="SE16" s="2049"/>
      <c r="SF16" s="2049"/>
      <c r="SG16" s="2049"/>
      <c r="SH16" s="2049"/>
      <c r="SI16" s="2049"/>
      <c r="SJ16" s="2049"/>
      <c r="SK16" s="2049"/>
      <c r="SL16" s="2049"/>
      <c r="SM16" s="2049"/>
      <c r="SN16" s="2049"/>
      <c r="SO16" s="2049"/>
      <c r="SP16" s="2049"/>
      <c r="SQ16" s="2049"/>
      <c r="SR16" s="2049"/>
      <c r="SS16" s="2049"/>
      <c r="ST16" s="2049"/>
      <c r="SU16" s="2049"/>
      <c r="SV16" s="2049"/>
      <c r="SW16" s="2049"/>
      <c r="SX16" s="2049"/>
      <c r="SY16" s="2049"/>
      <c r="SZ16" s="2049"/>
      <c r="TA16" s="2049"/>
      <c r="TB16" s="2049"/>
      <c r="TC16" s="2049"/>
      <c r="TD16" s="2049"/>
      <c r="TE16" s="2049"/>
      <c r="TF16" s="2049"/>
      <c r="TG16" s="2049"/>
      <c r="TH16" s="2049"/>
      <c r="TI16" s="2049"/>
      <c r="TJ16" s="2049"/>
      <c r="TK16" s="2049"/>
      <c r="TL16" s="2049"/>
      <c r="TM16" s="2049"/>
      <c r="TN16" s="2049"/>
      <c r="TO16" s="2049"/>
      <c r="TP16" s="2049"/>
      <c r="TQ16" s="2049"/>
      <c r="TR16" s="2049"/>
      <c r="TS16" s="2049"/>
      <c r="TT16" s="2049"/>
      <c r="TU16" s="2049"/>
      <c r="TV16" s="2049"/>
      <c r="TW16" s="2049"/>
      <c r="TX16" s="2049"/>
      <c r="TY16" s="2049"/>
      <c r="TZ16" s="2049"/>
      <c r="UA16" s="2049"/>
      <c r="UB16" s="2049"/>
      <c r="UC16" s="2049"/>
      <c r="UD16" s="2049"/>
      <c r="UE16" s="2049"/>
      <c r="UF16" s="2049"/>
      <c r="UG16" s="2049"/>
      <c r="UH16" s="2049"/>
      <c r="UI16" s="2049"/>
      <c r="UJ16" s="2049"/>
      <c r="UK16" s="2049"/>
      <c r="UL16" s="2049"/>
      <c r="UM16" s="2049"/>
      <c r="UN16" s="2049"/>
      <c r="UO16" s="2049"/>
      <c r="UP16" s="2049"/>
      <c r="UQ16" s="2049"/>
      <c r="UR16" s="2049"/>
      <c r="US16" s="2049"/>
      <c r="UT16" s="2049"/>
      <c r="UU16" s="2049"/>
      <c r="UV16" s="2049"/>
      <c r="UW16" s="2049"/>
      <c r="UX16" s="2049"/>
      <c r="UY16" s="2049"/>
      <c r="UZ16" s="2049"/>
      <c r="VA16" s="2049"/>
      <c r="VB16" s="2049"/>
      <c r="VC16" s="2049"/>
      <c r="VD16" s="2049"/>
      <c r="VE16" s="2049"/>
      <c r="VF16" s="2049"/>
      <c r="VG16" s="2049"/>
      <c r="VH16" s="2049"/>
      <c r="VI16" s="2049"/>
      <c r="VJ16" s="2049"/>
      <c r="VK16" s="2049"/>
      <c r="VL16" s="2049"/>
      <c r="VM16" s="2049"/>
      <c r="VN16" s="2049"/>
      <c r="VO16" s="2049"/>
      <c r="VP16" s="2049"/>
      <c r="VQ16" s="2049"/>
      <c r="VR16" s="2049"/>
      <c r="VS16" s="2049"/>
      <c r="VT16" s="2049"/>
      <c r="VU16" s="2049"/>
      <c r="VV16" s="2049"/>
      <c r="VW16" s="2049"/>
      <c r="VX16" s="2049"/>
      <c r="VY16" s="2049"/>
      <c r="VZ16" s="2049"/>
      <c r="WA16" s="2049"/>
      <c r="WB16" s="2049"/>
      <c r="WC16" s="2049"/>
      <c r="WD16" s="2049"/>
      <c r="WE16" s="2049"/>
      <c r="WF16" s="2049"/>
      <c r="WG16" s="2049"/>
      <c r="WH16" s="2049"/>
      <c r="WI16" s="2049"/>
      <c r="WJ16" s="2049"/>
      <c r="WK16" s="2049"/>
      <c r="WL16" s="2049"/>
      <c r="WM16" s="2049"/>
      <c r="WN16" s="2049"/>
      <c r="WO16" s="2049"/>
      <c r="WP16" s="2049"/>
      <c r="WQ16" s="2049"/>
      <c r="WR16" s="2049"/>
      <c r="WS16" s="2049"/>
      <c r="WT16" s="2049"/>
      <c r="WU16" s="2049"/>
      <c r="WV16" s="2049"/>
      <c r="WW16" s="2049"/>
      <c r="WX16" s="2049"/>
      <c r="WY16" s="2049"/>
      <c r="WZ16" s="2049"/>
      <c r="XA16" s="2049"/>
      <c r="XB16" s="2049"/>
      <c r="XC16" s="2049"/>
      <c r="XD16" s="2049"/>
      <c r="XE16" s="2049"/>
      <c r="XF16" s="2049"/>
      <c r="XG16" s="2049"/>
      <c r="XH16" s="2049"/>
      <c r="XI16" s="2049"/>
      <c r="XJ16" s="2049"/>
      <c r="XK16" s="2049"/>
      <c r="XL16" s="2049"/>
      <c r="XM16" s="2049"/>
      <c r="XN16" s="2049"/>
      <c r="XO16" s="2049"/>
      <c r="XP16" s="2049"/>
      <c r="XQ16" s="2049"/>
      <c r="XR16" s="2049"/>
      <c r="XS16" s="2049"/>
      <c r="XT16" s="2049"/>
      <c r="XU16" s="2049"/>
      <c r="XV16" s="2049"/>
      <c r="XW16" s="2049"/>
      <c r="XX16" s="2049"/>
      <c r="XY16" s="2049"/>
      <c r="XZ16" s="2049"/>
      <c r="YA16" s="2049"/>
      <c r="YB16" s="2049"/>
      <c r="YC16" s="2049"/>
      <c r="YD16" s="2049"/>
      <c r="YE16" s="2049"/>
      <c r="YF16" s="2049"/>
      <c r="YG16" s="2049"/>
      <c r="YH16" s="2049"/>
      <c r="YI16" s="2049"/>
      <c r="YJ16" s="2049"/>
      <c r="YK16" s="2049"/>
      <c r="YL16" s="2049"/>
      <c r="YM16" s="2049"/>
      <c r="YN16" s="2049"/>
      <c r="YO16" s="2049"/>
      <c r="YP16" s="2049"/>
      <c r="YQ16" s="2049"/>
      <c r="YR16" s="2049"/>
      <c r="YS16" s="2049"/>
      <c r="YT16" s="2049"/>
      <c r="YU16" s="2049"/>
      <c r="YV16" s="2049"/>
      <c r="YW16" s="2049"/>
      <c r="YX16" s="2049"/>
      <c r="YY16" s="2049"/>
      <c r="YZ16" s="2049"/>
      <c r="ZA16" s="2049"/>
      <c r="ZB16" s="2049"/>
      <c r="ZC16" s="2049"/>
      <c r="ZD16" s="2049"/>
      <c r="ZE16" s="2049"/>
      <c r="ZF16" s="2049"/>
      <c r="ZG16" s="2049"/>
      <c r="ZH16" s="2049"/>
      <c r="ZI16" s="2049"/>
      <c r="ZJ16" s="2049"/>
      <c r="ZK16" s="2049"/>
      <c r="ZL16" s="2049"/>
      <c r="ZM16" s="2049"/>
      <c r="ZN16" s="2049"/>
      <c r="ZO16" s="2049"/>
      <c r="ZP16" s="2049"/>
      <c r="ZQ16" s="2049"/>
      <c r="ZR16" s="2049"/>
      <c r="ZS16" s="2049"/>
      <c r="ZT16" s="2049"/>
      <c r="ZU16" s="2049"/>
      <c r="ZV16" s="2049"/>
      <c r="ZW16" s="2049"/>
      <c r="ZX16" s="2049"/>
      <c r="ZY16" s="2049"/>
      <c r="ZZ16" s="2049"/>
      <c r="AAA16" s="2049"/>
      <c r="AAB16" s="2049"/>
      <c r="AAC16" s="2049"/>
      <c r="AAD16" s="2049"/>
      <c r="AAE16" s="2049"/>
      <c r="AAF16" s="2049"/>
      <c r="AAG16" s="2049"/>
      <c r="AAH16" s="2049"/>
      <c r="AAI16" s="2049"/>
      <c r="AAJ16" s="2049"/>
      <c r="AAK16" s="2049"/>
      <c r="AAL16" s="2049"/>
      <c r="AAM16" s="2049"/>
      <c r="AAN16" s="2049"/>
      <c r="AAO16" s="2049"/>
      <c r="AAP16" s="2049"/>
      <c r="AAQ16" s="2049"/>
      <c r="AAR16" s="2049"/>
      <c r="AAS16" s="2049"/>
      <c r="AAT16" s="2049"/>
      <c r="AAU16" s="2049"/>
      <c r="AAV16" s="2049"/>
      <c r="AAW16" s="2049"/>
      <c r="AAX16" s="2049"/>
      <c r="AAY16" s="2049"/>
      <c r="AAZ16" s="2049"/>
      <c r="ABA16" s="2049"/>
      <c r="ABB16" s="2049"/>
      <c r="ABC16" s="2049"/>
      <c r="ABD16" s="2049"/>
      <c r="ABE16" s="2049"/>
      <c r="ABF16" s="2049"/>
      <c r="ABG16" s="2049"/>
      <c r="ABH16" s="2049"/>
      <c r="ABI16" s="2049"/>
      <c r="ABJ16" s="2049"/>
      <c r="ABK16" s="2049"/>
      <c r="ABL16" s="2049"/>
      <c r="ABM16" s="2049"/>
      <c r="ABN16" s="2049"/>
      <c r="ABO16" s="2049"/>
      <c r="ABP16" s="2049"/>
      <c r="ABQ16" s="2049"/>
      <c r="ABR16" s="2049"/>
      <c r="ABS16" s="2049"/>
      <c r="ABT16" s="2049"/>
      <c r="ABU16" s="2049"/>
      <c r="ABV16" s="2049"/>
      <c r="ABW16" s="2049"/>
      <c r="ABX16" s="2049"/>
      <c r="ABY16" s="2049"/>
      <c r="ABZ16" s="2049"/>
      <c r="ACA16" s="2049"/>
      <c r="ACB16" s="2049"/>
      <c r="ACC16" s="2049"/>
      <c r="ACD16" s="2049"/>
      <c r="ACE16" s="2049"/>
      <c r="ACF16" s="2049"/>
      <c r="ACG16" s="2049"/>
      <c r="ACH16" s="2049"/>
      <c r="ACI16" s="2049"/>
      <c r="ACJ16" s="2049"/>
      <c r="ACK16" s="2049"/>
      <c r="ACL16" s="2049"/>
      <c r="ACM16" s="2049"/>
      <c r="ACN16" s="2049"/>
      <c r="ACO16" s="2049"/>
      <c r="ACP16" s="2049"/>
      <c r="ACQ16" s="2049"/>
      <c r="ACR16" s="2049"/>
      <c r="ACS16" s="2049"/>
      <c r="ACT16" s="2049"/>
      <c r="ACU16" s="2049"/>
      <c r="ACV16" s="2049"/>
      <c r="ACW16" s="2049"/>
      <c r="ACX16" s="2049"/>
      <c r="ACY16" s="2049"/>
      <c r="ACZ16" s="2049"/>
      <c r="ADA16" s="2049"/>
      <c r="ADB16" s="2049"/>
      <c r="ADC16" s="2049"/>
      <c r="ADD16" s="2049"/>
      <c r="ADE16" s="2049"/>
      <c r="ADF16" s="2049"/>
      <c r="ADG16" s="2049"/>
      <c r="ADH16" s="2049"/>
      <c r="ADI16" s="2049"/>
      <c r="ADJ16" s="2049"/>
      <c r="ADK16" s="2049"/>
      <c r="ADL16" s="2049"/>
      <c r="ADM16" s="2049"/>
      <c r="ADN16" s="2049"/>
      <c r="ADO16" s="2049"/>
      <c r="ADP16" s="2049"/>
      <c r="ADQ16" s="2049"/>
      <c r="ADR16" s="2049"/>
      <c r="ADS16" s="2049"/>
      <c r="ADT16" s="2049"/>
      <c r="ADU16" s="2049"/>
      <c r="ADV16" s="2049"/>
      <c r="ADW16" s="2049"/>
      <c r="ADX16" s="2049"/>
      <c r="ADY16" s="2049"/>
      <c r="ADZ16" s="2049"/>
      <c r="AEA16" s="2049"/>
      <c r="AEB16" s="2049"/>
      <c r="AEC16" s="2049"/>
      <c r="AED16" s="2049"/>
      <c r="AEE16" s="2049"/>
      <c r="AEF16" s="2049"/>
      <c r="AEG16" s="2049"/>
      <c r="AEH16" s="2049"/>
      <c r="AEI16" s="2049"/>
      <c r="AEJ16" s="2049"/>
      <c r="AEK16" s="2049"/>
      <c r="AEL16" s="2049"/>
      <c r="AEM16" s="2049"/>
      <c r="AEN16" s="2049"/>
      <c r="AEO16" s="2049"/>
      <c r="AEP16" s="2049"/>
      <c r="AEQ16" s="2049"/>
      <c r="AER16" s="2049"/>
      <c r="AES16" s="2049"/>
      <c r="AET16" s="2049"/>
      <c r="AEU16" s="2049"/>
      <c r="AEV16" s="2049"/>
      <c r="AEW16" s="2049"/>
      <c r="AEX16" s="2049"/>
      <c r="AEY16" s="2049"/>
      <c r="AEZ16" s="2049"/>
      <c r="AFA16" s="2049"/>
      <c r="AFB16" s="2049"/>
      <c r="AFC16" s="2049"/>
      <c r="AFD16" s="2049"/>
      <c r="AFE16" s="2049"/>
      <c r="AFF16" s="2049"/>
      <c r="AFG16" s="2049"/>
      <c r="AFH16" s="2049"/>
      <c r="AFI16" s="2049"/>
      <c r="AFJ16" s="2049"/>
      <c r="AFK16" s="2049"/>
      <c r="AFL16" s="2049"/>
      <c r="AFM16" s="2049"/>
      <c r="AFN16" s="2049"/>
      <c r="AFO16" s="2049"/>
      <c r="AFP16" s="2049"/>
      <c r="AFQ16" s="2049"/>
      <c r="AFR16" s="2049"/>
      <c r="AFS16" s="2049"/>
      <c r="AFT16" s="2049"/>
      <c r="AFU16" s="2049"/>
      <c r="AFV16" s="2049"/>
      <c r="AFW16" s="2049"/>
      <c r="AFX16" s="2049"/>
      <c r="AFY16" s="2049"/>
      <c r="AFZ16" s="2049"/>
      <c r="AGA16" s="2049"/>
      <c r="AGB16" s="2049"/>
      <c r="AGC16" s="2049"/>
      <c r="AGD16" s="2049"/>
      <c r="AGE16" s="2049"/>
      <c r="AGF16" s="2049"/>
      <c r="AGG16" s="2049"/>
      <c r="AGH16" s="2049"/>
      <c r="AGI16" s="2049"/>
      <c r="AGJ16" s="2049"/>
      <c r="AGK16" s="2049"/>
      <c r="AGL16" s="2049"/>
      <c r="AGM16" s="2049"/>
      <c r="AGN16" s="2049"/>
      <c r="AGO16" s="2049"/>
      <c r="AGP16" s="2049"/>
      <c r="AGQ16" s="2049"/>
      <c r="AGR16" s="2049"/>
      <c r="AGS16" s="2049"/>
      <c r="AGT16" s="2049"/>
      <c r="AGU16" s="2049"/>
      <c r="AGV16" s="2049"/>
      <c r="AGW16" s="2049"/>
      <c r="AGX16" s="2049"/>
      <c r="AGY16" s="2049"/>
      <c r="AGZ16" s="2049"/>
      <c r="AHA16" s="2049"/>
      <c r="AHB16" s="2049"/>
      <c r="AHC16" s="2049"/>
      <c r="AHD16" s="2049"/>
      <c r="AHE16" s="2049"/>
      <c r="AHF16" s="2049"/>
      <c r="AHG16" s="2049"/>
      <c r="AHH16" s="2049"/>
      <c r="AHI16" s="2049"/>
      <c r="AHJ16" s="2049"/>
      <c r="AHK16" s="2049"/>
      <c r="AHL16" s="2049"/>
      <c r="AHM16" s="2049"/>
      <c r="AHN16" s="2049"/>
      <c r="AHO16" s="2049"/>
      <c r="AHP16" s="2049"/>
      <c r="AHQ16" s="2049"/>
      <c r="AHR16" s="2049"/>
      <c r="AHS16" s="2049"/>
      <c r="AHT16" s="2049"/>
      <c r="AHU16" s="2049"/>
      <c r="AHV16" s="2049"/>
      <c r="AHW16" s="2049"/>
      <c r="AHX16" s="2049"/>
      <c r="AHY16" s="2049"/>
      <c r="AHZ16" s="2049"/>
      <c r="AIA16" s="2049"/>
      <c r="AIB16" s="2049"/>
      <c r="AIC16" s="2049"/>
      <c r="AID16" s="2049"/>
      <c r="AIE16" s="2049"/>
      <c r="AIF16" s="2049"/>
      <c r="AIG16" s="2049"/>
      <c r="AIH16" s="2049"/>
      <c r="AII16" s="2049"/>
      <c r="AIJ16" s="2049"/>
      <c r="AIK16" s="2049"/>
      <c r="AIL16" s="2049"/>
      <c r="AIM16" s="2049"/>
      <c r="AIN16" s="2049"/>
      <c r="AIO16" s="2049"/>
      <c r="AIP16" s="2049"/>
      <c r="AIQ16" s="2049"/>
      <c r="AIR16" s="2049"/>
      <c r="AIS16" s="2049"/>
      <c r="AIT16" s="2049"/>
      <c r="AIU16" s="2049"/>
      <c r="AIV16" s="2049"/>
      <c r="AIW16" s="2049"/>
      <c r="AIX16" s="2049"/>
      <c r="AIY16" s="2049"/>
      <c r="AIZ16" s="2049"/>
      <c r="AJA16" s="2049"/>
      <c r="AJB16" s="2049"/>
      <c r="AJC16" s="2049"/>
      <c r="AJD16" s="2049"/>
      <c r="AJE16" s="2049"/>
      <c r="AJF16" s="2049"/>
      <c r="AJG16" s="2049"/>
      <c r="AJH16" s="2049"/>
      <c r="AJI16" s="2049"/>
      <c r="AJJ16" s="2049"/>
      <c r="AJK16" s="2049"/>
      <c r="AJL16" s="2049"/>
      <c r="AJM16" s="2049"/>
      <c r="AJN16" s="2049"/>
      <c r="AJO16" s="2049"/>
      <c r="AJP16" s="2049"/>
      <c r="AJQ16" s="2049"/>
      <c r="AJR16" s="2049"/>
      <c r="AJS16" s="2049"/>
      <c r="AJT16" s="2049"/>
      <c r="AJU16" s="2049"/>
      <c r="AJV16" s="2049"/>
      <c r="AJW16" s="2049"/>
      <c r="AJX16" s="2049"/>
      <c r="AJY16" s="2049"/>
      <c r="AJZ16" s="2049"/>
      <c r="AKA16" s="2049"/>
      <c r="AKB16" s="2049"/>
      <c r="AKC16" s="2049"/>
      <c r="AKD16" s="2049"/>
      <c r="AKE16" s="2049"/>
      <c r="AKF16" s="2049"/>
      <c r="AKG16" s="2049"/>
      <c r="AKH16" s="2049"/>
      <c r="AKI16" s="2049"/>
      <c r="AKJ16" s="2049"/>
      <c r="AKK16" s="2049"/>
      <c r="AKL16" s="2049"/>
      <c r="AKM16" s="2049"/>
      <c r="AKN16" s="2049"/>
      <c r="AKO16" s="2049"/>
      <c r="AKP16" s="2049"/>
      <c r="AKQ16" s="2049"/>
      <c r="AKR16" s="2049"/>
      <c r="AKS16" s="2049"/>
      <c r="AKT16" s="2049"/>
      <c r="AKU16" s="2049"/>
      <c r="AKV16" s="2049"/>
      <c r="AKW16" s="2049"/>
      <c r="AKX16" s="2049"/>
      <c r="AKY16" s="2049"/>
      <c r="AKZ16" s="2049"/>
      <c r="ALA16" s="2049"/>
      <c r="ALB16" s="2049"/>
      <c r="ALC16" s="2049"/>
      <c r="ALD16" s="2049"/>
      <c r="ALE16" s="2049"/>
      <c r="ALF16" s="2049"/>
      <c r="ALG16" s="2049"/>
      <c r="ALH16" s="2049"/>
      <c r="ALI16" s="2049"/>
      <c r="ALJ16" s="2049"/>
      <c r="ALK16" s="2049"/>
      <c r="ALL16" s="2049"/>
      <c r="ALM16" s="2049"/>
      <c r="ALN16" s="2049"/>
      <c r="ALO16" s="2049"/>
      <c r="ALP16" s="2049"/>
      <c r="ALQ16" s="2049"/>
      <c r="ALR16" s="2049"/>
      <c r="ALS16" s="2049"/>
      <c r="ALT16" s="2049"/>
      <c r="ALU16" s="2049"/>
      <c r="ALV16" s="2049"/>
      <c r="ALW16" s="2049"/>
      <c r="ALX16" s="2049"/>
      <c r="ALY16" s="2049"/>
      <c r="ALZ16" s="2049"/>
      <c r="AMA16" s="2049"/>
      <c r="AMB16" s="2049"/>
      <c r="AMC16" s="2049"/>
      <c r="AMD16" s="2049"/>
      <c r="AME16" s="2049"/>
      <c r="AMF16" s="2049"/>
      <c r="AMG16" s="2049"/>
      <c r="AMH16" s="2049"/>
      <c r="AMI16" s="2049"/>
      <c r="AMJ16" s="2049"/>
      <c r="AMK16" s="2049"/>
      <c r="AML16" s="2049"/>
      <c r="AMM16" s="2049"/>
      <c r="AMN16" s="2049"/>
      <c r="AMO16" s="2049"/>
      <c r="AMP16" s="2049"/>
      <c r="AMQ16" s="2049"/>
      <c r="AMR16" s="2049"/>
      <c r="AMS16" s="2049"/>
      <c r="AMT16" s="2049"/>
      <c r="AMU16" s="2049"/>
      <c r="AMV16" s="2049"/>
      <c r="AMW16" s="2049"/>
      <c r="AMX16" s="2049"/>
      <c r="AMY16" s="2049"/>
      <c r="AMZ16" s="2049"/>
      <c r="ANA16" s="2049"/>
      <c r="ANB16" s="2049"/>
      <c r="ANC16" s="2049"/>
      <c r="AND16" s="2049"/>
      <c r="ANE16" s="2049"/>
      <c r="ANF16" s="2049"/>
      <c r="ANG16" s="2049"/>
      <c r="ANH16" s="2049"/>
      <c r="ANI16" s="2049"/>
      <c r="ANJ16" s="2049"/>
      <c r="ANK16" s="2049"/>
      <c r="ANL16" s="2049"/>
      <c r="ANM16" s="2049"/>
      <c r="ANN16" s="2049"/>
      <c r="ANO16" s="2049"/>
      <c r="ANP16" s="2049"/>
      <c r="ANQ16" s="2049"/>
      <c r="ANR16" s="2049"/>
      <c r="ANS16" s="2049"/>
      <c r="ANT16" s="2049"/>
      <c r="ANU16" s="2049"/>
      <c r="ANV16" s="2049"/>
      <c r="ANW16" s="2049"/>
      <c r="ANX16" s="2049"/>
      <c r="ANY16" s="2049"/>
      <c r="ANZ16" s="2049"/>
      <c r="AOA16" s="2049"/>
      <c r="AOB16" s="2049"/>
      <c r="AOC16" s="2049"/>
      <c r="AOD16" s="2049"/>
      <c r="AOE16" s="2049"/>
      <c r="AOF16" s="2049"/>
      <c r="AOG16" s="2049"/>
      <c r="AOH16" s="2049"/>
      <c r="AOI16" s="2049"/>
      <c r="AOJ16" s="2049"/>
      <c r="AOK16" s="2049"/>
      <c r="AOL16" s="2049"/>
      <c r="AOM16" s="2049"/>
      <c r="AON16" s="2049"/>
      <c r="AOO16" s="2049"/>
      <c r="AOP16" s="2049"/>
      <c r="AOQ16" s="2049"/>
      <c r="AOR16" s="2049"/>
      <c r="AOS16" s="2049"/>
      <c r="AOT16" s="2049"/>
      <c r="AOU16" s="2049"/>
      <c r="AOV16" s="2049"/>
      <c r="AOW16" s="2049"/>
      <c r="AOX16" s="2049"/>
      <c r="AOY16" s="2049"/>
      <c r="AOZ16" s="2049"/>
      <c r="APA16" s="2049"/>
      <c r="APB16" s="2049"/>
      <c r="APC16" s="2049"/>
      <c r="APD16" s="2049"/>
      <c r="APE16" s="2049"/>
      <c r="APF16" s="2049"/>
      <c r="APG16" s="2049"/>
      <c r="APH16" s="2049"/>
      <c r="API16" s="2049"/>
      <c r="APJ16" s="2049"/>
      <c r="APK16" s="2049"/>
      <c r="APL16" s="2049"/>
      <c r="APM16" s="2049"/>
      <c r="APN16" s="2049"/>
      <c r="APO16" s="2049"/>
      <c r="APP16" s="2049"/>
      <c r="APQ16" s="2049"/>
      <c r="APR16" s="2049"/>
      <c r="APS16" s="2049"/>
      <c r="APT16" s="2049"/>
      <c r="APU16" s="2049"/>
      <c r="APV16" s="2049"/>
      <c r="APW16" s="2049"/>
      <c r="APX16" s="2049"/>
      <c r="APY16" s="2049"/>
      <c r="APZ16" s="2049"/>
      <c r="AQA16" s="2049"/>
      <c r="AQB16" s="2049"/>
      <c r="AQC16" s="2049"/>
      <c r="AQD16" s="2049"/>
      <c r="AQE16" s="2049"/>
      <c r="AQF16" s="2049"/>
      <c r="AQG16" s="2049"/>
      <c r="AQH16" s="2049"/>
      <c r="AQI16" s="2049"/>
      <c r="AQJ16" s="2049"/>
      <c r="AQK16" s="2049"/>
      <c r="AQL16" s="2049"/>
      <c r="AQM16" s="2049"/>
      <c r="AQN16" s="2049"/>
      <c r="AQO16" s="2049"/>
      <c r="AQP16" s="2049"/>
      <c r="AQQ16" s="2049"/>
      <c r="AQR16" s="2049"/>
      <c r="AQS16" s="2049"/>
      <c r="AQT16" s="2049"/>
      <c r="AQU16" s="2049"/>
      <c r="AQV16" s="2049"/>
      <c r="AQW16" s="2049"/>
      <c r="AQX16" s="2049"/>
      <c r="AQY16" s="2049"/>
      <c r="AQZ16" s="2049"/>
      <c r="ARA16" s="2049"/>
      <c r="ARB16" s="2049"/>
      <c r="ARC16" s="2049"/>
      <c r="ARD16" s="2049"/>
      <c r="ARE16" s="2049"/>
      <c r="ARF16" s="2049"/>
      <c r="ARG16" s="2049"/>
      <c r="ARH16" s="2049"/>
      <c r="ARI16" s="2049"/>
      <c r="ARJ16" s="2049"/>
      <c r="ARK16" s="2049"/>
      <c r="ARL16" s="2049"/>
      <c r="ARM16" s="2049"/>
      <c r="ARN16" s="2049"/>
      <c r="ARO16" s="2049"/>
      <c r="ARP16" s="2049"/>
      <c r="ARQ16" s="2049"/>
      <c r="ARR16" s="2049"/>
      <c r="ARS16" s="2049"/>
      <c r="ART16" s="2049"/>
      <c r="ARU16" s="2049"/>
      <c r="ARV16" s="2049"/>
      <c r="ARW16" s="2049"/>
      <c r="ARX16" s="2049"/>
      <c r="ARY16" s="2049"/>
      <c r="ARZ16" s="2049"/>
      <c r="ASA16" s="2049"/>
      <c r="ASB16" s="2049"/>
      <c r="ASC16" s="2049"/>
      <c r="ASD16" s="2049"/>
      <c r="ASE16" s="2049"/>
      <c r="ASF16" s="2049"/>
      <c r="ASG16" s="2049"/>
      <c r="ASH16" s="2049"/>
      <c r="ASI16" s="2049"/>
      <c r="ASJ16" s="2049"/>
      <c r="ASK16" s="2049"/>
      <c r="ASL16" s="2049"/>
      <c r="ASM16" s="2049"/>
      <c r="ASN16" s="2049"/>
      <c r="ASO16" s="2049"/>
      <c r="ASP16" s="2049"/>
      <c r="ASQ16" s="2049"/>
      <c r="ASR16" s="2049"/>
      <c r="ASS16" s="2049"/>
      <c r="AST16" s="2049"/>
      <c r="ASU16" s="2049"/>
      <c r="ASV16" s="2049"/>
      <c r="ASW16" s="2049"/>
      <c r="ASX16" s="2049"/>
      <c r="ASY16" s="2049"/>
      <c r="ASZ16" s="2049"/>
      <c r="ATA16" s="2049"/>
      <c r="ATB16" s="2049"/>
      <c r="ATC16" s="2049"/>
      <c r="ATD16" s="2049"/>
      <c r="ATE16" s="2049"/>
      <c r="ATF16" s="2049"/>
      <c r="ATG16" s="2049"/>
      <c r="ATH16" s="2049"/>
      <c r="ATI16" s="2049"/>
      <c r="ATJ16" s="2049"/>
      <c r="ATK16" s="2049"/>
      <c r="ATL16" s="2049"/>
      <c r="ATM16" s="2049"/>
      <c r="ATN16" s="2049"/>
      <c r="ATO16" s="2049"/>
      <c r="ATP16" s="2049"/>
      <c r="ATQ16" s="2049"/>
      <c r="ATR16" s="2049"/>
      <c r="ATS16" s="2049"/>
      <c r="ATT16" s="2049"/>
      <c r="ATU16" s="2049"/>
      <c r="ATV16" s="2049"/>
      <c r="ATW16" s="2049"/>
      <c r="ATX16" s="2049"/>
      <c r="ATY16" s="2049"/>
      <c r="ATZ16" s="2049"/>
      <c r="AUA16" s="2049"/>
      <c r="AUB16" s="2049"/>
      <c r="AUC16" s="2049"/>
      <c r="AUD16" s="2049"/>
      <c r="AUE16" s="2049"/>
      <c r="AUF16" s="2049"/>
      <c r="AUG16" s="2049"/>
      <c r="AUH16" s="2049"/>
      <c r="AUI16" s="2049"/>
      <c r="AUJ16" s="2049"/>
      <c r="AUK16" s="2049"/>
      <c r="AUL16" s="2049"/>
      <c r="AUM16" s="2049"/>
      <c r="AUN16" s="2049"/>
      <c r="AUO16" s="2049"/>
      <c r="AUP16" s="2049"/>
      <c r="AUQ16" s="2049"/>
      <c r="AUR16" s="2049"/>
      <c r="AUS16" s="2049"/>
      <c r="AUT16" s="2049"/>
      <c r="AUU16" s="2049"/>
      <c r="AUV16" s="2049"/>
      <c r="AUW16" s="2049"/>
      <c r="AUX16" s="2049"/>
      <c r="AUY16" s="2049"/>
      <c r="AUZ16" s="2049"/>
      <c r="AVA16" s="2049"/>
      <c r="AVB16" s="2049"/>
      <c r="AVC16" s="2049"/>
      <c r="AVD16" s="2049"/>
      <c r="AVE16" s="2049"/>
      <c r="AVF16" s="2049"/>
      <c r="AVG16" s="2049"/>
      <c r="AVH16" s="2049"/>
      <c r="AVI16" s="2049"/>
      <c r="AVJ16" s="2049"/>
      <c r="AVK16" s="2049"/>
      <c r="AVL16" s="2049"/>
      <c r="AVM16" s="2049"/>
      <c r="AVN16" s="2049"/>
      <c r="AVO16" s="2049"/>
      <c r="AVP16" s="2049"/>
      <c r="AVQ16" s="2049"/>
      <c r="AVR16" s="2049"/>
      <c r="AVS16" s="2049"/>
      <c r="AVT16" s="2049"/>
      <c r="AVU16" s="2049"/>
      <c r="AVV16" s="2049"/>
      <c r="AVW16" s="2049"/>
      <c r="AVX16" s="2049"/>
      <c r="AVY16" s="2049"/>
      <c r="AVZ16" s="2049"/>
      <c r="AWA16" s="2049"/>
      <c r="AWB16" s="2049"/>
      <c r="AWC16" s="2049"/>
      <c r="AWD16" s="2049"/>
      <c r="AWE16" s="2049"/>
      <c r="AWF16" s="2049"/>
      <c r="AWG16" s="2049"/>
      <c r="AWH16" s="2049"/>
      <c r="AWI16" s="2049"/>
      <c r="AWJ16" s="2049"/>
      <c r="AWK16" s="2049"/>
      <c r="AWL16" s="2049"/>
      <c r="AWM16" s="2049"/>
      <c r="AWN16" s="2049"/>
      <c r="AWO16" s="2049"/>
      <c r="AWP16" s="2049"/>
      <c r="AWQ16" s="2049"/>
      <c r="AWR16" s="2049"/>
      <c r="AWS16" s="2049"/>
      <c r="AWT16" s="2049"/>
      <c r="AWU16" s="2049"/>
      <c r="AWV16" s="2049"/>
      <c r="AWW16" s="2049"/>
      <c r="AWX16" s="2049"/>
      <c r="AWY16" s="2049"/>
      <c r="AWZ16" s="2049"/>
      <c r="AXA16" s="2049"/>
      <c r="AXB16" s="2049"/>
      <c r="AXC16" s="2049"/>
      <c r="AXD16" s="2049"/>
      <c r="AXE16" s="2049"/>
      <c r="AXF16" s="2049"/>
      <c r="AXG16" s="2049"/>
      <c r="AXH16" s="2049"/>
      <c r="AXI16" s="2049"/>
      <c r="AXJ16" s="2049"/>
      <c r="AXK16" s="2049"/>
      <c r="AXL16" s="2049"/>
      <c r="AXM16" s="2049"/>
      <c r="AXN16" s="2049"/>
      <c r="AXO16" s="2049"/>
      <c r="AXP16" s="2049"/>
      <c r="AXQ16" s="2049"/>
      <c r="AXR16" s="2049"/>
      <c r="AXS16" s="2049"/>
      <c r="AXT16" s="2049"/>
      <c r="AXU16" s="2049"/>
      <c r="AXV16" s="2049"/>
      <c r="AXW16" s="2049"/>
      <c r="AXX16" s="2049"/>
      <c r="AXY16" s="2049"/>
      <c r="AXZ16" s="2049"/>
      <c r="AYA16" s="2049"/>
      <c r="AYB16" s="2049"/>
      <c r="AYC16" s="2049"/>
      <c r="AYD16" s="2049"/>
      <c r="AYE16" s="2049"/>
      <c r="AYF16" s="2049"/>
      <c r="AYG16" s="2049"/>
      <c r="AYH16" s="2049"/>
      <c r="AYI16" s="2049"/>
      <c r="AYJ16" s="2049"/>
      <c r="AYK16" s="2049"/>
      <c r="AYL16" s="2049"/>
      <c r="AYM16" s="2049"/>
      <c r="AYN16" s="2049"/>
      <c r="AYO16" s="2049"/>
      <c r="AYP16" s="2049"/>
      <c r="AYQ16" s="2049"/>
      <c r="AYR16" s="2049"/>
      <c r="AYS16" s="2049"/>
      <c r="AYT16" s="2049"/>
      <c r="AYU16" s="2049"/>
      <c r="AYV16" s="2049"/>
      <c r="AYW16" s="2049"/>
      <c r="AYX16" s="2049"/>
      <c r="AYY16" s="2049"/>
      <c r="AYZ16" s="2049"/>
      <c r="AZA16" s="2049"/>
      <c r="AZB16" s="2049"/>
      <c r="AZC16" s="2049"/>
      <c r="AZD16" s="2049"/>
      <c r="AZE16" s="2049"/>
      <c r="AZF16" s="2049"/>
      <c r="AZG16" s="2049"/>
      <c r="AZH16" s="2049"/>
      <c r="AZI16" s="2049"/>
      <c r="AZJ16" s="2049"/>
      <c r="AZK16" s="2049"/>
      <c r="AZL16" s="2049"/>
      <c r="AZM16" s="2049"/>
      <c r="AZN16" s="2049"/>
      <c r="AZO16" s="2049"/>
      <c r="AZP16" s="2049"/>
      <c r="AZQ16" s="2049"/>
      <c r="AZR16" s="2049"/>
      <c r="AZS16" s="2049"/>
      <c r="AZT16" s="2049"/>
      <c r="AZU16" s="2049"/>
      <c r="AZV16" s="2049"/>
      <c r="AZW16" s="2049"/>
      <c r="AZX16" s="2049"/>
      <c r="AZY16" s="2049"/>
      <c r="AZZ16" s="2049"/>
      <c r="BAA16" s="2049"/>
      <c r="BAB16" s="2049"/>
      <c r="BAC16" s="2049"/>
      <c r="BAD16" s="2049"/>
      <c r="BAE16" s="2049"/>
      <c r="BAF16" s="2049"/>
      <c r="BAG16" s="2049"/>
      <c r="BAH16" s="2049"/>
      <c r="BAI16" s="2049"/>
      <c r="BAJ16" s="2049"/>
      <c r="BAK16" s="2049"/>
      <c r="BAL16" s="2049"/>
      <c r="BAM16" s="2049"/>
      <c r="BAN16" s="2049"/>
      <c r="BAO16" s="2049"/>
      <c r="BAP16" s="2049"/>
      <c r="BAQ16" s="2049"/>
      <c r="BAR16" s="2049"/>
      <c r="BAS16" s="2049"/>
      <c r="BAT16" s="2049"/>
      <c r="BAU16" s="2049"/>
      <c r="BAV16" s="2049"/>
      <c r="BAW16" s="2049"/>
      <c r="BAX16" s="2049"/>
      <c r="BAY16" s="2049"/>
      <c r="BAZ16" s="2049"/>
      <c r="BBA16" s="2049"/>
      <c r="BBB16" s="2049"/>
      <c r="BBC16" s="2049"/>
      <c r="BBD16" s="2049"/>
      <c r="BBE16" s="2049"/>
      <c r="BBF16" s="2049"/>
      <c r="BBG16" s="2049"/>
      <c r="BBH16" s="2049"/>
      <c r="BBI16" s="2049"/>
      <c r="BBJ16" s="2049"/>
      <c r="BBK16" s="2049"/>
      <c r="BBL16" s="2049"/>
      <c r="BBM16" s="2049"/>
      <c r="BBN16" s="2049"/>
      <c r="BBO16" s="2049"/>
      <c r="BBP16" s="2049"/>
      <c r="BBQ16" s="2049"/>
      <c r="BBR16" s="2049"/>
      <c r="BBS16" s="2049"/>
      <c r="BBT16" s="2049"/>
      <c r="BBU16" s="2049"/>
      <c r="BBV16" s="2049"/>
      <c r="BBW16" s="2049"/>
      <c r="BBX16" s="2049"/>
      <c r="BBY16" s="2049"/>
      <c r="BBZ16" s="2049"/>
      <c r="BCA16" s="2049"/>
      <c r="BCB16" s="2049"/>
      <c r="BCC16" s="2049"/>
      <c r="BCD16" s="2049"/>
      <c r="BCE16" s="2049"/>
      <c r="BCF16" s="2049"/>
      <c r="BCG16" s="2049"/>
      <c r="BCH16" s="2049"/>
      <c r="BCI16" s="2049"/>
      <c r="BCJ16" s="2049"/>
      <c r="BCK16" s="2049"/>
      <c r="BCL16" s="2049"/>
      <c r="BCM16" s="2049"/>
      <c r="BCN16" s="2049"/>
      <c r="BCO16" s="2049"/>
      <c r="BCP16" s="2049"/>
      <c r="BCQ16" s="2049"/>
      <c r="BCR16" s="2049"/>
      <c r="BCS16" s="2049"/>
      <c r="BCT16" s="2049"/>
      <c r="BCU16" s="2049"/>
      <c r="BCV16" s="2049"/>
      <c r="BCW16" s="2049"/>
      <c r="BCX16" s="2049"/>
      <c r="BCY16" s="2049"/>
      <c r="BCZ16" s="2049"/>
      <c r="BDA16" s="2049"/>
      <c r="BDB16" s="2049"/>
      <c r="BDC16" s="2049"/>
      <c r="BDD16" s="2049"/>
      <c r="BDE16" s="2049"/>
      <c r="BDF16" s="2049"/>
      <c r="BDG16" s="2049"/>
      <c r="BDH16" s="2049"/>
      <c r="BDI16" s="2049"/>
      <c r="BDJ16" s="2049"/>
      <c r="BDK16" s="2049"/>
      <c r="BDL16" s="2049"/>
      <c r="BDM16" s="2049"/>
      <c r="BDN16" s="2049"/>
      <c r="BDO16" s="2049"/>
      <c r="BDP16" s="2049"/>
      <c r="BDQ16" s="2049"/>
      <c r="BDR16" s="2049"/>
      <c r="BDS16" s="2049"/>
      <c r="BDT16" s="2049"/>
      <c r="BDU16" s="2049"/>
      <c r="BDV16" s="2049"/>
      <c r="BDW16" s="2049"/>
      <c r="BDX16" s="2049"/>
      <c r="BDY16" s="2049"/>
      <c r="BDZ16" s="2049"/>
      <c r="BEA16" s="2049"/>
      <c r="BEB16" s="2049"/>
      <c r="BEC16" s="2049"/>
      <c r="BED16" s="2049"/>
      <c r="BEE16" s="2049"/>
      <c r="BEF16" s="2049"/>
      <c r="BEG16" s="2049"/>
      <c r="BEH16" s="2049"/>
      <c r="BEI16" s="2049"/>
      <c r="BEJ16" s="2049"/>
      <c r="BEK16" s="2049"/>
      <c r="BEL16" s="2049"/>
      <c r="BEM16" s="2049"/>
      <c r="BEN16" s="2049"/>
      <c r="BEO16" s="2049"/>
      <c r="BEP16" s="2049"/>
      <c r="BEQ16" s="2049"/>
      <c r="BER16" s="2049"/>
      <c r="BES16" s="2049"/>
      <c r="BET16" s="2049"/>
      <c r="BEU16" s="2049"/>
      <c r="BEV16" s="2049"/>
      <c r="BEW16" s="2049"/>
      <c r="BEX16" s="2049"/>
      <c r="BEY16" s="2049"/>
      <c r="BEZ16" s="2049"/>
      <c r="BFA16" s="2049"/>
      <c r="BFB16" s="2049"/>
      <c r="BFC16" s="2049"/>
      <c r="BFD16" s="2049"/>
      <c r="BFE16" s="2049"/>
      <c r="BFF16" s="2049"/>
      <c r="BFG16" s="2049"/>
      <c r="BFH16" s="2049"/>
      <c r="BFI16" s="2049"/>
      <c r="BFJ16" s="2049"/>
      <c r="BFK16" s="2049"/>
      <c r="BFL16" s="2049"/>
      <c r="BFM16" s="2049"/>
      <c r="BFN16" s="2049"/>
      <c r="BFO16" s="2049"/>
      <c r="BFP16" s="2049"/>
      <c r="BFQ16" s="2049"/>
      <c r="BFR16" s="2049"/>
      <c r="BFS16" s="2049"/>
      <c r="BFT16" s="2049"/>
      <c r="BFU16" s="2049"/>
      <c r="BFV16" s="2049"/>
      <c r="BFW16" s="2049"/>
      <c r="BFX16" s="2049"/>
      <c r="BFY16" s="2049"/>
      <c r="BFZ16" s="2049"/>
      <c r="BGA16" s="2049"/>
      <c r="BGB16" s="2049"/>
      <c r="BGC16" s="2049"/>
      <c r="BGD16" s="2049"/>
      <c r="BGE16" s="2049"/>
      <c r="BGF16" s="2049"/>
      <c r="BGG16" s="2049"/>
      <c r="BGH16" s="2049"/>
      <c r="BGI16" s="2049"/>
      <c r="BGJ16" s="2049"/>
      <c r="BGK16" s="2049"/>
      <c r="BGL16" s="2049"/>
      <c r="BGM16" s="2049"/>
      <c r="BGN16" s="2049"/>
      <c r="BGO16" s="2049"/>
      <c r="BGP16" s="2049"/>
      <c r="BGQ16" s="2049"/>
      <c r="BGR16" s="2049"/>
      <c r="BGS16" s="2049"/>
      <c r="BGT16" s="2049"/>
      <c r="BGU16" s="2049"/>
      <c r="BGV16" s="2049"/>
      <c r="BGW16" s="2049"/>
      <c r="BGX16" s="2049"/>
      <c r="BGY16" s="2049"/>
      <c r="BGZ16" s="2049"/>
      <c r="BHA16" s="2049"/>
      <c r="BHB16" s="2049"/>
      <c r="BHC16" s="2049"/>
      <c r="BHD16" s="2049"/>
      <c r="BHE16" s="2049"/>
      <c r="BHF16" s="2049"/>
      <c r="BHG16" s="2049"/>
      <c r="BHH16" s="2049"/>
      <c r="BHI16" s="2049"/>
      <c r="BHJ16" s="2049"/>
      <c r="BHK16" s="2049"/>
      <c r="BHL16" s="2049"/>
      <c r="BHM16" s="2049"/>
      <c r="BHN16" s="2049"/>
      <c r="BHO16" s="2049"/>
      <c r="BHP16" s="2049"/>
      <c r="BHQ16" s="2049"/>
      <c r="BHR16" s="2049"/>
      <c r="BHS16" s="2049"/>
      <c r="BHT16" s="2049"/>
      <c r="BHU16" s="2049"/>
      <c r="BHV16" s="2049"/>
      <c r="BHW16" s="2049"/>
      <c r="BHX16" s="2049"/>
      <c r="BHY16" s="2049"/>
      <c r="BHZ16" s="2049"/>
      <c r="BIA16" s="2049"/>
      <c r="BIB16" s="2049"/>
      <c r="BIC16" s="2049"/>
      <c r="BID16" s="2049"/>
      <c r="BIE16" s="2049"/>
      <c r="BIF16" s="2049"/>
      <c r="BIG16" s="2049"/>
      <c r="BIH16" s="2049"/>
      <c r="BII16" s="2049"/>
      <c r="BIJ16" s="2049"/>
      <c r="BIK16" s="2049"/>
      <c r="BIL16" s="2049"/>
      <c r="BIM16" s="2049"/>
      <c r="BIN16" s="2049"/>
      <c r="BIO16" s="2049"/>
      <c r="BIP16" s="2049"/>
      <c r="BIQ16" s="2049"/>
      <c r="BIR16" s="2049"/>
      <c r="BIS16" s="2049"/>
      <c r="BIT16" s="2049"/>
      <c r="BIU16" s="2049"/>
      <c r="BIV16" s="2049"/>
      <c r="BIW16" s="2049"/>
      <c r="BIX16" s="2049"/>
      <c r="BIY16" s="2049"/>
      <c r="BIZ16" s="2049"/>
      <c r="BJA16" s="2049"/>
      <c r="BJB16" s="2049"/>
      <c r="BJC16" s="2049"/>
      <c r="BJD16" s="2049"/>
      <c r="BJE16" s="2049"/>
      <c r="BJF16" s="2049"/>
      <c r="BJG16" s="2049"/>
      <c r="BJH16" s="2049"/>
      <c r="BJI16" s="2049"/>
      <c r="BJJ16" s="2049"/>
      <c r="BJK16" s="2049"/>
      <c r="BJL16" s="2049"/>
      <c r="BJM16" s="2049"/>
      <c r="BJN16" s="2049"/>
      <c r="BJO16" s="2049"/>
      <c r="BJP16" s="2049"/>
      <c r="BJQ16" s="2049"/>
      <c r="BJR16" s="2049"/>
      <c r="BJS16" s="2049"/>
      <c r="BJT16" s="2049"/>
      <c r="BJU16" s="2049"/>
      <c r="BJV16" s="2049"/>
      <c r="BJW16" s="2049"/>
      <c r="BJX16" s="2049"/>
      <c r="BJY16" s="2049"/>
      <c r="BJZ16" s="2049"/>
      <c r="BKA16" s="2049"/>
      <c r="BKB16" s="2049"/>
      <c r="BKC16" s="2049"/>
      <c r="BKD16" s="2049"/>
      <c r="BKE16" s="2049"/>
      <c r="BKF16" s="2049"/>
      <c r="BKG16" s="2049"/>
      <c r="BKH16" s="2049"/>
      <c r="BKI16" s="2049"/>
      <c r="BKJ16" s="2049"/>
      <c r="BKK16" s="2049"/>
      <c r="BKL16" s="2049"/>
      <c r="BKM16" s="2049"/>
      <c r="BKN16" s="2049"/>
      <c r="BKO16" s="2049"/>
      <c r="BKP16" s="2049"/>
      <c r="BKQ16" s="2049"/>
      <c r="BKR16" s="2049"/>
      <c r="BKS16" s="2049"/>
      <c r="BKT16" s="2049"/>
      <c r="BKU16" s="2049"/>
      <c r="BKV16" s="2049"/>
      <c r="BKW16" s="2049"/>
      <c r="BKX16" s="2049"/>
      <c r="BKY16" s="2049"/>
      <c r="BKZ16" s="2049"/>
      <c r="BLA16" s="2049"/>
      <c r="BLB16" s="2049"/>
      <c r="BLC16" s="2049"/>
      <c r="BLD16" s="2049"/>
      <c r="BLE16" s="2049"/>
      <c r="BLF16" s="2049"/>
      <c r="BLG16" s="2049"/>
      <c r="BLH16" s="2049"/>
      <c r="BLI16" s="2049"/>
      <c r="BLJ16" s="2049"/>
      <c r="BLK16" s="2049"/>
      <c r="BLL16" s="2049"/>
      <c r="BLM16" s="2049"/>
      <c r="BLN16" s="2049"/>
      <c r="BLO16" s="2049"/>
      <c r="BLP16" s="2049"/>
      <c r="BLQ16" s="2049"/>
      <c r="BLR16" s="2049"/>
      <c r="BLS16" s="2049"/>
      <c r="BLT16" s="2049"/>
      <c r="BLU16" s="2049"/>
      <c r="BLV16" s="2049"/>
      <c r="BLW16" s="2049"/>
      <c r="BLX16" s="2049"/>
      <c r="BLY16" s="2049"/>
      <c r="BLZ16" s="2049"/>
      <c r="BMA16" s="2049"/>
      <c r="BMB16" s="2049"/>
      <c r="BMC16" s="2049"/>
      <c r="BMD16" s="2049"/>
      <c r="BME16" s="2049"/>
      <c r="BMF16" s="2049"/>
      <c r="BMG16" s="2049"/>
      <c r="BMH16" s="2049"/>
      <c r="BMI16" s="2049"/>
      <c r="BMJ16" s="2049"/>
      <c r="BMK16" s="2049"/>
      <c r="BML16" s="2049"/>
      <c r="BMM16" s="2049"/>
      <c r="BMN16" s="2049"/>
      <c r="BMO16" s="2049"/>
      <c r="BMP16" s="2049"/>
      <c r="BMQ16" s="2049"/>
      <c r="BMR16" s="2049"/>
      <c r="BMS16" s="2049"/>
      <c r="BMT16" s="2049"/>
      <c r="BMU16" s="2049"/>
      <c r="BMV16" s="2049"/>
      <c r="BMW16" s="2049"/>
      <c r="BMX16" s="2049"/>
      <c r="BMY16" s="2049"/>
      <c r="BMZ16" s="2049"/>
      <c r="BNA16" s="2049"/>
      <c r="BNB16" s="2049"/>
      <c r="BNC16" s="2049"/>
      <c r="BND16" s="2049"/>
      <c r="BNE16" s="2049"/>
      <c r="BNF16" s="2049"/>
      <c r="BNG16" s="2049"/>
      <c r="BNH16" s="2049"/>
      <c r="BNI16" s="2049"/>
      <c r="BNJ16" s="2049"/>
      <c r="BNK16" s="2049"/>
      <c r="BNL16" s="2049"/>
      <c r="BNM16" s="2049"/>
      <c r="BNN16" s="2049"/>
      <c r="BNO16" s="2049"/>
      <c r="BNP16" s="2049"/>
      <c r="BNQ16" s="2049"/>
      <c r="BNR16" s="2049"/>
      <c r="BNS16" s="2049"/>
      <c r="BNT16" s="2049"/>
      <c r="BNU16" s="2049"/>
      <c r="BNV16" s="2049"/>
      <c r="BNW16" s="2049"/>
      <c r="BNX16" s="2049"/>
      <c r="BNY16" s="2049"/>
      <c r="BNZ16" s="2049"/>
      <c r="BOA16" s="2049"/>
      <c r="BOB16" s="2049"/>
      <c r="BOC16" s="2049"/>
      <c r="BOD16" s="2049"/>
      <c r="BOE16" s="2049"/>
      <c r="BOF16" s="2049"/>
      <c r="BOG16" s="2049"/>
      <c r="BOH16" s="2049"/>
      <c r="BOI16" s="2049"/>
      <c r="BOJ16" s="2049"/>
      <c r="BOK16" s="2049"/>
      <c r="BOL16" s="2049"/>
      <c r="BOM16" s="2049"/>
      <c r="BON16" s="2049"/>
      <c r="BOO16" s="2049"/>
      <c r="BOP16" s="2049"/>
      <c r="BOQ16" s="2049"/>
      <c r="BOR16" s="2049"/>
      <c r="BOS16" s="2049"/>
      <c r="BOT16" s="2049"/>
      <c r="BOU16" s="2049"/>
      <c r="BOV16" s="2049"/>
      <c r="BOW16" s="2049"/>
      <c r="BOX16" s="2049"/>
      <c r="BOY16" s="2049"/>
      <c r="BOZ16" s="2049"/>
      <c r="BPA16" s="2049"/>
      <c r="BPB16" s="2049"/>
      <c r="BPC16" s="2049"/>
      <c r="BPD16" s="2049"/>
      <c r="BPE16" s="2049"/>
      <c r="BPF16" s="2049"/>
      <c r="BPG16" s="2049"/>
      <c r="BPH16" s="2049"/>
      <c r="BPI16" s="2049"/>
      <c r="BPJ16" s="2049"/>
      <c r="BPK16" s="2049"/>
      <c r="BPL16" s="2049"/>
      <c r="BPM16" s="2049"/>
      <c r="BPN16" s="2049"/>
      <c r="BPO16" s="2049"/>
      <c r="BPP16" s="2049"/>
      <c r="BPQ16" s="2049"/>
      <c r="BPR16" s="2049"/>
      <c r="BPS16" s="2049"/>
      <c r="BPT16" s="2049"/>
      <c r="BPU16" s="2049"/>
      <c r="BPV16" s="2049"/>
      <c r="BPW16" s="2049"/>
      <c r="BPX16" s="2049"/>
      <c r="BPY16" s="2049"/>
      <c r="BPZ16" s="2049"/>
      <c r="BQA16" s="2049"/>
      <c r="BQB16" s="2049"/>
      <c r="BQC16" s="2049"/>
      <c r="BQD16" s="2049"/>
      <c r="BQE16" s="2049"/>
      <c r="BQF16" s="2049"/>
      <c r="BQG16" s="2049"/>
      <c r="BQH16" s="2049"/>
      <c r="BQI16" s="2049"/>
      <c r="BQJ16" s="2049"/>
      <c r="BQK16" s="2049"/>
      <c r="BQL16" s="2049"/>
      <c r="BQM16" s="2049"/>
      <c r="BQN16" s="2049"/>
      <c r="BQO16" s="2049"/>
      <c r="BQP16" s="2049"/>
      <c r="BQQ16" s="2049"/>
      <c r="BQR16" s="2049"/>
      <c r="BQS16" s="2049"/>
      <c r="BQT16" s="2049"/>
      <c r="BQU16" s="2049"/>
      <c r="BQV16" s="2049"/>
      <c r="BQW16" s="2049"/>
      <c r="BQX16" s="2049"/>
      <c r="BQY16" s="2049"/>
      <c r="BQZ16" s="2049"/>
      <c r="BRA16" s="2049"/>
      <c r="BRB16" s="2049"/>
      <c r="BRC16" s="2049"/>
      <c r="BRD16" s="2049"/>
      <c r="BRE16" s="2049"/>
      <c r="BRF16" s="2049"/>
      <c r="BRG16" s="2049"/>
      <c r="BRH16" s="2049"/>
      <c r="BRI16" s="2049"/>
      <c r="BRJ16" s="2049"/>
      <c r="BRK16" s="2049"/>
      <c r="BRL16" s="2049"/>
      <c r="BRM16" s="2049"/>
      <c r="BRN16" s="2049"/>
      <c r="BRO16" s="2049"/>
      <c r="BRP16" s="2049"/>
      <c r="BRQ16" s="2049"/>
      <c r="BRR16" s="2049"/>
      <c r="BRS16" s="2049"/>
      <c r="BRT16" s="2049"/>
      <c r="BRU16" s="2049"/>
      <c r="BRV16" s="2049"/>
      <c r="BRW16" s="2049"/>
      <c r="BRX16" s="2049"/>
      <c r="BRY16" s="2049"/>
      <c r="BRZ16" s="2049"/>
      <c r="BSA16" s="2049"/>
      <c r="BSB16" s="2049"/>
      <c r="BSC16" s="2049"/>
      <c r="BSD16" s="2049"/>
      <c r="BSE16" s="2049"/>
      <c r="BSF16" s="2049"/>
      <c r="BSG16" s="2049"/>
      <c r="BSH16" s="2049"/>
      <c r="BSI16" s="2049"/>
      <c r="BSJ16" s="2049"/>
      <c r="BSK16" s="2049"/>
      <c r="BSL16" s="2049"/>
      <c r="BSM16" s="2049"/>
      <c r="BSN16" s="2049"/>
      <c r="BSO16" s="2049"/>
      <c r="BSP16" s="2049"/>
      <c r="BSQ16" s="2049"/>
      <c r="BSR16" s="2049"/>
      <c r="BSS16" s="2049"/>
      <c r="BST16" s="2049"/>
      <c r="BSU16" s="2049"/>
      <c r="BSV16" s="2049"/>
      <c r="BSW16" s="2049"/>
      <c r="BSX16" s="2049"/>
      <c r="BSY16" s="2049"/>
      <c r="BSZ16" s="2049"/>
      <c r="BTA16" s="2049"/>
      <c r="BTB16" s="2049"/>
      <c r="BTC16" s="2049"/>
      <c r="BTD16" s="2049"/>
      <c r="BTE16" s="2049"/>
      <c r="BTF16" s="2049"/>
      <c r="BTG16" s="2049"/>
      <c r="BTH16" s="2049"/>
      <c r="BTI16" s="2049"/>
      <c r="BTJ16" s="2049"/>
      <c r="BTK16" s="2049"/>
      <c r="BTL16" s="2049"/>
      <c r="BTM16" s="2049"/>
      <c r="BTN16" s="2049"/>
      <c r="BTO16" s="2049"/>
      <c r="BTP16" s="2049"/>
      <c r="BTQ16" s="2049"/>
      <c r="BTR16" s="2049"/>
      <c r="BTS16" s="2049"/>
      <c r="BTT16" s="2049"/>
      <c r="BTU16" s="2049"/>
      <c r="BTV16" s="2049"/>
      <c r="BTW16" s="2049"/>
      <c r="BTX16" s="2049"/>
      <c r="BTY16" s="2049"/>
      <c r="BTZ16" s="2049"/>
      <c r="BUA16" s="2049"/>
      <c r="BUB16" s="2049"/>
      <c r="BUC16" s="2049"/>
      <c r="BUD16" s="2049"/>
      <c r="BUE16" s="2049"/>
      <c r="BUF16" s="2049"/>
      <c r="BUG16" s="2049"/>
      <c r="BUH16" s="2049"/>
      <c r="BUI16" s="2049"/>
      <c r="BUJ16" s="2049"/>
      <c r="BUK16" s="2049"/>
      <c r="BUL16" s="2049"/>
      <c r="BUM16" s="2049"/>
      <c r="BUN16" s="2049"/>
      <c r="BUO16" s="2049"/>
      <c r="BUP16" s="2049"/>
      <c r="BUQ16" s="2049"/>
      <c r="BUR16" s="2049"/>
      <c r="BUS16" s="2049"/>
      <c r="BUT16" s="2049"/>
      <c r="BUU16" s="2049"/>
      <c r="BUV16" s="2049"/>
      <c r="BUW16" s="2049"/>
      <c r="BUX16" s="2049"/>
      <c r="BUY16" s="2049"/>
      <c r="BUZ16" s="2049"/>
      <c r="BVA16" s="2049"/>
      <c r="BVB16" s="2049"/>
      <c r="BVC16" s="2049"/>
      <c r="BVD16" s="2049"/>
      <c r="BVE16" s="2049"/>
      <c r="BVF16" s="2049"/>
      <c r="BVG16" s="2049"/>
      <c r="BVH16" s="2049"/>
      <c r="BVI16" s="2049"/>
      <c r="BVJ16" s="2049"/>
      <c r="BVK16" s="2049"/>
      <c r="BVL16" s="2049"/>
      <c r="BVM16" s="2049"/>
      <c r="BVN16" s="2049"/>
      <c r="BVO16" s="2049"/>
      <c r="BVP16" s="2049"/>
      <c r="BVQ16" s="2049"/>
      <c r="BVR16" s="2049"/>
      <c r="BVS16" s="2049"/>
      <c r="BVT16" s="2049"/>
      <c r="BVU16" s="2049"/>
      <c r="BVV16" s="2049"/>
      <c r="BVW16" s="2049"/>
      <c r="BVX16" s="2049"/>
      <c r="BVY16" s="2049"/>
      <c r="BVZ16" s="2049"/>
      <c r="BWA16" s="2049"/>
      <c r="BWB16" s="2049"/>
      <c r="BWC16" s="2049"/>
      <c r="BWD16" s="2049"/>
      <c r="BWE16" s="2049"/>
      <c r="BWF16" s="2049"/>
      <c r="BWG16" s="2049"/>
      <c r="BWH16" s="2049"/>
      <c r="BWI16" s="2049"/>
      <c r="BWJ16" s="2049"/>
      <c r="BWK16" s="2049"/>
      <c r="BWL16" s="2049"/>
      <c r="BWM16" s="2049"/>
      <c r="BWN16" s="2049"/>
      <c r="BWO16" s="2049"/>
      <c r="BWP16" s="2049"/>
      <c r="BWQ16" s="2049"/>
      <c r="BWR16" s="2049"/>
      <c r="BWS16" s="2049"/>
      <c r="BWT16" s="2049"/>
      <c r="BWU16" s="2049"/>
      <c r="BWV16" s="2049"/>
      <c r="BWW16" s="2049"/>
      <c r="BWX16" s="2049"/>
      <c r="BWY16" s="2049"/>
      <c r="BWZ16" s="2049"/>
      <c r="BXA16" s="2049"/>
      <c r="BXB16" s="2049"/>
      <c r="BXC16" s="2049"/>
      <c r="BXD16" s="2049"/>
      <c r="BXE16" s="2049"/>
      <c r="BXF16" s="2049"/>
      <c r="BXG16" s="2049"/>
      <c r="BXH16" s="2049"/>
      <c r="BXI16" s="2049"/>
      <c r="BXJ16" s="2049"/>
      <c r="BXK16" s="2049"/>
      <c r="BXL16" s="2049"/>
      <c r="BXM16" s="2049"/>
      <c r="BXN16" s="2049"/>
      <c r="BXO16" s="2049"/>
      <c r="BXP16" s="2049"/>
      <c r="BXQ16" s="2049"/>
      <c r="BXR16" s="2049"/>
      <c r="BXS16" s="2049"/>
      <c r="BXT16" s="2049"/>
      <c r="BXU16" s="2049"/>
      <c r="BXV16" s="2049"/>
      <c r="BXW16" s="2049"/>
      <c r="BXX16" s="2049"/>
      <c r="BXY16" s="2049"/>
      <c r="BXZ16" s="2049"/>
      <c r="BYA16" s="2049"/>
      <c r="BYB16" s="2049"/>
      <c r="BYC16" s="2049"/>
      <c r="BYD16" s="2049"/>
      <c r="BYE16" s="2049"/>
      <c r="BYF16" s="2049"/>
      <c r="BYG16" s="2049"/>
      <c r="BYH16" s="2049"/>
      <c r="BYI16" s="2049"/>
      <c r="BYJ16" s="2049"/>
      <c r="BYK16" s="2049"/>
      <c r="BYL16" s="2049"/>
      <c r="BYM16" s="2049"/>
      <c r="BYN16" s="2049"/>
      <c r="BYO16" s="2049"/>
      <c r="BYP16" s="2049"/>
      <c r="BYQ16" s="2049"/>
      <c r="BYR16" s="2049"/>
      <c r="BYS16" s="2049"/>
      <c r="BYT16" s="2049"/>
      <c r="BYU16" s="2049"/>
      <c r="BYV16" s="2049"/>
      <c r="BYW16" s="2049"/>
      <c r="BYX16" s="2049"/>
      <c r="BYY16" s="2049"/>
      <c r="BYZ16" s="2049"/>
      <c r="BZA16" s="2049"/>
      <c r="BZB16" s="2049"/>
      <c r="BZC16" s="2049"/>
      <c r="BZD16" s="2049"/>
      <c r="BZE16" s="2049"/>
      <c r="BZF16" s="2049"/>
      <c r="BZG16" s="2049"/>
      <c r="BZH16" s="2049"/>
      <c r="BZI16" s="2049"/>
      <c r="BZJ16" s="2049"/>
      <c r="BZK16" s="2049"/>
      <c r="BZL16" s="2049"/>
      <c r="BZM16" s="2049"/>
      <c r="BZN16" s="2049"/>
      <c r="BZO16" s="2049"/>
      <c r="BZP16" s="2049"/>
      <c r="BZQ16" s="2049"/>
      <c r="BZR16" s="2049"/>
      <c r="BZS16" s="2049"/>
      <c r="BZT16" s="2049"/>
      <c r="BZU16" s="2049"/>
      <c r="BZV16" s="2049"/>
      <c r="BZW16" s="2049"/>
      <c r="BZX16" s="2049"/>
      <c r="BZY16" s="2049"/>
      <c r="BZZ16" s="2049"/>
      <c r="CAA16" s="2049"/>
      <c r="CAB16" s="2049"/>
      <c r="CAC16" s="2049"/>
      <c r="CAD16" s="2049"/>
      <c r="CAE16" s="2049"/>
      <c r="CAF16" s="2049"/>
      <c r="CAG16" s="2049"/>
      <c r="CAH16" s="2049"/>
      <c r="CAI16" s="2049"/>
      <c r="CAJ16" s="2049"/>
      <c r="CAK16" s="2049"/>
      <c r="CAL16" s="2049"/>
      <c r="CAM16" s="2049"/>
      <c r="CAN16" s="2049"/>
      <c r="CAO16" s="2049"/>
      <c r="CAP16" s="2049"/>
      <c r="CAQ16" s="2049"/>
      <c r="CAR16" s="2049"/>
      <c r="CAS16" s="2049"/>
      <c r="CAT16" s="2049"/>
      <c r="CAU16" s="2049"/>
      <c r="CAV16" s="2049"/>
      <c r="CAW16" s="2049"/>
      <c r="CAX16" s="2049"/>
      <c r="CAY16" s="2049"/>
      <c r="CAZ16" s="2049"/>
      <c r="CBA16" s="2049"/>
      <c r="CBB16" s="2049"/>
      <c r="CBC16" s="2049"/>
      <c r="CBD16" s="2049"/>
      <c r="CBE16" s="2049"/>
      <c r="CBF16" s="2049"/>
      <c r="CBG16" s="2049"/>
      <c r="CBH16" s="2049"/>
      <c r="CBI16" s="2049"/>
      <c r="CBJ16" s="2049"/>
      <c r="CBK16" s="2049"/>
      <c r="CBL16" s="2049"/>
      <c r="CBM16" s="2049"/>
      <c r="CBN16" s="2049"/>
      <c r="CBO16" s="2049"/>
      <c r="CBP16" s="2049"/>
      <c r="CBQ16" s="2049"/>
      <c r="CBR16" s="2049"/>
      <c r="CBS16" s="2049"/>
      <c r="CBT16" s="2049"/>
      <c r="CBU16" s="2049"/>
      <c r="CBV16" s="2049"/>
      <c r="CBW16" s="2049"/>
      <c r="CBX16" s="2049"/>
      <c r="CBY16" s="2049"/>
      <c r="CBZ16" s="2049"/>
      <c r="CCA16" s="2049"/>
      <c r="CCB16" s="2049"/>
      <c r="CCC16" s="2049"/>
      <c r="CCD16" s="2049"/>
      <c r="CCE16" s="2049"/>
      <c r="CCF16" s="2049"/>
      <c r="CCG16" s="2049"/>
      <c r="CCH16" s="2049"/>
      <c r="CCI16" s="2049"/>
      <c r="CCJ16" s="2049"/>
      <c r="CCK16" s="2049"/>
      <c r="CCL16" s="2049"/>
      <c r="CCM16" s="2049"/>
      <c r="CCN16" s="2049"/>
      <c r="CCO16" s="2049"/>
      <c r="CCP16" s="2049"/>
      <c r="CCQ16" s="2049"/>
      <c r="CCR16" s="2049"/>
      <c r="CCS16" s="2049"/>
      <c r="CCT16" s="2049"/>
      <c r="CCU16" s="2049"/>
      <c r="CCV16" s="2049"/>
      <c r="CCW16" s="2049"/>
      <c r="CCX16" s="2049"/>
      <c r="CCY16" s="2049"/>
      <c r="CCZ16" s="2049"/>
      <c r="CDA16" s="2049"/>
      <c r="CDB16" s="2049"/>
      <c r="CDC16" s="2049"/>
      <c r="CDD16" s="2049"/>
      <c r="CDE16" s="2049"/>
      <c r="CDF16" s="2049"/>
      <c r="CDG16" s="2049"/>
      <c r="CDH16" s="2049"/>
      <c r="CDI16" s="2049"/>
      <c r="CDJ16" s="2049"/>
      <c r="CDK16" s="2049"/>
      <c r="CDL16" s="2049"/>
      <c r="CDM16" s="2049"/>
      <c r="CDN16" s="2049"/>
      <c r="CDO16" s="2049"/>
      <c r="CDP16" s="2049"/>
      <c r="CDQ16" s="2049"/>
      <c r="CDR16" s="2049"/>
      <c r="CDS16" s="2049"/>
      <c r="CDT16" s="2049"/>
      <c r="CDU16" s="2049"/>
      <c r="CDV16" s="2049"/>
      <c r="CDW16" s="2049"/>
      <c r="CDX16" s="2049"/>
      <c r="CDY16" s="2049"/>
      <c r="CDZ16" s="2049"/>
      <c r="CEA16" s="2049"/>
      <c r="CEB16" s="2049"/>
      <c r="CEC16" s="2049"/>
      <c r="CED16" s="2049"/>
      <c r="CEE16" s="2049"/>
      <c r="CEF16" s="2049"/>
      <c r="CEG16" s="2049"/>
      <c r="CEH16" s="2049"/>
      <c r="CEI16" s="2049"/>
      <c r="CEJ16" s="2049"/>
      <c r="CEK16" s="2049"/>
      <c r="CEL16" s="2049"/>
      <c r="CEM16" s="2049"/>
      <c r="CEN16" s="2049"/>
      <c r="CEO16" s="2049"/>
      <c r="CEP16" s="2049"/>
      <c r="CEQ16" s="2049"/>
      <c r="CER16" s="2049"/>
      <c r="CES16" s="2049"/>
      <c r="CET16" s="2049"/>
      <c r="CEU16" s="2049"/>
      <c r="CEV16" s="2049"/>
      <c r="CEW16" s="2049"/>
      <c r="CEX16" s="2049"/>
      <c r="CEY16" s="2049"/>
      <c r="CEZ16" s="2049"/>
      <c r="CFA16" s="2049"/>
      <c r="CFB16" s="2049"/>
      <c r="CFC16" s="2049"/>
      <c r="CFD16" s="2049"/>
      <c r="CFE16" s="2049"/>
      <c r="CFF16" s="2049"/>
      <c r="CFG16" s="2049"/>
      <c r="CFH16" s="2049"/>
      <c r="CFI16" s="2049"/>
      <c r="CFJ16" s="2049"/>
      <c r="CFK16" s="2049"/>
      <c r="CFL16" s="2049"/>
      <c r="CFM16" s="2049"/>
      <c r="CFN16" s="2049"/>
      <c r="CFO16" s="2049"/>
      <c r="CFP16" s="2049"/>
      <c r="CFQ16" s="2049"/>
      <c r="CFR16" s="2049"/>
      <c r="CFS16" s="2049"/>
      <c r="CFT16" s="2049"/>
      <c r="CFU16" s="2049"/>
      <c r="CFV16" s="2049"/>
      <c r="CFW16" s="2049"/>
      <c r="CFX16" s="2049"/>
      <c r="CFY16" s="2049"/>
      <c r="CFZ16" s="2049"/>
      <c r="CGA16" s="2049"/>
      <c r="CGB16" s="2049"/>
      <c r="CGC16" s="2049"/>
      <c r="CGD16" s="2049"/>
      <c r="CGE16" s="2049"/>
      <c r="CGF16" s="2049"/>
      <c r="CGG16" s="2049"/>
      <c r="CGH16" s="2049"/>
      <c r="CGI16" s="2049"/>
      <c r="CGJ16" s="2049"/>
      <c r="CGK16" s="2049"/>
      <c r="CGL16" s="2049"/>
      <c r="CGM16" s="2049"/>
      <c r="CGN16" s="2049"/>
      <c r="CGO16" s="2049"/>
      <c r="CGP16" s="2049"/>
      <c r="CGQ16" s="2049"/>
      <c r="CGR16" s="2049"/>
      <c r="CGS16" s="2049"/>
      <c r="CGT16" s="2049"/>
      <c r="CGU16" s="2049"/>
      <c r="CGV16" s="2049"/>
      <c r="CGW16" s="2049"/>
      <c r="CGX16" s="2049"/>
      <c r="CGY16" s="2049"/>
      <c r="CGZ16" s="2049"/>
      <c r="CHA16" s="2049"/>
      <c r="CHB16" s="2049"/>
      <c r="CHC16" s="2049"/>
      <c r="CHD16" s="2049"/>
      <c r="CHE16" s="2049"/>
      <c r="CHF16" s="2049"/>
      <c r="CHG16" s="2049"/>
      <c r="CHH16" s="2049"/>
      <c r="CHI16" s="2049"/>
      <c r="CHJ16" s="2049"/>
      <c r="CHK16" s="2049"/>
      <c r="CHL16" s="2049"/>
      <c r="CHM16" s="2049"/>
      <c r="CHN16" s="2049"/>
      <c r="CHO16" s="2049"/>
      <c r="CHP16" s="2049"/>
      <c r="CHQ16" s="2049"/>
      <c r="CHR16" s="2049"/>
      <c r="CHS16" s="2049"/>
      <c r="CHT16" s="2049"/>
      <c r="CHU16" s="2049"/>
      <c r="CHV16" s="2049"/>
      <c r="CHW16" s="2049"/>
      <c r="CHX16" s="2049"/>
      <c r="CHY16" s="2049"/>
      <c r="CHZ16" s="2049"/>
      <c r="CIA16" s="2049"/>
      <c r="CIB16" s="2049"/>
      <c r="CIC16" s="2049"/>
      <c r="CID16" s="2049"/>
      <c r="CIE16" s="2049"/>
      <c r="CIF16" s="2049"/>
      <c r="CIG16" s="2049"/>
      <c r="CIH16" s="2049"/>
      <c r="CII16" s="2049"/>
      <c r="CIJ16" s="2049"/>
      <c r="CIK16" s="2049"/>
      <c r="CIL16" s="2049"/>
      <c r="CIM16" s="2049"/>
      <c r="CIN16" s="2049"/>
      <c r="CIO16" s="2049"/>
      <c r="CIP16" s="2049"/>
      <c r="CIQ16" s="2049"/>
      <c r="CIR16" s="2049"/>
      <c r="CIS16" s="2049"/>
      <c r="CIT16" s="2049"/>
      <c r="CIU16" s="2049"/>
      <c r="CIV16" s="2049"/>
      <c r="CIW16" s="2049"/>
      <c r="CIX16" s="2049"/>
      <c r="CIY16" s="2049"/>
      <c r="CIZ16" s="2049"/>
      <c r="CJA16" s="2049"/>
      <c r="CJB16" s="2049"/>
      <c r="CJC16" s="2049"/>
      <c r="CJD16" s="2049"/>
      <c r="CJE16" s="2049"/>
      <c r="CJF16" s="2049"/>
      <c r="CJG16" s="2049"/>
      <c r="CJH16" s="2049"/>
      <c r="CJI16" s="2049"/>
      <c r="CJJ16" s="2049"/>
      <c r="CJK16" s="2049"/>
      <c r="CJL16" s="2049"/>
      <c r="CJM16" s="2049"/>
      <c r="CJN16" s="2049"/>
      <c r="CJO16" s="2049"/>
      <c r="CJP16" s="2049"/>
      <c r="CJQ16" s="2049"/>
      <c r="CJR16" s="2049"/>
      <c r="CJS16" s="2049"/>
      <c r="CJT16" s="2049"/>
      <c r="CJU16" s="2049"/>
      <c r="CJV16" s="2049"/>
      <c r="CJW16" s="2049"/>
      <c r="CJX16" s="2049"/>
      <c r="CJY16" s="2049"/>
      <c r="CJZ16" s="2049"/>
      <c r="CKA16" s="2049"/>
      <c r="CKB16" s="2049"/>
      <c r="CKC16" s="2049"/>
      <c r="CKD16" s="2049"/>
      <c r="CKE16" s="2049"/>
      <c r="CKF16" s="2049"/>
      <c r="CKG16" s="2049"/>
      <c r="CKH16" s="2049"/>
      <c r="CKI16" s="2049"/>
      <c r="CKJ16" s="2049"/>
      <c r="CKK16" s="2049"/>
      <c r="CKL16" s="2049"/>
      <c r="CKM16" s="2049"/>
      <c r="CKN16" s="2049"/>
      <c r="CKO16" s="2049"/>
      <c r="CKP16" s="2049"/>
      <c r="CKQ16" s="2049"/>
      <c r="CKR16" s="2049"/>
      <c r="CKS16" s="2049"/>
      <c r="CKT16" s="2049"/>
      <c r="CKU16" s="2049"/>
      <c r="CKV16" s="2049"/>
      <c r="CKW16" s="2049"/>
      <c r="CKX16" s="2049"/>
      <c r="CKY16" s="2049"/>
      <c r="CKZ16" s="2049"/>
      <c r="CLA16" s="2049"/>
      <c r="CLB16" s="2049"/>
      <c r="CLC16" s="2049"/>
      <c r="CLD16" s="2049"/>
      <c r="CLE16" s="2049"/>
      <c r="CLF16" s="2049"/>
      <c r="CLG16" s="2049"/>
      <c r="CLH16" s="2049"/>
      <c r="CLI16" s="2049"/>
      <c r="CLJ16" s="2049"/>
      <c r="CLK16" s="2049"/>
      <c r="CLL16" s="2049"/>
      <c r="CLM16" s="2049"/>
      <c r="CLN16" s="2049"/>
      <c r="CLO16" s="2049"/>
      <c r="CLP16" s="2049"/>
      <c r="CLQ16" s="2049"/>
      <c r="CLR16" s="2049"/>
      <c r="CLS16" s="2049"/>
      <c r="CLT16" s="2049"/>
      <c r="CLU16" s="2049"/>
      <c r="CLV16" s="2049"/>
      <c r="CLW16" s="2049"/>
      <c r="CLX16" s="2049"/>
      <c r="CLY16" s="2049"/>
      <c r="CLZ16" s="2049"/>
      <c r="CMA16" s="2049"/>
      <c r="CMB16" s="2049"/>
      <c r="CMC16" s="2049"/>
      <c r="CMD16" s="2049"/>
      <c r="CME16" s="2049"/>
      <c r="CMF16" s="2049"/>
      <c r="CMG16" s="2049"/>
      <c r="CMH16" s="2049"/>
      <c r="CMI16" s="2049"/>
      <c r="CMJ16" s="2049"/>
      <c r="CMK16" s="2049"/>
      <c r="CML16" s="2049"/>
      <c r="CMM16" s="2049"/>
      <c r="CMN16" s="2049"/>
      <c r="CMO16" s="2049"/>
      <c r="CMP16" s="2049"/>
      <c r="CMQ16" s="2049"/>
      <c r="CMR16" s="2049"/>
      <c r="CMS16" s="2049"/>
      <c r="CMT16" s="2049"/>
      <c r="CMU16" s="2049"/>
      <c r="CMV16" s="2049"/>
      <c r="CMW16" s="2049"/>
      <c r="CMX16" s="2049"/>
      <c r="CMY16" s="2049"/>
      <c r="CMZ16" s="2049"/>
      <c r="CNA16" s="2049"/>
      <c r="CNB16" s="2049"/>
      <c r="CNC16" s="2049"/>
      <c r="CND16" s="2049"/>
      <c r="CNE16" s="2049"/>
      <c r="CNF16" s="2049"/>
      <c r="CNG16" s="2049"/>
      <c r="CNH16" s="2049"/>
      <c r="CNI16" s="2049"/>
      <c r="CNJ16" s="2049"/>
      <c r="CNK16" s="2049"/>
      <c r="CNL16" s="2049"/>
      <c r="CNM16" s="2049"/>
      <c r="CNN16" s="2049"/>
      <c r="CNO16" s="2049"/>
      <c r="CNP16" s="2049"/>
      <c r="CNQ16" s="2049"/>
      <c r="CNR16" s="2049"/>
      <c r="CNS16" s="2049"/>
      <c r="CNT16" s="2049"/>
      <c r="CNU16" s="2049"/>
      <c r="CNV16" s="2049"/>
      <c r="CNW16" s="2049"/>
      <c r="CNX16" s="2049"/>
      <c r="CNY16" s="2049"/>
      <c r="CNZ16" s="2049"/>
      <c r="COA16" s="2049"/>
      <c r="COB16" s="2049"/>
      <c r="COC16" s="2049"/>
      <c r="COD16" s="2049"/>
      <c r="COE16" s="2049"/>
      <c r="COF16" s="2049"/>
      <c r="COG16" s="2049"/>
      <c r="COH16" s="2049"/>
      <c r="COI16" s="2049"/>
      <c r="COJ16" s="2049"/>
      <c r="COK16" s="2049"/>
      <c r="COL16" s="2049"/>
      <c r="COM16" s="2049"/>
      <c r="CON16" s="2049"/>
      <c r="COO16" s="2049"/>
      <c r="COP16" s="2049"/>
      <c r="COQ16" s="2049"/>
      <c r="COR16" s="2049"/>
      <c r="COS16" s="2049"/>
      <c r="COT16" s="2049"/>
      <c r="COU16" s="2049"/>
      <c r="COV16" s="2049"/>
      <c r="COW16" s="2049"/>
      <c r="COX16" s="2049"/>
      <c r="COY16" s="2049"/>
      <c r="COZ16" s="2049"/>
      <c r="CPA16" s="2049"/>
      <c r="CPB16" s="2049"/>
      <c r="CPC16" s="2049"/>
      <c r="CPD16" s="2049"/>
      <c r="CPE16" s="2049"/>
      <c r="CPF16" s="2049"/>
      <c r="CPG16" s="2049"/>
      <c r="CPH16" s="2049"/>
      <c r="CPI16" s="2049"/>
      <c r="CPJ16" s="2049"/>
      <c r="CPK16" s="2049"/>
      <c r="CPL16" s="2049"/>
      <c r="CPM16" s="2049"/>
      <c r="CPN16" s="2049"/>
      <c r="CPO16" s="2049"/>
      <c r="CPP16" s="2049"/>
      <c r="CPQ16" s="2049"/>
      <c r="CPR16" s="2049"/>
      <c r="CPS16" s="2049"/>
      <c r="CPT16" s="2049"/>
      <c r="CPU16" s="2049"/>
      <c r="CPV16" s="2049"/>
      <c r="CPW16" s="2049"/>
      <c r="CPX16" s="2049"/>
      <c r="CPY16" s="2049"/>
      <c r="CPZ16" s="2049"/>
      <c r="CQA16" s="2049"/>
      <c r="CQB16" s="2049"/>
      <c r="CQC16" s="2049"/>
      <c r="CQD16" s="2049"/>
      <c r="CQE16" s="2049"/>
      <c r="CQF16" s="2049"/>
      <c r="CQG16" s="2049"/>
      <c r="CQH16" s="2049"/>
      <c r="CQI16" s="2049"/>
      <c r="CQJ16" s="2049"/>
      <c r="CQK16" s="2049"/>
      <c r="CQL16" s="2049"/>
      <c r="CQM16" s="2049"/>
      <c r="CQN16" s="2049"/>
      <c r="CQO16" s="2049"/>
      <c r="CQP16" s="2049"/>
      <c r="CQQ16" s="2049"/>
      <c r="CQR16" s="2049"/>
      <c r="CQS16" s="2049"/>
      <c r="CQT16" s="2049"/>
      <c r="CQU16" s="2049"/>
      <c r="CQV16" s="2049"/>
      <c r="CQW16" s="2049"/>
      <c r="CQX16" s="2049"/>
      <c r="CQY16" s="2049"/>
      <c r="CQZ16" s="2049"/>
      <c r="CRA16" s="2049"/>
      <c r="CRB16" s="2049"/>
      <c r="CRC16" s="2049"/>
      <c r="CRD16" s="2049"/>
      <c r="CRE16" s="2049"/>
      <c r="CRF16" s="2049"/>
      <c r="CRG16" s="2049"/>
      <c r="CRH16" s="2049"/>
      <c r="CRI16" s="2049"/>
      <c r="CRJ16" s="2049"/>
      <c r="CRK16" s="2049"/>
      <c r="CRL16" s="2049"/>
      <c r="CRM16" s="2049"/>
      <c r="CRN16" s="2049"/>
      <c r="CRO16" s="2049"/>
      <c r="CRP16" s="2049"/>
      <c r="CRQ16" s="2049"/>
      <c r="CRR16" s="2049"/>
      <c r="CRS16" s="2049"/>
      <c r="CRT16" s="2049"/>
      <c r="CRU16" s="2049"/>
      <c r="CRV16" s="2049"/>
      <c r="CRW16" s="2049"/>
      <c r="CRX16" s="2049"/>
      <c r="CRY16" s="2049"/>
      <c r="CRZ16" s="2049"/>
      <c r="CSA16" s="2049"/>
      <c r="CSB16" s="2049"/>
      <c r="CSC16" s="2049"/>
      <c r="CSD16" s="2049"/>
      <c r="CSE16" s="2049"/>
      <c r="CSF16" s="2049"/>
      <c r="CSG16" s="2049"/>
      <c r="CSH16" s="2049"/>
      <c r="CSI16" s="2049"/>
      <c r="CSJ16" s="2049"/>
      <c r="CSK16" s="2049"/>
      <c r="CSL16" s="2049"/>
      <c r="CSM16" s="2049"/>
      <c r="CSN16" s="2049"/>
      <c r="CSO16" s="2049"/>
      <c r="CSP16" s="2049"/>
      <c r="CSQ16" s="2049"/>
      <c r="CSR16" s="2049"/>
      <c r="CSS16" s="2049"/>
      <c r="CST16" s="2049"/>
      <c r="CSU16" s="2049"/>
      <c r="CSV16" s="2049"/>
      <c r="CSW16" s="2049"/>
      <c r="CSX16" s="2049"/>
      <c r="CSY16" s="2049"/>
      <c r="CSZ16" s="2049"/>
      <c r="CTA16" s="2049"/>
      <c r="CTB16" s="2049"/>
      <c r="CTC16" s="2049"/>
      <c r="CTD16" s="2049"/>
      <c r="CTE16" s="2049"/>
      <c r="CTF16" s="2049"/>
      <c r="CTG16" s="2049"/>
      <c r="CTH16" s="2049"/>
      <c r="CTI16" s="2049"/>
      <c r="CTJ16" s="2049"/>
      <c r="CTK16" s="2049"/>
      <c r="CTL16" s="2049"/>
      <c r="CTM16" s="2049"/>
      <c r="CTN16" s="2049"/>
      <c r="CTO16" s="2049"/>
      <c r="CTP16" s="2049"/>
      <c r="CTQ16" s="2049"/>
      <c r="CTR16" s="2049"/>
      <c r="CTS16" s="2049"/>
      <c r="CTT16" s="2049"/>
      <c r="CTU16" s="2049"/>
      <c r="CTV16" s="2049"/>
      <c r="CTW16" s="2049"/>
      <c r="CTX16" s="2049"/>
      <c r="CTY16" s="2049"/>
      <c r="CTZ16" s="2049"/>
      <c r="CUA16" s="2049"/>
      <c r="CUB16" s="2049"/>
      <c r="CUC16" s="2049"/>
      <c r="CUD16" s="2049"/>
      <c r="CUE16" s="2049"/>
      <c r="CUF16" s="2049"/>
      <c r="CUG16" s="2049"/>
      <c r="CUH16" s="2049"/>
      <c r="CUI16" s="2049"/>
      <c r="CUJ16" s="2049"/>
      <c r="CUK16" s="2049"/>
      <c r="CUL16" s="2049"/>
      <c r="CUM16" s="2049"/>
      <c r="CUN16" s="2049"/>
      <c r="CUO16" s="2049"/>
      <c r="CUP16" s="2049"/>
      <c r="CUQ16" s="2049"/>
      <c r="CUR16" s="2049"/>
      <c r="CUS16" s="2049"/>
      <c r="CUT16" s="2049"/>
      <c r="CUU16" s="2049"/>
      <c r="CUV16" s="2049"/>
      <c r="CUW16" s="2049"/>
      <c r="CUX16" s="2049"/>
      <c r="CUY16" s="2049"/>
      <c r="CUZ16" s="2049"/>
      <c r="CVA16" s="2049"/>
      <c r="CVB16" s="2049"/>
      <c r="CVC16" s="2049"/>
      <c r="CVD16" s="2049"/>
      <c r="CVE16" s="2049"/>
      <c r="CVF16" s="2049"/>
      <c r="CVG16" s="2049"/>
      <c r="CVH16" s="2049"/>
      <c r="CVI16" s="2049"/>
      <c r="CVJ16" s="2049"/>
      <c r="CVK16" s="2049"/>
      <c r="CVL16" s="2049"/>
      <c r="CVM16" s="2049"/>
      <c r="CVN16" s="2049"/>
      <c r="CVO16" s="2049"/>
      <c r="CVP16" s="2049"/>
      <c r="CVQ16" s="2049"/>
      <c r="CVR16" s="2049"/>
      <c r="CVS16" s="2049"/>
      <c r="CVT16" s="2049"/>
      <c r="CVU16" s="2049"/>
      <c r="CVV16" s="2049"/>
      <c r="CVW16" s="2049"/>
      <c r="CVX16" s="2049"/>
      <c r="CVY16" s="2049"/>
      <c r="CVZ16" s="2049"/>
      <c r="CWA16" s="2049"/>
      <c r="CWB16" s="2049"/>
      <c r="CWC16" s="2049"/>
      <c r="CWD16" s="2049"/>
      <c r="CWE16" s="2049"/>
      <c r="CWF16" s="2049"/>
      <c r="CWG16" s="2049"/>
      <c r="CWH16" s="2049"/>
      <c r="CWI16" s="2049"/>
      <c r="CWJ16" s="2049"/>
      <c r="CWK16" s="2049"/>
      <c r="CWL16" s="2049"/>
      <c r="CWM16" s="2049"/>
      <c r="CWN16" s="2049"/>
      <c r="CWO16" s="2049"/>
      <c r="CWP16" s="2049"/>
      <c r="CWQ16" s="2049"/>
      <c r="CWR16" s="2049"/>
      <c r="CWS16" s="2049"/>
      <c r="CWT16" s="2049"/>
      <c r="CWU16" s="2049"/>
      <c r="CWV16" s="2049"/>
      <c r="CWW16" s="2049"/>
      <c r="CWX16" s="2049"/>
      <c r="CWY16" s="2049"/>
      <c r="CWZ16" s="2049"/>
      <c r="CXA16" s="2049"/>
      <c r="CXB16" s="2049"/>
      <c r="CXC16" s="2049"/>
      <c r="CXD16" s="2049"/>
      <c r="CXE16" s="2049"/>
      <c r="CXF16" s="2049"/>
      <c r="CXG16" s="2049"/>
      <c r="CXH16" s="2049"/>
      <c r="CXI16" s="2049"/>
      <c r="CXJ16" s="2049"/>
      <c r="CXK16" s="2049"/>
      <c r="CXL16" s="2049"/>
      <c r="CXM16" s="2049"/>
      <c r="CXN16" s="2049"/>
      <c r="CXO16" s="2049"/>
      <c r="CXP16" s="2049"/>
      <c r="CXQ16" s="2049"/>
      <c r="CXR16" s="2049"/>
      <c r="CXS16" s="2049"/>
      <c r="CXT16" s="2049"/>
      <c r="CXU16" s="2049"/>
      <c r="CXV16" s="2049"/>
      <c r="CXW16" s="2049"/>
      <c r="CXX16" s="2049"/>
      <c r="CXY16" s="2049"/>
      <c r="CXZ16" s="2049"/>
      <c r="CYA16" s="2049"/>
      <c r="CYB16" s="2049"/>
      <c r="CYC16" s="2049"/>
      <c r="CYD16" s="2049"/>
      <c r="CYE16" s="2049"/>
      <c r="CYF16" s="2049"/>
      <c r="CYG16" s="2049"/>
      <c r="CYH16" s="2049"/>
      <c r="CYI16" s="2049"/>
      <c r="CYJ16" s="2049"/>
      <c r="CYK16" s="2049"/>
      <c r="CYL16" s="2049"/>
      <c r="CYM16" s="2049"/>
      <c r="CYN16" s="2049"/>
      <c r="CYO16" s="2049"/>
      <c r="CYP16" s="2049"/>
      <c r="CYQ16" s="2049"/>
      <c r="CYR16" s="2049"/>
      <c r="CYS16" s="2049"/>
      <c r="CYT16" s="2049"/>
      <c r="CYU16" s="2049"/>
      <c r="CYV16" s="2049"/>
      <c r="CYW16" s="2049"/>
      <c r="CYX16" s="2049"/>
      <c r="CYY16" s="2049"/>
      <c r="CYZ16" s="2049"/>
      <c r="CZA16" s="2049"/>
      <c r="CZB16" s="2049"/>
      <c r="CZC16" s="2049"/>
      <c r="CZD16" s="2049"/>
      <c r="CZE16" s="2049"/>
      <c r="CZF16" s="2049"/>
      <c r="CZG16" s="2049"/>
      <c r="CZH16" s="2049"/>
      <c r="CZI16" s="2049"/>
      <c r="CZJ16" s="2049"/>
      <c r="CZK16" s="2049"/>
      <c r="CZL16" s="2049"/>
      <c r="CZM16" s="2049"/>
      <c r="CZN16" s="2049"/>
      <c r="CZO16" s="2049"/>
      <c r="CZP16" s="2049"/>
      <c r="CZQ16" s="2049"/>
      <c r="CZR16" s="2049"/>
      <c r="CZS16" s="2049"/>
      <c r="CZT16" s="2049"/>
      <c r="CZU16" s="2049"/>
      <c r="CZV16" s="2049"/>
      <c r="CZW16" s="2049"/>
      <c r="CZX16" s="2049"/>
      <c r="CZY16" s="2049"/>
      <c r="CZZ16" s="2049"/>
      <c r="DAA16" s="2049"/>
      <c r="DAB16" s="2049"/>
      <c r="DAC16" s="2049"/>
      <c r="DAD16" s="2049"/>
      <c r="DAE16" s="2049"/>
      <c r="DAF16" s="2049"/>
      <c r="DAG16" s="2049"/>
      <c r="DAH16" s="2049"/>
      <c r="DAI16" s="2049"/>
      <c r="DAJ16" s="2049"/>
      <c r="DAK16" s="2049"/>
      <c r="DAL16" s="2049"/>
      <c r="DAM16" s="2049"/>
      <c r="DAN16" s="2049"/>
      <c r="DAO16" s="2049"/>
      <c r="DAP16" s="2049"/>
      <c r="DAQ16" s="2049"/>
      <c r="DAR16" s="2049"/>
      <c r="DAS16" s="2049"/>
      <c r="DAT16" s="2049"/>
      <c r="DAU16" s="2049"/>
      <c r="DAV16" s="2049"/>
      <c r="DAW16" s="2049"/>
      <c r="DAX16" s="2049"/>
      <c r="DAY16" s="2049"/>
      <c r="DAZ16" s="2049"/>
      <c r="DBA16" s="2049"/>
      <c r="DBB16" s="2049"/>
      <c r="DBC16" s="2049"/>
      <c r="DBD16" s="2049"/>
      <c r="DBE16" s="2049"/>
      <c r="DBF16" s="2049"/>
      <c r="DBG16" s="2049"/>
      <c r="DBH16" s="2049"/>
      <c r="DBI16" s="2049"/>
      <c r="DBJ16" s="2049"/>
      <c r="DBK16" s="2049"/>
      <c r="DBL16" s="2049"/>
      <c r="DBM16" s="2049"/>
      <c r="DBN16" s="2049"/>
      <c r="DBO16" s="2049"/>
      <c r="DBP16" s="2049"/>
      <c r="DBQ16" s="2049"/>
      <c r="DBR16" s="2049"/>
      <c r="DBS16" s="2049"/>
      <c r="DBT16" s="2049"/>
      <c r="DBU16" s="2049"/>
      <c r="DBV16" s="2049"/>
      <c r="DBW16" s="2049"/>
      <c r="DBX16" s="2049"/>
      <c r="DBY16" s="2049"/>
      <c r="DBZ16" s="2049"/>
      <c r="DCA16" s="2049"/>
      <c r="DCB16" s="2049"/>
      <c r="DCC16" s="2049"/>
      <c r="DCD16" s="2049"/>
      <c r="DCE16" s="2049"/>
      <c r="DCF16" s="2049"/>
      <c r="DCG16" s="2049"/>
      <c r="DCH16" s="2049"/>
      <c r="DCI16" s="2049"/>
      <c r="DCJ16" s="2049"/>
      <c r="DCK16" s="2049"/>
      <c r="DCL16" s="2049"/>
      <c r="DCM16" s="2049"/>
      <c r="DCN16" s="2049"/>
      <c r="DCO16" s="2049"/>
      <c r="DCP16" s="2049"/>
      <c r="DCQ16" s="2049"/>
      <c r="DCR16" s="2049"/>
      <c r="DCS16" s="2049"/>
      <c r="DCT16" s="2049"/>
      <c r="DCU16" s="2049"/>
      <c r="DCV16" s="2049"/>
      <c r="DCW16" s="2049"/>
      <c r="DCX16" s="2049"/>
      <c r="DCY16" s="2049"/>
      <c r="DCZ16" s="2049"/>
      <c r="DDA16" s="2049"/>
      <c r="DDB16" s="2049"/>
      <c r="DDC16" s="2049"/>
      <c r="DDD16" s="2049"/>
      <c r="DDE16" s="2049"/>
      <c r="DDF16" s="2049"/>
      <c r="DDG16" s="2049"/>
      <c r="DDH16" s="2049"/>
      <c r="DDI16" s="2049"/>
      <c r="DDJ16" s="2049"/>
      <c r="DDK16" s="2049"/>
      <c r="DDL16" s="2049"/>
      <c r="DDM16" s="2049"/>
      <c r="DDN16" s="2049"/>
      <c r="DDO16" s="2049"/>
      <c r="DDP16" s="2049"/>
      <c r="DDQ16" s="2049"/>
      <c r="DDR16" s="2049"/>
      <c r="DDS16" s="2049"/>
      <c r="DDT16" s="2049"/>
      <c r="DDU16" s="2049"/>
      <c r="DDV16" s="2049"/>
      <c r="DDW16" s="2049"/>
      <c r="DDX16" s="2049"/>
      <c r="DDY16" s="2049"/>
      <c r="DDZ16" s="2049"/>
      <c r="DEA16" s="2049"/>
      <c r="DEB16" s="2049"/>
      <c r="DEC16" s="2049"/>
      <c r="DED16" s="2049"/>
      <c r="DEE16" s="2049"/>
      <c r="DEF16" s="2049"/>
      <c r="DEG16" s="2049"/>
      <c r="DEH16" s="2049"/>
      <c r="DEI16" s="2049"/>
      <c r="DEJ16" s="2049"/>
      <c r="DEK16" s="2049"/>
      <c r="DEL16" s="2049"/>
      <c r="DEM16" s="2049"/>
      <c r="DEN16" s="2049"/>
      <c r="DEO16" s="2049"/>
      <c r="DEP16" s="2049"/>
      <c r="DEQ16" s="2049"/>
      <c r="DER16" s="2049"/>
      <c r="DES16" s="2049"/>
      <c r="DET16" s="2049"/>
      <c r="DEU16" s="2049"/>
      <c r="DEV16" s="2049"/>
      <c r="DEW16" s="2049"/>
      <c r="DEX16" s="2049"/>
      <c r="DEY16" s="2049"/>
      <c r="DEZ16" s="2049"/>
      <c r="DFA16" s="2049"/>
      <c r="DFB16" s="2049"/>
      <c r="DFC16" s="2049"/>
      <c r="DFD16" s="2049"/>
      <c r="DFE16" s="2049"/>
      <c r="DFF16" s="2049"/>
      <c r="DFG16" s="2049"/>
      <c r="DFH16" s="2049"/>
      <c r="DFI16" s="2049"/>
      <c r="DFJ16" s="2049"/>
      <c r="DFK16" s="2049"/>
      <c r="DFL16" s="2049"/>
      <c r="DFM16" s="2049"/>
      <c r="DFN16" s="2049"/>
      <c r="DFO16" s="2049"/>
      <c r="DFP16" s="2049"/>
      <c r="DFQ16" s="2049"/>
      <c r="DFR16" s="2049"/>
      <c r="DFS16" s="2049"/>
      <c r="DFT16" s="2049"/>
      <c r="DFU16" s="2049"/>
      <c r="DFV16" s="2049"/>
      <c r="DFW16" s="2049"/>
      <c r="DFX16" s="2049"/>
      <c r="DFY16" s="2049"/>
      <c r="DFZ16" s="2049"/>
      <c r="DGA16" s="2049"/>
      <c r="DGB16" s="2049"/>
      <c r="DGC16" s="2049"/>
      <c r="DGD16" s="2049"/>
      <c r="DGE16" s="2049"/>
      <c r="DGF16" s="2049"/>
      <c r="DGG16" s="2049"/>
      <c r="DGH16" s="2049"/>
      <c r="DGI16" s="2049"/>
      <c r="DGJ16" s="2049"/>
      <c r="DGK16" s="2049"/>
      <c r="DGL16" s="2049"/>
      <c r="DGM16" s="2049"/>
      <c r="DGN16" s="2049"/>
      <c r="DGO16" s="2049"/>
      <c r="DGP16" s="2049"/>
      <c r="DGQ16" s="2049"/>
      <c r="DGR16" s="2049"/>
      <c r="DGS16" s="2049"/>
      <c r="DGT16" s="2049"/>
      <c r="DGU16" s="2049"/>
      <c r="DGV16" s="2049"/>
      <c r="DGW16" s="2049"/>
      <c r="DGX16" s="2049"/>
      <c r="DGY16" s="2049"/>
      <c r="DGZ16" s="2049"/>
      <c r="DHA16" s="2049"/>
      <c r="DHB16" s="2049"/>
      <c r="DHC16" s="2049"/>
      <c r="DHD16" s="2049"/>
      <c r="DHE16" s="2049"/>
      <c r="DHF16" s="2049"/>
      <c r="DHG16" s="2049"/>
      <c r="DHH16" s="2049"/>
      <c r="DHI16" s="2049"/>
      <c r="DHJ16" s="2049"/>
      <c r="DHK16" s="2049"/>
      <c r="DHL16" s="2049"/>
      <c r="DHM16" s="2049"/>
      <c r="DHN16" s="2049"/>
      <c r="DHO16" s="2049"/>
      <c r="DHP16" s="2049"/>
      <c r="DHQ16" s="2049"/>
      <c r="DHR16" s="2049"/>
      <c r="DHS16" s="2049"/>
      <c r="DHT16" s="2049"/>
      <c r="DHU16" s="2049"/>
      <c r="DHV16" s="2049"/>
      <c r="DHW16" s="2049"/>
      <c r="DHX16" s="2049"/>
      <c r="DHY16" s="2049"/>
      <c r="DHZ16" s="2049"/>
      <c r="DIA16" s="2049"/>
      <c r="DIB16" s="2049"/>
      <c r="DIC16" s="2049"/>
      <c r="DID16" s="2049"/>
      <c r="DIE16" s="2049"/>
      <c r="DIF16" s="2049"/>
      <c r="DIG16" s="2049"/>
      <c r="DIH16" s="2049"/>
      <c r="DII16" s="2049"/>
      <c r="DIJ16" s="2049"/>
      <c r="DIK16" s="2049"/>
      <c r="DIL16" s="2049"/>
      <c r="DIM16" s="2049"/>
      <c r="DIN16" s="2049"/>
      <c r="DIO16" s="2049"/>
      <c r="DIP16" s="2049"/>
      <c r="DIQ16" s="2049"/>
      <c r="DIR16" s="2049"/>
      <c r="DIS16" s="2049"/>
      <c r="DIT16" s="2049"/>
      <c r="DIU16" s="2049"/>
      <c r="DIV16" s="2049"/>
      <c r="DIW16" s="2049"/>
      <c r="DIX16" s="2049"/>
      <c r="DIY16" s="2049"/>
      <c r="DIZ16" s="2049"/>
      <c r="DJA16" s="2049"/>
      <c r="DJB16" s="2049"/>
      <c r="DJC16" s="2049"/>
      <c r="DJD16" s="2049"/>
      <c r="DJE16" s="2049"/>
      <c r="DJF16" s="2049"/>
      <c r="DJG16" s="2049"/>
      <c r="DJH16" s="2049"/>
      <c r="DJI16" s="2049"/>
      <c r="DJJ16" s="2049"/>
      <c r="DJK16" s="2049"/>
      <c r="DJL16" s="2049"/>
      <c r="DJM16" s="2049"/>
      <c r="DJN16" s="2049"/>
      <c r="DJO16" s="2049"/>
      <c r="DJP16" s="2049"/>
      <c r="DJQ16" s="2049"/>
      <c r="DJR16" s="2049"/>
      <c r="DJS16" s="2049"/>
      <c r="DJT16" s="2049"/>
      <c r="DJU16" s="2049"/>
      <c r="DJV16" s="2049"/>
      <c r="DJW16" s="2049"/>
      <c r="DJX16" s="2049"/>
      <c r="DJY16" s="2049"/>
      <c r="DJZ16" s="2049"/>
      <c r="DKA16" s="2049"/>
      <c r="DKB16" s="2049"/>
      <c r="DKC16" s="2049"/>
      <c r="DKD16" s="2049"/>
      <c r="DKE16" s="2049"/>
      <c r="DKF16" s="2049"/>
      <c r="DKG16" s="2049"/>
      <c r="DKH16" s="2049"/>
      <c r="DKI16" s="2049"/>
      <c r="DKJ16" s="2049"/>
      <c r="DKK16" s="2049"/>
      <c r="DKL16" s="2049"/>
      <c r="DKM16" s="2049"/>
      <c r="DKN16" s="2049"/>
      <c r="DKO16" s="2049"/>
      <c r="DKP16" s="2049"/>
      <c r="DKQ16" s="2049"/>
      <c r="DKR16" s="2049"/>
      <c r="DKS16" s="2049"/>
      <c r="DKT16" s="2049"/>
      <c r="DKU16" s="2049"/>
      <c r="DKV16" s="2049"/>
      <c r="DKW16" s="2049"/>
      <c r="DKX16" s="2049"/>
      <c r="DKY16" s="2049"/>
      <c r="DKZ16" s="2049"/>
      <c r="DLA16" s="2049"/>
      <c r="DLB16" s="2049"/>
      <c r="DLC16" s="2049"/>
      <c r="DLD16" s="2049"/>
      <c r="DLE16" s="2049"/>
      <c r="DLF16" s="2049"/>
      <c r="DLG16" s="2049"/>
      <c r="DLH16" s="2049"/>
      <c r="DLI16" s="2049"/>
      <c r="DLJ16" s="2049"/>
      <c r="DLK16" s="2049"/>
      <c r="DLL16" s="2049"/>
      <c r="DLM16" s="2049"/>
      <c r="DLN16" s="2049"/>
      <c r="DLO16" s="2049"/>
      <c r="DLP16" s="2049"/>
      <c r="DLQ16" s="2049"/>
      <c r="DLR16" s="2049"/>
      <c r="DLS16" s="2049"/>
      <c r="DLT16" s="2049"/>
      <c r="DLU16" s="2049"/>
      <c r="DLV16" s="2049"/>
      <c r="DLW16" s="2049"/>
      <c r="DLX16" s="2049"/>
      <c r="DLY16" s="2049"/>
      <c r="DLZ16" s="2049"/>
      <c r="DMA16" s="2049"/>
      <c r="DMB16" s="2049"/>
      <c r="DMC16" s="2049"/>
      <c r="DMD16" s="2049"/>
      <c r="DME16" s="2049"/>
      <c r="DMF16" s="2049"/>
      <c r="DMG16" s="2049"/>
      <c r="DMH16" s="2049"/>
      <c r="DMI16" s="2049"/>
      <c r="DMJ16" s="2049"/>
      <c r="DMK16" s="2049"/>
      <c r="DML16" s="2049"/>
      <c r="DMM16" s="2049"/>
      <c r="DMN16" s="2049"/>
      <c r="DMO16" s="2049"/>
      <c r="DMP16" s="2049"/>
      <c r="DMQ16" s="2049"/>
      <c r="DMR16" s="2049"/>
      <c r="DMS16" s="2049"/>
      <c r="DMT16" s="2049"/>
      <c r="DMU16" s="2049"/>
      <c r="DMV16" s="2049"/>
      <c r="DMW16" s="2049"/>
      <c r="DMX16" s="2049"/>
      <c r="DMY16" s="2049"/>
      <c r="DMZ16" s="2049"/>
      <c r="DNA16" s="2049"/>
      <c r="DNB16" s="2049"/>
      <c r="DNC16" s="2049"/>
      <c r="DND16" s="2049"/>
      <c r="DNE16" s="2049"/>
      <c r="DNF16" s="2049"/>
      <c r="DNG16" s="2049"/>
      <c r="DNH16" s="2049"/>
      <c r="DNI16" s="2049"/>
      <c r="DNJ16" s="2049"/>
      <c r="DNK16" s="2049"/>
      <c r="DNL16" s="2049"/>
      <c r="DNM16" s="2049"/>
      <c r="DNN16" s="2049"/>
      <c r="DNO16" s="2049"/>
      <c r="DNP16" s="2049"/>
      <c r="DNQ16" s="2049"/>
      <c r="DNR16" s="2049"/>
      <c r="DNS16" s="2049"/>
      <c r="DNT16" s="2049"/>
      <c r="DNU16" s="2049"/>
      <c r="DNV16" s="2049"/>
      <c r="DNW16" s="2049"/>
      <c r="DNX16" s="2049"/>
      <c r="DNY16" s="2049"/>
      <c r="DNZ16" s="2049"/>
      <c r="DOA16" s="2049"/>
      <c r="DOB16" s="2049"/>
      <c r="DOC16" s="2049"/>
      <c r="DOD16" s="2049"/>
      <c r="DOE16" s="2049"/>
      <c r="DOF16" s="2049"/>
      <c r="DOG16" s="2049"/>
      <c r="DOH16" s="2049"/>
      <c r="DOI16" s="2049"/>
      <c r="DOJ16" s="2049"/>
      <c r="DOK16" s="2049"/>
      <c r="DOL16" s="2049"/>
      <c r="DOM16" s="2049"/>
      <c r="DON16" s="2049"/>
      <c r="DOO16" s="2049"/>
      <c r="DOP16" s="2049"/>
      <c r="DOQ16" s="2049"/>
      <c r="DOR16" s="2049"/>
      <c r="DOS16" s="2049"/>
      <c r="DOT16" s="2049"/>
      <c r="DOU16" s="2049"/>
      <c r="DOV16" s="2049"/>
      <c r="DOW16" s="2049"/>
      <c r="DOX16" s="2049"/>
      <c r="DOY16" s="2049"/>
      <c r="DOZ16" s="2049"/>
      <c r="DPA16" s="2049"/>
      <c r="DPB16" s="2049"/>
      <c r="DPC16" s="2049"/>
      <c r="DPD16" s="2049"/>
      <c r="DPE16" s="2049"/>
      <c r="DPF16" s="2049"/>
      <c r="DPG16" s="2049"/>
      <c r="DPH16" s="2049"/>
      <c r="DPI16" s="2049"/>
      <c r="DPJ16" s="2049"/>
      <c r="DPK16" s="2049"/>
      <c r="DPL16" s="2049"/>
      <c r="DPM16" s="2049"/>
      <c r="DPN16" s="2049"/>
      <c r="DPO16" s="2049"/>
      <c r="DPP16" s="2049"/>
      <c r="DPQ16" s="2049"/>
      <c r="DPR16" s="2049"/>
      <c r="DPS16" s="2049"/>
      <c r="DPT16" s="2049"/>
      <c r="DPU16" s="2049"/>
      <c r="DPV16" s="2049"/>
      <c r="DPW16" s="2049"/>
      <c r="DPX16" s="2049"/>
      <c r="DPY16" s="2049"/>
      <c r="DPZ16" s="2049"/>
      <c r="DQA16" s="2049"/>
      <c r="DQB16" s="2049"/>
      <c r="DQC16" s="2049"/>
      <c r="DQD16" s="2049"/>
      <c r="DQE16" s="2049"/>
      <c r="DQF16" s="2049"/>
      <c r="DQG16" s="2049"/>
      <c r="DQH16" s="2049"/>
      <c r="DQI16" s="2049"/>
      <c r="DQJ16" s="2049"/>
      <c r="DQK16" s="2049"/>
      <c r="DQL16" s="2049"/>
      <c r="DQM16" s="2049"/>
      <c r="DQN16" s="2049"/>
      <c r="DQO16" s="2049"/>
      <c r="DQP16" s="2049"/>
      <c r="DQQ16" s="2049"/>
      <c r="DQR16" s="2049"/>
      <c r="DQS16" s="2049"/>
      <c r="DQT16" s="2049"/>
      <c r="DQU16" s="2049"/>
      <c r="DQV16" s="2049"/>
      <c r="DQW16" s="2049"/>
      <c r="DQX16" s="2049"/>
      <c r="DQY16" s="2049"/>
      <c r="DQZ16" s="2049"/>
      <c r="DRA16" s="2049"/>
      <c r="DRB16" s="2049"/>
      <c r="DRC16" s="2049"/>
      <c r="DRD16" s="2049"/>
      <c r="DRE16" s="2049"/>
      <c r="DRF16" s="2049"/>
      <c r="DRG16" s="2049"/>
      <c r="DRH16" s="2049"/>
      <c r="DRI16" s="2049"/>
      <c r="DRJ16" s="2049"/>
      <c r="DRK16" s="2049"/>
      <c r="DRL16" s="2049"/>
      <c r="DRM16" s="2049"/>
      <c r="DRN16" s="2049"/>
      <c r="DRO16" s="2049"/>
      <c r="DRP16" s="2049"/>
      <c r="DRQ16" s="2049"/>
      <c r="DRR16" s="2049"/>
      <c r="DRS16" s="2049"/>
      <c r="DRT16" s="2049"/>
      <c r="DRU16" s="2049"/>
      <c r="DRV16" s="2049"/>
      <c r="DRW16" s="2049"/>
      <c r="DRX16" s="2049"/>
      <c r="DRY16" s="2049"/>
      <c r="DRZ16" s="2049"/>
      <c r="DSA16" s="2049"/>
      <c r="DSB16" s="2049"/>
      <c r="DSC16" s="2049"/>
      <c r="DSD16" s="2049"/>
      <c r="DSE16" s="2049"/>
      <c r="DSF16" s="2049"/>
      <c r="DSG16" s="2049"/>
      <c r="DSH16" s="2049"/>
      <c r="DSI16" s="2049"/>
      <c r="DSJ16" s="2049"/>
      <c r="DSK16" s="2049"/>
      <c r="DSL16" s="2049"/>
      <c r="DSM16" s="2049"/>
      <c r="DSN16" s="2049"/>
      <c r="DSO16" s="2049"/>
      <c r="DSP16" s="2049"/>
      <c r="DSQ16" s="2049"/>
      <c r="DSR16" s="2049"/>
      <c r="DSS16" s="2049"/>
      <c r="DST16" s="2049"/>
      <c r="DSU16" s="2049"/>
      <c r="DSV16" s="2049"/>
      <c r="DSW16" s="2049"/>
      <c r="DSX16" s="2049"/>
      <c r="DSY16" s="2049"/>
      <c r="DSZ16" s="2049"/>
      <c r="DTA16" s="2049"/>
      <c r="DTB16" s="2049"/>
      <c r="DTC16" s="2049"/>
      <c r="DTD16" s="2049"/>
      <c r="DTE16" s="2049"/>
      <c r="DTF16" s="2049"/>
      <c r="DTG16" s="2049"/>
      <c r="DTH16" s="2049"/>
      <c r="DTI16" s="2049"/>
      <c r="DTJ16" s="2049"/>
      <c r="DTK16" s="2049"/>
      <c r="DTL16" s="2049"/>
      <c r="DTM16" s="2049"/>
      <c r="DTN16" s="2049"/>
      <c r="DTO16" s="2049"/>
      <c r="DTP16" s="2049"/>
      <c r="DTQ16" s="2049"/>
      <c r="DTR16" s="2049"/>
      <c r="DTS16" s="2049"/>
      <c r="DTT16" s="2049"/>
      <c r="DTU16" s="2049"/>
      <c r="DTV16" s="2049"/>
      <c r="DTW16" s="2049"/>
      <c r="DTX16" s="2049"/>
      <c r="DTY16" s="2049"/>
      <c r="DTZ16" s="2049"/>
      <c r="DUA16" s="2049"/>
      <c r="DUB16" s="2049"/>
      <c r="DUC16" s="2049"/>
      <c r="DUD16" s="2049"/>
      <c r="DUE16" s="2049"/>
      <c r="DUF16" s="2049"/>
      <c r="DUG16" s="2049"/>
      <c r="DUH16" s="2049"/>
      <c r="DUI16" s="2049"/>
      <c r="DUJ16" s="2049"/>
      <c r="DUK16" s="2049"/>
      <c r="DUL16" s="2049"/>
      <c r="DUM16" s="2049"/>
      <c r="DUN16" s="2049"/>
      <c r="DUO16" s="2049"/>
      <c r="DUP16" s="2049"/>
      <c r="DUQ16" s="2049"/>
      <c r="DUR16" s="2049"/>
      <c r="DUS16" s="2049"/>
      <c r="DUT16" s="2049"/>
      <c r="DUU16" s="2049"/>
      <c r="DUV16" s="2049"/>
      <c r="DUW16" s="2049"/>
      <c r="DUX16" s="2049"/>
      <c r="DUY16" s="2049"/>
      <c r="DUZ16" s="2049"/>
      <c r="DVA16" s="2049"/>
      <c r="DVB16" s="2049"/>
      <c r="DVC16" s="2049"/>
      <c r="DVD16" s="2049"/>
      <c r="DVE16" s="2049"/>
      <c r="DVF16" s="2049"/>
      <c r="DVG16" s="2049"/>
      <c r="DVH16" s="2049"/>
      <c r="DVI16" s="2049"/>
      <c r="DVJ16" s="2049"/>
      <c r="DVK16" s="2049"/>
      <c r="DVL16" s="2049"/>
      <c r="DVM16" s="2049"/>
      <c r="DVN16" s="2049"/>
      <c r="DVO16" s="2049"/>
      <c r="DVP16" s="2049"/>
      <c r="DVQ16" s="2049"/>
      <c r="DVR16" s="2049"/>
      <c r="DVS16" s="2049"/>
      <c r="DVT16" s="2049"/>
      <c r="DVU16" s="2049"/>
      <c r="DVV16" s="2049"/>
      <c r="DVW16" s="2049"/>
      <c r="DVX16" s="2049"/>
      <c r="DVY16" s="2049"/>
      <c r="DVZ16" s="2049"/>
      <c r="DWA16" s="2049"/>
      <c r="DWB16" s="2049"/>
      <c r="DWC16" s="2049"/>
      <c r="DWD16" s="2049"/>
      <c r="DWE16" s="2049"/>
      <c r="DWF16" s="2049"/>
      <c r="DWG16" s="2049"/>
      <c r="DWH16" s="2049"/>
      <c r="DWI16" s="2049"/>
      <c r="DWJ16" s="2049"/>
      <c r="DWK16" s="2049"/>
      <c r="DWL16" s="2049"/>
      <c r="DWM16" s="2049"/>
      <c r="DWN16" s="2049"/>
      <c r="DWO16" s="2049"/>
      <c r="DWP16" s="2049"/>
      <c r="DWQ16" s="2049"/>
      <c r="DWR16" s="2049"/>
      <c r="DWS16" s="2049"/>
      <c r="DWT16" s="2049"/>
      <c r="DWU16" s="2049"/>
      <c r="DWV16" s="2049"/>
      <c r="DWW16" s="2049"/>
      <c r="DWX16" s="2049"/>
      <c r="DWY16" s="2049"/>
      <c r="DWZ16" s="2049"/>
      <c r="DXA16" s="2049"/>
      <c r="DXB16" s="2049"/>
      <c r="DXC16" s="2049"/>
      <c r="DXD16" s="2049"/>
      <c r="DXE16" s="2049"/>
      <c r="DXF16" s="2049"/>
      <c r="DXG16" s="2049"/>
      <c r="DXH16" s="2049"/>
      <c r="DXI16" s="2049"/>
      <c r="DXJ16" s="2049"/>
      <c r="DXK16" s="2049"/>
      <c r="DXL16" s="2049"/>
      <c r="DXM16" s="2049"/>
      <c r="DXN16" s="2049"/>
      <c r="DXO16" s="2049"/>
      <c r="DXP16" s="2049"/>
      <c r="DXQ16" s="2049"/>
      <c r="DXR16" s="2049"/>
      <c r="DXS16" s="2049"/>
      <c r="DXT16" s="2049"/>
      <c r="DXU16" s="2049"/>
      <c r="DXV16" s="2049"/>
      <c r="DXW16" s="2049"/>
      <c r="DXX16" s="2049"/>
      <c r="DXY16" s="2049"/>
      <c r="DXZ16" s="2049"/>
      <c r="DYA16" s="2049"/>
      <c r="DYB16" s="2049"/>
      <c r="DYC16" s="2049"/>
      <c r="DYD16" s="2049"/>
      <c r="DYE16" s="2049"/>
      <c r="DYF16" s="2049"/>
      <c r="DYG16" s="2049"/>
      <c r="DYH16" s="2049"/>
      <c r="DYI16" s="2049"/>
      <c r="DYJ16" s="2049"/>
      <c r="DYK16" s="2049"/>
      <c r="DYL16" s="2049"/>
      <c r="DYM16" s="2049"/>
      <c r="DYN16" s="2049"/>
      <c r="DYO16" s="2049"/>
      <c r="DYP16" s="2049"/>
      <c r="DYQ16" s="2049"/>
      <c r="DYR16" s="2049"/>
      <c r="DYS16" s="2049"/>
      <c r="DYT16" s="2049"/>
      <c r="DYU16" s="2049"/>
      <c r="DYV16" s="2049"/>
      <c r="DYW16" s="2049"/>
      <c r="DYX16" s="2049"/>
      <c r="DYY16" s="2049"/>
      <c r="DYZ16" s="2049"/>
      <c r="DZA16" s="2049"/>
      <c r="DZB16" s="2049"/>
      <c r="DZC16" s="2049"/>
      <c r="DZD16" s="2049"/>
      <c r="DZE16" s="2049"/>
      <c r="DZF16" s="2049"/>
      <c r="DZG16" s="2049"/>
      <c r="DZH16" s="2049"/>
      <c r="DZI16" s="2049"/>
      <c r="DZJ16" s="2049"/>
      <c r="DZK16" s="2049"/>
      <c r="DZL16" s="2049"/>
      <c r="DZM16" s="2049"/>
      <c r="DZN16" s="2049"/>
      <c r="DZO16" s="2049"/>
      <c r="DZP16" s="2049"/>
      <c r="DZQ16" s="2049"/>
      <c r="DZR16" s="2049"/>
      <c r="DZS16" s="2049"/>
      <c r="DZT16" s="2049"/>
      <c r="DZU16" s="2049"/>
      <c r="DZV16" s="2049"/>
      <c r="DZW16" s="2049"/>
      <c r="DZX16" s="2049"/>
      <c r="DZY16" s="2049"/>
      <c r="DZZ16" s="2049"/>
      <c r="EAA16" s="2049"/>
      <c r="EAB16" s="2049"/>
      <c r="EAC16" s="2049"/>
      <c r="EAD16" s="2049"/>
      <c r="EAE16" s="2049"/>
      <c r="EAF16" s="2049"/>
      <c r="EAG16" s="2049"/>
      <c r="EAH16" s="2049"/>
      <c r="EAI16" s="2049"/>
      <c r="EAJ16" s="2049"/>
      <c r="EAK16" s="2049"/>
      <c r="EAL16" s="2049"/>
      <c r="EAM16" s="2049"/>
      <c r="EAN16" s="2049"/>
      <c r="EAO16" s="2049"/>
      <c r="EAP16" s="2049"/>
      <c r="EAQ16" s="2049"/>
      <c r="EAR16" s="2049"/>
      <c r="EAS16" s="2049"/>
      <c r="EAT16" s="2049"/>
      <c r="EAU16" s="2049"/>
      <c r="EAV16" s="2049"/>
      <c r="EAW16" s="2049"/>
      <c r="EAX16" s="2049"/>
      <c r="EAY16" s="2049"/>
      <c r="EAZ16" s="2049"/>
      <c r="EBA16" s="2049"/>
      <c r="EBB16" s="2049"/>
      <c r="EBC16" s="2049"/>
      <c r="EBD16" s="2049"/>
      <c r="EBE16" s="2049"/>
      <c r="EBF16" s="2049"/>
      <c r="EBG16" s="2049"/>
      <c r="EBH16" s="2049"/>
      <c r="EBI16" s="2049"/>
      <c r="EBJ16" s="2049"/>
      <c r="EBK16" s="2049"/>
      <c r="EBL16" s="2049"/>
      <c r="EBM16" s="2049"/>
      <c r="EBN16" s="2049"/>
      <c r="EBO16" s="2049"/>
      <c r="EBP16" s="2049"/>
      <c r="EBQ16" s="2049"/>
      <c r="EBR16" s="2049"/>
      <c r="EBS16" s="2049"/>
      <c r="EBT16" s="2049"/>
      <c r="EBU16" s="2049"/>
      <c r="EBV16" s="2049"/>
      <c r="EBW16" s="2049"/>
      <c r="EBX16" s="2049"/>
      <c r="EBY16" s="2049"/>
      <c r="EBZ16" s="2049"/>
      <c r="ECA16" s="2049"/>
      <c r="ECB16" s="2049"/>
      <c r="ECC16" s="2049"/>
      <c r="ECD16" s="2049"/>
      <c r="ECE16" s="2049"/>
      <c r="ECF16" s="2049"/>
      <c r="ECG16" s="2049"/>
      <c r="ECH16" s="2049"/>
      <c r="ECI16" s="2049"/>
      <c r="ECJ16" s="2049"/>
      <c r="ECK16" s="2049"/>
      <c r="ECL16" s="2049"/>
      <c r="ECM16" s="2049"/>
      <c r="ECN16" s="2049"/>
      <c r="ECO16" s="2049"/>
      <c r="ECP16" s="2049"/>
      <c r="ECQ16" s="2049"/>
      <c r="ECR16" s="2049"/>
      <c r="ECS16" s="2049"/>
      <c r="ECT16" s="2049"/>
      <c r="ECU16" s="2049"/>
      <c r="ECV16" s="2049"/>
      <c r="ECW16" s="2049"/>
      <c r="ECX16" s="2049"/>
      <c r="ECY16" s="2049"/>
      <c r="ECZ16" s="2049"/>
      <c r="EDA16" s="2049"/>
      <c r="EDB16" s="2049"/>
      <c r="EDC16" s="2049"/>
      <c r="EDD16" s="2049"/>
      <c r="EDE16" s="2049"/>
      <c r="EDF16" s="2049"/>
      <c r="EDG16" s="2049"/>
      <c r="EDH16" s="2049"/>
      <c r="EDI16" s="2049"/>
      <c r="EDJ16" s="2049"/>
      <c r="EDK16" s="2049"/>
      <c r="EDL16" s="2049"/>
      <c r="EDM16" s="2049"/>
      <c r="EDN16" s="2049"/>
      <c r="EDO16" s="2049"/>
      <c r="EDP16" s="2049"/>
      <c r="EDQ16" s="2049"/>
      <c r="EDR16" s="2049"/>
      <c r="EDS16" s="2049"/>
      <c r="EDT16" s="2049"/>
      <c r="EDU16" s="2049"/>
      <c r="EDV16" s="2049"/>
      <c r="EDW16" s="2049"/>
      <c r="EDX16" s="2049"/>
      <c r="EDY16" s="2049"/>
      <c r="EDZ16" s="2049"/>
      <c r="EEA16" s="2049"/>
      <c r="EEB16" s="2049"/>
      <c r="EEC16" s="2049"/>
      <c r="EED16" s="2049"/>
      <c r="EEE16" s="2049"/>
      <c r="EEF16" s="2049"/>
      <c r="EEG16" s="2049"/>
      <c r="EEH16" s="2049"/>
      <c r="EEI16" s="2049"/>
      <c r="EEJ16" s="2049"/>
      <c r="EEK16" s="2049"/>
      <c r="EEL16" s="2049"/>
      <c r="EEM16" s="2049"/>
      <c r="EEN16" s="2049"/>
      <c r="EEO16" s="2049"/>
      <c r="EEP16" s="2049"/>
      <c r="EEQ16" s="2049"/>
      <c r="EER16" s="2049"/>
      <c r="EES16" s="2049"/>
      <c r="EET16" s="2049"/>
      <c r="EEU16" s="2049"/>
      <c r="EEV16" s="2049"/>
      <c r="EEW16" s="2049"/>
      <c r="EEX16" s="2049"/>
      <c r="EEY16" s="2049"/>
      <c r="EEZ16" s="2049"/>
      <c r="EFA16" s="2049"/>
      <c r="EFB16" s="2049"/>
      <c r="EFC16" s="2049"/>
      <c r="EFD16" s="2049"/>
      <c r="EFE16" s="2049"/>
      <c r="EFF16" s="2049"/>
      <c r="EFG16" s="2049"/>
      <c r="EFH16" s="2049"/>
      <c r="EFI16" s="2049"/>
      <c r="EFJ16" s="2049"/>
      <c r="EFK16" s="2049"/>
      <c r="EFL16" s="2049"/>
      <c r="EFM16" s="2049"/>
      <c r="EFN16" s="2049"/>
      <c r="EFO16" s="2049"/>
      <c r="EFP16" s="2049"/>
      <c r="EFQ16" s="2049"/>
      <c r="EFR16" s="2049"/>
      <c r="EFS16" s="2049"/>
      <c r="EFT16" s="2049"/>
      <c r="EFU16" s="2049"/>
      <c r="EFV16" s="2049"/>
      <c r="EFW16" s="2049"/>
      <c r="EFX16" s="2049"/>
      <c r="EFY16" s="2049"/>
      <c r="EFZ16" s="2049"/>
      <c r="EGA16" s="2049"/>
      <c r="EGB16" s="2049"/>
      <c r="EGC16" s="2049"/>
      <c r="EGD16" s="2049"/>
      <c r="EGE16" s="2049"/>
      <c r="EGF16" s="2049"/>
      <c r="EGG16" s="2049"/>
      <c r="EGH16" s="2049"/>
      <c r="EGI16" s="2049"/>
      <c r="EGJ16" s="2049"/>
      <c r="EGK16" s="2049"/>
      <c r="EGL16" s="2049"/>
      <c r="EGM16" s="2049"/>
      <c r="EGN16" s="2049"/>
      <c r="EGO16" s="2049"/>
      <c r="EGP16" s="2049"/>
      <c r="EGQ16" s="2049"/>
      <c r="EGR16" s="2049"/>
      <c r="EGS16" s="2049"/>
      <c r="EGT16" s="2049"/>
      <c r="EGU16" s="2049"/>
      <c r="EGV16" s="2049"/>
      <c r="EGW16" s="2049"/>
      <c r="EGX16" s="2049"/>
      <c r="EGY16" s="2049"/>
      <c r="EGZ16" s="2049"/>
      <c r="EHA16" s="2049"/>
      <c r="EHB16" s="2049"/>
      <c r="EHC16" s="2049"/>
      <c r="EHD16" s="2049"/>
      <c r="EHE16" s="2049"/>
      <c r="EHF16" s="2049"/>
      <c r="EHG16" s="2049"/>
      <c r="EHH16" s="2049"/>
      <c r="EHI16" s="2049"/>
      <c r="EHJ16" s="2049"/>
      <c r="EHK16" s="2049"/>
      <c r="EHL16" s="2049"/>
      <c r="EHM16" s="2049"/>
      <c r="EHN16" s="2049"/>
      <c r="EHO16" s="2049"/>
      <c r="EHP16" s="2049"/>
      <c r="EHQ16" s="2049"/>
      <c r="EHR16" s="2049"/>
      <c r="EHS16" s="2049"/>
      <c r="EHT16" s="2049"/>
      <c r="EHU16" s="2049"/>
      <c r="EHV16" s="2049"/>
      <c r="EHW16" s="2049"/>
      <c r="EHX16" s="2049"/>
      <c r="EHY16" s="2049"/>
      <c r="EHZ16" s="2049"/>
      <c r="EIA16" s="2049"/>
      <c r="EIB16" s="2049"/>
      <c r="EIC16" s="2049"/>
      <c r="EID16" s="2049"/>
      <c r="EIE16" s="2049"/>
      <c r="EIF16" s="2049"/>
      <c r="EIG16" s="2049"/>
      <c r="EIH16" s="2049"/>
      <c r="EII16" s="2049"/>
      <c r="EIJ16" s="2049"/>
      <c r="EIK16" s="2049"/>
      <c r="EIL16" s="2049"/>
      <c r="EIM16" s="2049"/>
      <c r="EIN16" s="2049"/>
      <c r="EIO16" s="2049"/>
      <c r="EIP16" s="2049"/>
      <c r="EIQ16" s="2049"/>
      <c r="EIR16" s="2049"/>
      <c r="EIS16" s="2049"/>
      <c r="EIT16" s="2049"/>
      <c r="EIU16" s="2049"/>
      <c r="EIV16" s="2049"/>
      <c r="EIW16" s="2049"/>
      <c r="EIX16" s="2049"/>
      <c r="EIY16" s="2049"/>
      <c r="EIZ16" s="2049"/>
      <c r="EJA16" s="2049"/>
      <c r="EJB16" s="2049"/>
      <c r="EJC16" s="2049"/>
      <c r="EJD16" s="2049"/>
      <c r="EJE16" s="2049"/>
      <c r="EJF16" s="2049"/>
      <c r="EJG16" s="2049"/>
      <c r="EJH16" s="2049"/>
      <c r="EJI16" s="2049"/>
      <c r="EJJ16" s="2049"/>
      <c r="EJK16" s="2049"/>
      <c r="EJL16" s="2049"/>
      <c r="EJM16" s="2049"/>
      <c r="EJN16" s="2049"/>
      <c r="EJO16" s="2049"/>
      <c r="EJP16" s="2049"/>
      <c r="EJQ16" s="2049"/>
      <c r="EJR16" s="2049"/>
      <c r="EJS16" s="2049"/>
      <c r="EJT16" s="2049"/>
      <c r="EJU16" s="2049"/>
      <c r="EJV16" s="2049"/>
      <c r="EJW16" s="2049"/>
      <c r="EJX16" s="2049"/>
      <c r="EJY16" s="2049"/>
      <c r="EJZ16" s="2049"/>
      <c r="EKA16" s="2049"/>
      <c r="EKB16" s="2049"/>
      <c r="EKC16" s="2049"/>
      <c r="EKD16" s="2049"/>
      <c r="EKE16" s="2049"/>
      <c r="EKF16" s="2049"/>
      <c r="EKG16" s="2049"/>
      <c r="EKH16" s="2049"/>
      <c r="EKI16" s="2049"/>
      <c r="EKJ16" s="2049"/>
      <c r="EKK16" s="2049"/>
      <c r="EKL16" s="2049"/>
      <c r="EKM16" s="2049"/>
      <c r="EKN16" s="2049"/>
      <c r="EKO16" s="2049"/>
      <c r="EKP16" s="2049"/>
      <c r="EKQ16" s="2049"/>
      <c r="EKR16" s="2049"/>
      <c r="EKS16" s="2049"/>
      <c r="EKT16" s="2049"/>
      <c r="EKU16" s="2049"/>
      <c r="EKV16" s="2049"/>
      <c r="EKW16" s="2049"/>
      <c r="EKX16" s="2049"/>
      <c r="EKY16" s="2049"/>
      <c r="EKZ16" s="2049"/>
      <c r="ELA16" s="2049"/>
      <c r="ELB16" s="2049"/>
      <c r="ELC16" s="2049"/>
      <c r="ELD16" s="2049"/>
      <c r="ELE16" s="2049"/>
      <c r="ELF16" s="2049"/>
      <c r="ELG16" s="2049"/>
      <c r="ELH16" s="2049"/>
      <c r="ELI16" s="2049"/>
      <c r="ELJ16" s="2049"/>
      <c r="ELK16" s="2049"/>
      <c r="ELL16" s="2049"/>
      <c r="ELM16" s="2049"/>
      <c r="ELN16" s="2049"/>
      <c r="ELO16" s="2049"/>
      <c r="ELP16" s="2049"/>
      <c r="ELQ16" s="2049"/>
      <c r="ELR16" s="2049"/>
      <c r="ELS16" s="2049"/>
      <c r="ELT16" s="2049"/>
      <c r="ELU16" s="2049"/>
      <c r="ELV16" s="2049"/>
      <c r="ELW16" s="2049"/>
      <c r="ELX16" s="2049"/>
      <c r="ELY16" s="2049"/>
      <c r="ELZ16" s="2049"/>
      <c r="EMA16" s="2049"/>
      <c r="EMB16" s="2049"/>
      <c r="EMC16" s="2049"/>
      <c r="EMD16" s="2049"/>
      <c r="EME16" s="2049"/>
      <c r="EMF16" s="2049"/>
      <c r="EMG16" s="2049"/>
      <c r="EMH16" s="2049"/>
      <c r="EMI16" s="2049"/>
      <c r="EMJ16" s="2049"/>
      <c r="EMK16" s="2049"/>
      <c r="EML16" s="2049"/>
      <c r="EMM16" s="2049"/>
      <c r="EMN16" s="2049"/>
      <c r="EMO16" s="2049"/>
      <c r="EMP16" s="2049"/>
      <c r="EMQ16" s="2049"/>
      <c r="EMR16" s="2049"/>
      <c r="EMS16" s="2049"/>
      <c r="EMT16" s="2049"/>
      <c r="EMU16" s="2049"/>
      <c r="EMV16" s="2049"/>
      <c r="EMW16" s="2049"/>
      <c r="EMX16" s="2049"/>
      <c r="EMY16" s="2049"/>
      <c r="EMZ16" s="2049"/>
      <c r="ENA16" s="2049"/>
      <c r="ENB16" s="2049"/>
      <c r="ENC16" s="2049"/>
      <c r="END16" s="2049"/>
      <c r="ENE16" s="2049"/>
      <c r="ENF16" s="2049"/>
      <c r="ENG16" s="2049"/>
      <c r="ENH16" s="2049"/>
      <c r="ENI16" s="2049"/>
      <c r="ENJ16" s="2049"/>
      <c r="ENK16" s="2049"/>
      <c r="ENL16" s="2049"/>
      <c r="ENM16" s="2049"/>
      <c r="ENN16" s="2049"/>
      <c r="ENO16" s="2049"/>
      <c r="ENP16" s="2049"/>
      <c r="ENQ16" s="2049"/>
      <c r="ENR16" s="2049"/>
      <c r="ENS16" s="2049"/>
      <c r="ENT16" s="2049"/>
      <c r="ENU16" s="2049"/>
      <c r="ENV16" s="2049"/>
      <c r="ENW16" s="2049"/>
      <c r="ENX16" s="2049"/>
      <c r="ENY16" s="2049"/>
      <c r="ENZ16" s="2049"/>
      <c r="EOA16" s="2049"/>
      <c r="EOB16" s="2049"/>
      <c r="EOC16" s="2049"/>
      <c r="EOD16" s="2049"/>
      <c r="EOE16" s="2049"/>
      <c r="EOF16" s="2049"/>
      <c r="EOG16" s="2049"/>
      <c r="EOH16" s="2049"/>
      <c r="EOI16" s="2049"/>
      <c r="EOJ16" s="2049"/>
      <c r="EOK16" s="2049"/>
      <c r="EOL16" s="2049"/>
      <c r="EOM16" s="2049"/>
      <c r="EON16" s="2049"/>
      <c r="EOO16" s="2049"/>
      <c r="EOP16" s="2049"/>
      <c r="EOQ16" s="2049"/>
      <c r="EOR16" s="2049"/>
      <c r="EOS16" s="2049"/>
      <c r="EOT16" s="2049"/>
      <c r="EOU16" s="2049"/>
      <c r="EOV16" s="2049"/>
      <c r="EOW16" s="2049"/>
      <c r="EOX16" s="2049"/>
      <c r="EOY16" s="2049"/>
      <c r="EOZ16" s="2049"/>
      <c r="EPA16" s="2049"/>
      <c r="EPB16" s="2049"/>
      <c r="EPC16" s="2049"/>
      <c r="EPD16" s="2049"/>
      <c r="EPE16" s="2049"/>
      <c r="EPF16" s="2049"/>
      <c r="EPG16" s="2049"/>
      <c r="EPH16" s="2049"/>
      <c r="EPI16" s="2049"/>
      <c r="EPJ16" s="2049"/>
      <c r="EPK16" s="2049"/>
      <c r="EPL16" s="2049"/>
      <c r="EPM16" s="2049"/>
      <c r="EPN16" s="2049"/>
      <c r="EPO16" s="2049"/>
      <c r="EPP16" s="2049"/>
      <c r="EPQ16" s="2049"/>
      <c r="EPR16" s="2049"/>
      <c r="EPS16" s="2049"/>
      <c r="EPT16" s="2049"/>
      <c r="EPU16" s="2049"/>
      <c r="EPV16" s="2049"/>
      <c r="EPW16" s="2049"/>
      <c r="EPX16" s="2049"/>
      <c r="EPY16" s="2049"/>
      <c r="EPZ16" s="2049"/>
      <c r="EQA16" s="2049"/>
      <c r="EQB16" s="2049"/>
      <c r="EQC16" s="2049"/>
      <c r="EQD16" s="2049"/>
      <c r="EQE16" s="2049"/>
      <c r="EQF16" s="2049"/>
      <c r="EQG16" s="2049"/>
      <c r="EQH16" s="2049"/>
      <c r="EQI16" s="2049"/>
      <c r="EQJ16" s="2049"/>
      <c r="EQK16" s="2049"/>
      <c r="EQL16" s="2049"/>
      <c r="EQM16" s="2049"/>
      <c r="EQN16" s="2049"/>
      <c r="EQO16" s="2049"/>
      <c r="EQP16" s="2049"/>
      <c r="EQQ16" s="2049"/>
      <c r="EQR16" s="2049"/>
      <c r="EQS16" s="2049"/>
      <c r="EQT16" s="2049"/>
      <c r="EQU16" s="2049"/>
      <c r="EQV16" s="2049"/>
      <c r="EQW16" s="2049"/>
      <c r="EQX16" s="2049"/>
      <c r="EQY16" s="2049"/>
      <c r="EQZ16" s="2049"/>
      <c r="ERA16" s="2049"/>
      <c r="ERB16" s="2049"/>
      <c r="ERC16" s="2049"/>
      <c r="ERD16" s="2049"/>
      <c r="ERE16" s="2049"/>
      <c r="ERF16" s="2049"/>
      <c r="ERG16" s="2049"/>
      <c r="ERH16" s="2049"/>
      <c r="ERI16" s="2049"/>
      <c r="ERJ16" s="2049"/>
      <c r="ERK16" s="2049"/>
      <c r="ERL16" s="2049"/>
      <c r="ERM16" s="2049"/>
      <c r="ERN16" s="2049"/>
      <c r="ERO16" s="2049"/>
      <c r="ERP16" s="2049"/>
      <c r="ERQ16" s="2049"/>
      <c r="ERR16" s="2049"/>
      <c r="ERS16" s="2049"/>
      <c r="ERT16" s="2049"/>
      <c r="ERU16" s="2049"/>
      <c r="ERV16" s="2049"/>
      <c r="ERW16" s="2049"/>
      <c r="ERX16" s="2049"/>
      <c r="ERY16" s="2049"/>
      <c r="ERZ16" s="2049"/>
      <c r="ESA16" s="2049"/>
      <c r="ESB16" s="2049"/>
      <c r="ESC16" s="2049"/>
      <c r="ESD16" s="2049"/>
      <c r="ESE16" s="2049"/>
      <c r="ESF16" s="2049"/>
      <c r="ESG16" s="2049"/>
      <c r="ESH16" s="2049"/>
      <c r="ESI16" s="2049"/>
      <c r="ESJ16" s="2049"/>
      <c r="ESK16" s="2049"/>
      <c r="ESL16" s="2049"/>
      <c r="ESM16" s="2049"/>
      <c r="ESN16" s="2049"/>
      <c r="ESO16" s="2049"/>
      <c r="ESP16" s="2049"/>
      <c r="ESQ16" s="2049"/>
      <c r="ESR16" s="2049"/>
      <c r="ESS16" s="2049"/>
      <c r="EST16" s="2049"/>
      <c r="ESU16" s="2049"/>
      <c r="ESV16" s="2049"/>
      <c r="ESW16" s="2049"/>
      <c r="ESX16" s="2049"/>
      <c r="ESY16" s="2049"/>
      <c r="ESZ16" s="2049"/>
      <c r="ETA16" s="2049"/>
      <c r="ETB16" s="2049"/>
      <c r="ETC16" s="2049"/>
      <c r="ETD16" s="2049"/>
      <c r="ETE16" s="2049"/>
      <c r="ETF16" s="2049"/>
      <c r="ETG16" s="2049"/>
      <c r="ETH16" s="2049"/>
      <c r="ETI16" s="2049"/>
      <c r="ETJ16" s="2049"/>
      <c r="ETK16" s="2049"/>
      <c r="ETL16" s="2049"/>
      <c r="ETM16" s="2049"/>
      <c r="ETN16" s="2049"/>
      <c r="ETO16" s="2049"/>
      <c r="ETP16" s="2049"/>
      <c r="ETQ16" s="2049"/>
      <c r="ETR16" s="2049"/>
      <c r="ETS16" s="2049"/>
      <c r="ETT16" s="2049"/>
      <c r="ETU16" s="2049"/>
      <c r="ETV16" s="2049"/>
      <c r="ETW16" s="2049"/>
      <c r="ETX16" s="2049"/>
      <c r="ETY16" s="2049"/>
      <c r="ETZ16" s="2049"/>
      <c r="EUA16" s="2049"/>
      <c r="EUB16" s="2049"/>
      <c r="EUC16" s="2049"/>
      <c r="EUD16" s="2049"/>
      <c r="EUE16" s="2049"/>
      <c r="EUF16" s="2049"/>
      <c r="EUG16" s="2049"/>
      <c r="EUH16" s="2049"/>
      <c r="EUI16" s="2049"/>
      <c r="EUJ16" s="2049"/>
      <c r="EUK16" s="2049"/>
      <c r="EUL16" s="2049"/>
      <c r="EUM16" s="2049"/>
      <c r="EUN16" s="2049"/>
      <c r="EUO16" s="2049"/>
      <c r="EUP16" s="2049"/>
      <c r="EUQ16" s="2049"/>
      <c r="EUR16" s="2049"/>
      <c r="EUS16" s="2049"/>
      <c r="EUT16" s="2049"/>
      <c r="EUU16" s="2049"/>
      <c r="EUV16" s="2049"/>
      <c r="EUW16" s="2049"/>
      <c r="EUX16" s="2049"/>
      <c r="EUY16" s="2049"/>
      <c r="EUZ16" s="2049"/>
      <c r="EVA16" s="2049"/>
      <c r="EVB16" s="2049"/>
      <c r="EVC16" s="2049"/>
      <c r="EVD16" s="2049"/>
      <c r="EVE16" s="2049"/>
      <c r="EVF16" s="2049"/>
      <c r="EVG16" s="2049"/>
      <c r="EVH16" s="2049"/>
      <c r="EVI16" s="2049"/>
      <c r="EVJ16" s="2049"/>
      <c r="EVK16" s="2049"/>
      <c r="EVL16" s="2049"/>
      <c r="EVM16" s="2049"/>
      <c r="EVN16" s="2049"/>
      <c r="EVO16" s="2049"/>
      <c r="EVP16" s="2049"/>
      <c r="EVQ16" s="2049"/>
      <c r="EVR16" s="2049"/>
      <c r="EVS16" s="2049"/>
      <c r="EVT16" s="2049"/>
      <c r="EVU16" s="2049"/>
      <c r="EVV16" s="2049"/>
      <c r="EVW16" s="2049"/>
      <c r="EVX16" s="2049"/>
      <c r="EVY16" s="2049"/>
      <c r="EVZ16" s="2049"/>
      <c r="EWA16" s="2049"/>
      <c r="EWB16" s="2049"/>
      <c r="EWC16" s="2049"/>
      <c r="EWD16" s="2049"/>
      <c r="EWE16" s="2049"/>
      <c r="EWF16" s="2049"/>
      <c r="EWG16" s="2049"/>
      <c r="EWH16" s="2049"/>
      <c r="EWI16" s="2049"/>
      <c r="EWJ16" s="2049"/>
      <c r="EWK16" s="2049"/>
      <c r="EWL16" s="2049"/>
      <c r="EWM16" s="2049"/>
      <c r="EWN16" s="2049"/>
      <c r="EWO16" s="2049"/>
      <c r="EWP16" s="2049"/>
      <c r="EWQ16" s="2049"/>
      <c r="EWR16" s="2049"/>
      <c r="EWS16" s="2049"/>
      <c r="EWT16" s="2049"/>
      <c r="EWU16" s="2049"/>
      <c r="EWV16" s="2049"/>
      <c r="EWW16" s="2049"/>
      <c r="EWX16" s="2049"/>
      <c r="EWY16" s="2049"/>
      <c r="EWZ16" s="2049"/>
      <c r="EXA16" s="2049"/>
      <c r="EXB16" s="2049"/>
      <c r="EXC16" s="2049"/>
      <c r="EXD16" s="2049"/>
      <c r="EXE16" s="2049"/>
      <c r="EXF16" s="2049"/>
      <c r="EXG16" s="2049"/>
      <c r="EXH16" s="2049"/>
      <c r="EXI16" s="2049"/>
      <c r="EXJ16" s="2049"/>
      <c r="EXK16" s="2049"/>
      <c r="EXL16" s="2049"/>
      <c r="EXM16" s="2049"/>
      <c r="EXN16" s="2049"/>
      <c r="EXO16" s="2049"/>
      <c r="EXP16" s="2049"/>
      <c r="EXQ16" s="2049"/>
      <c r="EXR16" s="2049"/>
      <c r="EXS16" s="2049"/>
      <c r="EXT16" s="2049"/>
      <c r="EXU16" s="2049"/>
      <c r="EXV16" s="2049"/>
      <c r="EXW16" s="2049"/>
      <c r="EXX16" s="2049"/>
      <c r="EXY16" s="2049"/>
      <c r="EXZ16" s="2049"/>
      <c r="EYA16" s="2049"/>
      <c r="EYB16" s="2049"/>
      <c r="EYC16" s="2049"/>
      <c r="EYD16" s="2049"/>
      <c r="EYE16" s="2049"/>
      <c r="EYF16" s="2049"/>
      <c r="EYG16" s="2049"/>
      <c r="EYH16" s="2049"/>
      <c r="EYI16" s="2049"/>
      <c r="EYJ16" s="2049"/>
      <c r="EYK16" s="2049"/>
      <c r="EYL16" s="2049"/>
      <c r="EYM16" s="2049"/>
      <c r="EYN16" s="2049"/>
      <c r="EYO16" s="2049"/>
      <c r="EYP16" s="2049"/>
      <c r="EYQ16" s="2049"/>
      <c r="EYR16" s="2049"/>
      <c r="EYS16" s="2049"/>
      <c r="EYT16" s="2049"/>
      <c r="EYU16" s="2049"/>
      <c r="EYV16" s="2049"/>
      <c r="EYW16" s="2049"/>
      <c r="EYX16" s="2049"/>
      <c r="EYY16" s="2049"/>
      <c r="EYZ16" s="2049"/>
      <c r="EZA16" s="2049"/>
      <c r="EZB16" s="2049"/>
      <c r="EZC16" s="2049"/>
      <c r="EZD16" s="2049"/>
      <c r="EZE16" s="2049"/>
      <c r="EZF16" s="2049"/>
      <c r="EZG16" s="2049"/>
      <c r="EZH16" s="2049"/>
      <c r="EZI16" s="2049"/>
      <c r="EZJ16" s="2049"/>
      <c r="EZK16" s="2049"/>
      <c r="EZL16" s="2049"/>
      <c r="EZM16" s="2049"/>
      <c r="EZN16" s="2049"/>
      <c r="EZO16" s="2049"/>
      <c r="EZP16" s="2049"/>
      <c r="EZQ16" s="2049"/>
      <c r="EZR16" s="2049"/>
      <c r="EZS16" s="2049"/>
      <c r="EZT16" s="2049"/>
      <c r="EZU16" s="2049"/>
      <c r="EZV16" s="2049"/>
      <c r="EZW16" s="2049"/>
      <c r="EZX16" s="2049"/>
      <c r="EZY16" s="2049"/>
      <c r="EZZ16" s="2049"/>
      <c r="FAA16" s="2049"/>
      <c r="FAB16" s="2049"/>
      <c r="FAC16" s="2049"/>
      <c r="FAD16" s="2049"/>
      <c r="FAE16" s="2049"/>
      <c r="FAF16" s="2049"/>
      <c r="FAG16" s="2049"/>
      <c r="FAH16" s="2049"/>
      <c r="FAI16" s="2049"/>
      <c r="FAJ16" s="2049"/>
      <c r="FAK16" s="2049"/>
      <c r="FAL16" s="2049"/>
      <c r="FAM16" s="2049"/>
      <c r="FAN16" s="2049"/>
      <c r="FAO16" s="2049"/>
      <c r="FAP16" s="2049"/>
      <c r="FAQ16" s="2049"/>
      <c r="FAR16" s="2049"/>
      <c r="FAS16" s="2049"/>
      <c r="FAT16" s="2049"/>
      <c r="FAU16" s="2049"/>
      <c r="FAV16" s="2049"/>
      <c r="FAW16" s="2049"/>
      <c r="FAX16" s="2049"/>
      <c r="FAY16" s="2049"/>
      <c r="FAZ16" s="2049"/>
      <c r="FBA16" s="2049"/>
      <c r="FBB16" s="2049"/>
      <c r="FBC16" s="2049"/>
      <c r="FBD16" s="2049"/>
      <c r="FBE16" s="2049"/>
      <c r="FBF16" s="2049"/>
      <c r="FBG16" s="2049"/>
      <c r="FBH16" s="2049"/>
      <c r="FBI16" s="2049"/>
      <c r="FBJ16" s="2049"/>
      <c r="FBK16" s="2049"/>
      <c r="FBL16" s="2049"/>
      <c r="FBM16" s="2049"/>
      <c r="FBN16" s="2049"/>
      <c r="FBO16" s="2049"/>
      <c r="FBP16" s="2049"/>
      <c r="FBQ16" s="2049"/>
      <c r="FBR16" s="2049"/>
      <c r="FBS16" s="2049"/>
      <c r="FBT16" s="2049"/>
      <c r="FBU16" s="2049"/>
      <c r="FBV16" s="2049"/>
      <c r="FBW16" s="2049"/>
      <c r="FBX16" s="2049"/>
      <c r="FBY16" s="2049"/>
      <c r="FBZ16" s="2049"/>
      <c r="FCA16" s="2049"/>
      <c r="FCB16" s="2049"/>
      <c r="FCC16" s="2049"/>
      <c r="FCD16" s="2049"/>
      <c r="FCE16" s="2049"/>
      <c r="FCF16" s="2049"/>
      <c r="FCG16" s="2049"/>
      <c r="FCH16" s="2049"/>
      <c r="FCI16" s="2049"/>
      <c r="FCJ16" s="2049"/>
      <c r="FCK16" s="2049"/>
      <c r="FCL16" s="2049"/>
      <c r="FCM16" s="2049"/>
      <c r="FCN16" s="2049"/>
      <c r="FCO16" s="2049"/>
      <c r="FCP16" s="2049"/>
      <c r="FCQ16" s="2049"/>
      <c r="FCR16" s="2049"/>
      <c r="FCS16" s="2049"/>
      <c r="FCT16" s="2049"/>
      <c r="FCU16" s="2049"/>
      <c r="FCV16" s="2049"/>
      <c r="FCW16" s="2049"/>
      <c r="FCX16" s="2049"/>
      <c r="FCY16" s="2049"/>
      <c r="FCZ16" s="2049"/>
      <c r="FDA16" s="2049"/>
      <c r="FDB16" s="2049"/>
      <c r="FDC16" s="2049"/>
      <c r="FDD16" s="2049"/>
      <c r="FDE16" s="2049"/>
      <c r="FDF16" s="2049"/>
      <c r="FDG16" s="2049"/>
      <c r="FDH16" s="2049"/>
      <c r="FDI16" s="2049"/>
      <c r="FDJ16" s="2049"/>
      <c r="FDK16" s="2049"/>
      <c r="FDL16" s="2049"/>
      <c r="FDM16" s="2049"/>
      <c r="FDN16" s="2049"/>
      <c r="FDO16" s="2049"/>
      <c r="FDP16" s="2049"/>
      <c r="FDQ16" s="2049"/>
      <c r="FDR16" s="2049"/>
      <c r="FDS16" s="2049"/>
      <c r="FDT16" s="2049"/>
      <c r="FDU16" s="2049"/>
      <c r="FDV16" s="2049"/>
      <c r="FDW16" s="2049"/>
      <c r="FDX16" s="2049"/>
      <c r="FDY16" s="2049"/>
      <c r="FDZ16" s="2049"/>
      <c r="FEA16" s="2049"/>
      <c r="FEB16" s="2049"/>
      <c r="FEC16" s="2049"/>
      <c r="FED16" s="2049"/>
      <c r="FEE16" s="2049"/>
      <c r="FEF16" s="2049"/>
      <c r="FEG16" s="2049"/>
      <c r="FEH16" s="2049"/>
      <c r="FEI16" s="2049"/>
      <c r="FEJ16" s="2049"/>
      <c r="FEK16" s="2049"/>
      <c r="FEL16" s="2049"/>
      <c r="FEM16" s="2049"/>
      <c r="FEN16" s="2049"/>
      <c r="FEO16" s="2049"/>
      <c r="FEP16" s="2049"/>
      <c r="FEQ16" s="2049"/>
      <c r="FER16" s="2049"/>
      <c r="FES16" s="2049"/>
      <c r="FET16" s="2049"/>
      <c r="FEU16" s="2049"/>
      <c r="FEV16" s="2049"/>
      <c r="FEW16" s="2049"/>
      <c r="FEX16" s="2049"/>
      <c r="FEY16" s="2049"/>
      <c r="FEZ16" s="2049"/>
      <c r="FFA16" s="2049"/>
      <c r="FFB16" s="2049"/>
      <c r="FFC16" s="2049"/>
      <c r="FFD16" s="2049"/>
      <c r="FFE16" s="2049"/>
      <c r="FFF16" s="2049"/>
      <c r="FFG16" s="2049"/>
      <c r="FFH16" s="2049"/>
      <c r="FFI16" s="2049"/>
      <c r="FFJ16" s="2049"/>
      <c r="FFK16" s="2049"/>
      <c r="FFL16" s="2049"/>
      <c r="FFM16" s="2049"/>
      <c r="FFN16" s="2049"/>
      <c r="FFO16" s="2049"/>
      <c r="FFP16" s="2049"/>
      <c r="FFQ16" s="2049"/>
      <c r="FFR16" s="2049"/>
      <c r="FFS16" s="2049"/>
      <c r="FFT16" s="2049"/>
      <c r="FFU16" s="2049"/>
      <c r="FFV16" s="2049"/>
      <c r="FFW16" s="2049"/>
      <c r="FFX16" s="2049"/>
      <c r="FFY16" s="2049"/>
      <c r="FFZ16" s="2049"/>
      <c r="FGA16" s="2049"/>
      <c r="FGB16" s="2049"/>
      <c r="FGC16" s="2049"/>
      <c r="FGD16" s="2049"/>
      <c r="FGE16" s="2049"/>
      <c r="FGF16" s="2049"/>
      <c r="FGG16" s="2049"/>
      <c r="FGH16" s="2049"/>
      <c r="FGI16" s="2049"/>
      <c r="FGJ16" s="2049"/>
      <c r="FGK16" s="2049"/>
      <c r="FGL16" s="2049"/>
      <c r="FGM16" s="2049"/>
      <c r="FGN16" s="2049"/>
      <c r="FGO16" s="2049"/>
      <c r="FGP16" s="2049"/>
      <c r="FGQ16" s="2049"/>
      <c r="FGR16" s="2049"/>
      <c r="FGS16" s="2049"/>
      <c r="FGT16" s="2049"/>
      <c r="FGU16" s="2049"/>
      <c r="FGV16" s="2049"/>
      <c r="FGW16" s="2049"/>
      <c r="FGX16" s="2049"/>
      <c r="FGY16" s="2049"/>
      <c r="FGZ16" s="2049"/>
      <c r="FHA16" s="2049"/>
      <c r="FHB16" s="2049"/>
      <c r="FHC16" s="2049"/>
      <c r="FHD16" s="2049"/>
      <c r="FHE16" s="2049"/>
      <c r="FHF16" s="2049"/>
      <c r="FHG16" s="2049"/>
      <c r="FHH16" s="2049"/>
      <c r="FHI16" s="2049"/>
      <c r="FHJ16" s="2049"/>
      <c r="FHK16" s="2049"/>
      <c r="FHL16" s="2049"/>
      <c r="FHM16" s="2049"/>
      <c r="FHN16" s="2049"/>
      <c r="FHO16" s="2049"/>
      <c r="FHP16" s="2049"/>
      <c r="FHQ16" s="2049"/>
      <c r="FHR16" s="2049"/>
      <c r="FHS16" s="2049"/>
      <c r="FHT16" s="2049"/>
      <c r="FHU16" s="2049"/>
      <c r="FHV16" s="2049"/>
      <c r="FHW16" s="2049"/>
      <c r="FHX16" s="2049"/>
      <c r="FHY16" s="2049"/>
      <c r="FHZ16" s="2049"/>
      <c r="FIA16" s="2049"/>
      <c r="FIB16" s="2049"/>
      <c r="FIC16" s="2049"/>
      <c r="FID16" s="2049"/>
      <c r="FIE16" s="2049"/>
      <c r="FIF16" s="2049"/>
      <c r="FIG16" s="2049"/>
      <c r="FIH16" s="2049"/>
      <c r="FII16" s="2049"/>
      <c r="FIJ16" s="2049"/>
      <c r="FIK16" s="2049"/>
      <c r="FIL16" s="2049"/>
      <c r="FIM16" s="2049"/>
      <c r="FIN16" s="2049"/>
      <c r="FIO16" s="2049"/>
      <c r="FIP16" s="2049"/>
      <c r="FIQ16" s="2049"/>
      <c r="FIR16" s="2049"/>
      <c r="FIS16" s="2049"/>
      <c r="FIT16" s="2049"/>
      <c r="FIU16" s="2049"/>
      <c r="FIV16" s="2049"/>
      <c r="FIW16" s="2049"/>
      <c r="FIX16" s="2049"/>
      <c r="FIY16" s="2049"/>
      <c r="FIZ16" s="2049"/>
      <c r="FJA16" s="2049"/>
      <c r="FJB16" s="2049"/>
      <c r="FJC16" s="2049"/>
      <c r="FJD16" s="2049"/>
      <c r="FJE16" s="2049"/>
      <c r="FJF16" s="2049"/>
      <c r="FJG16" s="2049"/>
      <c r="FJH16" s="2049"/>
      <c r="FJI16" s="2049"/>
      <c r="FJJ16" s="2049"/>
      <c r="FJK16" s="2049"/>
      <c r="FJL16" s="2049"/>
      <c r="FJM16" s="2049"/>
      <c r="FJN16" s="2049"/>
      <c r="FJO16" s="2049"/>
      <c r="FJP16" s="2049"/>
      <c r="FJQ16" s="2049"/>
      <c r="FJR16" s="2049"/>
      <c r="FJS16" s="2049"/>
      <c r="FJT16" s="2049"/>
      <c r="FJU16" s="2049"/>
      <c r="FJV16" s="2049"/>
      <c r="FJW16" s="2049"/>
      <c r="FJX16" s="2049"/>
      <c r="FJY16" s="2049"/>
      <c r="FJZ16" s="2049"/>
      <c r="FKA16" s="2049"/>
      <c r="FKB16" s="2049"/>
      <c r="FKC16" s="2049"/>
      <c r="FKD16" s="2049"/>
      <c r="FKE16" s="2049"/>
      <c r="FKF16" s="2049"/>
      <c r="FKG16" s="2049"/>
      <c r="FKH16" s="2049"/>
      <c r="FKI16" s="2049"/>
      <c r="FKJ16" s="2049"/>
      <c r="FKK16" s="2049"/>
      <c r="FKL16" s="2049"/>
      <c r="FKM16" s="2049"/>
      <c r="FKN16" s="2049"/>
      <c r="FKO16" s="2049"/>
      <c r="FKP16" s="2049"/>
      <c r="FKQ16" s="2049"/>
      <c r="FKR16" s="2049"/>
      <c r="FKS16" s="2049"/>
      <c r="FKT16" s="2049"/>
      <c r="FKU16" s="2049"/>
      <c r="FKV16" s="2049"/>
      <c r="FKW16" s="2049"/>
      <c r="FKX16" s="2049"/>
      <c r="FKY16" s="2049"/>
      <c r="FKZ16" s="2049"/>
      <c r="FLA16" s="2049"/>
      <c r="FLB16" s="2049"/>
      <c r="FLC16" s="2049"/>
      <c r="FLD16" s="2049"/>
      <c r="FLE16" s="2049"/>
      <c r="FLF16" s="2049"/>
      <c r="FLG16" s="2049"/>
      <c r="FLH16" s="2049"/>
      <c r="FLI16" s="2049"/>
      <c r="FLJ16" s="2049"/>
      <c r="FLK16" s="2049"/>
      <c r="FLL16" s="2049"/>
      <c r="FLM16" s="2049"/>
      <c r="FLN16" s="2049"/>
      <c r="FLO16" s="2049"/>
      <c r="FLP16" s="2049"/>
      <c r="FLQ16" s="2049"/>
      <c r="FLR16" s="2049"/>
      <c r="FLS16" s="2049"/>
      <c r="FLT16" s="2049"/>
      <c r="FLU16" s="2049"/>
      <c r="FLV16" s="2049"/>
      <c r="FLW16" s="2049"/>
      <c r="FLX16" s="2049"/>
      <c r="FLY16" s="2049"/>
      <c r="FLZ16" s="2049"/>
      <c r="FMA16" s="2049"/>
      <c r="FMB16" s="2049"/>
      <c r="FMC16" s="2049"/>
      <c r="FMD16" s="2049"/>
      <c r="FME16" s="2049"/>
      <c r="FMF16" s="2049"/>
      <c r="FMG16" s="2049"/>
      <c r="FMH16" s="2049"/>
      <c r="FMI16" s="2049"/>
      <c r="FMJ16" s="2049"/>
      <c r="FMK16" s="2049"/>
      <c r="FML16" s="2049"/>
      <c r="FMM16" s="2049"/>
      <c r="FMN16" s="2049"/>
      <c r="FMO16" s="2049"/>
      <c r="FMP16" s="2049"/>
      <c r="FMQ16" s="2049"/>
      <c r="FMR16" s="2049"/>
      <c r="FMS16" s="2049"/>
      <c r="FMT16" s="2049"/>
      <c r="FMU16" s="2049"/>
      <c r="FMV16" s="2049"/>
      <c r="FMW16" s="2049"/>
      <c r="FMX16" s="2049"/>
      <c r="FMY16" s="2049"/>
      <c r="FMZ16" s="2049"/>
      <c r="FNA16" s="2049"/>
      <c r="FNB16" s="2049"/>
      <c r="FNC16" s="2049"/>
      <c r="FND16" s="2049"/>
      <c r="FNE16" s="2049"/>
      <c r="FNF16" s="2049"/>
      <c r="FNG16" s="2049"/>
      <c r="FNH16" s="2049"/>
      <c r="FNI16" s="2049"/>
      <c r="FNJ16" s="2049"/>
      <c r="FNK16" s="2049"/>
      <c r="FNL16" s="2049"/>
      <c r="FNM16" s="2049"/>
      <c r="FNN16" s="2049"/>
      <c r="FNO16" s="2049"/>
      <c r="FNP16" s="2049"/>
      <c r="FNQ16" s="2049"/>
      <c r="FNR16" s="2049"/>
      <c r="FNS16" s="2049"/>
      <c r="FNT16" s="2049"/>
      <c r="FNU16" s="2049"/>
      <c r="FNV16" s="2049"/>
      <c r="FNW16" s="2049"/>
      <c r="FNX16" s="2049"/>
      <c r="FNY16" s="2049"/>
      <c r="FNZ16" s="2049"/>
      <c r="FOA16" s="2049"/>
      <c r="FOB16" s="2049"/>
      <c r="FOC16" s="2049"/>
      <c r="FOD16" s="2049"/>
      <c r="FOE16" s="2049"/>
      <c r="FOF16" s="2049"/>
      <c r="FOG16" s="2049"/>
      <c r="FOH16" s="2049"/>
      <c r="FOI16" s="2049"/>
      <c r="FOJ16" s="2049"/>
      <c r="FOK16" s="2049"/>
      <c r="FOL16" s="2049"/>
      <c r="FOM16" s="2049"/>
      <c r="FON16" s="2049"/>
      <c r="FOO16" s="2049"/>
      <c r="FOP16" s="2049"/>
      <c r="FOQ16" s="2049"/>
      <c r="FOR16" s="2049"/>
      <c r="FOS16" s="2049"/>
      <c r="FOT16" s="2049"/>
      <c r="FOU16" s="2049"/>
      <c r="FOV16" s="2049"/>
      <c r="FOW16" s="2049"/>
      <c r="FOX16" s="2049"/>
      <c r="FOY16" s="2049"/>
      <c r="FOZ16" s="2049"/>
      <c r="FPA16" s="2049"/>
      <c r="FPB16" s="2049"/>
      <c r="FPC16" s="2049"/>
      <c r="FPD16" s="2049"/>
      <c r="FPE16" s="2049"/>
      <c r="FPF16" s="2049"/>
      <c r="FPG16" s="2049"/>
      <c r="FPH16" s="2049"/>
      <c r="FPI16" s="2049"/>
      <c r="FPJ16" s="2049"/>
      <c r="FPK16" s="2049"/>
      <c r="FPL16" s="2049"/>
      <c r="FPM16" s="2049"/>
      <c r="FPN16" s="2049"/>
      <c r="FPO16" s="2049"/>
      <c r="FPP16" s="2049"/>
      <c r="FPQ16" s="2049"/>
      <c r="FPR16" s="2049"/>
      <c r="FPS16" s="2049"/>
      <c r="FPT16" s="2049"/>
      <c r="FPU16" s="2049"/>
      <c r="FPV16" s="2049"/>
      <c r="FPW16" s="2049"/>
      <c r="FPX16" s="2049"/>
      <c r="FPY16" s="2049"/>
      <c r="FPZ16" s="2049"/>
      <c r="FQA16" s="2049"/>
      <c r="FQB16" s="2049"/>
      <c r="FQC16" s="2049"/>
      <c r="FQD16" s="2049"/>
      <c r="FQE16" s="2049"/>
      <c r="FQF16" s="2049"/>
      <c r="FQG16" s="2049"/>
      <c r="FQH16" s="2049"/>
      <c r="FQI16" s="2049"/>
      <c r="FQJ16" s="2049"/>
      <c r="FQK16" s="2049"/>
      <c r="FQL16" s="2049"/>
      <c r="FQM16" s="2049"/>
      <c r="FQN16" s="2049"/>
      <c r="FQO16" s="2049"/>
      <c r="FQP16" s="2049"/>
      <c r="FQQ16" s="2049"/>
      <c r="FQR16" s="2049"/>
      <c r="FQS16" s="2049"/>
      <c r="FQT16" s="2049"/>
      <c r="FQU16" s="2049"/>
      <c r="FQV16" s="2049"/>
      <c r="FQW16" s="2049"/>
      <c r="FQX16" s="2049"/>
      <c r="FQY16" s="2049"/>
      <c r="FQZ16" s="2049"/>
      <c r="FRA16" s="2049"/>
      <c r="FRB16" s="2049"/>
      <c r="FRC16" s="2049"/>
      <c r="FRD16" s="2049"/>
      <c r="FRE16" s="2049"/>
      <c r="FRF16" s="2049"/>
      <c r="FRG16" s="2049"/>
      <c r="FRH16" s="2049"/>
      <c r="FRI16" s="2049"/>
      <c r="FRJ16" s="2049"/>
      <c r="FRK16" s="2049"/>
      <c r="FRL16" s="2049"/>
      <c r="FRM16" s="2049"/>
      <c r="FRN16" s="2049"/>
      <c r="FRO16" s="2049"/>
      <c r="FRP16" s="2049"/>
      <c r="FRQ16" s="2049"/>
      <c r="FRR16" s="2049"/>
      <c r="FRS16" s="2049"/>
      <c r="FRT16" s="2049"/>
      <c r="FRU16" s="2049"/>
      <c r="FRV16" s="2049"/>
      <c r="FRW16" s="2049"/>
      <c r="FRX16" s="2049"/>
      <c r="FRY16" s="2049"/>
      <c r="FRZ16" s="2049"/>
      <c r="FSA16" s="2049"/>
      <c r="FSB16" s="2049"/>
      <c r="FSC16" s="2049"/>
      <c r="FSD16" s="2049"/>
      <c r="FSE16" s="2049"/>
      <c r="FSF16" s="2049"/>
      <c r="FSG16" s="2049"/>
      <c r="FSH16" s="2049"/>
      <c r="FSI16" s="2049"/>
      <c r="FSJ16" s="2049"/>
      <c r="FSK16" s="2049"/>
      <c r="FSL16" s="2049"/>
      <c r="FSM16" s="2049"/>
      <c r="FSN16" s="2049"/>
      <c r="FSO16" s="2049"/>
      <c r="FSP16" s="2049"/>
      <c r="FSQ16" s="2049"/>
      <c r="FSR16" s="2049"/>
      <c r="FSS16" s="2049"/>
      <c r="FST16" s="2049"/>
      <c r="FSU16" s="2049"/>
      <c r="FSV16" s="2049"/>
      <c r="FSW16" s="2049"/>
      <c r="FSX16" s="2049"/>
      <c r="FSY16" s="2049"/>
      <c r="FSZ16" s="2049"/>
      <c r="FTA16" s="2049"/>
      <c r="FTB16" s="2049"/>
      <c r="FTC16" s="2049"/>
      <c r="FTD16" s="2049"/>
      <c r="FTE16" s="2049"/>
      <c r="FTF16" s="2049"/>
      <c r="FTG16" s="2049"/>
      <c r="FTH16" s="2049"/>
      <c r="FTI16" s="2049"/>
      <c r="FTJ16" s="2049"/>
      <c r="FTK16" s="2049"/>
      <c r="FTL16" s="2049"/>
      <c r="FTM16" s="2049"/>
      <c r="FTN16" s="2049"/>
      <c r="FTO16" s="2049"/>
      <c r="FTP16" s="2049"/>
      <c r="FTQ16" s="2049"/>
      <c r="FTR16" s="2049"/>
      <c r="FTS16" s="2049"/>
      <c r="FTT16" s="2049"/>
      <c r="FTU16" s="2049"/>
      <c r="FTV16" s="2049"/>
      <c r="FTW16" s="2049"/>
      <c r="FTX16" s="2049"/>
      <c r="FTY16" s="2049"/>
      <c r="FTZ16" s="2049"/>
      <c r="FUA16" s="2049"/>
      <c r="FUB16" s="2049"/>
      <c r="FUC16" s="2049"/>
      <c r="FUD16" s="2049"/>
      <c r="FUE16" s="2049"/>
      <c r="FUF16" s="2049"/>
      <c r="FUG16" s="2049"/>
      <c r="FUH16" s="2049"/>
      <c r="FUI16" s="2049"/>
      <c r="FUJ16" s="2049"/>
      <c r="FUK16" s="2049"/>
      <c r="FUL16" s="2049"/>
      <c r="FUM16" s="2049"/>
      <c r="FUN16" s="2049"/>
      <c r="FUO16" s="2049"/>
      <c r="FUP16" s="2049"/>
      <c r="FUQ16" s="2049"/>
      <c r="FUR16" s="2049"/>
      <c r="FUS16" s="2049"/>
      <c r="FUT16" s="2049"/>
      <c r="FUU16" s="2049"/>
      <c r="FUV16" s="2049"/>
      <c r="FUW16" s="2049"/>
      <c r="FUX16" s="2049"/>
      <c r="FUY16" s="2049"/>
      <c r="FUZ16" s="2049"/>
      <c r="FVA16" s="2049"/>
      <c r="FVB16" s="2049"/>
      <c r="FVC16" s="2049"/>
      <c r="FVD16" s="2049"/>
      <c r="FVE16" s="2049"/>
      <c r="FVF16" s="2049"/>
      <c r="FVG16" s="2049"/>
      <c r="FVH16" s="2049"/>
      <c r="FVI16" s="2049"/>
      <c r="FVJ16" s="2049"/>
      <c r="FVK16" s="2049"/>
      <c r="FVL16" s="2049"/>
      <c r="FVM16" s="2049"/>
      <c r="FVN16" s="2049"/>
      <c r="FVO16" s="2049"/>
      <c r="FVP16" s="2049"/>
      <c r="FVQ16" s="2049"/>
      <c r="FVR16" s="2049"/>
      <c r="FVS16" s="2049"/>
      <c r="FVT16" s="2049"/>
      <c r="FVU16" s="2049"/>
      <c r="FVV16" s="2049"/>
      <c r="FVW16" s="2049"/>
      <c r="FVX16" s="2049"/>
      <c r="FVY16" s="2049"/>
      <c r="FVZ16" s="2049"/>
      <c r="FWA16" s="2049"/>
      <c r="FWB16" s="2049"/>
      <c r="FWC16" s="2049"/>
      <c r="FWD16" s="2049"/>
      <c r="FWE16" s="2049"/>
      <c r="FWF16" s="2049"/>
      <c r="FWG16" s="2049"/>
      <c r="FWH16" s="2049"/>
      <c r="FWI16" s="2049"/>
      <c r="FWJ16" s="2049"/>
      <c r="FWK16" s="2049"/>
      <c r="FWL16" s="2049"/>
      <c r="FWM16" s="2049"/>
      <c r="FWN16" s="2049"/>
      <c r="FWO16" s="2049"/>
      <c r="FWP16" s="2049"/>
      <c r="FWQ16" s="2049"/>
      <c r="FWR16" s="2049"/>
      <c r="FWS16" s="2049"/>
      <c r="FWT16" s="2049"/>
      <c r="FWU16" s="2049"/>
      <c r="FWV16" s="2049"/>
      <c r="FWW16" s="2049"/>
      <c r="FWX16" s="2049"/>
      <c r="FWY16" s="2049"/>
      <c r="FWZ16" s="2049"/>
      <c r="FXA16" s="2049"/>
      <c r="FXB16" s="2049"/>
      <c r="FXC16" s="2049"/>
      <c r="FXD16" s="2049"/>
      <c r="FXE16" s="2049"/>
      <c r="FXF16" s="2049"/>
      <c r="FXG16" s="2049"/>
      <c r="FXH16" s="2049"/>
      <c r="FXI16" s="2049"/>
      <c r="FXJ16" s="2049"/>
      <c r="FXK16" s="2049"/>
      <c r="FXL16" s="2049"/>
      <c r="FXM16" s="2049"/>
      <c r="FXN16" s="2049"/>
      <c r="FXO16" s="2049"/>
      <c r="FXP16" s="2049"/>
      <c r="FXQ16" s="2049"/>
      <c r="FXR16" s="2049"/>
      <c r="FXS16" s="2049"/>
      <c r="FXT16" s="2049"/>
      <c r="FXU16" s="2049"/>
      <c r="FXV16" s="2049"/>
      <c r="FXW16" s="2049"/>
      <c r="FXX16" s="2049"/>
      <c r="FXY16" s="2049"/>
      <c r="FXZ16" s="2049"/>
      <c r="FYA16" s="2049"/>
      <c r="FYB16" s="2049"/>
      <c r="FYC16" s="2049"/>
      <c r="FYD16" s="2049"/>
      <c r="FYE16" s="2049"/>
      <c r="FYF16" s="2049"/>
      <c r="FYG16" s="2049"/>
      <c r="FYH16" s="2049"/>
      <c r="FYI16" s="2049"/>
      <c r="FYJ16" s="2049"/>
      <c r="FYK16" s="2049"/>
      <c r="FYL16" s="2049"/>
      <c r="FYM16" s="2049"/>
      <c r="FYN16" s="2049"/>
      <c r="FYO16" s="2049"/>
      <c r="FYP16" s="2049"/>
      <c r="FYQ16" s="2049"/>
      <c r="FYR16" s="2049"/>
      <c r="FYS16" s="2049"/>
      <c r="FYT16" s="2049"/>
      <c r="FYU16" s="2049"/>
      <c r="FYV16" s="2049"/>
      <c r="FYW16" s="2049"/>
      <c r="FYX16" s="2049"/>
      <c r="FYY16" s="2049"/>
      <c r="FYZ16" s="2049"/>
      <c r="FZA16" s="2049"/>
      <c r="FZB16" s="2049"/>
      <c r="FZC16" s="2049"/>
      <c r="FZD16" s="2049"/>
      <c r="FZE16" s="2049"/>
      <c r="FZF16" s="2049"/>
      <c r="FZG16" s="2049"/>
      <c r="FZH16" s="2049"/>
      <c r="FZI16" s="2049"/>
      <c r="FZJ16" s="2049"/>
      <c r="FZK16" s="2049"/>
      <c r="FZL16" s="2049"/>
      <c r="FZM16" s="2049"/>
      <c r="FZN16" s="2049"/>
      <c r="FZO16" s="2049"/>
      <c r="FZP16" s="2049"/>
      <c r="FZQ16" s="2049"/>
      <c r="FZR16" s="2049"/>
      <c r="FZS16" s="2049"/>
      <c r="FZT16" s="2049"/>
      <c r="FZU16" s="2049"/>
      <c r="FZV16" s="2049"/>
      <c r="FZW16" s="2049"/>
      <c r="FZX16" s="2049"/>
      <c r="FZY16" s="2049"/>
      <c r="FZZ16" s="2049"/>
      <c r="GAA16" s="2049"/>
      <c r="GAB16" s="2049"/>
      <c r="GAC16" s="2049"/>
      <c r="GAD16" s="2049"/>
      <c r="GAE16" s="2049"/>
      <c r="GAF16" s="2049"/>
      <c r="GAG16" s="2049"/>
      <c r="GAH16" s="2049"/>
      <c r="GAI16" s="2049"/>
      <c r="GAJ16" s="2049"/>
      <c r="GAK16" s="2049"/>
      <c r="GAL16" s="2049"/>
      <c r="GAM16" s="2049"/>
      <c r="GAN16" s="2049"/>
      <c r="GAO16" s="2049"/>
      <c r="GAP16" s="2049"/>
      <c r="GAQ16" s="2049"/>
      <c r="GAR16" s="2049"/>
      <c r="GAS16" s="2049"/>
      <c r="GAT16" s="2049"/>
      <c r="GAU16" s="2049"/>
      <c r="GAV16" s="2049"/>
      <c r="GAW16" s="2049"/>
      <c r="GAX16" s="2049"/>
      <c r="GAY16" s="2049"/>
      <c r="GAZ16" s="2049"/>
      <c r="GBA16" s="2049"/>
      <c r="GBB16" s="2049"/>
      <c r="GBC16" s="2049"/>
      <c r="GBD16" s="2049"/>
      <c r="GBE16" s="2049"/>
      <c r="GBF16" s="2049"/>
      <c r="GBG16" s="2049"/>
      <c r="GBH16" s="2049"/>
      <c r="GBI16" s="2049"/>
      <c r="GBJ16" s="2049"/>
      <c r="GBK16" s="2049"/>
      <c r="GBL16" s="2049"/>
      <c r="GBM16" s="2049"/>
      <c r="GBN16" s="2049"/>
      <c r="GBO16" s="2049"/>
      <c r="GBP16" s="2049"/>
      <c r="GBQ16" s="2049"/>
      <c r="GBR16" s="2049"/>
      <c r="GBS16" s="2049"/>
      <c r="GBT16" s="2049"/>
      <c r="GBU16" s="2049"/>
      <c r="GBV16" s="2049"/>
      <c r="GBW16" s="2049"/>
      <c r="GBX16" s="2049"/>
      <c r="GBY16" s="2049"/>
      <c r="GBZ16" s="2049"/>
      <c r="GCA16" s="2049"/>
      <c r="GCB16" s="2049"/>
      <c r="GCC16" s="2049"/>
      <c r="GCD16" s="2049"/>
      <c r="GCE16" s="2049"/>
      <c r="GCF16" s="2049"/>
      <c r="GCG16" s="2049"/>
      <c r="GCH16" s="2049"/>
      <c r="GCI16" s="2049"/>
      <c r="GCJ16" s="2049"/>
      <c r="GCK16" s="2049"/>
      <c r="GCL16" s="2049"/>
      <c r="GCM16" s="2049"/>
      <c r="GCN16" s="2049"/>
      <c r="GCO16" s="2049"/>
      <c r="GCP16" s="2049"/>
      <c r="GCQ16" s="2049"/>
      <c r="GCR16" s="2049"/>
      <c r="GCS16" s="2049"/>
      <c r="GCT16" s="2049"/>
      <c r="GCU16" s="2049"/>
      <c r="GCV16" s="2049"/>
      <c r="GCW16" s="2049"/>
      <c r="GCX16" s="2049"/>
      <c r="GCY16" s="2049"/>
      <c r="GCZ16" s="2049"/>
      <c r="GDA16" s="2049"/>
      <c r="GDB16" s="2049"/>
      <c r="GDC16" s="2049"/>
      <c r="GDD16" s="2049"/>
      <c r="GDE16" s="2049"/>
      <c r="GDF16" s="2049"/>
      <c r="GDG16" s="2049"/>
      <c r="GDH16" s="2049"/>
      <c r="GDI16" s="2049"/>
      <c r="GDJ16" s="2049"/>
      <c r="GDK16" s="2049"/>
      <c r="GDL16" s="2049"/>
      <c r="GDM16" s="2049"/>
      <c r="GDN16" s="2049"/>
      <c r="GDO16" s="2049"/>
      <c r="GDP16" s="2049"/>
      <c r="GDQ16" s="2049"/>
      <c r="GDR16" s="2049"/>
      <c r="GDS16" s="2049"/>
      <c r="GDT16" s="2049"/>
      <c r="GDU16" s="2049"/>
      <c r="GDV16" s="2049"/>
      <c r="GDW16" s="2049"/>
      <c r="GDX16" s="2049"/>
      <c r="GDY16" s="2049"/>
      <c r="GDZ16" s="2049"/>
      <c r="GEA16" s="2049"/>
      <c r="GEB16" s="2049"/>
      <c r="GEC16" s="2049"/>
      <c r="GED16" s="2049"/>
      <c r="GEE16" s="2049"/>
      <c r="GEF16" s="2049"/>
      <c r="GEG16" s="2049"/>
      <c r="GEH16" s="2049"/>
      <c r="GEI16" s="2049"/>
      <c r="GEJ16" s="2049"/>
      <c r="GEK16" s="2049"/>
      <c r="GEL16" s="2049"/>
      <c r="GEM16" s="2049"/>
      <c r="GEN16" s="2049"/>
      <c r="GEO16" s="2049"/>
      <c r="GEP16" s="2049"/>
      <c r="GEQ16" s="2049"/>
      <c r="GER16" s="2049"/>
      <c r="GES16" s="2049"/>
      <c r="GET16" s="2049"/>
      <c r="GEU16" s="2049"/>
      <c r="GEV16" s="2049"/>
      <c r="GEW16" s="2049"/>
      <c r="GEX16" s="2049"/>
      <c r="GEY16" s="2049"/>
      <c r="GEZ16" s="2049"/>
      <c r="GFA16" s="2049"/>
      <c r="GFB16" s="2049"/>
      <c r="GFC16" s="2049"/>
      <c r="GFD16" s="2049"/>
      <c r="GFE16" s="2049"/>
      <c r="GFF16" s="2049"/>
      <c r="GFG16" s="2049"/>
      <c r="GFH16" s="2049"/>
      <c r="GFI16" s="2049"/>
      <c r="GFJ16" s="2049"/>
      <c r="GFK16" s="2049"/>
      <c r="GFL16" s="2049"/>
      <c r="GFM16" s="2049"/>
      <c r="GFN16" s="2049"/>
      <c r="GFO16" s="2049"/>
      <c r="GFP16" s="2049"/>
      <c r="GFQ16" s="2049"/>
      <c r="GFR16" s="2049"/>
      <c r="GFS16" s="2049"/>
      <c r="GFT16" s="2049"/>
      <c r="GFU16" s="2049"/>
      <c r="GFV16" s="2049"/>
      <c r="GFW16" s="2049"/>
      <c r="GFX16" s="2049"/>
      <c r="GFY16" s="2049"/>
      <c r="GFZ16" s="2049"/>
      <c r="GGA16" s="2049"/>
      <c r="GGB16" s="2049"/>
      <c r="GGC16" s="2049"/>
      <c r="GGD16" s="2049"/>
      <c r="GGE16" s="2049"/>
      <c r="GGF16" s="2049"/>
      <c r="GGG16" s="2049"/>
      <c r="GGH16" s="2049"/>
      <c r="GGI16" s="2049"/>
      <c r="GGJ16" s="2049"/>
      <c r="GGK16" s="2049"/>
      <c r="GGL16" s="2049"/>
      <c r="GGM16" s="2049"/>
      <c r="GGN16" s="2049"/>
      <c r="GGO16" s="2049"/>
      <c r="GGP16" s="2049"/>
      <c r="GGQ16" s="2049"/>
      <c r="GGR16" s="2049"/>
      <c r="GGS16" s="2049"/>
      <c r="GGT16" s="2049"/>
      <c r="GGU16" s="2049"/>
      <c r="GGV16" s="2049"/>
      <c r="GGW16" s="2049"/>
      <c r="GGX16" s="2049"/>
      <c r="GGY16" s="2049"/>
      <c r="GGZ16" s="2049"/>
      <c r="GHA16" s="2049"/>
      <c r="GHB16" s="2049"/>
      <c r="GHC16" s="2049"/>
      <c r="GHD16" s="2049"/>
      <c r="GHE16" s="2049"/>
      <c r="GHF16" s="2049"/>
      <c r="GHG16" s="2049"/>
      <c r="GHH16" s="2049"/>
      <c r="GHI16" s="2049"/>
      <c r="GHJ16" s="2049"/>
      <c r="GHK16" s="2049"/>
      <c r="GHL16" s="2049"/>
      <c r="GHM16" s="2049"/>
      <c r="GHN16" s="2049"/>
      <c r="GHO16" s="2049"/>
      <c r="GHP16" s="2049"/>
      <c r="GHQ16" s="2049"/>
      <c r="GHR16" s="2049"/>
      <c r="GHS16" s="2049"/>
      <c r="GHT16" s="2049"/>
      <c r="GHU16" s="2049"/>
      <c r="GHV16" s="2049"/>
      <c r="GHW16" s="2049"/>
      <c r="GHX16" s="2049"/>
      <c r="GHY16" s="2049"/>
      <c r="GHZ16" s="2049"/>
      <c r="GIA16" s="2049"/>
      <c r="GIB16" s="2049"/>
      <c r="GIC16" s="2049"/>
      <c r="GID16" s="2049"/>
      <c r="GIE16" s="2049"/>
      <c r="GIF16" s="2049"/>
      <c r="GIG16" s="2049"/>
      <c r="GIH16" s="2049"/>
      <c r="GII16" s="2049"/>
      <c r="GIJ16" s="2049"/>
      <c r="GIK16" s="2049"/>
      <c r="GIL16" s="2049"/>
      <c r="GIM16" s="2049"/>
      <c r="GIN16" s="2049"/>
      <c r="GIO16" s="2049"/>
      <c r="GIP16" s="2049"/>
      <c r="GIQ16" s="2049"/>
      <c r="GIR16" s="2049"/>
      <c r="GIS16" s="2049"/>
      <c r="GIT16" s="2049"/>
      <c r="GIU16" s="2049"/>
      <c r="GIV16" s="2049"/>
      <c r="GIW16" s="2049"/>
      <c r="GIX16" s="2049"/>
      <c r="GIY16" s="2049"/>
      <c r="GIZ16" s="2049"/>
      <c r="GJA16" s="2049"/>
      <c r="GJB16" s="2049"/>
      <c r="GJC16" s="2049"/>
      <c r="GJD16" s="2049"/>
      <c r="GJE16" s="2049"/>
      <c r="GJF16" s="2049"/>
      <c r="GJG16" s="2049"/>
      <c r="GJH16" s="2049"/>
      <c r="GJI16" s="2049"/>
      <c r="GJJ16" s="2049"/>
      <c r="GJK16" s="2049"/>
      <c r="GJL16" s="2049"/>
      <c r="GJM16" s="2049"/>
      <c r="GJN16" s="2049"/>
      <c r="GJO16" s="2049"/>
      <c r="GJP16" s="2049"/>
      <c r="GJQ16" s="2049"/>
      <c r="GJR16" s="2049"/>
      <c r="GJS16" s="2049"/>
      <c r="GJT16" s="2049"/>
      <c r="GJU16" s="2049"/>
      <c r="GJV16" s="2049"/>
      <c r="GJW16" s="2049"/>
      <c r="GJX16" s="2049"/>
      <c r="GJY16" s="2049"/>
      <c r="GJZ16" s="2049"/>
      <c r="GKA16" s="2049"/>
      <c r="GKB16" s="2049"/>
      <c r="GKC16" s="2049"/>
      <c r="GKD16" s="2049"/>
      <c r="GKE16" s="2049"/>
      <c r="GKF16" s="2049"/>
      <c r="GKG16" s="2049"/>
      <c r="GKH16" s="2049"/>
      <c r="GKI16" s="2049"/>
      <c r="GKJ16" s="2049"/>
      <c r="GKK16" s="2049"/>
      <c r="GKL16" s="2049"/>
      <c r="GKM16" s="2049"/>
      <c r="GKN16" s="2049"/>
      <c r="GKO16" s="2049"/>
      <c r="GKP16" s="2049"/>
      <c r="GKQ16" s="2049"/>
      <c r="GKR16" s="2049"/>
      <c r="GKS16" s="2049"/>
      <c r="GKT16" s="2049"/>
      <c r="GKU16" s="2049"/>
      <c r="GKV16" s="2049"/>
      <c r="GKW16" s="2049"/>
      <c r="GKX16" s="2049"/>
      <c r="GKY16" s="2049"/>
      <c r="GKZ16" s="2049"/>
      <c r="GLA16" s="2049"/>
      <c r="GLB16" s="2049"/>
      <c r="GLC16" s="2049"/>
      <c r="GLD16" s="2049"/>
      <c r="GLE16" s="2049"/>
      <c r="GLF16" s="2049"/>
      <c r="GLG16" s="2049"/>
      <c r="GLH16" s="2049"/>
      <c r="GLI16" s="2049"/>
      <c r="GLJ16" s="2049"/>
      <c r="GLK16" s="2049"/>
      <c r="GLL16" s="2049"/>
      <c r="GLM16" s="2049"/>
      <c r="GLN16" s="2049"/>
      <c r="GLO16" s="2049"/>
      <c r="GLP16" s="2049"/>
      <c r="GLQ16" s="2049"/>
      <c r="GLR16" s="2049"/>
      <c r="GLS16" s="2049"/>
      <c r="GLT16" s="2049"/>
      <c r="GLU16" s="2049"/>
      <c r="GLV16" s="2049"/>
      <c r="GLW16" s="2049"/>
      <c r="GLX16" s="2049"/>
      <c r="GLY16" s="2049"/>
      <c r="GLZ16" s="2049"/>
      <c r="GMA16" s="2049"/>
      <c r="GMB16" s="2049"/>
      <c r="GMC16" s="2049"/>
      <c r="GMD16" s="2049"/>
      <c r="GME16" s="2049"/>
      <c r="GMF16" s="2049"/>
      <c r="GMG16" s="2049"/>
      <c r="GMH16" s="2049"/>
      <c r="GMI16" s="2049"/>
      <c r="GMJ16" s="2049"/>
      <c r="GMK16" s="2049"/>
      <c r="GML16" s="2049"/>
      <c r="GMM16" s="2049"/>
      <c r="GMN16" s="2049"/>
      <c r="GMO16" s="2049"/>
      <c r="GMP16" s="2049"/>
      <c r="GMQ16" s="2049"/>
      <c r="GMR16" s="2049"/>
      <c r="GMS16" s="2049"/>
      <c r="GMT16" s="2049"/>
      <c r="GMU16" s="2049"/>
      <c r="GMV16" s="2049"/>
      <c r="GMW16" s="2049"/>
      <c r="GMX16" s="2049"/>
      <c r="GMY16" s="2049"/>
      <c r="GMZ16" s="2049"/>
      <c r="GNA16" s="2049"/>
      <c r="GNB16" s="2049"/>
      <c r="GNC16" s="2049"/>
      <c r="GND16" s="2049"/>
      <c r="GNE16" s="2049"/>
      <c r="GNF16" s="2049"/>
      <c r="GNG16" s="2049"/>
      <c r="GNH16" s="2049"/>
      <c r="GNI16" s="2049"/>
      <c r="GNJ16" s="2049"/>
      <c r="GNK16" s="2049"/>
      <c r="GNL16" s="2049"/>
      <c r="GNM16" s="2049"/>
      <c r="GNN16" s="2049"/>
      <c r="GNO16" s="2049"/>
      <c r="GNP16" s="2049"/>
      <c r="GNQ16" s="2049"/>
      <c r="GNR16" s="2049"/>
      <c r="GNS16" s="2049"/>
      <c r="GNT16" s="2049"/>
      <c r="GNU16" s="2049"/>
      <c r="GNV16" s="2049"/>
      <c r="GNW16" s="2049"/>
      <c r="GNX16" s="2049"/>
      <c r="GNY16" s="2049"/>
      <c r="GNZ16" s="2049"/>
      <c r="GOA16" s="2049"/>
      <c r="GOB16" s="2049"/>
      <c r="GOC16" s="2049"/>
      <c r="GOD16" s="2049"/>
      <c r="GOE16" s="2049"/>
      <c r="GOF16" s="2049"/>
      <c r="GOG16" s="2049"/>
      <c r="GOH16" s="2049"/>
      <c r="GOI16" s="2049"/>
      <c r="GOJ16" s="2049"/>
      <c r="GOK16" s="2049"/>
      <c r="GOL16" s="2049"/>
      <c r="GOM16" s="2049"/>
      <c r="GON16" s="2049"/>
      <c r="GOO16" s="2049"/>
      <c r="GOP16" s="2049"/>
      <c r="GOQ16" s="2049"/>
      <c r="GOR16" s="2049"/>
      <c r="GOS16" s="2049"/>
      <c r="GOT16" s="2049"/>
      <c r="GOU16" s="2049"/>
      <c r="GOV16" s="2049"/>
      <c r="GOW16" s="2049"/>
      <c r="GOX16" s="2049"/>
      <c r="GOY16" s="2049"/>
      <c r="GOZ16" s="2049"/>
      <c r="GPA16" s="2049"/>
      <c r="GPB16" s="2049"/>
      <c r="GPC16" s="2049"/>
      <c r="GPD16" s="2049"/>
      <c r="GPE16" s="2049"/>
      <c r="GPF16" s="2049"/>
      <c r="GPG16" s="2049"/>
      <c r="GPH16" s="2049"/>
      <c r="GPI16" s="2049"/>
      <c r="GPJ16" s="2049"/>
      <c r="GPK16" s="2049"/>
      <c r="GPL16" s="2049"/>
      <c r="GPM16" s="2049"/>
      <c r="GPN16" s="2049"/>
      <c r="GPO16" s="2049"/>
      <c r="GPP16" s="2049"/>
      <c r="GPQ16" s="2049"/>
      <c r="GPR16" s="2049"/>
      <c r="GPS16" s="2049"/>
      <c r="GPT16" s="2049"/>
      <c r="GPU16" s="2049"/>
      <c r="GPV16" s="2049"/>
      <c r="GPW16" s="2049"/>
      <c r="GPX16" s="2049"/>
      <c r="GPY16" s="2049"/>
      <c r="GPZ16" s="2049"/>
      <c r="GQA16" s="2049"/>
      <c r="GQB16" s="2049"/>
      <c r="GQC16" s="2049"/>
      <c r="GQD16" s="2049"/>
      <c r="GQE16" s="2049"/>
      <c r="GQF16" s="2049"/>
      <c r="GQG16" s="2049"/>
      <c r="GQH16" s="2049"/>
      <c r="GQI16" s="2049"/>
      <c r="GQJ16" s="2049"/>
      <c r="GQK16" s="2049"/>
      <c r="GQL16" s="2049"/>
      <c r="GQM16" s="2049"/>
      <c r="GQN16" s="2049"/>
      <c r="GQO16" s="2049"/>
      <c r="GQP16" s="2049"/>
      <c r="GQQ16" s="2049"/>
      <c r="GQR16" s="2049"/>
      <c r="GQS16" s="2049"/>
      <c r="GQT16" s="2049"/>
      <c r="GQU16" s="2049"/>
      <c r="GQV16" s="2049"/>
      <c r="GQW16" s="2049"/>
      <c r="GQX16" s="2049"/>
      <c r="GQY16" s="2049"/>
      <c r="GQZ16" s="2049"/>
      <c r="GRA16" s="2049"/>
      <c r="GRB16" s="2049"/>
      <c r="GRC16" s="2049"/>
      <c r="GRD16" s="2049"/>
      <c r="GRE16" s="2049"/>
      <c r="GRF16" s="2049"/>
      <c r="GRG16" s="2049"/>
      <c r="GRH16" s="2049"/>
      <c r="GRI16" s="2049"/>
      <c r="GRJ16" s="2049"/>
      <c r="GRK16" s="2049"/>
      <c r="GRL16" s="2049"/>
      <c r="GRM16" s="2049"/>
      <c r="GRN16" s="2049"/>
      <c r="GRO16" s="2049"/>
      <c r="GRP16" s="2049"/>
      <c r="GRQ16" s="2049"/>
      <c r="GRR16" s="2049"/>
      <c r="GRS16" s="2049"/>
      <c r="GRT16" s="2049"/>
      <c r="GRU16" s="2049"/>
      <c r="GRV16" s="2049"/>
      <c r="GRW16" s="2049"/>
      <c r="GRX16" s="2049"/>
      <c r="GRY16" s="2049"/>
      <c r="GRZ16" s="2049"/>
      <c r="GSA16" s="2049"/>
      <c r="GSB16" s="2049"/>
      <c r="GSC16" s="2049"/>
      <c r="GSD16" s="2049"/>
      <c r="GSE16" s="2049"/>
      <c r="GSF16" s="2049"/>
      <c r="GSG16" s="2049"/>
      <c r="GSH16" s="2049"/>
      <c r="GSI16" s="2049"/>
      <c r="GSJ16" s="2049"/>
      <c r="GSK16" s="2049"/>
      <c r="GSL16" s="2049"/>
      <c r="GSM16" s="2049"/>
      <c r="GSN16" s="2049"/>
      <c r="GSO16" s="2049"/>
      <c r="GSP16" s="2049"/>
      <c r="GSQ16" s="2049"/>
      <c r="GSR16" s="2049"/>
      <c r="GSS16" s="2049"/>
      <c r="GST16" s="2049"/>
      <c r="GSU16" s="2049"/>
      <c r="GSV16" s="2049"/>
      <c r="GSW16" s="2049"/>
      <c r="GSX16" s="2049"/>
      <c r="GSY16" s="2049"/>
      <c r="GSZ16" s="2049"/>
      <c r="GTA16" s="2049"/>
      <c r="GTB16" s="2049"/>
      <c r="GTC16" s="2049"/>
      <c r="GTD16" s="2049"/>
      <c r="GTE16" s="2049"/>
      <c r="GTF16" s="2049"/>
      <c r="GTG16" s="2049"/>
      <c r="GTH16" s="2049"/>
      <c r="GTI16" s="2049"/>
      <c r="GTJ16" s="2049"/>
      <c r="GTK16" s="2049"/>
      <c r="GTL16" s="2049"/>
      <c r="GTM16" s="2049"/>
      <c r="GTN16" s="2049"/>
      <c r="GTO16" s="2049"/>
      <c r="GTP16" s="2049"/>
      <c r="GTQ16" s="2049"/>
      <c r="GTR16" s="2049"/>
      <c r="GTS16" s="2049"/>
      <c r="GTT16" s="2049"/>
      <c r="GTU16" s="2049"/>
      <c r="GTV16" s="2049"/>
      <c r="GTW16" s="2049"/>
      <c r="GTX16" s="2049"/>
      <c r="GTY16" s="2049"/>
      <c r="GTZ16" s="2049"/>
      <c r="GUA16" s="2049"/>
      <c r="GUB16" s="2049"/>
      <c r="GUC16" s="2049"/>
      <c r="GUD16" s="2049"/>
      <c r="GUE16" s="2049"/>
      <c r="GUF16" s="2049"/>
      <c r="GUG16" s="2049"/>
      <c r="GUH16" s="2049"/>
      <c r="GUI16" s="2049"/>
      <c r="GUJ16" s="2049"/>
      <c r="GUK16" s="2049"/>
      <c r="GUL16" s="2049"/>
      <c r="GUM16" s="2049"/>
      <c r="GUN16" s="2049"/>
      <c r="GUO16" s="2049"/>
      <c r="GUP16" s="2049"/>
      <c r="GUQ16" s="2049"/>
      <c r="GUR16" s="2049"/>
      <c r="GUS16" s="2049"/>
      <c r="GUT16" s="2049"/>
      <c r="GUU16" s="2049"/>
      <c r="GUV16" s="2049"/>
      <c r="GUW16" s="2049"/>
      <c r="GUX16" s="2049"/>
      <c r="GUY16" s="2049"/>
      <c r="GUZ16" s="2049"/>
      <c r="GVA16" s="2049"/>
      <c r="GVB16" s="2049"/>
      <c r="GVC16" s="2049"/>
      <c r="GVD16" s="2049"/>
      <c r="GVE16" s="2049"/>
      <c r="GVF16" s="2049"/>
      <c r="GVG16" s="2049"/>
      <c r="GVH16" s="2049"/>
      <c r="GVI16" s="2049"/>
      <c r="GVJ16" s="2049"/>
      <c r="GVK16" s="2049"/>
      <c r="GVL16" s="2049"/>
      <c r="GVM16" s="2049"/>
      <c r="GVN16" s="2049"/>
      <c r="GVO16" s="2049"/>
      <c r="GVP16" s="2049"/>
      <c r="GVQ16" s="2049"/>
      <c r="GVR16" s="2049"/>
      <c r="GVS16" s="2049"/>
      <c r="GVT16" s="2049"/>
      <c r="GVU16" s="2049"/>
      <c r="GVV16" s="2049"/>
      <c r="GVW16" s="2049"/>
      <c r="GVX16" s="2049"/>
      <c r="GVY16" s="2049"/>
      <c r="GVZ16" s="2049"/>
      <c r="GWA16" s="2049"/>
      <c r="GWB16" s="2049"/>
      <c r="GWC16" s="2049"/>
      <c r="GWD16" s="2049"/>
      <c r="GWE16" s="2049"/>
      <c r="GWF16" s="2049"/>
      <c r="GWG16" s="2049"/>
      <c r="GWH16" s="2049"/>
      <c r="GWI16" s="2049"/>
      <c r="GWJ16" s="2049"/>
      <c r="GWK16" s="2049"/>
      <c r="GWL16" s="2049"/>
      <c r="GWM16" s="2049"/>
      <c r="GWN16" s="2049"/>
      <c r="GWO16" s="2049"/>
      <c r="GWP16" s="2049"/>
      <c r="GWQ16" s="2049"/>
      <c r="GWR16" s="2049"/>
      <c r="GWS16" s="2049"/>
      <c r="GWT16" s="2049"/>
      <c r="GWU16" s="2049"/>
      <c r="GWV16" s="2049"/>
      <c r="GWW16" s="2049"/>
      <c r="GWX16" s="2049"/>
      <c r="GWY16" s="2049"/>
      <c r="GWZ16" s="2049"/>
      <c r="GXA16" s="2049"/>
      <c r="GXB16" s="2049"/>
      <c r="GXC16" s="2049"/>
      <c r="GXD16" s="2049"/>
      <c r="GXE16" s="2049"/>
      <c r="GXF16" s="2049"/>
      <c r="GXG16" s="2049"/>
      <c r="GXH16" s="2049"/>
      <c r="GXI16" s="2049"/>
      <c r="GXJ16" s="2049"/>
      <c r="GXK16" s="2049"/>
      <c r="GXL16" s="2049"/>
      <c r="GXM16" s="2049"/>
      <c r="GXN16" s="2049"/>
      <c r="GXO16" s="2049"/>
      <c r="GXP16" s="2049"/>
      <c r="GXQ16" s="2049"/>
      <c r="GXR16" s="2049"/>
      <c r="GXS16" s="2049"/>
      <c r="GXT16" s="2049"/>
      <c r="GXU16" s="2049"/>
      <c r="GXV16" s="2049"/>
      <c r="GXW16" s="2049"/>
      <c r="GXX16" s="2049"/>
      <c r="GXY16" s="2049"/>
      <c r="GXZ16" s="2049"/>
      <c r="GYA16" s="2049"/>
      <c r="GYB16" s="2049"/>
      <c r="GYC16" s="2049"/>
      <c r="GYD16" s="2049"/>
      <c r="GYE16" s="2049"/>
      <c r="GYF16" s="2049"/>
      <c r="GYG16" s="2049"/>
      <c r="GYH16" s="2049"/>
      <c r="GYI16" s="2049"/>
      <c r="GYJ16" s="2049"/>
      <c r="GYK16" s="2049"/>
      <c r="GYL16" s="2049"/>
      <c r="GYM16" s="2049"/>
      <c r="GYN16" s="2049"/>
      <c r="GYO16" s="2049"/>
      <c r="GYP16" s="2049"/>
      <c r="GYQ16" s="2049"/>
      <c r="GYR16" s="2049"/>
      <c r="GYS16" s="2049"/>
      <c r="GYT16" s="2049"/>
      <c r="GYU16" s="2049"/>
      <c r="GYV16" s="2049"/>
      <c r="GYW16" s="2049"/>
      <c r="GYX16" s="2049"/>
      <c r="GYY16" s="2049"/>
      <c r="GYZ16" s="2049"/>
      <c r="GZA16" s="2049"/>
      <c r="GZB16" s="2049"/>
      <c r="GZC16" s="2049"/>
      <c r="GZD16" s="2049"/>
      <c r="GZE16" s="2049"/>
      <c r="GZF16" s="2049"/>
      <c r="GZG16" s="2049"/>
      <c r="GZH16" s="2049"/>
      <c r="GZI16" s="2049"/>
      <c r="GZJ16" s="2049"/>
      <c r="GZK16" s="2049"/>
      <c r="GZL16" s="2049"/>
      <c r="GZM16" s="2049"/>
      <c r="GZN16" s="2049"/>
      <c r="GZO16" s="2049"/>
      <c r="GZP16" s="2049"/>
      <c r="GZQ16" s="2049"/>
      <c r="GZR16" s="2049"/>
      <c r="GZS16" s="2049"/>
      <c r="GZT16" s="2049"/>
      <c r="GZU16" s="2049"/>
      <c r="GZV16" s="2049"/>
      <c r="GZW16" s="2049"/>
      <c r="GZX16" s="2049"/>
      <c r="GZY16" s="2049"/>
      <c r="GZZ16" s="2049"/>
      <c r="HAA16" s="2049"/>
      <c r="HAB16" s="2049"/>
      <c r="HAC16" s="2049"/>
      <c r="HAD16" s="2049"/>
      <c r="HAE16" s="2049"/>
      <c r="HAF16" s="2049"/>
      <c r="HAG16" s="2049"/>
      <c r="HAH16" s="2049"/>
      <c r="HAI16" s="2049"/>
      <c r="HAJ16" s="2049"/>
      <c r="HAK16" s="2049"/>
      <c r="HAL16" s="2049"/>
      <c r="HAM16" s="2049"/>
      <c r="HAN16" s="2049"/>
      <c r="HAO16" s="2049"/>
      <c r="HAP16" s="2049"/>
      <c r="HAQ16" s="2049"/>
      <c r="HAR16" s="2049"/>
      <c r="HAS16" s="2049"/>
      <c r="HAT16" s="2049"/>
      <c r="HAU16" s="2049"/>
      <c r="HAV16" s="2049"/>
      <c r="HAW16" s="2049"/>
      <c r="HAX16" s="2049"/>
      <c r="HAY16" s="2049"/>
      <c r="HAZ16" s="2049"/>
      <c r="HBA16" s="2049"/>
      <c r="HBB16" s="2049"/>
      <c r="HBC16" s="2049"/>
      <c r="HBD16" s="2049"/>
      <c r="HBE16" s="2049"/>
      <c r="HBF16" s="2049"/>
      <c r="HBG16" s="2049"/>
      <c r="HBH16" s="2049"/>
      <c r="HBI16" s="2049"/>
      <c r="HBJ16" s="2049"/>
      <c r="HBK16" s="2049"/>
      <c r="HBL16" s="2049"/>
      <c r="HBM16" s="2049"/>
      <c r="HBN16" s="2049"/>
      <c r="HBO16" s="2049"/>
      <c r="HBP16" s="2049"/>
      <c r="HBQ16" s="2049"/>
      <c r="HBR16" s="2049"/>
      <c r="HBS16" s="2049"/>
      <c r="HBT16" s="2049"/>
      <c r="HBU16" s="2049"/>
      <c r="HBV16" s="2049"/>
      <c r="HBW16" s="2049"/>
      <c r="HBX16" s="2049"/>
      <c r="HBY16" s="2049"/>
      <c r="HBZ16" s="2049"/>
      <c r="HCA16" s="2049"/>
      <c r="HCB16" s="2049"/>
      <c r="HCC16" s="2049"/>
      <c r="HCD16" s="2049"/>
      <c r="HCE16" s="2049"/>
      <c r="HCF16" s="2049"/>
      <c r="HCG16" s="2049"/>
      <c r="HCH16" s="2049"/>
      <c r="HCI16" s="2049"/>
      <c r="HCJ16" s="2049"/>
      <c r="HCK16" s="2049"/>
      <c r="HCL16" s="2049"/>
      <c r="HCM16" s="2049"/>
      <c r="HCN16" s="2049"/>
      <c r="HCO16" s="2049"/>
      <c r="HCP16" s="2049"/>
      <c r="HCQ16" s="2049"/>
      <c r="HCR16" s="2049"/>
      <c r="HCS16" s="2049"/>
      <c r="HCT16" s="2049"/>
      <c r="HCU16" s="2049"/>
      <c r="HCV16" s="2049"/>
      <c r="HCW16" s="2049"/>
      <c r="HCX16" s="2049"/>
      <c r="HCY16" s="2049"/>
      <c r="HCZ16" s="2049"/>
      <c r="HDA16" s="2049"/>
      <c r="HDB16" s="2049"/>
      <c r="HDC16" s="2049"/>
      <c r="HDD16" s="2049"/>
      <c r="HDE16" s="2049"/>
      <c r="HDF16" s="2049"/>
      <c r="HDG16" s="2049"/>
      <c r="HDH16" s="2049"/>
      <c r="HDI16" s="2049"/>
      <c r="HDJ16" s="2049"/>
      <c r="HDK16" s="2049"/>
      <c r="HDL16" s="2049"/>
      <c r="HDM16" s="2049"/>
      <c r="HDN16" s="2049"/>
      <c r="HDO16" s="2049"/>
      <c r="HDP16" s="2049"/>
      <c r="HDQ16" s="2049"/>
      <c r="HDR16" s="2049"/>
      <c r="HDS16" s="2049"/>
      <c r="HDT16" s="2049"/>
      <c r="HDU16" s="2049"/>
      <c r="HDV16" s="2049"/>
      <c r="HDW16" s="2049"/>
      <c r="HDX16" s="2049"/>
      <c r="HDY16" s="2049"/>
      <c r="HDZ16" s="2049"/>
      <c r="HEA16" s="2049"/>
      <c r="HEB16" s="2049"/>
      <c r="HEC16" s="2049"/>
      <c r="HED16" s="2049"/>
      <c r="HEE16" s="2049"/>
      <c r="HEF16" s="2049"/>
      <c r="HEG16" s="2049"/>
      <c r="HEH16" s="2049"/>
      <c r="HEI16" s="2049"/>
      <c r="HEJ16" s="2049"/>
      <c r="HEK16" s="2049"/>
      <c r="HEL16" s="2049"/>
      <c r="HEM16" s="2049"/>
      <c r="HEN16" s="2049"/>
      <c r="HEO16" s="2049"/>
      <c r="HEP16" s="2049"/>
      <c r="HEQ16" s="2049"/>
      <c r="HER16" s="2049"/>
      <c r="HES16" s="2049"/>
      <c r="HET16" s="2049"/>
      <c r="HEU16" s="2049"/>
      <c r="HEV16" s="2049"/>
      <c r="HEW16" s="2049"/>
      <c r="HEX16" s="2049"/>
      <c r="HEY16" s="2049"/>
      <c r="HEZ16" s="2049"/>
      <c r="HFA16" s="2049"/>
      <c r="HFB16" s="2049"/>
      <c r="HFC16" s="2049"/>
      <c r="HFD16" s="2049"/>
      <c r="HFE16" s="2049"/>
      <c r="HFF16" s="2049"/>
      <c r="HFG16" s="2049"/>
      <c r="HFH16" s="2049"/>
      <c r="HFI16" s="2049"/>
      <c r="HFJ16" s="2049"/>
      <c r="HFK16" s="2049"/>
      <c r="HFL16" s="2049"/>
      <c r="HFM16" s="2049"/>
      <c r="HFN16" s="2049"/>
      <c r="HFO16" s="2049"/>
      <c r="HFP16" s="2049"/>
      <c r="HFQ16" s="2049"/>
      <c r="HFR16" s="2049"/>
      <c r="HFS16" s="2049"/>
      <c r="HFT16" s="2049"/>
      <c r="HFU16" s="2049"/>
      <c r="HFV16" s="2049"/>
      <c r="HFW16" s="2049"/>
      <c r="HFX16" s="2049"/>
      <c r="HFY16" s="2049"/>
      <c r="HFZ16" s="2049"/>
      <c r="HGA16" s="2049"/>
      <c r="HGB16" s="2049"/>
      <c r="HGC16" s="2049"/>
      <c r="HGD16" s="2049"/>
      <c r="HGE16" s="2049"/>
      <c r="HGF16" s="2049"/>
      <c r="HGG16" s="2049"/>
      <c r="HGH16" s="2049"/>
      <c r="HGI16" s="2049"/>
      <c r="HGJ16" s="2049"/>
      <c r="HGK16" s="2049"/>
      <c r="HGL16" s="2049"/>
      <c r="HGM16" s="2049"/>
      <c r="HGN16" s="2049"/>
      <c r="HGO16" s="2049"/>
      <c r="HGP16" s="2049"/>
      <c r="HGQ16" s="2049"/>
      <c r="HGR16" s="2049"/>
      <c r="HGS16" s="2049"/>
      <c r="HGT16" s="2049"/>
      <c r="HGU16" s="2049"/>
      <c r="HGV16" s="2049"/>
      <c r="HGW16" s="2049"/>
      <c r="HGX16" s="2049"/>
      <c r="HGY16" s="2049"/>
      <c r="HGZ16" s="2049"/>
      <c r="HHA16" s="2049"/>
      <c r="HHB16" s="2049"/>
      <c r="HHC16" s="2049"/>
      <c r="HHD16" s="2049"/>
      <c r="HHE16" s="2049"/>
      <c r="HHF16" s="2049"/>
      <c r="HHG16" s="2049"/>
      <c r="HHH16" s="2049"/>
      <c r="HHI16" s="2049"/>
      <c r="HHJ16" s="2049"/>
      <c r="HHK16" s="2049"/>
      <c r="HHL16" s="2049"/>
      <c r="HHM16" s="2049"/>
      <c r="HHN16" s="2049"/>
      <c r="HHO16" s="2049"/>
      <c r="HHP16" s="2049"/>
      <c r="HHQ16" s="2049"/>
      <c r="HHR16" s="2049"/>
      <c r="HHS16" s="2049"/>
      <c r="HHT16" s="2049"/>
      <c r="HHU16" s="2049"/>
      <c r="HHV16" s="2049"/>
      <c r="HHW16" s="2049"/>
      <c r="HHX16" s="2049"/>
      <c r="HHY16" s="2049"/>
      <c r="HHZ16" s="2049"/>
      <c r="HIA16" s="2049"/>
      <c r="HIB16" s="2049"/>
      <c r="HIC16" s="2049"/>
      <c r="HID16" s="2049"/>
      <c r="HIE16" s="2049"/>
      <c r="HIF16" s="2049"/>
      <c r="HIG16" s="2049"/>
      <c r="HIH16" s="2049"/>
      <c r="HII16" s="2049"/>
      <c r="HIJ16" s="2049"/>
      <c r="HIK16" s="2049"/>
      <c r="HIL16" s="2049"/>
      <c r="HIM16" s="2049"/>
      <c r="HIN16" s="2049"/>
      <c r="HIO16" s="2049"/>
      <c r="HIP16" s="2049"/>
      <c r="HIQ16" s="2049"/>
      <c r="HIR16" s="2049"/>
      <c r="HIS16" s="2049"/>
      <c r="HIT16" s="2049"/>
      <c r="HIU16" s="2049"/>
      <c r="HIV16" s="2049"/>
      <c r="HIW16" s="2049"/>
      <c r="HIX16" s="2049"/>
      <c r="HIY16" s="2049"/>
      <c r="HIZ16" s="2049"/>
      <c r="HJA16" s="2049"/>
      <c r="HJB16" s="2049"/>
      <c r="HJC16" s="2049"/>
      <c r="HJD16" s="2049"/>
      <c r="HJE16" s="2049"/>
      <c r="HJF16" s="2049"/>
      <c r="HJG16" s="2049"/>
      <c r="HJH16" s="2049"/>
      <c r="HJI16" s="2049"/>
      <c r="HJJ16" s="2049"/>
      <c r="HJK16" s="2049"/>
      <c r="HJL16" s="2049"/>
      <c r="HJM16" s="2049"/>
      <c r="HJN16" s="2049"/>
      <c r="HJO16" s="2049"/>
      <c r="HJP16" s="2049"/>
      <c r="HJQ16" s="2049"/>
      <c r="HJR16" s="2049"/>
      <c r="HJS16" s="2049"/>
      <c r="HJT16" s="2049"/>
      <c r="HJU16" s="2049"/>
      <c r="HJV16" s="2049"/>
      <c r="HJW16" s="2049"/>
      <c r="HJX16" s="2049"/>
      <c r="HJY16" s="2049"/>
      <c r="HJZ16" s="2049"/>
      <c r="HKA16" s="2049"/>
      <c r="HKB16" s="2049"/>
      <c r="HKC16" s="2049"/>
      <c r="HKD16" s="2049"/>
      <c r="HKE16" s="2049"/>
      <c r="HKF16" s="2049"/>
      <c r="HKG16" s="2049"/>
      <c r="HKH16" s="2049"/>
      <c r="HKI16" s="2049"/>
      <c r="HKJ16" s="2049"/>
      <c r="HKK16" s="2049"/>
      <c r="HKL16" s="2049"/>
      <c r="HKM16" s="2049"/>
      <c r="HKN16" s="2049"/>
      <c r="HKO16" s="2049"/>
      <c r="HKP16" s="2049"/>
      <c r="HKQ16" s="2049"/>
      <c r="HKR16" s="2049"/>
      <c r="HKS16" s="2049"/>
      <c r="HKT16" s="2049"/>
      <c r="HKU16" s="2049"/>
      <c r="HKV16" s="2049"/>
      <c r="HKW16" s="2049"/>
      <c r="HKX16" s="2049"/>
      <c r="HKY16" s="2049"/>
      <c r="HKZ16" s="2049"/>
      <c r="HLA16" s="2049"/>
      <c r="HLB16" s="2049"/>
      <c r="HLC16" s="2049"/>
      <c r="HLD16" s="2049"/>
      <c r="HLE16" s="2049"/>
      <c r="HLF16" s="2049"/>
      <c r="HLG16" s="2049"/>
      <c r="HLH16" s="2049"/>
      <c r="HLI16" s="2049"/>
      <c r="HLJ16" s="2049"/>
      <c r="HLK16" s="2049"/>
      <c r="HLL16" s="2049"/>
      <c r="HLM16" s="2049"/>
      <c r="HLN16" s="2049"/>
      <c r="HLO16" s="2049"/>
      <c r="HLP16" s="2049"/>
      <c r="HLQ16" s="2049"/>
      <c r="HLR16" s="2049"/>
      <c r="HLS16" s="2049"/>
      <c r="HLT16" s="2049"/>
      <c r="HLU16" s="2049"/>
      <c r="HLV16" s="2049"/>
      <c r="HLW16" s="2049"/>
      <c r="HLX16" s="2049"/>
      <c r="HLY16" s="2049"/>
      <c r="HLZ16" s="2049"/>
      <c r="HMA16" s="2049"/>
      <c r="HMB16" s="2049"/>
      <c r="HMC16" s="2049"/>
      <c r="HMD16" s="2049"/>
      <c r="HME16" s="2049"/>
      <c r="HMF16" s="2049"/>
      <c r="HMG16" s="2049"/>
      <c r="HMH16" s="2049"/>
      <c r="HMI16" s="2049"/>
      <c r="HMJ16" s="2049"/>
      <c r="HMK16" s="2049"/>
      <c r="HML16" s="2049"/>
      <c r="HMM16" s="2049"/>
      <c r="HMN16" s="2049"/>
      <c r="HMO16" s="2049"/>
      <c r="HMP16" s="2049"/>
      <c r="HMQ16" s="2049"/>
      <c r="HMR16" s="2049"/>
      <c r="HMS16" s="2049"/>
      <c r="HMT16" s="2049"/>
      <c r="HMU16" s="2049"/>
      <c r="HMV16" s="2049"/>
      <c r="HMW16" s="2049"/>
      <c r="HMX16" s="2049"/>
      <c r="HMY16" s="2049"/>
      <c r="HMZ16" s="2049"/>
      <c r="HNA16" s="2049"/>
      <c r="HNB16" s="2049"/>
      <c r="HNC16" s="2049"/>
      <c r="HND16" s="2049"/>
      <c r="HNE16" s="2049"/>
      <c r="HNF16" s="2049"/>
      <c r="HNG16" s="2049"/>
      <c r="HNH16" s="2049"/>
      <c r="HNI16" s="2049"/>
      <c r="HNJ16" s="2049"/>
      <c r="HNK16" s="2049"/>
      <c r="HNL16" s="2049"/>
      <c r="HNM16" s="2049"/>
      <c r="HNN16" s="2049"/>
      <c r="HNO16" s="2049"/>
      <c r="HNP16" s="2049"/>
      <c r="HNQ16" s="2049"/>
      <c r="HNR16" s="2049"/>
      <c r="HNS16" s="2049"/>
      <c r="HNT16" s="2049"/>
      <c r="HNU16" s="2049"/>
      <c r="HNV16" s="2049"/>
      <c r="HNW16" s="2049"/>
      <c r="HNX16" s="2049"/>
      <c r="HNY16" s="2049"/>
      <c r="HNZ16" s="2049"/>
      <c r="HOA16" s="2049"/>
      <c r="HOB16" s="2049"/>
      <c r="HOC16" s="2049"/>
      <c r="HOD16" s="2049"/>
      <c r="HOE16" s="2049"/>
      <c r="HOF16" s="2049"/>
      <c r="HOG16" s="2049"/>
      <c r="HOH16" s="2049"/>
      <c r="HOI16" s="2049"/>
      <c r="HOJ16" s="2049"/>
      <c r="HOK16" s="2049"/>
      <c r="HOL16" s="2049"/>
      <c r="HOM16" s="2049"/>
      <c r="HON16" s="2049"/>
      <c r="HOO16" s="2049"/>
      <c r="HOP16" s="2049"/>
      <c r="HOQ16" s="2049"/>
      <c r="HOR16" s="2049"/>
      <c r="HOS16" s="2049"/>
      <c r="HOT16" s="2049"/>
      <c r="HOU16" s="2049"/>
      <c r="HOV16" s="2049"/>
      <c r="HOW16" s="2049"/>
      <c r="HOX16" s="2049"/>
      <c r="HOY16" s="2049"/>
      <c r="HOZ16" s="2049"/>
      <c r="HPA16" s="2049"/>
      <c r="HPB16" s="2049"/>
      <c r="HPC16" s="2049"/>
      <c r="HPD16" s="2049"/>
      <c r="HPE16" s="2049"/>
      <c r="HPF16" s="2049"/>
      <c r="HPG16" s="2049"/>
      <c r="HPH16" s="2049"/>
      <c r="HPI16" s="2049"/>
      <c r="HPJ16" s="2049"/>
      <c r="HPK16" s="2049"/>
      <c r="HPL16" s="2049"/>
      <c r="HPM16" s="2049"/>
      <c r="HPN16" s="2049"/>
      <c r="HPO16" s="2049"/>
      <c r="HPP16" s="2049"/>
      <c r="HPQ16" s="2049"/>
      <c r="HPR16" s="2049"/>
      <c r="HPS16" s="2049"/>
      <c r="HPT16" s="2049"/>
      <c r="HPU16" s="2049"/>
      <c r="HPV16" s="2049"/>
      <c r="HPW16" s="2049"/>
      <c r="HPX16" s="2049"/>
      <c r="HPY16" s="2049"/>
      <c r="HPZ16" s="2049"/>
      <c r="HQA16" s="2049"/>
      <c r="HQB16" s="2049"/>
      <c r="HQC16" s="2049"/>
      <c r="HQD16" s="2049"/>
      <c r="HQE16" s="2049"/>
      <c r="HQF16" s="2049"/>
      <c r="HQG16" s="2049"/>
      <c r="HQH16" s="2049"/>
      <c r="HQI16" s="2049"/>
      <c r="HQJ16" s="2049"/>
      <c r="HQK16" s="2049"/>
      <c r="HQL16" s="2049"/>
      <c r="HQM16" s="2049"/>
      <c r="HQN16" s="2049"/>
      <c r="HQO16" s="2049"/>
      <c r="HQP16" s="2049"/>
      <c r="HQQ16" s="2049"/>
      <c r="HQR16" s="2049"/>
      <c r="HQS16" s="2049"/>
      <c r="HQT16" s="2049"/>
      <c r="HQU16" s="2049"/>
      <c r="HQV16" s="2049"/>
      <c r="HQW16" s="2049"/>
      <c r="HQX16" s="2049"/>
      <c r="HQY16" s="2049"/>
      <c r="HQZ16" s="2049"/>
      <c r="HRA16" s="2049"/>
      <c r="HRB16" s="2049"/>
      <c r="HRC16" s="2049"/>
      <c r="HRD16" s="2049"/>
      <c r="HRE16" s="2049"/>
      <c r="HRF16" s="2049"/>
      <c r="HRG16" s="2049"/>
      <c r="HRH16" s="2049"/>
      <c r="HRI16" s="2049"/>
      <c r="HRJ16" s="2049"/>
      <c r="HRK16" s="2049"/>
      <c r="HRL16" s="2049"/>
      <c r="HRM16" s="2049"/>
      <c r="HRN16" s="2049"/>
      <c r="HRO16" s="2049"/>
      <c r="HRP16" s="2049"/>
      <c r="HRQ16" s="2049"/>
      <c r="HRR16" s="2049"/>
      <c r="HRS16" s="2049"/>
      <c r="HRT16" s="2049"/>
      <c r="HRU16" s="2049"/>
      <c r="HRV16" s="2049"/>
      <c r="HRW16" s="2049"/>
      <c r="HRX16" s="2049"/>
      <c r="HRY16" s="2049"/>
      <c r="HRZ16" s="2049"/>
      <c r="HSA16" s="2049"/>
      <c r="HSB16" s="2049"/>
      <c r="HSC16" s="2049"/>
      <c r="HSD16" s="2049"/>
      <c r="HSE16" s="2049"/>
      <c r="HSF16" s="2049"/>
      <c r="HSG16" s="2049"/>
      <c r="HSH16" s="2049"/>
      <c r="HSI16" s="2049"/>
      <c r="HSJ16" s="2049"/>
      <c r="HSK16" s="2049"/>
      <c r="HSL16" s="2049"/>
      <c r="HSM16" s="2049"/>
      <c r="HSN16" s="2049"/>
      <c r="HSO16" s="2049"/>
      <c r="HSP16" s="2049"/>
      <c r="HSQ16" s="2049"/>
      <c r="HSR16" s="2049"/>
      <c r="HSS16" s="2049"/>
      <c r="HST16" s="2049"/>
      <c r="HSU16" s="2049"/>
      <c r="HSV16" s="2049"/>
      <c r="HSW16" s="2049"/>
      <c r="HSX16" s="2049"/>
      <c r="HSY16" s="2049"/>
      <c r="HSZ16" s="2049"/>
      <c r="HTA16" s="2049"/>
      <c r="HTB16" s="2049"/>
      <c r="HTC16" s="2049"/>
      <c r="HTD16" s="2049"/>
      <c r="HTE16" s="2049"/>
      <c r="HTF16" s="2049"/>
      <c r="HTG16" s="2049"/>
      <c r="HTH16" s="2049"/>
      <c r="HTI16" s="2049"/>
      <c r="HTJ16" s="2049"/>
      <c r="HTK16" s="2049"/>
      <c r="HTL16" s="2049"/>
      <c r="HTM16" s="2049"/>
      <c r="HTN16" s="2049"/>
      <c r="HTO16" s="2049"/>
      <c r="HTP16" s="2049"/>
      <c r="HTQ16" s="2049"/>
      <c r="HTR16" s="2049"/>
      <c r="HTS16" s="2049"/>
      <c r="HTT16" s="2049"/>
      <c r="HTU16" s="2049"/>
      <c r="HTV16" s="2049"/>
      <c r="HTW16" s="2049"/>
      <c r="HTX16" s="2049"/>
      <c r="HTY16" s="2049"/>
      <c r="HTZ16" s="2049"/>
      <c r="HUA16" s="2049"/>
      <c r="HUB16" s="2049"/>
      <c r="HUC16" s="2049"/>
      <c r="HUD16" s="2049"/>
      <c r="HUE16" s="2049"/>
      <c r="HUF16" s="2049"/>
      <c r="HUG16" s="2049"/>
      <c r="HUH16" s="2049"/>
      <c r="HUI16" s="2049"/>
      <c r="HUJ16" s="2049"/>
      <c r="HUK16" s="2049"/>
      <c r="HUL16" s="2049"/>
      <c r="HUM16" s="2049"/>
      <c r="HUN16" s="2049"/>
      <c r="HUO16" s="2049"/>
      <c r="HUP16" s="2049"/>
      <c r="HUQ16" s="2049"/>
      <c r="HUR16" s="2049"/>
      <c r="HUS16" s="2049"/>
      <c r="HUT16" s="2049"/>
      <c r="HUU16" s="2049"/>
      <c r="HUV16" s="2049"/>
      <c r="HUW16" s="2049"/>
      <c r="HUX16" s="2049"/>
      <c r="HUY16" s="2049"/>
      <c r="HUZ16" s="2049"/>
      <c r="HVA16" s="2049"/>
      <c r="HVB16" s="2049"/>
      <c r="HVC16" s="2049"/>
      <c r="HVD16" s="2049"/>
      <c r="HVE16" s="2049"/>
      <c r="HVF16" s="2049"/>
      <c r="HVG16" s="2049"/>
      <c r="HVH16" s="2049"/>
      <c r="HVI16" s="2049"/>
      <c r="HVJ16" s="2049"/>
      <c r="HVK16" s="2049"/>
      <c r="HVL16" s="2049"/>
      <c r="HVM16" s="2049"/>
      <c r="HVN16" s="2049"/>
      <c r="HVO16" s="2049"/>
      <c r="HVP16" s="2049"/>
      <c r="HVQ16" s="2049"/>
      <c r="HVR16" s="2049"/>
      <c r="HVS16" s="2049"/>
      <c r="HVT16" s="2049"/>
      <c r="HVU16" s="2049"/>
      <c r="HVV16" s="2049"/>
      <c r="HVW16" s="2049"/>
      <c r="HVX16" s="2049"/>
      <c r="HVY16" s="2049"/>
      <c r="HVZ16" s="2049"/>
      <c r="HWA16" s="2049"/>
      <c r="HWB16" s="2049"/>
      <c r="HWC16" s="2049"/>
      <c r="HWD16" s="2049"/>
      <c r="HWE16" s="2049"/>
      <c r="HWF16" s="2049"/>
      <c r="HWG16" s="2049"/>
      <c r="HWH16" s="2049"/>
      <c r="HWI16" s="2049"/>
      <c r="HWJ16" s="2049"/>
      <c r="HWK16" s="2049"/>
      <c r="HWL16" s="2049"/>
      <c r="HWM16" s="2049"/>
      <c r="HWN16" s="2049"/>
      <c r="HWO16" s="2049"/>
      <c r="HWP16" s="2049"/>
      <c r="HWQ16" s="2049"/>
      <c r="HWR16" s="2049"/>
      <c r="HWS16" s="2049"/>
      <c r="HWT16" s="2049"/>
      <c r="HWU16" s="2049"/>
      <c r="HWV16" s="2049"/>
      <c r="HWW16" s="2049"/>
      <c r="HWX16" s="2049"/>
      <c r="HWY16" s="2049"/>
      <c r="HWZ16" s="2049"/>
      <c r="HXA16" s="2049"/>
      <c r="HXB16" s="2049"/>
      <c r="HXC16" s="2049"/>
      <c r="HXD16" s="2049"/>
      <c r="HXE16" s="2049"/>
      <c r="HXF16" s="2049"/>
      <c r="HXG16" s="2049"/>
      <c r="HXH16" s="2049"/>
      <c r="HXI16" s="2049"/>
      <c r="HXJ16" s="2049"/>
      <c r="HXK16" s="2049"/>
      <c r="HXL16" s="2049"/>
      <c r="HXM16" s="2049"/>
      <c r="HXN16" s="2049"/>
      <c r="HXO16" s="2049"/>
      <c r="HXP16" s="2049"/>
      <c r="HXQ16" s="2049"/>
      <c r="HXR16" s="2049"/>
      <c r="HXS16" s="2049"/>
      <c r="HXT16" s="2049"/>
      <c r="HXU16" s="2049"/>
      <c r="HXV16" s="2049"/>
      <c r="HXW16" s="2049"/>
      <c r="HXX16" s="2049"/>
      <c r="HXY16" s="2049"/>
      <c r="HXZ16" s="2049"/>
      <c r="HYA16" s="2049"/>
      <c r="HYB16" s="2049"/>
      <c r="HYC16" s="2049"/>
      <c r="HYD16" s="2049"/>
      <c r="HYE16" s="2049"/>
      <c r="HYF16" s="2049"/>
      <c r="HYG16" s="2049"/>
      <c r="HYH16" s="2049"/>
      <c r="HYI16" s="2049"/>
      <c r="HYJ16" s="2049"/>
      <c r="HYK16" s="2049"/>
      <c r="HYL16" s="2049"/>
      <c r="HYM16" s="2049"/>
      <c r="HYN16" s="2049"/>
      <c r="HYO16" s="2049"/>
      <c r="HYP16" s="2049"/>
      <c r="HYQ16" s="2049"/>
      <c r="HYR16" s="2049"/>
      <c r="HYS16" s="2049"/>
      <c r="HYT16" s="2049"/>
      <c r="HYU16" s="2049"/>
      <c r="HYV16" s="2049"/>
      <c r="HYW16" s="2049"/>
      <c r="HYX16" s="2049"/>
      <c r="HYY16" s="2049"/>
      <c r="HYZ16" s="2049"/>
      <c r="HZA16" s="2049"/>
      <c r="HZB16" s="2049"/>
      <c r="HZC16" s="2049"/>
      <c r="HZD16" s="2049"/>
      <c r="HZE16" s="2049"/>
      <c r="HZF16" s="2049"/>
      <c r="HZG16" s="2049"/>
      <c r="HZH16" s="2049"/>
      <c r="HZI16" s="2049"/>
      <c r="HZJ16" s="2049"/>
      <c r="HZK16" s="2049"/>
      <c r="HZL16" s="2049"/>
      <c r="HZM16" s="2049"/>
      <c r="HZN16" s="2049"/>
      <c r="HZO16" s="2049"/>
      <c r="HZP16" s="2049"/>
      <c r="HZQ16" s="2049"/>
      <c r="HZR16" s="2049"/>
      <c r="HZS16" s="2049"/>
      <c r="HZT16" s="2049"/>
      <c r="HZU16" s="2049"/>
      <c r="HZV16" s="2049"/>
      <c r="HZW16" s="2049"/>
      <c r="HZX16" s="2049"/>
      <c r="HZY16" s="2049"/>
      <c r="HZZ16" s="2049"/>
      <c r="IAA16" s="2049"/>
      <c r="IAB16" s="2049"/>
      <c r="IAC16" s="2049"/>
      <c r="IAD16" s="2049"/>
      <c r="IAE16" s="2049"/>
      <c r="IAF16" s="2049"/>
      <c r="IAG16" s="2049"/>
      <c r="IAH16" s="2049"/>
      <c r="IAI16" s="2049"/>
      <c r="IAJ16" s="2049"/>
      <c r="IAK16" s="2049"/>
      <c r="IAL16" s="2049"/>
      <c r="IAM16" s="2049"/>
      <c r="IAN16" s="2049"/>
      <c r="IAO16" s="2049"/>
      <c r="IAP16" s="2049"/>
      <c r="IAQ16" s="2049"/>
      <c r="IAR16" s="2049"/>
      <c r="IAS16" s="2049"/>
      <c r="IAT16" s="2049"/>
      <c r="IAU16" s="2049"/>
      <c r="IAV16" s="2049"/>
      <c r="IAW16" s="2049"/>
      <c r="IAX16" s="2049"/>
      <c r="IAY16" s="2049"/>
      <c r="IAZ16" s="2049"/>
      <c r="IBA16" s="2049"/>
      <c r="IBB16" s="2049"/>
      <c r="IBC16" s="2049"/>
      <c r="IBD16" s="2049"/>
      <c r="IBE16" s="2049"/>
      <c r="IBF16" s="2049"/>
      <c r="IBG16" s="2049"/>
      <c r="IBH16" s="2049"/>
      <c r="IBI16" s="2049"/>
      <c r="IBJ16" s="2049"/>
      <c r="IBK16" s="2049"/>
      <c r="IBL16" s="2049"/>
      <c r="IBM16" s="2049"/>
      <c r="IBN16" s="2049"/>
      <c r="IBO16" s="2049"/>
      <c r="IBP16" s="2049"/>
      <c r="IBQ16" s="2049"/>
      <c r="IBR16" s="2049"/>
      <c r="IBS16" s="2049"/>
      <c r="IBT16" s="2049"/>
      <c r="IBU16" s="2049"/>
      <c r="IBV16" s="2049"/>
      <c r="IBW16" s="2049"/>
      <c r="IBX16" s="2049"/>
      <c r="IBY16" s="2049"/>
      <c r="IBZ16" s="2049"/>
      <c r="ICA16" s="2049"/>
      <c r="ICB16" s="2049"/>
      <c r="ICC16" s="2049"/>
      <c r="ICD16" s="2049"/>
      <c r="ICE16" s="2049"/>
      <c r="ICF16" s="2049"/>
      <c r="ICG16" s="2049"/>
      <c r="ICH16" s="2049"/>
      <c r="ICI16" s="2049"/>
      <c r="ICJ16" s="2049"/>
      <c r="ICK16" s="2049"/>
      <c r="ICL16" s="2049"/>
      <c r="ICM16" s="2049"/>
      <c r="ICN16" s="2049"/>
      <c r="ICO16" s="2049"/>
      <c r="ICP16" s="2049"/>
      <c r="ICQ16" s="2049"/>
      <c r="ICR16" s="2049"/>
      <c r="ICS16" s="2049"/>
      <c r="ICT16" s="2049"/>
      <c r="ICU16" s="2049"/>
      <c r="ICV16" s="2049"/>
      <c r="ICW16" s="2049"/>
      <c r="ICX16" s="2049"/>
      <c r="ICY16" s="2049"/>
      <c r="ICZ16" s="2049"/>
      <c r="IDA16" s="2049"/>
      <c r="IDB16" s="2049"/>
      <c r="IDC16" s="2049"/>
      <c r="IDD16" s="2049"/>
      <c r="IDE16" s="2049"/>
      <c r="IDF16" s="2049"/>
      <c r="IDG16" s="2049"/>
      <c r="IDH16" s="2049"/>
      <c r="IDI16" s="2049"/>
      <c r="IDJ16" s="2049"/>
      <c r="IDK16" s="2049"/>
      <c r="IDL16" s="2049"/>
      <c r="IDM16" s="2049"/>
      <c r="IDN16" s="2049"/>
      <c r="IDO16" s="2049"/>
      <c r="IDP16" s="2049"/>
      <c r="IDQ16" s="2049"/>
      <c r="IDR16" s="2049"/>
      <c r="IDS16" s="2049"/>
      <c r="IDT16" s="2049"/>
      <c r="IDU16" s="2049"/>
      <c r="IDV16" s="2049"/>
      <c r="IDW16" s="2049"/>
      <c r="IDX16" s="2049"/>
      <c r="IDY16" s="2049"/>
      <c r="IDZ16" s="2049"/>
      <c r="IEA16" s="2049"/>
      <c r="IEB16" s="2049"/>
      <c r="IEC16" s="2049"/>
      <c r="IED16" s="2049"/>
      <c r="IEE16" s="2049"/>
      <c r="IEF16" s="2049"/>
      <c r="IEG16" s="2049"/>
      <c r="IEH16" s="2049"/>
      <c r="IEI16" s="2049"/>
      <c r="IEJ16" s="2049"/>
      <c r="IEK16" s="2049"/>
      <c r="IEL16" s="2049"/>
      <c r="IEM16" s="2049"/>
      <c r="IEN16" s="2049"/>
      <c r="IEO16" s="2049"/>
      <c r="IEP16" s="2049"/>
      <c r="IEQ16" s="2049"/>
      <c r="IER16" s="2049"/>
      <c r="IES16" s="2049"/>
      <c r="IET16" s="2049"/>
      <c r="IEU16" s="2049"/>
      <c r="IEV16" s="2049"/>
      <c r="IEW16" s="2049"/>
      <c r="IEX16" s="2049"/>
      <c r="IEY16" s="2049"/>
      <c r="IEZ16" s="2049"/>
      <c r="IFA16" s="2049"/>
      <c r="IFB16" s="2049"/>
      <c r="IFC16" s="2049"/>
      <c r="IFD16" s="2049"/>
      <c r="IFE16" s="2049"/>
      <c r="IFF16" s="2049"/>
      <c r="IFG16" s="2049"/>
      <c r="IFH16" s="2049"/>
      <c r="IFI16" s="2049"/>
      <c r="IFJ16" s="2049"/>
      <c r="IFK16" s="2049"/>
      <c r="IFL16" s="2049"/>
      <c r="IFM16" s="2049"/>
      <c r="IFN16" s="2049"/>
      <c r="IFO16" s="2049"/>
      <c r="IFP16" s="2049"/>
      <c r="IFQ16" s="2049"/>
      <c r="IFR16" s="2049"/>
      <c r="IFS16" s="2049"/>
      <c r="IFT16" s="2049"/>
      <c r="IFU16" s="2049"/>
      <c r="IFV16" s="2049"/>
      <c r="IFW16" s="2049"/>
      <c r="IFX16" s="2049"/>
      <c r="IFY16" s="2049"/>
      <c r="IFZ16" s="2049"/>
      <c r="IGA16" s="2049"/>
      <c r="IGB16" s="2049"/>
      <c r="IGC16" s="2049"/>
      <c r="IGD16" s="2049"/>
      <c r="IGE16" s="2049"/>
      <c r="IGF16" s="2049"/>
      <c r="IGG16" s="2049"/>
      <c r="IGH16" s="2049"/>
      <c r="IGI16" s="2049"/>
      <c r="IGJ16" s="2049"/>
      <c r="IGK16" s="2049"/>
      <c r="IGL16" s="2049"/>
      <c r="IGM16" s="2049"/>
      <c r="IGN16" s="2049"/>
      <c r="IGO16" s="2049"/>
      <c r="IGP16" s="2049"/>
      <c r="IGQ16" s="2049"/>
      <c r="IGR16" s="2049"/>
      <c r="IGS16" s="2049"/>
      <c r="IGT16" s="2049"/>
      <c r="IGU16" s="2049"/>
      <c r="IGV16" s="2049"/>
      <c r="IGW16" s="2049"/>
      <c r="IGX16" s="2049"/>
      <c r="IGY16" s="2049"/>
      <c r="IGZ16" s="2049"/>
      <c r="IHA16" s="2049"/>
      <c r="IHB16" s="2049"/>
      <c r="IHC16" s="2049"/>
      <c r="IHD16" s="2049"/>
      <c r="IHE16" s="2049"/>
      <c r="IHF16" s="2049"/>
      <c r="IHG16" s="2049"/>
      <c r="IHH16" s="2049"/>
      <c r="IHI16" s="2049"/>
      <c r="IHJ16" s="2049"/>
      <c r="IHK16" s="2049"/>
      <c r="IHL16" s="2049"/>
      <c r="IHM16" s="2049"/>
      <c r="IHN16" s="2049"/>
      <c r="IHO16" s="2049"/>
      <c r="IHP16" s="2049"/>
      <c r="IHQ16" s="2049"/>
      <c r="IHR16" s="2049"/>
      <c r="IHS16" s="2049"/>
      <c r="IHT16" s="2049"/>
      <c r="IHU16" s="2049"/>
      <c r="IHV16" s="2049"/>
      <c r="IHW16" s="2049"/>
      <c r="IHX16" s="2049"/>
      <c r="IHY16" s="2049"/>
      <c r="IHZ16" s="2049"/>
      <c r="IIA16" s="2049"/>
      <c r="IIB16" s="2049"/>
      <c r="IIC16" s="2049"/>
      <c r="IID16" s="2049"/>
      <c r="IIE16" s="2049"/>
      <c r="IIF16" s="2049"/>
      <c r="IIG16" s="2049"/>
      <c r="IIH16" s="2049"/>
      <c r="III16" s="2049"/>
      <c r="IIJ16" s="2049"/>
      <c r="IIK16" s="2049"/>
      <c r="IIL16" s="2049"/>
      <c r="IIM16" s="2049"/>
      <c r="IIN16" s="2049"/>
      <c r="IIO16" s="2049"/>
      <c r="IIP16" s="2049"/>
      <c r="IIQ16" s="2049"/>
      <c r="IIR16" s="2049"/>
      <c r="IIS16" s="2049"/>
      <c r="IIT16" s="2049"/>
      <c r="IIU16" s="2049"/>
      <c r="IIV16" s="2049"/>
      <c r="IIW16" s="2049"/>
      <c r="IIX16" s="2049"/>
      <c r="IIY16" s="2049"/>
      <c r="IIZ16" s="2049"/>
      <c r="IJA16" s="2049"/>
      <c r="IJB16" s="2049"/>
      <c r="IJC16" s="2049"/>
      <c r="IJD16" s="2049"/>
      <c r="IJE16" s="2049"/>
      <c r="IJF16" s="2049"/>
      <c r="IJG16" s="2049"/>
      <c r="IJH16" s="2049"/>
      <c r="IJI16" s="2049"/>
      <c r="IJJ16" s="2049"/>
      <c r="IJK16" s="2049"/>
      <c r="IJL16" s="2049"/>
      <c r="IJM16" s="2049"/>
      <c r="IJN16" s="2049"/>
      <c r="IJO16" s="2049"/>
      <c r="IJP16" s="2049"/>
      <c r="IJQ16" s="2049"/>
      <c r="IJR16" s="2049"/>
      <c r="IJS16" s="2049"/>
      <c r="IJT16" s="2049"/>
      <c r="IJU16" s="2049"/>
      <c r="IJV16" s="2049"/>
      <c r="IJW16" s="2049"/>
      <c r="IJX16" s="2049"/>
      <c r="IJY16" s="2049"/>
      <c r="IJZ16" s="2049"/>
      <c r="IKA16" s="2049"/>
      <c r="IKB16" s="2049"/>
      <c r="IKC16" s="2049"/>
      <c r="IKD16" s="2049"/>
      <c r="IKE16" s="2049"/>
      <c r="IKF16" s="2049"/>
      <c r="IKG16" s="2049"/>
      <c r="IKH16" s="2049"/>
      <c r="IKI16" s="2049"/>
      <c r="IKJ16" s="2049"/>
      <c r="IKK16" s="2049"/>
      <c r="IKL16" s="2049"/>
      <c r="IKM16" s="2049"/>
      <c r="IKN16" s="2049"/>
      <c r="IKO16" s="2049"/>
      <c r="IKP16" s="2049"/>
      <c r="IKQ16" s="2049"/>
      <c r="IKR16" s="2049"/>
      <c r="IKS16" s="2049"/>
      <c r="IKT16" s="2049"/>
      <c r="IKU16" s="2049"/>
      <c r="IKV16" s="2049"/>
      <c r="IKW16" s="2049"/>
      <c r="IKX16" s="2049"/>
      <c r="IKY16" s="2049"/>
      <c r="IKZ16" s="2049"/>
      <c r="ILA16" s="2049"/>
      <c r="ILB16" s="2049"/>
      <c r="ILC16" s="2049"/>
      <c r="ILD16" s="2049"/>
      <c r="ILE16" s="2049"/>
      <c r="ILF16" s="2049"/>
      <c r="ILG16" s="2049"/>
      <c r="ILH16" s="2049"/>
      <c r="ILI16" s="2049"/>
      <c r="ILJ16" s="2049"/>
      <c r="ILK16" s="2049"/>
      <c r="ILL16" s="2049"/>
      <c r="ILM16" s="2049"/>
      <c r="ILN16" s="2049"/>
      <c r="ILO16" s="2049"/>
      <c r="ILP16" s="2049"/>
      <c r="ILQ16" s="2049"/>
      <c r="ILR16" s="2049"/>
      <c r="ILS16" s="2049"/>
      <c r="ILT16" s="2049"/>
      <c r="ILU16" s="2049"/>
      <c r="ILV16" s="2049"/>
      <c r="ILW16" s="2049"/>
      <c r="ILX16" s="2049"/>
      <c r="ILY16" s="2049"/>
      <c r="ILZ16" s="2049"/>
      <c r="IMA16" s="2049"/>
      <c r="IMB16" s="2049"/>
      <c r="IMC16" s="2049"/>
      <c r="IMD16" s="2049"/>
      <c r="IME16" s="2049"/>
      <c r="IMF16" s="2049"/>
      <c r="IMG16" s="2049"/>
      <c r="IMH16" s="2049"/>
      <c r="IMI16" s="2049"/>
      <c r="IMJ16" s="2049"/>
      <c r="IMK16" s="2049"/>
      <c r="IML16" s="2049"/>
      <c r="IMM16" s="2049"/>
      <c r="IMN16" s="2049"/>
      <c r="IMO16" s="2049"/>
      <c r="IMP16" s="2049"/>
      <c r="IMQ16" s="2049"/>
      <c r="IMR16" s="2049"/>
      <c r="IMS16" s="2049"/>
      <c r="IMT16" s="2049"/>
      <c r="IMU16" s="2049"/>
      <c r="IMV16" s="2049"/>
      <c r="IMW16" s="2049"/>
      <c r="IMX16" s="2049"/>
      <c r="IMY16" s="2049"/>
      <c r="IMZ16" s="2049"/>
      <c r="INA16" s="2049"/>
      <c r="INB16" s="2049"/>
      <c r="INC16" s="2049"/>
      <c r="IND16" s="2049"/>
      <c r="INE16" s="2049"/>
      <c r="INF16" s="2049"/>
      <c r="ING16" s="2049"/>
      <c r="INH16" s="2049"/>
      <c r="INI16" s="2049"/>
      <c r="INJ16" s="2049"/>
      <c r="INK16" s="2049"/>
      <c r="INL16" s="2049"/>
      <c r="INM16" s="2049"/>
      <c r="INN16" s="2049"/>
      <c r="INO16" s="2049"/>
      <c r="INP16" s="2049"/>
      <c r="INQ16" s="2049"/>
      <c r="INR16" s="2049"/>
      <c r="INS16" s="2049"/>
      <c r="INT16" s="2049"/>
      <c r="INU16" s="2049"/>
      <c r="INV16" s="2049"/>
      <c r="INW16" s="2049"/>
      <c r="INX16" s="2049"/>
      <c r="INY16" s="2049"/>
      <c r="INZ16" s="2049"/>
      <c r="IOA16" s="2049"/>
      <c r="IOB16" s="2049"/>
      <c r="IOC16" s="2049"/>
      <c r="IOD16" s="2049"/>
      <c r="IOE16" s="2049"/>
      <c r="IOF16" s="2049"/>
      <c r="IOG16" s="2049"/>
      <c r="IOH16" s="2049"/>
      <c r="IOI16" s="2049"/>
      <c r="IOJ16" s="2049"/>
      <c r="IOK16" s="2049"/>
      <c r="IOL16" s="2049"/>
      <c r="IOM16" s="2049"/>
      <c r="ION16" s="2049"/>
      <c r="IOO16" s="2049"/>
      <c r="IOP16" s="2049"/>
      <c r="IOQ16" s="2049"/>
      <c r="IOR16" s="2049"/>
      <c r="IOS16" s="2049"/>
      <c r="IOT16" s="2049"/>
      <c r="IOU16" s="2049"/>
      <c r="IOV16" s="2049"/>
      <c r="IOW16" s="2049"/>
      <c r="IOX16" s="2049"/>
      <c r="IOY16" s="2049"/>
      <c r="IOZ16" s="2049"/>
      <c r="IPA16" s="2049"/>
      <c r="IPB16" s="2049"/>
      <c r="IPC16" s="2049"/>
      <c r="IPD16" s="2049"/>
      <c r="IPE16" s="2049"/>
      <c r="IPF16" s="2049"/>
      <c r="IPG16" s="2049"/>
      <c r="IPH16" s="2049"/>
      <c r="IPI16" s="2049"/>
      <c r="IPJ16" s="2049"/>
      <c r="IPK16" s="2049"/>
      <c r="IPL16" s="2049"/>
      <c r="IPM16" s="2049"/>
      <c r="IPN16" s="2049"/>
      <c r="IPO16" s="2049"/>
      <c r="IPP16" s="2049"/>
      <c r="IPQ16" s="2049"/>
      <c r="IPR16" s="2049"/>
      <c r="IPS16" s="2049"/>
      <c r="IPT16" s="2049"/>
      <c r="IPU16" s="2049"/>
      <c r="IPV16" s="2049"/>
      <c r="IPW16" s="2049"/>
      <c r="IPX16" s="2049"/>
      <c r="IPY16" s="2049"/>
      <c r="IPZ16" s="2049"/>
      <c r="IQA16" s="2049"/>
      <c r="IQB16" s="2049"/>
      <c r="IQC16" s="2049"/>
      <c r="IQD16" s="2049"/>
      <c r="IQE16" s="2049"/>
      <c r="IQF16" s="2049"/>
      <c r="IQG16" s="2049"/>
      <c r="IQH16" s="2049"/>
      <c r="IQI16" s="2049"/>
      <c r="IQJ16" s="2049"/>
      <c r="IQK16" s="2049"/>
      <c r="IQL16" s="2049"/>
      <c r="IQM16" s="2049"/>
      <c r="IQN16" s="2049"/>
      <c r="IQO16" s="2049"/>
      <c r="IQP16" s="2049"/>
      <c r="IQQ16" s="2049"/>
      <c r="IQR16" s="2049"/>
      <c r="IQS16" s="2049"/>
      <c r="IQT16" s="2049"/>
      <c r="IQU16" s="2049"/>
      <c r="IQV16" s="2049"/>
      <c r="IQW16" s="2049"/>
      <c r="IQX16" s="2049"/>
      <c r="IQY16" s="2049"/>
      <c r="IQZ16" s="2049"/>
      <c r="IRA16" s="2049"/>
      <c r="IRB16" s="2049"/>
      <c r="IRC16" s="2049"/>
      <c r="IRD16" s="2049"/>
      <c r="IRE16" s="2049"/>
      <c r="IRF16" s="2049"/>
      <c r="IRG16" s="2049"/>
      <c r="IRH16" s="2049"/>
      <c r="IRI16" s="2049"/>
      <c r="IRJ16" s="2049"/>
      <c r="IRK16" s="2049"/>
      <c r="IRL16" s="2049"/>
      <c r="IRM16" s="2049"/>
      <c r="IRN16" s="2049"/>
      <c r="IRO16" s="2049"/>
      <c r="IRP16" s="2049"/>
      <c r="IRQ16" s="2049"/>
      <c r="IRR16" s="2049"/>
      <c r="IRS16" s="2049"/>
      <c r="IRT16" s="2049"/>
      <c r="IRU16" s="2049"/>
      <c r="IRV16" s="2049"/>
      <c r="IRW16" s="2049"/>
      <c r="IRX16" s="2049"/>
      <c r="IRY16" s="2049"/>
      <c r="IRZ16" s="2049"/>
      <c r="ISA16" s="2049"/>
      <c r="ISB16" s="2049"/>
      <c r="ISC16" s="2049"/>
      <c r="ISD16" s="2049"/>
      <c r="ISE16" s="2049"/>
      <c r="ISF16" s="2049"/>
      <c r="ISG16" s="2049"/>
      <c r="ISH16" s="2049"/>
      <c r="ISI16" s="2049"/>
      <c r="ISJ16" s="2049"/>
      <c r="ISK16" s="2049"/>
      <c r="ISL16" s="2049"/>
      <c r="ISM16" s="2049"/>
      <c r="ISN16" s="2049"/>
      <c r="ISO16" s="2049"/>
      <c r="ISP16" s="2049"/>
      <c r="ISQ16" s="2049"/>
      <c r="ISR16" s="2049"/>
      <c r="ISS16" s="2049"/>
      <c r="IST16" s="2049"/>
      <c r="ISU16" s="2049"/>
      <c r="ISV16" s="2049"/>
      <c r="ISW16" s="2049"/>
      <c r="ISX16" s="2049"/>
      <c r="ISY16" s="2049"/>
      <c r="ISZ16" s="2049"/>
      <c r="ITA16" s="2049"/>
      <c r="ITB16" s="2049"/>
      <c r="ITC16" s="2049"/>
      <c r="ITD16" s="2049"/>
      <c r="ITE16" s="2049"/>
      <c r="ITF16" s="2049"/>
      <c r="ITG16" s="2049"/>
      <c r="ITH16" s="2049"/>
      <c r="ITI16" s="2049"/>
      <c r="ITJ16" s="2049"/>
      <c r="ITK16" s="2049"/>
      <c r="ITL16" s="2049"/>
      <c r="ITM16" s="2049"/>
      <c r="ITN16" s="2049"/>
      <c r="ITO16" s="2049"/>
      <c r="ITP16" s="2049"/>
      <c r="ITQ16" s="2049"/>
      <c r="ITR16" s="2049"/>
      <c r="ITS16" s="2049"/>
      <c r="ITT16" s="2049"/>
      <c r="ITU16" s="2049"/>
      <c r="ITV16" s="2049"/>
      <c r="ITW16" s="2049"/>
      <c r="ITX16" s="2049"/>
      <c r="ITY16" s="2049"/>
      <c r="ITZ16" s="2049"/>
      <c r="IUA16" s="2049"/>
      <c r="IUB16" s="2049"/>
      <c r="IUC16" s="2049"/>
      <c r="IUD16" s="2049"/>
      <c r="IUE16" s="2049"/>
      <c r="IUF16" s="2049"/>
      <c r="IUG16" s="2049"/>
      <c r="IUH16" s="2049"/>
      <c r="IUI16" s="2049"/>
      <c r="IUJ16" s="2049"/>
      <c r="IUK16" s="2049"/>
      <c r="IUL16" s="2049"/>
      <c r="IUM16" s="2049"/>
      <c r="IUN16" s="2049"/>
      <c r="IUO16" s="2049"/>
      <c r="IUP16" s="2049"/>
      <c r="IUQ16" s="2049"/>
      <c r="IUR16" s="2049"/>
      <c r="IUS16" s="2049"/>
      <c r="IUT16" s="2049"/>
      <c r="IUU16" s="2049"/>
      <c r="IUV16" s="2049"/>
      <c r="IUW16" s="2049"/>
      <c r="IUX16" s="2049"/>
      <c r="IUY16" s="2049"/>
      <c r="IUZ16" s="2049"/>
      <c r="IVA16" s="2049"/>
      <c r="IVB16" s="2049"/>
      <c r="IVC16" s="2049"/>
      <c r="IVD16" s="2049"/>
      <c r="IVE16" s="2049"/>
      <c r="IVF16" s="2049"/>
      <c r="IVG16" s="2049"/>
      <c r="IVH16" s="2049"/>
      <c r="IVI16" s="2049"/>
      <c r="IVJ16" s="2049"/>
      <c r="IVK16" s="2049"/>
      <c r="IVL16" s="2049"/>
      <c r="IVM16" s="2049"/>
      <c r="IVN16" s="2049"/>
      <c r="IVO16" s="2049"/>
      <c r="IVP16" s="2049"/>
      <c r="IVQ16" s="2049"/>
      <c r="IVR16" s="2049"/>
      <c r="IVS16" s="2049"/>
      <c r="IVT16" s="2049"/>
      <c r="IVU16" s="2049"/>
      <c r="IVV16" s="2049"/>
      <c r="IVW16" s="2049"/>
      <c r="IVX16" s="2049"/>
      <c r="IVY16" s="2049"/>
      <c r="IVZ16" s="2049"/>
      <c r="IWA16" s="2049"/>
      <c r="IWB16" s="2049"/>
      <c r="IWC16" s="2049"/>
      <c r="IWD16" s="2049"/>
      <c r="IWE16" s="2049"/>
      <c r="IWF16" s="2049"/>
      <c r="IWG16" s="2049"/>
      <c r="IWH16" s="2049"/>
      <c r="IWI16" s="2049"/>
      <c r="IWJ16" s="2049"/>
      <c r="IWK16" s="2049"/>
      <c r="IWL16" s="2049"/>
      <c r="IWM16" s="2049"/>
      <c r="IWN16" s="2049"/>
      <c r="IWO16" s="2049"/>
      <c r="IWP16" s="2049"/>
      <c r="IWQ16" s="2049"/>
      <c r="IWR16" s="2049"/>
      <c r="IWS16" s="2049"/>
      <c r="IWT16" s="2049"/>
      <c r="IWU16" s="2049"/>
      <c r="IWV16" s="2049"/>
      <c r="IWW16" s="2049"/>
      <c r="IWX16" s="2049"/>
      <c r="IWY16" s="2049"/>
      <c r="IWZ16" s="2049"/>
      <c r="IXA16" s="2049"/>
      <c r="IXB16" s="2049"/>
      <c r="IXC16" s="2049"/>
      <c r="IXD16" s="2049"/>
      <c r="IXE16" s="2049"/>
      <c r="IXF16" s="2049"/>
      <c r="IXG16" s="2049"/>
      <c r="IXH16" s="2049"/>
      <c r="IXI16" s="2049"/>
      <c r="IXJ16" s="2049"/>
      <c r="IXK16" s="2049"/>
      <c r="IXL16" s="2049"/>
      <c r="IXM16" s="2049"/>
      <c r="IXN16" s="2049"/>
      <c r="IXO16" s="2049"/>
      <c r="IXP16" s="2049"/>
      <c r="IXQ16" s="2049"/>
      <c r="IXR16" s="2049"/>
      <c r="IXS16" s="2049"/>
      <c r="IXT16" s="2049"/>
      <c r="IXU16" s="2049"/>
      <c r="IXV16" s="2049"/>
      <c r="IXW16" s="2049"/>
      <c r="IXX16" s="2049"/>
      <c r="IXY16" s="2049"/>
      <c r="IXZ16" s="2049"/>
      <c r="IYA16" s="2049"/>
      <c r="IYB16" s="2049"/>
      <c r="IYC16" s="2049"/>
      <c r="IYD16" s="2049"/>
      <c r="IYE16" s="2049"/>
      <c r="IYF16" s="2049"/>
      <c r="IYG16" s="2049"/>
      <c r="IYH16" s="2049"/>
      <c r="IYI16" s="2049"/>
      <c r="IYJ16" s="2049"/>
      <c r="IYK16" s="2049"/>
      <c r="IYL16" s="2049"/>
      <c r="IYM16" s="2049"/>
      <c r="IYN16" s="2049"/>
      <c r="IYO16" s="2049"/>
      <c r="IYP16" s="2049"/>
      <c r="IYQ16" s="2049"/>
      <c r="IYR16" s="2049"/>
      <c r="IYS16" s="2049"/>
      <c r="IYT16" s="2049"/>
      <c r="IYU16" s="2049"/>
      <c r="IYV16" s="2049"/>
      <c r="IYW16" s="2049"/>
      <c r="IYX16" s="2049"/>
      <c r="IYY16" s="2049"/>
      <c r="IYZ16" s="2049"/>
      <c r="IZA16" s="2049"/>
      <c r="IZB16" s="2049"/>
      <c r="IZC16" s="2049"/>
      <c r="IZD16" s="2049"/>
      <c r="IZE16" s="2049"/>
      <c r="IZF16" s="2049"/>
      <c r="IZG16" s="2049"/>
      <c r="IZH16" s="2049"/>
      <c r="IZI16" s="2049"/>
      <c r="IZJ16" s="2049"/>
      <c r="IZK16" s="2049"/>
      <c r="IZL16" s="2049"/>
      <c r="IZM16" s="2049"/>
      <c r="IZN16" s="2049"/>
      <c r="IZO16" s="2049"/>
      <c r="IZP16" s="2049"/>
      <c r="IZQ16" s="2049"/>
      <c r="IZR16" s="2049"/>
      <c r="IZS16" s="2049"/>
      <c r="IZT16" s="2049"/>
      <c r="IZU16" s="2049"/>
      <c r="IZV16" s="2049"/>
      <c r="IZW16" s="2049"/>
      <c r="IZX16" s="2049"/>
      <c r="IZY16" s="2049"/>
      <c r="IZZ16" s="2049"/>
      <c r="JAA16" s="2049"/>
      <c r="JAB16" s="2049"/>
      <c r="JAC16" s="2049"/>
      <c r="JAD16" s="2049"/>
      <c r="JAE16" s="2049"/>
      <c r="JAF16" s="2049"/>
      <c r="JAG16" s="2049"/>
      <c r="JAH16" s="2049"/>
      <c r="JAI16" s="2049"/>
      <c r="JAJ16" s="2049"/>
      <c r="JAK16" s="2049"/>
      <c r="JAL16" s="2049"/>
      <c r="JAM16" s="2049"/>
      <c r="JAN16" s="2049"/>
      <c r="JAO16" s="2049"/>
      <c r="JAP16" s="2049"/>
      <c r="JAQ16" s="2049"/>
      <c r="JAR16" s="2049"/>
      <c r="JAS16" s="2049"/>
      <c r="JAT16" s="2049"/>
      <c r="JAU16" s="2049"/>
      <c r="JAV16" s="2049"/>
      <c r="JAW16" s="2049"/>
      <c r="JAX16" s="2049"/>
      <c r="JAY16" s="2049"/>
      <c r="JAZ16" s="2049"/>
      <c r="JBA16" s="2049"/>
      <c r="JBB16" s="2049"/>
      <c r="JBC16" s="2049"/>
      <c r="JBD16" s="2049"/>
      <c r="JBE16" s="2049"/>
      <c r="JBF16" s="2049"/>
      <c r="JBG16" s="2049"/>
      <c r="JBH16" s="2049"/>
      <c r="JBI16" s="2049"/>
      <c r="JBJ16" s="2049"/>
      <c r="JBK16" s="2049"/>
      <c r="JBL16" s="2049"/>
      <c r="JBM16" s="2049"/>
      <c r="JBN16" s="2049"/>
      <c r="JBO16" s="2049"/>
      <c r="JBP16" s="2049"/>
      <c r="JBQ16" s="2049"/>
      <c r="JBR16" s="2049"/>
      <c r="JBS16" s="2049"/>
      <c r="JBT16" s="2049"/>
      <c r="JBU16" s="2049"/>
      <c r="JBV16" s="2049"/>
      <c r="JBW16" s="2049"/>
      <c r="JBX16" s="2049"/>
      <c r="JBY16" s="2049"/>
      <c r="JBZ16" s="2049"/>
      <c r="JCA16" s="2049"/>
      <c r="JCB16" s="2049"/>
      <c r="JCC16" s="2049"/>
      <c r="JCD16" s="2049"/>
      <c r="JCE16" s="2049"/>
      <c r="JCF16" s="2049"/>
      <c r="JCG16" s="2049"/>
      <c r="JCH16" s="2049"/>
      <c r="JCI16" s="2049"/>
      <c r="JCJ16" s="2049"/>
      <c r="JCK16" s="2049"/>
      <c r="JCL16" s="2049"/>
      <c r="JCM16" s="2049"/>
      <c r="JCN16" s="2049"/>
      <c r="JCO16" s="2049"/>
      <c r="JCP16" s="2049"/>
      <c r="JCQ16" s="2049"/>
      <c r="JCR16" s="2049"/>
      <c r="JCS16" s="2049"/>
      <c r="JCT16" s="2049"/>
      <c r="JCU16" s="2049"/>
      <c r="JCV16" s="2049"/>
      <c r="JCW16" s="2049"/>
      <c r="JCX16" s="2049"/>
      <c r="JCY16" s="2049"/>
      <c r="JCZ16" s="2049"/>
      <c r="JDA16" s="2049"/>
      <c r="JDB16" s="2049"/>
      <c r="JDC16" s="2049"/>
      <c r="JDD16" s="2049"/>
      <c r="JDE16" s="2049"/>
      <c r="JDF16" s="2049"/>
      <c r="JDG16" s="2049"/>
      <c r="JDH16" s="2049"/>
      <c r="JDI16" s="2049"/>
      <c r="JDJ16" s="2049"/>
      <c r="JDK16" s="2049"/>
      <c r="JDL16" s="2049"/>
      <c r="JDM16" s="2049"/>
      <c r="JDN16" s="2049"/>
      <c r="JDO16" s="2049"/>
      <c r="JDP16" s="2049"/>
      <c r="JDQ16" s="2049"/>
      <c r="JDR16" s="2049"/>
      <c r="JDS16" s="2049"/>
      <c r="JDT16" s="2049"/>
      <c r="JDU16" s="2049"/>
      <c r="JDV16" s="2049"/>
      <c r="JDW16" s="2049"/>
      <c r="JDX16" s="2049"/>
      <c r="JDY16" s="2049"/>
      <c r="JDZ16" s="2049"/>
      <c r="JEA16" s="2049"/>
      <c r="JEB16" s="2049"/>
      <c r="JEC16" s="2049"/>
      <c r="JED16" s="2049"/>
      <c r="JEE16" s="2049"/>
      <c r="JEF16" s="2049"/>
      <c r="JEG16" s="2049"/>
      <c r="JEH16" s="2049"/>
      <c r="JEI16" s="2049"/>
      <c r="JEJ16" s="2049"/>
      <c r="JEK16" s="2049"/>
      <c r="JEL16" s="2049"/>
      <c r="JEM16" s="2049"/>
      <c r="JEN16" s="2049"/>
      <c r="JEO16" s="2049"/>
      <c r="JEP16" s="2049"/>
      <c r="JEQ16" s="2049"/>
      <c r="JER16" s="2049"/>
      <c r="JES16" s="2049"/>
      <c r="JET16" s="2049"/>
      <c r="JEU16" s="2049"/>
      <c r="JEV16" s="2049"/>
      <c r="JEW16" s="2049"/>
      <c r="JEX16" s="2049"/>
      <c r="JEY16" s="2049"/>
      <c r="JEZ16" s="2049"/>
      <c r="JFA16" s="2049"/>
      <c r="JFB16" s="2049"/>
      <c r="JFC16" s="2049"/>
      <c r="JFD16" s="2049"/>
      <c r="JFE16" s="2049"/>
      <c r="JFF16" s="2049"/>
      <c r="JFG16" s="2049"/>
      <c r="JFH16" s="2049"/>
      <c r="JFI16" s="2049"/>
      <c r="JFJ16" s="2049"/>
      <c r="JFK16" s="2049"/>
      <c r="JFL16" s="2049"/>
      <c r="JFM16" s="2049"/>
      <c r="JFN16" s="2049"/>
      <c r="JFO16" s="2049"/>
      <c r="JFP16" s="2049"/>
      <c r="JFQ16" s="2049"/>
      <c r="JFR16" s="2049"/>
      <c r="JFS16" s="2049"/>
      <c r="JFT16" s="2049"/>
      <c r="JFU16" s="2049"/>
      <c r="JFV16" s="2049"/>
      <c r="JFW16" s="2049"/>
      <c r="JFX16" s="2049"/>
      <c r="JFY16" s="2049"/>
      <c r="JFZ16" s="2049"/>
      <c r="JGA16" s="2049"/>
      <c r="JGB16" s="2049"/>
      <c r="JGC16" s="2049"/>
      <c r="JGD16" s="2049"/>
      <c r="JGE16" s="2049"/>
      <c r="JGF16" s="2049"/>
      <c r="JGG16" s="2049"/>
      <c r="JGH16" s="2049"/>
      <c r="JGI16" s="2049"/>
      <c r="JGJ16" s="2049"/>
      <c r="JGK16" s="2049"/>
      <c r="JGL16" s="2049"/>
      <c r="JGM16" s="2049"/>
      <c r="JGN16" s="2049"/>
      <c r="JGO16" s="2049"/>
      <c r="JGP16" s="2049"/>
      <c r="JGQ16" s="2049"/>
      <c r="JGR16" s="2049"/>
      <c r="JGS16" s="2049"/>
      <c r="JGT16" s="2049"/>
      <c r="JGU16" s="2049"/>
      <c r="JGV16" s="2049"/>
      <c r="JGW16" s="2049"/>
      <c r="JGX16" s="2049"/>
      <c r="JGY16" s="2049"/>
      <c r="JGZ16" s="2049"/>
      <c r="JHA16" s="2049"/>
      <c r="JHB16" s="2049"/>
      <c r="JHC16" s="2049"/>
      <c r="JHD16" s="2049"/>
      <c r="JHE16" s="2049"/>
      <c r="JHF16" s="2049"/>
      <c r="JHG16" s="2049"/>
      <c r="JHH16" s="2049"/>
      <c r="JHI16" s="2049"/>
      <c r="JHJ16" s="2049"/>
      <c r="JHK16" s="2049"/>
      <c r="JHL16" s="2049"/>
      <c r="JHM16" s="2049"/>
      <c r="JHN16" s="2049"/>
      <c r="JHO16" s="2049"/>
      <c r="JHP16" s="2049"/>
      <c r="JHQ16" s="2049"/>
      <c r="JHR16" s="2049"/>
      <c r="JHS16" s="2049"/>
      <c r="JHT16" s="2049"/>
      <c r="JHU16" s="2049"/>
      <c r="JHV16" s="2049"/>
      <c r="JHW16" s="2049"/>
      <c r="JHX16" s="2049"/>
      <c r="JHY16" s="2049"/>
      <c r="JHZ16" s="2049"/>
      <c r="JIA16" s="2049"/>
      <c r="JIB16" s="2049"/>
      <c r="JIC16" s="2049"/>
      <c r="JID16" s="2049"/>
      <c r="JIE16" s="2049"/>
      <c r="JIF16" s="2049"/>
      <c r="JIG16" s="2049"/>
      <c r="JIH16" s="2049"/>
      <c r="JII16" s="2049"/>
      <c r="JIJ16" s="2049"/>
      <c r="JIK16" s="2049"/>
      <c r="JIL16" s="2049"/>
      <c r="JIM16" s="2049"/>
      <c r="JIN16" s="2049"/>
      <c r="JIO16" s="2049"/>
      <c r="JIP16" s="2049"/>
      <c r="JIQ16" s="2049"/>
      <c r="JIR16" s="2049"/>
      <c r="JIS16" s="2049"/>
      <c r="JIT16" s="2049"/>
      <c r="JIU16" s="2049"/>
      <c r="JIV16" s="2049"/>
      <c r="JIW16" s="2049"/>
      <c r="JIX16" s="2049"/>
      <c r="JIY16" s="2049"/>
      <c r="JIZ16" s="2049"/>
      <c r="JJA16" s="2049"/>
      <c r="JJB16" s="2049"/>
      <c r="JJC16" s="2049"/>
      <c r="JJD16" s="2049"/>
      <c r="JJE16" s="2049"/>
      <c r="JJF16" s="2049"/>
      <c r="JJG16" s="2049"/>
      <c r="JJH16" s="2049"/>
      <c r="JJI16" s="2049"/>
      <c r="JJJ16" s="2049"/>
      <c r="JJK16" s="2049"/>
      <c r="JJL16" s="2049"/>
      <c r="JJM16" s="2049"/>
      <c r="JJN16" s="2049"/>
      <c r="JJO16" s="2049"/>
      <c r="JJP16" s="2049"/>
      <c r="JJQ16" s="2049"/>
      <c r="JJR16" s="2049"/>
      <c r="JJS16" s="2049"/>
      <c r="JJT16" s="2049"/>
      <c r="JJU16" s="2049"/>
      <c r="JJV16" s="2049"/>
      <c r="JJW16" s="2049"/>
      <c r="JJX16" s="2049"/>
      <c r="JJY16" s="2049"/>
      <c r="JJZ16" s="2049"/>
      <c r="JKA16" s="2049"/>
      <c r="JKB16" s="2049"/>
      <c r="JKC16" s="2049"/>
      <c r="JKD16" s="2049"/>
      <c r="JKE16" s="2049"/>
      <c r="JKF16" s="2049"/>
      <c r="JKG16" s="2049"/>
      <c r="JKH16" s="2049"/>
      <c r="JKI16" s="2049"/>
      <c r="JKJ16" s="2049"/>
      <c r="JKK16" s="2049"/>
      <c r="JKL16" s="2049"/>
      <c r="JKM16" s="2049"/>
      <c r="JKN16" s="2049"/>
      <c r="JKO16" s="2049"/>
      <c r="JKP16" s="2049"/>
      <c r="JKQ16" s="2049"/>
      <c r="JKR16" s="2049"/>
      <c r="JKS16" s="2049"/>
      <c r="JKT16" s="2049"/>
      <c r="JKU16" s="2049"/>
      <c r="JKV16" s="2049"/>
      <c r="JKW16" s="2049"/>
      <c r="JKX16" s="2049"/>
      <c r="JKY16" s="2049"/>
      <c r="JKZ16" s="2049"/>
      <c r="JLA16" s="2049"/>
      <c r="JLB16" s="2049"/>
      <c r="JLC16" s="2049"/>
      <c r="JLD16" s="2049"/>
      <c r="JLE16" s="2049"/>
      <c r="JLF16" s="2049"/>
      <c r="JLG16" s="2049"/>
      <c r="JLH16" s="2049"/>
      <c r="JLI16" s="2049"/>
      <c r="JLJ16" s="2049"/>
      <c r="JLK16" s="2049"/>
      <c r="JLL16" s="2049"/>
      <c r="JLM16" s="2049"/>
      <c r="JLN16" s="2049"/>
      <c r="JLO16" s="2049"/>
      <c r="JLP16" s="2049"/>
      <c r="JLQ16" s="2049"/>
      <c r="JLR16" s="2049"/>
      <c r="JLS16" s="2049"/>
      <c r="JLT16" s="2049"/>
      <c r="JLU16" s="2049"/>
      <c r="JLV16" s="2049"/>
      <c r="JLW16" s="2049"/>
      <c r="JLX16" s="2049"/>
      <c r="JLY16" s="2049"/>
      <c r="JLZ16" s="2049"/>
      <c r="JMA16" s="2049"/>
      <c r="JMB16" s="2049"/>
      <c r="JMC16" s="2049"/>
      <c r="JMD16" s="2049"/>
      <c r="JME16" s="2049"/>
      <c r="JMF16" s="2049"/>
      <c r="JMG16" s="2049"/>
      <c r="JMH16" s="2049"/>
      <c r="JMI16" s="2049"/>
      <c r="JMJ16" s="2049"/>
      <c r="JMK16" s="2049"/>
      <c r="JML16" s="2049"/>
      <c r="JMM16" s="2049"/>
      <c r="JMN16" s="2049"/>
      <c r="JMO16" s="2049"/>
      <c r="JMP16" s="2049"/>
      <c r="JMQ16" s="2049"/>
      <c r="JMR16" s="2049"/>
      <c r="JMS16" s="2049"/>
      <c r="JMT16" s="2049"/>
      <c r="JMU16" s="2049"/>
      <c r="JMV16" s="2049"/>
      <c r="JMW16" s="2049"/>
      <c r="JMX16" s="2049"/>
      <c r="JMY16" s="2049"/>
      <c r="JMZ16" s="2049"/>
      <c r="JNA16" s="2049"/>
      <c r="JNB16" s="2049"/>
      <c r="JNC16" s="2049"/>
      <c r="JND16" s="2049"/>
      <c r="JNE16" s="2049"/>
      <c r="JNF16" s="2049"/>
      <c r="JNG16" s="2049"/>
      <c r="JNH16" s="2049"/>
      <c r="JNI16" s="2049"/>
      <c r="JNJ16" s="2049"/>
      <c r="JNK16" s="2049"/>
      <c r="JNL16" s="2049"/>
      <c r="JNM16" s="2049"/>
      <c r="JNN16" s="2049"/>
      <c r="JNO16" s="2049"/>
      <c r="JNP16" s="2049"/>
      <c r="JNQ16" s="2049"/>
      <c r="JNR16" s="2049"/>
      <c r="JNS16" s="2049"/>
      <c r="JNT16" s="2049"/>
      <c r="JNU16" s="2049"/>
      <c r="JNV16" s="2049"/>
      <c r="JNW16" s="2049"/>
      <c r="JNX16" s="2049"/>
      <c r="JNY16" s="2049"/>
      <c r="JNZ16" s="2049"/>
      <c r="JOA16" s="2049"/>
      <c r="JOB16" s="2049"/>
      <c r="JOC16" s="2049"/>
      <c r="JOD16" s="2049"/>
      <c r="JOE16" s="2049"/>
      <c r="JOF16" s="2049"/>
      <c r="JOG16" s="2049"/>
      <c r="JOH16" s="2049"/>
      <c r="JOI16" s="2049"/>
      <c r="JOJ16" s="2049"/>
      <c r="JOK16" s="2049"/>
      <c r="JOL16" s="2049"/>
      <c r="JOM16" s="2049"/>
      <c r="JON16" s="2049"/>
      <c r="JOO16" s="2049"/>
      <c r="JOP16" s="2049"/>
      <c r="JOQ16" s="2049"/>
      <c r="JOR16" s="2049"/>
      <c r="JOS16" s="2049"/>
      <c r="JOT16" s="2049"/>
      <c r="JOU16" s="2049"/>
      <c r="JOV16" s="2049"/>
      <c r="JOW16" s="2049"/>
      <c r="JOX16" s="2049"/>
      <c r="JOY16" s="2049"/>
      <c r="JOZ16" s="2049"/>
      <c r="JPA16" s="2049"/>
      <c r="JPB16" s="2049"/>
      <c r="JPC16" s="2049"/>
      <c r="JPD16" s="2049"/>
      <c r="JPE16" s="2049"/>
      <c r="JPF16" s="2049"/>
      <c r="JPG16" s="2049"/>
      <c r="JPH16" s="2049"/>
      <c r="JPI16" s="2049"/>
      <c r="JPJ16" s="2049"/>
      <c r="JPK16" s="2049"/>
      <c r="JPL16" s="2049"/>
      <c r="JPM16" s="2049"/>
      <c r="JPN16" s="2049"/>
      <c r="JPO16" s="2049"/>
      <c r="JPP16" s="2049"/>
      <c r="JPQ16" s="2049"/>
      <c r="JPR16" s="2049"/>
      <c r="JPS16" s="2049"/>
      <c r="JPT16" s="2049"/>
      <c r="JPU16" s="2049"/>
      <c r="JPV16" s="2049"/>
      <c r="JPW16" s="2049"/>
      <c r="JPX16" s="2049"/>
      <c r="JPY16" s="2049"/>
      <c r="JPZ16" s="2049"/>
      <c r="JQA16" s="2049"/>
      <c r="JQB16" s="2049"/>
      <c r="JQC16" s="2049"/>
      <c r="JQD16" s="2049"/>
      <c r="JQE16" s="2049"/>
      <c r="JQF16" s="2049"/>
      <c r="JQG16" s="2049"/>
      <c r="JQH16" s="2049"/>
      <c r="JQI16" s="2049"/>
      <c r="JQJ16" s="2049"/>
      <c r="JQK16" s="2049"/>
      <c r="JQL16" s="2049"/>
      <c r="JQM16" s="2049"/>
      <c r="JQN16" s="2049"/>
      <c r="JQO16" s="2049"/>
      <c r="JQP16" s="2049"/>
      <c r="JQQ16" s="2049"/>
      <c r="JQR16" s="2049"/>
      <c r="JQS16" s="2049"/>
      <c r="JQT16" s="2049"/>
      <c r="JQU16" s="2049"/>
      <c r="JQV16" s="2049"/>
      <c r="JQW16" s="2049"/>
      <c r="JQX16" s="2049"/>
      <c r="JQY16" s="2049"/>
      <c r="JQZ16" s="2049"/>
      <c r="JRA16" s="2049"/>
      <c r="JRB16" s="2049"/>
      <c r="JRC16" s="2049"/>
      <c r="JRD16" s="2049"/>
      <c r="JRE16" s="2049"/>
      <c r="JRF16" s="2049"/>
      <c r="JRG16" s="2049"/>
      <c r="JRH16" s="2049"/>
      <c r="JRI16" s="2049"/>
      <c r="JRJ16" s="2049"/>
      <c r="JRK16" s="2049"/>
      <c r="JRL16" s="2049"/>
      <c r="JRM16" s="2049"/>
      <c r="JRN16" s="2049"/>
      <c r="JRO16" s="2049"/>
      <c r="JRP16" s="2049"/>
      <c r="JRQ16" s="2049"/>
      <c r="JRR16" s="2049"/>
      <c r="JRS16" s="2049"/>
      <c r="JRT16" s="2049"/>
      <c r="JRU16" s="2049"/>
      <c r="JRV16" s="2049"/>
      <c r="JRW16" s="2049"/>
      <c r="JRX16" s="2049"/>
      <c r="JRY16" s="2049"/>
      <c r="JRZ16" s="2049"/>
      <c r="JSA16" s="2049"/>
      <c r="JSB16" s="2049"/>
      <c r="JSC16" s="2049"/>
      <c r="JSD16" s="2049"/>
      <c r="JSE16" s="2049"/>
      <c r="JSF16" s="2049"/>
      <c r="JSG16" s="2049"/>
      <c r="JSH16" s="2049"/>
      <c r="JSI16" s="2049"/>
      <c r="JSJ16" s="2049"/>
      <c r="JSK16" s="2049"/>
      <c r="JSL16" s="2049"/>
      <c r="JSM16" s="2049"/>
      <c r="JSN16" s="2049"/>
      <c r="JSO16" s="2049"/>
      <c r="JSP16" s="2049"/>
      <c r="JSQ16" s="2049"/>
      <c r="JSR16" s="2049"/>
      <c r="JSS16" s="2049"/>
      <c r="JST16" s="2049"/>
      <c r="JSU16" s="2049"/>
      <c r="JSV16" s="2049"/>
      <c r="JSW16" s="2049"/>
      <c r="JSX16" s="2049"/>
      <c r="JSY16" s="2049"/>
      <c r="JSZ16" s="2049"/>
      <c r="JTA16" s="2049"/>
      <c r="JTB16" s="2049"/>
      <c r="JTC16" s="2049"/>
      <c r="JTD16" s="2049"/>
      <c r="JTE16" s="2049"/>
      <c r="JTF16" s="2049"/>
      <c r="JTG16" s="2049"/>
      <c r="JTH16" s="2049"/>
      <c r="JTI16" s="2049"/>
      <c r="JTJ16" s="2049"/>
      <c r="JTK16" s="2049"/>
      <c r="JTL16" s="2049"/>
      <c r="JTM16" s="2049"/>
      <c r="JTN16" s="2049"/>
      <c r="JTO16" s="2049"/>
      <c r="JTP16" s="2049"/>
      <c r="JTQ16" s="2049"/>
      <c r="JTR16" s="2049"/>
      <c r="JTS16" s="2049"/>
      <c r="JTT16" s="2049"/>
      <c r="JTU16" s="2049"/>
      <c r="JTV16" s="2049"/>
      <c r="JTW16" s="2049"/>
      <c r="JTX16" s="2049"/>
      <c r="JTY16" s="2049"/>
      <c r="JTZ16" s="2049"/>
      <c r="JUA16" s="2049"/>
      <c r="JUB16" s="2049"/>
      <c r="JUC16" s="2049"/>
      <c r="JUD16" s="2049"/>
      <c r="JUE16" s="2049"/>
      <c r="JUF16" s="2049"/>
      <c r="JUG16" s="2049"/>
      <c r="JUH16" s="2049"/>
      <c r="JUI16" s="2049"/>
      <c r="JUJ16" s="2049"/>
      <c r="JUK16" s="2049"/>
      <c r="JUL16" s="2049"/>
      <c r="JUM16" s="2049"/>
      <c r="JUN16" s="2049"/>
      <c r="JUO16" s="2049"/>
      <c r="JUP16" s="2049"/>
      <c r="JUQ16" s="2049"/>
      <c r="JUR16" s="2049"/>
      <c r="JUS16" s="2049"/>
      <c r="JUT16" s="2049"/>
      <c r="JUU16" s="2049"/>
      <c r="JUV16" s="2049"/>
      <c r="JUW16" s="2049"/>
      <c r="JUX16" s="2049"/>
      <c r="JUY16" s="2049"/>
      <c r="JUZ16" s="2049"/>
      <c r="JVA16" s="2049"/>
      <c r="JVB16" s="2049"/>
      <c r="JVC16" s="2049"/>
      <c r="JVD16" s="2049"/>
      <c r="JVE16" s="2049"/>
      <c r="JVF16" s="2049"/>
      <c r="JVG16" s="2049"/>
      <c r="JVH16" s="2049"/>
      <c r="JVI16" s="2049"/>
      <c r="JVJ16" s="2049"/>
      <c r="JVK16" s="2049"/>
      <c r="JVL16" s="2049"/>
      <c r="JVM16" s="2049"/>
      <c r="JVN16" s="2049"/>
      <c r="JVO16" s="2049"/>
      <c r="JVP16" s="2049"/>
      <c r="JVQ16" s="2049"/>
      <c r="JVR16" s="2049"/>
      <c r="JVS16" s="2049"/>
      <c r="JVT16" s="2049"/>
      <c r="JVU16" s="2049"/>
      <c r="JVV16" s="2049"/>
      <c r="JVW16" s="2049"/>
      <c r="JVX16" s="2049"/>
      <c r="JVY16" s="2049"/>
      <c r="JVZ16" s="2049"/>
      <c r="JWA16" s="2049"/>
      <c r="JWB16" s="2049"/>
      <c r="JWC16" s="2049"/>
      <c r="JWD16" s="2049"/>
      <c r="JWE16" s="2049"/>
      <c r="JWF16" s="2049"/>
      <c r="JWG16" s="2049"/>
      <c r="JWH16" s="2049"/>
      <c r="JWI16" s="2049"/>
      <c r="JWJ16" s="2049"/>
      <c r="JWK16" s="2049"/>
      <c r="JWL16" s="2049"/>
      <c r="JWM16" s="2049"/>
      <c r="JWN16" s="2049"/>
      <c r="JWO16" s="2049"/>
      <c r="JWP16" s="2049"/>
      <c r="JWQ16" s="2049"/>
      <c r="JWR16" s="2049"/>
      <c r="JWS16" s="2049"/>
      <c r="JWT16" s="2049"/>
      <c r="JWU16" s="2049"/>
      <c r="JWV16" s="2049"/>
      <c r="JWW16" s="2049"/>
      <c r="JWX16" s="2049"/>
      <c r="JWY16" s="2049"/>
      <c r="JWZ16" s="2049"/>
      <c r="JXA16" s="2049"/>
      <c r="JXB16" s="2049"/>
      <c r="JXC16" s="2049"/>
      <c r="JXD16" s="2049"/>
      <c r="JXE16" s="2049"/>
      <c r="JXF16" s="2049"/>
      <c r="JXG16" s="2049"/>
      <c r="JXH16" s="2049"/>
      <c r="JXI16" s="2049"/>
      <c r="JXJ16" s="2049"/>
      <c r="JXK16" s="2049"/>
      <c r="JXL16" s="2049"/>
      <c r="JXM16" s="2049"/>
      <c r="JXN16" s="2049"/>
      <c r="JXO16" s="2049"/>
      <c r="JXP16" s="2049"/>
      <c r="JXQ16" s="2049"/>
      <c r="JXR16" s="2049"/>
      <c r="JXS16" s="2049"/>
      <c r="JXT16" s="2049"/>
      <c r="JXU16" s="2049"/>
      <c r="JXV16" s="2049"/>
      <c r="JXW16" s="2049"/>
      <c r="JXX16" s="2049"/>
      <c r="JXY16" s="2049"/>
      <c r="JXZ16" s="2049"/>
      <c r="JYA16" s="2049"/>
      <c r="JYB16" s="2049"/>
      <c r="JYC16" s="2049"/>
      <c r="JYD16" s="2049"/>
      <c r="JYE16" s="2049"/>
      <c r="JYF16" s="2049"/>
      <c r="JYG16" s="2049"/>
      <c r="JYH16" s="2049"/>
      <c r="JYI16" s="2049"/>
      <c r="JYJ16" s="2049"/>
      <c r="JYK16" s="2049"/>
      <c r="JYL16" s="2049"/>
      <c r="JYM16" s="2049"/>
      <c r="JYN16" s="2049"/>
      <c r="JYO16" s="2049"/>
      <c r="JYP16" s="2049"/>
      <c r="JYQ16" s="2049"/>
      <c r="JYR16" s="2049"/>
      <c r="JYS16" s="2049"/>
      <c r="JYT16" s="2049"/>
      <c r="JYU16" s="2049"/>
      <c r="JYV16" s="2049"/>
      <c r="JYW16" s="2049"/>
      <c r="JYX16" s="2049"/>
      <c r="JYY16" s="2049"/>
      <c r="JYZ16" s="2049"/>
      <c r="JZA16" s="2049"/>
      <c r="JZB16" s="2049"/>
      <c r="JZC16" s="2049"/>
      <c r="JZD16" s="2049"/>
      <c r="JZE16" s="2049"/>
      <c r="JZF16" s="2049"/>
      <c r="JZG16" s="2049"/>
      <c r="JZH16" s="2049"/>
      <c r="JZI16" s="2049"/>
      <c r="JZJ16" s="2049"/>
      <c r="JZK16" s="2049"/>
      <c r="JZL16" s="2049"/>
      <c r="JZM16" s="2049"/>
      <c r="JZN16" s="2049"/>
      <c r="JZO16" s="2049"/>
      <c r="JZP16" s="2049"/>
      <c r="JZQ16" s="2049"/>
      <c r="JZR16" s="2049"/>
      <c r="JZS16" s="2049"/>
      <c r="JZT16" s="2049"/>
      <c r="JZU16" s="2049"/>
      <c r="JZV16" s="2049"/>
      <c r="JZW16" s="2049"/>
      <c r="JZX16" s="2049"/>
      <c r="JZY16" s="2049"/>
      <c r="JZZ16" s="2049"/>
      <c r="KAA16" s="2049"/>
      <c r="KAB16" s="2049"/>
      <c r="KAC16" s="2049"/>
      <c r="KAD16" s="2049"/>
      <c r="KAE16" s="2049"/>
      <c r="KAF16" s="2049"/>
      <c r="KAG16" s="2049"/>
      <c r="KAH16" s="2049"/>
      <c r="KAI16" s="2049"/>
      <c r="KAJ16" s="2049"/>
      <c r="KAK16" s="2049"/>
      <c r="KAL16" s="2049"/>
      <c r="KAM16" s="2049"/>
      <c r="KAN16" s="2049"/>
      <c r="KAO16" s="2049"/>
      <c r="KAP16" s="2049"/>
      <c r="KAQ16" s="2049"/>
      <c r="KAR16" s="2049"/>
      <c r="KAS16" s="2049"/>
      <c r="KAT16" s="2049"/>
      <c r="KAU16" s="2049"/>
      <c r="KAV16" s="2049"/>
      <c r="KAW16" s="2049"/>
      <c r="KAX16" s="2049"/>
      <c r="KAY16" s="2049"/>
      <c r="KAZ16" s="2049"/>
      <c r="KBA16" s="2049"/>
      <c r="KBB16" s="2049"/>
      <c r="KBC16" s="2049"/>
      <c r="KBD16" s="2049"/>
      <c r="KBE16" s="2049"/>
      <c r="KBF16" s="2049"/>
      <c r="KBG16" s="2049"/>
      <c r="KBH16" s="2049"/>
      <c r="KBI16" s="2049"/>
      <c r="KBJ16" s="2049"/>
      <c r="KBK16" s="2049"/>
      <c r="KBL16" s="2049"/>
      <c r="KBM16" s="2049"/>
      <c r="KBN16" s="2049"/>
      <c r="KBO16" s="2049"/>
      <c r="KBP16" s="2049"/>
      <c r="KBQ16" s="2049"/>
      <c r="KBR16" s="2049"/>
      <c r="KBS16" s="2049"/>
      <c r="KBT16" s="2049"/>
      <c r="KBU16" s="2049"/>
      <c r="KBV16" s="2049"/>
      <c r="KBW16" s="2049"/>
      <c r="KBX16" s="2049"/>
      <c r="KBY16" s="2049"/>
      <c r="KBZ16" s="2049"/>
      <c r="KCA16" s="2049"/>
      <c r="KCB16" s="2049"/>
      <c r="KCC16" s="2049"/>
      <c r="KCD16" s="2049"/>
      <c r="KCE16" s="2049"/>
      <c r="KCF16" s="2049"/>
      <c r="KCG16" s="2049"/>
      <c r="KCH16" s="2049"/>
      <c r="KCI16" s="2049"/>
      <c r="KCJ16" s="2049"/>
      <c r="KCK16" s="2049"/>
      <c r="KCL16" s="2049"/>
      <c r="KCM16" s="2049"/>
      <c r="KCN16" s="2049"/>
      <c r="KCO16" s="2049"/>
      <c r="KCP16" s="2049"/>
      <c r="KCQ16" s="2049"/>
      <c r="KCR16" s="2049"/>
      <c r="KCS16" s="2049"/>
      <c r="KCT16" s="2049"/>
      <c r="KCU16" s="2049"/>
      <c r="KCV16" s="2049"/>
      <c r="KCW16" s="2049"/>
      <c r="KCX16" s="2049"/>
      <c r="KCY16" s="2049"/>
      <c r="KCZ16" s="2049"/>
      <c r="KDA16" s="2049"/>
      <c r="KDB16" s="2049"/>
      <c r="KDC16" s="2049"/>
      <c r="KDD16" s="2049"/>
      <c r="KDE16" s="2049"/>
      <c r="KDF16" s="2049"/>
      <c r="KDG16" s="2049"/>
      <c r="KDH16" s="2049"/>
      <c r="KDI16" s="2049"/>
      <c r="KDJ16" s="2049"/>
      <c r="KDK16" s="2049"/>
      <c r="KDL16" s="2049"/>
      <c r="KDM16" s="2049"/>
      <c r="KDN16" s="2049"/>
      <c r="KDO16" s="2049"/>
      <c r="KDP16" s="2049"/>
      <c r="KDQ16" s="2049"/>
      <c r="KDR16" s="2049"/>
      <c r="KDS16" s="2049"/>
      <c r="KDT16" s="2049"/>
      <c r="KDU16" s="2049"/>
      <c r="KDV16" s="2049"/>
      <c r="KDW16" s="2049"/>
      <c r="KDX16" s="2049"/>
      <c r="KDY16" s="2049"/>
      <c r="KDZ16" s="2049"/>
      <c r="KEA16" s="2049"/>
      <c r="KEB16" s="2049"/>
      <c r="KEC16" s="2049"/>
      <c r="KED16" s="2049"/>
      <c r="KEE16" s="2049"/>
      <c r="KEF16" s="2049"/>
      <c r="KEG16" s="2049"/>
      <c r="KEH16" s="2049"/>
      <c r="KEI16" s="2049"/>
      <c r="KEJ16" s="2049"/>
      <c r="KEK16" s="2049"/>
      <c r="KEL16" s="2049"/>
      <c r="KEM16" s="2049"/>
      <c r="KEN16" s="2049"/>
      <c r="KEO16" s="2049"/>
      <c r="KEP16" s="2049"/>
      <c r="KEQ16" s="2049"/>
      <c r="KER16" s="2049"/>
      <c r="KES16" s="2049"/>
      <c r="KET16" s="2049"/>
      <c r="KEU16" s="2049"/>
      <c r="KEV16" s="2049"/>
      <c r="KEW16" s="2049"/>
      <c r="KEX16" s="2049"/>
      <c r="KEY16" s="2049"/>
      <c r="KEZ16" s="2049"/>
      <c r="KFA16" s="2049"/>
      <c r="KFB16" s="2049"/>
      <c r="KFC16" s="2049"/>
      <c r="KFD16" s="2049"/>
      <c r="KFE16" s="2049"/>
      <c r="KFF16" s="2049"/>
      <c r="KFG16" s="2049"/>
      <c r="KFH16" s="2049"/>
      <c r="KFI16" s="2049"/>
      <c r="KFJ16" s="2049"/>
      <c r="KFK16" s="2049"/>
      <c r="KFL16" s="2049"/>
      <c r="KFM16" s="2049"/>
      <c r="KFN16" s="2049"/>
      <c r="KFO16" s="2049"/>
      <c r="KFP16" s="2049"/>
      <c r="KFQ16" s="2049"/>
      <c r="KFR16" s="2049"/>
      <c r="KFS16" s="2049"/>
      <c r="KFT16" s="2049"/>
      <c r="KFU16" s="2049"/>
      <c r="KFV16" s="2049"/>
      <c r="KFW16" s="2049"/>
      <c r="KFX16" s="2049"/>
      <c r="KFY16" s="2049"/>
      <c r="KFZ16" s="2049"/>
      <c r="KGA16" s="2049"/>
      <c r="KGB16" s="2049"/>
      <c r="KGC16" s="2049"/>
      <c r="KGD16" s="2049"/>
      <c r="KGE16" s="2049"/>
      <c r="KGF16" s="2049"/>
      <c r="KGG16" s="2049"/>
      <c r="KGH16" s="2049"/>
      <c r="KGI16" s="2049"/>
      <c r="KGJ16" s="2049"/>
      <c r="KGK16" s="2049"/>
      <c r="KGL16" s="2049"/>
      <c r="KGM16" s="2049"/>
      <c r="KGN16" s="2049"/>
      <c r="KGO16" s="2049"/>
      <c r="KGP16" s="2049"/>
      <c r="KGQ16" s="2049"/>
      <c r="KGR16" s="2049"/>
      <c r="KGS16" s="2049"/>
      <c r="KGT16" s="2049"/>
      <c r="KGU16" s="2049"/>
      <c r="KGV16" s="2049"/>
      <c r="KGW16" s="2049"/>
      <c r="KGX16" s="2049"/>
      <c r="KGY16" s="2049"/>
      <c r="KGZ16" s="2049"/>
      <c r="KHA16" s="2049"/>
      <c r="KHB16" s="2049"/>
      <c r="KHC16" s="2049"/>
      <c r="KHD16" s="2049"/>
      <c r="KHE16" s="2049"/>
      <c r="KHF16" s="2049"/>
      <c r="KHG16" s="2049"/>
      <c r="KHH16" s="2049"/>
      <c r="KHI16" s="2049"/>
      <c r="KHJ16" s="2049"/>
      <c r="KHK16" s="2049"/>
      <c r="KHL16" s="2049"/>
      <c r="KHM16" s="2049"/>
      <c r="KHN16" s="2049"/>
      <c r="KHO16" s="2049"/>
      <c r="KHP16" s="2049"/>
      <c r="KHQ16" s="2049"/>
      <c r="KHR16" s="2049"/>
      <c r="KHS16" s="2049"/>
      <c r="KHT16" s="2049"/>
      <c r="KHU16" s="2049"/>
      <c r="KHV16" s="2049"/>
      <c r="KHW16" s="2049"/>
      <c r="KHX16" s="2049"/>
      <c r="KHY16" s="2049"/>
      <c r="KHZ16" s="2049"/>
      <c r="KIA16" s="2049"/>
      <c r="KIB16" s="2049"/>
      <c r="KIC16" s="2049"/>
      <c r="KID16" s="2049"/>
      <c r="KIE16" s="2049"/>
      <c r="KIF16" s="2049"/>
      <c r="KIG16" s="2049"/>
      <c r="KIH16" s="2049"/>
      <c r="KII16" s="2049"/>
      <c r="KIJ16" s="2049"/>
      <c r="KIK16" s="2049"/>
      <c r="KIL16" s="2049"/>
      <c r="KIM16" s="2049"/>
      <c r="KIN16" s="2049"/>
      <c r="KIO16" s="2049"/>
      <c r="KIP16" s="2049"/>
      <c r="KIQ16" s="2049"/>
      <c r="KIR16" s="2049"/>
      <c r="KIS16" s="2049"/>
      <c r="KIT16" s="2049"/>
      <c r="KIU16" s="2049"/>
      <c r="KIV16" s="2049"/>
      <c r="KIW16" s="2049"/>
      <c r="KIX16" s="2049"/>
      <c r="KIY16" s="2049"/>
      <c r="KIZ16" s="2049"/>
      <c r="KJA16" s="2049"/>
      <c r="KJB16" s="2049"/>
      <c r="KJC16" s="2049"/>
      <c r="KJD16" s="2049"/>
      <c r="KJE16" s="2049"/>
      <c r="KJF16" s="2049"/>
      <c r="KJG16" s="2049"/>
      <c r="KJH16" s="2049"/>
      <c r="KJI16" s="2049"/>
      <c r="KJJ16" s="2049"/>
      <c r="KJK16" s="2049"/>
      <c r="KJL16" s="2049"/>
      <c r="KJM16" s="2049"/>
      <c r="KJN16" s="2049"/>
      <c r="KJO16" s="2049"/>
      <c r="KJP16" s="2049"/>
      <c r="KJQ16" s="2049"/>
      <c r="KJR16" s="2049"/>
      <c r="KJS16" s="2049"/>
      <c r="KJT16" s="2049"/>
      <c r="KJU16" s="2049"/>
      <c r="KJV16" s="2049"/>
      <c r="KJW16" s="2049"/>
      <c r="KJX16" s="2049"/>
      <c r="KJY16" s="2049"/>
      <c r="KJZ16" s="2049"/>
      <c r="KKA16" s="2049"/>
      <c r="KKB16" s="2049"/>
      <c r="KKC16" s="2049"/>
      <c r="KKD16" s="2049"/>
      <c r="KKE16" s="2049"/>
      <c r="KKF16" s="2049"/>
      <c r="KKG16" s="2049"/>
      <c r="KKH16" s="2049"/>
      <c r="KKI16" s="2049"/>
      <c r="KKJ16" s="2049"/>
      <c r="KKK16" s="2049"/>
      <c r="KKL16" s="2049"/>
      <c r="KKM16" s="2049"/>
      <c r="KKN16" s="2049"/>
      <c r="KKO16" s="2049"/>
      <c r="KKP16" s="2049"/>
      <c r="KKQ16" s="2049"/>
      <c r="KKR16" s="2049"/>
      <c r="KKS16" s="2049"/>
      <c r="KKT16" s="2049"/>
      <c r="KKU16" s="2049"/>
      <c r="KKV16" s="2049"/>
      <c r="KKW16" s="2049"/>
      <c r="KKX16" s="2049"/>
      <c r="KKY16" s="2049"/>
      <c r="KKZ16" s="2049"/>
      <c r="KLA16" s="2049"/>
      <c r="KLB16" s="2049"/>
      <c r="KLC16" s="2049"/>
      <c r="KLD16" s="2049"/>
      <c r="KLE16" s="2049"/>
      <c r="KLF16" s="2049"/>
      <c r="KLG16" s="2049"/>
      <c r="KLH16" s="2049"/>
      <c r="KLI16" s="2049"/>
      <c r="KLJ16" s="2049"/>
      <c r="KLK16" s="2049"/>
      <c r="KLL16" s="2049"/>
      <c r="KLM16" s="2049"/>
      <c r="KLN16" s="2049"/>
      <c r="KLO16" s="2049"/>
      <c r="KLP16" s="2049"/>
      <c r="KLQ16" s="2049"/>
      <c r="KLR16" s="2049"/>
      <c r="KLS16" s="2049"/>
      <c r="KLT16" s="2049"/>
      <c r="KLU16" s="2049"/>
      <c r="KLV16" s="2049"/>
      <c r="KLW16" s="2049"/>
      <c r="KLX16" s="2049"/>
      <c r="KLY16" s="2049"/>
      <c r="KLZ16" s="2049"/>
      <c r="KMA16" s="2049"/>
      <c r="KMB16" s="2049"/>
      <c r="KMC16" s="2049"/>
      <c r="KMD16" s="2049"/>
      <c r="KME16" s="2049"/>
      <c r="KMF16" s="2049"/>
      <c r="KMG16" s="2049"/>
      <c r="KMH16" s="2049"/>
      <c r="KMI16" s="2049"/>
      <c r="KMJ16" s="2049"/>
      <c r="KMK16" s="2049"/>
      <c r="KML16" s="2049"/>
      <c r="KMM16" s="2049"/>
      <c r="KMN16" s="2049"/>
      <c r="KMO16" s="2049"/>
      <c r="KMP16" s="2049"/>
      <c r="KMQ16" s="2049"/>
      <c r="KMR16" s="2049"/>
      <c r="KMS16" s="2049"/>
      <c r="KMT16" s="2049"/>
      <c r="KMU16" s="2049"/>
      <c r="KMV16" s="2049"/>
      <c r="KMW16" s="2049"/>
      <c r="KMX16" s="2049"/>
      <c r="KMY16" s="2049"/>
      <c r="KMZ16" s="2049"/>
      <c r="KNA16" s="2049"/>
      <c r="KNB16" s="2049"/>
      <c r="KNC16" s="2049"/>
      <c r="KND16" s="2049"/>
      <c r="KNE16" s="2049"/>
      <c r="KNF16" s="2049"/>
      <c r="KNG16" s="2049"/>
      <c r="KNH16" s="2049"/>
      <c r="KNI16" s="2049"/>
      <c r="KNJ16" s="2049"/>
      <c r="KNK16" s="2049"/>
      <c r="KNL16" s="2049"/>
      <c r="KNM16" s="2049"/>
      <c r="KNN16" s="2049"/>
      <c r="KNO16" s="2049"/>
      <c r="KNP16" s="2049"/>
      <c r="KNQ16" s="2049"/>
      <c r="KNR16" s="2049"/>
      <c r="KNS16" s="2049"/>
      <c r="KNT16" s="2049"/>
      <c r="KNU16" s="2049"/>
      <c r="KNV16" s="2049"/>
      <c r="KNW16" s="2049"/>
      <c r="KNX16" s="2049"/>
      <c r="KNY16" s="2049"/>
      <c r="KNZ16" s="2049"/>
      <c r="KOA16" s="2049"/>
      <c r="KOB16" s="2049"/>
      <c r="KOC16" s="2049"/>
      <c r="KOD16" s="2049"/>
      <c r="KOE16" s="2049"/>
      <c r="KOF16" s="2049"/>
      <c r="KOG16" s="2049"/>
      <c r="KOH16" s="2049"/>
      <c r="KOI16" s="2049"/>
      <c r="KOJ16" s="2049"/>
      <c r="KOK16" s="2049"/>
      <c r="KOL16" s="2049"/>
      <c r="KOM16" s="2049"/>
      <c r="KON16" s="2049"/>
      <c r="KOO16" s="2049"/>
      <c r="KOP16" s="2049"/>
      <c r="KOQ16" s="2049"/>
      <c r="KOR16" s="2049"/>
      <c r="KOS16" s="2049"/>
      <c r="KOT16" s="2049"/>
      <c r="KOU16" s="2049"/>
      <c r="KOV16" s="2049"/>
      <c r="KOW16" s="2049"/>
      <c r="KOX16" s="2049"/>
      <c r="KOY16" s="2049"/>
      <c r="KOZ16" s="2049"/>
      <c r="KPA16" s="2049"/>
      <c r="KPB16" s="2049"/>
      <c r="KPC16" s="2049"/>
      <c r="KPD16" s="2049"/>
      <c r="KPE16" s="2049"/>
      <c r="KPF16" s="2049"/>
      <c r="KPG16" s="2049"/>
      <c r="KPH16" s="2049"/>
      <c r="KPI16" s="2049"/>
      <c r="KPJ16" s="2049"/>
      <c r="KPK16" s="2049"/>
      <c r="KPL16" s="2049"/>
      <c r="KPM16" s="2049"/>
      <c r="KPN16" s="2049"/>
      <c r="KPO16" s="2049"/>
      <c r="KPP16" s="2049"/>
      <c r="KPQ16" s="2049"/>
      <c r="KPR16" s="2049"/>
      <c r="KPS16" s="2049"/>
      <c r="KPT16" s="2049"/>
      <c r="KPU16" s="2049"/>
      <c r="KPV16" s="2049"/>
      <c r="KPW16" s="2049"/>
      <c r="KPX16" s="2049"/>
      <c r="KPY16" s="2049"/>
      <c r="KPZ16" s="2049"/>
      <c r="KQA16" s="2049"/>
      <c r="KQB16" s="2049"/>
      <c r="KQC16" s="2049"/>
      <c r="KQD16" s="2049"/>
      <c r="KQE16" s="2049"/>
      <c r="KQF16" s="2049"/>
      <c r="KQG16" s="2049"/>
      <c r="KQH16" s="2049"/>
      <c r="KQI16" s="2049"/>
      <c r="KQJ16" s="2049"/>
      <c r="KQK16" s="2049"/>
      <c r="KQL16" s="2049"/>
      <c r="KQM16" s="2049"/>
      <c r="KQN16" s="2049"/>
      <c r="KQO16" s="2049"/>
      <c r="KQP16" s="2049"/>
      <c r="KQQ16" s="2049"/>
      <c r="KQR16" s="2049"/>
      <c r="KQS16" s="2049"/>
      <c r="KQT16" s="2049"/>
      <c r="KQU16" s="2049"/>
      <c r="KQV16" s="2049"/>
      <c r="KQW16" s="2049"/>
      <c r="KQX16" s="2049"/>
      <c r="KQY16" s="2049"/>
      <c r="KQZ16" s="2049"/>
      <c r="KRA16" s="2049"/>
      <c r="KRB16" s="2049"/>
      <c r="KRC16" s="2049"/>
      <c r="KRD16" s="2049"/>
      <c r="KRE16" s="2049"/>
      <c r="KRF16" s="2049"/>
      <c r="KRG16" s="2049"/>
      <c r="KRH16" s="2049"/>
      <c r="KRI16" s="2049"/>
      <c r="KRJ16" s="2049"/>
      <c r="KRK16" s="2049"/>
      <c r="KRL16" s="2049"/>
      <c r="KRM16" s="2049"/>
      <c r="KRN16" s="2049"/>
      <c r="KRO16" s="2049"/>
      <c r="KRP16" s="2049"/>
      <c r="KRQ16" s="2049"/>
      <c r="KRR16" s="2049"/>
      <c r="KRS16" s="2049"/>
      <c r="KRT16" s="2049"/>
      <c r="KRU16" s="2049"/>
      <c r="KRV16" s="2049"/>
      <c r="KRW16" s="2049"/>
      <c r="KRX16" s="2049"/>
      <c r="KRY16" s="2049"/>
      <c r="KRZ16" s="2049"/>
      <c r="KSA16" s="2049"/>
      <c r="KSB16" s="2049"/>
      <c r="KSC16" s="2049"/>
      <c r="KSD16" s="2049"/>
      <c r="KSE16" s="2049"/>
      <c r="KSF16" s="2049"/>
      <c r="KSG16" s="2049"/>
      <c r="KSH16" s="2049"/>
      <c r="KSI16" s="2049"/>
      <c r="KSJ16" s="2049"/>
      <c r="KSK16" s="2049"/>
      <c r="KSL16" s="2049"/>
      <c r="KSM16" s="2049"/>
      <c r="KSN16" s="2049"/>
      <c r="KSO16" s="2049"/>
      <c r="KSP16" s="2049"/>
      <c r="KSQ16" s="2049"/>
      <c r="KSR16" s="2049"/>
      <c r="KSS16" s="2049"/>
      <c r="KST16" s="2049"/>
      <c r="KSU16" s="2049"/>
      <c r="KSV16" s="2049"/>
      <c r="KSW16" s="2049"/>
      <c r="KSX16" s="2049"/>
      <c r="KSY16" s="2049"/>
      <c r="KSZ16" s="2049"/>
      <c r="KTA16" s="2049"/>
      <c r="KTB16" s="2049"/>
      <c r="KTC16" s="2049"/>
      <c r="KTD16" s="2049"/>
      <c r="KTE16" s="2049"/>
      <c r="KTF16" s="2049"/>
      <c r="KTG16" s="2049"/>
      <c r="KTH16" s="2049"/>
      <c r="KTI16" s="2049"/>
      <c r="KTJ16" s="2049"/>
      <c r="KTK16" s="2049"/>
      <c r="KTL16" s="2049"/>
      <c r="KTM16" s="2049"/>
      <c r="KTN16" s="2049"/>
      <c r="KTO16" s="2049"/>
      <c r="KTP16" s="2049"/>
      <c r="KTQ16" s="2049"/>
      <c r="KTR16" s="2049"/>
      <c r="KTS16" s="2049"/>
      <c r="KTT16" s="2049"/>
      <c r="KTU16" s="2049"/>
      <c r="KTV16" s="2049"/>
      <c r="KTW16" s="2049"/>
      <c r="KTX16" s="2049"/>
      <c r="KTY16" s="2049"/>
      <c r="KTZ16" s="2049"/>
      <c r="KUA16" s="2049"/>
      <c r="KUB16" s="2049"/>
      <c r="KUC16" s="2049"/>
      <c r="KUD16" s="2049"/>
      <c r="KUE16" s="2049"/>
      <c r="KUF16" s="2049"/>
      <c r="KUG16" s="2049"/>
      <c r="KUH16" s="2049"/>
      <c r="KUI16" s="2049"/>
      <c r="KUJ16" s="2049"/>
      <c r="KUK16" s="2049"/>
      <c r="KUL16" s="2049"/>
      <c r="KUM16" s="2049"/>
      <c r="KUN16" s="2049"/>
      <c r="KUO16" s="2049"/>
      <c r="KUP16" s="2049"/>
      <c r="KUQ16" s="2049"/>
      <c r="KUR16" s="2049"/>
      <c r="KUS16" s="2049"/>
      <c r="KUT16" s="2049"/>
      <c r="KUU16" s="2049"/>
      <c r="KUV16" s="2049"/>
      <c r="KUW16" s="2049"/>
      <c r="KUX16" s="2049"/>
      <c r="KUY16" s="2049"/>
      <c r="KUZ16" s="2049"/>
      <c r="KVA16" s="2049"/>
      <c r="KVB16" s="2049"/>
      <c r="KVC16" s="2049"/>
      <c r="KVD16" s="2049"/>
      <c r="KVE16" s="2049"/>
      <c r="KVF16" s="2049"/>
      <c r="KVG16" s="2049"/>
      <c r="KVH16" s="2049"/>
      <c r="KVI16" s="2049"/>
      <c r="KVJ16" s="2049"/>
      <c r="KVK16" s="2049"/>
      <c r="KVL16" s="2049"/>
      <c r="KVM16" s="2049"/>
      <c r="KVN16" s="2049"/>
      <c r="KVO16" s="2049"/>
      <c r="KVP16" s="2049"/>
      <c r="KVQ16" s="2049"/>
      <c r="KVR16" s="2049"/>
      <c r="KVS16" s="2049"/>
      <c r="KVT16" s="2049"/>
      <c r="KVU16" s="2049"/>
      <c r="KVV16" s="2049"/>
      <c r="KVW16" s="2049"/>
      <c r="KVX16" s="2049"/>
      <c r="KVY16" s="2049"/>
      <c r="KVZ16" s="2049"/>
      <c r="KWA16" s="2049"/>
      <c r="KWB16" s="2049"/>
      <c r="KWC16" s="2049"/>
      <c r="KWD16" s="2049"/>
      <c r="KWE16" s="2049"/>
      <c r="KWF16" s="2049"/>
      <c r="KWG16" s="2049"/>
      <c r="KWH16" s="2049"/>
      <c r="KWI16" s="2049"/>
      <c r="KWJ16" s="2049"/>
      <c r="KWK16" s="2049"/>
      <c r="KWL16" s="2049"/>
      <c r="KWM16" s="2049"/>
      <c r="KWN16" s="2049"/>
      <c r="KWO16" s="2049"/>
      <c r="KWP16" s="2049"/>
      <c r="KWQ16" s="2049"/>
      <c r="KWR16" s="2049"/>
      <c r="KWS16" s="2049"/>
      <c r="KWT16" s="2049"/>
      <c r="KWU16" s="2049"/>
      <c r="KWV16" s="2049"/>
      <c r="KWW16" s="2049"/>
      <c r="KWX16" s="2049"/>
      <c r="KWY16" s="2049"/>
      <c r="KWZ16" s="2049"/>
      <c r="KXA16" s="2049"/>
      <c r="KXB16" s="2049"/>
      <c r="KXC16" s="2049"/>
      <c r="KXD16" s="2049"/>
      <c r="KXE16" s="2049"/>
      <c r="KXF16" s="2049"/>
      <c r="KXG16" s="2049"/>
      <c r="KXH16" s="2049"/>
      <c r="KXI16" s="2049"/>
      <c r="KXJ16" s="2049"/>
      <c r="KXK16" s="2049"/>
      <c r="KXL16" s="2049"/>
      <c r="KXM16" s="2049"/>
      <c r="KXN16" s="2049"/>
      <c r="KXO16" s="2049"/>
      <c r="KXP16" s="2049"/>
      <c r="KXQ16" s="2049"/>
      <c r="KXR16" s="2049"/>
      <c r="KXS16" s="2049"/>
      <c r="KXT16" s="2049"/>
      <c r="KXU16" s="2049"/>
      <c r="KXV16" s="2049"/>
      <c r="KXW16" s="2049"/>
      <c r="KXX16" s="2049"/>
      <c r="KXY16" s="2049"/>
      <c r="KXZ16" s="2049"/>
      <c r="KYA16" s="2049"/>
      <c r="KYB16" s="2049"/>
      <c r="KYC16" s="2049"/>
      <c r="KYD16" s="2049"/>
      <c r="KYE16" s="2049"/>
      <c r="KYF16" s="2049"/>
      <c r="KYG16" s="2049"/>
      <c r="KYH16" s="2049"/>
      <c r="KYI16" s="2049"/>
      <c r="KYJ16" s="2049"/>
      <c r="KYK16" s="2049"/>
      <c r="KYL16" s="2049"/>
      <c r="KYM16" s="2049"/>
      <c r="KYN16" s="2049"/>
      <c r="KYO16" s="2049"/>
      <c r="KYP16" s="2049"/>
      <c r="KYQ16" s="2049"/>
      <c r="KYR16" s="2049"/>
      <c r="KYS16" s="2049"/>
      <c r="KYT16" s="2049"/>
      <c r="KYU16" s="2049"/>
      <c r="KYV16" s="2049"/>
      <c r="KYW16" s="2049"/>
      <c r="KYX16" s="2049"/>
      <c r="KYY16" s="2049"/>
      <c r="KYZ16" s="2049"/>
      <c r="KZA16" s="2049"/>
      <c r="KZB16" s="2049"/>
      <c r="KZC16" s="2049"/>
      <c r="KZD16" s="2049"/>
      <c r="KZE16" s="2049"/>
      <c r="KZF16" s="2049"/>
      <c r="KZG16" s="2049"/>
      <c r="KZH16" s="2049"/>
      <c r="KZI16" s="2049"/>
      <c r="KZJ16" s="2049"/>
      <c r="KZK16" s="2049"/>
      <c r="KZL16" s="2049"/>
      <c r="KZM16" s="2049"/>
      <c r="KZN16" s="2049"/>
      <c r="KZO16" s="2049"/>
      <c r="KZP16" s="2049"/>
      <c r="KZQ16" s="2049"/>
      <c r="KZR16" s="2049"/>
      <c r="KZS16" s="2049"/>
      <c r="KZT16" s="2049"/>
      <c r="KZU16" s="2049"/>
      <c r="KZV16" s="2049"/>
      <c r="KZW16" s="2049"/>
      <c r="KZX16" s="2049"/>
      <c r="KZY16" s="2049"/>
      <c r="KZZ16" s="2049"/>
      <c r="LAA16" s="2049"/>
      <c r="LAB16" s="2049"/>
      <c r="LAC16" s="2049"/>
      <c r="LAD16" s="2049"/>
      <c r="LAE16" s="2049"/>
      <c r="LAF16" s="2049"/>
      <c r="LAG16" s="2049"/>
      <c r="LAH16" s="2049"/>
      <c r="LAI16" s="2049"/>
      <c r="LAJ16" s="2049"/>
      <c r="LAK16" s="2049"/>
      <c r="LAL16" s="2049"/>
      <c r="LAM16" s="2049"/>
      <c r="LAN16" s="2049"/>
      <c r="LAO16" s="2049"/>
      <c r="LAP16" s="2049"/>
      <c r="LAQ16" s="2049"/>
      <c r="LAR16" s="2049"/>
      <c r="LAS16" s="2049"/>
      <c r="LAT16" s="2049"/>
      <c r="LAU16" s="2049"/>
      <c r="LAV16" s="2049"/>
      <c r="LAW16" s="2049"/>
      <c r="LAX16" s="2049"/>
      <c r="LAY16" s="2049"/>
      <c r="LAZ16" s="2049"/>
      <c r="LBA16" s="2049"/>
      <c r="LBB16" s="2049"/>
      <c r="LBC16" s="2049"/>
      <c r="LBD16" s="2049"/>
      <c r="LBE16" s="2049"/>
      <c r="LBF16" s="2049"/>
      <c r="LBG16" s="2049"/>
      <c r="LBH16" s="2049"/>
      <c r="LBI16" s="2049"/>
      <c r="LBJ16" s="2049"/>
      <c r="LBK16" s="2049"/>
      <c r="LBL16" s="2049"/>
      <c r="LBM16" s="2049"/>
      <c r="LBN16" s="2049"/>
      <c r="LBO16" s="2049"/>
      <c r="LBP16" s="2049"/>
      <c r="LBQ16" s="2049"/>
      <c r="LBR16" s="2049"/>
      <c r="LBS16" s="2049"/>
      <c r="LBT16" s="2049"/>
      <c r="LBU16" s="2049"/>
      <c r="LBV16" s="2049"/>
      <c r="LBW16" s="2049"/>
      <c r="LBX16" s="2049"/>
      <c r="LBY16" s="2049"/>
      <c r="LBZ16" s="2049"/>
      <c r="LCA16" s="2049"/>
      <c r="LCB16" s="2049"/>
      <c r="LCC16" s="2049"/>
      <c r="LCD16" s="2049"/>
      <c r="LCE16" s="2049"/>
      <c r="LCF16" s="2049"/>
      <c r="LCG16" s="2049"/>
      <c r="LCH16" s="2049"/>
      <c r="LCI16" s="2049"/>
      <c r="LCJ16" s="2049"/>
      <c r="LCK16" s="2049"/>
      <c r="LCL16" s="2049"/>
      <c r="LCM16" s="2049"/>
      <c r="LCN16" s="2049"/>
      <c r="LCO16" s="2049"/>
      <c r="LCP16" s="2049"/>
      <c r="LCQ16" s="2049"/>
      <c r="LCR16" s="2049"/>
      <c r="LCS16" s="2049"/>
      <c r="LCT16" s="2049"/>
      <c r="LCU16" s="2049"/>
      <c r="LCV16" s="2049"/>
      <c r="LCW16" s="2049"/>
      <c r="LCX16" s="2049"/>
      <c r="LCY16" s="2049"/>
      <c r="LCZ16" s="2049"/>
      <c r="LDA16" s="2049"/>
      <c r="LDB16" s="2049"/>
      <c r="LDC16" s="2049"/>
      <c r="LDD16" s="2049"/>
      <c r="LDE16" s="2049"/>
      <c r="LDF16" s="2049"/>
      <c r="LDG16" s="2049"/>
      <c r="LDH16" s="2049"/>
      <c r="LDI16" s="2049"/>
      <c r="LDJ16" s="2049"/>
      <c r="LDK16" s="2049"/>
      <c r="LDL16" s="2049"/>
      <c r="LDM16" s="2049"/>
      <c r="LDN16" s="2049"/>
      <c r="LDO16" s="2049"/>
      <c r="LDP16" s="2049"/>
      <c r="LDQ16" s="2049"/>
      <c r="LDR16" s="2049"/>
      <c r="LDS16" s="2049"/>
      <c r="LDT16" s="2049"/>
      <c r="LDU16" s="2049"/>
      <c r="LDV16" s="2049"/>
      <c r="LDW16" s="2049"/>
      <c r="LDX16" s="2049"/>
      <c r="LDY16" s="2049"/>
      <c r="LDZ16" s="2049"/>
      <c r="LEA16" s="2049"/>
      <c r="LEB16" s="2049"/>
      <c r="LEC16" s="2049"/>
      <c r="LED16" s="2049"/>
      <c r="LEE16" s="2049"/>
      <c r="LEF16" s="2049"/>
      <c r="LEG16" s="2049"/>
      <c r="LEH16" s="2049"/>
      <c r="LEI16" s="2049"/>
      <c r="LEJ16" s="2049"/>
      <c r="LEK16" s="2049"/>
      <c r="LEL16" s="2049"/>
      <c r="LEM16" s="2049"/>
      <c r="LEN16" s="2049"/>
      <c r="LEO16" s="2049"/>
      <c r="LEP16" s="2049"/>
      <c r="LEQ16" s="2049"/>
      <c r="LER16" s="2049"/>
      <c r="LES16" s="2049"/>
      <c r="LET16" s="2049"/>
      <c r="LEU16" s="2049"/>
      <c r="LEV16" s="2049"/>
      <c r="LEW16" s="2049"/>
      <c r="LEX16" s="2049"/>
      <c r="LEY16" s="2049"/>
      <c r="LEZ16" s="2049"/>
      <c r="LFA16" s="2049"/>
      <c r="LFB16" s="2049"/>
      <c r="LFC16" s="2049"/>
      <c r="LFD16" s="2049"/>
      <c r="LFE16" s="2049"/>
      <c r="LFF16" s="2049"/>
      <c r="LFG16" s="2049"/>
      <c r="LFH16" s="2049"/>
      <c r="LFI16" s="2049"/>
      <c r="LFJ16" s="2049"/>
      <c r="LFK16" s="2049"/>
      <c r="LFL16" s="2049"/>
      <c r="LFM16" s="2049"/>
      <c r="LFN16" s="2049"/>
      <c r="LFO16" s="2049"/>
      <c r="LFP16" s="2049"/>
      <c r="LFQ16" s="2049"/>
      <c r="LFR16" s="2049"/>
      <c r="LFS16" s="2049"/>
      <c r="LFT16" s="2049"/>
      <c r="LFU16" s="2049"/>
      <c r="LFV16" s="2049"/>
      <c r="LFW16" s="2049"/>
      <c r="LFX16" s="2049"/>
      <c r="LFY16" s="2049"/>
      <c r="LFZ16" s="2049"/>
      <c r="LGA16" s="2049"/>
      <c r="LGB16" s="2049"/>
      <c r="LGC16" s="2049"/>
      <c r="LGD16" s="2049"/>
      <c r="LGE16" s="2049"/>
      <c r="LGF16" s="2049"/>
      <c r="LGG16" s="2049"/>
      <c r="LGH16" s="2049"/>
      <c r="LGI16" s="2049"/>
      <c r="LGJ16" s="2049"/>
      <c r="LGK16" s="2049"/>
      <c r="LGL16" s="2049"/>
      <c r="LGM16" s="2049"/>
      <c r="LGN16" s="2049"/>
      <c r="LGO16" s="2049"/>
      <c r="LGP16" s="2049"/>
      <c r="LGQ16" s="2049"/>
      <c r="LGR16" s="2049"/>
      <c r="LGS16" s="2049"/>
      <c r="LGT16" s="2049"/>
      <c r="LGU16" s="2049"/>
      <c r="LGV16" s="2049"/>
      <c r="LGW16" s="2049"/>
      <c r="LGX16" s="2049"/>
      <c r="LGY16" s="2049"/>
      <c r="LGZ16" s="2049"/>
      <c r="LHA16" s="2049"/>
      <c r="LHB16" s="2049"/>
      <c r="LHC16" s="2049"/>
      <c r="LHD16" s="2049"/>
      <c r="LHE16" s="2049"/>
      <c r="LHF16" s="2049"/>
      <c r="LHG16" s="2049"/>
      <c r="LHH16" s="2049"/>
      <c r="LHI16" s="2049"/>
      <c r="LHJ16" s="2049"/>
      <c r="LHK16" s="2049"/>
      <c r="LHL16" s="2049"/>
      <c r="LHM16" s="2049"/>
      <c r="LHN16" s="2049"/>
      <c r="LHO16" s="2049"/>
      <c r="LHP16" s="2049"/>
      <c r="LHQ16" s="2049"/>
      <c r="LHR16" s="2049"/>
      <c r="LHS16" s="2049"/>
      <c r="LHT16" s="2049"/>
      <c r="LHU16" s="2049"/>
      <c r="LHV16" s="2049"/>
      <c r="LHW16" s="2049"/>
      <c r="LHX16" s="2049"/>
      <c r="LHY16" s="2049"/>
      <c r="LHZ16" s="2049"/>
      <c r="LIA16" s="2049"/>
      <c r="LIB16" s="2049"/>
      <c r="LIC16" s="2049"/>
      <c r="LID16" s="2049"/>
      <c r="LIE16" s="2049"/>
      <c r="LIF16" s="2049"/>
      <c r="LIG16" s="2049"/>
      <c r="LIH16" s="2049"/>
      <c r="LII16" s="2049"/>
      <c r="LIJ16" s="2049"/>
      <c r="LIK16" s="2049"/>
      <c r="LIL16" s="2049"/>
      <c r="LIM16" s="2049"/>
      <c r="LIN16" s="2049"/>
      <c r="LIO16" s="2049"/>
      <c r="LIP16" s="2049"/>
      <c r="LIQ16" s="2049"/>
      <c r="LIR16" s="2049"/>
      <c r="LIS16" s="2049"/>
      <c r="LIT16" s="2049"/>
      <c r="LIU16" s="2049"/>
      <c r="LIV16" s="2049"/>
      <c r="LIW16" s="2049"/>
      <c r="LIX16" s="2049"/>
      <c r="LIY16" s="2049"/>
      <c r="LIZ16" s="2049"/>
      <c r="LJA16" s="2049"/>
      <c r="LJB16" s="2049"/>
      <c r="LJC16" s="2049"/>
      <c r="LJD16" s="2049"/>
      <c r="LJE16" s="2049"/>
      <c r="LJF16" s="2049"/>
      <c r="LJG16" s="2049"/>
      <c r="LJH16" s="2049"/>
      <c r="LJI16" s="2049"/>
      <c r="LJJ16" s="2049"/>
      <c r="LJK16" s="2049"/>
      <c r="LJL16" s="2049"/>
      <c r="LJM16" s="2049"/>
      <c r="LJN16" s="2049"/>
      <c r="LJO16" s="2049"/>
      <c r="LJP16" s="2049"/>
      <c r="LJQ16" s="2049"/>
      <c r="LJR16" s="2049"/>
      <c r="LJS16" s="2049"/>
      <c r="LJT16" s="2049"/>
      <c r="LJU16" s="2049"/>
      <c r="LJV16" s="2049"/>
      <c r="LJW16" s="2049"/>
      <c r="LJX16" s="2049"/>
      <c r="LJY16" s="2049"/>
      <c r="LJZ16" s="2049"/>
      <c r="LKA16" s="2049"/>
      <c r="LKB16" s="2049"/>
      <c r="LKC16" s="2049"/>
      <c r="LKD16" s="2049"/>
      <c r="LKE16" s="2049"/>
      <c r="LKF16" s="2049"/>
      <c r="LKG16" s="2049"/>
      <c r="LKH16" s="2049"/>
      <c r="LKI16" s="2049"/>
      <c r="LKJ16" s="2049"/>
      <c r="LKK16" s="2049"/>
      <c r="LKL16" s="2049"/>
      <c r="LKM16" s="2049"/>
      <c r="LKN16" s="2049"/>
      <c r="LKO16" s="2049"/>
      <c r="LKP16" s="2049"/>
      <c r="LKQ16" s="2049"/>
      <c r="LKR16" s="2049"/>
      <c r="LKS16" s="2049"/>
      <c r="LKT16" s="2049"/>
      <c r="LKU16" s="2049"/>
      <c r="LKV16" s="2049"/>
      <c r="LKW16" s="2049"/>
      <c r="LKX16" s="2049"/>
      <c r="LKY16" s="2049"/>
      <c r="LKZ16" s="2049"/>
      <c r="LLA16" s="2049"/>
      <c r="LLB16" s="2049"/>
      <c r="LLC16" s="2049"/>
      <c r="LLD16" s="2049"/>
      <c r="LLE16" s="2049"/>
      <c r="LLF16" s="2049"/>
      <c r="LLG16" s="2049"/>
      <c r="LLH16" s="2049"/>
      <c r="LLI16" s="2049"/>
      <c r="LLJ16" s="2049"/>
      <c r="LLK16" s="2049"/>
      <c r="LLL16" s="2049"/>
      <c r="LLM16" s="2049"/>
      <c r="LLN16" s="2049"/>
      <c r="LLO16" s="2049"/>
      <c r="LLP16" s="2049"/>
      <c r="LLQ16" s="2049"/>
      <c r="LLR16" s="2049"/>
      <c r="LLS16" s="2049"/>
      <c r="LLT16" s="2049"/>
      <c r="LLU16" s="2049"/>
      <c r="LLV16" s="2049"/>
      <c r="LLW16" s="2049"/>
      <c r="LLX16" s="2049"/>
      <c r="LLY16" s="2049"/>
      <c r="LLZ16" s="2049"/>
      <c r="LMA16" s="2049"/>
      <c r="LMB16" s="2049"/>
      <c r="LMC16" s="2049"/>
      <c r="LMD16" s="2049"/>
      <c r="LME16" s="2049"/>
      <c r="LMF16" s="2049"/>
      <c r="LMG16" s="2049"/>
      <c r="LMH16" s="2049"/>
      <c r="LMI16" s="2049"/>
      <c r="LMJ16" s="2049"/>
      <c r="LMK16" s="2049"/>
      <c r="LML16" s="2049"/>
      <c r="LMM16" s="2049"/>
      <c r="LMN16" s="2049"/>
      <c r="LMO16" s="2049"/>
      <c r="LMP16" s="2049"/>
      <c r="LMQ16" s="2049"/>
      <c r="LMR16" s="2049"/>
      <c r="LMS16" s="2049"/>
      <c r="LMT16" s="2049"/>
      <c r="LMU16" s="2049"/>
      <c r="LMV16" s="2049"/>
      <c r="LMW16" s="2049"/>
      <c r="LMX16" s="2049"/>
      <c r="LMY16" s="2049"/>
      <c r="LMZ16" s="2049"/>
      <c r="LNA16" s="2049"/>
      <c r="LNB16" s="2049"/>
      <c r="LNC16" s="2049"/>
      <c r="LND16" s="2049"/>
      <c r="LNE16" s="2049"/>
      <c r="LNF16" s="2049"/>
      <c r="LNG16" s="2049"/>
      <c r="LNH16" s="2049"/>
      <c r="LNI16" s="2049"/>
      <c r="LNJ16" s="2049"/>
      <c r="LNK16" s="2049"/>
      <c r="LNL16" s="2049"/>
      <c r="LNM16" s="2049"/>
      <c r="LNN16" s="2049"/>
      <c r="LNO16" s="2049"/>
      <c r="LNP16" s="2049"/>
      <c r="LNQ16" s="2049"/>
      <c r="LNR16" s="2049"/>
      <c r="LNS16" s="2049"/>
      <c r="LNT16" s="2049"/>
      <c r="LNU16" s="2049"/>
      <c r="LNV16" s="2049"/>
      <c r="LNW16" s="2049"/>
      <c r="LNX16" s="2049"/>
      <c r="LNY16" s="2049"/>
      <c r="LNZ16" s="2049"/>
      <c r="LOA16" s="2049"/>
      <c r="LOB16" s="2049"/>
      <c r="LOC16" s="2049"/>
      <c r="LOD16" s="2049"/>
      <c r="LOE16" s="2049"/>
      <c r="LOF16" s="2049"/>
      <c r="LOG16" s="2049"/>
      <c r="LOH16" s="2049"/>
      <c r="LOI16" s="2049"/>
      <c r="LOJ16" s="2049"/>
      <c r="LOK16" s="2049"/>
      <c r="LOL16" s="2049"/>
      <c r="LOM16" s="2049"/>
      <c r="LON16" s="2049"/>
      <c r="LOO16" s="2049"/>
      <c r="LOP16" s="2049"/>
      <c r="LOQ16" s="2049"/>
      <c r="LOR16" s="2049"/>
      <c r="LOS16" s="2049"/>
      <c r="LOT16" s="2049"/>
      <c r="LOU16" s="2049"/>
      <c r="LOV16" s="2049"/>
      <c r="LOW16" s="2049"/>
      <c r="LOX16" s="2049"/>
      <c r="LOY16" s="2049"/>
      <c r="LOZ16" s="2049"/>
      <c r="LPA16" s="2049"/>
      <c r="LPB16" s="2049"/>
      <c r="LPC16" s="2049"/>
      <c r="LPD16" s="2049"/>
      <c r="LPE16" s="2049"/>
      <c r="LPF16" s="2049"/>
      <c r="LPG16" s="2049"/>
      <c r="LPH16" s="2049"/>
      <c r="LPI16" s="2049"/>
      <c r="LPJ16" s="2049"/>
      <c r="LPK16" s="2049"/>
      <c r="LPL16" s="2049"/>
      <c r="LPM16" s="2049"/>
      <c r="LPN16" s="2049"/>
      <c r="LPO16" s="2049"/>
      <c r="LPP16" s="2049"/>
      <c r="LPQ16" s="2049"/>
      <c r="LPR16" s="2049"/>
      <c r="LPS16" s="2049"/>
      <c r="LPT16" s="2049"/>
      <c r="LPU16" s="2049"/>
      <c r="LPV16" s="2049"/>
      <c r="LPW16" s="2049"/>
      <c r="LPX16" s="2049"/>
      <c r="LPY16" s="2049"/>
      <c r="LPZ16" s="2049"/>
      <c r="LQA16" s="2049"/>
      <c r="LQB16" s="2049"/>
      <c r="LQC16" s="2049"/>
      <c r="LQD16" s="2049"/>
      <c r="LQE16" s="2049"/>
      <c r="LQF16" s="2049"/>
      <c r="LQG16" s="2049"/>
      <c r="LQH16" s="2049"/>
      <c r="LQI16" s="2049"/>
      <c r="LQJ16" s="2049"/>
      <c r="LQK16" s="2049"/>
      <c r="LQL16" s="2049"/>
      <c r="LQM16" s="2049"/>
      <c r="LQN16" s="2049"/>
      <c r="LQO16" s="2049"/>
      <c r="LQP16" s="2049"/>
      <c r="LQQ16" s="2049"/>
      <c r="LQR16" s="2049"/>
      <c r="LQS16" s="2049"/>
      <c r="LQT16" s="2049"/>
      <c r="LQU16" s="2049"/>
      <c r="LQV16" s="2049"/>
      <c r="LQW16" s="2049"/>
      <c r="LQX16" s="2049"/>
      <c r="LQY16" s="2049"/>
      <c r="LQZ16" s="2049"/>
      <c r="LRA16" s="2049"/>
      <c r="LRB16" s="2049"/>
      <c r="LRC16" s="2049"/>
      <c r="LRD16" s="2049"/>
      <c r="LRE16" s="2049"/>
      <c r="LRF16" s="2049"/>
      <c r="LRG16" s="2049"/>
      <c r="LRH16" s="2049"/>
      <c r="LRI16" s="2049"/>
      <c r="LRJ16" s="2049"/>
      <c r="LRK16" s="2049"/>
      <c r="LRL16" s="2049"/>
      <c r="LRM16" s="2049"/>
      <c r="LRN16" s="2049"/>
      <c r="LRO16" s="2049"/>
      <c r="LRP16" s="2049"/>
      <c r="LRQ16" s="2049"/>
      <c r="LRR16" s="2049"/>
      <c r="LRS16" s="2049"/>
      <c r="LRT16" s="2049"/>
      <c r="LRU16" s="2049"/>
      <c r="LRV16" s="2049"/>
      <c r="LRW16" s="2049"/>
      <c r="LRX16" s="2049"/>
      <c r="LRY16" s="2049"/>
      <c r="LRZ16" s="2049"/>
      <c r="LSA16" s="2049"/>
      <c r="LSB16" s="2049"/>
      <c r="LSC16" s="2049"/>
      <c r="LSD16" s="2049"/>
      <c r="LSE16" s="2049"/>
      <c r="LSF16" s="2049"/>
      <c r="LSG16" s="2049"/>
      <c r="LSH16" s="2049"/>
      <c r="LSI16" s="2049"/>
      <c r="LSJ16" s="2049"/>
      <c r="LSK16" s="2049"/>
      <c r="LSL16" s="2049"/>
      <c r="LSM16" s="2049"/>
      <c r="LSN16" s="2049"/>
      <c r="LSO16" s="2049"/>
      <c r="LSP16" s="2049"/>
      <c r="LSQ16" s="2049"/>
      <c r="LSR16" s="2049"/>
      <c r="LSS16" s="2049"/>
      <c r="LST16" s="2049"/>
      <c r="LSU16" s="2049"/>
      <c r="LSV16" s="2049"/>
      <c r="LSW16" s="2049"/>
      <c r="LSX16" s="2049"/>
      <c r="LSY16" s="2049"/>
      <c r="LSZ16" s="2049"/>
      <c r="LTA16" s="2049"/>
      <c r="LTB16" s="2049"/>
      <c r="LTC16" s="2049"/>
      <c r="LTD16" s="2049"/>
      <c r="LTE16" s="2049"/>
      <c r="LTF16" s="2049"/>
      <c r="LTG16" s="2049"/>
      <c r="LTH16" s="2049"/>
      <c r="LTI16" s="2049"/>
      <c r="LTJ16" s="2049"/>
      <c r="LTK16" s="2049"/>
      <c r="LTL16" s="2049"/>
      <c r="LTM16" s="2049"/>
      <c r="LTN16" s="2049"/>
      <c r="LTO16" s="2049"/>
      <c r="LTP16" s="2049"/>
      <c r="LTQ16" s="2049"/>
      <c r="LTR16" s="2049"/>
      <c r="LTS16" s="2049"/>
      <c r="LTT16" s="2049"/>
      <c r="LTU16" s="2049"/>
      <c r="LTV16" s="2049"/>
      <c r="LTW16" s="2049"/>
      <c r="LTX16" s="2049"/>
      <c r="LTY16" s="2049"/>
      <c r="LTZ16" s="2049"/>
      <c r="LUA16" s="2049"/>
      <c r="LUB16" s="2049"/>
      <c r="LUC16" s="2049"/>
      <c r="LUD16" s="2049"/>
      <c r="LUE16" s="2049"/>
      <c r="LUF16" s="2049"/>
      <c r="LUG16" s="2049"/>
      <c r="LUH16" s="2049"/>
      <c r="LUI16" s="2049"/>
      <c r="LUJ16" s="2049"/>
      <c r="LUK16" s="2049"/>
      <c r="LUL16" s="2049"/>
      <c r="LUM16" s="2049"/>
      <c r="LUN16" s="2049"/>
      <c r="LUO16" s="2049"/>
      <c r="LUP16" s="2049"/>
      <c r="LUQ16" s="2049"/>
      <c r="LUR16" s="2049"/>
      <c r="LUS16" s="2049"/>
      <c r="LUT16" s="2049"/>
      <c r="LUU16" s="2049"/>
      <c r="LUV16" s="2049"/>
      <c r="LUW16" s="2049"/>
      <c r="LUX16" s="2049"/>
      <c r="LUY16" s="2049"/>
      <c r="LUZ16" s="2049"/>
      <c r="LVA16" s="2049"/>
      <c r="LVB16" s="2049"/>
      <c r="LVC16" s="2049"/>
      <c r="LVD16" s="2049"/>
      <c r="LVE16" s="2049"/>
      <c r="LVF16" s="2049"/>
      <c r="LVG16" s="2049"/>
      <c r="LVH16" s="2049"/>
      <c r="LVI16" s="2049"/>
      <c r="LVJ16" s="2049"/>
      <c r="LVK16" s="2049"/>
      <c r="LVL16" s="2049"/>
      <c r="LVM16" s="2049"/>
      <c r="LVN16" s="2049"/>
      <c r="LVO16" s="2049"/>
      <c r="LVP16" s="2049"/>
      <c r="LVQ16" s="2049"/>
      <c r="LVR16" s="2049"/>
      <c r="LVS16" s="2049"/>
      <c r="LVT16" s="2049"/>
      <c r="LVU16" s="2049"/>
      <c r="LVV16" s="2049"/>
      <c r="LVW16" s="2049"/>
      <c r="LVX16" s="2049"/>
      <c r="LVY16" s="2049"/>
      <c r="LVZ16" s="2049"/>
      <c r="LWA16" s="2049"/>
      <c r="LWB16" s="2049"/>
      <c r="LWC16" s="2049"/>
      <c r="LWD16" s="2049"/>
      <c r="LWE16" s="2049"/>
      <c r="LWF16" s="2049"/>
      <c r="LWG16" s="2049"/>
      <c r="LWH16" s="2049"/>
      <c r="LWI16" s="2049"/>
      <c r="LWJ16" s="2049"/>
      <c r="LWK16" s="2049"/>
      <c r="LWL16" s="2049"/>
      <c r="LWM16" s="2049"/>
      <c r="LWN16" s="2049"/>
      <c r="LWO16" s="2049"/>
      <c r="LWP16" s="2049"/>
      <c r="LWQ16" s="2049"/>
      <c r="LWR16" s="2049"/>
      <c r="LWS16" s="2049"/>
      <c r="LWT16" s="2049"/>
      <c r="LWU16" s="2049"/>
      <c r="LWV16" s="2049"/>
      <c r="LWW16" s="2049"/>
      <c r="LWX16" s="2049"/>
      <c r="LWY16" s="2049"/>
      <c r="LWZ16" s="2049"/>
      <c r="LXA16" s="2049"/>
      <c r="LXB16" s="2049"/>
      <c r="LXC16" s="2049"/>
      <c r="LXD16" s="2049"/>
      <c r="LXE16" s="2049"/>
      <c r="LXF16" s="2049"/>
      <c r="LXG16" s="2049"/>
      <c r="LXH16" s="2049"/>
      <c r="LXI16" s="2049"/>
      <c r="LXJ16" s="2049"/>
      <c r="LXK16" s="2049"/>
      <c r="LXL16" s="2049"/>
      <c r="LXM16" s="2049"/>
      <c r="LXN16" s="2049"/>
      <c r="LXO16" s="2049"/>
      <c r="LXP16" s="2049"/>
      <c r="LXQ16" s="2049"/>
      <c r="LXR16" s="2049"/>
      <c r="LXS16" s="2049"/>
      <c r="LXT16" s="2049"/>
      <c r="LXU16" s="2049"/>
      <c r="LXV16" s="2049"/>
      <c r="LXW16" s="2049"/>
      <c r="LXX16" s="2049"/>
      <c r="LXY16" s="2049"/>
      <c r="LXZ16" s="2049"/>
      <c r="LYA16" s="2049"/>
      <c r="LYB16" s="2049"/>
      <c r="LYC16" s="2049"/>
      <c r="LYD16" s="2049"/>
      <c r="LYE16" s="2049"/>
      <c r="LYF16" s="2049"/>
      <c r="LYG16" s="2049"/>
      <c r="LYH16" s="2049"/>
      <c r="LYI16" s="2049"/>
      <c r="LYJ16" s="2049"/>
      <c r="LYK16" s="2049"/>
      <c r="LYL16" s="2049"/>
      <c r="LYM16" s="2049"/>
      <c r="LYN16" s="2049"/>
      <c r="LYO16" s="2049"/>
      <c r="LYP16" s="2049"/>
      <c r="LYQ16" s="2049"/>
      <c r="LYR16" s="2049"/>
      <c r="LYS16" s="2049"/>
      <c r="LYT16" s="2049"/>
      <c r="LYU16" s="2049"/>
      <c r="LYV16" s="2049"/>
      <c r="LYW16" s="2049"/>
      <c r="LYX16" s="2049"/>
      <c r="LYY16" s="2049"/>
      <c r="LYZ16" s="2049"/>
      <c r="LZA16" s="2049"/>
      <c r="LZB16" s="2049"/>
      <c r="LZC16" s="2049"/>
      <c r="LZD16" s="2049"/>
      <c r="LZE16" s="2049"/>
      <c r="LZF16" s="2049"/>
      <c r="LZG16" s="2049"/>
      <c r="LZH16" s="2049"/>
      <c r="LZI16" s="2049"/>
      <c r="LZJ16" s="2049"/>
      <c r="LZK16" s="2049"/>
      <c r="LZL16" s="2049"/>
      <c r="LZM16" s="2049"/>
      <c r="LZN16" s="2049"/>
      <c r="LZO16" s="2049"/>
      <c r="LZP16" s="2049"/>
      <c r="LZQ16" s="2049"/>
      <c r="LZR16" s="2049"/>
      <c r="LZS16" s="2049"/>
      <c r="LZT16" s="2049"/>
      <c r="LZU16" s="2049"/>
      <c r="LZV16" s="2049"/>
      <c r="LZW16" s="2049"/>
      <c r="LZX16" s="2049"/>
      <c r="LZY16" s="2049"/>
      <c r="LZZ16" s="2049"/>
      <c r="MAA16" s="2049"/>
      <c r="MAB16" s="2049"/>
      <c r="MAC16" s="2049"/>
      <c r="MAD16" s="2049"/>
      <c r="MAE16" s="2049"/>
      <c r="MAF16" s="2049"/>
      <c r="MAG16" s="2049"/>
      <c r="MAH16" s="2049"/>
      <c r="MAI16" s="2049"/>
      <c r="MAJ16" s="2049"/>
      <c r="MAK16" s="2049"/>
      <c r="MAL16" s="2049"/>
      <c r="MAM16" s="2049"/>
      <c r="MAN16" s="2049"/>
      <c r="MAO16" s="2049"/>
      <c r="MAP16" s="2049"/>
      <c r="MAQ16" s="2049"/>
      <c r="MAR16" s="2049"/>
      <c r="MAS16" s="2049"/>
      <c r="MAT16" s="2049"/>
      <c r="MAU16" s="2049"/>
      <c r="MAV16" s="2049"/>
      <c r="MAW16" s="2049"/>
      <c r="MAX16" s="2049"/>
      <c r="MAY16" s="2049"/>
      <c r="MAZ16" s="2049"/>
      <c r="MBA16" s="2049"/>
      <c r="MBB16" s="2049"/>
      <c r="MBC16" s="2049"/>
      <c r="MBD16" s="2049"/>
      <c r="MBE16" s="2049"/>
      <c r="MBF16" s="2049"/>
      <c r="MBG16" s="2049"/>
      <c r="MBH16" s="2049"/>
      <c r="MBI16" s="2049"/>
      <c r="MBJ16" s="2049"/>
      <c r="MBK16" s="2049"/>
      <c r="MBL16" s="2049"/>
      <c r="MBM16" s="2049"/>
      <c r="MBN16" s="2049"/>
      <c r="MBO16" s="2049"/>
      <c r="MBP16" s="2049"/>
      <c r="MBQ16" s="2049"/>
      <c r="MBR16" s="2049"/>
      <c r="MBS16" s="2049"/>
      <c r="MBT16" s="2049"/>
      <c r="MBU16" s="2049"/>
      <c r="MBV16" s="2049"/>
      <c r="MBW16" s="2049"/>
      <c r="MBX16" s="2049"/>
      <c r="MBY16" s="2049"/>
      <c r="MBZ16" s="2049"/>
      <c r="MCA16" s="2049"/>
      <c r="MCB16" s="2049"/>
      <c r="MCC16" s="2049"/>
      <c r="MCD16" s="2049"/>
      <c r="MCE16" s="2049"/>
      <c r="MCF16" s="2049"/>
      <c r="MCG16" s="2049"/>
      <c r="MCH16" s="2049"/>
      <c r="MCI16" s="2049"/>
      <c r="MCJ16" s="2049"/>
      <c r="MCK16" s="2049"/>
      <c r="MCL16" s="2049"/>
      <c r="MCM16" s="2049"/>
      <c r="MCN16" s="2049"/>
      <c r="MCO16" s="2049"/>
      <c r="MCP16" s="2049"/>
      <c r="MCQ16" s="2049"/>
      <c r="MCR16" s="2049"/>
      <c r="MCS16" s="2049"/>
      <c r="MCT16" s="2049"/>
      <c r="MCU16" s="2049"/>
      <c r="MCV16" s="2049"/>
      <c r="MCW16" s="2049"/>
      <c r="MCX16" s="2049"/>
      <c r="MCY16" s="2049"/>
      <c r="MCZ16" s="2049"/>
      <c r="MDA16" s="2049"/>
      <c r="MDB16" s="2049"/>
      <c r="MDC16" s="2049"/>
      <c r="MDD16" s="2049"/>
      <c r="MDE16" s="2049"/>
      <c r="MDF16" s="2049"/>
      <c r="MDG16" s="2049"/>
      <c r="MDH16" s="2049"/>
      <c r="MDI16" s="2049"/>
      <c r="MDJ16" s="2049"/>
      <c r="MDK16" s="2049"/>
      <c r="MDL16" s="2049"/>
      <c r="MDM16" s="2049"/>
      <c r="MDN16" s="2049"/>
      <c r="MDO16" s="2049"/>
      <c r="MDP16" s="2049"/>
      <c r="MDQ16" s="2049"/>
      <c r="MDR16" s="2049"/>
      <c r="MDS16" s="2049"/>
      <c r="MDT16" s="2049"/>
      <c r="MDU16" s="2049"/>
      <c r="MDV16" s="2049"/>
      <c r="MDW16" s="2049"/>
      <c r="MDX16" s="2049"/>
      <c r="MDY16" s="2049"/>
      <c r="MDZ16" s="2049"/>
      <c r="MEA16" s="2049"/>
      <c r="MEB16" s="2049"/>
      <c r="MEC16" s="2049"/>
      <c r="MED16" s="2049"/>
      <c r="MEE16" s="2049"/>
      <c r="MEF16" s="2049"/>
      <c r="MEG16" s="2049"/>
      <c r="MEH16" s="2049"/>
      <c r="MEI16" s="2049"/>
      <c r="MEJ16" s="2049"/>
      <c r="MEK16" s="2049"/>
      <c r="MEL16" s="2049"/>
      <c r="MEM16" s="2049"/>
      <c r="MEN16" s="2049"/>
      <c r="MEO16" s="2049"/>
      <c r="MEP16" s="2049"/>
      <c r="MEQ16" s="2049"/>
      <c r="MER16" s="2049"/>
      <c r="MES16" s="2049"/>
      <c r="MET16" s="2049"/>
      <c r="MEU16" s="2049"/>
      <c r="MEV16" s="2049"/>
      <c r="MEW16" s="2049"/>
      <c r="MEX16" s="2049"/>
      <c r="MEY16" s="2049"/>
      <c r="MEZ16" s="2049"/>
      <c r="MFA16" s="2049"/>
      <c r="MFB16" s="2049"/>
      <c r="MFC16" s="2049"/>
      <c r="MFD16" s="2049"/>
      <c r="MFE16" s="2049"/>
      <c r="MFF16" s="2049"/>
      <c r="MFG16" s="2049"/>
      <c r="MFH16" s="2049"/>
      <c r="MFI16" s="2049"/>
      <c r="MFJ16" s="2049"/>
      <c r="MFK16" s="2049"/>
      <c r="MFL16" s="2049"/>
      <c r="MFM16" s="2049"/>
      <c r="MFN16" s="2049"/>
      <c r="MFO16" s="2049"/>
      <c r="MFP16" s="2049"/>
      <c r="MFQ16" s="2049"/>
      <c r="MFR16" s="2049"/>
      <c r="MFS16" s="2049"/>
      <c r="MFT16" s="2049"/>
      <c r="MFU16" s="2049"/>
      <c r="MFV16" s="2049"/>
      <c r="MFW16" s="2049"/>
      <c r="MFX16" s="2049"/>
      <c r="MFY16" s="2049"/>
      <c r="MFZ16" s="2049"/>
      <c r="MGA16" s="2049"/>
      <c r="MGB16" s="2049"/>
      <c r="MGC16" s="2049"/>
      <c r="MGD16" s="2049"/>
      <c r="MGE16" s="2049"/>
      <c r="MGF16" s="2049"/>
      <c r="MGG16" s="2049"/>
      <c r="MGH16" s="2049"/>
      <c r="MGI16" s="2049"/>
      <c r="MGJ16" s="2049"/>
      <c r="MGK16" s="2049"/>
      <c r="MGL16" s="2049"/>
      <c r="MGM16" s="2049"/>
      <c r="MGN16" s="2049"/>
      <c r="MGO16" s="2049"/>
      <c r="MGP16" s="2049"/>
      <c r="MGQ16" s="2049"/>
      <c r="MGR16" s="2049"/>
      <c r="MGS16" s="2049"/>
      <c r="MGT16" s="2049"/>
      <c r="MGU16" s="2049"/>
      <c r="MGV16" s="2049"/>
      <c r="MGW16" s="2049"/>
      <c r="MGX16" s="2049"/>
      <c r="MGY16" s="2049"/>
      <c r="MGZ16" s="2049"/>
      <c r="MHA16" s="2049"/>
      <c r="MHB16" s="2049"/>
      <c r="MHC16" s="2049"/>
      <c r="MHD16" s="2049"/>
      <c r="MHE16" s="2049"/>
      <c r="MHF16" s="2049"/>
      <c r="MHG16" s="2049"/>
      <c r="MHH16" s="2049"/>
      <c r="MHI16" s="2049"/>
      <c r="MHJ16" s="2049"/>
      <c r="MHK16" s="2049"/>
      <c r="MHL16" s="2049"/>
      <c r="MHM16" s="2049"/>
      <c r="MHN16" s="2049"/>
      <c r="MHO16" s="2049"/>
      <c r="MHP16" s="2049"/>
      <c r="MHQ16" s="2049"/>
      <c r="MHR16" s="2049"/>
      <c r="MHS16" s="2049"/>
      <c r="MHT16" s="2049"/>
      <c r="MHU16" s="2049"/>
      <c r="MHV16" s="2049"/>
      <c r="MHW16" s="2049"/>
      <c r="MHX16" s="2049"/>
      <c r="MHY16" s="2049"/>
      <c r="MHZ16" s="2049"/>
      <c r="MIA16" s="2049"/>
      <c r="MIB16" s="2049"/>
      <c r="MIC16" s="2049"/>
      <c r="MID16" s="2049"/>
      <c r="MIE16" s="2049"/>
      <c r="MIF16" s="2049"/>
      <c r="MIG16" s="2049"/>
      <c r="MIH16" s="2049"/>
      <c r="MII16" s="2049"/>
      <c r="MIJ16" s="2049"/>
      <c r="MIK16" s="2049"/>
      <c r="MIL16" s="2049"/>
      <c r="MIM16" s="2049"/>
      <c r="MIN16" s="2049"/>
      <c r="MIO16" s="2049"/>
      <c r="MIP16" s="2049"/>
      <c r="MIQ16" s="2049"/>
      <c r="MIR16" s="2049"/>
      <c r="MIS16" s="2049"/>
      <c r="MIT16" s="2049"/>
      <c r="MIU16" s="2049"/>
      <c r="MIV16" s="2049"/>
      <c r="MIW16" s="2049"/>
      <c r="MIX16" s="2049"/>
      <c r="MIY16" s="2049"/>
      <c r="MIZ16" s="2049"/>
      <c r="MJA16" s="2049"/>
      <c r="MJB16" s="2049"/>
      <c r="MJC16" s="2049"/>
      <c r="MJD16" s="2049"/>
      <c r="MJE16" s="2049"/>
      <c r="MJF16" s="2049"/>
      <c r="MJG16" s="2049"/>
      <c r="MJH16" s="2049"/>
      <c r="MJI16" s="2049"/>
      <c r="MJJ16" s="2049"/>
      <c r="MJK16" s="2049"/>
      <c r="MJL16" s="2049"/>
      <c r="MJM16" s="2049"/>
      <c r="MJN16" s="2049"/>
      <c r="MJO16" s="2049"/>
      <c r="MJP16" s="2049"/>
      <c r="MJQ16" s="2049"/>
      <c r="MJR16" s="2049"/>
      <c r="MJS16" s="2049"/>
      <c r="MJT16" s="2049"/>
      <c r="MJU16" s="2049"/>
      <c r="MJV16" s="2049"/>
      <c r="MJW16" s="2049"/>
      <c r="MJX16" s="2049"/>
      <c r="MJY16" s="2049"/>
      <c r="MJZ16" s="2049"/>
      <c r="MKA16" s="2049"/>
      <c r="MKB16" s="2049"/>
      <c r="MKC16" s="2049"/>
      <c r="MKD16" s="2049"/>
      <c r="MKE16" s="2049"/>
      <c r="MKF16" s="2049"/>
      <c r="MKG16" s="2049"/>
      <c r="MKH16" s="2049"/>
      <c r="MKI16" s="2049"/>
      <c r="MKJ16" s="2049"/>
      <c r="MKK16" s="2049"/>
      <c r="MKL16" s="2049"/>
      <c r="MKM16" s="2049"/>
      <c r="MKN16" s="2049"/>
      <c r="MKO16" s="2049"/>
      <c r="MKP16" s="2049"/>
      <c r="MKQ16" s="2049"/>
      <c r="MKR16" s="2049"/>
      <c r="MKS16" s="2049"/>
      <c r="MKT16" s="2049"/>
      <c r="MKU16" s="2049"/>
      <c r="MKV16" s="2049"/>
      <c r="MKW16" s="2049"/>
      <c r="MKX16" s="2049"/>
      <c r="MKY16" s="2049"/>
      <c r="MKZ16" s="2049"/>
      <c r="MLA16" s="2049"/>
      <c r="MLB16" s="2049"/>
      <c r="MLC16" s="2049"/>
      <c r="MLD16" s="2049"/>
      <c r="MLE16" s="2049"/>
      <c r="MLF16" s="2049"/>
      <c r="MLG16" s="2049"/>
      <c r="MLH16" s="2049"/>
      <c r="MLI16" s="2049"/>
      <c r="MLJ16" s="2049"/>
      <c r="MLK16" s="2049"/>
      <c r="MLL16" s="2049"/>
      <c r="MLM16" s="2049"/>
      <c r="MLN16" s="2049"/>
      <c r="MLO16" s="2049"/>
      <c r="MLP16" s="2049"/>
      <c r="MLQ16" s="2049"/>
      <c r="MLR16" s="2049"/>
      <c r="MLS16" s="2049"/>
      <c r="MLT16" s="2049"/>
      <c r="MLU16" s="2049"/>
      <c r="MLV16" s="2049"/>
      <c r="MLW16" s="2049"/>
      <c r="MLX16" s="2049"/>
      <c r="MLY16" s="2049"/>
      <c r="MLZ16" s="2049"/>
      <c r="MMA16" s="2049"/>
      <c r="MMB16" s="2049"/>
      <c r="MMC16" s="2049"/>
      <c r="MMD16" s="2049"/>
      <c r="MME16" s="2049"/>
      <c r="MMF16" s="2049"/>
      <c r="MMG16" s="2049"/>
      <c r="MMH16" s="2049"/>
      <c r="MMI16" s="2049"/>
      <c r="MMJ16" s="2049"/>
      <c r="MMK16" s="2049"/>
      <c r="MML16" s="2049"/>
      <c r="MMM16" s="2049"/>
      <c r="MMN16" s="2049"/>
      <c r="MMO16" s="2049"/>
      <c r="MMP16" s="2049"/>
      <c r="MMQ16" s="2049"/>
      <c r="MMR16" s="2049"/>
      <c r="MMS16" s="2049"/>
      <c r="MMT16" s="2049"/>
      <c r="MMU16" s="2049"/>
      <c r="MMV16" s="2049"/>
      <c r="MMW16" s="2049"/>
      <c r="MMX16" s="2049"/>
      <c r="MMY16" s="2049"/>
      <c r="MMZ16" s="2049"/>
      <c r="MNA16" s="2049"/>
      <c r="MNB16" s="2049"/>
      <c r="MNC16" s="2049"/>
      <c r="MND16" s="2049"/>
      <c r="MNE16" s="2049"/>
      <c r="MNF16" s="2049"/>
      <c r="MNG16" s="2049"/>
      <c r="MNH16" s="2049"/>
      <c r="MNI16" s="2049"/>
      <c r="MNJ16" s="2049"/>
      <c r="MNK16" s="2049"/>
      <c r="MNL16" s="2049"/>
      <c r="MNM16" s="2049"/>
      <c r="MNN16" s="2049"/>
      <c r="MNO16" s="2049"/>
      <c r="MNP16" s="2049"/>
      <c r="MNQ16" s="2049"/>
      <c r="MNR16" s="2049"/>
      <c r="MNS16" s="2049"/>
      <c r="MNT16" s="2049"/>
      <c r="MNU16" s="2049"/>
      <c r="MNV16" s="2049"/>
      <c r="MNW16" s="2049"/>
      <c r="MNX16" s="2049"/>
      <c r="MNY16" s="2049"/>
      <c r="MNZ16" s="2049"/>
      <c r="MOA16" s="2049"/>
      <c r="MOB16" s="2049"/>
      <c r="MOC16" s="2049"/>
      <c r="MOD16" s="2049"/>
      <c r="MOE16" s="2049"/>
      <c r="MOF16" s="2049"/>
      <c r="MOG16" s="2049"/>
      <c r="MOH16" s="2049"/>
      <c r="MOI16" s="2049"/>
      <c r="MOJ16" s="2049"/>
      <c r="MOK16" s="2049"/>
      <c r="MOL16" s="2049"/>
      <c r="MOM16" s="2049"/>
      <c r="MON16" s="2049"/>
      <c r="MOO16" s="2049"/>
      <c r="MOP16" s="2049"/>
      <c r="MOQ16" s="2049"/>
      <c r="MOR16" s="2049"/>
      <c r="MOS16" s="2049"/>
      <c r="MOT16" s="2049"/>
      <c r="MOU16" s="2049"/>
      <c r="MOV16" s="2049"/>
      <c r="MOW16" s="2049"/>
      <c r="MOX16" s="2049"/>
      <c r="MOY16" s="2049"/>
      <c r="MOZ16" s="2049"/>
      <c r="MPA16" s="2049"/>
      <c r="MPB16" s="2049"/>
      <c r="MPC16" s="2049"/>
      <c r="MPD16" s="2049"/>
      <c r="MPE16" s="2049"/>
      <c r="MPF16" s="2049"/>
      <c r="MPG16" s="2049"/>
      <c r="MPH16" s="2049"/>
      <c r="MPI16" s="2049"/>
      <c r="MPJ16" s="2049"/>
      <c r="MPK16" s="2049"/>
      <c r="MPL16" s="2049"/>
      <c r="MPM16" s="2049"/>
      <c r="MPN16" s="2049"/>
      <c r="MPO16" s="2049"/>
      <c r="MPP16" s="2049"/>
      <c r="MPQ16" s="2049"/>
      <c r="MPR16" s="2049"/>
      <c r="MPS16" s="2049"/>
      <c r="MPT16" s="2049"/>
      <c r="MPU16" s="2049"/>
      <c r="MPV16" s="2049"/>
      <c r="MPW16" s="2049"/>
      <c r="MPX16" s="2049"/>
      <c r="MPY16" s="2049"/>
      <c r="MPZ16" s="2049"/>
      <c r="MQA16" s="2049"/>
      <c r="MQB16" s="2049"/>
      <c r="MQC16" s="2049"/>
      <c r="MQD16" s="2049"/>
      <c r="MQE16" s="2049"/>
      <c r="MQF16" s="2049"/>
      <c r="MQG16" s="2049"/>
      <c r="MQH16" s="2049"/>
      <c r="MQI16" s="2049"/>
      <c r="MQJ16" s="2049"/>
      <c r="MQK16" s="2049"/>
      <c r="MQL16" s="2049"/>
      <c r="MQM16" s="2049"/>
      <c r="MQN16" s="2049"/>
      <c r="MQO16" s="2049"/>
      <c r="MQP16" s="2049"/>
      <c r="MQQ16" s="2049"/>
      <c r="MQR16" s="2049"/>
      <c r="MQS16" s="2049"/>
      <c r="MQT16" s="2049"/>
      <c r="MQU16" s="2049"/>
      <c r="MQV16" s="2049"/>
      <c r="MQW16" s="2049"/>
      <c r="MQX16" s="2049"/>
      <c r="MQY16" s="2049"/>
      <c r="MQZ16" s="2049"/>
      <c r="MRA16" s="2049"/>
      <c r="MRB16" s="2049"/>
      <c r="MRC16" s="2049"/>
      <c r="MRD16" s="2049"/>
      <c r="MRE16" s="2049"/>
      <c r="MRF16" s="2049"/>
      <c r="MRG16" s="2049"/>
      <c r="MRH16" s="2049"/>
      <c r="MRI16" s="2049"/>
      <c r="MRJ16" s="2049"/>
      <c r="MRK16" s="2049"/>
      <c r="MRL16" s="2049"/>
      <c r="MRM16" s="2049"/>
      <c r="MRN16" s="2049"/>
      <c r="MRO16" s="2049"/>
      <c r="MRP16" s="2049"/>
      <c r="MRQ16" s="2049"/>
      <c r="MRR16" s="2049"/>
      <c r="MRS16" s="2049"/>
      <c r="MRT16" s="2049"/>
      <c r="MRU16" s="2049"/>
      <c r="MRV16" s="2049"/>
      <c r="MRW16" s="2049"/>
      <c r="MRX16" s="2049"/>
      <c r="MRY16" s="2049"/>
      <c r="MRZ16" s="2049"/>
      <c r="MSA16" s="2049"/>
      <c r="MSB16" s="2049"/>
      <c r="MSC16" s="2049"/>
      <c r="MSD16" s="2049"/>
      <c r="MSE16" s="2049"/>
      <c r="MSF16" s="2049"/>
      <c r="MSG16" s="2049"/>
      <c r="MSH16" s="2049"/>
      <c r="MSI16" s="2049"/>
      <c r="MSJ16" s="2049"/>
      <c r="MSK16" s="2049"/>
      <c r="MSL16" s="2049"/>
      <c r="MSM16" s="2049"/>
      <c r="MSN16" s="2049"/>
      <c r="MSO16" s="2049"/>
      <c r="MSP16" s="2049"/>
      <c r="MSQ16" s="2049"/>
      <c r="MSR16" s="2049"/>
      <c r="MSS16" s="2049"/>
      <c r="MST16" s="2049"/>
      <c r="MSU16" s="2049"/>
      <c r="MSV16" s="2049"/>
      <c r="MSW16" s="2049"/>
      <c r="MSX16" s="2049"/>
      <c r="MSY16" s="2049"/>
      <c r="MSZ16" s="2049"/>
      <c r="MTA16" s="2049"/>
      <c r="MTB16" s="2049"/>
      <c r="MTC16" s="2049"/>
      <c r="MTD16" s="2049"/>
      <c r="MTE16" s="2049"/>
      <c r="MTF16" s="2049"/>
      <c r="MTG16" s="2049"/>
      <c r="MTH16" s="2049"/>
      <c r="MTI16" s="2049"/>
      <c r="MTJ16" s="2049"/>
      <c r="MTK16" s="2049"/>
      <c r="MTL16" s="2049"/>
      <c r="MTM16" s="2049"/>
      <c r="MTN16" s="2049"/>
      <c r="MTO16" s="2049"/>
      <c r="MTP16" s="2049"/>
      <c r="MTQ16" s="2049"/>
      <c r="MTR16" s="2049"/>
      <c r="MTS16" s="2049"/>
      <c r="MTT16" s="2049"/>
      <c r="MTU16" s="2049"/>
      <c r="MTV16" s="2049"/>
      <c r="MTW16" s="2049"/>
      <c r="MTX16" s="2049"/>
      <c r="MTY16" s="2049"/>
      <c r="MTZ16" s="2049"/>
      <c r="MUA16" s="2049"/>
      <c r="MUB16" s="2049"/>
      <c r="MUC16" s="2049"/>
      <c r="MUD16" s="2049"/>
      <c r="MUE16" s="2049"/>
      <c r="MUF16" s="2049"/>
      <c r="MUG16" s="2049"/>
      <c r="MUH16" s="2049"/>
      <c r="MUI16" s="2049"/>
      <c r="MUJ16" s="2049"/>
      <c r="MUK16" s="2049"/>
      <c r="MUL16" s="2049"/>
      <c r="MUM16" s="2049"/>
      <c r="MUN16" s="2049"/>
      <c r="MUO16" s="2049"/>
      <c r="MUP16" s="2049"/>
      <c r="MUQ16" s="2049"/>
      <c r="MUR16" s="2049"/>
      <c r="MUS16" s="2049"/>
      <c r="MUT16" s="2049"/>
      <c r="MUU16" s="2049"/>
      <c r="MUV16" s="2049"/>
      <c r="MUW16" s="2049"/>
      <c r="MUX16" s="2049"/>
      <c r="MUY16" s="2049"/>
      <c r="MUZ16" s="2049"/>
      <c r="MVA16" s="2049"/>
      <c r="MVB16" s="2049"/>
      <c r="MVC16" s="2049"/>
      <c r="MVD16" s="2049"/>
      <c r="MVE16" s="2049"/>
      <c r="MVF16" s="2049"/>
      <c r="MVG16" s="2049"/>
      <c r="MVH16" s="2049"/>
      <c r="MVI16" s="2049"/>
      <c r="MVJ16" s="2049"/>
      <c r="MVK16" s="2049"/>
      <c r="MVL16" s="2049"/>
      <c r="MVM16" s="2049"/>
      <c r="MVN16" s="2049"/>
      <c r="MVO16" s="2049"/>
      <c r="MVP16" s="2049"/>
      <c r="MVQ16" s="2049"/>
      <c r="MVR16" s="2049"/>
      <c r="MVS16" s="2049"/>
      <c r="MVT16" s="2049"/>
      <c r="MVU16" s="2049"/>
      <c r="MVV16" s="2049"/>
      <c r="MVW16" s="2049"/>
      <c r="MVX16" s="2049"/>
      <c r="MVY16" s="2049"/>
      <c r="MVZ16" s="2049"/>
      <c r="MWA16" s="2049"/>
      <c r="MWB16" s="2049"/>
      <c r="MWC16" s="2049"/>
      <c r="MWD16" s="2049"/>
      <c r="MWE16" s="2049"/>
      <c r="MWF16" s="2049"/>
      <c r="MWG16" s="2049"/>
      <c r="MWH16" s="2049"/>
      <c r="MWI16" s="2049"/>
      <c r="MWJ16" s="2049"/>
      <c r="MWK16" s="2049"/>
      <c r="MWL16" s="2049"/>
      <c r="MWM16" s="2049"/>
      <c r="MWN16" s="2049"/>
      <c r="MWO16" s="2049"/>
      <c r="MWP16" s="2049"/>
      <c r="MWQ16" s="2049"/>
      <c r="MWR16" s="2049"/>
      <c r="MWS16" s="2049"/>
      <c r="MWT16" s="2049"/>
      <c r="MWU16" s="2049"/>
      <c r="MWV16" s="2049"/>
      <c r="MWW16" s="2049"/>
      <c r="MWX16" s="2049"/>
      <c r="MWY16" s="2049"/>
      <c r="MWZ16" s="2049"/>
      <c r="MXA16" s="2049"/>
      <c r="MXB16" s="2049"/>
      <c r="MXC16" s="2049"/>
      <c r="MXD16" s="2049"/>
      <c r="MXE16" s="2049"/>
      <c r="MXF16" s="2049"/>
      <c r="MXG16" s="2049"/>
      <c r="MXH16" s="2049"/>
      <c r="MXI16" s="2049"/>
      <c r="MXJ16" s="2049"/>
      <c r="MXK16" s="2049"/>
      <c r="MXL16" s="2049"/>
      <c r="MXM16" s="2049"/>
      <c r="MXN16" s="2049"/>
      <c r="MXO16" s="2049"/>
      <c r="MXP16" s="2049"/>
      <c r="MXQ16" s="2049"/>
      <c r="MXR16" s="2049"/>
      <c r="MXS16" s="2049"/>
      <c r="MXT16" s="2049"/>
      <c r="MXU16" s="2049"/>
      <c r="MXV16" s="2049"/>
      <c r="MXW16" s="2049"/>
      <c r="MXX16" s="2049"/>
      <c r="MXY16" s="2049"/>
      <c r="MXZ16" s="2049"/>
      <c r="MYA16" s="2049"/>
      <c r="MYB16" s="2049"/>
      <c r="MYC16" s="2049"/>
      <c r="MYD16" s="2049"/>
      <c r="MYE16" s="2049"/>
      <c r="MYF16" s="2049"/>
      <c r="MYG16" s="2049"/>
      <c r="MYH16" s="2049"/>
      <c r="MYI16" s="2049"/>
      <c r="MYJ16" s="2049"/>
      <c r="MYK16" s="2049"/>
      <c r="MYL16" s="2049"/>
      <c r="MYM16" s="2049"/>
      <c r="MYN16" s="2049"/>
      <c r="MYO16" s="2049"/>
      <c r="MYP16" s="2049"/>
      <c r="MYQ16" s="2049"/>
      <c r="MYR16" s="2049"/>
      <c r="MYS16" s="2049"/>
      <c r="MYT16" s="2049"/>
      <c r="MYU16" s="2049"/>
      <c r="MYV16" s="2049"/>
      <c r="MYW16" s="2049"/>
      <c r="MYX16" s="2049"/>
      <c r="MYY16" s="2049"/>
      <c r="MYZ16" s="2049"/>
      <c r="MZA16" s="2049"/>
      <c r="MZB16" s="2049"/>
      <c r="MZC16" s="2049"/>
      <c r="MZD16" s="2049"/>
      <c r="MZE16" s="2049"/>
      <c r="MZF16" s="2049"/>
      <c r="MZG16" s="2049"/>
      <c r="MZH16" s="2049"/>
      <c r="MZI16" s="2049"/>
      <c r="MZJ16" s="2049"/>
      <c r="MZK16" s="2049"/>
      <c r="MZL16" s="2049"/>
      <c r="MZM16" s="2049"/>
      <c r="MZN16" s="2049"/>
      <c r="MZO16" s="2049"/>
      <c r="MZP16" s="2049"/>
      <c r="MZQ16" s="2049"/>
      <c r="MZR16" s="2049"/>
      <c r="MZS16" s="2049"/>
      <c r="MZT16" s="2049"/>
      <c r="MZU16" s="2049"/>
      <c r="MZV16" s="2049"/>
      <c r="MZW16" s="2049"/>
      <c r="MZX16" s="2049"/>
      <c r="MZY16" s="2049"/>
      <c r="MZZ16" s="2049"/>
      <c r="NAA16" s="2049"/>
      <c r="NAB16" s="2049"/>
      <c r="NAC16" s="2049"/>
      <c r="NAD16" s="2049"/>
      <c r="NAE16" s="2049"/>
      <c r="NAF16" s="2049"/>
      <c r="NAG16" s="2049"/>
      <c r="NAH16" s="2049"/>
      <c r="NAI16" s="2049"/>
      <c r="NAJ16" s="2049"/>
      <c r="NAK16" s="2049"/>
      <c r="NAL16" s="2049"/>
      <c r="NAM16" s="2049"/>
      <c r="NAN16" s="2049"/>
      <c r="NAO16" s="2049"/>
      <c r="NAP16" s="2049"/>
      <c r="NAQ16" s="2049"/>
      <c r="NAR16" s="2049"/>
      <c r="NAS16" s="2049"/>
      <c r="NAT16" s="2049"/>
      <c r="NAU16" s="2049"/>
      <c r="NAV16" s="2049"/>
      <c r="NAW16" s="2049"/>
      <c r="NAX16" s="2049"/>
      <c r="NAY16" s="2049"/>
      <c r="NAZ16" s="2049"/>
      <c r="NBA16" s="2049"/>
      <c r="NBB16" s="2049"/>
      <c r="NBC16" s="2049"/>
      <c r="NBD16" s="2049"/>
      <c r="NBE16" s="2049"/>
      <c r="NBF16" s="2049"/>
      <c r="NBG16" s="2049"/>
      <c r="NBH16" s="2049"/>
      <c r="NBI16" s="2049"/>
      <c r="NBJ16" s="2049"/>
      <c r="NBK16" s="2049"/>
      <c r="NBL16" s="2049"/>
      <c r="NBM16" s="2049"/>
      <c r="NBN16" s="2049"/>
      <c r="NBO16" s="2049"/>
      <c r="NBP16" s="2049"/>
      <c r="NBQ16" s="2049"/>
      <c r="NBR16" s="2049"/>
      <c r="NBS16" s="2049"/>
      <c r="NBT16" s="2049"/>
      <c r="NBU16" s="2049"/>
      <c r="NBV16" s="2049"/>
      <c r="NBW16" s="2049"/>
      <c r="NBX16" s="2049"/>
      <c r="NBY16" s="2049"/>
      <c r="NBZ16" s="2049"/>
      <c r="NCA16" s="2049"/>
      <c r="NCB16" s="2049"/>
      <c r="NCC16" s="2049"/>
      <c r="NCD16" s="2049"/>
      <c r="NCE16" s="2049"/>
      <c r="NCF16" s="2049"/>
      <c r="NCG16" s="2049"/>
      <c r="NCH16" s="2049"/>
      <c r="NCI16" s="2049"/>
      <c r="NCJ16" s="2049"/>
      <c r="NCK16" s="2049"/>
      <c r="NCL16" s="2049"/>
      <c r="NCM16" s="2049"/>
      <c r="NCN16" s="2049"/>
      <c r="NCO16" s="2049"/>
      <c r="NCP16" s="2049"/>
      <c r="NCQ16" s="2049"/>
      <c r="NCR16" s="2049"/>
      <c r="NCS16" s="2049"/>
      <c r="NCT16" s="2049"/>
      <c r="NCU16" s="2049"/>
      <c r="NCV16" s="2049"/>
      <c r="NCW16" s="2049"/>
      <c r="NCX16" s="2049"/>
      <c r="NCY16" s="2049"/>
      <c r="NCZ16" s="2049"/>
      <c r="NDA16" s="2049"/>
      <c r="NDB16" s="2049"/>
      <c r="NDC16" s="2049"/>
      <c r="NDD16" s="2049"/>
      <c r="NDE16" s="2049"/>
      <c r="NDF16" s="2049"/>
      <c r="NDG16" s="2049"/>
      <c r="NDH16" s="2049"/>
      <c r="NDI16" s="2049"/>
      <c r="NDJ16" s="2049"/>
      <c r="NDK16" s="2049"/>
      <c r="NDL16" s="2049"/>
      <c r="NDM16" s="2049"/>
      <c r="NDN16" s="2049"/>
      <c r="NDO16" s="2049"/>
      <c r="NDP16" s="2049"/>
      <c r="NDQ16" s="2049"/>
      <c r="NDR16" s="2049"/>
      <c r="NDS16" s="2049"/>
      <c r="NDT16" s="2049"/>
      <c r="NDU16" s="2049"/>
      <c r="NDV16" s="2049"/>
      <c r="NDW16" s="2049"/>
      <c r="NDX16" s="2049"/>
      <c r="NDY16" s="2049"/>
      <c r="NDZ16" s="2049"/>
      <c r="NEA16" s="2049"/>
      <c r="NEB16" s="2049"/>
      <c r="NEC16" s="2049"/>
      <c r="NED16" s="2049"/>
      <c r="NEE16" s="2049"/>
      <c r="NEF16" s="2049"/>
      <c r="NEG16" s="2049"/>
      <c r="NEH16" s="2049"/>
      <c r="NEI16" s="2049"/>
      <c r="NEJ16" s="2049"/>
      <c r="NEK16" s="2049"/>
      <c r="NEL16" s="2049"/>
      <c r="NEM16" s="2049"/>
      <c r="NEN16" s="2049"/>
      <c r="NEO16" s="2049"/>
      <c r="NEP16" s="2049"/>
      <c r="NEQ16" s="2049"/>
      <c r="NER16" s="2049"/>
      <c r="NES16" s="2049"/>
      <c r="NET16" s="2049"/>
      <c r="NEU16" s="2049"/>
      <c r="NEV16" s="2049"/>
      <c r="NEW16" s="2049"/>
      <c r="NEX16" s="2049"/>
      <c r="NEY16" s="2049"/>
      <c r="NEZ16" s="2049"/>
      <c r="NFA16" s="2049"/>
      <c r="NFB16" s="2049"/>
      <c r="NFC16" s="2049"/>
      <c r="NFD16" s="2049"/>
      <c r="NFE16" s="2049"/>
      <c r="NFF16" s="2049"/>
      <c r="NFG16" s="2049"/>
      <c r="NFH16" s="2049"/>
      <c r="NFI16" s="2049"/>
      <c r="NFJ16" s="2049"/>
      <c r="NFK16" s="2049"/>
      <c r="NFL16" s="2049"/>
      <c r="NFM16" s="2049"/>
      <c r="NFN16" s="2049"/>
      <c r="NFO16" s="2049"/>
      <c r="NFP16" s="2049"/>
      <c r="NFQ16" s="2049"/>
      <c r="NFR16" s="2049"/>
      <c r="NFS16" s="2049"/>
      <c r="NFT16" s="2049"/>
      <c r="NFU16" s="2049"/>
      <c r="NFV16" s="2049"/>
      <c r="NFW16" s="2049"/>
      <c r="NFX16" s="2049"/>
      <c r="NFY16" s="2049"/>
      <c r="NFZ16" s="2049"/>
      <c r="NGA16" s="2049"/>
      <c r="NGB16" s="2049"/>
      <c r="NGC16" s="2049"/>
      <c r="NGD16" s="2049"/>
      <c r="NGE16" s="2049"/>
      <c r="NGF16" s="2049"/>
      <c r="NGG16" s="2049"/>
      <c r="NGH16" s="2049"/>
      <c r="NGI16" s="2049"/>
      <c r="NGJ16" s="2049"/>
      <c r="NGK16" s="2049"/>
      <c r="NGL16" s="2049"/>
      <c r="NGM16" s="2049"/>
      <c r="NGN16" s="2049"/>
      <c r="NGO16" s="2049"/>
      <c r="NGP16" s="2049"/>
      <c r="NGQ16" s="2049"/>
      <c r="NGR16" s="2049"/>
      <c r="NGS16" s="2049"/>
      <c r="NGT16" s="2049"/>
      <c r="NGU16" s="2049"/>
      <c r="NGV16" s="2049"/>
      <c r="NGW16" s="2049"/>
      <c r="NGX16" s="2049"/>
      <c r="NGY16" s="2049"/>
      <c r="NGZ16" s="2049"/>
      <c r="NHA16" s="2049"/>
      <c r="NHB16" s="2049"/>
      <c r="NHC16" s="2049"/>
      <c r="NHD16" s="2049"/>
      <c r="NHE16" s="2049"/>
      <c r="NHF16" s="2049"/>
      <c r="NHG16" s="2049"/>
      <c r="NHH16" s="2049"/>
      <c r="NHI16" s="2049"/>
      <c r="NHJ16" s="2049"/>
      <c r="NHK16" s="2049"/>
      <c r="NHL16" s="2049"/>
      <c r="NHM16" s="2049"/>
      <c r="NHN16" s="2049"/>
      <c r="NHO16" s="2049"/>
      <c r="NHP16" s="2049"/>
      <c r="NHQ16" s="2049"/>
      <c r="NHR16" s="2049"/>
      <c r="NHS16" s="2049"/>
      <c r="NHT16" s="2049"/>
      <c r="NHU16" s="2049"/>
      <c r="NHV16" s="2049"/>
      <c r="NHW16" s="2049"/>
      <c r="NHX16" s="2049"/>
      <c r="NHY16" s="2049"/>
      <c r="NHZ16" s="2049"/>
      <c r="NIA16" s="2049"/>
      <c r="NIB16" s="2049"/>
      <c r="NIC16" s="2049"/>
      <c r="NID16" s="2049"/>
      <c r="NIE16" s="2049"/>
      <c r="NIF16" s="2049"/>
      <c r="NIG16" s="2049"/>
      <c r="NIH16" s="2049"/>
      <c r="NII16" s="2049"/>
      <c r="NIJ16" s="2049"/>
      <c r="NIK16" s="2049"/>
      <c r="NIL16" s="2049"/>
      <c r="NIM16" s="2049"/>
      <c r="NIN16" s="2049"/>
      <c r="NIO16" s="2049"/>
      <c r="NIP16" s="2049"/>
      <c r="NIQ16" s="2049"/>
      <c r="NIR16" s="2049"/>
      <c r="NIS16" s="2049"/>
      <c r="NIT16" s="2049"/>
      <c r="NIU16" s="2049"/>
      <c r="NIV16" s="2049"/>
      <c r="NIW16" s="2049"/>
      <c r="NIX16" s="2049"/>
      <c r="NIY16" s="2049"/>
      <c r="NIZ16" s="2049"/>
      <c r="NJA16" s="2049"/>
      <c r="NJB16" s="2049"/>
      <c r="NJC16" s="2049"/>
      <c r="NJD16" s="2049"/>
      <c r="NJE16" s="2049"/>
      <c r="NJF16" s="2049"/>
      <c r="NJG16" s="2049"/>
      <c r="NJH16" s="2049"/>
      <c r="NJI16" s="2049"/>
      <c r="NJJ16" s="2049"/>
      <c r="NJK16" s="2049"/>
      <c r="NJL16" s="2049"/>
      <c r="NJM16" s="2049"/>
      <c r="NJN16" s="2049"/>
      <c r="NJO16" s="2049"/>
      <c r="NJP16" s="2049"/>
      <c r="NJQ16" s="2049"/>
      <c r="NJR16" s="2049"/>
      <c r="NJS16" s="2049"/>
      <c r="NJT16" s="2049"/>
      <c r="NJU16" s="2049"/>
      <c r="NJV16" s="2049"/>
      <c r="NJW16" s="2049"/>
      <c r="NJX16" s="2049"/>
      <c r="NJY16" s="2049"/>
      <c r="NJZ16" s="2049"/>
      <c r="NKA16" s="2049"/>
      <c r="NKB16" s="2049"/>
      <c r="NKC16" s="2049"/>
      <c r="NKD16" s="2049"/>
      <c r="NKE16" s="2049"/>
      <c r="NKF16" s="2049"/>
      <c r="NKG16" s="2049"/>
      <c r="NKH16" s="2049"/>
      <c r="NKI16" s="2049"/>
      <c r="NKJ16" s="2049"/>
      <c r="NKK16" s="2049"/>
      <c r="NKL16" s="2049"/>
      <c r="NKM16" s="2049"/>
      <c r="NKN16" s="2049"/>
      <c r="NKO16" s="2049"/>
      <c r="NKP16" s="2049"/>
      <c r="NKQ16" s="2049"/>
      <c r="NKR16" s="2049"/>
      <c r="NKS16" s="2049"/>
      <c r="NKT16" s="2049"/>
      <c r="NKU16" s="2049"/>
      <c r="NKV16" s="2049"/>
      <c r="NKW16" s="2049"/>
      <c r="NKX16" s="2049"/>
      <c r="NKY16" s="2049"/>
      <c r="NKZ16" s="2049"/>
      <c r="NLA16" s="2049"/>
      <c r="NLB16" s="2049"/>
      <c r="NLC16" s="2049"/>
      <c r="NLD16" s="2049"/>
      <c r="NLE16" s="2049"/>
      <c r="NLF16" s="2049"/>
      <c r="NLG16" s="2049"/>
      <c r="NLH16" s="2049"/>
      <c r="NLI16" s="2049"/>
      <c r="NLJ16" s="2049"/>
      <c r="NLK16" s="2049"/>
      <c r="NLL16" s="2049"/>
      <c r="NLM16" s="2049"/>
      <c r="NLN16" s="2049"/>
      <c r="NLO16" s="2049"/>
      <c r="NLP16" s="2049"/>
      <c r="NLQ16" s="2049"/>
      <c r="NLR16" s="2049"/>
      <c r="NLS16" s="2049"/>
      <c r="NLT16" s="2049"/>
      <c r="NLU16" s="2049"/>
      <c r="NLV16" s="2049"/>
      <c r="NLW16" s="2049"/>
      <c r="NLX16" s="2049"/>
      <c r="NLY16" s="2049"/>
      <c r="NLZ16" s="2049"/>
      <c r="NMA16" s="2049"/>
      <c r="NMB16" s="2049"/>
      <c r="NMC16" s="2049"/>
      <c r="NMD16" s="2049"/>
      <c r="NME16" s="2049"/>
      <c r="NMF16" s="2049"/>
      <c r="NMG16" s="2049"/>
      <c r="NMH16" s="2049"/>
      <c r="NMI16" s="2049"/>
      <c r="NMJ16" s="2049"/>
      <c r="NMK16" s="2049"/>
      <c r="NML16" s="2049"/>
      <c r="NMM16" s="2049"/>
      <c r="NMN16" s="2049"/>
      <c r="NMO16" s="2049"/>
      <c r="NMP16" s="2049"/>
      <c r="NMQ16" s="2049"/>
      <c r="NMR16" s="2049"/>
      <c r="NMS16" s="2049"/>
      <c r="NMT16" s="2049"/>
      <c r="NMU16" s="2049"/>
      <c r="NMV16" s="2049"/>
      <c r="NMW16" s="2049"/>
      <c r="NMX16" s="2049"/>
      <c r="NMY16" s="2049"/>
      <c r="NMZ16" s="2049"/>
      <c r="NNA16" s="2049"/>
      <c r="NNB16" s="2049"/>
      <c r="NNC16" s="2049"/>
      <c r="NND16" s="2049"/>
      <c r="NNE16" s="2049"/>
      <c r="NNF16" s="2049"/>
      <c r="NNG16" s="2049"/>
      <c r="NNH16" s="2049"/>
      <c r="NNI16" s="2049"/>
      <c r="NNJ16" s="2049"/>
      <c r="NNK16" s="2049"/>
      <c r="NNL16" s="2049"/>
      <c r="NNM16" s="2049"/>
      <c r="NNN16" s="2049"/>
      <c r="NNO16" s="2049"/>
      <c r="NNP16" s="2049"/>
      <c r="NNQ16" s="2049"/>
      <c r="NNR16" s="2049"/>
      <c r="NNS16" s="2049"/>
      <c r="NNT16" s="2049"/>
      <c r="NNU16" s="2049"/>
      <c r="NNV16" s="2049"/>
      <c r="NNW16" s="2049"/>
      <c r="NNX16" s="2049"/>
      <c r="NNY16" s="2049"/>
      <c r="NNZ16" s="2049"/>
      <c r="NOA16" s="2049"/>
      <c r="NOB16" s="2049"/>
      <c r="NOC16" s="2049"/>
      <c r="NOD16" s="2049"/>
      <c r="NOE16" s="2049"/>
      <c r="NOF16" s="2049"/>
      <c r="NOG16" s="2049"/>
      <c r="NOH16" s="2049"/>
      <c r="NOI16" s="2049"/>
      <c r="NOJ16" s="2049"/>
      <c r="NOK16" s="2049"/>
      <c r="NOL16" s="2049"/>
      <c r="NOM16" s="2049"/>
      <c r="NON16" s="2049"/>
      <c r="NOO16" s="2049"/>
      <c r="NOP16" s="2049"/>
      <c r="NOQ16" s="2049"/>
      <c r="NOR16" s="2049"/>
      <c r="NOS16" s="2049"/>
      <c r="NOT16" s="2049"/>
      <c r="NOU16" s="2049"/>
      <c r="NOV16" s="2049"/>
      <c r="NOW16" s="2049"/>
      <c r="NOX16" s="2049"/>
      <c r="NOY16" s="2049"/>
      <c r="NOZ16" s="2049"/>
      <c r="NPA16" s="2049"/>
      <c r="NPB16" s="2049"/>
      <c r="NPC16" s="2049"/>
      <c r="NPD16" s="2049"/>
      <c r="NPE16" s="2049"/>
      <c r="NPF16" s="2049"/>
      <c r="NPG16" s="2049"/>
      <c r="NPH16" s="2049"/>
      <c r="NPI16" s="2049"/>
      <c r="NPJ16" s="2049"/>
      <c r="NPK16" s="2049"/>
      <c r="NPL16" s="2049"/>
      <c r="NPM16" s="2049"/>
      <c r="NPN16" s="2049"/>
      <c r="NPO16" s="2049"/>
      <c r="NPP16" s="2049"/>
      <c r="NPQ16" s="2049"/>
      <c r="NPR16" s="2049"/>
      <c r="NPS16" s="2049"/>
      <c r="NPT16" s="2049"/>
      <c r="NPU16" s="2049"/>
      <c r="NPV16" s="2049"/>
      <c r="NPW16" s="2049"/>
      <c r="NPX16" s="2049"/>
      <c r="NPY16" s="2049"/>
      <c r="NPZ16" s="2049"/>
      <c r="NQA16" s="2049"/>
      <c r="NQB16" s="2049"/>
      <c r="NQC16" s="2049"/>
      <c r="NQD16" s="2049"/>
      <c r="NQE16" s="2049"/>
      <c r="NQF16" s="2049"/>
      <c r="NQG16" s="2049"/>
      <c r="NQH16" s="2049"/>
      <c r="NQI16" s="2049"/>
      <c r="NQJ16" s="2049"/>
      <c r="NQK16" s="2049"/>
      <c r="NQL16" s="2049"/>
      <c r="NQM16" s="2049"/>
      <c r="NQN16" s="2049"/>
      <c r="NQO16" s="2049"/>
      <c r="NQP16" s="2049"/>
      <c r="NQQ16" s="2049"/>
      <c r="NQR16" s="2049"/>
      <c r="NQS16" s="2049"/>
      <c r="NQT16" s="2049"/>
      <c r="NQU16" s="2049"/>
      <c r="NQV16" s="2049"/>
      <c r="NQW16" s="2049"/>
      <c r="NQX16" s="2049"/>
      <c r="NQY16" s="2049"/>
      <c r="NQZ16" s="2049"/>
      <c r="NRA16" s="2049"/>
      <c r="NRB16" s="2049"/>
      <c r="NRC16" s="2049"/>
      <c r="NRD16" s="2049"/>
      <c r="NRE16" s="2049"/>
      <c r="NRF16" s="2049"/>
      <c r="NRG16" s="2049"/>
      <c r="NRH16" s="2049"/>
      <c r="NRI16" s="2049"/>
      <c r="NRJ16" s="2049"/>
      <c r="NRK16" s="2049"/>
      <c r="NRL16" s="2049"/>
      <c r="NRM16" s="2049"/>
      <c r="NRN16" s="2049"/>
      <c r="NRO16" s="2049"/>
      <c r="NRP16" s="2049"/>
      <c r="NRQ16" s="2049"/>
      <c r="NRR16" s="2049"/>
      <c r="NRS16" s="2049"/>
      <c r="NRT16" s="2049"/>
      <c r="NRU16" s="2049"/>
      <c r="NRV16" s="2049"/>
      <c r="NRW16" s="2049"/>
      <c r="NRX16" s="2049"/>
      <c r="NRY16" s="2049"/>
      <c r="NRZ16" s="2049"/>
      <c r="NSA16" s="2049"/>
      <c r="NSB16" s="2049"/>
      <c r="NSC16" s="2049"/>
      <c r="NSD16" s="2049"/>
      <c r="NSE16" s="2049"/>
      <c r="NSF16" s="2049"/>
      <c r="NSG16" s="2049"/>
      <c r="NSH16" s="2049"/>
      <c r="NSI16" s="2049"/>
      <c r="NSJ16" s="2049"/>
      <c r="NSK16" s="2049"/>
      <c r="NSL16" s="2049"/>
      <c r="NSM16" s="2049"/>
      <c r="NSN16" s="2049"/>
      <c r="NSO16" s="2049"/>
      <c r="NSP16" s="2049"/>
      <c r="NSQ16" s="2049"/>
      <c r="NSR16" s="2049"/>
      <c r="NSS16" s="2049"/>
      <c r="NST16" s="2049"/>
      <c r="NSU16" s="2049"/>
      <c r="NSV16" s="2049"/>
      <c r="NSW16" s="2049"/>
      <c r="NSX16" s="2049"/>
      <c r="NSY16" s="2049"/>
      <c r="NSZ16" s="2049"/>
      <c r="NTA16" s="2049"/>
      <c r="NTB16" s="2049"/>
      <c r="NTC16" s="2049"/>
      <c r="NTD16" s="2049"/>
      <c r="NTE16" s="2049"/>
      <c r="NTF16" s="2049"/>
      <c r="NTG16" s="2049"/>
      <c r="NTH16" s="2049"/>
      <c r="NTI16" s="2049"/>
      <c r="NTJ16" s="2049"/>
      <c r="NTK16" s="2049"/>
      <c r="NTL16" s="2049"/>
      <c r="NTM16" s="2049"/>
      <c r="NTN16" s="2049"/>
      <c r="NTO16" s="2049"/>
      <c r="NTP16" s="2049"/>
      <c r="NTQ16" s="2049"/>
      <c r="NTR16" s="2049"/>
      <c r="NTS16" s="2049"/>
      <c r="NTT16" s="2049"/>
      <c r="NTU16" s="2049"/>
      <c r="NTV16" s="2049"/>
      <c r="NTW16" s="2049"/>
      <c r="NTX16" s="2049"/>
      <c r="NTY16" s="2049"/>
      <c r="NTZ16" s="2049"/>
      <c r="NUA16" s="2049"/>
      <c r="NUB16" s="2049"/>
      <c r="NUC16" s="2049"/>
      <c r="NUD16" s="2049"/>
      <c r="NUE16" s="2049"/>
      <c r="NUF16" s="2049"/>
      <c r="NUG16" s="2049"/>
      <c r="NUH16" s="2049"/>
      <c r="NUI16" s="2049"/>
      <c r="NUJ16" s="2049"/>
      <c r="NUK16" s="2049"/>
      <c r="NUL16" s="2049"/>
      <c r="NUM16" s="2049"/>
      <c r="NUN16" s="2049"/>
      <c r="NUO16" s="2049"/>
      <c r="NUP16" s="2049"/>
      <c r="NUQ16" s="2049"/>
      <c r="NUR16" s="2049"/>
      <c r="NUS16" s="2049"/>
      <c r="NUT16" s="2049"/>
      <c r="NUU16" s="2049"/>
      <c r="NUV16" s="2049"/>
      <c r="NUW16" s="2049"/>
      <c r="NUX16" s="2049"/>
      <c r="NUY16" s="2049"/>
      <c r="NUZ16" s="2049"/>
      <c r="NVA16" s="2049"/>
      <c r="NVB16" s="2049"/>
      <c r="NVC16" s="2049"/>
      <c r="NVD16" s="2049"/>
      <c r="NVE16" s="2049"/>
      <c r="NVF16" s="2049"/>
      <c r="NVG16" s="2049"/>
      <c r="NVH16" s="2049"/>
      <c r="NVI16" s="2049"/>
      <c r="NVJ16" s="2049"/>
      <c r="NVK16" s="2049"/>
      <c r="NVL16" s="2049"/>
      <c r="NVM16" s="2049"/>
      <c r="NVN16" s="2049"/>
      <c r="NVO16" s="2049"/>
      <c r="NVP16" s="2049"/>
      <c r="NVQ16" s="2049"/>
      <c r="NVR16" s="2049"/>
      <c r="NVS16" s="2049"/>
      <c r="NVT16" s="2049"/>
      <c r="NVU16" s="2049"/>
      <c r="NVV16" s="2049"/>
      <c r="NVW16" s="2049"/>
      <c r="NVX16" s="2049"/>
      <c r="NVY16" s="2049"/>
      <c r="NVZ16" s="2049"/>
      <c r="NWA16" s="2049"/>
      <c r="NWB16" s="2049"/>
      <c r="NWC16" s="2049"/>
      <c r="NWD16" s="2049"/>
      <c r="NWE16" s="2049"/>
      <c r="NWF16" s="2049"/>
      <c r="NWG16" s="2049"/>
      <c r="NWH16" s="2049"/>
      <c r="NWI16" s="2049"/>
      <c r="NWJ16" s="2049"/>
      <c r="NWK16" s="2049"/>
      <c r="NWL16" s="2049"/>
      <c r="NWM16" s="2049"/>
      <c r="NWN16" s="2049"/>
      <c r="NWO16" s="2049"/>
      <c r="NWP16" s="2049"/>
      <c r="NWQ16" s="2049"/>
      <c r="NWR16" s="2049"/>
      <c r="NWS16" s="2049"/>
      <c r="NWT16" s="2049"/>
      <c r="NWU16" s="2049"/>
      <c r="NWV16" s="2049"/>
      <c r="NWW16" s="2049"/>
      <c r="NWX16" s="2049"/>
      <c r="NWY16" s="2049"/>
      <c r="NWZ16" s="2049"/>
      <c r="NXA16" s="2049"/>
      <c r="NXB16" s="2049"/>
      <c r="NXC16" s="2049"/>
      <c r="NXD16" s="2049"/>
      <c r="NXE16" s="2049"/>
      <c r="NXF16" s="2049"/>
      <c r="NXG16" s="2049"/>
      <c r="NXH16" s="2049"/>
      <c r="NXI16" s="2049"/>
      <c r="NXJ16" s="2049"/>
      <c r="NXK16" s="2049"/>
      <c r="NXL16" s="2049"/>
      <c r="NXM16" s="2049"/>
      <c r="NXN16" s="2049"/>
      <c r="NXO16" s="2049"/>
      <c r="NXP16" s="2049"/>
      <c r="NXQ16" s="2049"/>
      <c r="NXR16" s="2049"/>
      <c r="NXS16" s="2049"/>
      <c r="NXT16" s="2049"/>
      <c r="NXU16" s="2049"/>
      <c r="NXV16" s="2049"/>
      <c r="NXW16" s="2049"/>
      <c r="NXX16" s="2049"/>
      <c r="NXY16" s="2049"/>
      <c r="NXZ16" s="2049"/>
      <c r="NYA16" s="2049"/>
      <c r="NYB16" s="2049"/>
      <c r="NYC16" s="2049"/>
      <c r="NYD16" s="2049"/>
      <c r="NYE16" s="2049"/>
      <c r="NYF16" s="2049"/>
      <c r="NYG16" s="2049"/>
      <c r="NYH16" s="2049"/>
      <c r="NYI16" s="2049"/>
      <c r="NYJ16" s="2049"/>
      <c r="NYK16" s="2049"/>
      <c r="NYL16" s="2049"/>
      <c r="NYM16" s="2049"/>
      <c r="NYN16" s="2049"/>
      <c r="NYO16" s="2049"/>
      <c r="NYP16" s="2049"/>
      <c r="NYQ16" s="2049"/>
      <c r="NYR16" s="2049"/>
      <c r="NYS16" s="2049"/>
      <c r="NYT16" s="2049"/>
      <c r="NYU16" s="2049"/>
      <c r="NYV16" s="2049"/>
      <c r="NYW16" s="2049"/>
      <c r="NYX16" s="2049"/>
      <c r="NYY16" s="2049"/>
      <c r="NYZ16" s="2049"/>
      <c r="NZA16" s="2049"/>
      <c r="NZB16" s="2049"/>
      <c r="NZC16" s="2049"/>
      <c r="NZD16" s="2049"/>
      <c r="NZE16" s="2049"/>
      <c r="NZF16" s="2049"/>
      <c r="NZG16" s="2049"/>
      <c r="NZH16" s="2049"/>
      <c r="NZI16" s="2049"/>
      <c r="NZJ16" s="2049"/>
      <c r="NZK16" s="2049"/>
      <c r="NZL16" s="2049"/>
      <c r="NZM16" s="2049"/>
      <c r="NZN16" s="2049"/>
      <c r="NZO16" s="2049"/>
      <c r="NZP16" s="2049"/>
      <c r="NZQ16" s="2049"/>
      <c r="NZR16" s="2049"/>
      <c r="NZS16" s="2049"/>
      <c r="NZT16" s="2049"/>
      <c r="NZU16" s="2049"/>
      <c r="NZV16" s="2049"/>
      <c r="NZW16" s="2049"/>
      <c r="NZX16" s="2049"/>
      <c r="NZY16" s="2049"/>
      <c r="NZZ16" s="2049"/>
      <c r="OAA16" s="2049"/>
      <c r="OAB16" s="2049"/>
      <c r="OAC16" s="2049"/>
      <c r="OAD16" s="2049"/>
      <c r="OAE16" s="2049"/>
      <c r="OAF16" s="2049"/>
      <c r="OAG16" s="2049"/>
      <c r="OAH16" s="2049"/>
      <c r="OAI16" s="2049"/>
      <c r="OAJ16" s="2049"/>
      <c r="OAK16" s="2049"/>
      <c r="OAL16" s="2049"/>
      <c r="OAM16" s="2049"/>
      <c r="OAN16" s="2049"/>
      <c r="OAO16" s="2049"/>
      <c r="OAP16" s="2049"/>
      <c r="OAQ16" s="2049"/>
      <c r="OAR16" s="2049"/>
      <c r="OAS16" s="2049"/>
      <c r="OAT16" s="2049"/>
      <c r="OAU16" s="2049"/>
      <c r="OAV16" s="2049"/>
      <c r="OAW16" s="2049"/>
      <c r="OAX16" s="2049"/>
      <c r="OAY16" s="2049"/>
      <c r="OAZ16" s="2049"/>
      <c r="OBA16" s="2049"/>
      <c r="OBB16" s="2049"/>
      <c r="OBC16" s="2049"/>
      <c r="OBD16" s="2049"/>
      <c r="OBE16" s="2049"/>
      <c r="OBF16" s="2049"/>
      <c r="OBG16" s="2049"/>
      <c r="OBH16" s="2049"/>
      <c r="OBI16" s="2049"/>
      <c r="OBJ16" s="2049"/>
      <c r="OBK16" s="2049"/>
      <c r="OBL16" s="2049"/>
      <c r="OBM16" s="2049"/>
      <c r="OBN16" s="2049"/>
      <c r="OBO16" s="2049"/>
      <c r="OBP16" s="2049"/>
      <c r="OBQ16" s="2049"/>
      <c r="OBR16" s="2049"/>
      <c r="OBS16" s="2049"/>
      <c r="OBT16" s="2049"/>
      <c r="OBU16" s="2049"/>
      <c r="OBV16" s="2049"/>
      <c r="OBW16" s="2049"/>
      <c r="OBX16" s="2049"/>
      <c r="OBY16" s="2049"/>
      <c r="OBZ16" s="2049"/>
      <c r="OCA16" s="2049"/>
      <c r="OCB16" s="2049"/>
      <c r="OCC16" s="2049"/>
      <c r="OCD16" s="2049"/>
      <c r="OCE16" s="2049"/>
      <c r="OCF16" s="2049"/>
      <c r="OCG16" s="2049"/>
      <c r="OCH16" s="2049"/>
      <c r="OCI16" s="2049"/>
      <c r="OCJ16" s="2049"/>
      <c r="OCK16" s="2049"/>
      <c r="OCL16" s="2049"/>
      <c r="OCM16" s="2049"/>
      <c r="OCN16" s="2049"/>
      <c r="OCO16" s="2049"/>
      <c r="OCP16" s="2049"/>
      <c r="OCQ16" s="2049"/>
      <c r="OCR16" s="2049"/>
      <c r="OCS16" s="2049"/>
      <c r="OCT16" s="2049"/>
      <c r="OCU16" s="2049"/>
      <c r="OCV16" s="2049"/>
      <c r="OCW16" s="2049"/>
      <c r="OCX16" s="2049"/>
      <c r="OCY16" s="2049"/>
      <c r="OCZ16" s="2049"/>
      <c r="ODA16" s="2049"/>
      <c r="ODB16" s="2049"/>
      <c r="ODC16" s="2049"/>
      <c r="ODD16" s="2049"/>
      <c r="ODE16" s="2049"/>
      <c r="ODF16" s="2049"/>
      <c r="ODG16" s="2049"/>
      <c r="ODH16" s="2049"/>
      <c r="ODI16" s="2049"/>
      <c r="ODJ16" s="2049"/>
      <c r="ODK16" s="2049"/>
      <c r="ODL16" s="2049"/>
      <c r="ODM16" s="2049"/>
      <c r="ODN16" s="2049"/>
      <c r="ODO16" s="2049"/>
      <c r="ODP16" s="2049"/>
      <c r="ODQ16" s="2049"/>
      <c r="ODR16" s="2049"/>
      <c r="ODS16" s="2049"/>
      <c r="ODT16" s="2049"/>
      <c r="ODU16" s="2049"/>
      <c r="ODV16" s="2049"/>
      <c r="ODW16" s="2049"/>
      <c r="ODX16" s="2049"/>
      <c r="ODY16" s="2049"/>
      <c r="ODZ16" s="2049"/>
      <c r="OEA16" s="2049"/>
      <c r="OEB16" s="2049"/>
      <c r="OEC16" s="2049"/>
      <c r="OED16" s="2049"/>
      <c r="OEE16" s="2049"/>
      <c r="OEF16" s="2049"/>
      <c r="OEG16" s="2049"/>
      <c r="OEH16" s="2049"/>
      <c r="OEI16" s="2049"/>
      <c r="OEJ16" s="2049"/>
      <c r="OEK16" s="2049"/>
      <c r="OEL16" s="2049"/>
      <c r="OEM16" s="2049"/>
      <c r="OEN16" s="2049"/>
      <c r="OEO16" s="2049"/>
      <c r="OEP16" s="2049"/>
      <c r="OEQ16" s="2049"/>
      <c r="OER16" s="2049"/>
      <c r="OES16" s="2049"/>
      <c r="OET16" s="2049"/>
      <c r="OEU16" s="2049"/>
      <c r="OEV16" s="2049"/>
      <c r="OEW16" s="2049"/>
      <c r="OEX16" s="2049"/>
      <c r="OEY16" s="2049"/>
      <c r="OEZ16" s="2049"/>
      <c r="OFA16" s="2049"/>
      <c r="OFB16" s="2049"/>
      <c r="OFC16" s="2049"/>
      <c r="OFD16" s="2049"/>
      <c r="OFE16" s="2049"/>
      <c r="OFF16" s="2049"/>
      <c r="OFG16" s="2049"/>
      <c r="OFH16" s="2049"/>
      <c r="OFI16" s="2049"/>
      <c r="OFJ16" s="2049"/>
      <c r="OFK16" s="2049"/>
      <c r="OFL16" s="2049"/>
      <c r="OFM16" s="2049"/>
      <c r="OFN16" s="2049"/>
      <c r="OFO16" s="2049"/>
      <c r="OFP16" s="2049"/>
      <c r="OFQ16" s="2049"/>
      <c r="OFR16" s="2049"/>
      <c r="OFS16" s="2049"/>
      <c r="OFT16" s="2049"/>
      <c r="OFU16" s="2049"/>
      <c r="OFV16" s="2049"/>
      <c r="OFW16" s="2049"/>
      <c r="OFX16" s="2049"/>
      <c r="OFY16" s="2049"/>
      <c r="OFZ16" s="2049"/>
      <c r="OGA16" s="2049"/>
      <c r="OGB16" s="2049"/>
      <c r="OGC16" s="2049"/>
      <c r="OGD16" s="2049"/>
      <c r="OGE16" s="2049"/>
      <c r="OGF16" s="2049"/>
      <c r="OGG16" s="2049"/>
      <c r="OGH16" s="2049"/>
      <c r="OGI16" s="2049"/>
      <c r="OGJ16" s="2049"/>
      <c r="OGK16" s="2049"/>
      <c r="OGL16" s="2049"/>
      <c r="OGM16" s="2049"/>
      <c r="OGN16" s="2049"/>
      <c r="OGO16" s="2049"/>
      <c r="OGP16" s="2049"/>
      <c r="OGQ16" s="2049"/>
      <c r="OGR16" s="2049"/>
      <c r="OGS16" s="2049"/>
      <c r="OGT16" s="2049"/>
      <c r="OGU16" s="2049"/>
      <c r="OGV16" s="2049"/>
      <c r="OGW16" s="2049"/>
      <c r="OGX16" s="2049"/>
      <c r="OGY16" s="2049"/>
      <c r="OGZ16" s="2049"/>
      <c r="OHA16" s="2049"/>
      <c r="OHB16" s="2049"/>
      <c r="OHC16" s="2049"/>
      <c r="OHD16" s="2049"/>
      <c r="OHE16" s="2049"/>
      <c r="OHF16" s="2049"/>
      <c r="OHG16" s="2049"/>
      <c r="OHH16" s="2049"/>
      <c r="OHI16" s="2049"/>
      <c r="OHJ16" s="2049"/>
      <c r="OHK16" s="2049"/>
      <c r="OHL16" s="2049"/>
      <c r="OHM16" s="2049"/>
      <c r="OHN16" s="2049"/>
      <c r="OHO16" s="2049"/>
      <c r="OHP16" s="2049"/>
      <c r="OHQ16" s="2049"/>
      <c r="OHR16" s="2049"/>
      <c r="OHS16" s="2049"/>
      <c r="OHT16" s="2049"/>
      <c r="OHU16" s="2049"/>
      <c r="OHV16" s="2049"/>
      <c r="OHW16" s="2049"/>
      <c r="OHX16" s="2049"/>
      <c r="OHY16" s="2049"/>
      <c r="OHZ16" s="2049"/>
      <c r="OIA16" s="2049"/>
      <c r="OIB16" s="2049"/>
      <c r="OIC16" s="2049"/>
      <c r="OID16" s="2049"/>
      <c r="OIE16" s="2049"/>
      <c r="OIF16" s="2049"/>
      <c r="OIG16" s="2049"/>
      <c r="OIH16" s="2049"/>
      <c r="OII16" s="2049"/>
      <c r="OIJ16" s="2049"/>
      <c r="OIK16" s="2049"/>
      <c r="OIL16" s="2049"/>
      <c r="OIM16" s="2049"/>
      <c r="OIN16" s="2049"/>
      <c r="OIO16" s="2049"/>
      <c r="OIP16" s="2049"/>
      <c r="OIQ16" s="2049"/>
      <c r="OIR16" s="2049"/>
      <c r="OIS16" s="2049"/>
      <c r="OIT16" s="2049"/>
      <c r="OIU16" s="2049"/>
      <c r="OIV16" s="2049"/>
      <c r="OIW16" s="2049"/>
      <c r="OIX16" s="2049"/>
      <c r="OIY16" s="2049"/>
      <c r="OIZ16" s="2049"/>
      <c r="OJA16" s="2049"/>
      <c r="OJB16" s="2049"/>
      <c r="OJC16" s="2049"/>
      <c r="OJD16" s="2049"/>
      <c r="OJE16" s="2049"/>
      <c r="OJF16" s="2049"/>
      <c r="OJG16" s="2049"/>
      <c r="OJH16" s="2049"/>
      <c r="OJI16" s="2049"/>
      <c r="OJJ16" s="2049"/>
      <c r="OJK16" s="2049"/>
      <c r="OJL16" s="2049"/>
      <c r="OJM16" s="2049"/>
      <c r="OJN16" s="2049"/>
      <c r="OJO16" s="2049"/>
      <c r="OJP16" s="2049"/>
      <c r="OJQ16" s="2049"/>
      <c r="OJR16" s="2049"/>
      <c r="OJS16" s="2049"/>
      <c r="OJT16" s="2049"/>
      <c r="OJU16" s="2049"/>
      <c r="OJV16" s="2049"/>
      <c r="OJW16" s="2049"/>
      <c r="OJX16" s="2049"/>
      <c r="OJY16" s="2049"/>
      <c r="OJZ16" s="2049"/>
      <c r="OKA16" s="2049"/>
      <c r="OKB16" s="2049"/>
      <c r="OKC16" s="2049"/>
      <c r="OKD16" s="2049"/>
      <c r="OKE16" s="2049"/>
      <c r="OKF16" s="2049"/>
      <c r="OKG16" s="2049"/>
      <c r="OKH16" s="2049"/>
      <c r="OKI16" s="2049"/>
      <c r="OKJ16" s="2049"/>
      <c r="OKK16" s="2049"/>
      <c r="OKL16" s="2049"/>
      <c r="OKM16" s="2049"/>
      <c r="OKN16" s="2049"/>
      <c r="OKO16" s="2049"/>
      <c r="OKP16" s="2049"/>
      <c r="OKQ16" s="2049"/>
      <c r="OKR16" s="2049"/>
      <c r="OKS16" s="2049"/>
      <c r="OKT16" s="2049"/>
      <c r="OKU16" s="2049"/>
      <c r="OKV16" s="2049"/>
      <c r="OKW16" s="2049"/>
      <c r="OKX16" s="2049"/>
      <c r="OKY16" s="2049"/>
      <c r="OKZ16" s="2049"/>
      <c r="OLA16" s="2049"/>
      <c r="OLB16" s="2049"/>
      <c r="OLC16" s="2049"/>
      <c r="OLD16" s="2049"/>
      <c r="OLE16" s="2049"/>
      <c r="OLF16" s="2049"/>
      <c r="OLG16" s="2049"/>
      <c r="OLH16" s="2049"/>
      <c r="OLI16" s="2049"/>
      <c r="OLJ16" s="2049"/>
      <c r="OLK16" s="2049"/>
      <c r="OLL16" s="2049"/>
      <c r="OLM16" s="2049"/>
      <c r="OLN16" s="2049"/>
      <c r="OLO16" s="2049"/>
      <c r="OLP16" s="2049"/>
      <c r="OLQ16" s="2049"/>
      <c r="OLR16" s="2049"/>
      <c r="OLS16" s="2049"/>
      <c r="OLT16" s="2049"/>
      <c r="OLU16" s="2049"/>
      <c r="OLV16" s="2049"/>
      <c r="OLW16" s="2049"/>
      <c r="OLX16" s="2049"/>
      <c r="OLY16" s="2049"/>
      <c r="OLZ16" s="2049"/>
      <c r="OMA16" s="2049"/>
      <c r="OMB16" s="2049"/>
      <c r="OMC16" s="2049"/>
      <c r="OMD16" s="2049"/>
      <c r="OME16" s="2049"/>
      <c r="OMF16" s="2049"/>
      <c r="OMG16" s="2049"/>
      <c r="OMH16" s="2049"/>
      <c r="OMI16" s="2049"/>
      <c r="OMJ16" s="2049"/>
      <c r="OMK16" s="2049"/>
      <c r="OML16" s="2049"/>
      <c r="OMM16" s="2049"/>
      <c r="OMN16" s="2049"/>
      <c r="OMO16" s="2049"/>
      <c r="OMP16" s="2049"/>
      <c r="OMQ16" s="2049"/>
      <c r="OMR16" s="2049"/>
      <c r="OMS16" s="2049"/>
      <c r="OMT16" s="2049"/>
      <c r="OMU16" s="2049"/>
      <c r="OMV16" s="2049"/>
      <c r="OMW16" s="2049"/>
      <c r="OMX16" s="2049"/>
      <c r="OMY16" s="2049"/>
      <c r="OMZ16" s="2049"/>
      <c r="ONA16" s="2049"/>
      <c r="ONB16" s="2049"/>
      <c r="ONC16" s="2049"/>
      <c r="OND16" s="2049"/>
      <c r="ONE16" s="2049"/>
      <c r="ONF16" s="2049"/>
      <c r="ONG16" s="2049"/>
      <c r="ONH16" s="2049"/>
      <c r="ONI16" s="2049"/>
      <c r="ONJ16" s="2049"/>
      <c r="ONK16" s="2049"/>
      <c r="ONL16" s="2049"/>
      <c r="ONM16" s="2049"/>
      <c r="ONN16" s="2049"/>
      <c r="ONO16" s="2049"/>
      <c r="ONP16" s="2049"/>
      <c r="ONQ16" s="2049"/>
      <c r="ONR16" s="2049"/>
      <c r="ONS16" s="2049"/>
      <c r="ONT16" s="2049"/>
      <c r="ONU16" s="2049"/>
      <c r="ONV16" s="2049"/>
      <c r="ONW16" s="2049"/>
      <c r="ONX16" s="2049"/>
      <c r="ONY16" s="2049"/>
      <c r="ONZ16" s="2049"/>
      <c r="OOA16" s="2049"/>
      <c r="OOB16" s="2049"/>
      <c r="OOC16" s="2049"/>
      <c r="OOD16" s="2049"/>
      <c r="OOE16" s="2049"/>
      <c r="OOF16" s="2049"/>
      <c r="OOG16" s="2049"/>
      <c r="OOH16" s="2049"/>
      <c r="OOI16" s="2049"/>
      <c r="OOJ16" s="2049"/>
      <c r="OOK16" s="2049"/>
      <c r="OOL16" s="2049"/>
      <c r="OOM16" s="2049"/>
      <c r="OON16" s="2049"/>
      <c r="OOO16" s="2049"/>
      <c r="OOP16" s="2049"/>
      <c r="OOQ16" s="2049"/>
      <c r="OOR16" s="2049"/>
      <c r="OOS16" s="2049"/>
      <c r="OOT16" s="2049"/>
      <c r="OOU16" s="2049"/>
      <c r="OOV16" s="2049"/>
      <c r="OOW16" s="2049"/>
      <c r="OOX16" s="2049"/>
      <c r="OOY16" s="2049"/>
      <c r="OOZ16" s="2049"/>
      <c r="OPA16" s="2049"/>
      <c r="OPB16" s="2049"/>
      <c r="OPC16" s="2049"/>
      <c r="OPD16" s="2049"/>
      <c r="OPE16" s="2049"/>
      <c r="OPF16" s="2049"/>
      <c r="OPG16" s="2049"/>
      <c r="OPH16" s="2049"/>
      <c r="OPI16" s="2049"/>
      <c r="OPJ16" s="2049"/>
      <c r="OPK16" s="2049"/>
      <c r="OPL16" s="2049"/>
      <c r="OPM16" s="2049"/>
      <c r="OPN16" s="2049"/>
      <c r="OPO16" s="2049"/>
      <c r="OPP16" s="2049"/>
      <c r="OPQ16" s="2049"/>
      <c r="OPR16" s="2049"/>
      <c r="OPS16" s="2049"/>
      <c r="OPT16" s="2049"/>
      <c r="OPU16" s="2049"/>
      <c r="OPV16" s="2049"/>
      <c r="OPW16" s="2049"/>
      <c r="OPX16" s="2049"/>
      <c r="OPY16" s="2049"/>
      <c r="OPZ16" s="2049"/>
      <c r="OQA16" s="2049"/>
      <c r="OQB16" s="2049"/>
      <c r="OQC16" s="2049"/>
      <c r="OQD16" s="2049"/>
      <c r="OQE16" s="2049"/>
      <c r="OQF16" s="2049"/>
      <c r="OQG16" s="2049"/>
      <c r="OQH16" s="2049"/>
      <c r="OQI16" s="2049"/>
      <c r="OQJ16" s="2049"/>
      <c r="OQK16" s="2049"/>
      <c r="OQL16" s="2049"/>
      <c r="OQM16" s="2049"/>
      <c r="OQN16" s="2049"/>
      <c r="OQO16" s="2049"/>
      <c r="OQP16" s="2049"/>
      <c r="OQQ16" s="2049"/>
      <c r="OQR16" s="2049"/>
      <c r="OQS16" s="2049"/>
      <c r="OQT16" s="2049"/>
      <c r="OQU16" s="2049"/>
      <c r="OQV16" s="2049"/>
      <c r="OQW16" s="2049"/>
      <c r="OQX16" s="2049"/>
      <c r="OQY16" s="2049"/>
      <c r="OQZ16" s="2049"/>
      <c r="ORA16" s="2049"/>
      <c r="ORB16" s="2049"/>
      <c r="ORC16" s="2049"/>
      <c r="ORD16" s="2049"/>
      <c r="ORE16" s="2049"/>
      <c r="ORF16" s="2049"/>
      <c r="ORG16" s="2049"/>
      <c r="ORH16" s="2049"/>
      <c r="ORI16" s="2049"/>
      <c r="ORJ16" s="2049"/>
      <c r="ORK16" s="2049"/>
      <c r="ORL16" s="2049"/>
      <c r="ORM16" s="2049"/>
      <c r="ORN16" s="2049"/>
      <c r="ORO16" s="2049"/>
      <c r="ORP16" s="2049"/>
      <c r="ORQ16" s="2049"/>
      <c r="ORR16" s="2049"/>
      <c r="ORS16" s="2049"/>
      <c r="ORT16" s="2049"/>
      <c r="ORU16" s="2049"/>
      <c r="ORV16" s="2049"/>
      <c r="ORW16" s="2049"/>
      <c r="ORX16" s="2049"/>
      <c r="ORY16" s="2049"/>
      <c r="ORZ16" s="2049"/>
      <c r="OSA16" s="2049"/>
      <c r="OSB16" s="2049"/>
      <c r="OSC16" s="2049"/>
      <c r="OSD16" s="2049"/>
      <c r="OSE16" s="2049"/>
      <c r="OSF16" s="2049"/>
      <c r="OSG16" s="2049"/>
      <c r="OSH16" s="2049"/>
      <c r="OSI16" s="2049"/>
      <c r="OSJ16" s="2049"/>
      <c r="OSK16" s="2049"/>
      <c r="OSL16" s="2049"/>
      <c r="OSM16" s="2049"/>
      <c r="OSN16" s="2049"/>
      <c r="OSO16" s="2049"/>
      <c r="OSP16" s="2049"/>
      <c r="OSQ16" s="2049"/>
      <c r="OSR16" s="2049"/>
      <c r="OSS16" s="2049"/>
      <c r="OST16" s="2049"/>
      <c r="OSU16" s="2049"/>
      <c r="OSV16" s="2049"/>
      <c r="OSW16" s="2049"/>
      <c r="OSX16" s="2049"/>
      <c r="OSY16" s="2049"/>
      <c r="OSZ16" s="2049"/>
      <c r="OTA16" s="2049"/>
      <c r="OTB16" s="2049"/>
      <c r="OTC16" s="2049"/>
      <c r="OTD16" s="2049"/>
      <c r="OTE16" s="2049"/>
      <c r="OTF16" s="2049"/>
      <c r="OTG16" s="2049"/>
      <c r="OTH16" s="2049"/>
      <c r="OTI16" s="2049"/>
      <c r="OTJ16" s="2049"/>
      <c r="OTK16" s="2049"/>
      <c r="OTL16" s="2049"/>
      <c r="OTM16" s="2049"/>
      <c r="OTN16" s="2049"/>
      <c r="OTO16" s="2049"/>
      <c r="OTP16" s="2049"/>
      <c r="OTQ16" s="2049"/>
      <c r="OTR16" s="2049"/>
      <c r="OTS16" s="2049"/>
      <c r="OTT16" s="2049"/>
      <c r="OTU16" s="2049"/>
      <c r="OTV16" s="2049"/>
      <c r="OTW16" s="2049"/>
      <c r="OTX16" s="2049"/>
      <c r="OTY16" s="2049"/>
      <c r="OTZ16" s="2049"/>
      <c r="OUA16" s="2049"/>
      <c r="OUB16" s="2049"/>
      <c r="OUC16" s="2049"/>
      <c r="OUD16" s="2049"/>
      <c r="OUE16" s="2049"/>
      <c r="OUF16" s="2049"/>
      <c r="OUG16" s="2049"/>
      <c r="OUH16" s="2049"/>
      <c r="OUI16" s="2049"/>
      <c r="OUJ16" s="2049"/>
      <c r="OUK16" s="2049"/>
      <c r="OUL16" s="2049"/>
      <c r="OUM16" s="2049"/>
      <c r="OUN16" s="2049"/>
      <c r="OUO16" s="2049"/>
      <c r="OUP16" s="2049"/>
      <c r="OUQ16" s="2049"/>
      <c r="OUR16" s="2049"/>
      <c r="OUS16" s="2049"/>
      <c r="OUT16" s="2049"/>
      <c r="OUU16" s="2049"/>
      <c r="OUV16" s="2049"/>
      <c r="OUW16" s="2049"/>
      <c r="OUX16" s="2049"/>
      <c r="OUY16" s="2049"/>
      <c r="OUZ16" s="2049"/>
      <c r="OVA16" s="2049"/>
      <c r="OVB16" s="2049"/>
      <c r="OVC16" s="2049"/>
      <c r="OVD16" s="2049"/>
      <c r="OVE16" s="2049"/>
      <c r="OVF16" s="2049"/>
      <c r="OVG16" s="2049"/>
      <c r="OVH16" s="2049"/>
      <c r="OVI16" s="2049"/>
      <c r="OVJ16" s="2049"/>
      <c r="OVK16" s="2049"/>
      <c r="OVL16" s="2049"/>
      <c r="OVM16" s="2049"/>
      <c r="OVN16" s="2049"/>
      <c r="OVO16" s="2049"/>
      <c r="OVP16" s="2049"/>
      <c r="OVQ16" s="2049"/>
      <c r="OVR16" s="2049"/>
      <c r="OVS16" s="2049"/>
      <c r="OVT16" s="2049"/>
      <c r="OVU16" s="2049"/>
      <c r="OVV16" s="2049"/>
      <c r="OVW16" s="2049"/>
      <c r="OVX16" s="2049"/>
      <c r="OVY16" s="2049"/>
      <c r="OVZ16" s="2049"/>
      <c r="OWA16" s="2049"/>
      <c r="OWB16" s="2049"/>
      <c r="OWC16" s="2049"/>
      <c r="OWD16" s="2049"/>
      <c r="OWE16" s="2049"/>
      <c r="OWF16" s="2049"/>
      <c r="OWG16" s="2049"/>
      <c r="OWH16" s="2049"/>
      <c r="OWI16" s="2049"/>
      <c r="OWJ16" s="2049"/>
      <c r="OWK16" s="2049"/>
      <c r="OWL16" s="2049"/>
      <c r="OWM16" s="2049"/>
      <c r="OWN16" s="2049"/>
      <c r="OWO16" s="2049"/>
      <c r="OWP16" s="2049"/>
      <c r="OWQ16" s="2049"/>
      <c r="OWR16" s="2049"/>
      <c r="OWS16" s="2049"/>
      <c r="OWT16" s="2049"/>
      <c r="OWU16" s="2049"/>
      <c r="OWV16" s="2049"/>
      <c r="OWW16" s="2049"/>
      <c r="OWX16" s="2049"/>
      <c r="OWY16" s="2049"/>
      <c r="OWZ16" s="2049"/>
      <c r="OXA16" s="2049"/>
      <c r="OXB16" s="2049"/>
      <c r="OXC16" s="2049"/>
      <c r="OXD16" s="2049"/>
      <c r="OXE16" s="2049"/>
      <c r="OXF16" s="2049"/>
      <c r="OXG16" s="2049"/>
      <c r="OXH16" s="2049"/>
      <c r="OXI16" s="2049"/>
      <c r="OXJ16" s="2049"/>
      <c r="OXK16" s="2049"/>
      <c r="OXL16" s="2049"/>
      <c r="OXM16" s="2049"/>
      <c r="OXN16" s="2049"/>
      <c r="OXO16" s="2049"/>
      <c r="OXP16" s="2049"/>
      <c r="OXQ16" s="2049"/>
      <c r="OXR16" s="2049"/>
      <c r="OXS16" s="2049"/>
      <c r="OXT16" s="2049"/>
      <c r="OXU16" s="2049"/>
      <c r="OXV16" s="2049"/>
      <c r="OXW16" s="2049"/>
      <c r="OXX16" s="2049"/>
      <c r="OXY16" s="2049"/>
      <c r="OXZ16" s="2049"/>
      <c r="OYA16" s="2049"/>
      <c r="OYB16" s="2049"/>
      <c r="OYC16" s="2049"/>
      <c r="OYD16" s="2049"/>
      <c r="OYE16" s="2049"/>
      <c r="OYF16" s="2049"/>
      <c r="OYG16" s="2049"/>
      <c r="OYH16" s="2049"/>
      <c r="OYI16" s="2049"/>
      <c r="OYJ16" s="2049"/>
      <c r="OYK16" s="2049"/>
      <c r="OYL16" s="2049"/>
      <c r="OYM16" s="2049"/>
      <c r="OYN16" s="2049"/>
      <c r="OYO16" s="2049"/>
      <c r="OYP16" s="2049"/>
      <c r="OYQ16" s="2049"/>
      <c r="OYR16" s="2049"/>
      <c r="OYS16" s="2049"/>
      <c r="OYT16" s="2049"/>
      <c r="OYU16" s="2049"/>
      <c r="OYV16" s="2049"/>
      <c r="OYW16" s="2049"/>
      <c r="OYX16" s="2049"/>
      <c r="OYY16" s="2049"/>
      <c r="OYZ16" s="2049"/>
      <c r="OZA16" s="2049"/>
      <c r="OZB16" s="2049"/>
      <c r="OZC16" s="2049"/>
      <c r="OZD16" s="2049"/>
      <c r="OZE16" s="2049"/>
      <c r="OZF16" s="2049"/>
      <c r="OZG16" s="2049"/>
      <c r="OZH16" s="2049"/>
      <c r="OZI16" s="2049"/>
      <c r="OZJ16" s="2049"/>
      <c r="OZK16" s="2049"/>
      <c r="OZL16" s="2049"/>
      <c r="OZM16" s="2049"/>
      <c r="OZN16" s="2049"/>
      <c r="OZO16" s="2049"/>
      <c r="OZP16" s="2049"/>
      <c r="OZQ16" s="2049"/>
      <c r="OZR16" s="2049"/>
      <c r="OZS16" s="2049"/>
      <c r="OZT16" s="2049"/>
      <c r="OZU16" s="2049"/>
      <c r="OZV16" s="2049"/>
      <c r="OZW16" s="2049"/>
      <c r="OZX16" s="2049"/>
      <c r="OZY16" s="2049"/>
      <c r="OZZ16" s="2049"/>
      <c r="PAA16" s="2049"/>
      <c r="PAB16" s="2049"/>
      <c r="PAC16" s="2049"/>
      <c r="PAD16" s="2049"/>
      <c r="PAE16" s="2049"/>
      <c r="PAF16" s="2049"/>
      <c r="PAG16" s="2049"/>
      <c r="PAH16" s="2049"/>
      <c r="PAI16" s="2049"/>
      <c r="PAJ16" s="2049"/>
      <c r="PAK16" s="2049"/>
      <c r="PAL16" s="2049"/>
      <c r="PAM16" s="2049"/>
      <c r="PAN16" s="2049"/>
      <c r="PAO16" s="2049"/>
      <c r="PAP16" s="2049"/>
      <c r="PAQ16" s="2049"/>
      <c r="PAR16" s="2049"/>
      <c r="PAS16" s="2049"/>
      <c r="PAT16" s="2049"/>
      <c r="PAU16" s="2049"/>
      <c r="PAV16" s="2049"/>
      <c r="PAW16" s="2049"/>
      <c r="PAX16" s="2049"/>
      <c r="PAY16" s="2049"/>
      <c r="PAZ16" s="2049"/>
      <c r="PBA16" s="2049"/>
      <c r="PBB16" s="2049"/>
      <c r="PBC16" s="2049"/>
      <c r="PBD16" s="2049"/>
      <c r="PBE16" s="2049"/>
      <c r="PBF16" s="2049"/>
      <c r="PBG16" s="2049"/>
      <c r="PBH16" s="2049"/>
      <c r="PBI16" s="2049"/>
      <c r="PBJ16" s="2049"/>
      <c r="PBK16" s="2049"/>
      <c r="PBL16" s="2049"/>
      <c r="PBM16" s="2049"/>
      <c r="PBN16" s="2049"/>
      <c r="PBO16" s="2049"/>
      <c r="PBP16" s="2049"/>
      <c r="PBQ16" s="2049"/>
      <c r="PBR16" s="2049"/>
      <c r="PBS16" s="2049"/>
      <c r="PBT16" s="2049"/>
      <c r="PBU16" s="2049"/>
      <c r="PBV16" s="2049"/>
      <c r="PBW16" s="2049"/>
      <c r="PBX16" s="2049"/>
      <c r="PBY16" s="2049"/>
      <c r="PBZ16" s="2049"/>
      <c r="PCA16" s="2049"/>
      <c r="PCB16" s="2049"/>
      <c r="PCC16" s="2049"/>
      <c r="PCD16" s="2049"/>
      <c r="PCE16" s="2049"/>
      <c r="PCF16" s="2049"/>
      <c r="PCG16" s="2049"/>
      <c r="PCH16" s="2049"/>
      <c r="PCI16" s="2049"/>
      <c r="PCJ16" s="2049"/>
      <c r="PCK16" s="2049"/>
      <c r="PCL16" s="2049"/>
      <c r="PCM16" s="2049"/>
      <c r="PCN16" s="2049"/>
      <c r="PCO16" s="2049"/>
      <c r="PCP16" s="2049"/>
      <c r="PCQ16" s="2049"/>
      <c r="PCR16" s="2049"/>
      <c r="PCS16" s="2049"/>
      <c r="PCT16" s="2049"/>
      <c r="PCU16" s="2049"/>
      <c r="PCV16" s="2049"/>
      <c r="PCW16" s="2049"/>
      <c r="PCX16" s="2049"/>
      <c r="PCY16" s="2049"/>
      <c r="PCZ16" s="2049"/>
      <c r="PDA16" s="2049"/>
      <c r="PDB16" s="2049"/>
      <c r="PDC16" s="2049"/>
      <c r="PDD16" s="2049"/>
      <c r="PDE16" s="2049"/>
      <c r="PDF16" s="2049"/>
      <c r="PDG16" s="2049"/>
      <c r="PDH16" s="2049"/>
      <c r="PDI16" s="2049"/>
      <c r="PDJ16" s="2049"/>
      <c r="PDK16" s="2049"/>
      <c r="PDL16" s="2049"/>
      <c r="PDM16" s="2049"/>
      <c r="PDN16" s="2049"/>
      <c r="PDO16" s="2049"/>
      <c r="PDP16" s="2049"/>
      <c r="PDQ16" s="2049"/>
      <c r="PDR16" s="2049"/>
      <c r="PDS16" s="2049"/>
      <c r="PDT16" s="2049"/>
      <c r="PDU16" s="2049"/>
      <c r="PDV16" s="2049"/>
      <c r="PDW16" s="2049"/>
      <c r="PDX16" s="2049"/>
      <c r="PDY16" s="2049"/>
      <c r="PDZ16" s="2049"/>
      <c r="PEA16" s="2049"/>
      <c r="PEB16" s="2049"/>
      <c r="PEC16" s="2049"/>
      <c r="PED16" s="2049"/>
      <c r="PEE16" s="2049"/>
      <c r="PEF16" s="2049"/>
      <c r="PEG16" s="2049"/>
      <c r="PEH16" s="2049"/>
      <c r="PEI16" s="2049"/>
      <c r="PEJ16" s="2049"/>
      <c r="PEK16" s="2049"/>
      <c r="PEL16" s="2049"/>
      <c r="PEM16" s="2049"/>
      <c r="PEN16" s="2049"/>
      <c r="PEO16" s="2049"/>
      <c r="PEP16" s="2049"/>
      <c r="PEQ16" s="2049"/>
      <c r="PER16" s="2049"/>
      <c r="PES16" s="2049"/>
      <c r="PET16" s="2049"/>
      <c r="PEU16" s="2049"/>
      <c r="PEV16" s="2049"/>
      <c r="PEW16" s="2049"/>
      <c r="PEX16" s="2049"/>
      <c r="PEY16" s="2049"/>
      <c r="PEZ16" s="2049"/>
      <c r="PFA16" s="2049"/>
      <c r="PFB16" s="2049"/>
      <c r="PFC16" s="2049"/>
      <c r="PFD16" s="2049"/>
      <c r="PFE16" s="2049"/>
      <c r="PFF16" s="2049"/>
      <c r="PFG16" s="2049"/>
      <c r="PFH16" s="2049"/>
      <c r="PFI16" s="2049"/>
      <c r="PFJ16" s="2049"/>
      <c r="PFK16" s="2049"/>
      <c r="PFL16" s="2049"/>
      <c r="PFM16" s="2049"/>
      <c r="PFN16" s="2049"/>
      <c r="PFO16" s="2049"/>
      <c r="PFP16" s="2049"/>
      <c r="PFQ16" s="2049"/>
      <c r="PFR16" s="2049"/>
      <c r="PFS16" s="2049"/>
      <c r="PFT16" s="2049"/>
      <c r="PFU16" s="2049"/>
      <c r="PFV16" s="2049"/>
      <c r="PFW16" s="2049"/>
      <c r="PFX16" s="2049"/>
      <c r="PFY16" s="2049"/>
      <c r="PFZ16" s="2049"/>
      <c r="PGA16" s="2049"/>
      <c r="PGB16" s="2049"/>
      <c r="PGC16" s="2049"/>
      <c r="PGD16" s="2049"/>
      <c r="PGE16" s="2049"/>
      <c r="PGF16" s="2049"/>
      <c r="PGG16" s="2049"/>
      <c r="PGH16" s="2049"/>
      <c r="PGI16" s="2049"/>
      <c r="PGJ16" s="2049"/>
      <c r="PGK16" s="2049"/>
      <c r="PGL16" s="2049"/>
      <c r="PGM16" s="2049"/>
      <c r="PGN16" s="2049"/>
      <c r="PGO16" s="2049"/>
      <c r="PGP16" s="2049"/>
      <c r="PGQ16" s="2049"/>
      <c r="PGR16" s="2049"/>
      <c r="PGS16" s="2049"/>
      <c r="PGT16" s="2049"/>
      <c r="PGU16" s="2049"/>
      <c r="PGV16" s="2049"/>
      <c r="PGW16" s="2049"/>
      <c r="PGX16" s="2049"/>
      <c r="PGY16" s="2049"/>
      <c r="PGZ16" s="2049"/>
      <c r="PHA16" s="2049"/>
      <c r="PHB16" s="2049"/>
      <c r="PHC16" s="2049"/>
      <c r="PHD16" s="2049"/>
      <c r="PHE16" s="2049"/>
      <c r="PHF16" s="2049"/>
      <c r="PHG16" s="2049"/>
      <c r="PHH16" s="2049"/>
      <c r="PHI16" s="2049"/>
      <c r="PHJ16" s="2049"/>
      <c r="PHK16" s="2049"/>
      <c r="PHL16" s="2049"/>
      <c r="PHM16" s="2049"/>
      <c r="PHN16" s="2049"/>
      <c r="PHO16" s="2049"/>
      <c r="PHP16" s="2049"/>
      <c r="PHQ16" s="2049"/>
      <c r="PHR16" s="2049"/>
      <c r="PHS16" s="2049"/>
      <c r="PHT16" s="2049"/>
      <c r="PHU16" s="2049"/>
      <c r="PHV16" s="2049"/>
      <c r="PHW16" s="2049"/>
      <c r="PHX16" s="2049"/>
      <c r="PHY16" s="2049"/>
      <c r="PHZ16" s="2049"/>
      <c r="PIA16" s="2049"/>
      <c r="PIB16" s="2049"/>
      <c r="PIC16" s="2049"/>
      <c r="PID16" s="2049"/>
      <c r="PIE16" s="2049"/>
      <c r="PIF16" s="2049"/>
      <c r="PIG16" s="2049"/>
      <c r="PIH16" s="2049"/>
      <c r="PII16" s="2049"/>
      <c r="PIJ16" s="2049"/>
      <c r="PIK16" s="2049"/>
      <c r="PIL16" s="2049"/>
      <c r="PIM16" s="2049"/>
      <c r="PIN16" s="2049"/>
      <c r="PIO16" s="2049"/>
      <c r="PIP16" s="2049"/>
      <c r="PIQ16" s="2049"/>
      <c r="PIR16" s="2049"/>
      <c r="PIS16" s="2049"/>
      <c r="PIT16" s="2049"/>
      <c r="PIU16" s="2049"/>
      <c r="PIV16" s="2049"/>
      <c r="PIW16" s="2049"/>
      <c r="PIX16" s="2049"/>
      <c r="PIY16" s="2049"/>
      <c r="PIZ16" s="2049"/>
      <c r="PJA16" s="2049"/>
      <c r="PJB16" s="2049"/>
      <c r="PJC16" s="2049"/>
      <c r="PJD16" s="2049"/>
      <c r="PJE16" s="2049"/>
      <c r="PJF16" s="2049"/>
      <c r="PJG16" s="2049"/>
      <c r="PJH16" s="2049"/>
      <c r="PJI16" s="2049"/>
      <c r="PJJ16" s="2049"/>
      <c r="PJK16" s="2049"/>
      <c r="PJL16" s="2049"/>
      <c r="PJM16" s="2049"/>
      <c r="PJN16" s="2049"/>
      <c r="PJO16" s="2049"/>
      <c r="PJP16" s="2049"/>
      <c r="PJQ16" s="2049"/>
      <c r="PJR16" s="2049"/>
      <c r="PJS16" s="2049"/>
      <c r="PJT16" s="2049"/>
      <c r="PJU16" s="2049"/>
      <c r="PJV16" s="2049"/>
      <c r="PJW16" s="2049"/>
      <c r="PJX16" s="2049"/>
      <c r="PJY16" s="2049"/>
      <c r="PJZ16" s="2049"/>
      <c r="PKA16" s="2049"/>
      <c r="PKB16" s="2049"/>
      <c r="PKC16" s="2049"/>
      <c r="PKD16" s="2049"/>
      <c r="PKE16" s="2049"/>
      <c r="PKF16" s="2049"/>
      <c r="PKG16" s="2049"/>
      <c r="PKH16" s="2049"/>
      <c r="PKI16" s="2049"/>
      <c r="PKJ16" s="2049"/>
      <c r="PKK16" s="2049"/>
      <c r="PKL16" s="2049"/>
      <c r="PKM16" s="2049"/>
      <c r="PKN16" s="2049"/>
      <c r="PKO16" s="2049"/>
      <c r="PKP16" s="2049"/>
      <c r="PKQ16" s="2049"/>
      <c r="PKR16" s="2049"/>
      <c r="PKS16" s="2049"/>
      <c r="PKT16" s="2049"/>
      <c r="PKU16" s="2049"/>
      <c r="PKV16" s="2049"/>
      <c r="PKW16" s="2049"/>
      <c r="PKX16" s="2049"/>
      <c r="PKY16" s="2049"/>
      <c r="PKZ16" s="2049"/>
      <c r="PLA16" s="2049"/>
      <c r="PLB16" s="2049"/>
      <c r="PLC16" s="2049"/>
      <c r="PLD16" s="2049"/>
      <c r="PLE16" s="2049"/>
      <c r="PLF16" s="2049"/>
      <c r="PLG16" s="2049"/>
      <c r="PLH16" s="2049"/>
      <c r="PLI16" s="2049"/>
      <c r="PLJ16" s="2049"/>
      <c r="PLK16" s="2049"/>
      <c r="PLL16" s="2049"/>
      <c r="PLM16" s="2049"/>
      <c r="PLN16" s="2049"/>
      <c r="PLO16" s="2049"/>
      <c r="PLP16" s="2049"/>
      <c r="PLQ16" s="2049"/>
      <c r="PLR16" s="2049"/>
      <c r="PLS16" s="2049"/>
      <c r="PLT16" s="2049"/>
      <c r="PLU16" s="2049"/>
      <c r="PLV16" s="2049"/>
      <c r="PLW16" s="2049"/>
      <c r="PLX16" s="2049"/>
      <c r="PLY16" s="2049"/>
      <c r="PLZ16" s="2049"/>
      <c r="PMA16" s="2049"/>
      <c r="PMB16" s="2049"/>
      <c r="PMC16" s="2049"/>
      <c r="PMD16" s="2049"/>
      <c r="PME16" s="2049"/>
      <c r="PMF16" s="2049"/>
      <c r="PMG16" s="2049"/>
      <c r="PMH16" s="2049"/>
      <c r="PMI16" s="2049"/>
      <c r="PMJ16" s="2049"/>
      <c r="PMK16" s="2049"/>
      <c r="PML16" s="2049"/>
      <c r="PMM16" s="2049"/>
      <c r="PMN16" s="2049"/>
      <c r="PMO16" s="2049"/>
      <c r="PMP16" s="2049"/>
      <c r="PMQ16" s="2049"/>
      <c r="PMR16" s="2049"/>
      <c r="PMS16" s="2049"/>
      <c r="PMT16" s="2049"/>
      <c r="PMU16" s="2049"/>
      <c r="PMV16" s="2049"/>
      <c r="PMW16" s="2049"/>
      <c r="PMX16" s="2049"/>
      <c r="PMY16" s="2049"/>
      <c r="PMZ16" s="2049"/>
      <c r="PNA16" s="2049"/>
      <c r="PNB16" s="2049"/>
      <c r="PNC16" s="2049"/>
      <c r="PND16" s="2049"/>
      <c r="PNE16" s="2049"/>
      <c r="PNF16" s="2049"/>
      <c r="PNG16" s="2049"/>
      <c r="PNH16" s="2049"/>
      <c r="PNI16" s="2049"/>
      <c r="PNJ16" s="2049"/>
      <c r="PNK16" s="2049"/>
      <c r="PNL16" s="2049"/>
      <c r="PNM16" s="2049"/>
      <c r="PNN16" s="2049"/>
      <c r="PNO16" s="2049"/>
      <c r="PNP16" s="2049"/>
      <c r="PNQ16" s="2049"/>
      <c r="PNR16" s="2049"/>
      <c r="PNS16" s="2049"/>
      <c r="PNT16" s="2049"/>
      <c r="PNU16" s="2049"/>
      <c r="PNV16" s="2049"/>
      <c r="PNW16" s="2049"/>
      <c r="PNX16" s="2049"/>
      <c r="PNY16" s="2049"/>
      <c r="PNZ16" s="2049"/>
      <c r="POA16" s="2049"/>
      <c r="POB16" s="2049"/>
      <c r="POC16" s="2049"/>
      <c r="POD16" s="2049"/>
      <c r="POE16" s="2049"/>
      <c r="POF16" s="2049"/>
      <c r="POG16" s="2049"/>
      <c r="POH16" s="2049"/>
      <c r="POI16" s="2049"/>
      <c r="POJ16" s="2049"/>
      <c r="POK16" s="2049"/>
      <c r="POL16" s="2049"/>
      <c r="POM16" s="2049"/>
      <c r="PON16" s="2049"/>
      <c r="POO16" s="2049"/>
      <c r="POP16" s="2049"/>
      <c r="POQ16" s="2049"/>
      <c r="POR16" s="2049"/>
      <c r="POS16" s="2049"/>
      <c r="POT16" s="2049"/>
      <c r="POU16" s="2049"/>
      <c r="POV16" s="2049"/>
      <c r="POW16" s="2049"/>
      <c r="POX16" s="2049"/>
      <c r="POY16" s="2049"/>
      <c r="POZ16" s="2049"/>
      <c r="PPA16" s="2049"/>
      <c r="PPB16" s="2049"/>
      <c r="PPC16" s="2049"/>
      <c r="PPD16" s="2049"/>
      <c r="PPE16" s="2049"/>
      <c r="PPF16" s="2049"/>
      <c r="PPG16" s="2049"/>
      <c r="PPH16" s="2049"/>
      <c r="PPI16" s="2049"/>
      <c r="PPJ16" s="2049"/>
      <c r="PPK16" s="2049"/>
      <c r="PPL16" s="2049"/>
      <c r="PPM16" s="2049"/>
      <c r="PPN16" s="2049"/>
      <c r="PPO16" s="2049"/>
      <c r="PPP16" s="2049"/>
      <c r="PPQ16" s="2049"/>
      <c r="PPR16" s="2049"/>
      <c r="PPS16" s="2049"/>
      <c r="PPT16" s="2049"/>
      <c r="PPU16" s="2049"/>
      <c r="PPV16" s="2049"/>
      <c r="PPW16" s="2049"/>
      <c r="PPX16" s="2049"/>
      <c r="PPY16" s="2049"/>
      <c r="PPZ16" s="2049"/>
      <c r="PQA16" s="2049"/>
      <c r="PQB16" s="2049"/>
      <c r="PQC16" s="2049"/>
      <c r="PQD16" s="2049"/>
      <c r="PQE16" s="2049"/>
      <c r="PQF16" s="2049"/>
      <c r="PQG16" s="2049"/>
      <c r="PQH16" s="2049"/>
      <c r="PQI16" s="2049"/>
      <c r="PQJ16" s="2049"/>
      <c r="PQK16" s="2049"/>
      <c r="PQL16" s="2049"/>
      <c r="PQM16" s="2049"/>
      <c r="PQN16" s="2049"/>
      <c r="PQO16" s="2049"/>
      <c r="PQP16" s="2049"/>
      <c r="PQQ16" s="2049"/>
      <c r="PQR16" s="2049"/>
      <c r="PQS16" s="2049"/>
      <c r="PQT16" s="2049"/>
      <c r="PQU16" s="2049"/>
      <c r="PQV16" s="2049"/>
      <c r="PQW16" s="2049"/>
      <c r="PQX16" s="2049"/>
      <c r="PQY16" s="2049"/>
      <c r="PQZ16" s="2049"/>
      <c r="PRA16" s="2049"/>
      <c r="PRB16" s="2049"/>
      <c r="PRC16" s="2049"/>
      <c r="PRD16" s="2049"/>
      <c r="PRE16" s="2049"/>
      <c r="PRF16" s="2049"/>
      <c r="PRG16" s="2049"/>
      <c r="PRH16" s="2049"/>
      <c r="PRI16" s="2049"/>
      <c r="PRJ16" s="2049"/>
      <c r="PRK16" s="2049"/>
      <c r="PRL16" s="2049"/>
      <c r="PRM16" s="2049"/>
      <c r="PRN16" s="2049"/>
      <c r="PRO16" s="2049"/>
      <c r="PRP16" s="2049"/>
      <c r="PRQ16" s="2049"/>
      <c r="PRR16" s="2049"/>
      <c r="PRS16" s="2049"/>
      <c r="PRT16" s="2049"/>
      <c r="PRU16" s="2049"/>
      <c r="PRV16" s="2049"/>
      <c r="PRW16" s="2049"/>
      <c r="PRX16" s="2049"/>
      <c r="PRY16" s="2049"/>
      <c r="PRZ16" s="2049"/>
      <c r="PSA16" s="2049"/>
      <c r="PSB16" s="2049"/>
      <c r="PSC16" s="2049"/>
      <c r="PSD16" s="2049"/>
      <c r="PSE16" s="2049"/>
      <c r="PSF16" s="2049"/>
      <c r="PSG16" s="2049"/>
      <c r="PSH16" s="2049"/>
      <c r="PSI16" s="2049"/>
      <c r="PSJ16" s="2049"/>
      <c r="PSK16" s="2049"/>
      <c r="PSL16" s="2049"/>
      <c r="PSM16" s="2049"/>
      <c r="PSN16" s="2049"/>
      <c r="PSO16" s="2049"/>
      <c r="PSP16" s="2049"/>
      <c r="PSQ16" s="2049"/>
      <c r="PSR16" s="2049"/>
      <c r="PSS16" s="2049"/>
      <c r="PST16" s="2049"/>
      <c r="PSU16" s="2049"/>
      <c r="PSV16" s="2049"/>
      <c r="PSW16" s="2049"/>
      <c r="PSX16" s="2049"/>
      <c r="PSY16" s="2049"/>
      <c r="PSZ16" s="2049"/>
      <c r="PTA16" s="2049"/>
      <c r="PTB16" s="2049"/>
      <c r="PTC16" s="2049"/>
      <c r="PTD16" s="2049"/>
      <c r="PTE16" s="2049"/>
      <c r="PTF16" s="2049"/>
      <c r="PTG16" s="2049"/>
      <c r="PTH16" s="2049"/>
      <c r="PTI16" s="2049"/>
      <c r="PTJ16" s="2049"/>
      <c r="PTK16" s="2049"/>
      <c r="PTL16" s="2049"/>
      <c r="PTM16" s="2049"/>
      <c r="PTN16" s="2049"/>
      <c r="PTO16" s="2049"/>
      <c r="PTP16" s="2049"/>
      <c r="PTQ16" s="2049"/>
      <c r="PTR16" s="2049"/>
      <c r="PTS16" s="2049"/>
      <c r="PTT16" s="2049"/>
      <c r="PTU16" s="2049"/>
      <c r="PTV16" s="2049"/>
      <c r="PTW16" s="2049"/>
      <c r="PTX16" s="2049"/>
      <c r="PTY16" s="2049"/>
      <c r="PTZ16" s="2049"/>
      <c r="PUA16" s="2049"/>
      <c r="PUB16" s="2049"/>
      <c r="PUC16" s="2049"/>
      <c r="PUD16" s="2049"/>
      <c r="PUE16" s="2049"/>
      <c r="PUF16" s="2049"/>
      <c r="PUG16" s="2049"/>
      <c r="PUH16" s="2049"/>
      <c r="PUI16" s="2049"/>
      <c r="PUJ16" s="2049"/>
      <c r="PUK16" s="2049"/>
      <c r="PUL16" s="2049"/>
      <c r="PUM16" s="2049"/>
      <c r="PUN16" s="2049"/>
      <c r="PUO16" s="2049"/>
      <c r="PUP16" s="2049"/>
      <c r="PUQ16" s="2049"/>
      <c r="PUR16" s="2049"/>
      <c r="PUS16" s="2049"/>
      <c r="PUT16" s="2049"/>
      <c r="PUU16" s="2049"/>
      <c r="PUV16" s="2049"/>
      <c r="PUW16" s="2049"/>
      <c r="PUX16" s="2049"/>
      <c r="PUY16" s="2049"/>
      <c r="PUZ16" s="2049"/>
      <c r="PVA16" s="2049"/>
      <c r="PVB16" s="2049"/>
      <c r="PVC16" s="2049"/>
      <c r="PVD16" s="2049"/>
      <c r="PVE16" s="2049"/>
      <c r="PVF16" s="2049"/>
      <c r="PVG16" s="2049"/>
      <c r="PVH16" s="2049"/>
      <c r="PVI16" s="2049"/>
      <c r="PVJ16" s="2049"/>
      <c r="PVK16" s="2049"/>
      <c r="PVL16" s="2049"/>
      <c r="PVM16" s="2049"/>
      <c r="PVN16" s="2049"/>
      <c r="PVO16" s="2049"/>
      <c r="PVP16" s="2049"/>
      <c r="PVQ16" s="2049"/>
      <c r="PVR16" s="2049"/>
      <c r="PVS16" s="2049"/>
      <c r="PVT16" s="2049"/>
      <c r="PVU16" s="2049"/>
      <c r="PVV16" s="2049"/>
      <c r="PVW16" s="2049"/>
      <c r="PVX16" s="2049"/>
      <c r="PVY16" s="2049"/>
      <c r="PVZ16" s="2049"/>
      <c r="PWA16" s="2049"/>
      <c r="PWB16" s="2049"/>
      <c r="PWC16" s="2049"/>
      <c r="PWD16" s="2049"/>
      <c r="PWE16" s="2049"/>
      <c r="PWF16" s="2049"/>
      <c r="PWG16" s="2049"/>
      <c r="PWH16" s="2049"/>
      <c r="PWI16" s="2049"/>
      <c r="PWJ16" s="2049"/>
      <c r="PWK16" s="2049"/>
      <c r="PWL16" s="2049"/>
      <c r="PWM16" s="2049"/>
      <c r="PWN16" s="2049"/>
      <c r="PWO16" s="2049"/>
      <c r="PWP16" s="2049"/>
      <c r="PWQ16" s="2049"/>
      <c r="PWR16" s="2049"/>
      <c r="PWS16" s="2049"/>
      <c r="PWT16" s="2049"/>
      <c r="PWU16" s="2049"/>
      <c r="PWV16" s="2049"/>
      <c r="PWW16" s="2049"/>
      <c r="PWX16" s="2049"/>
      <c r="PWY16" s="2049"/>
      <c r="PWZ16" s="2049"/>
      <c r="PXA16" s="2049"/>
      <c r="PXB16" s="2049"/>
      <c r="PXC16" s="2049"/>
      <c r="PXD16" s="2049"/>
      <c r="PXE16" s="2049"/>
      <c r="PXF16" s="2049"/>
      <c r="PXG16" s="2049"/>
      <c r="PXH16" s="2049"/>
      <c r="PXI16" s="2049"/>
      <c r="PXJ16" s="2049"/>
      <c r="PXK16" s="2049"/>
      <c r="PXL16" s="2049"/>
      <c r="PXM16" s="2049"/>
      <c r="PXN16" s="2049"/>
      <c r="PXO16" s="2049"/>
      <c r="PXP16" s="2049"/>
      <c r="PXQ16" s="2049"/>
      <c r="PXR16" s="2049"/>
      <c r="PXS16" s="2049"/>
      <c r="PXT16" s="2049"/>
      <c r="PXU16" s="2049"/>
      <c r="PXV16" s="2049"/>
      <c r="PXW16" s="2049"/>
      <c r="PXX16" s="2049"/>
      <c r="PXY16" s="2049"/>
      <c r="PXZ16" s="2049"/>
      <c r="PYA16" s="2049"/>
      <c r="PYB16" s="2049"/>
      <c r="PYC16" s="2049"/>
      <c r="PYD16" s="2049"/>
      <c r="PYE16" s="2049"/>
      <c r="PYF16" s="2049"/>
      <c r="PYG16" s="2049"/>
      <c r="PYH16" s="2049"/>
      <c r="PYI16" s="2049"/>
      <c r="PYJ16" s="2049"/>
      <c r="PYK16" s="2049"/>
      <c r="PYL16" s="2049"/>
      <c r="PYM16" s="2049"/>
      <c r="PYN16" s="2049"/>
      <c r="PYO16" s="2049"/>
      <c r="PYP16" s="2049"/>
      <c r="PYQ16" s="2049"/>
      <c r="PYR16" s="2049"/>
      <c r="PYS16" s="2049"/>
      <c r="PYT16" s="2049"/>
      <c r="PYU16" s="2049"/>
      <c r="PYV16" s="2049"/>
      <c r="PYW16" s="2049"/>
      <c r="PYX16" s="2049"/>
      <c r="PYY16" s="2049"/>
      <c r="PYZ16" s="2049"/>
      <c r="PZA16" s="2049"/>
      <c r="PZB16" s="2049"/>
      <c r="PZC16" s="2049"/>
      <c r="PZD16" s="2049"/>
      <c r="PZE16" s="2049"/>
      <c r="PZF16" s="2049"/>
      <c r="PZG16" s="2049"/>
      <c r="PZH16" s="2049"/>
      <c r="PZI16" s="2049"/>
      <c r="PZJ16" s="2049"/>
      <c r="PZK16" s="2049"/>
      <c r="PZL16" s="2049"/>
      <c r="PZM16" s="2049"/>
      <c r="PZN16" s="2049"/>
      <c r="PZO16" s="2049"/>
      <c r="PZP16" s="2049"/>
      <c r="PZQ16" s="2049"/>
      <c r="PZR16" s="2049"/>
      <c r="PZS16" s="2049"/>
      <c r="PZT16" s="2049"/>
      <c r="PZU16" s="2049"/>
      <c r="PZV16" s="2049"/>
      <c r="PZW16" s="2049"/>
      <c r="PZX16" s="2049"/>
      <c r="PZY16" s="2049"/>
      <c r="PZZ16" s="2049"/>
      <c r="QAA16" s="2049"/>
      <c r="QAB16" s="2049"/>
      <c r="QAC16" s="2049"/>
      <c r="QAD16" s="2049"/>
      <c r="QAE16" s="2049"/>
      <c r="QAF16" s="2049"/>
      <c r="QAG16" s="2049"/>
      <c r="QAH16" s="2049"/>
      <c r="QAI16" s="2049"/>
      <c r="QAJ16" s="2049"/>
      <c r="QAK16" s="2049"/>
      <c r="QAL16" s="2049"/>
      <c r="QAM16" s="2049"/>
      <c r="QAN16" s="2049"/>
      <c r="QAO16" s="2049"/>
      <c r="QAP16" s="2049"/>
      <c r="QAQ16" s="2049"/>
      <c r="QAR16" s="2049"/>
      <c r="QAS16" s="2049"/>
      <c r="QAT16" s="2049"/>
      <c r="QAU16" s="2049"/>
      <c r="QAV16" s="2049"/>
      <c r="QAW16" s="2049"/>
      <c r="QAX16" s="2049"/>
      <c r="QAY16" s="2049"/>
      <c r="QAZ16" s="2049"/>
      <c r="QBA16" s="2049"/>
      <c r="QBB16" s="2049"/>
      <c r="QBC16" s="2049"/>
      <c r="QBD16" s="2049"/>
      <c r="QBE16" s="2049"/>
      <c r="QBF16" s="2049"/>
      <c r="QBG16" s="2049"/>
      <c r="QBH16" s="2049"/>
      <c r="QBI16" s="2049"/>
      <c r="QBJ16" s="2049"/>
      <c r="QBK16" s="2049"/>
      <c r="QBL16" s="2049"/>
      <c r="QBM16" s="2049"/>
      <c r="QBN16" s="2049"/>
      <c r="QBO16" s="2049"/>
      <c r="QBP16" s="2049"/>
      <c r="QBQ16" s="2049"/>
      <c r="QBR16" s="2049"/>
      <c r="QBS16" s="2049"/>
      <c r="QBT16" s="2049"/>
      <c r="QBU16" s="2049"/>
      <c r="QBV16" s="2049"/>
      <c r="QBW16" s="2049"/>
      <c r="QBX16" s="2049"/>
      <c r="QBY16" s="2049"/>
      <c r="QBZ16" s="2049"/>
      <c r="QCA16" s="2049"/>
      <c r="QCB16" s="2049"/>
      <c r="QCC16" s="2049"/>
      <c r="QCD16" s="2049"/>
      <c r="QCE16" s="2049"/>
      <c r="QCF16" s="2049"/>
      <c r="QCG16" s="2049"/>
      <c r="QCH16" s="2049"/>
      <c r="QCI16" s="2049"/>
      <c r="QCJ16" s="2049"/>
      <c r="QCK16" s="2049"/>
      <c r="QCL16" s="2049"/>
      <c r="QCM16" s="2049"/>
      <c r="QCN16" s="2049"/>
      <c r="QCO16" s="2049"/>
      <c r="QCP16" s="2049"/>
      <c r="QCQ16" s="2049"/>
      <c r="QCR16" s="2049"/>
      <c r="QCS16" s="2049"/>
      <c r="QCT16" s="2049"/>
      <c r="QCU16" s="2049"/>
      <c r="QCV16" s="2049"/>
      <c r="QCW16" s="2049"/>
      <c r="QCX16" s="2049"/>
      <c r="QCY16" s="2049"/>
      <c r="QCZ16" s="2049"/>
      <c r="QDA16" s="2049"/>
      <c r="QDB16" s="2049"/>
      <c r="QDC16" s="2049"/>
      <c r="QDD16" s="2049"/>
      <c r="QDE16" s="2049"/>
      <c r="QDF16" s="2049"/>
      <c r="QDG16" s="2049"/>
      <c r="QDH16" s="2049"/>
      <c r="QDI16" s="2049"/>
      <c r="QDJ16" s="2049"/>
      <c r="QDK16" s="2049"/>
      <c r="QDL16" s="2049"/>
      <c r="QDM16" s="2049"/>
      <c r="QDN16" s="2049"/>
      <c r="QDO16" s="2049"/>
      <c r="QDP16" s="2049"/>
      <c r="QDQ16" s="2049"/>
      <c r="QDR16" s="2049"/>
      <c r="QDS16" s="2049"/>
      <c r="QDT16" s="2049"/>
      <c r="QDU16" s="2049"/>
      <c r="QDV16" s="2049"/>
      <c r="QDW16" s="2049"/>
      <c r="QDX16" s="2049"/>
      <c r="QDY16" s="2049"/>
      <c r="QDZ16" s="2049"/>
      <c r="QEA16" s="2049"/>
      <c r="QEB16" s="2049"/>
      <c r="QEC16" s="2049"/>
      <c r="QED16" s="2049"/>
      <c r="QEE16" s="2049"/>
      <c r="QEF16" s="2049"/>
      <c r="QEG16" s="2049"/>
      <c r="QEH16" s="2049"/>
      <c r="QEI16" s="2049"/>
      <c r="QEJ16" s="2049"/>
      <c r="QEK16" s="2049"/>
      <c r="QEL16" s="2049"/>
      <c r="QEM16" s="2049"/>
      <c r="QEN16" s="2049"/>
      <c r="QEO16" s="2049"/>
      <c r="QEP16" s="2049"/>
      <c r="QEQ16" s="2049"/>
      <c r="QER16" s="2049"/>
      <c r="QES16" s="2049"/>
      <c r="QET16" s="2049"/>
      <c r="QEU16" s="2049"/>
      <c r="QEV16" s="2049"/>
      <c r="QEW16" s="2049"/>
      <c r="QEX16" s="2049"/>
      <c r="QEY16" s="2049"/>
      <c r="QEZ16" s="2049"/>
      <c r="QFA16" s="2049"/>
      <c r="QFB16" s="2049"/>
      <c r="QFC16" s="2049"/>
      <c r="QFD16" s="2049"/>
      <c r="QFE16" s="2049"/>
      <c r="QFF16" s="2049"/>
      <c r="QFG16" s="2049"/>
      <c r="QFH16" s="2049"/>
      <c r="QFI16" s="2049"/>
      <c r="QFJ16" s="2049"/>
      <c r="QFK16" s="2049"/>
      <c r="QFL16" s="2049"/>
      <c r="QFM16" s="2049"/>
      <c r="QFN16" s="2049"/>
      <c r="QFO16" s="2049"/>
      <c r="QFP16" s="2049"/>
      <c r="QFQ16" s="2049"/>
      <c r="QFR16" s="2049"/>
      <c r="QFS16" s="2049"/>
      <c r="QFT16" s="2049"/>
      <c r="QFU16" s="2049"/>
      <c r="QFV16" s="2049"/>
      <c r="QFW16" s="2049"/>
      <c r="QFX16" s="2049"/>
      <c r="QFY16" s="2049"/>
      <c r="QFZ16" s="2049"/>
      <c r="QGA16" s="2049"/>
      <c r="QGB16" s="2049"/>
      <c r="QGC16" s="2049"/>
      <c r="QGD16" s="2049"/>
      <c r="QGE16" s="2049"/>
      <c r="QGF16" s="2049"/>
      <c r="QGG16" s="2049"/>
      <c r="QGH16" s="2049"/>
      <c r="QGI16" s="2049"/>
      <c r="QGJ16" s="2049"/>
      <c r="QGK16" s="2049"/>
      <c r="QGL16" s="2049"/>
      <c r="QGM16" s="2049"/>
      <c r="QGN16" s="2049"/>
      <c r="QGO16" s="2049"/>
      <c r="QGP16" s="2049"/>
      <c r="QGQ16" s="2049"/>
      <c r="QGR16" s="2049"/>
      <c r="QGS16" s="2049"/>
      <c r="QGT16" s="2049"/>
      <c r="QGU16" s="2049"/>
      <c r="QGV16" s="2049"/>
      <c r="QGW16" s="2049"/>
      <c r="QGX16" s="2049"/>
      <c r="QGY16" s="2049"/>
      <c r="QGZ16" s="2049"/>
      <c r="QHA16" s="2049"/>
      <c r="QHB16" s="2049"/>
      <c r="QHC16" s="2049"/>
      <c r="QHD16" s="2049"/>
      <c r="QHE16" s="2049"/>
      <c r="QHF16" s="2049"/>
      <c r="QHG16" s="2049"/>
      <c r="QHH16" s="2049"/>
      <c r="QHI16" s="2049"/>
      <c r="QHJ16" s="2049"/>
      <c r="QHK16" s="2049"/>
      <c r="QHL16" s="2049"/>
      <c r="QHM16" s="2049"/>
      <c r="QHN16" s="2049"/>
      <c r="QHO16" s="2049"/>
      <c r="QHP16" s="2049"/>
      <c r="QHQ16" s="2049"/>
      <c r="QHR16" s="2049"/>
      <c r="QHS16" s="2049"/>
      <c r="QHT16" s="2049"/>
      <c r="QHU16" s="2049"/>
      <c r="QHV16" s="2049"/>
      <c r="QHW16" s="2049"/>
      <c r="QHX16" s="2049"/>
      <c r="QHY16" s="2049"/>
      <c r="QHZ16" s="2049"/>
      <c r="QIA16" s="2049"/>
      <c r="QIB16" s="2049"/>
      <c r="QIC16" s="2049"/>
      <c r="QID16" s="2049"/>
      <c r="QIE16" s="2049"/>
      <c r="QIF16" s="2049"/>
      <c r="QIG16" s="2049"/>
      <c r="QIH16" s="2049"/>
      <c r="QII16" s="2049"/>
      <c r="QIJ16" s="2049"/>
      <c r="QIK16" s="2049"/>
      <c r="QIL16" s="2049"/>
      <c r="QIM16" s="2049"/>
      <c r="QIN16" s="2049"/>
      <c r="QIO16" s="2049"/>
      <c r="QIP16" s="2049"/>
      <c r="QIQ16" s="2049"/>
      <c r="QIR16" s="2049"/>
      <c r="QIS16" s="2049"/>
      <c r="QIT16" s="2049"/>
      <c r="QIU16" s="2049"/>
      <c r="QIV16" s="2049"/>
      <c r="QIW16" s="2049"/>
      <c r="QIX16" s="2049"/>
      <c r="QIY16" s="2049"/>
      <c r="QIZ16" s="2049"/>
      <c r="QJA16" s="2049"/>
      <c r="QJB16" s="2049"/>
      <c r="QJC16" s="2049"/>
      <c r="QJD16" s="2049"/>
      <c r="QJE16" s="2049"/>
      <c r="QJF16" s="2049"/>
      <c r="QJG16" s="2049"/>
      <c r="QJH16" s="2049"/>
      <c r="QJI16" s="2049"/>
      <c r="QJJ16" s="2049"/>
      <c r="QJK16" s="2049"/>
      <c r="QJL16" s="2049"/>
      <c r="QJM16" s="2049"/>
      <c r="QJN16" s="2049"/>
      <c r="QJO16" s="2049"/>
      <c r="QJP16" s="2049"/>
      <c r="QJQ16" s="2049"/>
      <c r="QJR16" s="2049"/>
      <c r="QJS16" s="2049"/>
      <c r="QJT16" s="2049"/>
      <c r="QJU16" s="2049"/>
      <c r="QJV16" s="2049"/>
      <c r="QJW16" s="2049"/>
      <c r="QJX16" s="2049"/>
      <c r="QJY16" s="2049"/>
      <c r="QJZ16" s="2049"/>
      <c r="QKA16" s="2049"/>
      <c r="QKB16" s="2049"/>
      <c r="QKC16" s="2049"/>
      <c r="QKD16" s="2049"/>
      <c r="QKE16" s="2049"/>
      <c r="QKF16" s="2049"/>
      <c r="QKG16" s="2049"/>
      <c r="QKH16" s="2049"/>
      <c r="QKI16" s="2049"/>
      <c r="QKJ16" s="2049"/>
      <c r="QKK16" s="2049"/>
      <c r="QKL16" s="2049"/>
      <c r="QKM16" s="2049"/>
      <c r="QKN16" s="2049"/>
      <c r="QKO16" s="2049"/>
      <c r="QKP16" s="2049"/>
      <c r="QKQ16" s="2049"/>
      <c r="QKR16" s="2049"/>
      <c r="QKS16" s="2049"/>
      <c r="QKT16" s="2049"/>
      <c r="QKU16" s="2049"/>
      <c r="QKV16" s="2049"/>
      <c r="QKW16" s="2049"/>
      <c r="QKX16" s="2049"/>
      <c r="QKY16" s="2049"/>
      <c r="QKZ16" s="2049"/>
      <c r="QLA16" s="2049"/>
      <c r="QLB16" s="2049"/>
      <c r="QLC16" s="2049"/>
      <c r="QLD16" s="2049"/>
      <c r="QLE16" s="2049"/>
      <c r="QLF16" s="2049"/>
      <c r="QLG16" s="2049"/>
      <c r="QLH16" s="2049"/>
      <c r="QLI16" s="2049"/>
      <c r="QLJ16" s="2049"/>
      <c r="QLK16" s="2049"/>
      <c r="QLL16" s="2049"/>
      <c r="QLM16" s="2049"/>
      <c r="QLN16" s="2049"/>
      <c r="QLO16" s="2049"/>
      <c r="QLP16" s="2049"/>
      <c r="QLQ16" s="2049"/>
      <c r="QLR16" s="2049"/>
      <c r="QLS16" s="2049"/>
      <c r="QLT16" s="2049"/>
      <c r="QLU16" s="2049"/>
      <c r="QLV16" s="2049"/>
      <c r="QLW16" s="2049"/>
      <c r="QLX16" s="2049"/>
      <c r="QLY16" s="2049"/>
      <c r="QLZ16" s="2049"/>
      <c r="QMA16" s="2049"/>
      <c r="QMB16" s="2049"/>
      <c r="QMC16" s="2049"/>
      <c r="QMD16" s="2049"/>
      <c r="QME16" s="2049"/>
      <c r="QMF16" s="2049"/>
      <c r="QMG16" s="2049"/>
      <c r="QMH16" s="2049"/>
      <c r="QMI16" s="2049"/>
      <c r="QMJ16" s="2049"/>
      <c r="QMK16" s="2049"/>
      <c r="QML16" s="2049"/>
      <c r="QMM16" s="2049"/>
      <c r="QMN16" s="2049"/>
      <c r="QMO16" s="2049"/>
      <c r="QMP16" s="2049"/>
      <c r="QMQ16" s="2049"/>
      <c r="QMR16" s="2049"/>
      <c r="QMS16" s="2049"/>
      <c r="QMT16" s="2049"/>
      <c r="QMU16" s="2049"/>
      <c r="QMV16" s="2049"/>
      <c r="QMW16" s="2049"/>
      <c r="QMX16" s="2049"/>
      <c r="QMY16" s="2049"/>
      <c r="QMZ16" s="2049"/>
      <c r="QNA16" s="2049"/>
      <c r="QNB16" s="2049"/>
      <c r="QNC16" s="2049"/>
      <c r="QND16" s="2049"/>
      <c r="QNE16" s="2049"/>
      <c r="QNF16" s="2049"/>
      <c r="QNG16" s="2049"/>
      <c r="QNH16" s="2049"/>
      <c r="QNI16" s="2049"/>
      <c r="QNJ16" s="2049"/>
      <c r="QNK16" s="2049"/>
      <c r="QNL16" s="2049"/>
      <c r="QNM16" s="2049"/>
      <c r="QNN16" s="2049"/>
      <c r="QNO16" s="2049"/>
      <c r="QNP16" s="2049"/>
      <c r="QNQ16" s="2049"/>
      <c r="QNR16" s="2049"/>
      <c r="QNS16" s="2049"/>
      <c r="QNT16" s="2049"/>
      <c r="QNU16" s="2049"/>
      <c r="QNV16" s="2049"/>
      <c r="QNW16" s="2049"/>
      <c r="QNX16" s="2049"/>
      <c r="QNY16" s="2049"/>
      <c r="QNZ16" s="2049"/>
      <c r="QOA16" s="2049"/>
      <c r="QOB16" s="2049"/>
      <c r="QOC16" s="2049"/>
      <c r="QOD16" s="2049"/>
      <c r="QOE16" s="2049"/>
      <c r="QOF16" s="2049"/>
      <c r="QOG16" s="2049"/>
      <c r="QOH16" s="2049"/>
      <c r="QOI16" s="2049"/>
      <c r="QOJ16" s="2049"/>
      <c r="QOK16" s="2049"/>
      <c r="QOL16" s="2049"/>
      <c r="QOM16" s="2049"/>
      <c r="QON16" s="2049"/>
      <c r="QOO16" s="2049"/>
      <c r="QOP16" s="2049"/>
      <c r="QOQ16" s="2049"/>
      <c r="QOR16" s="2049"/>
      <c r="QOS16" s="2049"/>
      <c r="QOT16" s="2049"/>
      <c r="QOU16" s="2049"/>
      <c r="QOV16" s="2049"/>
      <c r="QOW16" s="2049"/>
      <c r="QOX16" s="2049"/>
      <c r="QOY16" s="2049"/>
      <c r="QOZ16" s="2049"/>
      <c r="QPA16" s="2049"/>
      <c r="QPB16" s="2049"/>
      <c r="QPC16" s="2049"/>
      <c r="QPD16" s="2049"/>
      <c r="QPE16" s="2049"/>
      <c r="QPF16" s="2049"/>
      <c r="QPG16" s="2049"/>
      <c r="QPH16" s="2049"/>
      <c r="QPI16" s="2049"/>
      <c r="QPJ16" s="2049"/>
      <c r="QPK16" s="2049"/>
      <c r="QPL16" s="2049"/>
      <c r="QPM16" s="2049"/>
      <c r="QPN16" s="2049"/>
      <c r="QPO16" s="2049"/>
      <c r="QPP16" s="2049"/>
      <c r="QPQ16" s="2049"/>
      <c r="QPR16" s="2049"/>
      <c r="QPS16" s="2049"/>
      <c r="QPT16" s="2049"/>
      <c r="QPU16" s="2049"/>
      <c r="QPV16" s="2049"/>
      <c r="QPW16" s="2049"/>
      <c r="QPX16" s="2049"/>
      <c r="QPY16" s="2049"/>
      <c r="QPZ16" s="2049"/>
      <c r="QQA16" s="2049"/>
      <c r="QQB16" s="2049"/>
      <c r="QQC16" s="2049"/>
      <c r="QQD16" s="2049"/>
      <c r="QQE16" s="2049"/>
      <c r="QQF16" s="2049"/>
      <c r="QQG16" s="2049"/>
      <c r="QQH16" s="2049"/>
      <c r="QQI16" s="2049"/>
      <c r="QQJ16" s="2049"/>
      <c r="QQK16" s="2049"/>
      <c r="QQL16" s="2049"/>
      <c r="QQM16" s="2049"/>
      <c r="QQN16" s="2049"/>
      <c r="QQO16" s="2049"/>
      <c r="QQP16" s="2049"/>
      <c r="QQQ16" s="2049"/>
      <c r="QQR16" s="2049"/>
      <c r="QQS16" s="2049"/>
      <c r="QQT16" s="2049"/>
      <c r="QQU16" s="2049"/>
      <c r="QQV16" s="2049"/>
      <c r="QQW16" s="2049"/>
      <c r="QQX16" s="2049"/>
      <c r="QQY16" s="2049"/>
      <c r="QQZ16" s="2049"/>
      <c r="QRA16" s="2049"/>
      <c r="QRB16" s="2049"/>
      <c r="QRC16" s="2049"/>
      <c r="QRD16" s="2049"/>
      <c r="QRE16" s="2049"/>
      <c r="QRF16" s="2049"/>
      <c r="QRG16" s="2049"/>
      <c r="QRH16" s="2049"/>
      <c r="QRI16" s="2049"/>
      <c r="QRJ16" s="2049"/>
      <c r="QRK16" s="2049"/>
      <c r="QRL16" s="2049"/>
      <c r="QRM16" s="2049"/>
      <c r="QRN16" s="2049"/>
      <c r="QRO16" s="2049"/>
      <c r="QRP16" s="2049"/>
      <c r="QRQ16" s="2049"/>
      <c r="QRR16" s="2049"/>
      <c r="QRS16" s="2049"/>
      <c r="QRT16" s="2049"/>
      <c r="QRU16" s="2049"/>
      <c r="QRV16" s="2049"/>
      <c r="QRW16" s="2049"/>
      <c r="QRX16" s="2049"/>
      <c r="QRY16" s="2049"/>
      <c r="QRZ16" s="2049"/>
      <c r="QSA16" s="2049"/>
      <c r="QSB16" s="2049"/>
      <c r="QSC16" s="2049"/>
      <c r="QSD16" s="2049"/>
      <c r="QSE16" s="2049"/>
      <c r="QSF16" s="2049"/>
      <c r="QSG16" s="2049"/>
      <c r="QSH16" s="2049"/>
      <c r="QSI16" s="2049"/>
      <c r="QSJ16" s="2049"/>
      <c r="QSK16" s="2049"/>
      <c r="QSL16" s="2049"/>
      <c r="QSM16" s="2049"/>
      <c r="QSN16" s="2049"/>
      <c r="QSO16" s="2049"/>
      <c r="QSP16" s="2049"/>
      <c r="QSQ16" s="2049"/>
      <c r="QSR16" s="2049"/>
      <c r="QSS16" s="2049"/>
      <c r="QST16" s="2049"/>
      <c r="QSU16" s="2049"/>
      <c r="QSV16" s="2049"/>
      <c r="QSW16" s="2049"/>
      <c r="QSX16" s="2049"/>
      <c r="QSY16" s="2049"/>
      <c r="QSZ16" s="2049"/>
      <c r="QTA16" s="2049"/>
      <c r="QTB16" s="2049"/>
      <c r="QTC16" s="2049"/>
      <c r="QTD16" s="2049"/>
      <c r="QTE16" s="2049"/>
      <c r="QTF16" s="2049"/>
      <c r="QTG16" s="2049"/>
      <c r="QTH16" s="2049"/>
      <c r="QTI16" s="2049"/>
      <c r="QTJ16" s="2049"/>
      <c r="QTK16" s="2049"/>
      <c r="QTL16" s="2049"/>
      <c r="QTM16" s="2049"/>
      <c r="QTN16" s="2049"/>
      <c r="QTO16" s="2049"/>
      <c r="QTP16" s="2049"/>
      <c r="QTQ16" s="2049"/>
      <c r="QTR16" s="2049"/>
      <c r="QTS16" s="2049"/>
      <c r="QTT16" s="2049"/>
      <c r="QTU16" s="2049"/>
      <c r="QTV16" s="2049"/>
      <c r="QTW16" s="2049"/>
      <c r="QTX16" s="2049"/>
      <c r="QTY16" s="2049"/>
      <c r="QTZ16" s="2049"/>
      <c r="QUA16" s="2049"/>
      <c r="QUB16" s="2049"/>
      <c r="QUC16" s="2049"/>
      <c r="QUD16" s="2049"/>
      <c r="QUE16" s="2049"/>
      <c r="QUF16" s="2049"/>
      <c r="QUG16" s="2049"/>
      <c r="QUH16" s="2049"/>
      <c r="QUI16" s="2049"/>
      <c r="QUJ16" s="2049"/>
      <c r="QUK16" s="2049"/>
      <c r="QUL16" s="2049"/>
      <c r="QUM16" s="2049"/>
      <c r="QUN16" s="2049"/>
      <c r="QUO16" s="2049"/>
      <c r="QUP16" s="2049"/>
      <c r="QUQ16" s="2049"/>
      <c r="QUR16" s="2049"/>
      <c r="QUS16" s="2049"/>
      <c r="QUT16" s="2049"/>
      <c r="QUU16" s="2049"/>
      <c r="QUV16" s="2049"/>
      <c r="QUW16" s="2049"/>
      <c r="QUX16" s="2049"/>
      <c r="QUY16" s="2049"/>
      <c r="QUZ16" s="2049"/>
      <c r="QVA16" s="2049"/>
      <c r="QVB16" s="2049"/>
      <c r="QVC16" s="2049"/>
      <c r="QVD16" s="2049"/>
      <c r="QVE16" s="2049"/>
      <c r="QVF16" s="2049"/>
      <c r="QVG16" s="2049"/>
      <c r="QVH16" s="2049"/>
      <c r="QVI16" s="2049"/>
      <c r="QVJ16" s="2049"/>
      <c r="QVK16" s="2049"/>
      <c r="QVL16" s="2049"/>
      <c r="QVM16" s="2049"/>
      <c r="QVN16" s="2049"/>
      <c r="QVO16" s="2049"/>
      <c r="QVP16" s="2049"/>
      <c r="QVQ16" s="2049"/>
      <c r="QVR16" s="2049"/>
      <c r="QVS16" s="2049"/>
      <c r="QVT16" s="2049"/>
      <c r="QVU16" s="2049"/>
      <c r="QVV16" s="2049"/>
      <c r="QVW16" s="2049"/>
      <c r="QVX16" s="2049"/>
      <c r="QVY16" s="2049"/>
      <c r="QVZ16" s="2049"/>
      <c r="QWA16" s="2049"/>
      <c r="QWB16" s="2049"/>
      <c r="QWC16" s="2049"/>
      <c r="QWD16" s="2049"/>
      <c r="QWE16" s="2049"/>
      <c r="QWF16" s="2049"/>
      <c r="QWG16" s="2049"/>
      <c r="QWH16" s="2049"/>
      <c r="QWI16" s="2049"/>
      <c r="QWJ16" s="2049"/>
      <c r="QWK16" s="2049"/>
      <c r="QWL16" s="2049"/>
      <c r="QWM16" s="2049"/>
      <c r="QWN16" s="2049"/>
      <c r="QWO16" s="2049"/>
      <c r="QWP16" s="2049"/>
      <c r="QWQ16" s="2049"/>
      <c r="QWR16" s="2049"/>
      <c r="QWS16" s="2049"/>
      <c r="QWT16" s="2049"/>
      <c r="QWU16" s="2049"/>
      <c r="QWV16" s="2049"/>
      <c r="QWW16" s="2049"/>
      <c r="QWX16" s="2049"/>
      <c r="QWY16" s="2049"/>
      <c r="QWZ16" s="2049"/>
      <c r="QXA16" s="2049"/>
      <c r="QXB16" s="2049"/>
      <c r="QXC16" s="2049"/>
      <c r="QXD16" s="2049"/>
      <c r="QXE16" s="2049"/>
      <c r="QXF16" s="2049"/>
      <c r="QXG16" s="2049"/>
      <c r="QXH16" s="2049"/>
      <c r="QXI16" s="2049"/>
      <c r="QXJ16" s="2049"/>
      <c r="QXK16" s="2049"/>
      <c r="QXL16" s="2049"/>
      <c r="QXM16" s="2049"/>
      <c r="QXN16" s="2049"/>
      <c r="QXO16" s="2049"/>
      <c r="QXP16" s="2049"/>
      <c r="QXQ16" s="2049"/>
      <c r="QXR16" s="2049"/>
      <c r="QXS16" s="2049"/>
      <c r="QXT16" s="2049"/>
      <c r="QXU16" s="2049"/>
      <c r="QXV16" s="2049"/>
      <c r="QXW16" s="2049"/>
      <c r="QXX16" s="2049"/>
      <c r="QXY16" s="2049"/>
      <c r="QXZ16" s="2049"/>
      <c r="QYA16" s="2049"/>
      <c r="QYB16" s="2049"/>
      <c r="QYC16" s="2049"/>
      <c r="QYD16" s="2049"/>
      <c r="QYE16" s="2049"/>
      <c r="QYF16" s="2049"/>
      <c r="QYG16" s="2049"/>
      <c r="QYH16" s="2049"/>
      <c r="QYI16" s="2049"/>
      <c r="QYJ16" s="2049"/>
      <c r="QYK16" s="2049"/>
      <c r="QYL16" s="2049"/>
      <c r="QYM16" s="2049"/>
      <c r="QYN16" s="2049"/>
      <c r="QYO16" s="2049"/>
      <c r="QYP16" s="2049"/>
      <c r="QYQ16" s="2049"/>
      <c r="QYR16" s="2049"/>
      <c r="QYS16" s="2049"/>
      <c r="QYT16" s="2049"/>
      <c r="QYU16" s="2049"/>
      <c r="QYV16" s="2049"/>
      <c r="QYW16" s="2049"/>
      <c r="QYX16" s="2049"/>
      <c r="QYY16" s="2049"/>
      <c r="QYZ16" s="2049"/>
      <c r="QZA16" s="2049"/>
      <c r="QZB16" s="2049"/>
      <c r="QZC16" s="2049"/>
      <c r="QZD16" s="2049"/>
      <c r="QZE16" s="2049"/>
      <c r="QZF16" s="2049"/>
      <c r="QZG16" s="2049"/>
      <c r="QZH16" s="2049"/>
      <c r="QZI16" s="2049"/>
      <c r="QZJ16" s="2049"/>
      <c r="QZK16" s="2049"/>
      <c r="QZL16" s="2049"/>
      <c r="QZM16" s="2049"/>
      <c r="QZN16" s="2049"/>
      <c r="QZO16" s="2049"/>
      <c r="QZP16" s="2049"/>
      <c r="QZQ16" s="2049"/>
      <c r="QZR16" s="2049"/>
      <c r="QZS16" s="2049"/>
      <c r="QZT16" s="2049"/>
      <c r="QZU16" s="2049"/>
      <c r="QZV16" s="2049"/>
      <c r="QZW16" s="2049"/>
      <c r="QZX16" s="2049"/>
      <c r="QZY16" s="2049"/>
      <c r="QZZ16" s="2049"/>
      <c r="RAA16" s="2049"/>
      <c r="RAB16" s="2049"/>
      <c r="RAC16" s="2049"/>
      <c r="RAD16" s="2049"/>
      <c r="RAE16" s="2049"/>
      <c r="RAF16" s="2049"/>
      <c r="RAG16" s="2049"/>
      <c r="RAH16" s="2049"/>
      <c r="RAI16" s="2049"/>
      <c r="RAJ16" s="2049"/>
      <c r="RAK16" s="2049"/>
      <c r="RAL16" s="2049"/>
      <c r="RAM16" s="2049"/>
      <c r="RAN16" s="2049"/>
      <c r="RAO16" s="2049"/>
      <c r="RAP16" s="2049"/>
      <c r="RAQ16" s="2049"/>
      <c r="RAR16" s="2049"/>
      <c r="RAS16" s="2049"/>
      <c r="RAT16" s="2049"/>
      <c r="RAU16" s="2049"/>
      <c r="RAV16" s="2049"/>
      <c r="RAW16" s="2049"/>
      <c r="RAX16" s="2049"/>
      <c r="RAY16" s="2049"/>
      <c r="RAZ16" s="2049"/>
      <c r="RBA16" s="2049"/>
      <c r="RBB16" s="2049"/>
      <c r="RBC16" s="2049"/>
      <c r="RBD16" s="2049"/>
      <c r="RBE16" s="2049"/>
      <c r="RBF16" s="2049"/>
      <c r="RBG16" s="2049"/>
      <c r="RBH16" s="2049"/>
      <c r="RBI16" s="2049"/>
      <c r="RBJ16" s="2049"/>
      <c r="RBK16" s="2049"/>
      <c r="RBL16" s="2049"/>
      <c r="RBM16" s="2049"/>
      <c r="RBN16" s="2049"/>
      <c r="RBO16" s="2049"/>
      <c r="RBP16" s="2049"/>
      <c r="RBQ16" s="2049"/>
      <c r="RBR16" s="2049"/>
      <c r="RBS16" s="2049"/>
      <c r="RBT16" s="2049"/>
      <c r="RBU16" s="2049"/>
      <c r="RBV16" s="2049"/>
      <c r="RBW16" s="2049"/>
      <c r="RBX16" s="2049"/>
      <c r="RBY16" s="2049"/>
      <c r="RBZ16" s="2049"/>
      <c r="RCA16" s="2049"/>
      <c r="RCB16" s="2049"/>
      <c r="RCC16" s="2049"/>
      <c r="RCD16" s="2049"/>
      <c r="RCE16" s="2049"/>
      <c r="RCF16" s="2049"/>
      <c r="RCG16" s="2049"/>
      <c r="RCH16" s="2049"/>
      <c r="RCI16" s="2049"/>
      <c r="RCJ16" s="2049"/>
      <c r="RCK16" s="2049"/>
      <c r="RCL16" s="2049"/>
      <c r="RCM16" s="2049"/>
      <c r="RCN16" s="2049"/>
      <c r="RCO16" s="2049"/>
      <c r="RCP16" s="2049"/>
      <c r="RCQ16" s="2049"/>
      <c r="RCR16" s="2049"/>
      <c r="RCS16" s="2049"/>
      <c r="RCT16" s="2049"/>
      <c r="RCU16" s="2049"/>
      <c r="RCV16" s="2049"/>
      <c r="RCW16" s="2049"/>
      <c r="RCX16" s="2049"/>
      <c r="RCY16" s="2049"/>
      <c r="RCZ16" s="2049"/>
      <c r="RDA16" s="2049"/>
      <c r="RDB16" s="2049"/>
      <c r="RDC16" s="2049"/>
      <c r="RDD16" s="2049"/>
      <c r="RDE16" s="2049"/>
      <c r="RDF16" s="2049"/>
      <c r="RDG16" s="2049"/>
      <c r="RDH16" s="2049"/>
      <c r="RDI16" s="2049"/>
      <c r="RDJ16" s="2049"/>
      <c r="RDK16" s="2049"/>
      <c r="RDL16" s="2049"/>
      <c r="RDM16" s="2049"/>
      <c r="RDN16" s="2049"/>
      <c r="RDO16" s="2049"/>
      <c r="RDP16" s="2049"/>
      <c r="RDQ16" s="2049"/>
      <c r="RDR16" s="2049"/>
      <c r="RDS16" s="2049"/>
      <c r="RDT16" s="2049"/>
      <c r="RDU16" s="2049"/>
      <c r="RDV16" s="2049"/>
      <c r="RDW16" s="2049"/>
      <c r="RDX16" s="2049"/>
      <c r="RDY16" s="2049"/>
      <c r="RDZ16" s="2049"/>
      <c r="REA16" s="2049"/>
      <c r="REB16" s="2049"/>
      <c r="REC16" s="2049"/>
      <c r="RED16" s="2049"/>
      <c r="REE16" s="2049"/>
      <c r="REF16" s="2049"/>
      <c r="REG16" s="2049"/>
      <c r="REH16" s="2049"/>
      <c r="REI16" s="2049"/>
      <c r="REJ16" s="2049"/>
      <c r="REK16" s="2049"/>
      <c r="REL16" s="2049"/>
      <c r="REM16" s="2049"/>
      <c r="REN16" s="2049"/>
      <c r="REO16" s="2049"/>
      <c r="REP16" s="2049"/>
      <c r="REQ16" s="2049"/>
      <c r="RER16" s="2049"/>
      <c r="RES16" s="2049"/>
      <c r="RET16" s="2049"/>
      <c r="REU16" s="2049"/>
      <c r="REV16" s="2049"/>
      <c r="REW16" s="2049"/>
      <c r="REX16" s="2049"/>
      <c r="REY16" s="2049"/>
      <c r="REZ16" s="2049"/>
      <c r="RFA16" s="2049"/>
      <c r="RFB16" s="2049"/>
      <c r="RFC16" s="2049"/>
      <c r="RFD16" s="2049"/>
      <c r="RFE16" s="2049"/>
      <c r="RFF16" s="2049"/>
      <c r="RFG16" s="2049"/>
      <c r="RFH16" s="2049"/>
      <c r="RFI16" s="2049"/>
      <c r="RFJ16" s="2049"/>
      <c r="RFK16" s="2049"/>
      <c r="RFL16" s="2049"/>
      <c r="RFM16" s="2049"/>
      <c r="RFN16" s="2049"/>
      <c r="RFO16" s="2049"/>
      <c r="RFP16" s="2049"/>
      <c r="RFQ16" s="2049"/>
      <c r="RFR16" s="2049"/>
      <c r="RFS16" s="2049"/>
      <c r="RFT16" s="2049"/>
      <c r="RFU16" s="2049"/>
      <c r="RFV16" s="2049"/>
      <c r="RFW16" s="2049"/>
      <c r="RFX16" s="2049"/>
      <c r="RFY16" s="2049"/>
      <c r="RFZ16" s="2049"/>
      <c r="RGA16" s="2049"/>
      <c r="RGB16" s="2049"/>
      <c r="RGC16" s="2049"/>
      <c r="RGD16" s="2049"/>
      <c r="RGE16" s="2049"/>
      <c r="RGF16" s="2049"/>
      <c r="RGG16" s="2049"/>
      <c r="RGH16" s="2049"/>
      <c r="RGI16" s="2049"/>
      <c r="RGJ16" s="2049"/>
      <c r="RGK16" s="2049"/>
      <c r="RGL16" s="2049"/>
      <c r="RGM16" s="2049"/>
      <c r="RGN16" s="2049"/>
      <c r="RGO16" s="2049"/>
      <c r="RGP16" s="2049"/>
      <c r="RGQ16" s="2049"/>
      <c r="RGR16" s="2049"/>
      <c r="RGS16" s="2049"/>
      <c r="RGT16" s="2049"/>
      <c r="RGU16" s="2049"/>
      <c r="RGV16" s="2049"/>
      <c r="RGW16" s="2049"/>
      <c r="RGX16" s="2049"/>
      <c r="RGY16" s="2049"/>
      <c r="RGZ16" s="2049"/>
      <c r="RHA16" s="2049"/>
      <c r="RHB16" s="2049"/>
      <c r="RHC16" s="2049"/>
      <c r="RHD16" s="2049"/>
      <c r="RHE16" s="2049"/>
      <c r="RHF16" s="2049"/>
      <c r="RHG16" s="2049"/>
      <c r="RHH16" s="2049"/>
      <c r="RHI16" s="2049"/>
      <c r="RHJ16" s="2049"/>
      <c r="RHK16" s="2049"/>
      <c r="RHL16" s="2049"/>
      <c r="RHM16" s="2049"/>
      <c r="RHN16" s="2049"/>
      <c r="RHO16" s="2049"/>
      <c r="RHP16" s="2049"/>
      <c r="RHQ16" s="2049"/>
      <c r="RHR16" s="2049"/>
      <c r="RHS16" s="2049"/>
      <c r="RHT16" s="2049"/>
      <c r="RHU16" s="2049"/>
      <c r="RHV16" s="2049"/>
      <c r="RHW16" s="2049"/>
      <c r="RHX16" s="2049"/>
      <c r="RHY16" s="2049"/>
      <c r="RHZ16" s="2049"/>
      <c r="RIA16" s="2049"/>
      <c r="RIB16" s="2049"/>
      <c r="RIC16" s="2049"/>
      <c r="RID16" s="2049"/>
      <c r="RIE16" s="2049"/>
      <c r="RIF16" s="2049"/>
      <c r="RIG16" s="2049"/>
      <c r="RIH16" s="2049"/>
      <c r="RII16" s="2049"/>
      <c r="RIJ16" s="2049"/>
      <c r="RIK16" s="2049"/>
      <c r="RIL16" s="2049"/>
      <c r="RIM16" s="2049"/>
      <c r="RIN16" s="2049"/>
      <c r="RIO16" s="2049"/>
      <c r="RIP16" s="2049"/>
      <c r="RIQ16" s="2049"/>
      <c r="RIR16" s="2049"/>
      <c r="RIS16" s="2049"/>
      <c r="RIT16" s="2049"/>
      <c r="RIU16" s="2049"/>
      <c r="RIV16" s="2049"/>
      <c r="RIW16" s="2049"/>
      <c r="RIX16" s="2049"/>
      <c r="RIY16" s="2049"/>
      <c r="RIZ16" s="2049"/>
      <c r="RJA16" s="2049"/>
      <c r="RJB16" s="2049"/>
      <c r="RJC16" s="2049"/>
      <c r="RJD16" s="2049"/>
      <c r="RJE16" s="2049"/>
      <c r="RJF16" s="2049"/>
      <c r="RJG16" s="2049"/>
      <c r="RJH16" s="2049"/>
      <c r="RJI16" s="2049"/>
      <c r="RJJ16" s="2049"/>
      <c r="RJK16" s="2049"/>
      <c r="RJL16" s="2049"/>
      <c r="RJM16" s="2049"/>
      <c r="RJN16" s="2049"/>
      <c r="RJO16" s="2049"/>
      <c r="RJP16" s="2049"/>
      <c r="RJQ16" s="2049"/>
      <c r="RJR16" s="2049"/>
      <c r="RJS16" s="2049"/>
      <c r="RJT16" s="2049"/>
      <c r="RJU16" s="2049"/>
      <c r="RJV16" s="2049"/>
      <c r="RJW16" s="2049"/>
      <c r="RJX16" s="2049"/>
      <c r="RJY16" s="2049"/>
      <c r="RJZ16" s="2049"/>
      <c r="RKA16" s="2049"/>
      <c r="RKB16" s="2049"/>
      <c r="RKC16" s="2049"/>
      <c r="RKD16" s="2049"/>
      <c r="RKE16" s="2049"/>
      <c r="RKF16" s="2049"/>
      <c r="RKG16" s="2049"/>
      <c r="RKH16" s="2049"/>
      <c r="RKI16" s="2049"/>
      <c r="RKJ16" s="2049"/>
      <c r="RKK16" s="2049"/>
      <c r="RKL16" s="2049"/>
      <c r="RKM16" s="2049"/>
      <c r="RKN16" s="2049"/>
      <c r="RKO16" s="2049"/>
      <c r="RKP16" s="2049"/>
      <c r="RKQ16" s="2049"/>
      <c r="RKR16" s="2049"/>
      <c r="RKS16" s="2049"/>
      <c r="RKT16" s="2049"/>
      <c r="RKU16" s="2049"/>
      <c r="RKV16" s="2049"/>
      <c r="RKW16" s="2049"/>
      <c r="RKX16" s="2049"/>
      <c r="RKY16" s="2049"/>
      <c r="RKZ16" s="2049"/>
      <c r="RLA16" s="2049"/>
      <c r="RLB16" s="2049"/>
      <c r="RLC16" s="2049"/>
      <c r="RLD16" s="2049"/>
      <c r="RLE16" s="2049"/>
      <c r="RLF16" s="2049"/>
      <c r="RLG16" s="2049"/>
      <c r="RLH16" s="2049"/>
      <c r="RLI16" s="2049"/>
      <c r="RLJ16" s="2049"/>
      <c r="RLK16" s="2049"/>
      <c r="RLL16" s="2049"/>
      <c r="RLM16" s="2049"/>
      <c r="RLN16" s="2049"/>
      <c r="RLO16" s="2049"/>
      <c r="RLP16" s="2049"/>
      <c r="RLQ16" s="2049"/>
      <c r="RLR16" s="2049"/>
      <c r="RLS16" s="2049"/>
      <c r="RLT16" s="2049"/>
      <c r="RLU16" s="2049"/>
      <c r="RLV16" s="2049"/>
      <c r="RLW16" s="2049"/>
      <c r="RLX16" s="2049"/>
      <c r="RLY16" s="2049"/>
      <c r="RLZ16" s="2049"/>
      <c r="RMA16" s="2049"/>
      <c r="RMB16" s="2049"/>
      <c r="RMC16" s="2049"/>
      <c r="RMD16" s="2049"/>
      <c r="RME16" s="2049"/>
      <c r="RMF16" s="2049"/>
      <c r="RMG16" s="2049"/>
      <c r="RMH16" s="2049"/>
      <c r="RMI16" s="2049"/>
      <c r="RMJ16" s="2049"/>
      <c r="RMK16" s="2049"/>
      <c r="RML16" s="2049"/>
      <c r="RMM16" s="2049"/>
      <c r="RMN16" s="2049"/>
      <c r="RMO16" s="2049"/>
      <c r="RMP16" s="2049"/>
      <c r="RMQ16" s="2049"/>
      <c r="RMR16" s="2049"/>
      <c r="RMS16" s="2049"/>
      <c r="RMT16" s="2049"/>
      <c r="RMU16" s="2049"/>
      <c r="RMV16" s="2049"/>
      <c r="RMW16" s="2049"/>
      <c r="RMX16" s="2049"/>
      <c r="RMY16" s="2049"/>
      <c r="RMZ16" s="2049"/>
      <c r="RNA16" s="2049"/>
      <c r="RNB16" s="2049"/>
      <c r="RNC16" s="2049"/>
      <c r="RND16" s="2049"/>
      <c r="RNE16" s="2049"/>
      <c r="RNF16" s="2049"/>
      <c r="RNG16" s="2049"/>
      <c r="RNH16" s="2049"/>
      <c r="RNI16" s="2049"/>
      <c r="RNJ16" s="2049"/>
      <c r="RNK16" s="2049"/>
      <c r="RNL16" s="2049"/>
      <c r="RNM16" s="2049"/>
      <c r="RNN16" s="2049"/>
      <c r="RNO16" s="2049"/>
      <c r="RNP16" s="2049"/>
      <c r="RNQ16" s="2049"/>
      <c r="RNR16" s="2049"/>
      <c r="RNS16" s="2049"/>
      <c r="RNT16" s="2049"/>
      <c r="RNU16" s="2049"/>
      <c r="RNV16" s="2049"/>
      <c r="RNW16" s="2049"/>
      <c r="RNX16" s="2049"/>
      <c r="RNY16" s="2049"/>
      <c r="RNZ16" s="2049"/>
      <c r="ROA16" s="2049"/>
      <c r="ROB16" s="2049"/>
      <c r="ROC16" s="2049"/>
      <c r="ROD16" s="2049"/>
      <c r="ROE16" s="2049"/>
      <c r="ROF16" s="2049"/>
      <c r="ROG16" s="2049"/>
      <c r="ROH16" s="2049"/>
      <c r="ROI16" s="2049"/>
      <c r="ROJ16" s="2049"/>
      <c r="ROK16" s="2049"/>
      <c r="ROL16" s="2049"/>
      <c r="ROM16" s="2049"/>
      <c r="RON16" s="2049"/>
      <c r="ROO16" s="2049"/>
      <c r="ROP16" s="2049"/>
      <c r="ROQ16" s="2049"/>
      <c r="ROR16" s="2049"/>
      <c r="ROS16" s="2049"/>
      <c r="ROT16" s="2049"/>
      <c r="ROU16" s="2049"/>
      <c r="ROV16" s="2049"/>
      <c r="ROW16" s="2049"/>
      <c r="ROX16" s="2049"/>
      <c r="ROY16" s="2049"/>
      <c r="ROZ16" s="2049"/>
      <c r="RPA16" s="2049"/>
      <c r="RPB16" s="2049"/>
      <c r="RPC16" s="2049"/>
      <c r="RPD16" s="2049"/>
      <c r="RPE16" s="2049"/>
      <c r="RPF16" s="2049"/>
      <c r="RPG16" s="2049"/>
      <c r="RPH16" s="2049"/>
      <c r="RPI16" s="2049"/>
      <c r="RPJ16" s="2049"/>
      <c r="RPK16" s="2049"/>
      <c r="RPL16" s="2049"/>
      <c r="RPM16" s="2049"/>
      <c r="RPN16" s="2049"/>
      <c r="RPO16" s="2049"/>
      <c r="RPP16" s="2049"/>
      <c r="RPQ16" s="2049"/>
      <c r="RPR16" s="2049"/>
      <c r="RPS16" s="2049"/>
      <c r="RPT16" s="2049"/>
      <c r="RPU16" s="2049"/>
      <c r="RPV16" s="2049"/>
      <c r="RPW16" s="2049"/>
      <c r="RPX16" s="2049"/>
      <c r="RPY16" s="2049"/>
      <c r="RPZ16" s="2049"/>
      <c r="RQA16" s="2049"/>
      <c r="RQB16" s="2049"/>
      <c r="RQC16" s="2049"/>
      <c r="RQD16" s="2049"/>
      <c r="RQE16" s="2049"/>
      <c r="RQF16" s="2049"/>
      <c r="RQG16" s="2049"/>
      <c r="RQH16" s="2049"/>
      <c r="RQI16" s="2049"/>
      <c r="RQJ16" s="2049"/>
      <c r="RQK16" s="2049"/>
      <c r="RQL16" s="2049"/>
      <c r="RQM16" s="2049"/>
      <c r="RQN16" s="2049"/>
      <c r="RQO16" s="2049"/>
      <c r="RQP16" s="2049"/>
      <c r="RQQ16" s="2049"/>
      <c r="RQR16" s="2049"/>
      <c r="RQS16" s="2049"/>
      <c r="RQT16" s="2049"/>
      <c r="RQU16" s="2049"/>
      <c r="RQV16" s="2049"/>
      <c r="RQW16" s="2049"/>
      <c r="RQX16" s="2049"/>
      <c r="RQY16" s="2049"/>
      <c r="RQZ16" s="2049"/>
      <c r="RRA16" s="2049"/>
      <c r="RRB16" s="2049"/>
      <c r="RRC16" s="2049"/>
      <c r="RRD16" s="2049"/>
      <c r="RRE16" s="2049"/>
      <c r="RRF16" s="2049"/>
      <c r="RRG16" s="2049"/>
      <c r="RRH16" s="2049"/>
      <c r="RRI16" s="2049"/>
      <c r="RRJ16" s="2049"/>
      <c r="RRK16" s="2049"/>
      <c r="RRL16" s="2049"/>
      <c r="RRM16" s="2049"/>
      <c r="RRN16" s="2049"/>
      <c r="RRO16" s="2049"/>
      <c r="RRP16" s="2049"/>
      <c r="RRQ16" s="2049"/>
      <c r="RRR16" s="2049"/>
      <c r="RRS16" s="2049"/>
      <c r="RRT16" s="2049"/>
      <c r="RRU16" s="2049"/>
      <c r="RRV16" s="2049"/>
      <c r="RRW16" s="2049"/>
      <c r="RRX16" s="2049"/>
      <c r="RRY16" s="2049"/>
      <c r="RRZ16" s="2049"/>
      <c r="RSA16" s="2049"/>
      <c r="RSB16" s="2049"/>
      <c r="RSC16" s="2049"/>
      <c r="RSD16" s="2049"/>
      <c r="RSE16" s="2049"/>
      <c r="RSF16" s="2049"/>
      <c r="RSG16" s="2049"/>
      <c r="RSH16" s="2049"/>
      <c r="RSI16" s="2049"/>
      <c r="RSJ16" s="2049"/>
      <c r="RSK16" s="2049"/>
      <c r="RSL16" s="2049"/>
      <c r="RSM16" s="2049"/>
      <c r="RSN16" s="2049"/>
      <c r="RSO16" s="2049"/>
      <c r="RSP16" s="2049"/>
      <c r="RSQ16" s="2049"/>
      <c r="RSR16" s="2049"/>
      <c r="RSS16" s="2049"/>
      <c r="RST16" s="2049"/>
      <c r="RSU16" s="2049"/>
      <c r="RSV16" s="2049"/>
      <c r="RSW16" s="2049"/>
      <c r="RSX16" s="2049"/>
      <c r="RSY16" s="2049"/>
      <c r="RSZ16" s="2049"/>
      <c r="RTA16" s="2049"/>
      <c r="RTB16" s="2049"/>
      <c r="RTC16" s="2049"/>
      <c r="RTD16" s="2049"/>
      <c r="RTE16" s="2049"/>
      <c r="RTF16" s="2049"/>
      <c r="RTG16" s="2049"/>
      <c r="RTH16" s="2049"/>
      <c r="RTI16" s="2049"/>
      <c r="RTJ16" s="2049"/>
      <c r="RTK16" s="2049"/>
      <c r="RTL16" s="2049"/>
      <c r="RTM16" s="2049"/>
      <c r="RTN16" s="2049"/>
      <c r="RTO16" s="2049"/>
      <c r="RTP16" s="2049"/>
      <c r="RTQ16" s="2049"/>
      <c r="RTR16" s="2049"/>
      <c r="RTS16" s="2049"/>
      <c r="RTT16" s="2049"/>
      <c r="RTU16" s="2049"/>
      <c r="RTV16" s="2049"/>
      <c r="RTW16" s="2049"/>
      <c r="RTX16" s="2049"/>
      <c r="RTY16" s="2049"/>
      <c r="RTZ16" s="2049"/>
      <c r="RUA16" s="2049"/>
      <c r="RUB16" s="2049"/>
      <c r="RUC16" s="2049"/>
      <c r="RUD16" s="2049"/>
      <c r="RUE16" s="2049"/>
      <c r="RUF16" s="2049"/>
      <c r="RUG16" s="2049"/>
      <c r="RUH16" s="2049"/>
      <c r="RUI16" s="2049"/>
      <c r="RUJ16" s="2049"/>
      <c r="RUK16" s="2049"/>
      <c r="RUL16" s="2049"/>
      <c r="RUM16" s="2049"/>
      <c r="RUN16" s="2049"/>
      <c r="RUO16" s="2049"/>
      <c r="RUP16" s="2049"/>
      <c r="RUQ16" s="2049"/>
      <c r="RUR16" s="2049"/>
      <c r="RUS16" s="2049"/>
      <c r="RUT16" s="2049"/>
      <c r="RUU16" s="2049"/>
      <c r="RUV16" s="2049"/>
      <c r="RUW16" s="2049"/>
      <c r="RUX16" s="2049"/>
      <c r="RUY16" s="2049"/>
      <c r="RUZ16" s="2049"/>
      <c r="RVA16" s="2049"/>
      <c r="RVB16" s="2049"/>
      <c r="RVC16" s="2049"/>
      <c r="RVD16" s="2049"/>
      <c r="RVE16" s="2049"/>
      <c r="RVF16" s="2049"/>
      <c r="RVG16" s="2049"/>
      <c r="RVH16" s="2049"/>
      <c r="RVI16" s="2049"/>
      <c r="RVJ16" s="2049"/>
      <c r="RVK16" s="2049"/>
      <c r="RVL16" s="2049"/>
      <c r="RVM16" s="2049"/>
      <c r="RVN16" s="2049"/>
      <c r="RVO16" s="2049"/>
      <c r="RVP16" s="2049"/>
      <c r="RVQ16" s="2049"/>
      <c r="RVR16" s="2049"/>
      <c r="RVS16" s="2049"/>
      <c r="RVT16" s="2049"/>
      <c r="RVU16" s="2049"/>
      <c r="RVV16" s="2049"/>
      <c r="RVW16" s="2049"/>
      <c r="RVX16" s="2049"/>
      <c r="RVY16" s="2049"/>
      <c r="RVZ16" s="2049"/>
      <c r="RWA16" s="2049"/>
      <c r="RWB16" s="2049"/>
      <c r="RWC16" s="2049"/>
      <c r="RWD16" s="2049"/>
      <c r="RWE16" s="2049"/>
      <c r="RWF16" s="2049"/>
      <c r="RWG16" s="2049"/>
      <c r="RWH16" s="2049"/>
      <c r="RWI16" s="2049"/>
      <c r="RWJ16" s="2049"/>
      <c r="RWK16" s="2049"/>
      <c r="RWL16" s="2049"/>
      <c r="RWM16" s="2049"/>
      <c r="RWN16" s="2049"/>
      <c r="RWO16" s="2049"/>
      <c r="RWP16" s="2049"/>
      <c r="RWQ16" s="2049"/>
      <c r="RWR16" s="2049"/>
      <c r="RWS16" s="2049"/>
      <c r="RWT16" s="2049"/>
      <c r="RWU16" s="2049"/>
      <c r="RWV16" s="2049"/>
      <c r="RWW16" s="2049"/>
      <c r="RWX16" s="2049"/>
      <c r="RWY16" s="2049"/>
      <c r="RWZ16" s="2049"/>
      <c r="RXA16" s="2049"/>
      <c r="RXB16" s="2049"/>
      <c r="RXC16" s="2049"/>
      <c r="RXD16" s="2049"/>
      <c r="RXE16" s="2049"/>
      <c r="RXF16" s="2049"/>
      <c r="RXG16" s="2049"/>
      <c r="RXH16" s="2049"/>
      <c r="RXI16" s="2049"/>
      <c r="RXJ16" s="2049"/>
      <c r="RXK16" s="2049"/>
      <c r="RXL16" s="2049"/>
      <c r="RXM16" s="2049"/>
      <c r="RXN16" s="2049"/>
      <c r="RXO16" s="2049"/>
      <c r="RXP16" s="2049"/>
      <c r="RXQ16" s="2049"/>
      <c r="RXR16" s="2049"/>
      <c r="RXS16" s="2049"/>
      <c r="RXT16" s="2049"/>
      <c r="RXU16" s="2049"/>
      <c r="RXV16" s="2049"/>
      <c r="RXW16" s="2049"/>
      <c r="RXX16" s="2049"/>
      <c r="RXY16" s="2049"/>
      <c r="RXZ16" s="2049"/>
      <c r="RYA16" s="2049"/>
      <c r="RYB16" s="2049"/>
      <c r="RYC16" s="2049"/>
      <c r="RYD16" s="2049"/>
      <c r="RYE16" s="2049"/>
      <c r="RYF16" s="2049"/>
      <c r="RYG16" s="2049"/>
      <c r="RYH16" s="2049"/>
      <c r="RYI16" s="2049"/>
      <c r="RYJ16" s="2049"/>
      <c r="RYK16" s="2049"/>
      <c r="RYL16" s="2049"/>
      <c r="RYM16" s="2049"/>
      <c r="RYN16" s="2049"/>
      <c r="RYO16" s="2049"/>
      <c r="RYP16" s="2049"/>
      <c r="RYQ16" s="2049"/>
      <c r="RYR16" s="2049"/>
      <c r="RYS16" s="2049"/>
      <c r="RYT16" s="2049"/>
      <c r="RYU16" s="2049"/>
      <c r="RYV16" s="2049"/>
      <c r="RYW16" s="2049"/>
      <c r="RYX16" s="2049"/>
      <c r="RYY16" s="2049"/>
      <c r="RYZ16" s="2049"/>
      <c r="RZA16" s="2049"/>
      <c r="RZB16" s="2049"/>
      <c r="RZC16" s="2049"/>
      <c r="RZD16" s="2049"/>
      <c r="RZE16" s="2049"/>
      <c r="RZF16" s="2049"/>
      <c r="RZG16" s="2049"/>
      <c r="RZH16" s="2049"/>
      <c r="RZI16" s="2049"/>
      <c r="RZJ16" s="2049"/>
      <c r="RZK16" s="2049"/>
      <c r="RZL16" s="2049"/>
      <c r="RZM16" s="2049"/>
      <c r="RZN16" s="2049"/>
      <c r="RZO16" s="2049"/>
      <c r="RZP16" s="2049"/>
      <c r="RZQ16" s="2049"/>
      <c r="RZR16" s="2049"/>
      <c r="RZS16" s="2049"/>
      <c r="RZT16" s="2049"/>
      <c r="RZU16" s="2049"/>
      <c r="RZV16" s="2049"/>
      <c r="RZW16" s="2049"/>
      <c r="RZX16" s="2049"/>
      <c r="RZY16" s="2049"/>
      <c r="RZZ16" s="2049"/>
      <c r="SAA16" s="2049"/>
      <c r="SAB16" s="2049"/>
      <c r="SAC16" s="2049"/>
      <c r="SAD16" s="2049"/>
      <c r="SAE16" s="2049"/>
      <c r="SAF16" s="2049"/>
      <c r="SAG16" s="2049"/>
      <c r="SAH16" s="2049"/>
      <c r="SAI16" s="2049"/>
      <c r="SAJ16" s="2049"/>
      <c r="SAK16" s="2049"/>
      <c r="SAL16" s="2049"/>
      <c r="SAM16" s="2049"/>
      <c r="SAN16" s="2049"/>
      <c r="SAO16" s="2049"/>
      <c r="SAP16" s="2049"/>
      <c r="SAQ16" s="2049"/>
      <c r="SAR16" s="2049"/>
      <c r="SAS16" s="2049"/>
      <c r="SAT16" s="2049"/>
      <c r="SAU16" s="2049"/>
      <c r="SAV16" s="2049"/>
      <c r="SAW16" s="2049"/>
      <c r="SAX16" s="2049"/>
      <c r="SAY16" s="2049"/>
      <c r="SAZ16" s="2049"/>
      <c r="SBA16" s="2049"/>
      <c r="SBB16" s="2049"/>
      <c r="SBC16" s="2049"/>
      <c r="SBD16" s="2049"/>
      <c r="SBE16" s="2049"/>
      <c r="SBF16" s="2049"/>
      <c r="SBG16" s="2049"/>
      <c r="SBH16" s="2049"/>
      <c r="SBI16" s="2049"/>
      <c r="SBJ16" s="2049"/>
      <c r="SBK16" s="2049"/>
      <c r="SBL16" s="2049"/>
      <c r="SBM16" s="2049"/>
      <c r="SBN16" s="2049"/>
      <c r="SBO16" s="2049"/>
      <c r="SBP16" s="2049"/>
      <c r="SBQ16" s="2049"/>
      <c r="SBR16" s="2049"/>
      <c r="SBS16" s="2049"/>
      <c r="SBT16" s="2049"/>
      <c r="SBU16" s="2049"/>
      <c r="SBV16" s="2049"/>
      <c r="SBW16" s="2049"/>
      <c r="SBX16" s="2049"/>
      <c r="SBY16" s="2049"/>
      <c r="SBZ16" s="2049"/>
      <c r="SCA16" s="2049"/>
      <c r="SCB16" s="2049"/>
      <c r="SCC16" s="2049"/>
      <c r="SCD16" s="2049"/>
      <c r="SCE16" s="2049"/>
      <c r="SCF16" s="2049"/>
      <c r="SCG16" s="2049"/>
      <c r="SCH16" s="2049"/>
      <c r="SCI16" s="2049"/>
      <c r="SCJ16" s="2049"/>
      <c r="SCK16" s="2049"/>
      <c r="SCL16" s="2049"/>
      <c r="SCM16" s="2049"/>
      <c r="SCN16" s="2049"/>
      <c r="SCO16" s="2049"/>
      <c r="SCP16" s="2049"/>
      <c r="SCQ16" s="2049"/>
      <c r="SCR16" s="2049"/>
      <c r="SCS16" s="2049"/>
      <c r="SCT16" s="2049"/>
      <c r="SCU16" s="2049"/>
      <c r="SCV16" s="2049"/>
      <c r="SCW16" s="2049"/>
      <c r="SCX16" s="2049"/>
      <c r="SCY16" s="2049"/>
      <c r="SCZ16" s="2049"/>
      <c r="SDA16" s="2049"/>
      <c r="SDB16" s="2049"/>
      <c r="SDC16" s="2049"/>
      <c r="SDD16" s="2049"/>
      <c r="SDE16" s="2049"/>
      <c r="SDF16" s="2049"/>
      <c r="SDG16" s="2049"/>
      <c r="SDH16" s="2049"/>
      <c r="SDI16" s="2049"/>
      <c r="SDJ16" s="2049"/>
      <c r="SDK16" s="2049"/>
      <c r="SDL16" s="2049"/>
      <c r="SDM16" s="2049"/>
      <c r="SDN16" s="2049"/>
      <c r="SDO16" s="2049"/>
      <c r="SDP16" s="2049"/>
      <c r="SDQ16" s="2049"/>
      <c r="SDR16" s="2049"/>
      <c r="SDS16" s="2049"/>
      <c r="SDT16" s="2049"/>
      <c r="SDU16" s="2049"/>
      <c r="SDV16" s="2049"/>
      <c r="SDW16" s="2049"/>
      <c r="SDX16" s="2049"/>
      <c r="SDY16" s="2049"/>
      <c r="SDZ16" s="2049"/>
      <c r="SEA16" s="2049"/>
      <c r="SEB16" s="2049"/>
      <c r="SEC16" s="2049"/>
      <c r="SED16" s="2049"/>
      <c r="SEE16" s="2049"/>
      <c r="SEF16" s="2049"/>
      <c r="SEG16" s="2049"/>
      <c r="SEH16" s="2049"/>
      <c r="SEI16" s="2049"/>
      <c r="SEJ16" s="2049"/>
      <c r="SEK16" s="2049"/>
      <c r="SEL16" s="2049"/>
      <c r="SEM16" s="2049"/>
      <c r="SEN16" s="2049"/>
      <c r="SEO16" s="2049"/>
      <c r="SEP16" s="2049"/>
      <c r="SEQ16" s="2049"/>
      <c r="SER16" s="2049"/>
      <c r="SES16" s="2049"/>
      <c r="SET16" s="2049"/>
      <c r="SEU16" s="2049"/>
      <c r="SEV16" s="2049"/>
      <c r="SEW16" s="2049"/>
      <c r="SEX16" s="2049"/>
      <c r="SEY16" s="2049"/>
      <c r="SEZ16" s="2049"/>
      <c r="SFA16" s="2049"/>
      <c r="SFB16" s="2049"/>
      <c r="SFC16" s="2049"/>
      <c r="SFD16" s="2049"/>
      <c r="SFE16" s="2049"/>
      <c r="SFF16" s="2049"/>
      <c r="SFG16" s="2049"/>
      <c r="SFH16" s="2049"/>
      <c r="SFI16" s="2049"/>
      <c r="SFJ16" s="2049"/>
      <c r="SFK16" s="2049"/>
      <c r="SFL16" s="2049"/>
      <c r="SFM16" s="2049"/>
      <c r="SFN16" s="2049"/>
      <c r="SFO16" s="2049"/>
      <c r="SFP16" s="2049"/>
      <c r="SFQ16" s="2049"/>
      <c r="SFR16" s="2049"/>
      <c r="SFS16" s="2049"/>
      <c r="SFT16" s="2049"/>
      <c r="SFU16" s="2049"/>
      <c r="SFV16" s="2049"/>
      <c r="SFW16" s="2049"/>
      <c r="SFX16" s="2049"/>
      <c r="SFY16" s="2049"/>
      <c r="SFZ16" s="2049"/>
      <c r="SGA16" s="2049"/>
      <c r="SGB16" s="2049"/>
      <c r="SGC16" s="2049"/>
      <c r="SGD16" s="2049"/>
      <c r="SGE16" s="2049"/>
      <c r="SGF16" s="2049"/>
      <c r="SGG16" s="2049"/>
      <c r="SGH16" s="2049"/>
      <c r="SGI16" s="2049"/>
      <c r="SGJ16" s="2049"/>
      <c r="SGK16" s="2049"/>
      <c r="SGL16" s="2049"/>
      <c r="SGM16" s="2049"/>
      <c r="SGN16" s="2049"/>
      <c r="SGO16" s="2049"/>
      <c r="SGP16" s="2049"/>
      <c r="SGQ16" s="2049"/>
      <c r="SGR16" s="2049"/>
      <c r="SGS16" s="2049"/>
      <c r="SGT16" s="2049"/>
      <c r="SGU16" s="2049"/>
      <c r="SGV16" s="2049"/>
      <c r="SGW16" s="2049"/>
      <c r="SGX16" s="2049"/>
      <c r="SGY16" s="2049"/>
      <c r="SGZ16" s="2049"/>
      <c r="SHA16" s="2049"/>
      <c r="SHB16" s="2049"/>
      <c r="SHC16" s="2049"/>
      <c r="SHD16" s="2049"/>
      <c r="SHE16" s="2049"/>
      <c r="SHF16" s="2049"/>
      <c r="SHG16" s="2049"/>
      <c r="SHH16" s="2049"/>
      <c r="SHI16" s="2049"/>
      <c r="SHJ16" s="2049"/>
      <c r="SHK16" s="2049"/>
      <c r="SHL16" s="2049"/>
      <c r="SHM16" s="2049"/>
      <c r="SHN16" s="2049"/>
      <c r="SHO16" s="2049"/>
      <c r="SHP16" s="2049"/>
      <c r="SHQ16" s="2049"/>
      <c r="SHR16" s="2049"/>
      <c r="SHS16" s="2049"/>
      <c r="SHT16" s="2049"/>
      <c r="SHU16" s="2049"/>
      <c r="SHV16" s="2049"/>
      <c r="SHW16" s="2049"/>
      <c r="SHX16" s="2049"/>
      <c r="SHY16" s="2049"/>
      <c r="SHZ16" s="2049"/>
      <c r="SIA16" s="2049"/>
      <c r="SIB16" s="2049"/>
      <c r="SIC16" s="2049"/>
      <c r="SID16" s="2049"/>
      <c r="SIE16" s="2049"/>
      <c r="SIF16" s="2049"/>
      <c r="SIG16" s="2049"/>
      <c r="SIH16" s="2049"/>
      <c r="SII16" s="2049"/>
      <c r="SIJ16" s="2049"/>
      <c r="SIK16" s="2049"/>
      <c r="SIL16" s="2049"/>
      <c r="SIM16" s="2049"/>
      <c r="SIN16" s="2049"/>
      <c r="SIO16" s="2049"/>
      <c r="SIP16" s="2049"/>
      <c r="SIQ16" s="2049"/>
      <c r="SIR16" s="2049"/>
      <c r="SIS16" s="2049"/>
      <c r="SIT16" s="2049"/>
      <c r="SIU16" s="2049"/>
      <c r="SIV16" s="2049"/>
      <c r="SIW16" s="2049"/>
      <c r="SIX16" s="2049"/>
      <c r="SIY16" s="2049"/>
      <c r="SIZ16" s="2049"/>
      <c r="SJA16" s="2049"/>
      <c r="SJB16" s="2049"/>
      <c r="SJC16" s="2049"/>
      <c r="SJD16" s="2049"/>
      <c r="SJE16" s="2049"/>
      <c r="SJF16" s="2049"/>
      <c r="SJG16" s="2049"/>
      <c r="SJH16" s="2049"/>
      <c r="SJI16" s="2049"/>
      <c r="SJJ16" s="2049"/>
      <c r="SJK16" s="2049"/>
      <c r="SJL16" s="2049"/>
      <c r="SJM16" s="2049"/>
      <c r="SJN16" s="2049"/>
      <c r="SJO16" s="2049"/>
      <c r="SJP16" s="2049"/>
      <c r="SJQ16" s="2049"/>
      <c r="SJR16" s="2049"/>
      <c r="SJS16" s="2049"/>
      <c r="SJT16" s="2049"/>
      <c r="SJU16" s="2049"/>
      <c r="SJV16" s="2049"/>
      <c r="SJW16" s="2049"/>
      <c r="SJX16" s="2049"/>
      <c r="SJY16" s="2049"/>
      <c r="SJZ16" s="2049"/>
      <c r="SKA16" s="2049"/>
      <c r="SKB16" s="2049"/>
      <c r="SKC16" s="2049"/>
      <c r="SKD16" s="2049"/>
      <c r="SKE16" s="2049"/>
      <c r="SKF16" s="2049"/>
      <c r="SKG16" s="2049"/>
      <c r="SKH16" s="2049"/>
      <c r="SKI16" s="2049"/>
      <c r="SKJ16" s="2049"/>
      <c r="SKK16" s="2049"/>
      <c r="SKL16" s="2049"/>
      <c r="SKM16" s="2049"/>
      <c r="SKN16" s="2049"/>
      <c r="SKO16" s="2049"/>
      <c r="SKP16" s="2049"/>
      <c r="SKQ16" s="2049"/>
      <c r="SKR16" s="2049"/>
      <c r="SKS16" s="2049"/>
      <c r="SKT16" s="2049"/>
      <c r="SKU16" s="2049"/>
      <c r="SKV16" s="2049"/>
      <c r="SKW16" s="2049"/>
      <c r="SKX16" s="2049"/>
      <c r="SKY16" s="2049"/>
      <c r="SKZ16" s="2049"/>
      <c r="SLA16" s="2049"/>
      <c r="SLB16" s="2049"/>
      <c r="SLC16" s="2049"/>
      <c r="SLD16" s="2049"/>
      <c r="SLE16" s="2049"/>
      <c r="SLF16" s="2049"/>
      <c r="SLG16" s="2049"/>
      <c r="SLH16" s="2049"/>
      <c r="SLI16" s="2049"/>
      <c r="SLJ16" s="2049"/>
      <c r="SLK16" s="2049"/>
      <c r="SLL16" s="2049"/>
      <c r="SLM16" s="2049"/>
      <c r="SLN16" s="2049"/>
      <c r="SLO16" s="2049"/>
      <c r="SLP16" s="2049"/>
      <c r="SLQ16" s="2049"/>
      <c r="SLR16" s="2049"/>
      <c r="SLS16" s="2049"/>
      <c r="SLT16" s="2049"/>
      <c r="SLU16" s="2049"/>
      <c r="SLV16" s="2049"/>
      <c r="SLW16" s="2049"/>
      <c r="SLX16" s="2049"/>
      <c r="SLY16" s="2049"/>
      <c r="SLZ16" s="2049"/>
      <c r="SMA16" s="2049"/>
      <c r="SMB16" s="2049"/>
      <c r="SMC16" s="2049"/>
      <c r="SMD16" s="2049"/>
      <c r="SME16" s="2049"/>
      <c r="SMF16" s="2049"/>
      <c r="SMG16" s="2049"/>
      <c r="SMH16" s="2049"/>
      <c r="SMI16" s="2049"/>
      <c r="SMJ16" s="2049"/>
      <c r="SMK16" s="2049"/>
      <c r="SML16" s="2049"/>
      <c r="SMM16" s="2049"/>
      <c r="SMN16" s="2049"/>
      <c r="SMO16" s="2049"/>
      <c r="SMP16" s="2049"/>
      <c r="SMQ16" s="2049"/>
      <c r="SMR16" s="2049"/>
      <c r="SMS16" s="2049"/>
      <c r="SMT16" s="2049"/>
      <c r="SMU16" s="2049"/>
      <c r="SMV16" s="2049"/>
      <c r="SMW16" s="2049"/>
      <c r="SMX16" s="2049"/>
      <c r="SMY16" s="2049"/>
      <c r="SMZ16" s="2049"/>
      <c r="SNA16" s="2049"/>
      <c r="SNB16" s="2049"/>
      <c r="SNC16" s="2049"/>
      <c r="SND16" s="2049"/>
      <c r="SNE16" s="2049"/>
      <c r="SNF16" s="2049"/>
      <c r="SNG16" s="2049"/>
      <c r="SNH16" s="2049"/>
      <c r="SNI16" s="2049"/>
      <c r="SNJ16" s="2049"/>
      <c r="SNK16" s="2049"/>
      <c r="SNL16" s="2049"/>
      <c r="SNM16" s="2049"/>
      <c r="SNN16" s="2049"/>
      <c r="SNO16" s="2049"/>
      <c r="SNP16" s="2049"/>
      <c r="SNQ16" s="2049"/>
      <c r="SNR16" s="2049"/>
      <c r="SNS16" s="2049"/>
      <c r="SNT16" s="2049"/>
      <c r="SNU16" s="2049"/>
      <c r="SNV16" s="2049"/>
      <c r="SNW16" s="2049"/>
      <c r="SNX16" s="2049"/>
      <c r="SNY16" s="2049"/>
      <c r="SNZ16" s="2049"/>
      <c r="SOA16" s="2049"/>
      <c r="SOB16" s="2049"/>
      <c r="SOC16" s="2049"/>
      <c r="SOD16" s="2049"/>
      <c r="SOE16" s="2049"/>
      <c r="SOF16" s="2049"/>
      <c r="SOG16" s="2049"/>
      <c r="SOH16" s="2049"/>
      <c r="SOI16" s="2049"/>
      <c r="SOJ16" s="2049"/>
      <c r="SOK16" s="2049"/>
      <c r="SOL16" s="2049"/>
      <c r="SOM16" s="2049"/>
      <c r="SON16" s="2049"/>
      <c r="SOO16" s="2049"/>
      <c r="SOP16" s="2049"/>
      <c r="SOQ16" s="2049"/>
      <c r="SOR16" s="2049"/>
      <c r="SOS16" s="2049"/>
      <c r="SOT16" s="2049"/>
      <c r="SOU16" s="2049"/>
      <c r="SOV16" s="2049"/>
      <c r="SOW16" s="2049"/>
      <c r="SOX16" s="2049"/>
      <c r="SOY16" s="2049"/>
      <c r="SOZ16" s="2049"/>
      <c r="SPA16" s="2049"/>
      <c r="SPB16" s="2049"/>
      <c r="SPC16" s="2049"/>
      <c r="SPD16" s="2049"/>
      <c r="SPE16" s="2049"/>
      <c r="SPF16" s="2049"/>
      <c r="SPG16" s="2049"/>
      <c r="SPH16" s="2049"/>
      <c r="SPI16" s="2049"/>
      <c r="SPJ16" s="2049"/>
      <c r="SPK16" s="2049"/>
      <c r="SPL16" s="2049"/>
      <c r="SPM16" s="2049"/>
      <c r="SPN16" s="2049"/>
      <c r="SPO16" s="2049"/>
      <c r="SPP16" s="2049"/>
      <c r="SPQ16" s="2049"/>
      <c r="SPR16" s="2049"/>
      <c r="SPS16" s="2049"/>
      <c r="SPT16" s="2049"/>
      <c r="SPU16" s="2049"/>
      <c r="SPV16" s="2049"/>
      <c r="SPW16" s="2049"/>
      <c r="SPX16" s="2049"/>
      <c r="SPY16" s="2049"/>
      <c r="SPZ16" s="2049"/>
      <c r="SQA16" s="2049"/>
      <c r="SQB16" s="2049"/>
      <c r="SQC16" s="2049"/>
      <c r="SQD16" s="2049"/>
      <c r="SQE16" s="2049"/>
      <c r="SQF16" s="2049"/>
      <c r="SQG16" s="2049"/>
      <c r="SQH16" s="2049"/>
      <c r="SQI16" s="2049"/>
      <c r="SQJ16" s="2049"/>
      <c r="SQK16" s="2049"/>
      <c r="SQL16" s="2049"/>
      <c r="SQM16" s="2049"/>
      <c r="SQN16" s="2049"/>
      <c r="SQO16" s="2049"/>
      <c r="SQP16" s="2049"/>
      <c r="SQQ16" s="2049"/>
      <c r="SQR16" s="2049"/>
      <c r="SQS16" s="2049"/>
      <c r="SQT16" s="2049"/>
      <c r="SQU16" s="2049"/>
      <c r="SQV16" s="2049"/>
      <c r="SQW16" s="2049"/>
      <c r="SQX16" s="2049"/>
      <c r="SQY16" s="2049"/>
      <c r="SQZ16" s="2049"/>
      <c r="SRA16" s="2049"/>
      <c r="SRB16" s="2049"/>
      <c r="SRC16" s="2049"/>
      <c r="SRD16" s="2049"/>
      <c r="SRE16" s="2049"/>
      <c r="SRF16" s="2049"/>
      <c r="SRG16" s="2049"/>
      <c r="SRH16" s="2049"/>
      <c r="SRI16" s="2049"/>
      <c r="SRJ16" s="2049"/>
      <c r="SRK16" s="2049"/>
      <c r="SRL16" s="2049"/>
      <c r="SRM16" s="2049"/>
      <c r="SRN16" s="2049"/>
      <c r="SRO16" s="2049"/>
      <c r="SRP16" s="2049"/>
      <c r="SRQ16" s="2049"/>
      <c r="SRR16" s="2049"/>
      <c r="SRS16" s="2049"/>
      <c r="SRT16" s="2049"/>
      <c r="SRU16" s="2049"/>
      <c r="SRV16" s="2049"/>
      <c r="SRW16" s="2049"/>
      <c r="SRX16" s="2049"/>
      <c r="SRY16" s="2049"/>
      <c r="SRZ16" s="2049"/>
      <c r="SSA16" s="2049"/>
      <c r="SSB16" s="2049"/>
      <c r="SSC16" s="2049"/>
      <c r="SSD16" s="2049"/>
      <c r="SSE16" s="2049"/>
      <c r="SSF16" s="2049"/>
      <c r="SSG16" s="2049"/>
      <c r="SSH16" s="2049"/>
      <c r="SSI16" s="2049"/>
      <c r="SSJ16" s="2049"/>
      <c r="SSK16" s="2049"/>
      <c r="SSL16" s="2049"/>
      <c r="SSM16" s="2049"/>
      <c r="SSN16" s="2049"/>
      <c r="SSO16" s="2049"/>
      <c r="SSP16" s="2049"/>
      <c r="SSQ16" s="2049"/>
      <c r="SSR16" s="2049"/>
      <c r="SSS16" s="2049"/>
      <c r="SST16" s="2049"/>
      <c r="SSU16" s="2049"/>
      <c r="SSV16" s="2049"/>
      <c r="SSW16" s="2049"/>
      <c r="SSX16" s="2049"/>
      <c r="SSY16" s="2049"/>
      <c r="SSZ16" s="2049"/>
      <c r="STA16" s="2049"/>
      <c r="STB16" s="2049"/>
      <c r="STC16" s="2049"/>
      <c r="STD16" s="2049"/>
      <c r="STE16" s="2049"/>
      <c r="STF16" s="2049"/>
      <c r="STG16" s="2049"/>
      <c r="STH16" s="2049"/>
      <c r="STI16" s="2049"/>
      <c r="STJ16" s="2049"/>
      <c r="STK16" s="2049"/>
      <c r="STL16" s="2049"/>
      <c r="STM16" s="2049"/>
      <c r="STN16" s="2049"/>
      <c r="STO16" s="2049"/>
      <c r="STP16" s="2049"/>
      <c r="STQ16" s="2049"/>
      <c r="STR16" s="2049"/>
      <c r="STS16" s="2049"/>
      <c r="STT16" s="2049"/>
      <c r="STU16" s="2049"/>
      <c r="STV16" s="2049"/>
      <c r="STW16" s="2049"/>
      <c r="STX16" s="2049"/>
      <c r="STY16" s="2049"/>
      <c r="STZ16" s="2049"/>
      <c r="SUA16" s="2049"/>
      <c r="SUB16" s="2049"/>
      <c r="SUC16" s="2049"/>
      <c r="SUD16" s="2049"/>
      <c r="SUE16" s="2049"/>
      <c r="SUF16" s="2049"/>
      <c r="SUG16" s="2049"/>
      <c r="SUH16" s="2049"/>
      <c r="SUI16" s="2049"/>
      <c r="SUJ16" s="2049"/>
      <c r="SUK16" s="2049"/>
      <c r="SUL16" s="2049"/>
      <c r="SUM16" s="2049"/>
      <c r="SUN16" s="2049"/>
      <c r="SUO16" s="2049"/>
      <c r="SUP16" s="2049"/>
      <c r="SUQ16" s="2049"/>
      <c r="SUR16" s="2049"/>
      <c r="SUS16" s="2049"/>
      <c r="SUT16" s="2049"/>
      <c r="SUU16" s="2049"/>
      <c r="SUV16" s="2049"/>
      <c r="SUW16" s="2049"/>
      <c r="SUX16" s="2049"/>
      <c r="SUY16" s="2049"/>
      <c r="SUZ16" s="2049"/>
      <c r="SVA16" s="2049"/>
      <c r="SVB16" s="2049"/>
      <c r="SVC16" s="2049"/>
      <c r="SVD16" s="2049"/>
      <c r="SVE16" s="2049"/>
      <c r="SVF16" s="2049"/>
      <c r="SVG16" s="2049"/>
      <c r="SVH16" s="2049"/>
      <c r="SVI16" s="2049"/>
      <c r="SVJ16" s="2049"/>
      <c r="SVK16" s="2049"/>
      <c r="SVL16" s="2049"/>
      <c r="SVM16" s="2049"/>
      <c r="SVN16" s="2049"/>
      <c r="SVO16" s="2049"/>
      <c r="SVP16" s="2049"/>
      <c r="SVQ16" s="2049"/>
      <c r="SVR16" s="2049"/>
      <c r="SVS16" s="2049"/>
      <c r="SVT16" s="2049"/>
      <c r="SVU16" s="2049"/>
      <c r="SVV16" s="2049"/>
      <c r="SVW16" s="2049"/>
      <c r="SVX16" s="2049"/>
      <c r="SVY16" s="2049"/>
      <c r="SVZ16" s="2049"/>
      <c r="SWA16" s="2049"/>
      <c r="SWB16" s="2049"/>
      <c r="SWC16" s="2049"/>
      <c r="SWD16" s="2049"/>
      <c r="SWE16" s="2049"/>
      <c r="SWF16" s="2049"/>
      <c r="SWG16" s="2049"/>
      <c r="SWH16" s="2049"/>
      <c r="SWI16" s="2049"/>
      <c r="SWJ16" s="2049"/>
      <c r="SWK16" s="2049"/>
      <c r="SWL16" s="2049"/>
      <c r="SWM16" s="2049"/>
      <c r="SWN16" s="2049"/>
      <c r="SWO16" s="2049"/>
      <c r="SWP16" s="2049"/>
      <c r="SWQ16" s="2049"/>
      <c r="SWR16" s="2049"/>
      <c r="SWS16" s="2049"/>
      <c r="SWT16" s="2049"/>
      <c r="SWU16" s="2049"/>
      <c r="SWV16" s="2049"/>
      <c r="SWW16" s="2049"/>
      <c r="SWX16" s="2049"/>
      <c r="SWY16" s="2049"/>
      <c r="SWZ16" s="2049"/>
      <c r="SXA16" s="2049"/>
      <c r="SXB16" s="2049"/>
      <c r="SXC16" s="2049"/>
      <c r="SXD16" s="2049"/>
      <c r="SXE16" s="2049"/>
      <c r="SXF16" s="2049"/>
      <c r="SXG16" s="2049"/>
      <c r="SXH16" s="2049"/>
      <c r="SXI16" s="2049"/>
      <c r="SXJ16" s="2049"/>
      <c r="SXK16" s="2049"/>
      <c r="SXL16" s="2049"/>
      <c r="SXM16" s="2049"/>
      <c r="SXN16" s="2049"/>
      <c r="SXO16" s="2049"/>
      <c r="SXP16" s="2049"/>
      <c r="SXQ16" s="2049"/>
      <c r="SXR16" s="2049"/>
      <c r="SXS16" s="2049"/>
      <c r="SXT16" s="2049"/>
      <c r="SXU16" s="2049"/>
      <c r="SXV16" s="2049"/>
      <c r="SXW16" s="2049"/>
      <c r="SXX16" s="2049"/>
      <c r="SXY16" s="2049"/>
      <c r="SXZ16" s="2049"/>
      <c r="SYA16" s="2049"/>
      <c r="SYB16" s="2049"/>
      <c r="SYC16" s="2049"/>
      <c r="SYD16" s="2049"/>
      <c r="SYE16" s="2049"/>
      <c r="SYF16" s="2049"/>
      <c r="SYG16" s="2049"/>
      <c r="SYH16" s="2049"/>
      <c r="SYI16" s="2049"/>
      <c r="SYJ16" s="2049"/>
      <c r="SYK16" s="2049"/>
      <c r="SYL16" s="2049"/>
      <c r="SYM16" s="2049"/>
      <c r="SYN16" s="2049"/>
      <c r="SYO16" s="2049"/>
      <c r="SYP16" s="2049"/>
      <c r="SYQ16" s="2049"/>
      <c r="SYR16" s="2049"/>
      <c r="SYS16" s="2049"/>
      <c r="SYT16" s="2049"/>
      <c r="SYU16" s="2049"/>
      <c r="SYV16" s="2049"/>
      <c r="SYW16" s="2049"/>
      <c r="SYX16" s="2049"/>
      <c r="SYY16" s="2049"/>
      <c r="SYZ16" s="2049"/>
      <c r="SZA16" s="2049"/>
      <c r="SZB16" s="2049"/>
      <c r="SZC16" s="2049"/>
      <c r="SZD16" s="2049"/>
      <c r="SZE16" s="2049"/>
      <c r="SZF16" s="2049"/>
      <c r="SZG16" s="2049"/>
      <c r="SZH16" s="2049"/>
      <c r="SZI16" s="2049"/>
      <c r="SZJ16" s="2049"/>
      <c r="SZK16" s="2049"/>
      <c r="SZL16" s="2049"/>
      <c r="SZM16" s="2049"/>
      <c r="SZN16" s="2049"/>
      <c r="SZO16" s="2049"/>
      <c r="SZP16" s="2049"/>
      <c r="SZQ16" s="2049"/>
      <c r="SZR16" s="2049"/>
      <c r="SZS16" s="2049"/>
      <c r="SZT16" s="2049"/>
      <c r="SZU16" s="2049"/>
      <c r="SZV16" s="2049"/>
      <c r="SZW16" s="2049"/>
      <c r="SZX16" s="2049"/>
      <c r="SZY16" s="2049"/>
      <c r="SZZ16" s="2049"/>
      <c r="TAA16" s="2049"/>
      <c r="TAB16" s="2049"/>
      <c r="TAC16" s="2049"/>
      <c r="TAD16" s="2049"/>
      <c r="TAE16" s="2049"/>
      <c r="TAF16" s="2049"/>
      <c r="TAG16" s="2049"/>
      <c r="TAH16" s="2049"/>
      <c r="TAI16" s="2049"/>
      <c r="TAJ16" s="2049"/>
      <c r="TAK16" s="2049"/>
      <c r="TAL16" s="2049"/>
      <c r="TAM16" s="2049"/>
      <c r="TAN16" s="2049"/>
      <c r="TAO16" s="2049"/>
      <c r="TAP16" s="2049"/>
      <c r="TAQ16" s="2049"/>
      <c r="TAR16" s="2049"/>
      <c r="TAS16" s="2049"/>
      <c r="TAT16" s="2049"/>
      <c r="TAU16" s="2049"/>
      <c r="TAV16" s="2049"/>
      <c r="TAW16" s="2049"/>
      <c r="TAX16" s="2049"/>
      <c r="TAY16" s="2049"/>
      <c r="TAZ16" s="2049"/>
      <c r="TBA16" s="2049"/>
      <c r="TBB16" s="2049"/>
      <c r="TBC16" s="2049"/>
      <c r="TBD16" s="2049"/>
      <c r="TBE16" s="2049"/>
      <c r="TBF16" s="2049"/>
      <c r="TBG16" s="2049"/>
      <c r="TBH16" s="2049"/>
      <c r="TBI16" s="2049"/>
      <c r="TBJ16" s="2049"/>
      <c r="TBK16" s="2049"/>
      <c r="TBL16" s="2049"/>
      <c r="TBM16" s="2049"/>
      <c r="TBN16" s="2049"/>
      <c r="TBO16" s="2049"/>
      <c r="TBP16" s="2049"/>
      <c r="TBQ16" s="2049"/>
      <c r="TBR16" s="2049"/>
      <c r="TBS16" s="2049"/>
      <c r="TBT16" s="2049"/>
      <c r="TBU16" s="2049"/>
      <c r="TBV16" s="2049"/>
      <c r="TBW16" s="2049"/>
      <c r="TBX16" s="2049"/>
      <c r="TBY16" s="2049"/>
      <c r="TBZ16" s="2049"/>
      <c r="TCA16" s="2049"/>
      <c r="TCB16" s="2049"/>
      <c r="TCC16" s="2049"/>
      <c r="TCD16" s="2049"/>
      <c r="TCE16" s="2049"/>
      <c r="TCF16" s="2049"/>
      <c r="TCG16" s="2049"/>
      <c r="TCH16" s="2049"/>
      <c r="TCI16" s="2049"/>
      <c r="TCJ16" s="2049"/>
      <c r="TCK16" s="2049"/>
      <c r="TCL16" s="2049"/>
      <c r="TCM16" s="2049"/>
      <c r="TCN16" s="2049"/>
      <c r="TCO16" s="2049"/>
      <c r="TCP16" s="2049"/>
      <c r="TCQ16" s="2049"/>
      <c r="TCR16" s="2049"/>
      <c r="TCS16" s="2049"/>
      <c r="TCT16" s="2049"/>
      <c r="TCU16" s="2049"/>
      <c r="TCV16" s="2049"/>
      <c r="TCW16" s="2049"/>
      <c r="TCX16" s="2049"/>
      <c r="TCY16" s="2049"/>
      <c r="TCZ16" s="2049"/>
      <c r="TDA16" s="2049"/>
      <c r="TDB16" s="2049"/>
      <c r="TDC16" s="2049"/>
      <c r="TDD16" s="2049"/>
      <c r="TDE16" s="2049"/>
      <c r="TDF16" s="2049"/>
      <c r="TDG16" s="2049"/>
      <c r="TDH16" s="2049"/>
      <c r="TDI16" s="2049"/>
      <c r="TDJ16" s="2049"/>
      <c r="TDK16" s="2049"/>
      <c r="TDL16" s="2049"/>
      <c r="TDM16" s="2049"/>
      <c r="TDN16" s="2049"/>
      <c r="TDO16" s="2049"/>
      <c r="TDP16" s="2049"/>
      <c r="TDQ16" s="2049"/>
      <c r="TDR16" s="2049"/>
      <c r="TDS16" s="2049"/>
      <c r="TDT16" s="2049"/>
      <c r="TDU16" s="2049"/>
      <c r="TDV16" s="2049"/>
      <c r="TDW16" s="2049"/>
      <c r="TDX16" s="2049"/>
      <c r="TDY16" s="2049"/>
      <c r="TDZ16" s="2049"/>
      <c r="TEA16" s="2049"/>
      <c r="TEB16" s="2049"/>
      <c r="TEC16" s="2049"/>
      <c r="TED16" s="2049"/>
      <c r="TEE16" s="2049"/>
      <c r="TEF16" s="2049"/>
      <c r="TEG16" s="2049"/>
      <c r="TEH16" s="2049"/>
      <c r="TEI16" s="2049"/>
      <c r="TEJ16" s="2049"/>
      <c r="TEK16" s="2049"/>
      <c r="TEL16" s="2049"/>
      <c r="TEM16" s="2049"/>
      <c r="TEN16" s="2049"/>
      <c r="TEO16" s="2049"/>
      <c r="TEP16" s="2049"/>
      <c r="TEQ16" s="2049"/>
      <c r="TER16" s="2049"/>
      <c r="TES16" s="2049"/>
      <c r="TET16" s="2049"/>
      <c r="TEU16" s="2049"/>
      <c r="TEV16" s="2049"/>
      <c r="TEW16" s="2049"/>
      <c r="TEX16" s="2049"/>
      <c r="TEY16" s="2049"/>
      <c r="TEZ16" s="2049"/>
      <c r="TFA16" s="2049"/>
      <c r="TFB16" s="2049"/>
      <c r="TFC16" s="2049"/>
      <c r="TFD16" s="2049"/>
      <c r="TFE16" s="2049"/>
      <c r="TFF16" s="2049"/>
      <c r="TFG16" s="2049"/>
      <c r="TFH16" s="2049"/>
      <c r="TFI16" s="2049"/>
      <c r="TFJ16" s="2049"/>
      <c r="TFK16" s="2049"/>
      <c r="TFL16" s="2049"/>
      <c r="TFM16" s="2049"/>
      <c r="TFN16" s="2049"/>
      <c r="TFO16" s="2049"/>
      <c r="TFP16" s="2049"/>
      <c r="TFQ16" s="2049"/>
      <c r="TFR16" s="2049"/>
      <c r="TFS16" s="2049"/>
      <c r="TFT16" s="2049"/>
      <c r="TFU16" s="2049"/>
      <c r="TFV16" s="2049"/>
      <c r="TFW16" s="2049"/>
      <c r="TFX16" s="2049"/>
      <c r="TFY16" s="2049"/>
      <c r="TFZ16" s="2049"/>
      <c r="TGA16" s="2049"/>
      <c r="TGB16" s="2049"/>
      <c r="TGC16" s="2049"/>
      <c r="TGD16" s="2049"/>
      <c r="TGE16" s="2049"/>
      <c r="TGF16" s="2049"/>
      <c r="TGG16" s="2049"/>
      <c r="TGH16" s="2049"/>
      <c r="TGI16" s="2049"/>
      <c r="TGJ16" s="2049"/>
      <c r="TGK16" s="2049"/>
      <c r="TGL16" s="2049"/>
      <c r="TGM16" s="2049"/>
      <c r="TGN16" s="2049"/>
      <c r="TGO16" s="2049"/>
      <c r="TGP16" s="2049"/>
      <c r="TGQ16" s="2049"/>
      <c r="TGR16" s="2049"/>
      <c r="TGS16" s="2049"/>
      <c r="TGT16" s="2049"/>
      <c r="TGU16" s="2049"/>
      <c r="TGV16" s="2049"/>
      <c r="TGW16" s="2049"/>
      <c r="TGX16" s="2049"/>
      <c r="TGY16" s="2049"/>
      <c r="TGZ16" s="2049"/>
      <c r="THA16" s="2049"/>
      <c r="THB16" s="2049"/>
      <c r="THC16" s="2049"/>
      <c r="THD16" s="2049"/>
      <c r="THE16" s="2049"/>
      <c r="THF16" s="2049"/>
      <c r="THG16" s="2049"/>
      <c r="THH16" s="2049"/>
      <c r="THI16" s="2049"/>
      <c r="THJ16" s="2049"/>
      <c r="THK16" s="2049"/>
      <c r="THL16" s="2049"/>
      <c r="THM16" s="2049"/>
      <c r="THN16" s="2049"/>
      <c r="THO16" s="2049"/>
      <c r="THP16" s="2049"/>
      <c r="THQ16" s="2049"/>
      <c r="THR16" s="2049"/>
      <c r="THS16" s="2049"/>
      <c r="THT16" s="2049"/>
      <c r="THU16" s="2049"/>
      <c r="THV16" s="2049"/>
      <c r="THW16" s="2049"/>
      <c r="THX16" s="2049"/>
      <c r="THY16" s="2049"/>
      <c r="THZ16" s="2049"/>
      <c r="TIA16" s="2049"/>
      <c r="TIB16" s="2049"/>
      <c r="TIC16" s="2049"/>
      <c r="TID16" s="2049"/>
      <c r="TIE16" s="2049"/>
      <c r="TIF16" s="2049"/>
      <c r="TIG16" s="2049"/>
      <c r="TIH16" s="2049"/>
      <c r="TII16" s="2049"/>
      <c r="TIJ16" s="2049"/>
      <c r="TIK16" s="2049"/>
      <c r="TIL16" s="2049"/>
      <c r="TIM16" s="2049"/>
      <c r="TIN16" s="2049"/>
      <c r="TIO16" s="2049"/>
      <c r="TIP16" s="2049"/>
      <c r="TIQ16" s="2049"/>
      <c r="TIR16" s="2049"/>
      <c r="TIS16" s="2049"/>
      <c r="TIT16" s="2049"/>
      <c r="TIU16" s="2049"/>
      <c r="TIV16" s="2049"/>
      <c r="TIW16" s="2049"/>
      <c r="TIX16" s="2049"/>
      <c r="TIY16" s="2049"/>
      <c r="TIZ16" s="2049"/>
      <c r="TJA16" s="2049"/>
      <c r="TJB16" s="2049"/>
      <c r="TJC16" s="2049"/>
      <c r="TJD16" s="2049"/>
      <c r="TJE16" s="2049"/>
      <c r="TJF16" s="2049"/>
      <c r="TJG16" s="2049"/>
      <c r="TJH16" s="2049"/>
      <c r="TJI16" s="2049"/>
      <c r="TJJ16" s="2049"/>
      <c r="TJK16" s="2049"/>
      <c r="TJL16" s="2049"/>
      <c r="TJM16" s="2049"/>
      <c r="TJN16" s="2049"/>
      <c r="TJO16" s="2049"/>
      <c r="TJP16" s="2049"/>
      <c r="TJQ16" s="2049"/>
      <c r="TJR16" s="2049"/>
      <c r="TJS16" s="2049"/>
      <c r="TJT16" s="2049"/>
      <c r="TJU16" s="2049"/>
      <c r="TJV16" s="2049"/>
      <c r="TJW16" s="2049"/>
      <c r="TJX16" s="2049"/>
      <c r="TJY16" s="2049"/>
      <c r="TJZ16" s="2049"/>
      <c r="TKA16" s="2049"/>
      <c r="TKB16" s="2049"/>
      <c r="TKC16" s="2049"/>
      <c r="TKD16" s="2049"/>
      <c r="TKE16" s="2049"/>
      <c r="TKF16" s="2049"/>
      <c r="TKG16" s="2049"/>
      <c r="TKH16" s="2049"/>
      <c r="TKI16" s="2049"/>
      <c r="TKJ16" s="2049"/>
      <c r="TKK16" s="2049"/>
      <c r="TKL16" s="2049"/>
      <c r="TKM16" s="2049"/>
      <c r="TKN16" s="2049"/>
      <c r="TKO16" s="2049"/>
      <c r="TKP16" s="2049"/>
      <c r="TKQ16" s="2049"/>
      <c r="TKR16" s="2049"/>
      <c r="TKS16" s="2049"/>
      <c r="TKT16" s="2049"/>
      <c r="TKU16" s="2049"/>
      <c r="TKV16" s="2049"/>
      <c r="TKW16" s="2049"/>
      <c r="TKX16" s="2049"/>
      <c r="TKY16" s="2049"/>
      <c r="TKZ16" s="2049"/>
      <c r="TLA16" s="2049"/>
      <c r="TLB16" s="2049"/>
      <c r="TLC16" s="2049"/>
      <c r="TLD16" s="2049"/>
      <c r="TLE16" s="2049"/>
      <c r="TLF16" s="2049"/>
      <c r="TLG16" s="2049"/>
      <c r="TLH16" s="2049"/>
      <c r="TLI16" s="2049"/>
      <c r="TLJ16" s="2049"/>
      <c r="TLK16" s="2049"/>
      <c r="TLL16" s="2049"/>
      <c r="TLM16" s="2049"/>
      <c r="TLN16" s="2049"/>
      <c r="TLO16" s="2049"/>
      <c r="TLP16" s="2049"/>
      <c r="TLQ16" s="2049"/>
      <c r="TLR16" s="2049"/>
      <c r="TLS16" s="2049"/>
      <c r="TLT16" s="2049"/>
      <c r="TLU16" s="2049"/>
      <c r="TLV16" s="2049"/>
      <c r="TLW16" s="2049"/>
      <c r="TLX16" s="2049"/>
      <c r="TLY16" s="2049"/>
      <c r="TLZ16" s="2049"/>
      <c r="TMA16" s="2049"/>
      <c r="TMB16" s="2049"/>
      <c r="TMC16" s="2049"/>
      <c r="TMD16" s="2049"/>
      <c r="TME16" s="2049"/>
      <c r="TMF16" s="2049"/>
      <c r="TMG16" s="2049"/>
      <c r="TMH16" s="2049"/>
      <c r="TMI16" s="2049"/>
      <c r="TMJ16" s="2049"/>
      <c r="TMK16" s="2049"/>
      <c r="TML16" s="2049"/>
      <c r="TMM16" s="2049"/>
      <c r="TMN16" s="2049"/>
      <c r="TMO16" s="2049"/>
      <c r="TMP16" s="2049"/>
      <c r="TMQ16" s="2049"/>
      <c r="TMR16" s="2049"/>
      <c r="TMS16" s="2049"/>
      <c r="TMT16" s="2049"/>
      <c r="TMU16" s="2049"/>
      <c r="TMV16" s="2049"/>
      <c r="TMW16" s="2049"/>
      <c r="TMX16" s="2049"/>
      <c r="TMY16" s="2049"/>
      <c r="TMZ16" s="2049"/>
      <c r="TNA16" s="2049"/>
      <c r="TNB16" s="2049"/>
      <c r="TNC16" s="2049"/>
      <c r="TND16" s="2049"/>
      <c r="TNE16" s="2049"/>
      <c r="TNF16" s="2049"/>
      <c r="TNG16" s="2049"/>
      <c r="TNH16" s="2049"/>
      <c r="TNI16" s="2049"/>
      <c r="TNJ16" s="2049"/>
      <c r="TNK16" s="2049"/>
      <c r="TNL16" s="2049"/>
      <c r="TNM16" s="2049"/>
      <c r="TNN16" s="2049"/>
      <c r="TNO16" s="2049"/>
      <c r="TNP16" s="2049"/>
      <c r="TNQ16" s="2049"/>
      <c r="TNR16" s="2049"/>
      <c r="TNS16" s="2049"/>
      <c r="TNT16" s="2049"/>
      <c r="TNU16" s="2049"/>
      <c r="TNV16" s="2049"/>
      <c r="TNW16" s="2049"/>
      <c r="TNX16" s="2049"/>
      <c r="TNY16" s="2049"/>
      <c r="TNZ16" s="2049"/>
      <c r="TOA16" s="2049"/>
      <c r="TOB16" s="2049"/>
      <c r="TOC16" s="2049"/>
      <c r="TOD16" s="2049"/>
      <c r="TOE16" s="2049"/>
      <c r="TOF16" s="2049"/>
      <c r="TOG16" s="2049"/>
      <c r="TOH16" s="2049"/>
      <c r="TOI16" s="2049"/>
      <c r="TOJ16" s="2049"/>
      <c r="TOK16" s="2049"/>
      <c r="TOL16" s="2049"/>
      <c r="TOM16" s="2049"/>
      <c r="TON16" s="2049"/>
      <c r="TOO16" s="2049"/>
      <c r="TOP16" s="2049"/>
      <c r="TOQ16" s="2049"/>
      <c r="TOR16" s="2049"/>
      <c r="TOS16" s="2049"/>
      <c r="TOT16" s="2049"/>
      <c r="TOU16" s="2049"/>
      <c r="TOV16" s="2049"/>
      <c r="TOW16" s="2049"/>
      <c r="TOX16" s="2049"/>
      <c r="TOY16" s="2049"/>
      <c r="TOZ16" s="2049"/>
      <c r="TPA16" s="2049"/>
      <c r="TPB16" s="2049"/>
      <c r="TPC16" s="2049"/>
      <c r="TPD16" s="2049"/>
      <c r="TPE16" s="2049"/>
      <c r="TPF16" s="2049"/>
      <c r="TPG16" s="2049"/>
      <c r="TPH16" s="2049"/>
      <c r="TPI16" s="2049"/>
      <c r="TPJ16" s="2049"/>
      <c r="TPK16" s="2049"/>
      <c r="TPL16" s="2049"/>
      <c r="TPM16" s="2049"/>
      <c r="TPN16" s="2049"/>
      <c r="TPO16" s="2049"/>
      <c r="TPP16" s="2049"/>
      <c r="TPQ16" s="2049"/>
      <c r="TPR16" s="2049"/>
      <c r="TPS16" s="2049"/>
      <c r="TPT16" s="2049"/>
      <c r="TPU16" s="2049"/>
      <c r="TPV16" s="2049"/>
      <c r="TPW16" s="2049"/>
      <c r="TPX16" s="2049"/>
      <c r="TPY16" s="2049"/>
      <c r="TPZ16" s="2049"/>
      <c r="TQA16" s="2049"/>
      <c r="TQB16" s="2049"/>
      <c r="TQC16" s="2049"/>
      <c r="TQD16" s="2049"/>
      <c r="TQE16" s="2049"/>
      <c r="TQF16" s="2049"/>
      <c r="TQG16" s="2049"/>
      <c r="TQH16" s="2049"/>
      <c r="TQI16" s="2049"/>
      <c r="TQJ16" s="2049"/>
      <c r="TQK16" s="2049"/>
      <c r="TQL16" s="2049"/>
      <c r="TQM16" s="2049"/>
      <c r="TQN16" s="2049"/>
      <c r="TQO16" s="2049"/>
      <c r="TQP16" s="2049"/>
      <c r="TQQ16" s="2049"/>
      <c r="TQR16" s="2049"/>
      <c r="TQS16" s="2049"/>
      <c r="TQT16" s="2049"/>
      <c r="TQU16" s="2049"/>
      <c r="TQV16" s="2049"/>
      <c r="TQW16" s="2049"/>
      <c r="TQX16" s="2049"/>
      <c r="TQY16" s="2049"/>
      <c r="TQZ16" s="2049"/>
      <c r="TRA16" s="2049"/>
      <c r="TRB16" s="2049"/>
      <c r="TRC16" s="2049"/>
      <c r="TRD16" s="2049"/>
      <c r="TRE16" s="2049"/>
      <c r="TRF16" s="2049"/>
      <c r="TRG16" s="2049"/>
      <c r="TRH16" s="2049"/>
      <c r="TRI16" s="2049"/>
      <c r="TRJ16" s="2049"/>
      <c r="TRK16" s="2049"/>
      <c r="TRL16" s="2049"/>
      <c r="TRM16" s="2049"/>
      <c r="TRN16" s="2049"/>
      <c r="TRO16" s="2049"/>
      <c r="TRP16" s="2049"/>
      <c r="TRQ16" s="2049"/>
      <c r="TRR16" s="2049"/>
      <c r="TRS16" s="2049"/>
      <c r="TRT16" s="2049"/>
      <c r="TRU16" s="2049"/>
      <c r="TRV16" s="2049"/>
      <c r="TRW16" s="2049"/>
      <c r="TRX16" s="2049"/>
      <c r="TRY16" s="2049"/>
      <c r="TRZ16" s="2049"/>
      <c r="TSA16" s="2049"/>
      <c r="TSB16" s="2049"/>
      <c r="TSC16" s="2049"/>
      <c r="TSD16" s="2049"/>
      <c r="TSE16" s="2049"/>
      <c r="TSF16" s="2049"/>
      <c r="TSG16" s="2049"/>
      <c r="TSH16" s="2049"/>
      <c r="TSI16" s="2049"/>
      <c r="TSJ16" s="2049"/>
      <c r="TSK16" s="2049"/>
      <c r="TSL16" s="2049"/>
      <c r="TSM16" s="2049"/>
      <c r="TSN16" s="2049"/>
      <c r="TSO16" s="2049"/>
      <c r="TSP16" s="2049"/>
      <c r="TSQ16" s="2049"/>
      <c r="TSR16" s="2049"/>
      <c r="TSS16" s="2049"/>
      <c r="TST16" s="2049"/>
      <c r="TSU16" s="2049"/>
      <c r="TSV16" s="2049"/>
      <c r="TSW16" s="2049"/>
      <c r="TSX16" s="2049"/>
      <c r="TSY16" s="2049"/>
      <c r="TSZ16" s="2049"/>
      <c r="TTA16" s="2049"/>
      <c r="TTB16" s="2049"/>
      <c r="TTC16" s="2049"/>
      <c r="TTD16" s="2049"/>
      <c r="TTE16" s="2049"/>
      <c r="TTF16" s="2049"/>
      <c r="TTG16" s="2049"/>
      <c r="TTH16" s="2049"/>
      <c r="TTI16" s="2049"/>
      <c r="TTJ16" s="2049"/>
      <c r="TTK16" s="2049"/>
      <c r="TTL16" s="2049"/>
      <c r="TTM16" s="2049"/>
      <c r="TTN16" s="2049"/>
      <c r="TTO16" s="2049"/>
      <c r="TTP16" s="2049"/>
      <c r="TTQ16" s="2049"/>
      <c r="TTR16" s="2049"/>
      <c r="TTS16" s="2049"/>
      <c r="TTT16" s="2049"/>
      <c r="TTU16" s="2049"/>
      <c r="TTV16" s="2049"/>
      <c r="TTW16" s="2049"/>
      <c r="TTX16" s="2049"/>
      <c r="TTY16" s="2049"/>
      <c r="TTZ16" s="2049"/>
      <c r="TUA16" s="2049"/>
      <c r="TUB16" s="2049"/>
      <c r="TUC16" s="2049"/>
      <c r="TUD16" s="2049"/>
      <c r="TUE16" s="2049"/>
      <c r="TUF16" s="2049"/>
      <c r="TUG16" s="2049"/>
      <c r="TUH16" s="2049"/>
      <c r="TUI16" s="2049"/>
      <c r="TUJ16" s="2049"/>
      <c r="TUK16" s="2049"/>
      <c r="TUL16" s="2049"/>
      <c r="TUM16" s="2049"/>
      <c r="TUN16" s="2049"/>
      <c r="TUO16" s="2049"/>
      <c r="TUP16" s="2049"/>
      <c r="TUQ16" s="2049"/>
      <c r="TUR16" s="2049"/>
      <c r="TUS16" s="2049"/>
      <c r="TUT16" s="2049"/>
      <c r="TUU16" s="2049"/>
      <c r="TUV16" s="2049"/>
      <c r="TUW16" s="2049"/>
      <c r="TUX16" s="2049"/>
      <c r="TUY16" s="2049"/>
      <c r="TUZ16" s="2049"/>
      <c r="TVA16" s="2049"/>
      <c r="TVB16" s="2049"/>
      <c r="TVC16" s="2049"/>
      <c r="TVD16" s="2049"/>
      <c r="TVE16" s="2049"/>
      <c r="TVF16" s="2049"/>
      <c r="TVG16" s="2049"/>
      <c r="TVH16" s="2049"/>
      <c r="TVI16" s="2049"/>
      <c r="TVJ16" s="2049"/>
      <c r="TVK16" s="2049"/>
      <c r="TVL16" s="2049"/>
      <c r="TVM16" s="2049"/>
      <c r="TVN16" s="2049"/>
      <c r="TVO16" s="2049"/>
      <c r="TVP16" s="2049"/>
      <c r="TVQ16" s="2049"/>
      <c r="TVR16" s="2049"/>
      <c r="TVS16" s="2049"/>
      <c r="TVT16" s="2049"/>
      <c r="TVU16" s="2049"/>
      <c r="TVV16" s="2049"/>
      <c r="TVW16" s="2049"/>
      <c r="TVX16" s="2049"/>
      <c r="TVY16" s="2049"/>
      <c r="TVZ16" s="2049"/>
      <c r="TWA16" s="2049"/>
      <c r="TWB16" s="2049"/>
      <c r="TWC16" s="2049"/>
      <c r="TWD16" s="2049"/>
      <c r="TWE16" s="2049"/>
      <c r="TWF16" s="2049"/>
      <c r="TWG16" s="2049"/>
      <c r="TWH16" s="2049"/>
      <c r="TWI16" s="2049"/>
      <c r="TWJ16" s="2049"/>
      <c r="TWK16" s="2049"/>
      <c r="TWL16" s="2049"/>
      <c r="TWM16" s="2049"/>
      <c r="TWN16" s="2049"/>
      <c r="TWO16" s="2049"/>
      <c r="TWP16" s="2049"/>
      <c r="TWQ16" s="2049"/>
      <c r="TWR16" s="2049"/>
      <c r="TWS16" s="2049"/>
      <c r="TWT16" s="2049"/>
      <c r="TWU16" s="2049"/>
      <c r="TWV16" s="2049"/>
      <c r="TWW16" s="2049"/>
      <c r="TWX16" s="2049"/>
      <c r="TWY16" s="2049"/>
      <c r="TWZ16" s="2049"/>
      <c r="TXA16" s="2049"/>
      <c r="TXB16" s="2049"/>
      <c r="TXC16" s="2049"/>
      <c r="TXD16" s="2049"/>
      <c r="TXE16" s="2049"/>
      <c r="TXF16" s="2049"/>
      <c r="TXG16" s="2049"/>
      <c r="TXH16" s="2049"/>
      <c r="TXI16" s="2049"/>
      <c r="TXJ16" s="2049"/>
      <c r="TXK16" s="2049"/>
      <c r="TXL16" s="2049"/>
      <c r="TXM16" s="2049"/>
      <c r="TXN16" s="2049"/>
      <c r="TXO16" s="2049"/>
      <c r="TXP16" s="2049"/>
      <c r="TXQ16" s="2049"/>
      <c r="TXR16" s="2049"/>
      <c r="TXS16" s="2049"/>
      <c r="TXT16" s="2049"/>
      <c r="TXU16" s="2049"/>
      <c r="TXV16" s="2049"/>
      <c r="TXW16" s="2049"/>
      <c r="TXX16" s="2049"/>
      <c r="TXY16" s="2049"/>
      <c r="TXZ16" s="2049"/>
      <c r="TYA16" s="2049"/>
      <c r="TYB16" s="2049"/>
      <c r="TYC16" s="2049"/>
      <c r="TYD16" s="2049"/>
      <c r="TYE16" s="2049"/>
      <c r="TYF16" s="2049"/>
      <c r="TYG16" s="2049"/>
      <c r="TYH16" s="2049"/>
      <c r="TYI16" s="2049"/>
      <c r="TYJ16" s="2049"/>
      <c r="TYK16" s="2049"/>
      <c r="TYL16" s="2049"/>
      <c r="TYM16" s="2049"/>
      <c r="TYN16" s="2049"/>
      <c r="TYO16" s="2049"/>
      <c r="TYP16" s="2049"/>
      <c r="TYQ16" s="2049"/>
      <c r="TYR16" s="2049"/>
      <c r="TYS16" s="2049"/>
      <c r="TYT16" s="2049"/>
      <c r="TYU16" s="2049"/>
      <c r="TYV16" s="2049"/>
      <c r="TYW16" s="2049"/>
      <c r="TYX16" s="2049"/>
      <c r="TYY16" s="2049"/>
      <c r="TYZ16" s="2049"/>
      <c r="TZA16" s="2049"/>
      <c r="TZB16" s="2049"/>
      <c r="TZC16" s="2049"/>
      <c r="TZD16" s="2049"/>
      <c r="TZE16" s="2049"/>
      <c r="TZF16" s="2049"/>
      <c r="TZG16" s="2049"/>
      <c r="TZH16" s="2049"/>
      <c r="TZI16" s="2049"/>
      <c r="TZJ16" s="2049"/>
      <c r="TZK16" s="2049"/>
      <c r="TZL16" s="2049"/>
      <c r="TZM16" s="2049"/>
      <c r="TZN16" s="2049"/>
      <c r="TZO16" s="2049"/>
      <c r="TZP16" s="2049"/>
      <c r="TZQ16" s="2049"/>
      <c r="TZR16" s="2049"/>
      <c r="TZS16" s="2049"/>
      <c r="TZT16" s="2049"/>
      <c r="TZU16" s="2049"/>
      <c r="TZV16" s="2049"/>
      <c r="TZW16" s="2049"/>
      <c r="TZX16" s="2049"/>
      <c r="TZY16" s="2049"/>
      <c r="TZZ16" s="2049"/>
      <c r="UAA16" s="2049"/>
      <c r="UAB16" s="2049"/>
      <c r="UAC16" s="2049"/>
      <c r="UAD16" s="2049"/>
      <c r="UAE16" s="2049"/>
      <c r="UAF16" s="2049"/>
      <c r="UAG16" s="2049"/>
      <c r="UAH16" s="2049"/>
      <c r="UAI16" s="2049"/>
      <c r="UAJ16" s="2049"/>
      <c r="UAK16" s="2049"/>
      <c r="UAL16" s="2049"/>
      <c r="UAM16" s="2049"/>
      <c r="UAN16" s="2049"/>
      <c r="UAO16" s="2049"/>
      <c r="UAP16" s="2049"/>
      <c r="UAQ16" s="2049"/>
      <c r="UAR16" s="2049"/>
      <c r="UAS16" s="2049"/>
      <c r="UAT16" s="2049"/>
      <c r="UAU16" s="2049"/>
      <c r="UAV16" s="2049"/>
      <c r="UAW16" s="2049"/>
      <c r="UAX16" s="2049"/>
      <c r="UAY16" s="2049"/>
      <c r="UAZ16" s="2049"/>
      <c r="UBA16" s="2049"/>
      <c r="UBB16" s="2049"/>
      <c r="UBC16" s="2049"/>
      <c r="UBD16" s="2049"/>
      <c r="UBE16" s="2049"/>
      <c r="UBF16" s="2049"/>
      <c r="UBG16" s="2049"/>
      <c r="UBH16" s="2049"/>
      <c r="UBI16" s="2049"/>
      <c r="UBJ16" s="2049"/>
      <c r="UBK16" s="2049"/>
      <c r="UBL16" s="2049"/>
      <c r="UBM16" s="2049"/>
      <c r="UBN16" s="2049"/>
      <c r="UBO16" s="2049"/>
      <c r="UBP16" s="2049"/>
      <c r="UBQ16" s="2049"/>
      <c r="UBR16" s="2049"/>
      <c r="UBS16" s="2049"/>
      <c r="UBT16" s="2049"/>
      <c r="UBU16" s="2049"/>
      <c r="UBV16" s="2049"/>
      <c r="UBW16" s="2049"/>
      <c r="UBX16" s="2049"/>
      <c r="UBY16" s="2049"/>
      <c r="UBZ16" s="2049"/>
      <c r="UCA16" s="2049"/>
      <c r="UCB16" s="2049"/>
      <c r="UCC16" s="2049"/>
      <c r="UCD16" s="2049"/>
      <c r="UCE16" s="2049"/>
      <c r="UCF16" s="2049"/>
      <c r="UCG16" s="2049"/>
      <c r="UCH16" s="2049"/>
      <c r="UCI16" s="2049"/>
      <c r="UCJ16" s="2049"/>
      <c r="UCK16" s="2049"/>
      <c r="UCL16" s="2049"/>
      <c r="UCM16" s="2049"/>
      <c r="UCN16" s="2049"/>
      <c r="UCO16" s="2049"/>
      <c r="UCP16" s="2049"/>
      <c r="UCQ16" s="2049"/>
      <c r="UCR16" s="2049"/>
      <c r="UCS16" s="2049"/>
      <c r="UCT16" s="2049"/>
      <c r="UCU16" s="2049"/>
      <c r="UCV16" s="2049"/>
      <c r="UCW16" s="2049"/>
      <c r="UCX16" s="2049"/>
      <c r="UCY16" s="2049"/>
      <c r="UCZ16" s="2049"/>
      <c r="UDA16" s="2049"/>
      <c r="UDB16" s="2049"/>
      <c r="UDC16" s="2049"/>
      <c r="UDD16" s="2049"/>
      <c r="UDE16" s="2049"/>
      <c r="UDF16" s="2049"/>
      <c r="UDG16" s="2049"/>
      <c r="UDH16" s="2049"/>
      <c r="UDI16" s="2049"/>
      <c r="UDJ16" s="2049"/>
      <c r="UDK16" s="2049"/>
      <c r="UDL16" s="2049"/>
      <c r="UDM16" s="2049"/>
      <c r="UDN16" s="2049"/>
      <c r="UDO16" s="2049"/>
      <c r="UDP16" s="2049"/>
      <c r="UDQ16" s="2049"/>
      <c r="UDR16" s="2049"/>
      <c r="UDS16" s="2049"/>
      <c r="UDT16" s="2049"/>
      <c r="UDU16" s="2049"/>
      <c r="UDV16" s="2049"/>
      <c r="UDW16" s="2049"/>
      <c r="UDX16" s="2049"/>
      <c r="UDY16" s="2049"/>
      <c r="UDZ16" s="2049"/>
      <c r="UEA16" s="2049"/>
      <c r="UEB16" s="2049"/>
      <c r="UEC16" s="2049"/>
      <c r="UED16" s="2049"/>
      <c r="UEE16" s="2049"/>
      <c r="UEF16" s="2049"/>
      <c r="UEG16" s="2049"/>
      <c r="UEH16" s="2049"/>
      <c r="UEI16" s="2049"/>
      <c r="UEJ16" s="2049"/>
      <c r="UEK16" s="2049"/>
      <c r="UEL16" s="2049"/>
      <c r="UEM16" s="2049"/>
      <c r="UEN16" s="2049"/>
      <c r="UEO16" s="2049"/>
      <c r="UEP16" s="2049"/>
      <c r="UEQ16" s="2049"/>
      <c r="UER16" s="2049"/>
      <c r="UES16" s="2049"/>
      <c r="UET16" s="2049"/>
      <c r="UEU16" s="2049"/>
      <c r="UEV16" s="2049"/>
      <c r="UEW16" s="2049"/>
      <c r="UEX16" s="2049"/>
      <c r="UEY16" s="2049"/>
      <c r="UEZ16" s="2049"/>
      <c r="UFA16" s="2049"/>
      <c r="UFB16" s="2049"/>
      <c r="UFC16" s="2049"/>
      <c r="UFD16" s="2049"/>
      <c r="UFE16" s="2049"/>
      <c r="UFF16" s="2049"/>
      <c r="UFG16" s="2049"/>
      <c r="UFH16" s="2049"/>
      <c r="UFI16" s="2049"/>
      <c r="UFJ16" s="2049"/>
      <c r="UFK16" s="2049"/>
      <c r="UFL16" s="2049"/>
      <c r="UFM16" s="2049"/>
      <c r="UFN16" s="2049"/>
      <c r="UFO16" s="2049"/>
      <c r="UFP16" s="2049"/>
      <c r="UFQ16" s="2049"/>
      <c r="UFR16" s="2049"/>
      <c r="UFS16" s="2049"/>
      <c r="UFT16" s="2049"/>
      <c r="UFU16" s="2049"/>
      <c r="UFV16" s="2049"/>
      <c r="UFW16" s="2049"/>
      <c r="UFX16" s="2049"/>
      <c r="UFY16" s="2049"/>
      <c r="UFZ16" s="2049"/>
      <c r="UGA16" s="2049"/>
      <c r="UGB16" s="2049"/>
      <c r="UGC16" s="2049"/>
      <c r="UGD16" s="2049"/>
      <c r="UGE16" s="2049"/>
      <c r="UGF16" s="2049"/>
      <c r="UGG16" s="2049"/>
      <c r="UGH16" s="2049"/>
      <c r="UGI16" s="2049"/>
      <c r="UGJ16" s="2049"/>
      <c r="UGK16" s="2049"/>
      <c r="UGL16" s="2049"/>
      <c r="UGM16" s="2049"/>
      <c r="UGN16" s="2049"/>
      <c r="UGO16" s="2049"/>
      <c r="UGP16" s="2049"/>
      <c r="UGQ16" s="2049"/>
      <c r="UGR16" s="2049"/>
      <c r="UGS16" s="2049"/>
      <c r="UGT16" s="2049"/>
      <c r="UGU16" s="2049"/>
      <c r="UGV16" s="2049"/>
      <c r="UGW16" s="2049"/>
      <c r="UGX16" s="2049"/>
      <c r="UGY16" s="2049"/>
      <c r="UGZ16" s="2049"/>
      <c r="UHA16" s="2049"/>
      <c r="UHB16" s="2049"/>
      <c r="UHC16" s="2049"/>
      <c r="UHD16" s="2049"/>
      <c r="UHE16" s="2049"/>
      <c r="UHF16" s="2049"/>
      <c r="UHG16" s="2049"/>
      <c r="UHH16" s="2049"/>
      <c r="UHI16" s="2049"/>
      <c r="UHJ16" s="2049"/>
      <c r="UHK16" s="2049"/>
      <c r="UHL16" s="2049"/>
      <c r="UHM16" s="2049"/>
      <c r="UHN16" s="2049"/>
      <c r="UHO16" s="2049"/>
      <c r="UHP16" s="2049"/>
      <c r="UHQ16" s="2049"/>
      <c r="UHR16" s="2049"/>
      <c r="UHS16" s="2049"/>
      <c r="UHT16" s="2049"/>
      <c r="UHU16" s="2049"/>
      <c r="UHV16" s="2049"/>
      <c r="UHW16" s="2049"/>
      <c r="UHX16" s="2049"/>
      <c r="UHY16" s="2049"/>
      <c r="UHZ16" s="2049"/>
      <c r="UIA16" s="2049"/>
      <c r="UIB16" s="2049"/>
      <c r="UIC16" s="2049"/>
      <c r="UID16" s="2049"/>
      <c r="UIE16" s="2049"/>
      <c r="UIF16" s="2049"/>
      <c r="UIG16" s="2049"/>
      <c r="UIH16" s="2049"/>
      <c r="UII16" s="2049"/>
      <c r="UIJ16" s="2049"/>
      <c r="UIK16" s="2049"/>
      <c r="UIL16" s="2049"/>
      <c r="UIM16" s="2049"/>
      <c r="UIN16" s="2049"/>
      <c r="UIO16" s="2049"/>
      <c r="UIP16" s="2049"/>
      <c r="UIQ16" s="2049"/>
      <c r="UIR16" s="2049"/>
      <c r="UIS16" s="2049"/>
      <c r="UIT16" s="2049"/>
      <c r="UIU16" s="2049"/>
      <c r="UIV16" s="2049"/>
      <c r="UIW16" s="2049"/>
      <c r="UIX16" s="2049"/>
      <c r="UIY16" s="2049"/>
      <c r="UIZ16" s="2049"/>
      <c r="UJA16" s="2049"/>
      <c r="UJB16" s="2049"/>
      <c r="UJC16" s="2049"/>
      <c r="UJD16" s="2049"/>
      <c r="UJE16" s="2049"/>
      <c r="UJF16" s="2049"/>
      <c r="UJG16" s="2049"/>
      <c r="UJH16" s="2049"/>
      <c r="UJI16" s="2049"/>
      <c r="UJJ16" s="2049"/>
      <c r="UJK16" s="2049"/>
      <c r="UJL16" s="2049"/>
      <c r="UJM16" s="2049"/>
      <c r="UJN16" s="2049"/>
      <c r="UJO16" s="2049"/>
      <c r="UJP16" s="2049"/>
      <c r="UJQ16" s="2049"/>
      <c r="UJR16" s="2049"/>
      <c r="UJS16" s="2049"/>
      <c r="UJT16" s="2049"/>
      <c r="UJU16" s="2049"/>
      <c r="UJV16" s="2049"/>
      <c r="UJW16" s="2049"/>
      <c r="UJX16" s="2049"/>
      <c r="UJY16" s="2049"/>
      <c r="UJZ16" s="2049"/>
      <c r="UKA16" s="2049"/>
      <c r="UKB16" s="2049"/>
      <c r="UKC16" s="2049"/>
      <c r="UKD16" s="2049"/>
      <c r="UKE16" s="2049"/>
      <c r="UKF16" s="2049"/>
      <c r="UKG16" s="2049"/>
      <c r="UKH16" s="2049"/>
      <c r="UKI16" s="2049"/>
      <c r="UKJ16" s="2049"/>
      <c r="UKK16" s="2049"/>
      <c r="UKL16" s="2049"/>
      <c r="UKM16" s="2049"/>
      <c r="UKN16" s="2049"/>
      <c r="UKO16" s="2049"/>
      <c r="UKP16" s="2049"/>
      <c r="UKQ16" s="2049"/>
      <c r="UKR16" s="2049"/>
      <c r="UKS16" s="2049"/>
      <c r="UKT16" s="2049"/>
      <c r="UKU16" s="2049"/>
      <c r="UKV16" s="2049"/>
      <c r="UKW16" s="2049"/>
      <c r="UKX16" s="2049"/>
      <c r="UKY16" s="2049"/>
      <c r="UKZ16" s="2049"/>
      <c r="ULA16" s="2049"/>
      <c r="ULB16" s="2049"/>
      <c r="ULC16" s="2049"/>
      <c r="ULD16" s="2049"/>
      <c r="ULE16" s="2049"/>
      <c r="ULF16" s="2049"/>
      <c r="ULG16" s="2049"/>
      <c r="ULH16" s="2049"/>
      <c r="ULI16" s="2049"/>
      <c r="ULJ16" s="2049"/>
      <c r="ULK16" s="2049"/>
      <c r="ULL16" s="2049"/>
      <c r="ULM16" s="2049"/>
      <c r="ULN16" s="2049"/>
      <c r="ULO16" s="2049"/>
      <c r="ULP16" s="2049"/>
      <c r="ULQ16" s="2049"/>
      <c r="ULR16" s="2049"/>
      <c r="ULS16" s="2049"/>
      <c r="ULT16" s="2049"/>
      <c r="ULU16" s="2049"/>
      <c r="ULV16" s="2049"/>
      <c r="ULW16" s="2049"/>
      <c r="ULX16" s="2049"/>
      <c r="ULY16" s="2049"/>
      <c r="ULZ16" s="2049"/>
      <c r="UMA16" s="2049"/>
      <c r="UMB16" s="2049"/>
      <c r="UMC16" s="2049"/>
      <c r="UMD16" s="2049"/>
      <c r="UME16" s="2049"/>
      <c r="UMF16" s="2049"/>
      <c r="UMG16" s="2049"/>
      <c r="UMH16" s="2049"/>
      <c r="UMI16" s="2049"/>
      <c r="UMJ16" s="2049"/>
      <c r="UMK16" s="2049"/>
      <c r="UML16" s="2049"/>
      <c r="UMM16" s="2049"/>
      <c r="UMN16" s="2049"/>
      <c r="UMO16" s="2049"/>
      <c r="UMP16" s="2049"/>
      <c r="UMQ16" s="2049"/>
      <c r="UMR16" s="2049"/>
      <c r="UMS16" s="2049"/>
      <c r="UMT16" s="2049"/>
      <c r="UMU16" s="2049"/>
      <c r="UMV16" s="2049"/>
      <c r="UMW16" s="2049"/>
      <c r="UMX16" s="2049"/>
      <c r="UMY16" s="2049"/>
      <c r="UMZ16" s="2049"/>
      <c r="UNA16" s="2049"/>
      <c r="UNB16" s="2049"/>
      <c r="UNC16" s="2049"/>
      <c r="UND16" s="2049"/>
      <c r="UNE16" s="2049"/>
      <c r="UNF16" s="2049"/>
      <c r="UNG16" s="2049"/>
      <c r="UNH16" s="2049"/>
      <c r="UNI16" s="2049"/>
      <c r="UNJ16" s="2049"/>
      <c r="UNK16" s="2049"/>
      <c r="UNL16" s="2049"/>
      <c r="UNM16" s="2049"/>
      <c r="UNN16" s="2049"/>
      <c r="UNO16" s="2049"/>
      <c r="UNP16" s="2049"/>
      <c r="UNQ16" s="2049"/>
      <c r="UNR16" s="2049"/>
      <c r="UNS16" s="2049"/>
      <c r="UNT16" s="2049"/>
      <c r="UNU16" s="2049"/>
      <c r="UNV16" s="2049"/>
      <c r="UNW16" s="2049"/>
      <c r="UNX16" s="2049"/>
      <c r="UNY16" s="2049"/>
      <c r="UNZ16" s="2049"/>
      <c r="UOA16" s="2049"/>
      <c r="UOB16" s="2049"/>
      <c r="UOC16" s="2049"/>
      <c r="UOD16" s="2049"/>
      <c r="UOE16" s="2049"/>
      <c r="UOF16" s="2049"/>
      <c r="UOG16" s="2049"/>
      <c r="UOH16" s="2049"/>
      <c r="UOI16" s="2049"/>
      <c r="UOJ16" s="2049"/>
      <c r="UOK16" s="2049"/>
      <c r="UOL16" s="2049"/>
      <c r="UOM16" s="2049"/>
      <c r="UON16" s="2049"/>
      <c r="UOO16" s="2049"/>
      <c r="UOP16" s="2049"/>
      <c r="UOQ16" s="2049"/>
      <c r="UOR16" s="2049"/>
      <c r="UOS16" s="2049"/>
      <c r="UOT16" s="2049"/>
      <c r="UOU16" s="2049"/>
      <c r="UOV16" s="2049"/>
      <c r="UOW16" s="2049"/>
      <c r="UOX16" s="2049"/>
      <c r="UOY16" s="2049"/>
      <c r="UOZ16" s="2049"/>
      <c r="UPA16" s="2049"/>
      <c r="UPB16" s="2049"/>
      <c r="UPC16" s="2049"/>
      <c r="UPD16" s="2049"/>
      <c r="UPE16" s="2049"/>
      <c r="UPF16" s="2049"/>
      <c r="UPG16" s="2049"/>
      <c r="UPH16" s="2049"/>
      <c r="UPI16" s="2049"/>
      <c r="UPJ16" s="2049"/>
      <c r="UPK16" s="2049"/>
      <c r="UPL16" s="2049"/>
      <c r="UPM16" s="2049"/>
      <c r="UPN16" s="2049"/>
      <c r="UPO16" s="2049"/>
      <c r="UPP16" s="2049"/>
      <c r="UPQ16" s="2049"/>
      <c r="UPR16" s="2049"/>
      <c r="UPS16" s="2049"/>
      <c r="UPT16" s="2049"/>
      <c r="UPU16" s="2049"/>
      <c r="UPV16" s="2049"/>
      <c r="UPW16" s="2049"/>
      <c r="UPX16" s="2049"/>
      <c r="UPY16" s="2049"/>
      <c r="UPZ16" s="2049"/>
      <c r="UQA16" s="2049"/>
      <c r="UQB16" s="2049"/>
      <c r="UQC16" s="2049"/>
      <c r="UQD16" s="2049"/>
      <c r="UQE16" s="2049"/>
      <c r="UQF16" s="2049"/>
      <c r="UQG16" s="2049"/>
      <c r="UQH16" s="2049"/>
      <c r="UQI16" s="2049"/>
      <c r="UQJ16" s="2049"/>
      <c r="UQK16" s="2049"/>
      <c r="UQL16" s="2049"/>
      <c r="UQM16" s="2049"/>
      <c r="UQN16" s="2049"/>
      <c r="UQO16" s="2049"/>
      <c r="UQP16" s="2049"/>
      <c r="UQQ16" s="2049"/>
      <c r="UQR16" s="2049"/>
      <c r="UQS16" s="2049"/>
      <c r="UQT16" s="2049"/>
      <c r="UQU16" s="2049"/>
      <c r="UQV16" s="2049"/>
      <c r="UQW16" s="2049"/>
      <c r="UQX16" s="2049"/>
      <c r="UQY16" s="2049"/>
      <c r="UQZ16" s="2049"/>
      <c r="URA16" s="2049"/>
      <c r="URB16" s="2049"/>
      <c r="URC16" s="2049"/>
      <c r="URD16" s="2049"/>
      <c r="URE16" s="2049"/>
      <c r="URF16" s="2049"/>
      <c r="URG16" s="2049"/>
      <c r="URH16" s="2049"/>
      <c r="URI16" s="2049"/>
      <c r="URJ16" s="2049"/>
      <c r="URK16" s="2049"/>
      <c r="URL16" s="2049"/>
      <c r="URM16" s="2049"/>
      <c r="URN16" s="2049"/>
      <c r="URO16" s="2049"/>
      <c r="URP16" s="2049"/>
      <c r="URQ16" s="2049"/>
      <c r="URR16" s="2049"/>
      <c r="URS16" s="2049"/>
      <c r="URT16" s="2049"/>
      <c r="URU16" s="2049"/>
      <c r="URV16" s="2049"/>
      <c r="URW16" s="2049"/>
      <c r="URX16" s="2049"/>
      <c r="URY16" s="2049"/>
      <c r="URZ16" s="2049"/>
      <c r="USA16" s="2049"/>
      <c r="USB16" s="2049"/>
      <c r="USC16" s="2049"/>
      <c r="USD16" s="2049"/>
      <c r="USE16" s="2049"/>
      <c r="USF16" s="2049"/>
      <c r="USG16" s="2049"/>
      <c r="USH16" s="2049"/>
      <c r="USI16" s="2049"/>
      <c r="USJ16" s="2049"/>
      <c r="USK16" s="2049"/>
      <c r="USL16" s="2049"/>
      <c r="USM16" s="2049"/>
      <c r="USN16" s="2049"/>
      <c r="USO16" s="2049"/>
      <c r="USP16" s="2049"/>
      <c r="USQ16" s="2049"/>
      <c r="USR16" s="2049"/>
      <c r="USS16" s="2049"/>
      <c r="UST16" s="2049"/>
      <c r="USU16" s="2049"/>
      <c r="USV16" s="2049"/>
      <c r="USW16" s="2049"/>
      <c r="USX16" s="2049"/>
      <c r="USY16" s="2049"/>
      <c r="USZ16" s="2049"/>
      <c r="UTA16" s="2049"/>
      <c r="UTB16" s="2049"/>
      <c r="UTC16" s="2049"/>
      <c r="UTD16" s="2049"/>
      <c r="UTE16" s="2049"/>
      <c r="UTF16" s="2049"/>
      <c r="UTG16" s="2049"/>
      <c r="UTH16" s="2049"/>
      <c r="UTI16" s="2049"/>
      <c r="UTJ16" s="2049"/>
      <c r="UTK16" s="2049"/>
      <c r="UTL16" s="2049"/>
      <c r="UTM16" s="2049"/>
      <c r="UTN16" s="2049"/>
      <c r="UTO16" s="2049"/>
      <c r="UTP16" s="2049"/>
      <c r="UTQ16" s="2049"/>
      <c r="UTR16" s="2049"/>
      <c r="UTS16" s="2049"/>
      <c r="UTT16" s="2049"/>
      <c r="UTU16" s="2049"/>
      <c r="UTV16" s="2049"/>
      <c r="UTW16" s="2049"/>
      <c r="UTX16" s="2049"/>
      <c r="UTY16" s="2049"/>
      <c r="UTZ16" s="2049"/>
      <c r="UUA16" s="2049"/>
      <c r="UUB16" s="2049"/>
      <c r="UUC16" s="2049"/>
      <c r="UUD16" s="2049"/>
      <c r="UUE16" s="2049"/>
      <c r="UUF16" s="2049"/>
      <c r="UUG16" s="2049"/>
      <c r="UUH16" s="2049"/>
      <c r="UUI16" s="2049"/>
      <c r="UUJ16" s="2049"/>
      <c r="UUK16" s="2049"/>
      <c r="UUL16" s="2049"/>
      <c r="UUM16" s="2049"/>
      <c r="UUN16" s="2049"/>
      <c r="UUO16" s="2049"/>
      <c r="UUP16" s="2049"/>
      <c r="UUQ16" s="2049"/>
      <c r="UUR16" s="2049"/>
      <c r="UUS16" s="2049"/>
      <c r="UUT16" s="2049"/>
      <c r="UUU16" s="2049"/>
      <c r="UUV16" s="2049"/>
      <c r="UUW16" s="2049"/>
      <c r="UUX16" s="2049"/>
      <c r="UUY16" s="2049"/>
      <c r="UUZ16" s="2049"/>
      <c r="UVA16" s="2049"/>
      <c r="UVB16" s="2049"/>
      <c r="UVC16" s="2049"/>
      <c r="UVD16" s="2049"/>
      <c r="UVE16" s="2049"/>
      <c r="UVF16" s="2049"/>
      <c r="UVG16" s="2049"/>
      <c r="UVH16" s="2049"/>
      <c r="UVI16" s="2049"/>
      <c r="UVJ16" s="2049"/>
      <c r="UVK16" s="2049"/>
      <c r="UVL16" s="2049"/>
      <c r="UVM16" s="2049"/>
      <c r="UVN16" s="2049"/>
      <c r="UVO16" s="2049"/>
      <c r="UVP16" s="2049"/>
      <c r="UVQ16" s="2049"/>
      <c r="UVR16" s="2049"/>
      <c r="UVS16" s="2049"/>
      <c r="UVT16" s="2049"/>
      <c r="UVU16" s="2049"/>
      <c r="UVV16" s="2049"/>
      <c r="UVW16" s="2049"/>
      <c r="UVX16" s="2049"/>
      <c r="UVY16" s="2049"/>
      <c r="UVZ16" s="2049"/>
      <c r="UWA16" s="2049"/>
      <c r="UWB16" s="2049"/>
      <c r="UWC16" s="2049"/>
      <c r="UWD16" s="2049"/>
      <c r="UWE16" s="2049"/>
      <c r="UWF16" s="2049"/>
      <c r="UWG16" s="2049"/>
      <c r="UWH16" s="2049"/>
      <c r="UWI16" s="2049"/>
      <c r="UWJ16" s="2049"/>
      <c r="UWK16" s="2049"/>
      <c r="UWL16" s="2049"/>
      <c r="UWM16" s="2049"/>
      <c r="UWN16" s="2049"/>
      <c r="UWO16" s="2049"/>
      <c r="UWP16" s="2049"/>
      <c r="UWQ16" s="2049"/>
      <c r="UWR16" s="2049"/>
      <c r="UWS16" s="2049"/>
      <c r="UWT16" s="2049"/>
      <c r="UWU16" s="2049"/>
      <c r="UWV16" s="2049"/>
      <c r="UWW16" s="2049"/>
      <c r="UWX16" s="2049"/>
      <c r="UWY16" s="2049"/>
      <c r="UWZ16" s="2049"/>
      <c r="UXA16" s="2049"/>
      <c r="UXB16" s="2049"/>
      <c r="UXC16" s="2049"/>
      <c r="UXD16" s="2049"/>
      <c r="UXE16" s="2049"/>
      <c r="UXF16" s="2049"/>
      <c r="UXG16" s="2049"/>
      <c r="UXH16" s="2049"/>
      <c r="UXI16" s="2049"/>
      <c r="UXJ16" s="2049"/>
      <c r="UXK16" s="2049"/>
      <c r="UXL16" s="2049"/>
      <c r="UXM16" s="2049"/>
      <c r="UXN16" s="2049"/>
      <c r="UXO16" s="2049"/>
      <c r="UXP16" s="2049"/>
      <c r="UXQ16" s="2049"/>
      <c r="UXR16" s="2049"/>
      <c r="UXS16" s="2049"/>
      <c r="UXT16" s="2049"/>
      <c r="UXU16" s="2049"/>
      <c r="UXV16" s="2049"/>
      <c r="UXW16" s="2049"/>
      <c r="UXX16" s="2049"/>
      <c r="UXY16" s="2049"/>
      <c r="UXZ16" s="2049"/>
      <c r="UYA16" s="2049"/>
      <c r="UYB16" s="2049"/>
      <c r="UYC16" s="2049"/>
      <c r="UYD16" s="2049"/>
      <c r="UYE16" s="2049"/>
      <c r="UYF16" s="2049"/>
      <c r="UYG16" s="2049"/>
      <c r="UYH16" s="2049"/>
      <c r="UYI16" s="2049"/>
      <c r="UYJ16" s="2049"/>
      <c r="UYK16" s="2049"/>
      <c r="UYL16" s="2049"/>
      <c r="UYM16" s="2049"/>
      <c r="UYN16" s="2049"/>
      <c r="UYO16" s="2049"/>
      <c r="UYP16" s="2049"/>
      <c r="UYQ16" s="2049"/>
      <c r="UYR16" s="2049"/>
      <c r="UYS16" s="2049"/>
      <c r="UYT16" s="2049"/>
      <c r="UYU16" s="2049"/>
      <c r="UYV16" s="2049"/>
      <c r="UYW16" s="2049"/>
      <c r="UYX16" s="2049"/>
      <c r="UYY16" s="2049"/>
      <c r="UYZ16" s="2049"/>
      <c r="UZA16" s="2049"/>
      <c r="UZB16" s="2049"/>
      <c r="UZC16" s="2049"/>
      <c r="UZD16" s="2049"/>
      <c r="UZE16" s="2049"/>
      <c r="UZF16" s="2049"/>
      <c r="UZG16" s="2049"/>
      <c r="UZH16" s="2049"/>
      <c r="UZI16" s="2049"/>
      <c r="UZJ16" s="2049"/>
      <c r="UZK16" s="2049"/>
      <c r="UZL16" s="2049"/>
      <c r="UZM16" s="2049"/>
      <c r="UZN16" s="2049"/>
      <c r="UZO16" s="2049"/>
      <c r="UZP16" s="2049"/>
      <c r="UZQ16" s="2049"/>
      <c r="UZR16" s="2049"/>
      <c r="UZS16" s="2049"/>
      <c r="UZT16" s="2049"/>
      <c r="UZU16" s="2049"/>
      <c r="UZV16" s="2049"/>
      <c r="UZW16" s="2049"/>
      <c r="UZX16" s="2049"/>
      <c r="UZY16" s="2049"/>
      <c r="UZZ16" s="2049"/>
      <c r="VAA16" s="2049"/>
      <c r="VAB16" s="2049"/>
      <c r="VAC16" s="2049"/>
      <c r="VAD16" s="2049"/>
      <c r="VAE16" s="2049"/>
      <c r="VAF16" s="2049"/>
      <c r="VAG16" s="2049"/>
      <c r="VAH16" s="2049"/>
      <c r="VAI16" s="2049"/>
      <c r="VAJ16" s="2049"/>
      <c r="VAK16" s="2049"/>
      <c r="VAL16" s="2049"/>
      <c r="VAM16" s="2049"/>
      <c r="VAN16" s="2049"/>
      <c r="VAO16" s="2049"/>
      <c r="VAP16" s="2049"/>
      <c r="VAQ16" s="2049"/>
      <c r="VAR16" s="2049"/>
      <c r="VAS16" s="2049"/>
      <c r="VAT16" s="2049"/>
      <c r="VAU16" s="2049"/>
      <c r="VAV16" s="2049"/>
      <c r="VAW16" s="2049"/>
      <c r="VAX16" s="2049"/>
      <c r="VAY16" s="2049"/>
      <c r="VAZ16" s="2049"/>
      <c r="VBA16" s="2049"/>
      <c r="VBB16" s="2049"/>
      <c r="VBC16" s="2049"/>
      <c r="VBD16" s="2049"/>
      <c r="VBE16" s="2049"/>
      <c r="VBF16" s="2049"/>
      <c r="VBG16" s="2049"/>
      <c r="VBH16" s="2049"/>
      <c r="VBI16" s="2049"/>
      <c r="VBJ16" s="2049"/>
      <c r="VBK16" s="2049"/>
      <c r="VBL16" s="2049"/>
      <c r="VBM16" s="2049"/>
      <c r="VBN16" s="2049"/>
      <c r="VBO16" s="2049"/>
      <c r="VBP16" s="2049"/>
      <c r="VBQ16" s="2049"/>
      <c r="VBR16" s="2049"/>
      <c r="VBS16" s="2049"/>
      <c r="VBT16" s="2049"/>
      <c r="VBU16" s="2049"/>
      <c r="VBV16" s="2049"/>
      <c r="VBW16" s="2049"/>
      <c r="VBX16" s="2049"/>
      <c r="VBY16" s="2049"/>
      <c r="VBZ16" s="2049"/>
      <c r="VCA16" s="2049"/>
      <c r="VCB16" s="2049"/>
      <c r="VCC16" s="2049"/>
      <c r="VCD16" s="2049"/>
      <c r="VCE16" s="2049"/>
      <c r="VCF16" s="2049"/>
      <c r="VCG16" s="2049"/>
      <c r="VCH16" s="2049"/>
      <c r="VCI16" s="2049"/>
      <c r="VCJ16" s="2049"/>
      <c r="VCK16" s="2049"/>
      <c r="VCL16" s="2049"/>
      <c r="VCM16" s="2049"/>
      <c r="VCN16" s="2049"/>
      <c r="VCO16" s="2049"/>
      <c r="VCP16" s="2049"/>
      <c r="VCQ16" s="2049"/>
      <c r="VCR16" s="2049"/>
      <c r="VCS16" s="2049"/>
      <c r="VCT16" s="2049"/>
      <c r="VCU16" s="2049"/>
      <c r="VCV16" s="2049"/>
      <c r="VCW16" s="2049"/>
      <c r="VCX16" s="2049"/>
      <c r="VCY16" s="2049"/>
      <c r="VCZ16" s="2049"/>
      <c r="VDA16" s="2049"/>
      <c r="VDB16" s="2049"/>
      <c r="VDC16" s="2049"/>
      <c r="VDD16" s="2049"/>
      <c r="VDE16" s="2049"/>
      <c r="VDF16" s="2049"/>
      <c r="VDG16" s="2049"/>
      <c r="VDH16" s="2049"/>
      <c r="VDI16" s="2049"/>
      <c r="VDJ16" s="2049"/>
      <c r="VDK16" s="2049"/>
      <c r="VDL16" s="2049"/>
      <c r="VDM16" s="2049"/>
      <c r="VDN16" s="2049"/>
      <c r="VDO16" s="2049"/>
      <c r="VDP16" s="2049"/>
      <c r="VDQ16" s="2049"/>
      <c r="VDR16" s="2049"/>
      <c r="VDS16" s="2049"/>
      <c r="VDT16" s="2049"/>
      <c r="VDU16" s="2049"/>
      <c r="VDV16" s="2049"/>
      <c r="VDW16" s="2049"/>
      <c r="VDX16" s="2049"/>
      <c r="VDY16" s="2049"/>
      <c r="VDZ16" s="2049"/>
      <c r="VEA16" s="2049"/>
      <c r="VEB16" s="2049"/>
      <c r="VEC16" s="2049"/>
      <c r="VED16" s="2049"/>
      <c r="VEE16" s="2049"/>
      <c r="VEF16" s="2049"/>
      <c r="VEG16" s="2049"/>
      <c r="VEH16" s="2049"/>
      <c r="VEI16" s="2049"/>
      <c r="VEJ16" s="2049"/>
      <c r="VEK16" s="2049"/>
      <c r="VEL16" s="2049"/>
      <c r="VEM16" s="2049"/>
      <c r="VEN16" s="2049"/>
      <c r="VEO16" s="2049"/>
      <c r="VEP16" s="2049"/>
      <c r="VEQ16" s="2049"/>
      <c r="VER16" s="2049"/>
      <c r="VES16" s="2049"/>
      <c r="VET16" s="2049"/>
      <c r="VEU16" s="2049"/>
      <c r="VEV16" s="2049"/>
      <c r="VEW16" s="2049"/>
      <c r="VEX16" s="2049"/>
      <c r="VEY16" s="2049"/>
      <c r="VEZ16" s="2049"/>
      <c r="VFA16" s="2049"/>
      <c r="VFB16" s="2049"/>
      <c r="VFC16" s="2049"/>
      <c r="VFD16" s="2049"/>
      <c r="VFE16" s="2049"/>
      <c r="VFF16" s="2049"/>
      <c r="VFG16" s="2049"/>
      <c r="VFH16" s="2049"/>
      <c r="VFI16" s="2049"/>
      <c r="VFJ16" s="2049"/>
      <c r="VFK16" s="2049"/>
      <c r="VFL16" s="2049"/>
      <c r="VFM16" s="2049"/>
      <c r="VFN16" s="2049"/>
      <c r="VFO16" s="2049"/>
      <c r="VFP16" s="2049"/>
      <c r="VFQ16" s="2049"/>
      <c r="VFR16" s="2049"/>
      <c r="VFS16" s="2049"/>
      <c r="VFT16" s="2049"/>
      <c r="VFU16" s="2049"/>
      <c r="VFV16" s="2049"/>
      <c r="VFW16" s="2049"/>
      <c r="VFX16" s="2049"/>
      <c r="VFY16" s="2049"/>
      <c r="VFZ16" s="2049"/>
      <c r="VGA16" s="2049"/>
      <c r="VGB16" s="2049"/>
      <c r="VGC16" s="2049"/>
      <c r="VGD16" s="2049"/>
      <c r="VGE16" s="2049"/>
      <c r="VGF16" s="2049"/>
      <c r="VGG16" s="2049"/>
      <c r="VGH16" s="2049"/>
      <c r="VGI16" s="2049"/>
      <c r="VGJ16" s="2049"/>
      <c r="VGK16" s="2049"/>
      <c r="VGL16" s="2049"/>
      <c r="VGM16" s="2049"/>
      <c r="VGN16" s="2049"/>
      <c r="VGO16" s="2049"/>
      <c r="VGP16" s="2049"/>
      <c r="VGQ16" s="2049"/>
      <c r="VGR16" s="2049"/>
      <c r="VGS16" s="2049"/>
      <c r="VGT16" s="2049"/>
      <c r="VGU16" s="2049"/>
      <c r="VGV16" s="2049"/>
      <c r="VGW16" s="2049"/>
      <c r="VGX16" s="2049"/>
      <c r="VGY16" s="2049"/>
      <c r="VGZ16" s="2049"/>
      <c r="VHA16" s="2049"/>
      <c r="VHB16" s="2049"/>
      <c r="VHC16" s="2049"/>
      <c r="VHD16" s="2049"/>
      <c r="VHE16" s="2049"/>
      <c r="VHF16" s="2049"/>
      <c r="VHG16" s="2049"/>
      <c r="VHH16" s="2049"/>
      <c r="VHI16" s="2049"/>
      <c r="VHJ16" s="2049"/>
      <c r="VHK16" s="2049"/>
      <c r="VHL16" s="2049"/>
      <c r="VHM16" s="2049"/>
      <c r="VHN16" s="2049"/>
      <c r="VHO16" s="2049"/>
      <c r="VHP16" s="2049"/>
      <c r="VHQ16" s="2049"/>
      <c r="VHR16" s="2049"/>
      <c r="VHS16" s="2049"/>
      <c r="VHT16" s="2049"/>
      <c r="VHU16" s="2049"/>
      <c r="VHV16" s="2049"/>
      <c r="VHW16" s="2049"/>
      <c r="VHX16" s="2049"/>
      <c r="VHY16" s="2049"/>
      <c r="VHZ16" s="2049"/>
      <c r="VIA16" s="2049"/>
      <c r="VIB16" s="2049"/>
      <c r="VIC16" s="2049"/>
      <c r="VID16" s="2049"/>
      <c r="VIE16" s="2049"/>
      <c r="VIF16" s="2049"/>
      <c r="VIG16" s="2049"/>
      <c r="VIH16" s="2049"/>
      <c r="VII16" s="2049"/>
      <c r="VIJ16" s="2049"/>
      <c r="VIK16" s="2049"/>
      <c r="VIL16" s="2049"/>
      <c r="VIM16" s="2049"/>
      <c r="VIN16" s="2049"/>
      <c r="VIO16" s="2049"/>
      <c r="VIP16" s="2049"/>
      <c r="VIQ16" s="2049"/>
      <c r="VIR16" s="2049"/>
      <c r="VIS16" s="2049"/>
      <c r="VIT16" s="2049"/>
      <c r="VIU16" s="2049"/>
      <c r="VIV16" s="2049"/>
      <c r="VIW16" s="2049"/>
      <c r="VIX16" s="2049"/>
      <c r="VIY16" s="2049"/>
      <c r="VIZ16" s="2049"/>
      <c r="VJA16" s="2049"/>
      <c r="VJB16" s="2049"/>
      <c r="VJC16" s="2049"/>
      <c r="VJD16" s="2049"/>
      <c r="VJE16" s="2049"/>
      <c r="VJF16" s="2049"/>
      <c r="VJG16" s="2049"/>
      <c r="VJH16" s="2049"/>
      <c r="VJI16" s="2049"/>
      <c r="VJJ16" s="2049"/>
      <c r="VJK16" s="2049"/>
      <c r="VJL16" s="2049"/>
      <c r="VJM16" s="2049"/>
      <c r="VJN16" s="2049"/>
      <c r="VJO16" s="2049"/>
      <c r="VJP16" s="2049"/>
      <c r="VJQ16" s="2049"/>
      <c r="VJR16" s="2049"/>
      <c r="VJS16" s="2049"/>
      <c r="VJT16" s="2049"/>
      <c r="VJU16" s="2049"/>
      <c r="VJV16" s="2049"/>
      <c r="VJW16" s="2049"/>
      <c r="VJX16" s="2049"/>
      <c r="VJY16" s="2049"/>
      <c r="VJZ16" s="2049"/>
      <c r="VKA16" s="2049"/>
      <c r="VKB16" s="2049"/>
      <c r="VKC16" s="2049"/>
      <c r="VKD16" s="2049"/>
      <c r="VKE16" s="2049"/>
      <c r="VKF16" s="2049"/>
      <c r="VKG16" s="2049"/>
      <c r="VKH16" s="2049"/>
      <c r="VKI16" s="2049"/>
      <c r="VKJ16" s="2049"/>
      <c r="VKK16" s="2049"/>
      <c r="VKL16" s="2049"/>
      <c r="VKM16" s="2049"/>
      <c r="VKN16" s="2049"/>
      <c r="VKO16" s="2049"/>
      <c r="VKP16" s="2049"/>
      <c r="VKQ16" s="2049"/>
      <c r="VKR16" s="2049"/>
      <c r="VKS16" s="2049"/>
      <c r="VKT16" s="2049"/>
      <c r="VKU16" s="2049"/>
      <c r="VKV16" s="2049"/>
      <c r="VKW16" s="2049"/>
      <c r="VKX16" s="2049"/>
      <c r="VKY16" s="2049"/>
      <c r="VKZ16" s="2049"/>
      <c r="VLA16" s="2049"/>
      <c r="VLB16" s="2049"/>
      <c r="VLC16" s="2049"/>
      <c r="VLD16" s="2049"/>
      <c r="VLE16" s="2049"/>
      <c r="VLF16" s="2049"/>
      <c r="VLG16" s="2049"/>
      <c r="VLH16" s="2049"/>
      <c r="VLI16" s="2049"/>
      <c r="VLJ16" s="2049"/>
      <c r="VLK16" s="2049"/>
      <c r="VLL16" s="2049"/>
      <c r="VLM16" s="2049"/>
      <c r="VLN16" s="2049"/>
      <c r="VLO16" s="2049"/>
      <c r="VLP16" s="2049"/>
      <c r="VLQ16" s="2049"/>
      <c r="VLR16" s="2049"/>
      <c r="VLS16" s="2049"/>
      <c r="VLT16" s="2049"/>
      <c r="VLU16" s="2049"/>
      <c r="VLV16" s="2049"/>
      <c r="VLW16" s="2049"/>
      <c r="VLX16" s="2049"/>
      <c r="VLY16" s="2049"/>
      <c r="VLZ16" s="2049"/>
      <c r="VMA16" s="2049"/>
      <c r="VMB16" s="2049"/>
      <c r="VMC16" s="2049"/>
      <c r="VMD16" s="2049"/>
      <c r="VME16" s="2049"/>
      <c r="VMF16" s="2049"/>
      <c r="VMG16" s="2049"/>
      <c r="VMH16" s="2049"/>
      <c r="VMI16" s="2049"/>
      <c r="VMJ16" s="2049"/>
      <c r="VMK16" s="2049"/>
      <c r="VML16" s="2049"/>
      <c r="VMM16" s="2049"/>
      <c r="VMN16" s="2049"/>
      <c r="VMO16" s="2049"/>
      <c r="VMP16" s="2049"/>
      <c r="VMQ16" s="2049"/>
      <c r="VMR16" s="2049"/>
      <c r="VMS16" s="2049"/>
      <c r="VMT16" s="2049"/>
      <c r="VMU16" s="2049"/>
      <c r="VMV16" s="2049"/>
      <c r="VMW16" s="2049"/>
      <c r="VMX16" s="2049"/>
      <c r="VMY16" s="2049"/>
      <c r="VMZ16" s="2049"/>
      <c r="VNA16" s="2049"/>
      <c r="VNB16" s="2049"/>
      <c r="VNC16" s="2049"/>
      <c r="VND16" s="2049"/>
      <c r="VNE16" s="2049"/>
      <c r="VNF16" s="2049"/>
      <c r="VNG16" s="2049"/>
      <c r="VNH16" s="2049"/>
      <c r="VNI16" s="2049"/>
      <c r="VNJ16" s="2049"/>
      <c r="VNK16" s="2049"/>
      <c r="VNL16" s="2049"/>
      <c r="VNM16" s="2049"/>
      <c r="VNN16" s="2049"/>
      <c r="VNO16" s="2049"/>
      <c r="VNP16" s="2049"/>
      <c r="VNQ16" s="2049"/>
      <c r="VNR16" s="2049"/>
      <c r="VNS16" s="2049"/>
      <c r="VNT16" s="2049"/>
      <c r="VNU16" s="2049"/>
      <c r="VNV16" s="2049"/>
      <c r="VNW16" s="2049"/>
      <c r="VNX16" s="2049"/>
      <c r="VNY16" s="2049"/>
      <c r="VNZ16" s="2049"/>
      <c r="VOA16" s="2049"/>
      <c r="VOB16" s="2049"/>
      <c r="VOC16" s="2049"/>
      <c r="VOD16" s="2049"/>
      <c r="VOE16" s="2049"/>
      <c r="VOF16" s="2049"/>
      <c r="VOG16" s="2049"/>
      <c r="VOH16" s="2049"/>
      <c r="VOI16" s="2049"/>
      <c r="VOJ16" s="2049"/>
      <c r="VOK16" s="2049"/>
      <c r="VOL16" s="2049"/>
      <c r="VOM16" s="2049"/>
      <c r="VON16" s="2049"/>
      <c r="VOO16" s="2049"/>
      <c r="VOP16" s="2049"/>
      <c r="VOQ16" s="2049"/>
      <c r="VOR16" s="2049"/>
      <c r="VOS16" s="2049"/>
      <c r="VOT16" s="2049"/>
      <c r="VOU16" s="2049"/>
      <c r="VOV16" s="2049"/>
      <c r="VOW16" s="2049"/>
      <c r="VOX16" s="2049"/>
      <c r="VOY16" s="2049"/>
      <c r="VOZ16" s="2049"/>
      <c r="VPA16" s="2049"/>
      <c r="VPB16" s="2049"/>
      <c r="VPC16" s="2049"/>
      <c r="VPD16" s="2049"/>
      <c r="VPE16" s="2049"/>
      <c r="VPF16" s="2049"/>
      <c r="VPG16" s="2049"/>
      <c r="VPH16" s="2049"/>
      <c r="VPI16" s="2049"/>
      <c r="VPJ16" s="2049"/>
      <c r="VPK16" s="2049"/>
      <c r="VPL16" s="2049"/>
      <c r="VPM16" s="2049"/>
      <c r="VPN16" s="2049"/>
      <c r="VPO16" s="2049"/>
      <c r="VPP16" s="2049"/>
      <c r="VPQ16" s="2049"/>
      <c r="VPR16" s="2049"/>
      <c r="VPS16" s="2049"/>
      <c r="VPT16" s="2049"/>
      <c r="VPU16" s="2049"/>
      <c r="VPV16" s="2049"/>
      <c r="VPW16" s="2049"/>
      <c r="VPX16" s="2049"/>
      <c r="VPY16" s="2049"/>
      <c r="VPZ16" s="2049"/>
      <c r="VQA16" s="2049"/>
      <c r="VQB16" s="2049"/>
      <c r="VQC16" s="2049"/>
      <c r="VQD16" s="2049"/>
      <c r="VQE16" s="2049"/>
      <c r="VQF16" s="2049"/>
      <c r="VQG16" s="2049"/>
      <c r="VQH16" s="2049"/>
      <c r="VQI16" s="2049"/>
      <c r="VQJ16" s="2049"/>
      <c r="VQK16" s="2049"/>
      <c r="VQL16" s="2049"/>
      <c r="VQM16" s="2049"/>
      <c r="VQN16" s="2049"/>
      <c r="VQO16" s="2049"/>
      <c r="VQP16" s="2049"/>
      <c r="VQQ16" s="2049"/>
      <c r="VQR16" s="2049"/>
      <c r="VQS16" s="2049"/>
      <c r="VQT16" s="2049"/>
      <c r="VQU16" s="2049"/>
      <c r="VQV16" s="2049"/>
      <c r="VQW16" s="2049"/>
      <c r="VQX16" s="2049"/>
      <c r="VQY16" s="2049"/>
      <c r="VQZ16" s="2049"/>
      <c r="VRA16" s="2049"/>
      <c r="VRB16" s="2049"/>
      <c r="VRC16" s="2049"/>
      <c r="VRD16" s="2049"/>
      <c r="VRE16" s="2049"/>
      <c r="VRF16" s="2049"/>
      <c r="VRG16" s="2049"/>
      <c r="VRH16" s="2049"/>
      <c r="VRI16" s="2049"/>
      <c r="VRJ16" s="2049"/>
      <c r="VRK16" s="2049"/>
      <c r="VRL16" s="2049"/>
      <c r="VRM16" s="2049"/>
      <c r="VRN16" s="2049"/>
      <c r="VRO16" s="2049"/>
      <c r="VRP16" s="2049"/>
      <c r="VRQ16" s="2049"/>
      <c r="VRR16" s="2049"/>
      <c r="VRS16" s="2049"/>
      <c r="VRT16" s="2049"/>
      <c r="VRU16" s="2049"/>
      <c r="VRV16" s="2049"/>
      <c r="VRW16" s="2049"/>
      <c r="VRX16" s="2049"/>
      <c r="VRY16" s="2049"/>
      <c r="VRZ16" s="2049"/>
      <c r="VSA16" s="2049"/>
      <c r="VSB16" s="2049"/>
      <c r="VSC16" s="2049"/>
      <c r="VSD16" s="2049"/>
      <c r="VSE16" s="2049"/>
      <c r="VSF16" s="2049"/>
      <c r="VSG16" s="2049"/>
      <c r="VSH16" s="2049"/>
      <c r="VSI16" s="2049"/>
      <c r="VSJ16" s="2049"/>
      <c r="VSK16" s="2049"/>
      <c r="VSL16" s="2049"/>
      <c r="VSM16" s="2049"/>
      <c r="VSN16" s="2049"/>
      <c r="VSO16" s="2049"/>
      <c r="VSP16" s="2049"/>
      <c r="VSQ16" s="2049"/>
      <c r="VSR16" s="2049"/>
      <c r="VSS16" s="2049"/>
      <c r="VST16" s="2049"/>
      <c r="VSU16" s="2049"/>
      <c r="VSV16" s="2049"/>
      <c r="VSW16" s="2049"/>
      <c r="VSX16" s="2049"/>
      <c r="VSY16" s="2049"/>
      <c r="VSZ16" s="2049"/>
      <c r="VTA16" s="2049"/>
      <c r="VTB16" s="2049"/>
      <c r="VTC16" s="2049"/>
      <c r="VTD16" s="2049"/>
      <c r="VTE16" s="2049"/>
      <c r="VTF16" s="2049"/>
      <c r="VTG16" s="2049"/>
      <c r="VTH16" s="2049"/>
      <c r="VTI16" s="2049"/>
      <c r="VTJ16" s="2049"/>
      <c r="VTK16" s="2049"/>
      <c r="VTL16" s="2049"/>
      <c r="VTM16" s="2049"/>
      <c r="VTN16" s="2049"/>
      <c r="VTO16" s="2049"/>
      <c r="VTP16" s="2049"/>
      <c r="VTQ16" s="2049"/>
      <c r="VTR16" s="2049"/>
      <c r="VTS16" s="2049"/>
      <c r="VTT16" s="2049"/>
      <c r="VTU16" s="2049"/>
      <c r="VTV16" s="2049"/>
      <c r="VTW16" s="2049"/>
      <c r="VTX16" s="2049"/>
      <c r="VTY16" s="2049"/>
      <c r="VTZ16" s="2049"/>
      <c r="VUA16" s="2049"/>
      <c r="VUB16" s="2049"/>
      <c r="VUC16" s="2049"/>
      <c r="VUD16" s="2049"/>
      <c r="VUE16" s="2049"/>
      <c r="VUF16" s="2049"/>
      <c r="VUG16" s="2049"/>
      <c r="VUH16" s="2049"/>
      <c r="VUI16" s="2049"/>
      <c r="VUJ16" s="2049"/>
      <c r="VUK16" s="2049"/>
      <c r="VUL16" s="2049"/>
      <c r="VUM16" s="2049"/>
      <c r="VUN16" s="2049"/>
      <c r="VUO16" s="2049"/>
      <c r="VUP16" s="2049"/>
      <c r="VUQ16" s="2049"/>
      <c r="VUR16" s="2049"/>
      <c r="VUS16" s="2049"/>
      <c r="VUT16" s="2049"/>
      <c r="VUU16" s="2049"/>
      <c r="VUV16" s="2049"/>
      <c r="VUW16" s="2049"/>
      <c r="VUX16" s="2049"/>
      <c r="VUY16" s="2049"/>
      <c r="VUZ16" s="2049"/>
      <c r="VVA16" s="2049"/>
      <c r="VVB16" s="2049"/>
      <c r="VVC16" s="2049"/>
      <c r="VVD16" s="2049"/>
      <c r="VVE16" s="2049"/>
      <c r="VVF16" s="2049"/>
      <c r="VVG16" s="2049"/>
      <c r="VVH16" s="2049"/>
      <c r="VVI16" s="2049"/>
      <c r="VVJ16" s="2049"/>
      <c r="VVK16" s="2049"/>
      <c r="VVL16" s="2049"/>
      <c r="VVM16" s="2049"/>
      <c r="VVN16" s="2049"/>
      <c r="VVO16" s="2049"/>
      <c r="VVP16" s="2049"/>
      <c r="VVQ16" s="2049"/>
      <c r="VVR16" s="2049"/>
      <c r="VVS16" s="2049"/>
      <c r="VVT16" s="2049"/>
      <c r="VVU16" s="2049"/>
      <c r="VVV16" s="2049"/>
      <c r="VVW16" s="2049"/>
      <c r="VVX16" s="2049"/>
      <c r="VVY16" s="2049"/>
      <c r="VVZ16" s="2049"/>
      <c r="VWA16" s="2049"/>
      <c r="VWB16" s="2049"/>
      <c r="VWC16" s="2049"/>
      <c r="VWD16" s="2049"/>
      <c r="VWE16" s="2049"/>
      <c r="VWF16" s="2049"/>
      <c r="VWG16" s="2049"/>
      <c r="VWH16" s="2049"/>
      <c r="VWI16" s="2049"/>
      <c r="VWJ16" s="2049"/>
      <c r="VWK16" s="2049"/>
      <c r="VWL16" s="2049"/>
      <c r="VWM16" s="2049"/>
      <c r="VWN16" s="2049"/>
      <c r="VWO16" s="2049"/>
      <c r="VWP16" s="2049"/>
      <c r="VWQ16" s="2049"/>
      <c r="VWR16" s="2049"/>
      <c r="VWS16" s="2049"/>
      <c r="VWT16" s="2049"/>
      <c r="VWU16" s="2049"/>
      <c r="VWV16" s="2049"/>
      <c r="VWW16" s="2049"/>
      <c r="VWX16" s="2049"/>
      <c r="VWY16" s="2049"/>
      <c r="VWZ16" s="2049"/>
      <c r="VXA16" s="2049"/>
      <c r="VXB16" s="2049"/>
      <c r="VXC16" s="2049"/>
      <c r="VXD16" s="2049"/>
      <c r="VXE16" s="2049"/>
      <c r="VXF16" s="2049"/>
      <c r="VXG16" s="2049"/>
      <c r="VXH16" s="2049"/>
      <c r="VXI16" s="2049"/>
      <c r="VXJ16" s="2049"/>
      <c r="VXK16" s="2049"/>
      <c r="VXL16" s="2049"/>
      <c r="VXM16" s="2049"/>
      <c r="VXN16" s="2049"/>
      <c r="VXO16" s="2049"/>
      <c r="VXP16" s="2049"/>
      <c r="VXQ16" s="2049"/>
      <c r="VXR16" s="2049"/>
      <c r="VXS16" s="2049"/>
      <c r="VXT16" s="2049"/>
      <c r="VXU16" s="2049"/>
      <c r="VXV16" s="2049"/>
      <c r="VXW16" s="2049"/>
      <c r="VXX16" s="2049"/>
      <c r="VXY16" s="2049"/>
      <c r="VXZ16" s="2049"/>
      <c r="VYA16" s="2049"/>
      <c r="VYB16" s="2049"/>
      <c r="VYC16" s="2049"/>
      <c r="VYD16" s="2049"/>
      <c r="VYE16" s="2049"/>
      <c r="VYF16" s="2049"/>
      <c r="VYG16" s="2049"/>
      <c r="VYH16" s="2049"/>
      <c r="VYI16" s="2049"/>
      <c r="VYJ16" s="2049"/>
      <c r="VYK16" s="2049"/>
      <c r="VYL16" s="2049"/>
      <c r="VYM16" s="2049"/>
      <c r="VYN16" s="2049"/>
      <c r="VYO16" s="2049"/>
      <c r="VYP16" s="2049"/>
      <c r="VYQ16" s="2049"/>
      <c r="VYR16" s="2049"/>
      <c r="VYS16" s="2049"/>
      <c r="VYT16" s="2049"/>
      <c r="VYU16" s="2049"/>
      <c r="VYV16" s="2049"/>
      <c r="VYW16" s="2049"/>
      <c r="VYX16" s="2049"/>
      <c r="VYY16" s="2049"/>
      <c r="VYZ16" s="2049"/>
      <c r="VZA16" s="2049"/>
      <c r="VZB16" s="2049"/>
      <c r="VZC16" s="2049"/>
      <c r="VZD16" s="2049"/>
      <c r="VZE16" s="2049"/>
      <c r="VZF16" s="2049"/>
      <c r="VZG16" s="2049"/>
      <c r="VZH16" s="2049"/>
      <c r="VZI16" s="2049"/>
      <c r="VZJ16" s="2049"/>
      <c r="VZK16" s="2049"/>
      <c r="VZL16" s="2049"/>
      <c r="VZM16" s="2049"/>
      <c r="VZN16" s="2049"/>
      <c r="VZO16" s="2049"/>
      <c r="VZP16" s="2049"/>
      <c r="VZQ16" s="2049"/>
      <c r="VZR16" s="2049"/>
      <c r="VZS16" s="2049"/>
      <c r="VZT16" s="2049"/>
      <c r="VZU16" s="2049"/>
      <c r="VZV16" s="2049"/>
      <c r="VZW16" s="2049"/>
      <c r="VZX16" s="2049"/>
      <c r="VZY16" s="2049"/>
      <c r="VZZ16" s="2049"/>
      <c r="WAA16" s="2049"/>
      <c r="WAB16" s="2049"/>
      <c r="WAC16" s="2049"/>
      <c r="WAD16" s="2049"/>
      <c r="WAE16" s="2049"/>
      <c r="WAF16" s="2049"/>
      <c r="WAG16" s="2049"/>
      <c r="WAH16" s="2049"/>
      <c r="WAI16" s="2049"/>
      <c r="WAJ16" s="2049"/>
      <c r="WAK16" s="2049"/>
      <c r="WAL16" s="2049"/>
      <c r="WAM16" s="2049"/>
      <c r="WAN16" s="2049"/>
      <c r="WAO16" s="2049"/>
      <c r="WAP16" s="2049"/>
      <c r="WAQ16" s="2049"/>
      <c r="WAR16" s="2049"/>
      <c r="WAS16" s="2049"/>
      <c r="WAT16" s="2049"/>
      <c r="WAU16" s="2049"/>
      <c r="WAV16" s="2049"/>
      <c r="WAW16" s="2049"/>
      <c r="WAX16" s="2049"/>
      <c r="WAY16" s="2049"/>
      <c r="WAZ16" s="2049"/>
      <c r="WBA16" s="2049"/>
      <c r="WBB16" s="2049"/>
      <c r="WBC16" s="2049"/>
      <c r="WBD16" s="2049"/>
      <c r="WBE16" s="2049"/>
      <c r="WBF16" s="2049"/>
      <c r="WBG16" s="2049"/>
      <c r="WBH16" s="2049"/>
      <c r="WBI16" s="2049"/>
      <c r="WBJ16" s="2049"/>
      <c r="WBK16" s="2049"/>
      <c r="WBL16" s="2049"/>
      <c r="WBM16" s="2049"/>
      <c r="WBN16" s="2049"/>
      <c r="WBO16" s="2049"/>
      <c r="WBP16" s="2049"/>
      <c r="WBQ16" s="2049"/>
      <c r="WBR16" s="2049"/>
      <c r="WBS16" s="2049"/>
      <c r="WBT16" s="2049"/>
      <c r="WBU16" s="2049"/>
      <c r="WBV16" s="2049"/>
      <c r="WBW16" s="2049"/>
      <c r="WBX16" s="2049"/>
      <c r="WBY16" s="2049"/>
      <c r="WBZ16" s="2049"/>
      <c r="WCA16" s="2049"/>
      <c r="WCB16" s="2049"/>
      <c r="WCC16" s="2049"/>
      <c r="WCD16" s="2049"/>
      <c r="WCE16" s="2049"/>
      <c r="WCF16" s="2049"/>
      <c r="WCG16" s="2049"/>
      <c r="WCH16" s="2049"/>
      <c r="WCI16" s="2049"/>
      <c r="WCJ16" s="2049"/>
      <c r="WCK16" s="2049"/>
      <c r="WCL16" s="2049"/>
      <c r="WCM16" s="2049"/>
      <c r="WCN16" s="2049"/>
      <c r="WCO16" s="2049"/>
      <c r="WCP16" s="2049"/>
      <c r="WCQ16" s="2049"/>
      <c r="WCR16" s="2049"/>
      <c r="WCS16" s="2049"/>
      <c r="WCT16" s="2049"/>
      <c r="WCU16" s="2049"/>
      <c r="WCV16" s="2049"/>
      <c r="WCW16" s="2049"/>
      <c r="WCX16" s="2049"/>
      <c r="WCY16" s="2049"/>
      <c r="WCZ16" s="2049"/>
      <c r="WDA16" s="2049"/>
      <c r="WDB16" s="2049"/>
      <c r="WDC16" s="2049"/>
      <c r="WDD16" s="2049"/>
      <c r="WDE16" s="2049"/>
      <c r="WDF16" s="2049"/>
      <c r="WDG16" s="2049"/>
      <c r="WDH16" s="2049"/>
      <c r="WDI16" s="2049"/>
      <c r="WDJ16" s="2049"/>
      <c r="WDK16" s="2049"/>
      <c r="WDL16" s="2049"/>
      <c r="WDM16" s="2049"/>
      <c r="WDN16" s="2049"/>
      <c r="WDO16" s="2049"/>
      <c r="WDP16" s="2049"/>
      <c r="WDQ16" s="2049"/>
      <c r="WDR16" s="2049"/>
      <c r="WDS16" s="2049"/>
      <c r="WDT16" s="2049"/>
      <c r="WDU16" s="2049"/>
      <c r="WDV16" s="2049"/>
      <c r="WDW16" s="2049"/>
      <c r="WDX16" s="2049"/>
      <c r="WDY16" s="2049"/>
      <c r="WDZ16" s="2049"/>
      <c r="WEA16" s="2049"/>
      <c r="WEB16" s="2049"/>
      <c r="WEC16" s="2049"/>
      <c r="WED16" s="2049"/>
      <c r="WEE16" s="2049"/>
      <c r="WEF16" s="2049"/>
      <c r="WEG16" s="2049"/>
      <c r="WEH16" s="2049"/>
      <c r="WEI16" s="2049"/>
      <c r="WEJ16" s="2049"/>
      <c r="WEK16" s="2049"/>
      <c r="WEL16" s="2049"/>
      <c r="WEM16" s="2049"/>
      <c r="WEN16" s="2049"/>
      <c r="WEO16" s="2049"/>
      <c r="WEP16" s="2049"/>
      <c r="WEQ16" s="2049"/>
      <c r="WER16" s="2049"/>
      <c r="WES16" s="2049"/>
      <c r="WET16" s="2049"/>
      <c r="WEU16" s="2049"/>
      <c r="WEV16" s="2049"/>
      <c r="WEW16" s="2049"/>
      <c r="WEX16" s="2049"/>
      <c r="WEY16" s="2049"/>
      <c r="WEZ16" s="2049"/>
      <c r="WFA16" s="2049"/>
      <c r="WFB16" s="2049"/>
      <c r="WFC16" s="2049"/>
      <c r="WFD16" s="2049"/>
      <c r="WFE16" s="2049"/>
      <c r="WFF16" s="2049"/>
      <c r="WFG16" s="2049"/>
      <c r="WFH16" s="2049"/>
      <c r="WFI16" s="2049"/>
      <c r="WFJ16" s="2049"/>
      <c r="WFK16" s="2049"/>
      <c r="WFL16" s="2049"/>
      <c r="WFM16" s="2049"/>
      <c r="WFN16" s="2049"/>
      <c r="WFO16" s="2049"/>
      <c r="WFP16" s="2049"/>
      <c r="WFQ16" s="2049"/>
      <c r="WFR16" s="2049"/>
      <c r="WFS16" s="2049"/>
      <c r="WFT16" s="2049"/>
      <c r="WFU16" s="2049"/>
      <c r="WFV16" s="2049"/>
      <c r="WFW16" s="2049"/>
      <c r="WFX16" s="2049"/>
      <c r="WFY16" s="2049"/>
      <c r="WFZ16" s="2049"/>
      <c r="WGA16" s="2049"/>
      <c r="WGB16" s="2049"/>
      <c r="WGC16" s="2049"/>
      <c r="WGD16" s="2049"/>
      <c r="WGE16" s="2049"/>
      <c r="WGF16" s="2049"/>
      <c r="WGG16" s="2049"/>
      <c r="WGH16" s="2049"/>
      <c r="WGI16" s="2049"/>
      <c r="WGJ16" s="2049"/>
      <c r="WGK16" s="2049"/>
      <c r="WGL16" s="2049"/>
      <c r="WGM16" s="2049"/>
      <c r="WGN16" s="2049"/>
      <c r="WGO16" s="2049"/>
      <c r="WGP16" s="2049"/>
      <c r="WGQ16" s="2049"/>
      <c r="WGR16" s="2049"/>
      <c r="WGS16" s="2049"/>
      <c r="WGT16" s="2049"/>
      <c r="WGU16" s="2049"/>
      <c r="WGV16" s="2049"/>
      <c r="WGW16" s="2049"/>
      <c r="WGX16" s="2049"/>
      <c r="WGY16" s="2049"/>
      <c r="WGZ16" s="2049"/>
      <c r="WHA16" s="2049"/>
      <c r="WHB16" s="2049"/>
      <c r="WHC16" s="2049"/>
      <c r="WHD16" s="2049"/>
      <c r="WHE16" s="2049"/>
      <c r="WHF16" s="2049"/>
      <c r="WHG16" s="2049"/>
      <c r="WHH16" s="2049"/>
      <c r="WHI16" s="2049"/>
      <c r="WHJ16" s="2049"/>
      <c r="WHK16" s="2049"/>
      <c r="WHL16" s="2049"/>
      <c r="WHM16" s="2049"/>
      <c r="WHN16" s="2049"/>
      <c r="WHO16" s="2049"/>
      <c r="WHP16" s="2049"/>
      <c r="WHQ16" s="2049"/>
      <c r="WHR16" s="2049"/>
      <c r="WHS16" s="2049"/>
      <c r="WHT16" s="2049"/>
      <c r="WHU16" s="2049"/>
      <c r="WHV16" s="2049"/>
      <c r="WHW16" s="2049"/>
      <c r="WHX16" s="2049"/>
      <c r="WHY16" s="2049"/>
      <c r="WHZ16" s="2049"/>
      <c r="WIA16" s="2049"/>
      <c r="WIB16" s="2049"/>
      <c r="WIC16" s="2049"/>
      <c r="WID16" s="2049"/>
      <c r="WIE16" s="2049"/>
      <c r="WIF16" s="2049"/>
      <c r="WIG16" s="2049"/>
      <c r="WIH16" s="2049"/>
      <c r="WII16" s="2049"/>
      <c r="WIJ16" s="2049"/>
      <c r="WIK16" s="2049"/>
      <c r="WIL16" s="2049"/>
      <c r="WIM16" s="2049"/>
      <c r="WIN16" s="2049"/>
      <c r="WIO16" s="2049"/>
      <c r="WIP16" s="2049"/>
      <c r="WIQ16" s="2049"/>
      <c r="WIR16" s="2049"/>
      <c r="WIS16" s="2049"/>
      <c r="WIT16" s="2049"/>
      <c r="WIU16" s="2049"/>
      <c r="WIV16" s="2049"/>
      <c r="WIW16" s="2049"/>
      <c r="WIX16" s="2049"/>
      <c r="WIY16" s="2049"/>
      <c r="WIZ16" s="2049"/>
      <c r="WJA16" s="2049"/>
      <c r="WJB16" s="2049"/>
      <c r="WJC16" s="2049"/>
      <c r="WJD16" s="2049"/>
      <c r="WJE16" s="2049"/>
      <c r="WJF16" s="2049"/>
      <c r="WJG16" s="2049"/>
      <c r="WJH16" s="2049"/>
      <c r="WJI16" s="2049"/>
      <c r="WJJ16" s="2049"/>
      <c r="WJK16" s="2049"/>
      <c r="WJL16" s="2049"/>
      <c r="WJM16" s="2049"/>
      <c r="WJN16" s="2049"/>
      <c r="WJO16" s="2049"/>
      <c r="WJP16" s="2049"/>
      <c r="WJQ16" s="2049"/>
      <c r="WJR16" s="2049"/>
      <c r="WJS16" s="2049"/>
      <c r="WJT16" s="2049"/>
      <c r="WJU16" s="2049"/>
      <c r="WJV16" s="2049"/>
      <c r="WJW16" s="2049"/>
      <c r="WJX16" s="2049"/>
      <c r="WJY16" s="2049"/>
      <c r="WJZ16" s="2049"/>
      <c r="WKA16" s="2049"/>
      <c r="WKB16" s="2049"/>
      <c r="WKC16" s="2049"/>
      <c r="WKD16" s="2049"/>
      <c r="WKE16" s="2049"/>
      <c r="WKF16" s="2049"/>
      <c r="WKG16" s="2049"/>
      <c r="WKH16" s="2049"/>
      <c r="WKI16" s="2049"/>
      <c r="WKJ16" s="2049"/>
      <c r="WKK16" s="2049"/>
      <c r="WKL16" s="2049"/>
      <c r="WKM16" s="2049"/>
      <c r="WKN16" s="2049"/>
      <c r="WKO16" s="2049"/>
      <c r="WKP16" s="2049"/>
      <c r="WKQ16" s="2049"/>
      <c r="WKR16" s="2049"/>
      <c r="WKS16" s="2049"/>
      <c r="WKT16" s="2049"/>
      <c r="WKU16" s="2049"/>
      <c r="WKV16" s="2049"/>
      <c r="WKW16" s="2049"/>
      <c r="WKX16" s="2049"/>
      <c r="WKY16" s="2049"/>
      <c r="WKZ16" s="2049"/>
      <c r="WLA16" s="2049"/>
      <c r="WLB16" s="2049"/>
      <c r="WLC16" s="2049"/>
      <c r="WLD16" s="2049"/>
      <c r="WLE16" s="2049"/>
      <c r="WLF16" s="2049"/>
      <c r="WLG16" s="2049"/>
      <c r="WLH16" s="2049"/>
      <c r="WLI16" s="2049"/>
      <c r="WLJ16" s="2049"/>
      <c r="WLK16" s="2049"/>
      <c r="WLL16" s="2049"/>
      <c r="WLM16" s="2049"/>
      <c r="WLN16" s="2049"/>
      <c r="WLO16" s="2049"/>
      <c r="WLP16" s="2049"/>
      <c r="WLQ16" s="2049"/>
      <c r="WLR16" s="2049"/>
      <c r="WLS16" s="2049"/>
      <c r="WLT16" s="2049"/>
      <c r="WLU16" s="2049"/>
      <c r="WLV16" s="2049"/>
      <c r="WLW16" s="2049"/>
      <c r="WLX16" s="2049"/>
      <c r="WLY16" s="2049"/>
      <c r="WLZ16" s="2049"/>
      <c r="WMA16" s="2049"/>
      <c r="WMB16" s="2049"/>
      <c r="WMC16" s="2049"/>
      <c r="WMD16" s="2049"/>
      <c r="WME16" s="2049"/>
      <c r="WMF16" s="2049"/>
      <c r="WMG16" s="2049"/>
      <c r="WMH16" s="2049"/>
      <c r="WMI16" s="2049"/>
      <c r="WMJ16" s="2049"/>
      <c r="WMK16" s="2049"/>
      <c r="WML16" s="2049"/>
      <c r="WMM16" s="2049"/>
      <c r="WMN16" s="2049"/>
      <c r="WMO16" s="2049"/>
      <c r="WMP16" s="2049"/>
      <c r="WMQ16" s="2049"/>
      <c r="WMR16" s="2049"/>
      <c r="WMS16" s="2049"/>
      <c r="WMT16" s="2049"/>
      <c r="WMU16" s="2049"/>
      <c r="WMV16" s="2049"/>
      <c r="WMW16" s="2049"/>
      <c r="WMX16" s="2049"/>
      <c r="WMY16" s="2049"/>
      <c r="WMZ16" s="2049"/>
      <c r="WNA16" s="2049"/>
      <c r="WNB16" s="2049"/>
      <c r="WNC16" s="2049"/>
      <c r="WND16" s="2049"/>
      <c r="WNE16" s="2049"/>
      <c r="WNF16" s="2049"/>
      <c r="WNG16" s="2049"/>
      <c r="WNH16" s="2049"/>
      <c r="WNI16" s="2049"/>
      <c r="WNJ16" s="2049"/>
      <c r="WNK16" s="2049"/>
      <c r="WNL16" s="2049"/>
      <c r="WNM16" s="2049"/>
      <c r="WNN16" s="2049"/>
      <c r="WNO16" s="2049"/>
      <c r="WNP16" s="2049"/>
      <c r="WNQ16" s="2049"/>
      <c r="WNR16" s="2049"/>
      <c r="WNS16" s="2049"/>
      <c r="WNT16" s="2049"/>
      <c r="WNU16" s="2049"/>
      <c r="WNV16" s="2049"/>
      <c r="WNW16" s="2049"/>
      <c r="WNX16" s="2049"/>
      <c r="WNY16" s="2049"/>
      <c r="WNZ16" s="2049"/>
      <c r="WOA16" s="2049"/>
      <c r="WOB16" s="2049"/>
      <c r="WOC16" s="2049"/>
      <c r="WOD16" s="2049"/>
      <c r="WOE16" s="2049"/>
      <c r="WOF16" s="2049"/>
      <c r="WOG16" s="2049"/>
      <c r="WOH16" s="2049"/>
      <c r="WOI16" s="2049"/>
      <c r="WOJ16" s="2049"/>
      <c r="WOK16" s="2049"/>
      <c r="WOL16" s="2049"/>
      <c r="WOM16" s="2049"/>
      <c r="WON16" s="2049"/>
      <c r="WOO16" s="2049"/>
      <c r="WOP16" s="2049"/>
      <c r="WOQ16" s="2049"/>
      <c r="WOR16" s="2049"/>
      <c r="WOS16" s="2049"/>
      <c r="WOT16" s="2049"/>
      <c r="WOU16" s="2049"/>
      <c r="WOV16" s="2049"/>
      <c r="WOW16" s="2049"/>
      <c r="WOX16" s="2049"/>
      <c r="WOY16" s="2049"/>
      <c r="WOZ16" s="2049"/>
      <c r="WPA16" s="2049"/>
      <c r="WPB16" s="2049"/>
      <c r="WPC16" s="2049"/>
      <c r="WPD16" s="2049"/>
      <c r="WPE16" s="2049"/>
      <c r="WPF16" s="2049"/>
      <c r="WPG16" s="2049"/>
      <c r="WPH16" s="2049"/>
      <c r="WPI16" s="2049"/>
      <c r="WPJ16" s="2049"/>
      <c r="WPK16" s="2049"/>
      <c r="WPL16" s="2049"/>
      <c r="WPM16" s="2049"/>
      <c r="WPN16" s="2049"/>
      <c r="WPO16" s="2049"/>
      <c r="WPP16" s="2049"/>
      <c r="WPQ16" s="2049"/>
      <c r="WPR16" s="2049"/>
      <c r="WPS16" s="2049"/>
      <c r="WPT16" s="2049"/>
      <c r="WPU16" s="2049"/>
      <c r="WPV16" s="2049"/>
      <c r="WPW16" s="2049"/>
      <c r="WPX16" s="2049"/>
      <c r="WPY16" s="2049"/>
      <c r="WPZ16" s="2049"/>
      <c r="WQA16" s="2049"/>
      <c r="WQB16" s="2049"/>
      <c r="WQC16" s="2049"/>
      <c r="WQD16" s="2049"/>
      <c r="WQE16" s="2049"/>
      <c r="WQF16" s="2049"/>
      <c r="WQG16" s="2049"/>
      <c r="WQH16" s="2049"/>
      <c r="WQI16" s="2049"/>
      <c r="WQJ16" s="2049"/>
      <c r="WQK16" s="2049"/>
      <c r="WQL16" s="2049"/>
      <c r="WQM16" s="2049"/>
      <c r="WQN16" s="2049"/>
      <c r="WQO16" s="2049"/>
      <c r="WQP16" s="2049"/>
      <c r="WQQ16" s="2049"/>
      <c r="WQR16" s="2049"/>
      <c r="WQS16" s="2049"/>
      <c r="WQT16" s="2049"/>
      <c r="WQU16" s="2049"/>
      <c r="WQV16" s="2049"/>
      <c r="WQW16" s="2049"/>
      <c r="WQX16" s="2049"/>
      <c r="WQY16" s="2049"/>
      <c r="WQZ16" s="2049"/>
      <c r="WRA16" s="2049"/>
      <c r="WRB16" s="2049"/>
      <c r="WRC16" s="2049"/>
      <c r="WRD16" s="2049"/>
      <c r="WRE16" s="2049"/>
      <c r="WRF16" s="2049"/>
      <c r="WRG16" s="2049"/>
      <c r="WRH16" s="2049"/>
      <c r="WRI16" s="2049"/>
      <c r="WRJ16" s="2049"/>
      <c r="WRK16" s="2049"/>
      <c r="WRL16" s="2049"/>
      <c r="WRM16" s="2049"/>
      <c r="WRN16" s="2049"/>
      <c r="WRO16" s="2049"/>
      <c r="WRP16" s="2049"/>
      <c r="WRQ16" s="2049"/>
      <c r="WRR16" s="2049"/>
      <c r="WRS16" s="2049"/>
      <c r="WRT16" s="2049"/>
      <c r="WRU16" s="2049"/>
      <c r="WRV16" s="2049"/>
      <c r="WRW16" s="2049"/>
      <c r="WRX16" s="2049"/>
      <c r="WRY16" s="2049"/>
      <c r="WRZ16" s="2049"/>
      <c r="WSA16" s="2049"/>
      <c r="WSB16" s="2049"/>
      <c r="WSC16" s="2049"/>
      <c r="WSD16" s="2049"/>
      <c r="WSE16" s="2049"/>
      <c r="WSF16" s="2049"/>
      <c r="WSG16" s="2049"/>
      <c r="WSH16" s="2049"/>
      <c r="WSI16" s="2049"/>
      <c r="WSJ16" s="2049"/>
      <c r="WSK16" s="2049"/>
      <c r="WSL16" s="2049"/>
      <c r="WSM16" s="2049"/>
      <c r="WSN16" s="2049"/>
      <c r="WSO16" s="2049"/>
      <c r="WSP16" s="2049"/>
      <c r="WSQ16" s="2049"/>
      <c r="WSR16" s="2049"/>
      <c r="WSS16" s="2049"/>
      <c r="WST16" s="2049"/>
      <c r="WSU16" s="2049"/>
      <c r="WSV16" s="2049"/>
      <c r="WSW16" s="2049"/>
      <c r="WSX16" s="2049"/>
      <c r="WSY16" s="2049"/>
      <c r="WSZ16" s="2049"/>
      <c r="WTA16" s="2049"/>
      <c r="WTB16" s="2049"/>
      <c r="WTC16" s="2049"/>
      <c r="WTD16" s="2049"/>
      <c r="WTE16" s="2049"/>
      <c r="WTF16" s="2049"/>
      <c r="WTG16" s="2049"/>
      <c r="WTH16" s="2049"/>
      <c r="WTI16" s="2049"/>
      <c r="WTJ16" s="2049"/>
      <c r="WTK16" s="2049"/>
      <c r="WTL16" s="2049"/>
      <c r="WTM16" s="2049"/>
      <c r="WTN16" s="2049"/>
      <c r="WTO16" s="2049"/>
      <c r="WTP16" s="2049"/>
      <c r="WTQ16" s="2049"/>
      <c r="WTR16" s="2049"/>
      <c r="WTS16" s="2049"/>
      <c r="WTT16" s="2049"/>
      <c r="WTU16" s="2049"/>
      <c r="WTV16" s="2049"/>
      <c r="WTW16" s="2049"/>
      <c r="WTX16" s="2049"/>
      <c r="WTY16" s="2049"/>
      <c r="WTZ16" s="2049"/>
      <c r="WUA16" s="2049"/>
      <c r="WUB16" s="2049"/>
      <c r="WUC16" s="2049"/>
      <c r="WUD16" s="2049"/>
      <c r="WUE16" s="2049"/>
      <c r="WUF16" s="2049"/>
      <c r="WUG16" s="2049"/>
      <c r="WUH16" s="2049"/>
      <c r="WUI16" s="2049"/>
      <c r="WUJ16" s="2049"/>
      <c r="WUK16" s="2049"/>
      <c r="WUL16" s="2049"/>
      <c r="WUM16" s="2049"/>
      <c r="WUN16" s="2049"/>
      <c r="WUO16" s="2049"/>
      <c r="WUP16" s="2049"/>
      <c r="WUQ16" s="2049"/>
      <c r="WUR16" s="2049"/>
      <c r="WUS16" s="2049"/>
      <c r="WUT16" s="2049"/>
      <c r="WUU16" s="2049"/>
      <c r="WUV16" s="2049"/>
      <c r="WUW16" s="2049"/>
      <c r="WUX16" s="2049"/>
      <c r="WUY16" s="2049"/>
      <c r="WUZ16" s="2049"/>
      <c r="WVA16" s="2049"/>
      <c r="WVB16" s="2049"/>
      <c r="WVC16" s="2049"/>
      <c r="WVD16" s="2049"/>
      <c r="WVE16" s="2049"/>
      <c r="WVF16" s="2049"/>
      <c r="WVG16" s="2049"/>
      <c r="WVH16" s="2049"/>
      <c r="WVI16" s="2049"/>
      <c r="WVJ16" s="2049"/>
      <c r="WVK16" s="2049"/>
      <c r="WVL16" s="2049"/>
      <c r="WVM16" s="2049"/>
      <c r="WVN16" s="2049"/>
      <c r="WVO16" s="2049"/>
      <c r="WVP16" s="2049"/>
      <c r="WVQ16" s="2049"/>
      <c r="WVR16" s="2049"/>
      <c r="WVS16" s="2049"/>
      <c r="WVT16" s="2049"/>
      <c r="WVU16" s="2049"/>
      <c r="WVV16" s="2049"/>
      <c r="WVW16" s="2049"/>
      <c r="WVX16" s="2049"/>
      <c r="WVY16" s="2049"/>
      <c r="WVZ16" s="2049"/>
      <c r="WWA16" s="2049"/>
      <c r="WWB16" s="2049"/>
      <c r="WWC16" s="2049"/>
      <c r="WWD16" s="2049"/>
      <c r="WWE16" s="2049"/>
      <c r="WWF16" s="2049"/>
      <c r="WWG16" s="2049"/>
      <c r="WWH16" s="2049"/>
      <c r="WWI16" s="2049"/>
      <c r="WWJ16" s="2049"/>
      <c r="WWK16" s="2049"/>
      <c r="WWL16" s="2049"/>
      <c r="WWM16" s="2049"/>
      <c r="WWN16" s="2049"/>
      <c r="WWO16" s="2049"/>
      <c r="WWP16" s="2049"/>
      <c r="WWQ16" s="2049"/>
      <c r="WWR16" s="2049"/>
      <c r="WWS16" s="2049"/>
      <c r="WWT16" s="2049"/>
      <c r="WWU16" s="2049"/>
      <c r="WWV16" s="2049"/>
      <c r="WWW16" s="2049"/>
      <c r="WWX16" s="2049"/>
      <c r="WWY16" s="2049"/>
      <c r="WWZ16" s="2049"/>
      <c r="WXA16" s="2049"/>
      <c r="WXB16" s="2049"/>
      <c r="WXC16" s="2049"/>
      <c r="WXD16" s="2049"/>
      <c r="WXE16" s="2049"/>
      <c r="WXF16" s="2049"/>
      <c r="WXG16" s="2049"/>
      <c r="WXH16" s="2049"/>
      <c r="WXI16" s="2049"/>
      <c r="WXJ16" s="2049"/>
      <c r="WXK16" s="2049"/>
      <c r="WXL16" s="2049"/>
      <c r="WXM16" s="2049"/>
      <c r="WXN16" s="2049"/>
      <c r="WXO16" s="2049"/>
      <c r="WXP16" s="2049"/>
      <c r="WXQ16" s="2049"/>
      <c r="WXR16" s="2049"/>
      <c r="WXS16" s="2049"/>
      <c r="WXT16" s="2049"/>
      <c r="WXU16" s="2049"/>
      <c r="WXV16" s="2049"/>
      <c r="WXW16" s="2049"/>
      <c r="WXX16" s="2049"/>
      <c r="WXY16" s="2049"/>
      <c r="WXZ16" s="2049"/>
      <c r="WYA16" s="2049"/>
      <c r="WYB16" s="2049"/>
      <c r="WYC16" s="2049"/>
      <c r="WYD16" s="2049"/>
      <c r="WYE16" s="2049"/>
      <c r="WYF16" s="2049"/>
      <c r="WYG16" s="2049"/>
      <c r="WYH16" s="2049"/>
      <c r="WYI16" s="2049"/>
      <c r="WYJ16" s="2049"/>
      <c r="WYK16" s="2049"/>
      <c r="WYL16" s="2049"/>
      <c r="WYM16" s="2049"/>
      <c r="WYN16" s="2049"/>
      <c r="WYO16" s="2049"/>
      <c r="WYP16" s="2049"/>
      <c r="WYQ16" s="2049"/>
      <c r="WYR16" s="2049"/>
      <c r="WYS16" s="2049"/>
      <c r="WYT16" s="2049"/>
      <c r="WYU16" s="2049"/>
      <c r="WYV16" s="2049"/>
      <c r="WYW16" s="2049"/>
      <c r="WYX16" s="2049"/>
      <c r="WYY16" s="2049"/>
      <c r="WYZ16" s="2049"/>
      <c r="WZA16" s="2049"/>
      <c r="WZB16" s="2049"/>
      <c r="WZC16" s="2049"/>
      <c r="WZD16" s="2049"/>
      <c r="WZE16" s="2049"/>
      <c r="WZF16" s="2049"/>
      <c r="WZG16" s="2049"/>
      <c r="WZH16" s="2049"/>
      <c r="WZI16" s="2049"/>
      <c r="WZJ16" s="2049"/>
      <c r="WZK16" s="2049"/>
      <c r="WZL16" s="2049"/>
      <c r="WZM16" s="2049"/>
      <c r="WZN16" s="2049"/>
      <c r="WZO16" s="2049"/>
      <c r="WZP16" s="2049"/>
      <c r="WZQ16" s="2049"/>
      <c r="WZR16" s="2049"/>
      <c r="WZS16" s="2049"/>
      <c r="WZT16" s="2049"/>
      <c r="WZU16" s="2049"/>
      <c r="WZV16" s="2049"/>
      <c r="WZW16" s="2049"/>
      <c r="WZX16" s="2049"/>
      <c r="WZY16" s="2049"/>
      <c r="WZZ16" s="2049"/>
      <c r="XAA16" s="2049"/>
      <c r="XAB16" s="2049"/>
      <c r="XAC16" s="2049"/>
      <c r="XAD16" s="2049"/>
      <c r="XAE16" s="2049"/>
      <c r="XAF16" s="2049"/>
      <c r="XAG16" s="2049"/>
      <c r="XAH16" s="2049"/>
      <c r="XAI16" s="2049"/>
      <c r="XAJ16" s="2049"/>
      <c r="XAK16" s="2049"/>
      <c r="XAL16" s="2049"/>
      <c r="XAM16" s="2049"/>
      <c r="XAN16" s="2049"/>
      <c r="XAO16" s="2049"/>
      <c r="XAP16" s="2049"/>
      <c r="XAQ16" s="2049"/>
      <c r="XAR16" s="2049"/>
      <c r="XAS16" s="2049"/>
      <c r="XAT16" s="2049"/>
      <c r="XAU16" s="2049"/>
      <c r="XAV16" s="2049"/>
      <c r="XAW16" s="2049"/>
      <c r="XAX16" s="2049"/>
      <c r="XAY16" s="2049"/>
      <c r="XAZ16" s="2049"/>
      <c r="XBA16" s="2049"/>
      <c r="XBB16" s="2049"/>
      <c r="XBC16" s="2049"/>
      <c r="XBD16" s="2049"/>
      <c r="XBE16" s="2049"/>
      <c r="XBF16" s="2049"/>
      <c r="XBG16" s="2049"/>
      <c r="XBH16" s="2049"/>
      <c r="XBI16" s="2049"/>
      <c r="XBJ16" s="2049"/>
      <c r="XBK16" s="2049"/>
      <c r="XBL16" s="2049"/>
      <c r="XBM16" s="2049"/>
      <c r="XBN16" s="2049"/>
      <c r="XBO16" s="2049"/>
      <c r="XBP16" s="2049"/>
      <c r="XBQ16" s="2049"/>
      <c r="XBR16" s="2049"/>
      <c r="XBS16" s="2049"/>
      <c r="XBT16" s="2049"/>
      <c r="XBU16" s="2049"/>
      <c r="XBV16" s="2049"/>
      <c r="XBW16" s="2049"/>
      <c r="XBX16" s="2049"/>
      <c r="XBY16" s="2049"/>
      <c r="XBZ16" s="2049"/>
      <c r="XCA16" s="2049"/>
      <c r="XCB16" s="2049"/>
      <c r="XCC16" s="2049"/>
      <c r="XCD16" s="2049"/>
      <c r="XCE16" s="2049"/>
      <c r="XCF16" s="2049"/>
      <c r="XCG16" s="2049"/>
      <c r="XCH16" s="2049"/>
      <c r="XCI16" s="2049"/>
      <c r="XCJ16" s="2049"/>
      <c r="XCK16" s="2049"/>
      <c r="XCL16" s="2049"/>
      <c r="XCM16" s="2049"/>
      <c r="XCN16" s="2049"/>
      <c r="XCO16" s="2049"/>
      <c r="XCP16" s="2049"/>
      <c r="XCQ16" s="2049"/>
      <c r="XCR16" s="2049"/>
      <c r="XCS16" s="2049"/>
      <c r="XCT16" s="2049"/>
      <c r="XCU16" s="2049"/>
      <c r="XCV16" s="2049"/>
      <c r="XCW16" s="2049"/>
      <c r="XCX16" s="2049"/>
      <c r="XCY16" s="2049"/>
      <c r="XCZ16" s="2049"/>
      <c r="XDA16" s="2049"/>
      <c r="XDB16" s="2049"/>
      <c r="XDC16" s="2049"/>
      <c r="XDD16" s="2049"/>
      <c r="XDE16" s="2049"/>
      <c r="XDF16" s="2049"/>
      <c r="XDG16" s="2049"/>
      <c r="XDH16" s="2049"/>
      <c r="XDI16" s="2049"/>
      <c r="XDJ16" s="2049"/>
      <c r="XDK16" s="2049"/>
      <c r="XDL16" s="2049"/>
      <c r="XDM16" s="2049"/>
      <c r="XDN16" s="2049"/>
      <c r="XDO16" s="2049"/>
      <c r="XDP16" s="2049"/>
      <c r="XDQ16" s="2049"/>
      <c r="XDR16" s="2049"/>
      <c r="XDS16" s="2049"/>
      <c r="XDT16" s="2049"/>
      <c r="XDU16" s="2049"/>
      <c r="XDV16" s="2049"/>
      <c r="XDW16" s="2049"/>
      <c r="XDX16" s="2049"/>
      <c r="XDY16" s="2049"/>
      <c r="XDZ16" s="2049"/>
      <c r="XEA16" s="2049"/>
      <c r="XEB16" s="2049"/>
      <c r="XEC16" s="2049"/>
      <c r="XED16" s="2049"/>
      <c r="XEE16" s="2049"/>
      <c r="XEF16" s="2049"/>
      <c r="XEG16" s="2049"/>
      <c r="XEH16" s="2049"/>
      <c r="XEI16" s="2049"/>
      <c r="XEJ16" s="2049"/>
      <c r="XEK16" s="2049"/>
      <c r="XEL16" s="2049"/>
      <c r="XEM16" s="2049"/>
      <c r="XEN16" s="2049"/>
      <c r="XEO16" s="2049"/>
      <c r="XEP16" s="2049"/>
      <c r="XEQ16" s="2049"/>
      <c r="XER16" s="2049"/>
      <c r="XES16" s="2049"/>
      <c r="XET16" s="2049"/>
      <c r="XEU16" s="2049"/>
      <c r="XEV16" s="2049"/>
    </row>
    <row r="17" spans="1:15" s="581" customFormat="1" ht="15" customHeight="1">
      <c r="A17" s="992"/>
      <c r="B17" s="1174"/>
      <c r="C17" s="1174"/>
      <c r="D17" s="1174"/>
      <c r="E17" s="1174"/>
      <c r="F17" s="1174"/>
      <c r="G17" s="1174"/>
      <c r="H17" s="1174"/>
      <c r="I17" s="1174"/>
      <c r="J17" s="1174"/>
      <c r="K17" s="1174"/>
      <c r="L17" s="1174"/>
      <c r="M17" s="2051"/>
      <c r="N17" s="1174"/>
      <c r="O17" s="754"/>
    </row>
    <row r="18" spans="1:15" s="581" customFormat="1" ht="15" customHeight="1">
      <c r="A18" s="992"/>
      <c r="B18" s="2050" t="s">
        <v>63</v>
      </c>
      <c r="C18" s="480" t="s">
        <v>64</v>
      </c>
      <c r="D18" s="567" t="str">
        <f>CONCATENATE("Column ", LEFT(ADDRESS(ROW('Leverage Ratio'!D1),COLUMN('Leverage Ratio'!D1),4), 1))</f>
        <v>Column D</v>
      </c>
      <c r="E18" s="567" t="str">
        <f>CONCATENATE("Column ", LEFT(ADDRESS(ROW('Leverage Ratio'!E1),COLUMN('Leverage Ratio'!E1),4), 1))</f>
        <v>Column E</v>
      </c>
      <c r="F18" s="567" t="str">
        <f>CONCATENATE("Column ", LEFT(ADDRESS(ROW('Leverage Ratio'!F1),COLUMN('Leverage Ratio'!F1),4), 1))</f>
        <v>Column F</v>
      </c>
      <c r="G18" s="567" t="str">
        <f>CONCATENATE("Column ", LEFT(ADDRESS(ROW('Leverage Ratio'!G1),COLUMN('Leverage Ratio'!G1),4), 1))</f>
        <v>Column G</v>
      </c>
      <c r="H18" s="567" t="str">
        <f>CONCATENATE("Column ", LEFT(ADDRESS(ROW('Leverage Ratio'!H1),COLUMN('Leverage Ratio'!H1),4), 1))</f>
        <v>Column H</v>
      </c>
      <c r="I18" s="567" t="str">
        <f>CONCATENATE("Column ", LEFT(ADDRESS(ROW('Leverage Ratio'!J1),COLUMN('Leverage Ratio'!J1),4), 1))</f>
        <v>Column J</v>
      </c>
      <c r="J18" s="567" t="str">
        <f>CONCATENATE("Column ", LEFT(ADDRESS(ROW('Leverage Ratio'!K1),COLUMN('Leverage Ratio'!K1),4), 1))</f>
        <v>Column K</v>
      </c>
      <c r="K18" s="567" t="str">
        <f>CONCATENATE("Column ", LEFT(ADDRESS(ROW('Leverage Ratio'!L1),COLUMN('Leverage Ratio'!L1),4), 1))</f>
        <v>Column L</v>
      </c>
      <c r="L18" s="567" t="str">
        <f>CONCATENATE("Column ", LEFT(ADDRESS(ROW('Leverage Ratio'!M1),COLUMN('Leverage Ratio'!M1),4), 1))</f>
        <v>Column M</v>
      </c>
      <c r="M18" s="2052" t="str">
        <f>CONCATENATE("Column ", LEFT(ADDRESS(ROW('Leverage Ratio'!N1),COLUMN('Leverage Ratio'!N1),4), 1))</f>
        <v>Column N</v>
      </c>
      <c r="N18" s="1174"/>
      <c r="O18" s="754"/>
    </row>
    <row r="19" spans="1:15" s="581" customFormat="1" ht="15" customHeight="1">
      <c r="A19" s="992"/>
      <c r="B19" s="87" t="s">
        <v>297</v>
      </c>
      <c r="C19" s="88" t="str">
        <f>CONCATENATE('Leverage Ratio'!$H$7, ": ", 'Leverage Ratio'!C10)</f>
        <v>Check: accounting ≤ gross value: Credit derivatives (protection sold)</v>
      </c>
      <c r="D19" s="486"/>
      <c r="E19" s="486"/>
      <c r="F19" s="486"/>
      <c r="G19" s="486"/>
      <c r="H19" s="487" t="str">
        <f>'Leverage Ratio'!H10</f>
        <v>Yes</v>
      </c>
      <c r="I19" s="486"/>
      <c r="J19" s="486"/>
      <c r="K19" s="486"/>
      <c r="L19" s="486"/>
      <c r="M19" s="488" t="str">
        <f>'Leverage Ratio'!N10</f>
        <v>Yes</v>
      </c>
      <c r="N19" s="1174"/>
      <c r="O19" s="754"/>
    </row>
    <row r="20" spans="1:15" s="581" customFormat="1" ht="15" customHeight="1">
      <c r="A20" s="992"/>
      <c r="B20" s="414" t="s">
        <v>297</v>
      </c>
      <c r="C20" s="419" t="str">
        <f>CONCATENATE('Leverage Ratio'!$H$7, ": ", 'Leverage Ratio'!C11)</f>
        <v>Check: accounting ≤ gross value: Credit derivatives (protection bought)</v>
      </c>
      <c r="D20" s="284"/>
      <c r="E20" s="284"/>
      <c r="F20" s="284"/>
      <c r="G20" s="284"/>
      <c r="H20" s="26" t="str">
        <f>'Leverage Ratio'!H11</f>
        <v>Yes</v>
      </c>
      <c r="I20" s="284"/>
      <c r="J20" s="284"/>
      <c r="K20" s="284"/>
      <c r="L20" s="284"/>
      <c r="M20" s="489" t="str">
        <f>'Leverage Ratio'!N11</f>
        <v>Yes</v>
      </c>
      <c r="N20" s="1174"/>
      <c r="O20" s="754"/>
    </row>
    <row r="21" spans="1:15" s="581" customFormat="1" ht="15" customHeight="1">
      <c r="A21" s="992"/>
      <c r="B21" s="414" t="s">
        <v>297</v>
      </c>
      <c r="C21" s="419" t="str">
        <f>CONCATENATE('Leverage Ratio'!$H$7, ": ", 'Leverage Ratio'!C12)</f>
        <v>Check: accounting ≤ gross value: Financial derivatives</v>
      </c>
      <c r="D21" s="284"/>
      <c r="E21" s="284"/>
      <c r="F21" s="284"/>
      <c r="G21" s="284"/>
      <c r="H21" s="26" t="str">
        <f>'Leverage Ratio'!H12</f>
        <v>Yes</v>
      </c>
      <c r="I21" s="284"/>
      <c r="J21" s="284"/>
      <c r="K21" s="284"/>
      <c r="L21" s="284"/>
      <c r="M21" s="489" t="str">
        <f>'Leverage Ratio'!N12</f>
        <v>Yes</v>
      </c>
      <c r="N21" s="1174"/>
      <c r="O21" s="754"/>
    </row>
    <row r="22" spans="1:15" s="581" customFormat="1" ht="15" customHeight="1">
      <c r="A22" s="992"/>
      <c r="B22" s="414" t="s">
        <v>297</v>
      </c>
      <c r="C22" s="419" t="str">
        <f>CONCATENATE('Leverage Ratio'!$H$7, ": ", 'Leverage Ratio'!C16)</f>
        <v>Check: accounting ≤ gross value: SFT agent transactions eligible for the exceptional treatment</v>
      </c>
      <c r="D22" s="284"/>
      <c r="E22" s="284"/>
      <c r="F22" s="284"/>
      <c r="G22" s="284"/>
      <c r="H22" s="26" t="str">
        <f>'Leverage Ratio'!H16</f>
        <v>Yes</v>
      </c>
      <c r="I22" s="284"/>
      <c r="J22" s="284"/>
      <c r="K22" s="284"/>
      <c r="L22" s="284"/>
      <c r="M22" s="489" t="str">
        <f>'Leverage Ratio'!N16</f>
        <v>Yes</v>
      </c>
      <c r="N22" s="1174"/>
      <c r="O22" s="754"/>
    </row>
    <row r="23" spans="1:15" s="581" customFormat="1" ht="15" customHeight="1">
      <c r="A23" s="992"/>
      <c r="B23" s="414" t="s">
        <v>297</v>
      </c>
      <c r="C23" s="419" t="str">
        <f>CONCATENATE('Leverage Ratio'!$H$7, ": ", 'Leverage Ratio'!C17)</f>
        <v>Check: accounting ≤ gross value: Other SFTs</v>
      </c>
      <c r="D23" s="284"/>
      <c r="E23" s="284"/>
      <c r="F23" s="284"/>
      <c r="G23" s="284"/>
      <c r="H23" s="26" t="str">
        <f>'Leverage Ratio'!H17</f>
        <v>Yes</v>
      </c>
      <c r="I23" s="284"/>
      <c r="J23" s="284"/>
      <c r="K23" s="284"/>
      <c r="L23" s="284"/>
      <c r="M23" s="489" t="str">
        <f>'Leverage Ratio'!N17</f>
        <v>Yes</v>
      </c>
      <c r="N23" s="1174"/>
      <c r="O23" s="754"/>
    </row>
    <row r="24" spans="1:15" s="581" customFormat="1" ht="15" customHeight="1">
      <c r="A24" s="992"/>
      <c r="B24" s="414" t="s">
        <v>297</v>
      </c>
      <c r="C24" s="419" t="str">
        <f>CONCATENATE('Leverage Ratio'!$H$7, ": ", 'Leverage Ratio'!C19)</f>
        <v>Check: accounting ≤ gross value: Accounting other assets</v>
      </c>
      <c r="D24" s="284"/>
      <c r="E24" s="284"/>
      <c r="F24" s="284"/>
      <c r="G24" s="284"/>
      <c r="H24" s="26" t="str">
        <f>'Leverage Ratio'!H19</f>
        <v>Yes</v>
      </c>
      <c r="I24" s="284"/>
      <c r="J24" s="284"/>
      <c r="K24" s="284"/>
      <c r="L24" s="284"/>
      <c r="M24" s="489" t="str">
        <f>'Leverage Ratio'!N19</f>
        <v>Yes</v>
      </c>
      <c r="N24" s="1174"/>
      <c r="O24" s="754"/>
    </row>
    <row r="25" spans="1:15" s="581" customFormat="1" ht="15" customHeight="1">
      <c r="A25" s="992"/>
      <c r="B25" s="414" t="s">
        <v>297</v>
      </c>
      <c r="C25" s="420" t="str">
        <f>'Leverage Ratio'!C31:E31</f>
        <v>Check: sum of other assets of which items ≤ other assets</v>
      </c>
      <c r="D25" s="284"/>
      <c r="E25" s="26" t="str">
        <f>'Leverage Ratio'!E31</f>
        <v>Yes</v>
      </c>
      <c r="F25" s="284"/>
      <c r="G25" s="284"/>
      <c r="H25" s="284"/>
      <c r="I25" s="284"/>
      <c r="J25" s="26" t="str">
        <f>'Leverage Ratio'!K31</f>
        <v>Yes</v>
      </c>
      <c r="K25" s="284"/>
      <c r="L25" s="284"/>
      <c r="M25" s="484"/>
      <c r="N25" s="1174"/>
      <c r="O25" s="754"/>
    </row>
    <row r="26" spans="1:15" s="581" customFormat="1" ht="15" customHeight="1">
      <c r="A26" s="992"/>
      <c r="B26" s="414" t="s">
        <v>298</v>
      </c>
      <c r="C26" s="419" t="str">
        <f>CONCATENATE('Leverage Ratio'!$G$36, ": ", 'Leverage Ratio'!C40)</f>
        <v>Check: notional ≥ accounting value: Credit derivatives (protection sold)</v>
      </c>
      <c r="D26" s="284"/>
      <c r="E26" s="284"/>
      <c r="F26" s="284"/>
      <c r="G26" s="26" t="str">
        <f>'Leverage Ratio'!G40</f>
        <v>Yes</v>
      </c>
      <c r="H26" s="284"/>
      <c r="I26" s="284"/>
      <c r="J26" s="284"/>
      <c r="K26" s="284"/>
      <c r="L26" s="26" t="str">
        <f>'Leverage Ratio'!M40</f>
        <v>Yes</v>
      </c>
      <c r="M26" s="484"/>
      <c r="N26" s="1174"/>
      <c r="O26" s="754"/>
    </row>
    <row r="27" spans="1:15" s="581" customFormat="1" ht="15" customHeight="1">
      <c r="A27" s="992"/>
      <c r="B27" s="414" t="s">
        <v>298</v>
      </c>
      <c r="C27" s="419" t="str">
        <f>CONCATENATE('Leverage Ratio'!$G$36, ": ", 'Leverage Ratio'!C41)</f>
        <v>Check: notional ≥ accounting value: Credit derivatives (protection bought)</v>
      </c>
      <c r="D27" s="284"/>
      <c r="E27" s="284"/>
      <c r="F27" s="284"/>
      <c r="G27" s="26" t="str">
        <f>'Leverage Ratio'!G41</f>
        <v>Yes</v>
      </c>
      <c r="H27" s="284"/>
      <c r="I27" s="284"/>
      <c r="J27" s="284"/>
      <c r="K27" s="284"/>
      <c r="L27" s="26" t="str">
        <f>'Leverage Ratio'!M41</f>
        <v>Yes</v>
      </c>
      <c r="M27" s="484"/>
      <c r="N27" s="1174"/>
      <c r="O27" s="754"/>
    </row>
    <row r="28" spans="1:15" s="581" customFormat="1" ht="15" customHeight="1">
      <c r="A28" s="992"/>
      <c r="B28" s="414" t="s">
        <v>298</v>
      </c>
      <c r="C28" s="419" t="str">
        <f>CONCATENATE('Leverage Ratio'!$G$36, ": ", 'Leverage Ratio'!C42)</f>
        <v>Check: notional ≥ accounting value: Financial derivatives</v>
      </c>
      <c r="D28" s="284"/>
      <c r="E28" s="284"/>
      <c r="F28" s="284"/>
      <c r="G28" s="26" t="str">
        <f>'Leverage Ratio'!G42</f>
        <v>Yes</v>
      </c>
      <c r="H28" s="284"/>
      <c r="I28" s="284"/>
      <c r="J28" s="284"/>
      <c r="K28" s="284"/>
      <c r="L28" s="26" t="str">
        <f>'Leverage Ratio'!M42</f>
        <v>Yes</v>
      </c>
      <c r="M28" s="484"/>
      <c r="N28" s="1174"/>
      <c r="O28" s="754"/>
    </row>
    <row r="29" spans="1:15" s="581" customFormat="1" ht="15" customHeight="1">
      <c r="A29" s="992"/>
      <c r="B29" s="414" t="s">
        <v>298</v>
      </c>
      <c r="C29" s="419" t="str">
        <f>'Leverage Ratio'!C53</f>
        <v>Check: unconditionally cancellable commitments should not exceed off-balance items with a 0% CCF</v>
      </c>
      <c r="D29" s="284"/>
      <c r="E29" s="284"/>
      <c r="F29" s="26" t="str">
        <f>'Leverage Ratio'!F53</f>
        <v>Yes</v>
      </c>
      <c r="G29" s="284"/>
      <c r="H29" s="284"/>
      <c r="I29" s="284"/>
      <c r="J29" s="284"/>
      <c r="K29" s="26" t="str">
        <f>'Leverage Ratio'!L53</f>
        <v>Yes</v>
      </c>
      <c r="L29" s="284"/>
      <c r="M29" s="484"/>
      <c r="N29" s="1174"/>
      <c r="O29" s="754"/>
    </row>
    <row r="30" spans="1:15" s="581" customFormat="1" ht="15" customHeight="1">
      <c r="A30" s="992"/>
      <c r="B30" s="414" t="s">
        <v>286</v>
      </c>
      <c r="C30" s="419" t="str">
        <f>'Leverage Ratio'!C75</f>
        <v>Check: total equals total accounting values in panel A</v>
      </c>
      <c r="D30" s="26" t="str">
        <f>'Leverage Ratio'!D75</f>
        <v>Yes</v>
      </c>
      <c r="E30" s="284"/>
      <c r="F30" s="284"/>
      <c r="G30" s="284"/>
      <c r="H30" s="284"/>
      <c r="I30" s="26" t="str">
        <f>'Leverage Ratio'!J75</f>
        <v>Yes</v>
      </c>
      <c r="J30" s="284"/>
      <c r="K30" s="284"/>
      <c r="L30" s="284"/>
      <c r="M30" s="484"/>
      <c r="N30" s="1174"/>
      <c r="O30" s="754"/>
    </row>
    <row r="31" spans="1:15" s="581" customFormat="1" ht="15" customHeight="1">
      <c r="A31" s="992"/>
      <c r="B31" s="414" t="s">
        <v>286</v>
      </c>
      <c r="C31" s="419" t="str">
        <f>'Leverage Ratio'!C81</f>
        <v>Check: total equals total gross values in panel A</v>
      </c>
      <c r="D31" s="26" t="str">
        <f>'Leverage Ratio'!D81</f>
        <v>Yes</v>
      </c>
      <c r="E31" s="284"/>
      <c r="F31" s="284"/>
      <c r="G31" s="284"/>
      <c r="H31" s="284"/>
      <c r="I31" s="26" t="str">
        <f>'Leverage Ratio'!J81</f>
        <v>Yes</v>
      </c>
      <c r="J31" s="284"/>
      <c r="K31" s="284"/>
      <c r="L31" s="284"/>
      <c r="M31" s="484"/>
      <c r="N31" s="1174"/>
      <c r="O31" s="754"/>
    </row>
    <row r="32" spans="1:15" s="581" customFormat="1" ht="15" customHeight="1">
      <c r="A32" s="992"/>
      <c r="B32" s="414" t="s">
        <v>287</v>
      </c>
      <c r="C32" s="419" t="str">
        <f>'Leverage Ratio'!C92</f>
        <v>Check: credit derivatives (protection sold) should be the same as or less than that in panel B</v>
      </c>
      <c r="D32" s="26" t="str">
        <f>'Leverage Ratio'!D92</f>
        <v>Yes</v>
      </c>
      <c r="E32" s="284"/>
      <c r="F32" s="284"/>
      <c r="G32" s="284"/>
      <c r="H32" s="284"/>
      <c r="I32" s="26" t="str">
        <f>'Leverage Ratio'!J92</f>
        <v>Yes</v>
      </c>
      <c r="J32" s="284"/>
      <c r="K32" s="284"/>
      <c r="L32" s="284"/>
      <c r="M32" s="484"/>
      <c r="N32" s="1174"/>
      <c r="O32" s="754"/>
    </row>
    <row r="33" spans="1:15" s="581" customFormat="1" ht="15" customHeight="1">
      <c r="A33" s="992"/>
      <c r="B33" s="414" t="s">
        <v>287</v>
      </c>
      <c r="C33" s="419" t="str">
        <f>'Leverage Ratio'!C93</f>
        <v>Check: credit derivatives (protection bought) should be the same as or less than that in panel B</v>
      </c>
      <c r="D33" s="26" t="str">
        <f>'Leverage Ratio'!D93</f>
        <v>Yes</v>
      </c>
      <c r="E33" s="284"/>
      <c r="F33" s="284"/>
      <c r="G33" s="284"/>
      <c r="H33" s="284"/>
      <c r="I33" s="26" t="str">
        <f>'Leverage Ratio'!J93</f>
        <v>Yes</v>
      </c>
      <c r="J33" s="284"/>
      <c r="K33" s="284"/>
      <c r="L33" s="284"/>
      <c r="M33" s="484"/>
      <c r="N33" s="1174"/>
      <c r="O33" s="754"/>
    </row>
    <row r="34" spans="1:15" s="581" customFormat="1" ht="15" customHeight="1">
      <c r="A34" s="992"/>
      <c r="B34" s="414" t="s">
        <v>287</v>
      </c>
      <c r="C34" s="419" t="str">
        <f>'Leverage Ratio'!C94</f>
        <v>Check: credit derivatives purchased are consistently filled-in (see reporting instructions for more details)</v>
      </c>
      <c r="D34" s="26" t="str">
        <f>'Leverage Ratio'!D94</f>
        <v>Yes</v>
      </c>
      <c r="E34" s="26" t="str">
        <f>'Leverage Ratio'!E94</f>
        <v>Yes</v>
      </c>
      <c r="F34" s="26" t="str">
        <f>'Leverage Ratio'!F94</f>
        <v>Yes</v>
      </c>
      <c r="G34" s="284"/>
      <c r="H34" s="284"/>
      <c r="I34" s="26" t="str">
        <f>'Leverage Ratio'!J94</f>
        <v>Yes</v>
      </c>
      <c r="J34" s="26" t="str">
        <f>'Leverage Ratio'!K94</f>
        <v>Yes</v>
      </c>
      <c r="K34" s="26" t="str">
        <f>'Leverage Ratio'!L94</f>
        <v>Yes</v>
      </c>
      <c r="L34" s="284"/>
      <c r="M34" s="484"/>
      <c r="N34" s="1174"/>
      <c r="O34" s="754"/>
    </row>
    <row r="35" spans="1:15" s="581" customFormat="1" ht="15" customHeight="1">
      <c r="A35" s="992"/>
      <c r="B35" s="414" t="s">
        <v>614</v>
      </c>
      <c r="C35" s="419" t="s">
        <v>613</v>
      </c>
      <c r="D35" s="284"/>
      <c r="E35" s="26" t="str">
        <f>'Leverage Ratio'!E101</f>
        <v>No</v>
      </c>
      <c r="F35" s="284"/>
      <c r="G35" s="284"/>
      <c r="H35" s="284"/>
      <c r="I35" s="284"/>
      <c r="J35" s="26" t="str">
        <f>'Leverage Ratio'!K101</f>
        <v>No</v>
      </c>
      <c r="K35" s="284"/>
      <c r="L35" s="284"/>
      <c r="M35" s="484"/>
      <c r="N35" s="1174"/>
      <c r="O35" s="754"/>
    </row>
    <row r="36" spans="1:15" s="581" customFormat="1" ht="15" customHeight="1">
      <c r="A36" s="992"/>
      <c r="B36" s="1202" t="s">
        <v>162</v>
      </c>
      <c r="C36" s="419" t="str">
        <f>'Leverage Ratio'!C119</f>
        <v>Check: of which: PFE of centrally cleared client trades should not be greater than potential future exposure</v>
      </c>
      <c r="D36" s="26" t="str">
        <f>'Leverage Ratio'!D119</f>
        <v>Yes</v>
      </c>
      <c r="E36" s="26" t="str">
        <f>'Leverage Ratio'!E119</f>
        <v>Yes</v>
      </c>
      <c r="F36" s="284"/>
      <c r="G36" s="284"/>
      <c r="H36" s="284"/>
      <c r="I36" s="26" t="str">
        <f>'Leverage Ratio'!J119</f>
        <v>Yes</v>
      </c>
      <c r="J36" s="26" t="str">
        <f>'Leverage Ratio'!K119</f>
        <v>Yes</v>
      </c>
      <c r="K36" s="284"/>
      <c r="L36" s="284"/>
      <c r="M36" s="484"/>
      <c r="N36" s="1174"/>
      <c r="O36" s="754"/>
    </row>
    <row r="37" spans="1:15" s="581" customFormat="1" ht="30" customHeight="1">
      <c r="A37" s="992"/>
      <c r="B37" s="1202" t="s">
        <v>162</v>
      </c>
      <c r="C37" s="419" t="str">
        <f>'Leverage Ratio'!C122</f>
        <v xml:space="preserve">Check: of which: PFE of centrally cleared client trades should not be greater than potential future exposure: with maturity factor unchanged but with multiplier set to 100% </v>
      </c>
      <c r="D37" s="284"/>
      <c r="E37" s="26" t="str">
        <f>'Leverage Ratio'!E122</f>
        <v>Yes</v>
      </c>
      <c r="F37" s="284"/>
      <c r="G37" s="284"/>
      <c r="H37" s="284"/>
      <c r="I37" s="284"/>
      <c r="J37" s="26" t="str">
        <f>'Leverage Ratio'!K122</f>
        <v>Yes</v>
      </c>
      <c r="K37" s="284"/>
      <c r="L37" s="284"/>
      <c r="M37" s="484"/>
      <c r="N37" s="1174"/>
      <c r="O37" s="754"/>
    </row>
    <row r="38" spans="1:15" s="581" customFormat="1" ht="15" customHeight="1">
      <c r="A38" s="992"/>
      <c r="B38" s="1202" t="s">
        <v>162</v>
      </c>
      <c r="C38" s="419" t="str">
        <f>'Leverage Ratio'!C125</f>
        <v>Check: of which: PFE of centrally cleared client trades should not be greater than sum of trade-level gross add-ons</v>
      </c>
      <c r="D38" s="284"/>
      <c r="E38" s="26" t="str">
        <f>'Leverage Ratio'!E125</f>
        <v>Yes</v>
      </c>
      <c r="F38" s="284"/>
      <c r="G38" s="284"/>
      <c r="H38" s="284"/>
      <c r="I38" s="284"/>
      <c r="J38" s="26" t="str">
        <f>'Leverage Ratio'!K125</f>
        <v>Yes</v>
      </c>
      <c r="K38" s="284"/>
      <c r="L38" s="284"/>
      <c r="M38" s="484"/>
      <c r="N38" s="1174"/>
      <c r="O38" s="754"/>
    </row>
    <row r="39" spans="1:15" s="581" customFormat="1" ht="15" customHeight="1">
      <c r="A39" s="992"/>
      <c r="B39" s="414" t="s">
        <v>162</v>
      </c>
      <c r="C39" s="419" t="str">
        <f>'Leverage Ratio'!C126</f>
        <v>Check: PFE with netting should not be greater than trade-level gross add-ons</v>
      </c>
      <c r="D39" s="26" t="str">
        <f>'Leverage Ratio'!D126</f>
        <v>Yes</v>
      </c>
      <c r="E39" s="26" t="str">
        <f>'Leverage Ratio'!E126</f>
        <v>Yes</v>
      </c>
      <c r="F39" s="284"/>
      <c r="G39" s="284"/>
      <c r="H39" s="284"/>
      <c r="I39" s="26" t="str">
        <f>'Leverage Ratio'!J126</f>
        <v>Yes</v>
      </c>
      <c r="J39" s="26" t="str">
        <f>'Leverage Ratio'!K126</f>
        <v>Yes</v>
      </c>
      <c r="K39" s="284"/>
      <c r="L39" s="284"/>
      <c r="M39" s="484"/>
      <c r="N39" s="1174"/>
      <c r="O39" s="754"/>
    </row>
    <row r="40" spans="1:15" s="581" customFormat="1" ht="15" customHeight="1">
      <c r="A40" s="992"/>
      <c r="B40" s="414" t="s">
        <v>727</v>
      </c>
      <c r="C40" s="419" t="str">
        <f>'Leverage Ratio'!C135</f>
        <v>Check: Eligible cash variation margin received under criterion 1 cannot be greater than under Q1 of the FAQs</v>
      </c>
      <c r="D40" s="26" t="str">
        <f>'Leverage Ratio'!D135</f>
        <v>Yes</v>
      </c>
      <c r="E40" s="284"/>
      <c r="F40" s="284"/>
      <c r="G40" s="284"/>
      <c r="H40" s="284"/>
      <c r="I40" s="26" t="str">
        <f>'Leverage Ratio'!J135</f>
        <v>Yes</v>
      </c>
      <c r="J40" s="284"/>
      <c r="K40" s="284"/>
      <c r="L40" s="284"/>
      <c r="M40" s="484"/>
      <c r="N40" s="1174"/>
      <c r="O40" s="754"/>
    </row>
    <row r="41" spans="1:15" s="581" customFormat="1" ht="15" customHeight="1">
      <c r="A41" s="992"/>
      <c r="B41" s="414" t="s">
        <v>727</v>
      </c>
      <c r="C41" s="419" t="str">
        <f>'Leverage Ratio'!C136</f>
        <v>Check: Eligible cash variation margin received under criterion 2 cannot be greater than under Q1 of the FAQs</v>
      </c>
      <c r="D41" s="26" t="str">
        <f>'Leverage Ratio'!D136</f>
        <v>Yes</v>
      </c>
      <c r="E41" s="284"/>
      <c r="F41" s="284"/>
      <c r="G41" s="284"/>
      <c r="H41" s="284"/>
      <c r="I41" s="26" t="str">
        <f>'Leverage Ratio'!J136</f>
        <v>Yes</v>
      </c>
      <c r="J41" s="284"/>
      <c r="K41" s="284"/>
      <c r="L41" s="284"/>
      <c r="M41" s="484"/>
      <c r="N41" s="1174"/>
      <c r="O41" s="754"/>
    </row>
    <row r="42" spans="1:15" s="581" customFormat="1" ht="15" customHeight="1">
      <c r="A42" s="992"/>
      <c r="B42" s="414" t="s">
        <v>727</v>
      </c>
      <c r="C42" s="419" t="str">
        <f>'Leverage Ratio'!C137</f>
        <v>Check: Eligible cash variation margin received under criterion 2 cannot be greater than under criterion 1</v>
      </c>
      <c r="D42" s="26" t="str">
        <f>'Leverage Ratio'!D137</f>
        <v>Yes</v>
      </c>
      <c r="E42" s="284"/>
      <c r="F42" s="284"/>
      <c r="G42" s="284"/>
      <c r="H42" s="284"/>
      <c r="I42" s="26" t="str">
        <f>'Leverage Ratio'!J137</f>
        <v>Yes</v>
      </c>
      <c r="J42" s="284"/>
      <c r="K42" s="284"/>
      <c r="L42" s="284"/>
      <c r="M42" s="484"/>
      <c r="N42" s="1174"/>
      <c r="O42" s="754"/>
    </row>
    <row r="43" spans="1:15" s="581" customFormat="1" ht="30" customHeight="1">
      <c r="A43" s="992"/>
      <c r="B43" s="414" t="s">
        <v>727</v>
      </c>
      <c r="C43" s="419" t="str">
        <f>'Leverage Ratio'!C141</f>
        <v>Check: Amount of receivables for eligible cash variation margin provided under criterion 1 cannot be greater than under Q1 of the FAQs</v>
      </c>
      <c r="D43" s="26" t="str">
        <f>'Leverage Ratio'!D141</f>
        <v>No</v>
      </c>
      <c r="E43" s="284"/>
      <c r="F43" s="284"/>
      <c r="G43" s="284"/>
      <c r="H43" s="284"/>
      <c r="I43" s="26" t="str">
        <f>'Leverage Ratio'!J141</f>
        <v>No</v>
      </c>
      <c r="J43" s="284"/>
      <c r="K43" s="284"/>
      <c r="L43" s="284"/>
      <c r="M43" s="484"/>
      <c r="N43" s="1174"/>
      <c r="O43" s="754"/>
    </row>
    <row r="44" spans="1:15" s="581" customFormat="1" ht="30" customHeight="1">
      <c r="A44" s="992"/>
      <c r="B44" s="414" t="s">
        <v>727</v>
      </c>
      <c r="C44" s="419" t="str">
        <f>'Leverage Ratio'!C142</f>
        <v>Check: Amount of receivables for eligible cash variation margin provided under criterion 2 cannot be greater than under Q1 of the FAQs</v>
      </c>
      <c r="D44" s="26" t="str">
        <f>'Leverage Ratio'!D142</f>
        <v>No</v>
      </c>
      <c r="E44" s="284"/>
      <c r="F44" s="284"/>
      <c r="G44" s="284"/>
      <c r="H44" s="284"/>
      <c r="I44" s="26" t="str">
        <f>'Leverage Ratio'!J142</f>
        <v>No</v>
      </c>
      <c r="J44" s="284"/>
      <c r="K44" s="284"/>
      <c r="L44" s="284"/>
      <c r="M44" s="484"/>
      <c r="N44" s="1174"/>
      <c r="O44" s="754"/>
    </row>
    <row r="45" spans="1:15" s="581" customFormat="1" ht="15" customHeight="1">
      <c r="A45" s="992"/>
      <c r="B45" s="414" t="s">
        <v>727</v>
      </c>
      <c r="C45" s="419" t="str">
        <f>'Leverage Ratio'!C143</f>
        <v>Check: Eligible cash variation margin provided under criterion 2 cannot be greater than under criterion 1</v>
      </c>
      <c r="D45" s="26" t="str">
        <f>'Leverage Ratio'!D143</f>
        <v>Yes</v>
      </c>
      <c r="E45" s="284"/>
      <c r="F45" s="284"/>
      <c r="G45" s="284"/>
      <c r="H45" s="284"/>
      <c r="I45" s="26" t="str">
        <f>'Leverage Ratio'!J143</f>
        <v>Yes</v>
      </c>
      <c r="J45" s="284"/>
      <c r="K45" s="284"/>
      <c r="L45" s="284"/>
      <c r="M45" s="484"/>
      <c r="N45" s="1174"/>
      <c r="O45" s="754"/>
    </row>
    <row r="46" spans="1:15" s="581" customFormat="1" ht="15" customHeight="1">
      <c r="A46" s="992"/>
      <c r="B46" s="414" t="s">
        <v>836</v>
      </c>
      <c r="C46" s="419" t="str">
        <f>'Leverage Ratio'!C177</f>
        <v>Check: PSEs in rows 175 and 176 should be less than or equal to overall PSEs in row 174</v>
      </c>
      <c r="D46" s="284"/>
      <c r="E46" s="284"/>
      <c r="F46" s="284"/>
      <c r="G46" s="284"/>
      <c r="H46" s="284"/>
      <c r="I46" s="26" t="str">
        <f>'Leverage Ratio'!J177</f>
        <v>Yes</v>
      </c>
      <c r="J46" s="284"/>
      <c r="K46" s="284"/>
      <c r="L46" s="284"/>
      <c r="M46" s="484"/>
      <c r="N46" s="1174"/>
      <c r="O46" s="754"/>
    </row>
    <row r="47" spans="1:15" s="581" customFormat="1" ht="15" customHeight="1">
      <c r="A47" s="992"/>
      <c r="B47" s="414" t="s">
        <v>836</v>
      </c>
      <c r="C47" s="419" t="str">
        <f>'Leverage Ratio'!C194</f>
        <v>Check: securitisation exposures should be lower than or equal total other exposures</v>
      </c>
      <c r="D47" s="284"/>
      <c r="E47" s="284"/>
      <c r="F47" s="284"/>
      <c r="G47" s="284"/>
      <c r="H47" s="284"/>
      <c r="I47" s="26" t="str">
        <f>'Leverage Ratio'!J194</f>
        <v>Yes</v>
      </c>
      <c r="J47" s="284"/>
      <c r="K47" s="284"/>
      <c r="L47" s="284"/>
      <c r="M47" s="484"/>
      <c r="N47" s="1174"/>
      <c r="O47" s="754"/>
    </row>
    <row r="48" spans="1:15" s="581" customFormat="1" ht="15" customHeight="1">
      <c r="A48" s="992"/>
      <c r="B48" s="414" t="s">
        <v>836</v>
      </c>
      <c r="C48" s="419" t="str">
        <f>'Leverage Ratio'!C196</f>
        <v>Check: total value in cell J165 should equal total exposures in panels A, B and E</v>
      </c>
      <c r="D48" s="284"/>
      <c r="E48" s="284"/>
      <c r="F48" s="284"/>
      <c r="G48" s="284"/>
      <c r="H48" s="284"/>
      <c r="I48" s="26" t="str">
        <f>'Leverage Ratio'!J196</f>
        <v>Yes</v>
      </c>
      <c r="J48" s="284"/>
      <c r="K48" s="284"/>
      <c r="L48" s="284"/>
      <c r="M48" s="484"/>
      <c r="N48" s="1174"/>
      <c r="O48" s="754"/>
    </row>
    <row r="49" spans="1:15" s="581" customFormat="1" ht="15" customHeight="1">
      <c r="A49" s="992"/>
      <c r="B49" s="58" t="s">
        <v>837</v>
      </c>
      <c r="C49" s="482" t="str">
        <f>'Leverage Ratio'!C217</f>
        <v>Check: notional ≥ OEM value</v>
      </c>
      <c r="D49" s="285"/>
      <c r="E49" s="285"/>
      <c r="F49" s="285"/>
      <c r="G49" s="285"/>
      <c r="H49" s="285"/>
      <c r="I49" s="490" t="str">
        <f>'Leverage Ratio'!J217</f>
        <v>Yes</v>
      </c>
      <c r="J49" s="285"/>
      <c r="K49" s="285"/>
      <c r="L49" s="285"/>
      <c r="M49" s="1100"/>
      <c r="N49" s="1174"/>
      <c r="O49" s="754"/>
    </row>
    <row r="50" spans="1:15" s="581" customFormat="1" ht="15" customHeight="1">
      <c r="A50" s="992"/>
      <c r="B50" s="1174"/>
      <c r="C50" s="1174"/>
      <c r="D50" s="1174"/>
      <c r="E50" s="1174"/>
      <c r="F50" s="1174"/>
      <c r="G50" s="1174"/>
      <c r="H50" s="1174"/>
      <c r="I50" s="1174"/>
      <c r="J50" s="1174"/>
      <c r="K50" s="1174"/>
      <c r="L50" s="1174"/>
      <c r="M50" s="485"/>
      <c r="N50" s="1174"/>
      <c r="O50" s="754"/>
    </row>
    <row r="51" spans="1:15" s="581" customFormat="1" ht="30" customHeight="1">
      <c r="A51" s="2048" t="s">
        <v>1874</v>
      </c>
      <c r="B51" s="2049"/>
      <c r="C51" s="2049"/>
      <c r="D51" s="2049"/>
      <c r="E51" s="2049"/>
      <c r="F51" s="2049"/>
      <c r="G51" s="2049"/>
      <c r="H51" s="2049"/>
      <c r="I51" s="2049"/>
      <c r="J51" s="2049"/>
      <c r="K51" s="2049"/>
      <c r="L51" s="2049"/>
      <c r="M51" s="2049"/>
      <c r="N51" s="2049"/>
      <c r="O51" s="754"/>
    </row>
    <row r="52" spans="1:15" s="581" customFormat="1" ht="15" customHeight="1">
      <c r="A52" s="992"/>
      <c r="B52" s="1174"/>
      <c r="C52" s="1174"/>
      <c r="D52" s="1174"/>
      <c r="E52" s="1174"/>
      <c r="F52" s="1174"/>
      <c r="G52" s="1174"/>
      <c r="H52" s="1174"/>
      <c r="I52" s="1174"/>
      <c r="J52" s="1174"/>
      <c r="K52" s="1174"/>
      <c r="L52" s="1174"/>
      <c r="M52" s="1174"/>
      <c r="N52" s="1174"/>
      <c r="O52" s="754"/>
    </row>
    <row r="53" spans="1:15" s="581" customFormat="1" ht="15" customHeight="1">
      <c r="A53" s="992"/>
      <c r="B53" s="2050" t="s">
        <v>63</v>
      </c>
      <c r="C53" s="480" t="s">
        <v>64</v>
      </c>
      <c r="D53" s="567" t="str">
        <f>CONCATENATE("Column ", LEFT(ADDRESS(ROW(LCR!D1),COLUMN(LCR!D1),4), 1))</f>
        <v>Column D</v>
      </c>
      <c r="E53" s="567" t="str">
        <f>CONCATENATE("Column ", LEFT(ADDRESS(ROW(LCR!E1),COLUMN(LCR!E1),4), 1))</f>
        <v>Column E</v>
      </c>
      <c r="F53" s="567" t="str">
        <f>CONCATENATE("Column ", LEFT(ADDRESS(ROW(LCR!F1),COLUMN(LCR!F1),4), 1))</f>
        <v>Column F</v>
      </c>
      <c r="G53" s="1991" t="str">
        <f>CONCATENATE("Column ", LEFT(ADDRESS(ROW(LCR!G1),COLUMN(LCR!G1),4), 1))</f>
        <v>Column G</v>
      </c>
      <c r="H53" s="1174"/>
      <c r="I53" s="1174"/>
      <c r="J53" s="1174"/>
      <c r="K53" s="1174"/>
      <c r="L53" s="1174"/>
      <c r="M53" s="1174"/>
      <c r="N53" s="1174"/>
      <c r="O53" s="754"/>
    </row>
    <row r="54" spans="1:15" s="581" customFormat="1" ht="15" customHeight="1">
      <c r="A54" s="992"/>
      <c r="B54" s="87" t="s">
        <v>163</v>
      </c>
      <c r="C54" s="88" t="str">
        <f>LCR!B9</f>
        <v>Check: row 8 ≤ row 7</v>
      </c>
      <c r="D54" s="491" t="str">
        <f>LCR!D9</f>
        <v>Pass</v>
      </c>
      <c r="E54" s="486"/>
      <c r="F54" s="486"/>
      <c r="G54" s="492"/>
      <c r="H54" s="1174"/>
      <c r="I54" s="1174"/>
      <c r="J54" s="1174"/>
      <c r="K54" s="1174"/>
      <c r="L54" s="1174"/>
      <c r="M54" s="1174"/>
      <c r="N54" s="1174"/>
      <c r="O54" s="754"/>
    </row>
    <row r="55" spans="1:15" s="581" customFormat="1" ht="15" customHeight="1">
      <c r="A55" s="992"/>
      <c r="B55" s="414" t="s">
        <v>164</v>
      </c>
      <c r="C55" s="419" t="str">
        <f>LCR!B59</f>
        <v>Check: row 58 ≤ row 57</v>
      </c>
      <c r="D55" s="712" t="str">
        <f>LCR!D59</f>
        <v>Pass</v>
      </c>
      <c r="E55" s="157" t="str">
        <f>LCR!E59</f>
        <v>Pass</v>
      </c>
      <c r="F55" s="157" t="str">
        <f>LCR!F59</f>
        <v>Pass</v>
      </c>
      <c r="G55" s="347" t="str">
        <f>LCR!G59</f>
        <v>Pass</v>
      </c>
      <c r="H55" s="1174"/>
      <c r="I55" s="1174"/>
      <c r="J55" s="1174"/>
      <c r="K55" s="1174"/>
      <c r="L55" s="1174"/>
      <c r="M55" s="1174"/>
      <c r="N55" s="1174"/>
      <c r="O55" s="754"/>
    </row>
    <row r="56" spans="1:15" s="581" customFormat="1" ht="15" customHeight="1">
      <c r="A56" s="992"/>
      <c r="B56" s="414" t="s">
        <v>164</v>
      </c>
      <c r="C56" s="419" t="str">
        <f>LCR!B62</f>
        <v>Check: row 61 ≤ row 60</v>
      </c>
      <c r="D56" s="157" t="str">
        <f>LCR!D62</f>
        <v>Pass</v>
      </c>
      <c r="E56" s="157" t="str">
        <f>LCR!E62</f>
        <v>Pass</v>
      </c>
      <c r="F56" s="157" t="str">
        <f>LCR!F62</f>
        <v>Pass</v>
      </c>
      <c r="G56" s="347" t="str">
        <f>LCR!G62</f>
        <v>Pass</v>
      </c>
      <c r="H56" s="1174"/>
      <c r="I56" s="1174"/>
      <c r="J56" s="1174"/>
      <c r="K56" s="1174"/>
      <c r="L56" s="1174"/>
      <c r="M56" s="1174"/>
      <c r="N56" s="1174"/>
      <c r="O56" s="754"/>
    </row>
    <row r="57" spans="1:15" s="581" customFormat="1" ht="15" customHeight="1">
      <c r="A57" s="992"/>
      <c r="B57" s="414" t="s">
        <v>165</v>
      </c>
      <c r="C57" s="419" t="str">
        <f>LCR!B171</f>
        <v>Check: row 170 ≤ sum of rows 163 and 164</v>
      </c>
      <c r="D57" s="157" t="str">
        <f>LCR!D171</f>
        <v>Pass</v>
      </c>
      <c r="E57" s="284"/>
      <c r="F57" s="284"/>
      <c r="G57" s="484"/>
      <c r="H57" s="1174"/>
      <c r="I57" s="1174"/>
      <c r="J57" s="1174"/>
      <c r="K57" s="1174"/>
      <c r="L57" s="1174"/>
      <c r="M57" s="1174"/>
      <c r="N57" s="1174"/>
      <c r="O57" s="754"/>
    </row>
    <row r="58" spans="1:15" s="581" customFormat="1" ht="15" customHeight="1">
      <c r="A58" s="992"/>
      <c r="B58" s="414" t="s">
        <v>165</v>
      </c>
      <c r="C58" s="419" t="str">
        <f>LCR!B173</f>
        <v>Check: row 172 ≤ sum of rows 163 and 164</v>
      </c>
      <c r="D58" s="157" t="str">
        <f>LCR!D173</f>
        <v>Pass</v>
      </c>
      <c r="E58" s="284"/>
      <c r="F58" s="284"/>
      <c r="G58" s="484"/>
      <c r="H58" s="1174"/>
      <c r="I58" s="1174"/>
      <c r="J58" s="1174"/>
      <c r="K58" s="1174"/>
      <c r="L58" s="1174"/>
      <c r="M58" s="1174"/>
      <c r="N58" s="1174"/>
      <c r="O58" s="754"/>
    </row>
    <row r="59" spans="1:15" s="581" customFormat="1" ht="15" customHeight="1">
      <c r="A59" s="992"/>
      <c r="B59" s="414" t="s">
        <v>165</v>
      </c>
      <c r="C59" s="419" t="str">
        <f>LCR!B175</f>
        <v>Check: row 174 ≤ sum of rows 156 to 164</v>
      </c>
      <c r="D59" s="157" t="str">
        <f>LCR!D175</f>
        <v>Pass</v>
      </c>
      <c r="E59" s="284"/>
      <c r="F59" s="284"/>
      <c r="G59" s="484"/>
      <c r="H59" s="1174"/>
      <c r="I59" s="1174"/>
      <c r="J59" s="1174"/>
      <c r="K59" s="1174"/>
      <c r="L59" s="1174"/>
      <c r="M59" s="1174"/>
      <c r="N59" s="1174"/>
      <c r="O59" s="754"/>
    </row>
    <row r="60" spans="1:15" s="581" customFormat="1" ht="15" customHeight="1">
      <c r="A60" s="992"/>
      <c r="B60" s="414" t="s">
        <v>98</v>
      </c>
      <c r="C60" s="419" t="str">
        <f>LCR!B181</f>
        <v>Check: row 180 ≤ row 179</v>
      </c>
      <c r="D60" s="157" t="str">
        <f>LCR!D181</f>
        <v>Pass</v>
      </c>
      <c r="E60" s="157" t="str">
        <f>LCR!E181</f>
        <v>Pass</v>
      </c>
      <c r="F60" s="284"/>
      <c r="G60" s="484"/>
      <c r="H60" s="1174"/>
      <c r="I60" s="1174"/>
      <c r="J60" s="1174"/>
      <c r="K60" s="1174"/>
      <c r="L60" s="1174"/>
      <c r="M60" s="1174"/>
      <c r="N60" s="1174"/>
      <c r="O60" s="754"/>
    </row>
    <row r="61" spans="1:15" s="581" customFormat="1" ht="15" customHeight="1">
      <c r="A61" s="992"/>
      <c r="B61" s="414" t="s">
        <v>98</v>
      </c>
      <c r="C61" s="419" t="str">
        <f>LCR!B184</f>
        <v>Check: row 183 ≤ row 182</v>
      </c>
      <c r="D61" s="157" t="str">
        <f>LCR!D184</f>
        <v>Pass</v>
      </c>
      <c r="E61" s="157" t="str">
        <f>LCR!E184</f>
        <v>Pass</v>
      </c>
      <c r="F61" s="284"/>
      <c r="G61" s="484"/>
      <c r="H61" s="1174"/>
      <c r="I61" s="1174"/>
      <c r="J61" s="1174"/>
      <c r="K61" s="1174"/>
      <c r="L61" s="1174"/>
      <c r="M61" s="1174"/>
      <c r="N61" s="1174"/>
      <c r="O61" s="754"/>
    </row>
    <row r="62" spans="1:15" s="581" customFormat="1" ht="15" customHeight="1">
      <c r="A62" s="992"/>
      <c r="B62" s="414" t="s">
        <v>98</v>
      </c>
      <c r="C62" s="419" t="str">
        <f>LCR!B187</f>
        <v>Check: row 186 ≤ row 185</v>
      </c>
      <c r="D62" s="157" t="str">
        <f>LCR!D187</f>
        <v>Pass</v>
      </c>
      <c r="E62" s="157" t="str">
        <f>LCR!E187</f>
        <v>Pass</v>
      </c>
      <c r="F62" s="284"/>
      <c r="G62" s="484"/>
      <c r="H62" s="1174"/>
      <c r="I62" s="1174"/>
      <c r="J62" s="1174"/>
      <c r="K62" s="1174"/>
      <c r="L62" s="1174"/>
      <c r="M62" s="1174"/>
      <c r="N62" s="1174"/>
      <c r="O62" s="754"/>
    </row>
    <row r="63" spans="1:15" s="581" customFormat="1" ht="15" customHeight="1">
      <c r="A63" s="992"/>
      <c r="B63" s="414" t="s">
        <v>98</v>
      </c>
      <c r="C63" s="419" t="str">
        <f>LCR!B190</f>
        <v>Check: row 189 ≤ row 188</v>
      </c>
      <c r="D63" s="157" t="str">
        <f>LCR!D190</f>
        <v>Pass</v>
      </c>
      <c r="E63" s="157" t="str">
        <f>LCR!E190</f>
        <v>Pass</v>
      </c>
      <c r="F63" s="284"/>
      <c r="G63" s="484"/>
      <c r="H63" s="1174"/>
      <c r="I63" s="1174"/>
      <c r="J63" s="1174"/>
      <c r="K63" s="1174"/>
      <c r="L63" s="1174"/>
      <c r="M63" s="1174"/>
      <c r="N63" s="1174"/>
      <c r="O63" s="754"/>
    </row>
    <row r="64" spans="1:15" s="581" customFormat="1" ht="15" customHeight="1">
      <c r="A64" s="151"/>
      <c r="B64" s="414" t="s">
        <v>98</v>
      </c>
      <c r="C64" s="419" t="str">
        <f>LCR!B194</f>
        <v>Check: row 193 ≤ row 192</v>
      </c>
      <c r="D64" s="157" t="str">
        <f>LCR!D194</f>
        <v>Pass</v>
      </c>
      <c r="E64" s="157" t="str">
        <f>LCR!E194</f>
        <v>Pass</v>
      </c>
      <c r="F64" s="284"/>
      <c r="G64" s="484"/>
      <c r="H64" s="1199"/>
      <c r="I64" s="1199"/>
      <c r="J64" s="1199"/>
      <c r="K64" s="1199"/>
      <c r="L64" s="1199"/>
      <c r="M64" s="1199"/>
      <c r="N64" s="1199"/>
      <c r="O64" s="754"/>
    </row>
    <row r="65" spans="1:15" s="581" customFormat="1" ht="15" customHeight="1">
      <c r="A65" s="151"/>
      <c r="B65" s="414" t="s">
        <v>98</v>
      </c>
      <c r="C65" s="419" t="str">
        <f>LCR!B197</f>
        <v>Check: row 196 ≤ row 195</v>
      </c>
      <c r="D65" s="157" t="str">
        <f>LCR!D197</f>
        <v>Pass</v>
      </c>
      <c r="E65" s="157" t="str">
        <f>LCR!E197</f>
        <v>Pass</v>
      </c>
      <c r="F65" s="284"/>
      <c r="G65" s="484"/>
      <c r="H65" s="1199"/>
      <c r="I65" s="1199"/>
      <c r="J65" s="1199"/>
      <c r="K65" s="1199"/>
      <c r="L65" s="1199"/>
      <c r="M65" s="1199"/>
      <c r="N65" s="1199"/>
      <c r="O65" s="754"/>
    </row>
    <row r="66" spans="1:15" s="581" customFormat="1" ht="15" customHeight="1">
      <c r="A66" s="151"/>
      <c r="B66" s="414" t="s">
        <v>98</v>
      </c>
      <c r="C66" s="419" t="str">
        <f>LCR!B200</f>
        <v>Check: row 199 ≤ row 198</v>
      </c>
      <c r="D66" s="157" t="str">
        <f>LCR!D200</f>
        <v>Pass</v>
      </c>
      <c r="E66" s="157" t="str">
        <f>LCR!E200</f>
        <v>Pass</v>
      </c>
      <c r="F66" s="284"/>
      <c r="G66" s="484"/>
      <c r="H66" s="1199"/>
      <c r="I66" s="1199"/>
      <c r="J66" s="1199"/>
      <c r="K66" s="1199"/>
      <c r="L66" s="1199"/>
      <c r="M66" s="1199"/>
      <c r="N66" s="1199"/>
      <c r="O66" s="754"/>
    </row>
    <row r="67" spans="1:15" s="581" customFormat="1" ht="15" customHeight="1">
      <c r="A67" s="151"/>
      <c r="B67" s="414" t="s">
        <v>98</v>
      </c>
      <c r="C67" s="419" t="str">
        <f>LCR!B204</f>
        <v>Check: row 203 ≤ row 202</v>
      </c>
      <c r="D67" s="157" t="str">
        <f>LCR!D204</f>
        <v>Pass</v>
      </c>
      <c r="E67" s="157" t="str">
        <f>LCR!E204</f>
        <v>Pass</v>
      </c>
      <c r="F67" s="284"/>
      <c r="G67" s="484"/>
      <c r="H67" s="1199"/>
      <c r="I67" s="1199"/>
      <c r="J67" s="1199"/>
      <c r="K67" s="1199"/>
      <c r="L67" s="1199"/>
      <c r="M67" s="1199"/>
      <c r="N67" s="1199"/>
      <c r="O67" s="754"/>
    </row>
    <row r="68" spans="1:15" s="581" customFormat="1" ht="15" customHeight="1">
      <c r="A68" s="151"/>
      <c r="B68" s="414" t="s">
        <v>98</v>
      </c>
      <c r="C68" s="419" t="str">
        <f>LCR!B207</f>
        <v>Check: row 206 ≤ row 205</v>
      </c>
      <c r="D68" s="157" t="str">
        <f>LCR!D207</f>
        <v>Pass</v>
      </c>
      <c r="E68" s="157" t="str">
        <f>LCR!E207</f>
        <v>Pass</v>
      </c>
      <c r="F68" s="284"/>
      <c r="G68" s="484"/>
      <c r="H68" s="1199"/>
      <c r="I68" s="1199"/>
      <c r="J68" s="1199"/>
      <c r="K68" s="1199"/>
      <c r="L68" s="1199"/>
      <c r="M68" s="1199"/>
      <c r="N68" s="1199"/>
      <c r="O68" s="754"/>
    </row>
    <row r="69" spans="1:15" s="581" customFormat="1" ht="15" customHeight="1">
      <c r="A69" s="151"/>
      <c r="B69" s="414" t="s">
        <v>99</v>
      </c>
      <c r="C69" s="419" t="str">
        <f>LCR!B278</f>
        <v>Check: row 277 ≤ row 276</v>
      </c>
      <c r="D69" s="157" t="str">
        <f>LCR!D278</f>
        <v>Pass</v>
      </c>
      <c r="E69" s="157" t="str">
        <f>LCR!E278</f>
        <v>Pass</v>
      </c>
      <c r="F69" s="284"/>
      <c r="G69" s="484"/>
      <c r="H69" s="1199"/>
      <c r="I69" s="1199"/>
      <c r="J69" s="1199"/>
      <c r="K69" s="1199"/>
      <c r="L69" s="1199"/>
      <c r="M69" s="1199"/>
      <c r="N69" s="1199"/>
      <c r="O69" s="754"/>
    </row>
    <row r="70" spans="1:15" s="581" customFormat="1" ht="15" customHeight="1">
      <c r="A70" s="151"/>
      <c r="B70" s="414" t="s">
        <v>99</v>
      </c>
      <c r="C70" s="419" t="str">
        <f>LCR!B281</f>
        <v>Check: row 280 ≤ row 279</v>
      </c>
      <c r="D70" s="157" t="str">
        <f>LCR!D281</f>
        <v>Pass</v>
      </c>
      <c r="E70" s="157" t="str">
        <f>LCR!E281</f>
        <v>Pass</v>
      </c>
      <c r="F70" s="284"/>
      <c r="G70" s="484"/>
      <c r="H70" s="1199"/>
      <c r="I70" s="1199"/>
      <c r="J70" s="1199"/>
      <c r="K70" s="1199"/>
      <c r="L70" s="1199"/>
      <c r="M70" s="1199"/>
      <c r="N70" s="1199"/>
      <c r="O70" s="754"/>
    </row>
    <row r="71" spans="1:15" s="581" customFormat="1" ht="15" customHeight="1">
      <c r="A71" s="151"/>
      <c r="B71" s="414" t="s">
        <v>99</v>
      </c>
      <c r="C71" s="419" t="str">
        <f>LCR!B284</f>
        <v>Check: row 283 ≤ row 282</v>
      </c>
      <c r="D71" s="157" t="str">
        <f>LCR!D284</f>
        <v>Pass</v>
      </c>
      <c r="E71" s="157" t="str">
        <f>LCR!E284</f>
        <v>Pass</v>
      </c>
      <c r="F71" s="284"/>
      <c r="G71" s="484"/>
      <c r="H71" s="1199"/>
      <c r="I71" s="1199"/>
      <c r="J71" s="1199"/>
      <c r="K71" s="1199"/>
      <c r="L71" s="1199"/>
      <c r="M71" s="1199"/>
      <c r="N71" s="1199"/>
      <c r="O71" s="754"/>
    </row>
    <row r="72" spans="1:15" s="581" customFormat="1" ht="15" customHeight="1">
      <c r="A72" s="151"/>
      <c r="B72" s="414" t="s">
        <v>99</v>
      </c>
      <c r="C72" s="419" t="str">
        <f>LCR!B287</f>
        <v>Check: row 286 ≤ row 285</v>
      </c>
      <c r="D72" s="157" t="str">
        <f>LCR!D287</f>
        <v>Pass</v>
      </c>
      <c r="E72" s="157" t="str">
        <f>LCR!E287</f>
        <v>Pass</v>
      </c>
      <c r="F72" s="284"/>
      <c r="G72" s="484"/>
      <c r="H72" s="1199"/>
      <c r="I72" s="1199"/>
      <c r="J72" s="1199"/>
      <c r="K72" s="1199"/>
      <c r="L72" s="1199"/>
      <c r="M72" s="1199"/>
      <c r="N72" s="1199"/>
      <c r="O72" s="754"/>
    </row>
    <row r="73" spans="1:15" s="581" customFormat="1" ht="15" customHeight="1">
      <c r="A73" s="151"/>
      <c r="B73" s="414" t="s">
        <v>100</v>
      </c>
      <c r="C73" s="419" t="str">
        <f>LCR!B334</f>
        <v>Check: row 333 ≤ row 332</v>
      </c>
      <c r="D73" s="157" t="str">
        <f>LCR!D334</f>
        <v>Pass</v>
      </c>
      <c r="E73" s="157" t="str">
        <f>LCR!E334</f>
        <v>Pass</v>
      </c>
      <c r="F73" s="284"/>
      <c r="G73" s="484"/>
      <c r="H73" s="1199"/>
      <c r="I73" s="1199"/>
      <c r="J73" s="1199"/>
      <c r="K73" s="1199"/>
      <c r="L73" s="1199"/>
      <c r="M73" s="1199"/>
      <c r="N73" s="1199"/>
      <c r="O73" s="754"/>
    </row>
    <row r="74" spans="1:15" s="581" customFormat="1" ht="15" customHeight="1">
      <c r="A74" s="151"/>
      <c r="B74" s="414" t="s">
        <v>100</v>
      </c>
      <c r="C74" s="419" t="str">
        <f>LCR!B337</f>
        <v>Check: row 336 ≤ row 335</v>
      </c>
      <c r="D74" s="157" t="str">
        <f>LCR!D337</f>
        <v>Pass</v>
      </c>
      <c r="E74" s="157" t="str">
        <f>LCR!E337</f>
        <v>Pass</v>
      </c>
      <c r="F74" s="284"/>
      <c r="G74" s="484"/>
      <c r="H74" s="1199"/>
      <c r="I74" s="1199"/>
      <c r="J74" s="1199"/>
      <c r="K74" s="1199"/>
      <c r="L74" s="1199"/>
      <c r="M74" s="1199"/>
      <c r="N74" s="1199"/>
      <c r="O74" s="754"/>
    </row>
    <row r="75" spans="1:15" s="581" customFormat="1" ht="15" customHeight="1">
      <c r="A75" s="151"/>
      <c r="B75" s="414" t="s">
        <v>100</v>
      </c>
      <c r="C75" s="419" t="str">
        <f>LCR!B340</f>
        <v>Check: row 339 ≤ row 338</v>
      </c>
      <c r="D75" s="157" t="str">
        <f>LCR!D340</f>
        <v>Pass</v>
      </c>
      <c r="E75" s="157" t="str">
        <f>LCR!E340</f>
        <v>Pass</v>
      </c>
      <c r="F75" s="284"/>
      <c r="G75" s="484"/>
      <c r="H75" s="1199"/>
      <c r="I75" s="1199"/>
      <c r="J75" s="1199"/>
      <c r="K75" s="1199"/>
      <c r="L75" s="1199"/>
      <c r="M75" s="1199"/>
      <c r="N75" s="1199"/>
      <c r="O75" s="754"/>
    </row>
    <row r="76" spans="1:15" s="581" customFormat="1" ht="15" customHeight="1">
      <c r="A76" s="151"/>
      <c r="B76" s="414" t="s">
        <v>100</v>
      </c>
      <c r="C76" s="419" t="str">
        <f>LCR!B343</f>
        <v>Check: row 342 ≤ row 341</v>
      </c>
      <c r="D76" s="157" t="str">
        <f>LCR!D343</f>
        <v>Pass</v>
      </c>
      <c r="E76" s="157" t="str">
        <f>LCR!E343</f>
        <v>Pass</v>
      </c>
      <c r="F76" s="284"/>
      <c r="G76" s="484"/>
      <c r="H76" s="1199"/>
      <c r="I76" s="1199"/>
      <c r="J76" s="1199"/>
      <c r="K76" s="1199"/>
      <c r="L76" s="1199"/>
      <c r="M76" s="1199"/>
      <c r="N76" s="1199"/>
      <c r="O76" s="754"/>
    </row>
    <row r="77" spans="1:15" s="581" customFormat="1" ht="15" customHeight="1">
      <c r="A77" s="151"/>
      <c r="B77" s="414" t="s">
        <v>100</v>
      </c>
      <c r="C77" s="419" t="str">
        <f>LCR!B346</f>
        <v>Check: row 345 ≤ row 344</v>
      </c>
      <c r="D77" s="157" t="str">
        <f>LCR!D346</f>
        <v>Pass</v>
      </c>
      <c r="E77" s="157" t="str">
        <f>LCR!E346</f>
        <v>Pass</v>
      </c>
      <c r="F77" s="284"/>
      <c r="G77" s="484"/>
      <c r="H77" s="1199"/>
      <c r="I77" s="1199"/>
      <c r="J77" s="1199"/>
      <c r="K77" s="1199"/>
      <c r="L77" s="1199"/>
      <c r="M77" s="1199"/>
      <c r="N77" s="1199"/>
      <c r="O77" s="754"/>
    </row>
    <row r="78" spans="1:15" s="581" customFormat="1" ht="15" customHeight="1">
      <c r="A78" s="151"/>
      <c r="B78" s="414" t="s">
        <v>100</v>
      </c>
      <c r="C78" s="419" t="str">
        <f>LCR!B349</f>
        <v>Check: row 348 ≤ row 347</v>
      </c>
      <c r="D78" s="157" t="str">
        <f>LCR!D349</f>
        <v>Pass</v>
      </c>
      <c r="E78" s="157" t="str">
        <f>LCR!E349</f>
        <v>Pass</v>
      </c>
      <c r="F78" s="284"/>
      <c r="G78" s="484"/>
      <c r="H78" s="1199"/>
      <c r="I78" s="1199"/>
      <c r="J78" s="1199"/>
      <c r="K78" s="1199"/>
      <c r="L78" s="1199"/>
      <c r="M78" s="1199"/>
      <c r="N78" s="1199"/>
      <c r="O78" s="754"/>
    </row>
    <row r="79" spans="1:15" s="581" customFormat="1" ht="15" customHeight="1">
      <c r="A79" s="151"/>
      <c r="B79" s="414" t="s">
        <v>100</v>
      </c>
      <c r="C79" s="419" t="str">
        <f>LCR!B352</f>
        <v>Check: row 351 ≤ row 350</v>
      </c>
      <c r="D79" s="157" t="str">
        <f>LCR!D352</f>
        <v>Pass</v>
      </c>
      <c r="E79" s="157" t="str">
        <f>LCR!E352</f>
        <v>Pass</v>
      </c>
      <c r="F79" s="284"/>
      <c r="G79" s="484"/>
      <c r="H79" s="1199"/>
      <c r="I79" s="1199"/>
      <c r="J79" s="1199"/>
      <c r="K79" s="1199"/>
      <c r="L79" s="1199"/>
      <c r="M79" s="1199"/>
      <c r="N79" s="1199"/>
      <c r="O79" s="754"/>
    </row>
    <row r="80" spans="1:15" s="581" customFormat="1" ht="15" customHeight="1">
      <c r="A80" s="151"/>
      <c r="B80" s="414" t="s">
        <v>100</v>
      </c>
      <c r="C80" s="419" t="str">
        <f>LCR!B355</f>
        <v>Check: row 354 ≤ row 353</v>
      </c>
      <c r="D80" s="157" t="str">
        <f>LCR!D355</f>
        <v>Pass</v>
      </c>
      <c r="E80" s="157" t="str">
        <f>LCR!E355</f>
        <v>Pass</v>
      </c>
      <c r="F80" s="284"/>
      <c r="G80" s="484"/>
      <c r="H80" s="1199"/>
      <c r="I80" s="1199"/>
      <c r="J80" s="1199"/>
      <c r="K80" s="1199"/>
      <c r="L80" s="1199"/>
      <c r="M80" s="1199"/>
      <c r="N80" s="1199"/>
      <c r="O80" s="754"/>
    </row>
    <row r="81" spans="1:15" s="581" customFormat="1" ht="15" customHeight="1">
      <c r="A81" s="151"/>
      <c r="B81" s="414" t="s">
        <v>100</v>
      </c>
      <c r="C81" s="419" t="str">
        <f>LCR!B358</f>
        <v>Check: row 357 ≤ row 356</v>
      </c>
      <c r="D81" s="157" t="str">
        <f>LCR!D358</f>
        <v>Pass</v>
      </c>
      <c r="E81" s="157" t="str">
        <f>LCR!E358</f>
        <v>Pass</v>
      </c>
      <c r="F81" s="284"/>
      <c r="G81" s="484"/>
      <c r="H81" s="1199"/>
      <c r="I81" s="1199"/>
      <c r="J81" s="1199"/>
      <c r="K81" s="1199"/>
      <c r="L81" s="1199"/>
      <c r="M81" s="1199"/>
      <c r="N81" s="1199"/>
      <c r="O81" s="754"/>
    </row>
    <row r="82" spans="1:15" s="581" customFormat="1" ht="15" customHeight="1">
      <c r="A82" s="151"/>
      <c r="B82" s="414" t="s">
        <v>100</v>
      </c>
      <c r="C82" s="419" t="str">
        <f>LCR!B361</f>
        <v>Check: row 360 ≤ row 359</v>
      </c>
      <c r="D82" s="157" t="str">
        <f>LCR!D361</f>
        <v>Pass</v>
      </c>
      <c r="E82" s="157" t="str">
        <f>LCR!E361</f>
        <v>Pass</v>
      </c>
      <c r="F82" s="284"/>
      <c r="G82" s="484"/>
      <c r="H82" s="1199"/>
      <c r="I82" s="1199"/>
      <c r="J82" s="1199"/>
      <c r="K82" s="1199"/>
      <c r="L82" s="1199"/>
      <c r="M82" s="1199"/>
      <c r="N82" s="1199"/>
      <c r="O82" s="754"/>
    </row>
    <row r="83" spans="1:15" s="581" customFormat="1" ht="15" customHeight="1">
      <c r="A83" s="151"/>
      <c r="B83" s="414" t="s">
        <v>100</v>
      </c>
      <c r="C83" s="419" t="str">
        <f>LCR!B364</f>
        <v>Check: row 363 ≤ row 362</v>
      </c>
      <c r="D83" s="157" t="str">
        <f>LCR!D364</f>
        <v>Pass</v>
      </c>
      <c r="E83" s="157" t="str">
        <f>LCR!E364</f>
        <v>Pass</v>
      </c>
      <c r="F83" s="284"/>
      <c r="G83" s="484"/>
      <c r="H83" s="1199"/>
      <c r="I83" s="1199"/>
      <c r="J83" s="1199"/>
      <c r="K83" s="1199"/>
      <c r="L83" s="1199"/>
      <c r="M83" s="1199"/>
      <c r="N83" s="1199"/>
      <c r="O83" s="754"/>
    </row>
    <row r="84" spans="1:15" s="581" customFormat="1" ht="15" customHeight="1">
      <c r="A84" s="151"/>
      <c r="B84" s="414" t="s">
        <v>100</v>
      </c>
      <c r="C84" s="419" t="str">
        <f>LCR!B367</f>
        <v>Check: row 366 ≤ row 365</v>
      </c>
      <c r="D84" s="157" t="str">
        <f>LCR!D367</f>
        <v>Pass</v>
      </c>
      <c r="E84" s="157" t="str">
        <f>LCR!E367</f>
        <v>Pass</v>
      </c>
      <c r="F84" s="284"/>
      <c r="G84" s="484"/>
      <c r="H84" s="1199"/>
      <c r="I84" s="1199"/>
      <c r="J84" s="1199"/>
      <c r="K84" s="1199"/>
      <c r="L84" s="1199"/>
      <c r="M84" s="1199"/>
      <c r="N84" s="1199"/>
      <c r="O84" s="754"/>
    </row>
    <row r="85" spans="1:15" s="581" customFormat="1" ht="15" customHeight="1">
      <c r="A85" s="151"/>
      <c r="B85" s="414" t="s">
        <v>100</v>
      </c>
      <c r="C85" s="419" t="str">
        <f>LCR!B370</f>
        <v>Check: row 369 ≤ row 368</v>
      </c>
      <c r="D85" s="157" t="str">
        <f>LCR!D370</f>
        <v>Pass</v>
      </c>
      <c r="E85" s="157" t="str">
        <f>LCR!E370</f>
        <v>Pass</v>
      </c>
      <c r="F85" s="284"/>
      <c r="G85" s="484"/>
      <c r="H85" s="1199"/>
      <c r="I85" s="1199"/>
      <c r="J85" s="1199"/>
      <c r="K85" s="1199"/>
      <c r="L85" s="1199"/>
      <c r="M85" s="1199"/>
      <c r="N85" s="1199"/>
      <c r="O85" s="754"/>
    </row>
    <row r="86" spans="1:15" s="581" customFormat="1" ht="15" customHeight="1">
      <c r="A86" s="151"/>
      <c r="B86" s="414" t="s">
        <v>100</v>
      </c>
      <c r="C86" s="419" t="str">
        <f>LCR!B373</f>
        <v>Check: row 372 ≤ row 371</v>
      </c>
      <c r="D86" s="157" t="str">
        <f>LCR!D373</f>
        <v>Pass</v>
      </c>
      <c r="E86" s="157" t="str">
        <f>LCR!E373</f>
        <v>Pass</v>
      </c>
      <c r="F86" s="284"/>
      <c r="G86" s="484"/>
      <c r="H86" s="1199"/>
      <c r="I86" s="1199"/>
      <c r="J86" s="1199"/>
      <c r="K86" s="1199"/>
      <c r="L86" s="1199"/>
      <c r="M86" s="1199"/>
      <c r="N86" s="1199"/>
      <c r="O86" s="754"/>
    </row>
    <row r="87" spans="1:15" s="581" customFormat="1" ht="15" customHeight="1">
      <c r="A87" s="151"/>
      <c r="B87" s="414" t="s">
        <v>100</v>
      </c>
      <c r="C87" s="419" t="str">
        <f>LCR!B376</f>
        <v>Check: row 375 ≤ row 374</v>
      </c>
      <c r="D87" s="157" t="str">
        <f>LCR!D376</f>
        <v>Pass</v>
      </c>
      <c r="E87" s="157" t="str">
        <f>LCR!E376</f>
        <v>Pass</v>
      </c>
      <c r="F87" s="284"/>
      <c r="G87" s="484"/>
      <c r="H87" s="1199"/>
      <c r="I87" s="1199"/>
      <c r="J87" s="1199"/>
      <c r="K87" s="1199"/>
      <c r="L87" s="1199"/>
      <c r="M87" s="1199"/>
      <c r="N87" s="1199"/>
      <c r="O87" s="754"/>
    </row>
    <row r="88" spans="1:15" s="581" customFormat="1" ht="15" customHeight="1">
      <c r="A88" s="151"/>
      <c r="B88" s="414" t="s">
        <v>100</v>
      </c>
      <c r="C88" s="419" t="str">
        <f>LCR!B379</f>
        <v>Check: row 378 ≤ row 377</v>
      </c>
      <c r="D88" s="157" t="str">
        <f>LCR!D379</f>
        <v>Pass</v>
      </c>
      <c r="E88" s="157" t="str">
        <f>LCR!E379</f>
        <v>Pass</v>
      </c>
      <c r="F88" s="284"/>
      <c r="G88" s="484"/>
      <c r="H88" s="1199"/>
      <c r="I88" s="1199"/>
      <c r="J88" s="1199"/>
      <c r="K88" s="1199"/>
      <c r="L88" s="1199"/>
      <c r="M88" s="1199"/>
      <c r="N88" s="1199"/>
      <c r="O88" s="754"/>
    </row>
    <row r="89" spans="1:15" s="581" customFormat="1" ht="15" customHeight="1">
      <c r="A89" s="151"/>
      <c r="B89" s="414" t="s">
        <v>100</v>
      </c>
      <c r="C89" s="419" t="str">
        <f>LCR!B382</f>
        <v>Check: row 381 ≤ row 380</v>
      </c>
      <c r="D89" s="157" t="str">
        <f>LCR!D382</f>
        <v>Pass</v>
      </c>
      <c r="E89" s="157" t="str">
        <f>LCR!E382</f>
        <v>Pass</v>
      </c>
      <c r="F89" s="284"/>
      <c r="G89" s="484"/>
      <c r="H89" s="1199"/>
      <c r="I89" s="1199"/>
      <c r="J89" s="1199"/>
      <c r="K89" s="1199"/>
      <c r="L89" s="1199"/>
      <c r="M89" s="1199"/>
      <c r="N89" s="1199"/>
      <c r="O89" s="754"/>
    </row>
    <row r="90" spans="1:15" s="581" customFormat="1" ht="15" customHeight="1">
      <c r="A90" s="151"/>
      <c r="B90" s="414" t="s">
        <v>100</v>
      </c>
      <c r="C90" s="419" t="str">
        <f>LCR!B385</f>
        <v>Check: row 384 ≤ row 383</v>
      </c>
      <c r="D90" s="157" t="str">
        <f>LCR!D385</f>
        <v>Pass</v>
      </c>
      <c r="E90" s="157" t="str">
        <f>LCR!E385</f>
        <v>Pass</v>
      </c>
      <c r="F90" s="284"/>
      <c r="G90" s="484"/>
      <c r="H90" s="1199"/>
      <c r="I90" s="1199"/>
      <c r="J90" s="1199"/>
      <c r="K90" s="1199"/>
      <c r="L90" s="1199"/>
      <c r="M90" s="1199"/>
      <c r="N90" s="1199"/>
      <c r="O90" s="754"/>
    </row>
    <row r="91" spans="1:15" s="581" customFormat="1" ht="15" customHeight="1">
      <c r="A91" s="151"/>
      <c r="B91" s="414" t="s">
        <v>100</v>
      </c>
      <c r="C91" s="419" t="str">
        <f>LCR!B388</f>
        <v>Check: row 387 ≤ row 386</v>
      </c>
      <c r="D91" s="157" t="str">
        <f>LCR!D388</f>
        <v>Pass</v>
      </c>
      <c r="E91" s="157" t="str">
        <f>LCR!E388</f>
        <v>Pass</v>
      </c>
      <c r="F91" s="284"/>
      <c r="G91" s="484"/>
      <c r="H91" s="1199"/>
      <c r="I91" s="1199"/>
      <c r="J91" s="1199"/>
      <c r="K91" s="1199"/>
      <c r="L91" s="1199"/>
      <c r="M91" s="1199"/>
      <c r="N91" s="1199"/>
      <c r="O91" s="754"/>
    </row>
    <row r="92" spans="1:15" s="581" customFormat="1" ht="15" customHeight="1">
      <c r="A92" s="151"/>
      <c r="B92" s="414" t="s">
        <v>100</v>
      </c>
      <c r="C92" s="419" t="str">
        <f>LCR!B391</f>
        <v>Check: row 390 ≤ row 389</v>
      </c>
      <c r="D92" s="157" t="str">
        <f>LCR!D391</f>
        <v>Pass</v>
      </c>
      <c r="E92" s="157" t="str">
        <f>LCR!E391</f>
        <v>Pass</v>
      </c>
      <c r="F92" s="284"/>
      <c r="G92" s="484"/>
      <c r="H92" s="1199"/>
      <c r="I92" s="1199"/>
      <c r="J92" s="1199"/>
      <c r="K92" s="1199"/>
      <c r="L92" s="1199"/>
      <c r="M92" s="1199"/>
      <c r="N92" s="1199"/>
      <c r="O92" s="754"/>
    </row>
    <row r="93" spans="1:15" s="581" customFormat="1" ht="15" customHeight="1">
      <c r="A93" s="151"/>
      <c r="B93" s="414" t="s">
        <v>100</v>
      </c>
      <c r="C93" s="419" t="str">
        <f>LCR!B394</f>
        <v>Check: row 393 ≤ row 392</v>
      </c>
      <c r="D93" s="157" t="str">
        <f>LCR!D394</f>
        <v>Pass</v>
      </c>
      <c r="E93" s="157" t="str">
        <f>LCR!E394</f>
        <v>Pass</v>
      </c>
      <c r="F93" s="284"/>
      <c r="G93" s="484"/>
      <c r="H93" s="1199"/>
      <c r="I93" s="1199"/>
      <c r="J93" s="1199"/>
      <c r="K93" s="1199"/>
      <c r="L93" s="1199"/>
      <c r="M93" s="1199"/>
      <c r="N93" s="1199"/>
      <c r="O93" s="754"/>
    </row>
    <row r="94" spans="1:15" s="581" customFormat="1" ht="15" customHeight="1">
      <c r="A94" s="151"/>
      <c r="B94" s="414" t="s">
        <v>100</v>
      </c>
      <c r="C94" s="419" t="str">
        <f>LCR!B397</f>
        <v>Check: row 396 ≤ row 395</v>
      </c>
      <c r="D94" s="157" t="str">
        <f>LCR!D397</f>
        <v>Pass</v>
      </c>
      <c r="E94" s="157" t="str">
        <f>LCR!E397</f>
        <v>Pass</v>
      </c>
      <c r="F94" s="284"/>
      <c r="G94" s="484"/>
      <c r="H94" s="1199"/>
      <c r="I94" s="1199"/>
      <c r="J94" s="1199"/>
      <c r="K94" s="1199"/>
      <c r="L94" s="1199"/>
      <c r="M94" s="1199"/>
      <c r="N94" s="1199"/>
      <c r="O94" s="754"/>
    </row>
    <row r="95" spans="1:15" s="581" customFormat="1" ht="15" customHeight="1">
      <c r="A95" s="151"/>
      <c r="B95" s="414" t="s">
        <v>100</v>
      </c>
      <c r="C95" s="419" t="str">
        <f>LCR!B400</f>
        <v>Check: row 399 ≤ row 398</v>
      </c>
      <c r="D95" s="157" t="str">
        <f>LCR!D400</f>
        <v>Pass</v>
      </c>
      <c r="E95" s="157" t="str">
        <f>LCR!E400</f>
        <v>Pass</v>
      </c>
      <c r="F95" s="284"/>
      <c r="G95" s="484"/>
      <c r="H95" s="1199"/>
      <c r="I95" s="1199"/>
      <c r="J95" s="1199"/>
      <c r="K95" s="1199"/>
      <c r="L95" s="1199"/>
      <c r="M95" s="1199"/>
      <c r="N95" s="1199"/>
      <c r="O95" s="754"/>
    </row>
    <row r="96" spans="1:15" s="581" customFormat="1" ht="15" customHeight="1">
      <c r="A96" s="151"/>
      <c r="B96" s="58" t="s">
        <v>100</v>
      </c>
      <c r="C96" s="482" t="str">
        <f>LCR!B403</f>
        <v>Check: row 402 ≤ row 401</v>
      </c>
      <c r="D96" s="189" t="str">
        <f>LCR!D403</f>
        <v>Pass</v>
      </c>
      <c r="E96" s="189" t="str">
        <f>LCR!E403</f>
        <v>Pass</v>
      </c>
      <c r="F96" s="285"/>
      <c r="G96" s="1100"/>
      <c r="H96" s="1199"/>
      <c r="I96" s="1199"/>
      <c r="J96" s="1199"/>
      <c r="K96" s="1199"/>
      <c r="L96" s="1199"/>
      <c r="M96" s="1199"/>
      <c r="N96" s="1199"/>
      <c r="O96" s="754"/>
    </row>
    <row r="97" spans="1:16376" s="581" customFormat="1" ht="15" customHeight="1">
      <c r="A97" s="992"/>
      <c r="B97" s="1174"/>
      <c r="C97" s="1174"/>
      <c r="D97" s="1174"/>
      <c r="E97" s="1174"/>
      <c r="F97" s="1174"/>
      <c r="G97" s="1174"/>
      <c r="H97" s="1174"/>
      <c r="I97" s="1174"/>
      <c r="J97" s="1174"/>
      <c r="K97" s="1174"/>
      <c r="L97" s="2053"/>
      <c r="M97" s="2053"/>
      <c r="N97" s="2053"/>
      <c r="O97" s="754"/>
    </row>
    <row r="98" spans="1:16376" s="581" customFormat="1" ht="30" customHeight="1">
      <c r="A98" s="2048" t="s">
        <v>1875</v>
      </c>
      <c r="B98" s="2049"/>
      <c r="C98" s="2049"/>
      <c r="D98" s="2049"/>
      <c r="E98" s="2049"/>
      <c r="F98" s="2049"/>
      <c r="G98" s="2049"/>
      <c r="H98" s="2049"/>
      <c r="I98" s="2049"/>
      <c r="J98" s="2049"/>
      <c r="K98" s="2049"/>
      <c r="L98" s="2049"/>
      <c r="M98" s="2049"/>
      <c r="N98" s="2049"/>
      <c r="O98" s="2057"/>
      <c r="P98" s="2049"/>
      <c r="Q98" s="2049"/>
      <c r="R98" s="2049"/>
      <c r="S98" s="2049"/>
      <c r="T98" s="2049"/>
      <c r="U98" s="2049"/>
      <c r="V98" s="2049"/>
      <c r="W98" s="2049"/>
      <c r="X98" s="2049"/>
      <c r="Y98" s="2049"/>
      <c r="Z98" s="2049"/>
      <c r="AA98" s="2049"/>
      <c r="AB98" s="2049"/>
      <c r="AC98" s="2049"/>
      <c r="AD98" s="2049"/>
      <c r="AE98" s="2049"/>
      <c r="AF98" s="2049"/>
      <c r="AG98" s="2049"/>
      <c r="AH98" s="2049"/>
      <c r="AI98" s="2049"/>
      <c r="AJ98" s="2049"/>
      <c r="AK98" s="2049"/>
      <c r="AL98" s="2049"/>
      <c r="AM98" s="2049"/>
      <c r="AN98" s="2049"/>
      <c r="AO98" s="2049"/>
      <c r="AP98" s="2049"/>
      <c r="AQ98" s="2049"/>
      <c r="AR98" s="2049"/>
      <c r="AS98" s="2049"/>
      <c r="AT98" s="2049"/>
      <c r="AU98" s="2049"/>
      <c r="AV98" s="2049"/>
      <c r="AW98" s="2049"/>
      <c r="AX98" s="2049"/>
      <c r="AY98" s="2049"/>
      <c r="AZ98" s="2049"/>
      <c r="BA98" s="2049"/>
      <c r="BB98" s="2049"/>
      <c r="BC98" s="2049"/>
      <c r="BD98" s="2049"/>
      <c r="BE98" s="2049"/>
      <c r="BF98" s="2049"/>
      <c r="BG98" s="2049"/>
      <c r="BH98" s="2049"/>
      <c r="BI98" s="2049"/>
      <c r="BJ98" s="2049"/>
      <c r="BK98" s="2049"/>
      <c r="BL98" s="2049"/>
      <c r="BM98" s="2049"/>
      <c r="BN98" s="2049"/>
      <c r="BO98" s="2049"/>
      <c r="BP98" s="2049"/>
      <c r="BQ98" s="2049"/>
      <c r="BR98" s="2049"/>
      <c r="BS98" s="2049"/>
      <c r="BT98" s="2049"/>
      <c r="BU98" s="2049"/>
      <c r="BV98" s="2049"/>
      <c r="BW98" s="2049"/>
      <c r="BX98" s="2049"/>
      <c r="BY98" s="2049"/>
      <c r="BZ98" s="2049"/>
      <c r="CA98" s="2049"/>
      <c r="CB98" s="2049"/>
      <c r="CC98" s="2049"/>
      <c r="CD98" s="2049"/>
      <c r="CE98" s="2049"/>
      <c r="CF98" s="2049"/>
      <c r="CG98" s="2049"/>
      <c r="CH98" s="2049"/>
      <c r="CI98" s="2049"/>
      <c r="CJ98" s="2049"/>
      <c r="CK98" s="2049"/>
      <c r="CL98" s="2049"/>
      <c r="CM98" s="2049"/>
      <c r="CN98" s="2049"/>
      <c r="CO98" s="2049"/>
      <c r="CP98" s="2049"/>
      <c r="CQ98" s="2049"/>
      <c r="CR98" s="2049"/>
      <c r="CS98" s="2049"/>
      <c r="CT98" s="2049"/>
      <c r="CU98" s="2049"/>
      <c r="CV98" s="2049"/>
      <c r="CW98" s="2049"/>
      <c r="CX98" s="2049"/>
      <c r="CY98" s="2049"/>
      <c r="CZ98" s="2049"/>
      <c r="DA98" s="2049"/>
      <c r="DB98" s="2049"/>
      <c r="DC98" s="2049"/>
      <c r="DD98" s="2049"/>
      <c r="DE98" s="2049"/>
      <c r="DF98" s="2049"/>
      <c r="DG98" s="2049"/>
      <c r="DH98" s="2049"/>
      <c r="DI98" s="2049"/>
      <c r="DJ98" s="2049"/>
      <c r="DK98" s="2049"/>
      <c r="DL98" s="2049"/>
      <c r="DM98" s="2049"/>
      <c r="DN98" s="2049"/>
      <c r="DO98" s="2049"/>
      <c r="DP98" s="2049"/>
      <c r="DQ98" s="2049"/>
      <c r="DR98" s="2049"/>
      <c r="DS98" s="2049"/>
      <c r="DT98" s="2049"/>
      <c r="DU98" s="2049"/>
      <c r="DV98" s="2049"/>
      <c r="DW98" s="2049"/>
      <c r="DX98" s="2049"/>
      <c r="DY98" s="2049"/>
      <c r="DZ98" s="2049"/>
      <c r="EA98" s="2049"/>
      <c r="EB98" s="2049"/>
      <c r="EC98" s="2049"/>
      <c r="ED98" s="2049"/>
      <c r="EE98" s="2049"/>
      <c r="EF98" s="2049"/>
      <c r="EG98" s="2049"/>
      <c r="EH98" s="2049"/>
      <c r="EI98" s="2049"/>
      <c r="EJ98" s="2049"/>
      <c r="EK98" s="2049"/>
      <c r="EL98" s="2049"/>
      <c r="EM98" s="2049"/>
      <c r="EN98" s="2049"/>
      <c r="EO98" s="2049"/>
      <c r="EP98" s="2049"/>
      <c r="EQ98" s="2049"/>
      <c r="ER98" s="2049"/>
      <c r="ES98" s="2049"/>
      <c r="ET98" s="2049"/>
      <c r="EU98" s="2049"/>
      <c r="EV98" s="2049"/>
      <c r="EW98" s="2049"/>
      <c r="EX98" s="2049"/>
      <c r="EY98" s="2049"/>
      <c r="EZ98" s="2049"/>
      <c r="FA98" s="2049"/>
      <c r="FB98" s="2049"/>
      <c r="FC98" s="2049"/>
      <c r="FD98" s="2049"/>
      <c r="FE98" s="2049"/>
      <c r="FF98" s="2049"/>
      <c r="FG98" s="2049"/>
      <c r="FH98" s="2049"/>
      <c r="FI98" s="2049"/>
      <c r="FJ98" s="2049"/>
      <c r="FK98" s="2049"/>
      <c r="FL98" s="2049"/>
      <c r="FM98" s="2049"/>
      <c r="FN98" s="2049"/>
      <c r="FO98" s="2049"/>
      <c r="FP98" s="2049"/>
      <c r="FQ98" s="2049"/>
      <c r="FR98" s="2049"/>
      <c r="FS98" s="2049"/>
      <c r="FT98" s="2049"/>
      <c r="FU98" s="2049"/>
      <c r="FV98" s="2049"/>
      <c r="FW98" s="2049"/>
      <c r="FX98" s="2049"/>
      <c r="FY98" s="2049"/>
      <c r="FZ98" s="2049"/>
      <c r="GA98" s="2049"/>
      <c r="GB98" s="2049"/>
      <c r="GC98" s="2049"/>
      <c r="GD98" s="2049"/>
      <c r="GE98" s="2049"/>
      <c r="GF98" s="2049"/>
      <c r="GG98" s="2049"/>
      <c r="GH98" s="2049"/>
      <c r="GI98" s="2049"/>
      <c r="GJ98" s="2049"/>
      <c r="GK98" s="2049"/>
      <c r="GL98" s="2049"/>
      <c r="GM98" s="2049"/>
      <c r="GN98" s="2049"/>
      <c r="GO98" s="2049"/>
      <c r="GP98" s="2049"/>
      <c r="GQ98" s="2049"/>
      <c r="GR98" s="2049"/>
      <c r="GS98" s="2049"/>
      <c r="GT98" s="2049"/>
      <c r="GU98" s="2049"/>
      <c r="GV98" s="2049"/>
      <c r="GW98" s="2049"/>
      <c r="GX98" s="2049"/>
      <c r="GY98" s="2049"/>
      <c r="GZ98" s="2049"/>
      <c r="HA98" s="2049"/>
      <c r="HB98" s="2049"/>
      <c r="HC98" s="2049"/>
      <c r="HD98" s="2049"/>
      <c r="HE98" s="2049"/>
      <c r="HF98" s="2049"/>
      <c r="HG98" s="2049"/>
      <c r="HH98" s="2049"/>
      <c r="HI98" s="2049"/>
      <c r="HJ98" s="2049"/>
      <c r="HK98" s="2049"/>
      <c r="HL98" s="2049"/>
      <c r="HM98" s="2049"/>
      <c r="HN98" s="2049"/>
      <c r="HO98" s="2049"/>
      <c r="HP98" s="2049"/>
      <c r="HQ98" s="2049"/>
      <c r="HR98" s="2049"/>
      <c r="HS98" s="2049"/>
      <c r="HT98" s="2049"/>
      <c r="HU98" s="2049"/>
      <c r="HV98" s="2049"/>
      <c r="HW98" s="2049"/>
      <c r="HX98" s="2049"/>
      <c r="HY98" s="2049"/>
      <c r="HZ98" s="2049"/>
      <c r="IA98" s="2049"/>
      <c r="IB98" s="2049"/>
      <c r="IC98" s="2049"/>
      <c r="ID98" s="2049"/>
      <c r="IE98" s="2049"/>
      <c r="IF98" s="2049"/>
      <c r="IG98" s="2049"/>
      <c r="IH98" s="2049"/>
      <c r="II98" s="2049"/>
      <c r="IJ98" s="2049"/>
      <c r="IK98" s="2049"/>
      <c r="IL98" s="2049"/>
      <c r="IM98" s="2049"/>
      <c r="IN98" s="2049"/>
      <c r="IO98" s="2049"/>
      <c r="IP98" s="2049"/>
      <c r="IQ98" s="2049"/>
      <c r="IR98" s="2049"/>
      <c r="IS98" s="2049"/>
      <c r="IT98" s="2049"/>
      <c r="IU98" s="2049"/>
      <c r="IV98" s="2049"/>
      <c r="IW98" s="2049"/>
      <c r="IX98" s="2049"/>
      <c r="IY98" s="2049"/>
      <c r="IZ98" s="2049"/>
      <c r="JA98" s="2049"/>
      <c r="JB98" s="2049"/>
      <c r="JC98" s="2049"/>
      <c r="JD98" s="2049"/>
      <c r="JE98" s="2049"/>
      <c r="JF98" s="2049"/>
      <c r="JG98" s="2049"/>
      <c r="JH98" s="2049"/>
      <c r="JI98" s="2049"/>
      <c r="JJ98" s="2049"/>
      <c r="JK98" s="2049"/>
      <c r="JL98" s="2049"/>
      <c r="JM98" s="2049"/>
      <c r="JN98" s="2049"/>
      <c r="JO98" s="2049"/>
      <c r="JP98" s="2049"/>
      <c r="JQ98" s="2049"/>
      <c r="JR98" s="2049"/>
      <c r="JS98" s="2049"/>
      <c r="JT98" s="2049"/>
      <c r="JU98" s="2049"/>
      <c r="JV98" s="2049"/>
      <c r="JW98" s="2049"/>
      <c r="JX98" s="2049"/>
      <c r="JY98" s="2049"/>
      <c r="JZ98" s="2049"/>
      <c r="KA98" s="2049"/>
      <c r="KB98" s="2049"/>
      <c r="KC98" s="2049"/>
      <c r="KD98" s="2049"/>
      <c r="KE98" s="2049"/>
      <c r="KF98" s="2049"/>
      <c r="KG98" s="2049"/>
      <c r="KH98" s="2049"/>
      <c r="KI98" s="2049"/>
      <c r="KJ98" s="2049"/>
      <c r="KK98" s="2049"/>
      <c r="KL98" s="2049"/>
      <c r="KM98" s="2049"/>
      <c r="KN98" s="2049"/>
      <c r="KO98" s="2049"/>
      <c r="KP98" s="2049"/>
      <c r="KQ98" s="2049"/>
      <c r="KR98" s="2049"/>
      <c r="KS98" s="2049"/>
      <c r="KT98" s="2049"/>
      <c r="KU98" s="2049"/>
      <c r="KV98" s="2049"/>
      <c r="KW98" s="2049"/>
      <c r="KX98" s="2049"/>
      <c r="KY98" s="2049"/>
      <c r="KZ98" s="2049"/>
      <c r="LA98" s="2049"/>
      <c r="LB98" s="2049"/>
      <c r="LC98" s="2049"/>
      <c r="LD98" s="2049"/>
      <c r="LE98" s="2049"/>
      <c r="LF98" s="2049"/>
      <c r="LG98" s="2049"/>
      <c r="LH98" s="2049"/>
      <c r="LI98" s="2049"/>
      <c r="LJ98" s="2049"/>
      <c r="LK98" s="2049"/>
      <c r="LL98" s="2049"/>
      <c r="LM98" s="2049"/>
      <c r="LN98" s="2049"/>
      <c r="LO98" s="2049"/>
      <c r="LP98" s="2049"/>
      <c r="LQ98" s="2049"/>
      <c r="LR98" s="2049"/>
      <c r="LS98" s="2049"/>
      <c r="LT98" s="2049"/>
      <c r="LU98" s="2049"/>
      <c r="LV98" s="2049"/>
      <c r="LW98" s="2049"/>
      <c r="LX98" s="2049"/>
      <c r="LY98" s="2049"/>
      <c r="LZ98" s="2049"/>
      <c r="MA98" s="2049"/>
      <c r="MB98" s="2049"/>
      <c r="MC98" s="2049"/>
      <c r="MD98" s="2049"/>
      <c r="ME98" s="2049"/>
      <c r="MF98" s="2049"/>
      <c r="MG98" s="2049"/>
      <c r="MH98" s="2049"/>
      <c r="MI98" s="2049"/>
      <c r="MJ98" s="2049"/>
      <c r="MK98" s="2049"/>
      <c r="ML98" s="2049"/>
      <c r="MM98" s="2049"/>
      <c r="MN98" s="2049"/>
      <c r="MO98" s="2049"/>
      <c r="MP98" s="2049"/>
      <c r="MQ98" s="2049"/>
      <c r="MR98" s="2049"/>
      <c r="MS98" s="2049"/>
      <c r="MT98" s="2049"/>
      <c r="MU98" s="2049"/>
      <c r="MV98" s="2049"/>
      <c r="MW98" s="2049"/>
      <c r="MX98" s="2049"/>
      <c r="MY98" s="2049"/>
      <c r="MZ98" s="2049"/>
      <c r="NA98" s="2049"/>
      <c r="NB98" s="2049"/>
      <c r="NC98" s="2049"/>
      <c r="ND98" s="2049"/>
      <c r="NE98" s="2049"/>
      <c r="NF98" s="2049"/>
      <c r="NG98" s="2049"/>
      <c r="NH98" s="2049"/>
      <c r="NI98" s="2049"/>
      <c r="NJ98" s="2049"/>
      <c r="NK98" s="2049"/>
      <c r="NL98" s="2049"/>
      <c r="NM98" s="2049"/>
      <c r="NN98" s="2049"/>
      <c r="NO98" s="2049"/>
      <c r="NP98" s="2049"/>
      <c r="NQ98" s="2049"/>
      <c r="NR98" s="2049"/>
      <c r="NS98" s="2049"/>
      <c r="NT98" s="2049"/>
      <c r="NU98" s="2049"/>
      <c r="NV98" s="2049"/>
      <c r="NW98" s="2049"/>
      <c r="NX98" s="2049"/>
      <c r="NY98" s="2049"/>
      <c r="NZ98" s="2049"/>
      <c r="OA98" s="2049"/>
      <c r="OB98" s="2049"/>
      <c r="OC98" s="2049"/>
      <c r="OD98" s="2049"/>
      <c r="OE98" s="2049"/>
      <c r="OF98" s="2049"/>
      <c r="OG98" s="2049"/>
      <c r="OH98" s="2049"/>
      <c r="OI98" s="2049"/>
      <c r="OJ98" s="2049"/>
      <c r="OK98" s="2049"/>
      <c r="OL98" s="2049"/>
      <c r="OM98" s="2049"/>
      <c r="ON98" s="2049"/>
      <c r="OO98" s="2049"/>
      <c r="OP98" s="2049"/>
      <c r="OQ98" s="2049"/>
      <c r="OR98" s="2049"/>
      <c r="OS98" s="2049"/>
      <c r="OT98" s="2049"/>
      <c r="OU98" s="2049"/>
      <c r="OV98" s="2049"/>
      <c r="OW98" s="2049"/>
      <c r="OX98" s="2049"/>
      <c r="OY98" s="2049"/>
      <c r="OZ98" s="2049"/>
      <c r="PA98" s="2049"/>
      <c r="PB98" s="2049"/>
      <c r="PC98" s="2049"/>
      <c r="PD98" s="2049"/>
      <c r="PE98" s="2049"/>
      <c r="PF98" s="2049"/>
      <c r="PG98" s="2049"/>
      <c r="PH98" s="2049"/>
      <c r="PI98" s="2049"/>
      <c r="PJ98" s="2049"/>
      <c r="PK98" s="2049"/>
      <c r="PL98" s="2049"/>
      <c r="PM98" s="2049"/>
      <c r="PN98" s="2049"/>
      <c r="PO98" s="2049"/>
      <c r="PP98" s="2049"/>
      <c r="PQ98" s="2049"/>
      <c r="PR98" s="2049"/>
      <c r="PS98" s="2049"/>
      <c r="PT98" s="2049"/>
      <c r="PU98" s="2049"/>
      <c r="PV98" s="2049"/>
      <c r="PW98" s="2049"/>
      <c r="PX98" s="2049"/>
      <c r="PY98" s="2049"/>
      <c r="PZ98" s="2049"/>
      <c r="QA98" s="2049"/>
      <c r="QB98" s="2049"/>
      <c r="QC98" s="2049"/>
      <c r="QD98" s="2049"/>
      <c r="QE98" s="2049"/>
      <c r="QF98" s="2049"/>
      <c r="QG98" s="2049"/>
      <c r="QH98" s="2049"/>
      <c r="QI98" s="2049"/>
      <c r="QJ98" s="2049"/>
      <c r="QK98" s="2049"/>
      <c r="QL98" s="2049"/>
      <c r="QM98" s="2049"/>
      <c r="QN98" s="2049"/>
      <c r="QO98" s="2049"/>
      <c r="QP98" s="2049"/>
      <c r="QQ98" s="2049"/>
      <c r="QR98" s="2049"/>
      <c r="QS98" s="2049"/>
      <c r="QT98" s="2049"/>
      <c r="QU98" s="2049"/>
      <c r="QV98" s="2049"/>
      <c r="QW98" s="2049"/>
      <c r="QX98" s="2049"/>
      <c r="QY98" s="2049"/>
      <c r="QZ98" s="2049"/>
      <c r="RA98" s="2049"/>
      <c r="RB98" s="2049"/>
      <c r="RC98" s="2049"/>
      <c r="RD98" s="2049"/>
      <c r="RE98" s="2049"/>
      <c r="RF98" s="2049"/>
      <c r="RG98" s="2049"/>
      <c r="RH98" s="2049"/>
      <c r="RI98" s="2049"/>
      <c r="RJ98" s="2049"/>
      <c r="RK98" s="2049"/>
      <c r="RL98" s="2049"/>
      <c r="RM98" s="2049"/>
      <c r="RN98" s="2049"/>
      <c r="RO98" s="2049"/>
      <c r="RP98" s="2049"/>
      <c r="RQ98" s="2049"/>
      <c r="RR98" s="2049"/>
      <c r="RS98" s="2049"/>
      <c r="RT98" s="2049"/>
      <c r="RU98" s="2049"/>
      <c r="RV98" s="2049"/>
      <c r="RW98" s="2049"/>
      <c r="RX98" s="2049"/>
      <c r="RY98" s="2049"/>
      <c r="RZ98" s="2049"/>
      <c r="SA98" s="2049"/>
      <c r="SB98" s="2049"/>
      <c r="SC98" s="2049"/>
      <c r="SD98" s="2049"/>
      <c r="SE98" s="2049"/>
      <c r="SF98" s="2049"/>
      <c r="SG98" s="2049"/>
      <c r="SH98" s="2049"/>
      <c r="SI98" s="2049"/>
      <c r="SJ98" s="2049"/>
      <c r="SK98" s="2049"/>
      <c r="SL98" s="2049"/>
      <c r="SM98" s="2049"/>
      <c r="SN98" s="2049"/>
      <c r="SO98" s="2049"/>
      <c r="SP98" s="2049"/>
      <c r="SQ98" s="2049"/>
      <c r="SR98" s="2049"/>
      <c r="SS98" s="2049"/>
      <c r="ST98" s="2049"/>
      <c r="SU98" s="2049"/>
      <c r="SV98" s="2049"/>
      <c r="SW98" s="2049"/>
      <c r="SX98" s="2049"/>
      <c r="SY98" s="2049"/>
      <c r="SZ98" s="2049"/>
      <c r="TA98" s="2049"/>
      <c r="TB98" s="2049"/>
      <c r="TC98" s="2049"/>
      <c r="TD98" s="2049"/>
      <c r="TE98" s="2049"/>
      <c r="TF98" s="2049"/>
      <c r="TG98" s="2049"/>
      <c r="TH98" s="2049"/>
      <c r="TI98" s="2049"/>
      <c r="TJ98" s="2049"/>
      <c r="TK98" s="2049"/>
      <c r="TL98" s="2049"/>
      <c r="TM98" s="2049"/>
      <c r="TN98" s="2049"/>
      <c r="TO98" s="2049"/>
      <c r="TP98" s="2049"/>
      <c r="TQ98" s="2049"/>
      <c r="TR98" s="2049"/>
      <c r="TS98" s="2049"/>
      <c r="TT98" s="2049"/>
      <c r="TU98" s="2049"/>
      <c r="TV98" s="2049"/>
      <c r="TW98" s="2049"/>
      <c r="TX98" s="2049"/>
      <c r="TY98" s="2049"/>
      <c r="TZ98" s="2049"/>
      <c r="UA98" s="2049"/>
      <c r="UB98" s="2049"/>
      <c r="UC98" s="2049"/>
      <c r="UD98" s="2049"/>
      <c r="UE98" s="2049"/>
      <c r="UF98" s="2049"/>
      <c r="UG98" s="2049"/>
      <c r="UH98" s="2049"/>
      <c r="UI98" s="2049"/>
      <c r="UJ98" s="2049"/>
      <c r="UK98" s="2049"/>
      <c r="UL98" s="2049"/>
      <c r="UM98" s="2049"/>
      <c r="UN98" s="2049"/>
      <c r="UO98" s="2049"/>
      <c r="UP98" s="2049"/>
      <c r="UQ98" s="2049"/>
      <c r="UR98" s="2049"/>
      <c r="US98" s="2049"/>
      <c r="UT98" s="2049"/>
      <c r="UU98" s="2049"/>
      <c r="UV98" s="2049"/>
      <c r="UW98" s="2049"/>
      <c r="UX98" s="2049"/>
      <c r="UY98" s="2049"/>
      <c r="UZ98" s="2049"/>
      <c r="VA98" s="2049"/>
      <c r="VB98" s="2049"/>
      <c r="VC98" s="2049"/>
      <c r="VD98" s="2049"/>
      <c r="VE98" s="2049"/>
      <c r="VF98" s="2049"/>
      <c r="VG98" s="2049"/>
      <c r="VH98" s="2049"/>
      <c r="VI98" s="2049"/>
      <c r="VJ98" s="2049"/>
      <c r="VK98" s="2049"/>
      <c r="VL98" s="2049"/>
      <c r="VM98" s="2049"/>
      <c r="VN98" s="2049"/>
      <c r="VO98" s="2049"/>
      <c r="VP98" s="2049"/>
      <c r="VQ98" s="2049"/>
      <c r="VR98" s="2049"/>
      <c r="VS98" s="2049"/>
      <c r="VT98" s="2049"/>
      <c r="VU98" s="2049"/>
      <c r="VV98" s="2049"/>
      <c r="VW98" s="2049"/>
      <c r="VX98" s="2049"/>
      <c r="VY98" s="2049"/>
      <c r="VZ98" s="2049"/>
      <c r="WA98" s="2049"/>
      <c r="WB98" s="2049"/>
      <c r="WC98" s="2049"/>
      <c r="WD98" s="2049"/>
      <c r="WE98" s="2049"/>
      <c r="WF98" s="2049"/>
      <c r="WG98" s="2049"/>
      <c r="WH98" s="2049"/>
      <c r="WI98" s="2049"/>
      <c r="WJ98" s="2049"/>
      <c r="WK98" s="2049"/>
      <c r="WL98" s="2049"/>
      <c r="WM98" s="2049"/>
      <c r="WN98" s="2049"/>
      <c r="WO98" s="2049"/>
      <c r="WP98" s="2049"/>
      <c r="WQ98" s="2049"/>
      <c r="WR98" s="2049"/>
      <c r="WS98" s="2049"/>
      <c r="WT98" s="2049"/>
      <c r="WU98" s="2049"/>
      <c r="WV98" s="2049"/>
      <c r="WW98" s="2049"/>
      <c r="WX98" s="2049"/>
      <c r="WY98" s="2049"/>
      <c r="WZ98" s="2049"/>
      <c r="XA98" s="2049"/>
      <c r="XB98" s="2049"/>
      <c r="XC98" s="2049"/>
      <c r="XD98" s="2049"/>
      <c r="XE98" s="2049"/>
      <c r="XF98" s="2049"/>
      <c r="XG98" s="2049"/>
      <c r="XH98" s="2049"/>
      <c r="XI98" s="2049"/>
      <c r="XJ98" s="2049"/>
      <c r="XK98" s="2049"/>
      <c r="XL98" s="2049"/>
      <c r="XM98" s="2049"/>
      <c r="XN98" s="2049"/>
      <c r="XO98" s="2049"/>
      <c r="XP98" s="2049"/>
      <c r="XQ98" s="2049"/>
      <c r="XR98" s="2049"/>
      <c r="XS98" s="2049"/>
      <c r="XT98" s="2049"/>
      <c r="XU98" s="2049"/>
      <c r="XV98" s="2049"/>
      <c r="XW98" s="2049"/>
      <c r="XX98" s="2049"/>
      <c r="XY98" s="2049"/>
      <c r="XZ98" s="2049"/>
      <c r="YA98" s="2049"/>
      <c r="YB98" s="2049"/>
      <c r="YC98" s="2049"/>
      <c r="YD98" s="2049"/>
      <c r="YE98" s="2049"/>
      <c r="YF98" s="2049"/>
      <c r="YG98" s="2049"/>
      <c r="YH98" s="2049"/>
      <c r="YI98" s="2049"/>
      <c r="YJ98" s="2049"/>
      <c r="YK98" s="2049"/>
      <c r="YL98" s="2049"/>
      <c r="YM98" s="2049"/>
      <c r="YN98" s="2049"/>
      <c r="YO98" s="2049"/>
      <c r="YP98" s="2049"/>
      <c r="YQ98" s="2049"/>
      <c r="YR98" s="2049"/>
      <c r="YS98" s="2049"/>
      <c r="YT98" s="2049"/>
      <c r="YU98" s="2049"/>
      <c r="YV98" s="2049"/>
      <c r="YW98" s="2049"/>
      <c r="YX98" s="2049"/>
      <c r="YY98" s="2049"/>
      <c r="YZ98" s="2049"/>
      <c r="ZA98" s="2049"/>
      <c r="ZB98" s="2049"/>
      <c r="ZC98" s="2049"/>
      <c r="ZD98" s="2049"/>
      <c r="ZE98" s="2049"/>
      <c r="ZF98" s="2049"/>
      <c r="ZG98" s="2049"/>
      <c r="ZH98" s="2049"/>
      <c r="ZI98" s="2049"/>
      <c r="ZJ98" s="2049"/>
      <c r="ZK98" s="2049"/>
      <c r="ZL98" s="2049"/>
      <c r="ZM98" s="2049"/>
      <c r="ZN98" s="2049"/>
      <c r="ZO98" s="2049"/>
      <c r="ZP98" s="2049"/>
      <c r="ZQ98" s="2049"/>
      <c r="ZR98" s="2049"/>
      <c r="ZS98" s="2049"/>
      <c r="ZT98" s="2049"/>
      <c r="ZU98" s="2049"/>
      <c r="ZV98" s="2049"/>
      <c r="ZW98" s="2049"/>
      <c r="ZX98" s="2049"/>
      <c r="ZY98" s="2049"/>
      <c r="ZZ98" s="2049"/>
      <c r="AAA98" s="2049"/>
      <c r="AAB98" s="2049"/>
      <c r="AAC98" s="2049"/>
      <c r="AAD98" s="2049"/>
      <c r="AAE98" s="2049"/>
      <c r="AAF98" s="2049"/>
      <c r="AAG98" s="2049"/>
      <c r="AAH98" s="2049"/>
      <c r="AAI98" s="2049"/>
      <c r="AAJ98" s="2049"/>
      <c r="AAK98" s="2049"/>
      <c r="AAL98" s="2049"/>
      <c r="AAM98" s="2049"/>
      <c r="AAN98" s="2049"/>
      <c r="AAO98" s="2049"/>
      <c r="AAP98" s="2049"/>
      <c r="AAQ98" s="2049"/>
      <c r="AAR98" s="2049"/>
      <c r="AAS98" s="2049"/>
      <c r="AAT98" s="2049"/>
      <c r="AAU98" s="2049"/>
      <c r="AAV98" s="2049"/>
      <c r="AAW98" s="2049"/>
      <c r="AAX98" s="2049"/>
      <c r="AAY98" s="2049"/>
      <c r="AAZ98" s="2049"/>
      <c r="ABA98" s="2049"/>
      <c r="ABB98" s="2049"/>
      <c r="ABC98" s="2049"/>
      <c r="ABD98" s="2049"/>
      <c r="ABE98" s="2049"/>
      <c r="ABF98" s="2049"/>
      <c r="ABG98" s="2049"/>
      <c r="ABH98" s="2049"/>
      <c r="ABI98" s="2049"/>
      <c r="ABJ98" s="2049"/>
      <c r="ABK98" s="2049"/>
      <c r="ABL98" s="2049"/>
      <c r="ABM98" s="2049"/>
      <c r="ABN98" s="2049"/>
      <c r="ABO98" s="2049"/>
      <c r="ABP98" s="2049"/>
      <c r="ABQ98" s="2049"/>
      <c r="ABR98" s="2049"/>
      <c r="ABS98" s="2049"/>
      <c r="ABT98" s="2049"/>
      <c r="ABU98" s="2049"/>
      <c r="ABV98" s="2049"/>
      <c r="ABW98" s="2049"/>
      <c r="ABX98" s="2049"/>
      <c r="ABY98" s="2049"/>
      <c r="ABZ98" s="2049"/>
      <c r="ACA98" s="2049"/>
      <c r="ACB98" s="2049"/>
      <c r="ACC98" s="2049"/>
      <c r="ACD98" s="2049"/>
      <c r="ACE98" s="2049"/>
      <c r="ACF98" s="2049"/>
      <c r="ACG98" s="2049"/>
      <c r="ACH98" s="2049"/>
      <c r="ACI98" s="2049"/>
      <c r="ACJ98" s="2049"/>
      <c r="ACK98" s="2049"/>
      <c r="ACL98" s="2049"/>
      <c r="ACM98" s="2049"/>
      <c r="ACN98" s="2049"/>
      <c r="ACO98" s="2049"/>
      <c r="ACP98" s="2049"/>
      <c r="ACQ98" s="2049"/>
      <c r="ACR98" s="2049"/>
      <c r="ACS98" s="2049"/>
      <c r="ACT98" s="2049"/>
      <c r="ACU98" s="2049"/>
      <c r="ACV98" s="2049"/>
      <c r="ACW98" s="2049"/>
      <c r="ACX98" s="2049"/>
      <c r="ACY98" s="2049"/>
      <c r="ACZ98" s="2049"/>
      <c r="ADA98" s="2049"/>
      <c r="ADB98" s="2049"/>
      <c r="ADC98" s="2049"/>
      <c r="ADD98" s="2049"/>
      <c r="ADE98" s="2049"/>
      <c r="ADF98" s="2049"/>
      <c r="ADG98" s="2049"/>
      <c r="ADH98" s="2049"/>
      <c r="ADI98" s="2049"/>
      <c r="ADJ98" s="2049"/>
      <c r="ADK98" s="2049"/>
      <c r="ADL98" s="2049"/>
      <c r="ADM98" s="2049"/>
      <c r="ADN98" s="2049"/>
      <c r="ADO98" s="2049"/>
      <c r="ADP98" s="2049"/>
      <c r="ADQ98" s="2049"/>
      <c r="ADR98" s="2049"/>
      <c r="ADS98" s="2049"/>
      <c r="ADT98" s="2049"/>
      <c r="ADU98" s="2049"/>
      <c r="ADV98" s="2049"/>
      <c r="ADW98" s="2049"/>
      <c r="ADX98" s="2049"/>
      <c r="ADY98" s="2049"/>
      <c r="ADZ98" s="2049"/>
      <c r="AEA98" s="2049"/>
      <c r="AEB98" s="2049"/>
      <c r="AEC98" s="2049"/>
      <c r="AED98" s="2049"/>
      <c r="AEE98" s="2049"/>
      <c r="AEF98" s="2049"/>
      <c r="AEG98" s="2049"/>
      <c r="AEH98" s="2049"/>
      <c r="AEI98" s="2049"/>
      <c r="AEJ98" s="2049"/>
      <c r="AEK98" s="2049"/>
      <c r="AEL98" s="2049"/>
      <c r="AEM98" s="2049"/>
      <c r="AEN98" s="2049"/>
      <c r="AEO98" s="2049"/>
      <c r="AEP98" s="2049"/>
      <c r="AEQ98" s="2049"/>
      <c r="AER98" s="2049"/>
      <c r="AES98" s="2049"/>
      <c r="AET98" s="2049"/>
      <c r="AEU98" s="2049"/>
      <c r="AEV98" s="2049"/>
      <c r="AEW98" s="2049"/>
      <c r="AEX98" s="2049"/>
      <c r="AEY98" s="2049"/>
      <c r="AEZ98" s="2049"/>
      <c r="AFA98" s="2049"/>
      <c r="AFB98" s="2049"/>
      <c r="AFC98" s="2049"/>
      <c r="AFD98" s="2049"/>
      <c r="AFE98" s="2049"/>
      <c r="AFF98" s="2049"/>
      <c r="AFG98" s="2049"/>
      <c r="AFH98" s="2049"/>
      <c r="AFI98" s="2049"/>
      <c r="AFJ98" s="2049"/>
      <c r="AFK98" s="2049"/>
      <c r="AFL98" s="2049"/>
      <c r="AFM98" s="2049"/>
      <c r="AFN98" s="2049"/>
      <c r="AFO98" s="2049"/>
      <c r="AFP98" s="2049"/>
      <c r="AFQ98" s="2049"/>
      <c r="AFR98" s="2049"/>
      <c r="AFS98" s="2049"/>
      <c r="AFT98" s="2049"/>
      <c r="AFU98" s="2049"/>
      <c r="AFV98" s="2049"/>
      <c r="AFW98" s="2049"/>
      <c r="AFX98" s="2049"/>
      <c r="AFY98" s="2049"/>
      <c r="AFZ98" s="2049"/>
      <c r="AGA98" s="2049"/>
      <c r="AGB98" s="2049"/>
      <c r="AGC98" s="2049"/>
      <c r="AGD98" s="2049"/>
      <c r="AGE98" s="2049"/>
      <c r="AGF98" s="2049"/>
      <c r="AGG98" s="2049"/>
      <c r="AGH98" s="2049"/>
      <c r="AGI98" s="2049"/>
      <c r="AGJ98" s="2049"/>
      <c r="AGK98" s="2049"/>
      <c r="AGL98" s="2049"/>
      <c r="AGM98" s="2049"/>
      <c r="AGN98" s="2049"/>
      <c r="AGO98" s="2049"/>
      <c r="AGP98" s="2049"/>
      <c r="AGQ98" s="2049"/>
      <c r="AGR98" s="2049"/>
      <c r="AGS98" s="2049"/>
      <c r="AGT98" s="2049"/>
      <c r="AGU98" s="2049"/>
      <c r="AGV98" s="2049"/>
      <c r="AGW98" s="2049"/>
      <c r="AGX98" s="2049"/>
      <c r="AGY98" s="2049"/>
      <c r="AGZ98" s="2049"/>
      <c r="AHA98" s="2049"/>
      <c r="AHB98" s="2049"/>
      <c r="AHC98" s="2049"/>
      <c r="AHD98" s="2049"/>
      <c r="AHE98" s="2049"/>
      <c r="AHF98" s="2049"/>
      <c r="AHG98" s="2049"/>
      <c r="AHH98" s="2049"/>
      <c r="AHI98" s="2049"/>
      <c r="AHJ98" s="2049"/>
      <c r="AHK98" s="2049"/>
      <c r="AHL98" s="2049"/>
      <c r="AHM98" s="2049"/>
      <c r="AHN98" s="2049"/>
      <c r="AHO98" s="2049"/>
      <c r="AHP98" s="2049"/>
      <c r="AHQ98" s="2049"/>
      <c r="AHR98" s="2049"/>
      <c r="AHS98" s="2049"/>
      <c r="AHT98" s="2049"/>
      <c r="AHU98" s="2049"/>
      <c r="AHV98" s="2049"/>
      <c r="AHW98" s="2049"/>
      <c r="AHX98" s="2049"/>
      <c r="AHY98" s="2049"/>
      <c r="AHZ98" s="2049"/>
      <c r="AIA98" s="2049"/>
      <c r="AIB98" s="2049"/>
      <c r="AIC98" s="2049"/>
      <c r="AID98" s="2049"/>
      <c r="AIE98" s="2049"/>
      <c r="AIF98" s="2049"/>
      <c r="AIG98" s="2049"/>
      <c r="AIH98" s="2049"/>
      <c r="AII98" s="2049"/>
      <c r="AIJ98" s="2049"/>
      <c r="AIK98" s="2049"/>
      <c r="AIL98" s="2049"/>
      <c r="AIM98" s="2049"/>
      <c r="AIN98" s="2049"/>
      <c r="AIO98" s="2049"/>
      <c r="AIP98" s="2049"/>
      <c r="AIQ98" s="2049"/>
      <c r="AIR98" s="2049"/>
      <c r="AIS98" s="2049"/>
      <c r="AIT98" s="2049"/>
      <c r="AIU98" s="2049"/>
      <c r="AIV98" s="2049"/>
      <c r="AIW98" s="2049"/>
      <c r="AIX98" s="2049"/>
      <c r="AIY98" s="2049"/>
      <c r="AIZ98" s="2049"/>
      <c r="AJA98" s="2049"/>
      <c r="AJB98" s="2049"/>
      <c r="AJC98" s="2049"/>
      <c r="AJD98" s="2049"/>
      <c r="AJE98" s="2049"/>
      <c r="AJF98" s="2049"/>
      <c r="AJG98" s="2049"/>
      <c r="AJH98" s="2049"/>
      <c r="AJI98" s="2049"/>
      <c r="AJJ98" s="2049"/>
      <c r="AJK98" s="2049"/>
      <c r="AJL98" s="2049"/>
      <c r="AJM98" s="2049"/>
      <c r="AJN98" s="2049"/>
      <c r="AJO98" s="2049"/>
      <c r="AJP98" s="2049"/>
      <c r="AJQ98" s="2049"/>
      <c r="AJR98" s="2049"/>
      <c r="AJS98" s="2049"/>
      <c r="AJT98" s="2049"/>
      <c r="AJU98" s="2049"/>
      <c r="AJV98" s="2049"/>
      <c r="AJW98" s="2049"/>
      <c r="AJX98" s="2049"/>
      <c r="AJY98" s="2049"/>
      <c r="AJZ98" s="2049"/>
      <c r="AKA98" s="2049"/>
      <c r="AKB98" s="2049"/>
      <c r="AKC98" s="2049"/>
      <c r="AKD98" s="2049"/>
      <c r="AKE98" s="2049"/>
      <c r="AKF98" s="2049"/>
      <c r="AKG98" s="2049"/>
      <c r="AKH98" s="2049"/>
      <c r="AKI98" s="2049"/>
      <c r="AKJ98" s="2049"/>
      <c r="AKK98" s="2049"/>
      <c r="AKL98" s="2049"/>
      <c r="AKM98" s="2049"/>
      <c r="AKN98" s="2049"/>
      <c r="AKO98" s="2049"/>
      <c r="AKP98" s="2049"/>
      <c r="AKQ98" s="2049"/>
      <c r="AKR98" s="2049"/>
      <c r="AKS98" s="2049"/>
      <c r="AKT98" s="2049"/>
      <c r="AKU98" s="2049"/>
      <c r="AKV98" s="2049"/>
      <c r="AKW98" s="2049"/>
      <c r="AKX98" s="2049"/>
      <c r="AKY98" s="2049"/>
      <c r="AKZ98" s="2049"/>
      <c r="ALA98" s="2049"/>
      <c r="ALB98" s="2049"/>
      <c r="ALC98" s="2049"/>
      <c r="ALD98" s="2049"/>
      <c r="ALE98" s="2049"/>
      <c r="ALF98" s="2049"/>
      <c r="ALG98" s="2049"/>
      <c r="ALH98" s="2049"/>
      <c r="ALI98" s="2049"/>
      <c r="ALJ98" s="2049"/>
      <c r="ALK98" s="2049"/>
      <c r="ALL98" s="2049"/>
      <c r="ALM98" s="2049"/>
      <c r="ALN98" s="2049"/>
      <c r="ALO98" s="2049"/>
      <c r="ALP98" s="2049"/>
      <c r="ALQ98" s="2049"/>
      <c r="ALR98" s="2049"/>
      <c r="ALS98" s="2049"/>
      <c r="ALT98" s="2049"/>
      <c r="ALU98" s="2049"/>
      <c r="ALV98" s="2049"/>
      <c r="ALW98" s="2049"/>
      <c r="ALX98" s="2049"/>
      <c r="ALY98" s="2049"/>
      <c r="ALZ98" s="2049"/>
      <c r="AMA98" s="2049"/>
      <c r="AMB98" s="2049"/>
      <c r="AMC98" s="2049"/>
      <c r="AMD98" s="2049"/>
      <c r="AME98" s="2049"/>
      <c r="AMF98" s="2049"/>
      <c r="AMG98" s="2049"/>
      <c r="AMH98" s="2049"/>
      <c r="AMI98" s="2049"/>
      <c r="AMJ98" s="2049"/>
      <c r="AMK98" s="2049"/>
      <c r="AML98" s="2049"/>
      <c r="AMM98" s="2049"/>
      <c r="AMN98" s="2049"/>
      <c r="AMO98" s="2049"/>
      <c r="AMP98" s="2049"/>
      <c r="AMQ98" s="2049"/>
      <c r="AMR98" s="2049"/>
      <c r="AMS98" s="2049"/>
      <c r="AMT98" s="2049"/>
      <c r="AMU98" s="2049"/>
      <c r="AMV98" s="2049"/>
      <c r="AMW98" s="2049"/>
      <c r="AMX98" s="2049"/>
      <c r="AMY98" s="2049"/>
      <c r="AMZ98" s="2049"/>
      <c r="ANA98" s="2049"/>
      <c r="ANB98" s="2049"/>
      <c r="ANC98" s="2049"/>
      <c r="AND98" s="2049"/>
      <c r="ANE98" s="2049"/>
      <c r="ANF98" s="2049"/>
      <c r="ANG98" s="2049"/>
      <c r="ANH98" s="2049"/>
      <c r="ANI98" s="2049"/>
      <c r="ANJ98" s="2049"/>
      <c r="ANK98" s="2049"/>
      <c r="ANL98" s="2049"/>
      <c r="ANM98" s="2049"/>
      <c r="ANN98" s="2049"/>
      <c r="ANO98" s="2049"/>
      <c r="ANP98" s="2049"/>
      <c r="ANQ98" s="2049"/>
      <c r="ANR98" s="2049"/>
      <c r="ANS98" s="2049"/>
      <c r="ANT98" s="2049"/>
      <c r="ANU98" s="2049"/>
      <c r="ANV98" s="2049"/>
      <c r="ANW98" s="2049"/>
      <c r="ANX98" s="2049"/>
      <c r="ANY98" s="2049"/>
      <c r="ANZ98" s="2049"/>
      <c r="AOA98" s="2049"/>
      <c r="AOB98" s="2049"/>
      <c r="AOC98" s="2049"/>
      <c r="AOD98" s="2049"/>
      <c r="AOE98" s="2049"/>
      <c r="AOF98" s="2049"/>
      <c r="AOG98" s="2049"/>
      <c r="AOH98" s="2049"/>
      <c r="AOI98" s="2049"/>
      <c r="AOJ98" s="2049"/>
      <c r="AOK98" s="2049"/>
      <c r="AOL98" s="2049"/>
      <c r="AOM98" s="2049"/>
      <c r="AON98" s="2049"/>
      <c r="AOO98" s="2049"/>
      <c r="AOP98" s="2049"/>
      <c r="AOQ98" s="2049"/>
      <c r="AOR98" s="2049"/>
      <c r="AOS98" s="2049"/>
      <c r="AOT98" s="2049"/>
      <c r="AOU98" s="2049"/>
      <c r="AOV98" s="2049"/>
      <c r="AOW98" s="2049"/>
      <c r="AOX98" s="2049"/>
      <c r="AOY98" s="2049"/>
      <c r="AOZ98" s="2049"/>
      <c r="APA98" s="2049"/>
      <c r="APB98" s="2049"/>
      <c r="APC98" s="2049"/>
      <c r="APD98" s="2049"/>
      <c r="APE98" s="2049"/>
      <c r="APF98" s="2049"/>
      <c r="APG98" s="2049"/>
      <c r="APH98" s="2049"/>
      <c r="API98" s="2049"/>
      <c r="APJ98" s="2049"/>
      <c r="APK98" s="2049"/>
      <c r="APL98" s="2049"/>
      <c r="APM98" s="2049"/>
      <c r="APN98" s="2049"/>
      <c r="APO98" s="2049"/>
      <c r="APP98" s="2049"/>
      <c r="APQ98" s="2049"/>
      <c r="APR98" s="2049"/>
      <c r="APS98" s="2049"/>
      <c r="APT98" s="2049"/>
      <c r="APU98" s="2049"/>
      <c r="APV98" s="2049"/>
      <c r="APW98" s="2049"/>
      <c r="APX98" s="2049"/>
      <c r="APY98" s="2049"/>
      <c r="APZ98" s="2049"/>
      <c r="AQA98" s="2049"/>
      <c r="AQB98" s="2049"/>
      <c r="AQC98" s="2049"/>
      <c r="AQD98" s="2049"/>
      <c r="AQE98" s="2049"/>
      <c r="AQF98" s="2049"/>
      <c r="AQG98" s="2049"/>
      <c r="AQH98" s="2049"/>
      <c r="AQI98" s="2049"/>
      <c r="AQJ98" s="2049"/>
      <c r="AQK98" s="2049"/>
      <c r="AQL98" s="2049"/>
      <c r="AQM98" s="2049"/>
      <c r="AQN98" s="2049"/>
      <c r="AQO98" s="2049"/>
      <c r="AQP98" s="2049"/>
      <c r="AQQ98" s="2049"/>
      <c r="AQR98" s="2049"/>
      <c r="AQS98" s="2049"/>
      <c r="AQT98" s="2049"/>
      <c r="AQU98" s="2049"/>
      <c r="AQV98" s="2049"/>
      <c r="AQW98" s="2049"/>
      <c r="AQX98" s="2049"/>
      <c r="AQY98" s="2049"/>
      <c r="AQZ98" s="2049"/>
      <c r="ARA98" s="2049"/>
      <c r="ARB98" s="2049"/>
      <c r="ARC98" s="2049"/>
      <c r="ARD98" s="2049"/>
      <c r="ARE98" s="2049"/>
      <c r="ARF98" s="2049"/>
      <c r="ARG98" s="2049"/>
      <c r="ARH98" s="2049"/>
      <c r="ARI98" s="2049"/>
      <c r="ARJ98" s="2049"/>
      <c r="ARK98" s="2049"/>
      <c r="ARL98" s="2049"/>
      <c r="ARM98" s="2049"/>
      <c r="ARN98" s="2049"/>
      <c r="ARO98" s="2049"/>
      <c r="ARP98" s="2049"/>
      <c r="ARQ98" s="2049"/>
      <c r="ARR98" s="2049"/>
      <c r="ARS98" s="2049"/>
      <c r="ART98" s="2049"/>
      <c r="ARU98" s="2049"/>
      <c r="ARV98" s="2049"/>
      <c r="ARW98" s="2049"/>
      <c r="ARX98" s="2049"/>
      <c r="ARY98" s="2049"/>
      <c r="ARZ98" s="2049"/>
      <c r="ASA98" s="2049"/>
      <c r="ASB98" s="2049"/>
      <c r="ASC98" s="2049"/>
      <c r="ASD98" s="2049"/>
      <c r="ASE98" s="2049"/>
      <c r="ASF98" s="2049"/>
      <c r="ASG98" s="2049"/>
      <c r="ASH98" s="2049"/>
      <c r="ASI98" s="2049"/>
      <c r="ASJ98" s="2049"/>
      <c r="ASK98" s="2049"/>
      <c r="ASL98" s="2049"/>
      <c r="ASM98" s="2049"/>
      <c r="ASN98" s="2049"/>
      <c r="ASO98" s="2049"/>
      <c r="ASP98" s="2049"/>
      <c r="ASQ98" s="2049"/>
      <c r="ASR98" s="2049"/>
      <c r="ASS98" s="2049"/>
      <c r="AST98" s="2049"/>
      <c r="ASU98" s="2049"/>
      <c r="ASV98" s="2049"/>
      <c r="ASW98" s="2049"/>
      <c r="ASX98" s="2049"/>
      <c r="ASY98" s="2049"/>
      <c r="ASZ98" s="2049"/>
      <c r="ATA98" s="2049"/>
      <c r="ATB98" s="2049"/>
      <c r="ATC98" s="2049"/>
      <c r="ATD98" s="2049"/>
      <c r="ATE98" s="2049"/>
      <c r="ATF98" s="2049"/>
      <c r="ATG98" s="2049"/>
      <c r="ATH98" s="2049"/>
      <c r="ATI98" s="2049"/>
      <c r="ATJ98" s="2049"/>
      <c r="ATK98" s="2049"/>
      <c r="ATL98" s="2049"/>
      <c r="ATM98" s="2049"/>
      <c r="ATN98" s="2049"/>
      <c r="ATO98" s="2049"/>
      <c r="ATP98" s="2049"/>
      <c r="ATQ98" s="2049"/>
      <c r="ATR98" s="2049"/>
      <c r="ATS98" s="2049"/>
      <c r="ATT98" s="2049"/>
      <c r="ATU98" s="2049"/>
      <c r="ATV98" s="2049"/>
      <c r="ATW98" s="2049"/>
      <c r="ATX98" s="2049"/>
      <c r="ATY98" s="2049"/>
      <c r="ATZ98" s="2049"/>
      <c r="AUA98" s="2049"/>
      <c r="AUB98" s="2049"/>
      <c r="AUC98" s="2049"/>
      <c r="AUD98" s="2049"/>
      <c r="AUE98" s="2049"/>
      <c r="AUF98" s="2049"/>
      <c r="AUG98" s="2049"/>
      <c r="AUH98" s="2049"/>
      <c r="AUI98" s="2049"/>
      <c r="AUJ98" s="2049"/>
      <c r="AUK98" s="2049"/>
      <c r="AUL98" s="2049"/>
      <c r="AUM98" s="2049"/>
      <c r="AUN98" s="2049"/>
      <c r="AUO98" s="2049"/>
      <c r="AUP98" s="2049"/>
      <c r="AUQ98" s="2049"/>
      <c r="AUR98" s="2049"/>
      <c r="AUS98" s="2049"/>
      <c r="AUT98" s="2049"/>
      <c r="AUU98" s="2049"/>
      <c r="AUV98" s="2049"/>
      <c r="AUW98" s="2049"/>
      <c r="AUX98" s="2049"/>
      <c r="AUY98" s="2049"/>
      <c r="AUZ98" s="2049"/>
      <c r="AVA98" s="2049"/>
      <c r="AVB98" s="2049"/>
      <c r="AVC98" s="2049"/>
      <c r="AVD98" s="2049"/>
      <c r="AVE98" s="2049"/>
      <c r="AVF98" s="2049"/>
      <c r="AVG98" s="2049"/>
      <c r="AVH98" s="2049"/>
      <c r="AVI98" s="2049"/>
      <c r="AVJ98" s="2049"/>
      <c r="AVK98" s="2049"/>
      <c r="AVL98" s="2049"/>
      <c r="AVM98" s="2049"/>
      <c r="AVN98" s="2049"/>
      <c r="AVO98" s="2049"/>
      <c r="AVP98" s="2049"/>
      <c r="AVQ98" s="2049"/>
      <c r="AVR98" s="2049"/>
      <c r="AVS98" s="2049"/>
      <c r="AVT98" s="2049"/>
      <c r="AVU98" s="2049"/>
      <c r="AVV98" s="2049"/>
      <c r="AVW98" s="2049"/>
      <c r="AVX98" s="2049"/>
      <c r="AVY98" s="2049"/>
      <c r="AVZ98" s="2049"/>
      <c r="AWA98" s="2049"/>
      <c r="AWB98" s="2049"/>
      <c r="AWC98" s="2049"/>
      <c r="AWD98" s="2049"/>
      <c r="AWE98" s="2049"/>
      <c r="AWF98" s="2049"/>
      <c r="AWG98" s="2049"/>
      <c r="AWH98" s="2049"/>
      <c r="AWI98" s="2049"/>
      <c r="AWJ98" s="2049"/>
      <c r="AWK98" s="2049"/>
      <c r="AWL98" s="2049"/>
      <c r="AWM98" s="2049"/>
      <c r="AWN98" s="2049"/>
      <c r="AWO98" s="2049"/>
      <c r="AWP98" s="2049"/>
      <c r="AWQ98" s="2049"/>
      <c r="AWR98" s="2049"/>
      <c r="AWS98" s="2049"/>
      <c r="AWT98" s="2049"/>
      <c r="AWU98" s="2049"/>
      <c r="AWV98" s="2049"/>
      <c r="AWW98" s="2049"/>
      <c r="AWX98" s="2049"/>
      <c r="AWY98" s="2049"/>
      <c r="AWZ98" s="2049"/>
      <c r="AXA98" s="2049"/>
      <c r="AXB98" s="2049"/>
      <c r="AXC98" s="2049"/>
      <c r="AXD98" s="2049"/>
      <c r="AXE98" s="2049"/>
      <c r="AXF98" s="2049"/>
      <c r="AXG98" s="2049"/>
      <c r="AXH98" s="2049"/>
      <c r="AXI98" s="2049"/>
      <c r="AXJ98" s="2049"/>
      <c r="AXK98" s="2049"/>
      <c r="AXL98" s="2049"/>
      <c r="AXM98" s="2049"/>
      <c r="AXN98" s="2049"/>
      <c r="AXO98" s="2049"/>
      <c r="AXP98" s="2049"/>
      <c r="AXQ98" s="2049"/>
      <c r="AXR98" s="2049"/>
      <c r="AXS98" s="2049"/>
      <c r="AXT98" s="2049"/>
      <c r="AXU98" s="2049"/>
      <c r="AXV98" s="2049"/>
      <c r="AXW98" s="2049"/>
      <c r="AXX98" s="2049"/>
      <c r="AXY98" s="2049"/>
      <c r="AXZ98" s="2049"/>
      <c r="AYA98" s="2049"/>
      <c r="AYB98" s="2049"/>
      <c r="AYC98" s="2049"/>
      <c r="AYD98" s="2049"/>
      <c r="AYE98" s="2049"/>
      <c r="AYF98" s="2049"/>
      <c r="AYG98" s="2049"/>
      <c r="AYH98" s="2049"/>
      <c r="AYI98" s="2049"/>
      <c r="AYJ98" s="2049"/>
      <c r="AYK98" s="2049"/>
      <c r="AYL98" s="2049"/>
      <c r="AYM98" s="2049"/>
      <c r="AYN98" s="2049"/>
      <c r="AYO98" s="2049"/>
      <c r="AYP98" s="2049"/>
      <c r="AYQ98" s="2049"/>
      <c r="AYR98" s="2049"/>
      <c r="AYS98" s="2049"/>
      <c r="AYT98" s="2049"/>
      <c r="AYU98" s="2049"/>
      <c r="AYV98" s="2049"/>
      <c r="AYW98" s="2049"/>
      <c r="AYX98" s="2049"/>
      <c r="AYY98" s="2049"/>
      <c r="AYZ98" s="2049"/>
      <c r="AZA98" s="2049"/>
      <c r="AZB98" s="2049"/>
      <c r="AZC98" s="2049"/>
      <c r="AZD98" s="2049"/>
      <c r="AZE98" s="2049"/>
      <c r="AZF98" s="2049"/>
      <c r="AZG98" s="2049"/>
      <c r="AZH98" s="2049"/>
      <c r="AZI98" s="2049"/>
      <c r="AZJ98" s="2049"/>
      <c r="AZK98" s="2049"/>
      <c r="AZL98" s="2049"/>
      <c r="AZM98" s="2049"/>
      <c r="AZN98" s="2049"/>
      <c r="AZO98" s="2049"/>
      <c r="AZP98" s="2049"/>
      <c r="AZQ98" s="2049"/>
      <c r="AZR98" s="2049"/>
      <c r="AZS98" s="2049"/>
      <c r="AZT98" s="2049"/>
      <c r="AZU98" s="2049"/>
      <c r="AZV98" s="2049"/>
      <c r="AZW98" s="2049"/>
      <c r="AZX98" s="2049"/>
      <c r="AZY98" s="2049"/>
      <c r="AZZ98" s="2049"/>
      <c r="BAA98" s="2049"/>
      <c r="BAB98" s="2049"/>
      <c r="BAC98" s="2049"/>
      <c r="BAD98" s="2049"/>
      <c r="BAE98" s="2049"/>
      <c r="BAF98" s="2049"/>
      <c r="BAG98" s="2049"/>
      <c r="BAH98" s="2049"/>
      <c r="BAI98" s="2049"/>
      <c r="BAJ98" s="2049"/>
      <c r="BAK98" s="2049"/>
      <c r="BAL98" s="2049"/>
      <c r="BAM98" s="2049"/>
      <c r="BAN98" s="2049"/>
      <c r="BAO98" s="2049"/>
      <c r="BAP98" s="2049"/>
      <c r="BAQ98" s="2049"/>
      <c r="BAR98" s="2049"/>
      <c r="BAS98" s="2049"/>
      <c r="BAT98" s="2049"/>
      <c r="BAU98" s="2049"/>
      <c r="BAV98" s="2049"/>
      <c r="BAW98" s="2049"/>
      <c r="BAX98" s="2049"/>
      <c r="BAY98" s="2049"/>
      <c r="BAZ98" s="2049"/>
      <c r="BBA98" s="2049"/>
      <c r="BBB98" s="2049"/>
      <c r="BBC98" s="2049"/>
      <c r="BBD98" s="2049"/>
      <c r="BBE98" s="2049"/>
      <c r="BBF98" s="2049"/>
      <c r="BBG98" s="2049"/>
      <c r="BBH98" s="2049"/>
      <c r="BBI98" s="2049"/>
      <c r="BBJ98" s="2049"/>
      <c r="BBK98" s="2049"/>
      <c r="BBL98" s="2049"/>
      <c r="BBM98" s="2049"/>
      <c r="BBN98" s="2049"/>
      <c r="BBO98" s="2049"/>
      <c r="BBP98" s="2049"/>
      <c r="BBQ98" s="2049"/>
      <c r="BBR98" s="2049"/>
      <c r="BBS98" s="2049"/>
      <c r="BBT98" s="2049"/>
      <c r="BBU98" s="2049"/>
      <c r="BBV98" s="2049"/>
      <c r="BBW98" s="2049"/>
      <c r="BBX98" s="2049"/>
      <c r="BBY98" s="2049"/>
      <c r="BBZ98" s="2049"/>
      <c r="BCA98" s="2049"/>
      <c r="BCB98" s="2049"/>
      <c r="BCC98" s="2049"/>
      <c r="BCD98" s="2049"/>
      <c r="BCE98" s="2049"/>
      <c r="BCF98" s="2049"/>
      <c r="BCG98" s="2049"/>
      <c r="BCH98" s="2049"/>
      <c r="BCI98" s="2049"/>
      <c r="BCJ98" s="2049"/>
      <c r="BCK98" s="2049"/>
      <c r="BCL98" s="2049"/>
      <c r="BCM98" s="2049"/>
      <c r="BCN98" s="2049"/>
      <c r="BCO98" s="2049"/>
      <c r="BCP98" s="2049"/>
      <c r="BCQ98" s="2049"/>
      <c r="BCR98" s="2049"/>
      <c r="BCS98" s="2049"/>
      <c r="BCT98" s="2049"/>
      <c r="BCU98" s="2049"/>
      <c r="BCV98" s="2049"/>
      <c r="BCW98" s="2049"/>
      <c r="BCX98" s="2049"/>
      <c r="BCY98" s="2049"/>
      <c r="BCZ98" s="2049"/>
      <c r="BDA98" s="2049"/>
      <c r="BDB98" s="2049"/>
      <c r="BDC98" s="2049"/>
      <c r="BDD98" s="2049"/>
      <c r="BDE98" s="2049"/>
      <c r="BDF98" s="2049"/>
      <c r="BDG98" s="2049"/>
      <c r="BDH98" s="2049"/>
      <c r="BDI98" s="2049"/>
      <c r="BDJ98" s="2049"/>
      <c r="BDK98" s="2049"/>
      <c r="BDL98" s="2049"/>
      <c r="BDM98" s="2049"/>
      <c r="BDN98" s="2049"/>
      <c r="BDO98" s="2049"/>
      <c r="BDP98" s="2049"/>
      <c r="BDQ98" s="2049"/>
      <c r="BDR98" s="2049"/>
      <c r="BDS98" s="2049"/>
      <c r="BDT98" s="2049"/>
      <c r="BDU98" s="2049"/>
      <c r="BDV98" s="2049"/>
      <c r="BDW98" s="2049"/>
      <c r="BDX98" s="2049"/>
      <c r="BDY98" s="2049"/>
      <c r="BDZ98" s="2049"/>
      <c r="BEA98" s="2049"/>
      <c r="BEB98" s="2049"/>
      <c r="BEC98" s="2049"/>
      <c r="BED98" s="2049"/>
      <c r="BEE98" s="2049"/>
      <c r="BEF98" s="2049"/>
      <c r="BEG98" s="2049"/>
      <c r="BEH98" s="2049"/>
      <c r="BEI98" s="2049"/>
      <c r="BEJ98" s="2049"/>
      <c r="BEK98" s="2049"/>
      <c r="BEL98" s="2049"/>
      <c r="BEM98" s="2049"/>
      <c r="BEN98" s="2049"/>
      <c r="BEO98" s="2049"/>
      <c r="BEP98" s="2049"/>
      <c r="BEQ98" s="2049"/>
      <c r="BER98" s="2049"/>
      <c r="BES98" s="2049"/>
      <c r="BET98" s="2049"/>
      <c r="BEU98" s="2049"/>
      <c r="BEV98" s="2049"/>
      <c r="BEW98" s="2049"/>
      <c r="BEX98" s="2049"/>
      <c r="BEY98" s="2049"/>
      <c r="BEZ98" s="2049"/>
      <c r="BFA98" s="2049"/>
      <c r="BFB98" s="2049"/>
      <c r="BFC98" s="2049"/>
      <c r="BFD98" s="2049"/>
      <c r="BFE98" s="2049"/>
      <c r="BFF98" s="2049"/>
      <c r="BFG98" s="2049"/>
      <c r="BFH98" s="2049"/>
      <c r="BFI98" s="2049"/>
      <c r="BFJ98" s="2049"/>
      <c r="BFK98" s="2049"/>
      <c r="BFL98" s="2049"/>
      <c r="BFM98" s="2049"/>
      <c r="BFN98" s="2049"/>
      <c r="BFO98" s="2049"/>
      <c r="BFP98" s="2049"/>
      <c r="BFQ98" s="2049"/>
      <c r="BFR98" s="2049"/>
      <c r="BFS98" s="2049"/>
      <c r="BFT98" s="2049"/>
      <c r="BFU98" s="2049"/>
      <c r="BFV98" s="2049"/>
      <c r="BFW98" s="2049"/>
      <c r="BFX98" s="2049"/>
      <c r="BFY98" s="2049"/>
      <c r="BFZ98" s="2049"/>
      <c r="BGA98" s="2049"/>
      <c r="BGB98" s="2049"/>
      <c r="BGC98" s="2049"/>
      <c r="BGD98" s="2049"/>
      <c r="BGE98" s="2049"/>
      <c r="BGF98" s="2049"/>
      <c r="BGG98" s="2049"/>
      <c r="BGH98" s="2049"/>
      <c r="BGI98" s="2049"/>
      <c r="BGJ98" s="2049"/>
      <c r="BGK98" s="2049"/>
      <c r="BGL98" s="2049"/>
      <c r="BGM98" s="2049"/>
      <c r="BGN98" s="2049"/>
      <c r="BGO98" s="2049"/>
      <c r="BGP98" s="2049"/>
      <c r="BGQ98" s="2049"/>
      <c r="BGR98" s="2049"/>
      <c r="BGS98" s="2049"/>
      <c r="BGT98" s="2049"/>
      <c r="BGU98" s="2049"/>
      <c r="BGV98" s="2049"/>
      <c r="BGW98" s="2049"/>
      <c r="BGX98" s="2049"/>
      <c r="BGY98" s="2049"/>
      <c r="BGZ98" s="2049"/>
      <c r="BHA98" s="2049"/>
      <c r="BHB98" s="2049"/>
      <c r="BHC98" s="2049"/>
      <c r="BHD98" s="2049"/>
      <c r="BHE98" s="2049"/>
      <c r="BHF98" s="2049"/>
      <c r="BHG98" s="2049"/>
      <c r="BHH98" s="2049"/>
      <c r="BHI98" s="2049"/>
      <c r="BHJ98" s="2049"/>
      <c r="BHK98" s="2049"/>
      <c r="BHL98" s="2049"/>
      <c r="BHM98" s="2049"/>
      <c r="BHN98" s="2049"/>
      <c r="BHO98" s="2049"/>
      <c r="BHP98" s="2049"/>
      <c r="BHQ98" s="2049"/>
      <c r="BHR98" s="2049"/>
      <c r="BHS98" s="2049"/>
      <c r="BHT98" s="2049"/>
      <c r="BHU98" s="2049"/>
      <c r="BHV98" s="2049"/>
      <c r="BHW98" s="2049"/>
      <c r="BHX98" s="2049"/>
      <c r="BHY98" s="2049"/>
      <c r="BHZ98" s="2049"/>
      <c r="BIA98" s="2049"/>
      <c r="BIB98" s="2049"/>
      <c r="BIC98" s="2049"/>
      <c r="BID98" s="2049"/>
      <c r="BIE98" s="2049"/>
      <c r="BIF98" s="2049"/>
      <c r="BIG98" s="2049"/>
      <c r="BIH98" s="2049"/>
      <c r="BII98" s="2049"/>
      <c r="BIJ98" s="2049"/>
      <c r="BIK98" s="2049"/>
      <c r="BIL98" s="2049"/>
      <c r="BIM98" s="2049"/>
      <c r="BIN98" s="2049"/>
      <c r="BIO98" s="2049"/>
      <c r="BIP98" s="2049"/>
      <c r="BIQ98" s="2049"/>
      <c r="BIR98" s="2049"/>
      <c r="BIS98" s="2049"/>
      <c r="BIT98" s="2049"/>
      <c r="BIU98" s="2049"/>
      <c r="BIV98" s="2049"/>
      <c r="BIW98" s="2049"/>
      <c r="BIX98" s="2049"/>
      <c r="BIY98" s="2049"/>
      <c r="BIZ98" s="2049"/>
      <c r="BJA98" s="2049"/>
      <c r="BJB98" s="2049"/>
      <c r="BJC98" s="2049"/>
      <c r="BJD98" s="2049"/>
      <c r="BJE98" s="2049"/>
      <c r="BJF98" s="2049"/>
      <c r="BJG98" s="2049"/>
      <c r="BJH98" s="2049"/>
      <c r="BJI98" s="2049"/>
      <c r="BJJ98" s="2049"/>
      <c r="BJK98" s="2049"/>
      <c r="BJL98" s="2049"/>
      <c r="BJM98" s="2049"/>
      <c r="BJN98" s="2049"/>
      <c r="BJO98" s="2049"/>
      <c r="BJP98" s="2049"/>
      <c r="BJQ98" s="2049"/>
      <c r="BJR98" s="2049"/>
      <c r="BJS98" s="2049"/>
      <c r="BJT98" s="2049"/>
      <c r="BJU98" s="2049"/>
      <c r="BJV98" s="2049"/>
      <c r="BJW98" s="2049"/>
      <c r="BJX98" s="2049"/>
      <c r="BJY98" s="2049"/>
      <c r="BJZ98" s="2049"/>
      <c r="BKA98" s="2049"/>
      <c r="BKB98" s="2049"/>
      <c r="BKC98" s="2049"/>
      <c r="BKD98" s="2049"/>
      <c r="BKE98" s="2049"/>
      <c r="BKF98" s="2049"/>
      <c r="BKG98" s="2049"/>
      <c r="BKH98" s="2049"/>
      <c r="BKI98" s="2049"/>
      <c r="BKJ98" s="2049"/>
      <c r="BKK98" s="2049"/>
      <c r="BKL98" s="2049"/>
      <c r="BKM98" s="2049"/>
      <c r="BKN98" s="2049"/>
      <c r="BKO98" s="2049"/>
      <c r="BKP98" s="2049"/>
      <c r="BKQ98" s="2049"/>
      <c r="BKR98" s="2049"/>
      <c r="BKS98" s="2049"/>
      <c r="BKT98" s="2049"/>
      <c r="BKU98" s="2049"/>
      <c r="BKV98" s="2049"/>
      <c r="BKW98" s="2049"/>
      <c r="BKX98" s="2049"/>
      <c r="BKY98" s="2049"/>
      <c r="BKZ98" s="2049"/>
      <c r="BLA98" s="2049"/>
      <c r="BLB98" s="2049"/>
      <c r="BLC98" s="2049"/>
      <c r="BLD98" s="2049"/>
      <c r="BLE98" s="2049"/>
      <c r="BLF98" s="2049"/>
      <c r="BLG98" s="2049"/>
      <c r="BLH98" s="2049"/>
      <c r="BLI98" s="2049"/>
      <c r="BLJ98" s="2049"/>
      <c r="BLK98" s="2049"/>
      <c r="BLL98" s="2049"/>
      <c r="BLM98" s="2049"/>
      <c r="BLN98" s="2049"/>
      <c r="BLO98" s="2049"/>
      <c r="BLP98" s="2049"/>
      <c r="BLQ98" s="2049"/>
      <c r="BLR98" s="2049"/>
      <c r="BLS98" s="2049"/>
      <c r="BLT98" s="2049"/>
      <c r="BLU98" s="2049"/>
      <c r="BLV98" s="2049"/>
      <c r="BLW98" s="2049"/>
      <c r="BLX98" s="2049"/>
      <c r="BLY98" s="2049"/>
      <c r="BLZ98" s="2049"/>
      <c r="BMA98" s="2049"/>
      <c r="BMB98" s="2049"/>
      <c r="BMC98" s="2049"/>
      <c r="BMD98" s="2049"/>
      <c r="BME98" s="2049"/>
      <c r="BMF98" s="2049"/>
      <c r="BMG98" s="2049"/>
      <c r="BMH98" s="2049"/>
      <c r="BMI98" s="2049"/>
      <c r="BMJ98" s="2049"/>
      <c r="BMK98" s="2049"/>
      <c r="BML98" s="2049"/>
      <c r="BMM98" s="2049"/>
      <c r="BMN98" s="2049"/>
      <c r="BMO98" s="2049"/>
      <c r="BMP98" s="2049"/>
      <c r="BMQ98" s="2049"/>
      <c r="BMR98" s="2049"/>
      <c r="BMS98" s="2049"/>
      <c r="BMT98" s="2049"/>
      <c r="BMU98" s="2049"/>
      <c r="BMV98" s="2049"/>
      <c r="BMW98" s="2049"/>
      <c r="BMX98" s="2049"/>
      <c r="BMY98" s="2049"/>
      <c r="BMZ98" s="2049"/>
      <c r="BNA98" s="2049"/>
      <c r="BNB98" s="2049"/>
      <c r="BNC98" s="2049"/>
      <c r="BND98" s="2049"/>
      <c r="BNE98" s="2049"/>
      <c r="BNF98" s="2049"/>
      <c r="BNG98" s="2049"/>
      <c r="BNH98" s="2049"/>
      <c r="BNI98" s="2049"/>
      <c r="BNJ98" s="2049"/>
      <c r="BNK98" s="2049"/>
      <c r="BNL98" s="2049"/>
      <c r="BNM98" s="2049"/>
      <c r="BNN98" s="2049"/>
      <c r="BNO98" s="2049"/>
      <c r="BNP98" s="2049"/>
      <c r="BNQ98" s="2049"/>
      <c r="BNR98" s="2049"/>
      <c r="BNS98" s="2049"/>
      <c r="BNT98" s="2049"/>
      <c r="BNU98" s="2049"/>
      <c r="BNV98" s="2049"/>
      <c r="BNW98" s="2049"/>
      <c r="BNX98" s="2049"/>
      <c r="BNY98" s="2049"/>
      <c r="BNZ98" s="2049"/>
      <c r="BOA98" s="2049"/>
      <c r="BOB98" s="2049"/>
      <c r="BOC98" s="2049"/>
      <c r="BOD98" s="2049"/>
      <c r="BOE98" s="2049"/>
      <c r="BOF98" s="2049"/>
      <c r="BOG98" s="2049"/>
      <c r="BOH98" s="2049"/>
      <c r="BOI98" s="2049"/>
      <c r="BOJ98" s="2049"/>
      <c r="BOK98" s="2049"/>
      <c r="BOL98" s="2049"/>
      <c r="BOM98" s="2049"/>
      <c r="BON98" s="2049"/>
      <c r="BOO98" s="2049"/>
      <c r="BOP98" s="2049"/>
      <c r="BOQ98" s="2049"/>
      <c r="BOR98" s="2049"/>
      <c r="BOS98" s="2049"/>
      <c r="BOT98" s="2049"/>
      <c r="BOU98" s="2049"/>
      <c r="BOV98" s="2049"/>
      <c r="BOW98" s="2049"/>
      <c r="BOX98" s="2049"/>
      <c r="BOY98" s="2049"/>
      <c r="BOZ98" s="2049"/>
      <c r="BPA98" s="2049"/>
      <c r="BPB98" s="2049"/>
      <c r="BPC98" s="2049"/>
      <c r="BPD98" s="2049"/>
      <c r="BPE98" s="2049"/>
      <c r="BPF98" s="2049"/>
      <c r="BPG98" s="2049"/>
      <c r="BPH98" s="2049"/>
      <c r="BPI98" s="2049"/>
      <c r="BPJ98" s="2049"/>
      <c r="BPK98" s="2049"/>
      <c r="BPL98" s="2049"/>
      <c r="BPM98" s="2049"/>
      <c r="BPN98" s="2049"/>
      <c r="BPO98" s="2049"/>
      <c r="BPP98" s="2049"/>
      <c r="BPQ98" s="2049"/>
      <c r="BPR98" s="2049"/>
      <c r="BPS98" s="2049"/>
      <c r="BPT98" s="2049"/>
      <c r="BPU98" s="2049"/>
      <c r="BPV98" s="2049"/>
      <c r="BPW98" s="2049"/>
      <c r="BPX98" s="2049"/>
      <c r="BPY98" s="2049"/>
      <c r="BPZ98" s="2049"/>
      <c r="BQA98" s="2049"/>
      <c r="BQB98" s="2049"/>
      <c r="BQC98" s="2049"/>
      <c r="BQD98" s="2049"/>
      <c r="BQE98" s="2049"/>
      <c r="BQF98" s="2049"/>
      <c r="BQG98" s="2049"/>
      <c r="BQH98" s="2049"/>
      <c r="BQI98" s="2049"/>
      <c r="BQJ98" s="2049"/>
      <c r="BQK98" s="2049"/>
      <c r="BQL98" s="2049"/>
      <c r="BQM98" s="2049"/>
      <c r="BQN98" s="2049"/>
      <c r="BQO98" s="2049"/>
      <c r="BQP98" s="2049"/>
      <c r="BQQ98" s="2049"/>
      <c r="BQR98" s="2049"/>
      <c r="BQS98" s="2049"/>
      <c r="BQT98" s="2049"/>
      <c r="BQU98" s="2049"/>
      <c r="BQV98" s="2049"/>
      <c r="BQW98" s="2049"/>
      <c r="BQX98" s="2049"/>
      <c r="BQY98" s="2049"/>
      <c r="BQZ98" s="2049"/>
      <c r="BRA98" s="2049"/>
      <c r="BRB98" s="2049"/>
      <c r="BRC98" s="2049"/>
      <c r="BRD98" s="2049"/>
      <c r="BRE98" s="2049"/>
      <c r="BRF98" s="2049"/>
      <c r="BRG98" s="2049"/>
      <c r="BRH98" s="2049"/>
      <c r="BRI98" s="2049"/>
      <c r="BRJ98" s="2049"/>
      <c r="BRK98" s="2049"/>
      <c r="BRL98" s="2049"/>
      <c r="BRM98" s="2049"/>
      <c r="BRN98" s="2049"/>
      <c r="BRO98" s="2049"/>
      <c r="BRP98" s="2049"/>
      <c r="BRQ98" s="2049"/>
      <c r="BRR98" s="2049"/>
      <c r="BRS98" s="2049"/>
      <c r="BRT98" s="2049"/>
      <c r="BRU98" s="2049"/>
      <c r="BRV98" s="2049"/>
      <c r="BRW98" s="2049"/>
      <c r="BRX98" s="2049"/>
      <c r="BRY98" s="2049"/>
      <c r="BRZ98" s="2049"/>
      <c r="BSA98" s="2049"/>
      <c r="BSB98" s="2049"/>
      <c r="BSC98" s="2049"/>
      <c r="BSD98" s="2049"/>
      <c r="BSE98" s="2049"/>
      <c r="BSF98" s="2049"/>
      <c r="BSG98" s="2049"/>
      <c r="BSH98" s="2049"/>
      <c r="BSI98" s="2049"/>
      <c r="BSJ98" s="2049"/>
      <c r="BSK98" s="2049"/>
      <c r="BSL98" s="2049"/>
      <c r="BSM98" s="2049"/>
      <c r="BSN98" s="2049"/>
      <c r="BSO98" s="2049"/>
      <c r="BSP98" s="2049"/>
      <c r="BSQ98" s="2049"/>
      <c r="BSR98" s="2049"/>
      <c r="BSS98" s="2049"/>
      <c r="BST98" s="2049"/>
      <c r="BSU98" s="2049"/>
      <c r="BSV98" s="2049"/>
      <c r="BSW98" s="2049"/>
      <c r="BSX98" s="2049"/>
      <c r="BSY98" s="2049"/>
      <c r="BSZ98" s="2049"/>
      <c r="BTA98" s="2049"/>
      <c r="BTB98" s="2049"/>
      <c r="BTC98" s="2049"/>
      <c r="BTD98" s="2049"/>
      <c r="BTE98" s="2049"/>
      <c r="BTF98" s="2049"/>
      <c r="BTG98" s="2049"/>
      <c r="BTH98" s="2049"/>
      <c r="BTI98" s="2049"/>
      <c r="BTJ98" s="2049"/>
      <c r="BTK98" s="2049"/>
      <c r="BTL98" s="2049"/>
      <c r="BTM98" s="2049"/>
      <c r="BTN98" s="2049"/>
      <c r="BTO98" s="2049"/>
      <c r="BTP98" s="2049"/>
      <c r="BTQ98" s="2049"/>
      <c r="BTR98" s="2049"/>
      <c r="BTS98" s="2049"/>
      <c r="BTT98" s="2049"/>
      <c r="BTU98" s="2049"/>
      <c r="BTV98" s="2049"/>
      <c r="BTW98" s="2049"/>
      <c r="BTX98" s="2049"/>
      <c r="BTY98" s="2049"/>
      <c r="BTZ98" s="2049"/>
      <c r="BUA98" s="2049"/>
      <c r="BUB98" s="2049"/>
      <c r="BUC98" s="2049"/>
      <c r="BUD98" s="2049"/>
      <c r="BUE98" s="2049"/>
      <c r="BUF98" s="2049"/>
      <c r="BUG98" s="2049"/>
      <c r="BUH98" s="2049"/>
      <c r="BUI98" s="2049"/>
      <c r="BUJ98" s="2049"/>
      <c r="BUK98" s="2049"/>
      <c r="BUL98" s="2049"/>
      <c r="BUM98" s="2049"/>
      <c r="BUN98" s="2049"/>
      <c r="BUO98" s="2049"/>
      <c r="BUP98" s="2049"/>
      <c r="BUQ98" s="2049"/>
      <c r="BUR98" s="2049"/>
      <c r="BUS98" s="2049"/>
      <c r="BUT98" s="2049"/>
      <c r="BUU98" s="2049"/>
      <c r="BUV98" s="2049"/>
      <c r="BUW98" s="2049"/>
      <c r="BUX98" s="2049"/>
      <c r="BUY98" s="2049"/>
      <c r="BUZ98" s="2049"/>
      <c r="BVA98" s="2049"/>
      <c r="BVB98" s="2049"/>
      <c r="BVC98" s="2049"/>
      <c r="BVD98" s="2049"/>
      <c r="BVE98" s="2049"/>
      <c r="BVF98" s="2049"/>
      <c r="BVG98" s="2049"/>
      <c r="BVH98" s="2049"/>
      <c r="BVI98" s="2049"/>
      <c r="BVJ98" s="2049"/>
      <c r="BVK98" s="2049"/>
      <c r="BVL98" s="2049"/>
      <c r="BVM98" s="2049"/>
      <c r="BVN98" s="2049"/>
      <c r="BVO98" s="2049"/>
      <c r="BVP98" s="2049"/>
      <c r="BVQ98" s="2049"/>
      <c r="BVR98" s="2049"/>
      <c r="BVS98" s="2049"/>
      <c r="BVT98" s="2049"/>
      <c r="BVU98" s="2049"/>
      <c r="BVV98" s="2049"/>
      <c r="BVW98" s="2049"/>
      <c r="BVX98" s="2049"/>
      <c r="BVY98" s="2049"/>
      <c r="BVZ98" s="2049"/>
      <c r="BWA98" s="2049"/>
      <c r="BWB98" s="2049"/>
      <c r="BWC98" s="2049"/>
      <c r="BWD98" s="2049"/>
      <c r="BWE98" s="2049"/>
      <c r="BWF98" s="2049"/>
      <c r="BWG98" s="2049"/>
      <c r="BWH98" s="2049"/>
      <c r="BWI98" s="2049"/>
      <c r="BWJ98" s="2049"/>
      <c r="BWK98" s="2049"/>
      <c r="BWL98" s="2049"/>
      <c r="BWM98" s="2049"/>
      <c r="BWN98" s="2049"/>
      <c r="BWO98" s="2049"/>
      <c r="BWP98" s="2049"/>
      <c r="BWQ98" s="2049"/>
      <c r="BWR98" s="2049"/>
      <c r="BWS98" s="2049"/>
      <c r="BWT98" s="2049"/>
      <c r="BWU98" s="2049"/>
      <c r="BWV98" s="2049"/>
      <c r="BWW98" s="2049"/>
      <c r="BWX98" s="2049"/>
      <c r="BWY98" s="2049"/>
      <c r="BWZ98" s="2049"/>
      <c r="BXA98" s="2049"/>
      <c r="BXB98" s="2049"/>
      <c r="BXC98" s="2049"/>
      <c r="BXD98" s="2049"/>
      <c r="BXE98" s="2049"/>
      <c r="BXF98" s="2049"/>
      <c r="BXG98" s="2049"/>
      <c r="BXH98" s="2049"/>
      <c r="BXI98" s="2049"/>
      <c r="BXJ98" s="2049"/>
      <c r="BXK98" s="2049"/>
      <c r="BXL98" s="2049"/>
      <c r="BXM98" s="2049"/>
      <c r="BXN98" s="2049"/>
      <c r="BXO98" s="2049"/>
      <c r="BXP98" s="2049"/>
      <c r="BXQ98" s="2049"/>
      <c r="BXR98" s="2049"/>
      <c r="BXS98" s="2049"/>
      <c r="BXT98" s="2049"/>
      <c r="BXU98" s="2049"/>
      <c r="BXV98" s="2049"/>
      <c r="BXW98" s="2049"/>
      <c r="BXX98" s="2049"/>
      <c r="BXY98" s="2049"/>
      <c r="BXZ98" s="2049"/>
      <c r="BYA98" s="2049"/>
      <c r="BYB98" s="2049"/>
      <c r="BYC98" s="2049"/>
      <c r="BYD98" s="2049"/>
      <c r="BYE98" s="2049"/>
      <c r="BYF98" s="2049"/>
      <c r="BYG98" s="2049"/>
      <c r="BYH98" s="2049"/>
      <c r="BYI98" s="2049"/>
      <c r="BYJ98" s="2049"/>
      <c r="BYK98" s="2049"/>
      <c r="BYL98" s="2049"/>
      <c r="BYM98" s="2049"/>
      <c r="BYN98" s="2049"/>
      <c r="BYO98" s="2049"/>
      <c r="BYP98" s="2049"/>
      <c r="BYQ98" s="2049"/>
      <c r="BYR98" s="2049"/>
      <c r="BYS98" s="2049"/>
      <c r="BYT98" s="2049"/>
      <c r="BYU98" s="2049"/>
      <c r="BYV98" s="2049"/>
      <c r="BYW98" s="2049"/>
      <c r="BYX98" s="2049"/>
      <c r="BYY98" s="2049"/>
      <c r="BYZ98" s="2049"/>
      <c r="BZA98" s="2049"/>
      <c r="BZB98" s="2049"/>
      <c r="BZC98" s="2049"/>
      <c r="BZD98" s="2049"/>
      <c r="BZE98" s="2049"/>
      <c r="BZF98" s="2049"/>
      <c r="BZG98" s="2049"/>
      <c r="BZH98" s="2049"/>
      <c r="BZI98" s="2049"/>
      <c r="BZJ98" s="2049"/>
      <c r="BZK98" s="2049"/>
      <c r="BZL98" s="2049"/>
      <c r="BZM98" s="2049"/>
      <c r="BZN98" s="2049"/>
      <c r="BZO98" s="2049"/>
      <c r="BZP98" s="2049"/>
      <c r="BZQ98" s="2049"/>
      <c r="BZR98" s="2049"/>
      <c r="BZS98" s="2049"/>
      <c r="BZT98" s="2049"/>
      <c r="BZU98" s="2049"/>
      <c r="BZV98" s="2049"/>
      <c r="BZW98" s="2049"/>
      <c r="BZX98" s="2049"/>
      <c r="BZY98" s="2049"/>
      <c r="BZZ98" s="2049"/>
      <c r="CAA98" s="2049"/>
      <c r="CAB98" s="2049"/>
      <c r="CAC98" s="2049"/>
      <c r="CAD98" s="2049"/>
      <c r="CAE98" s="2049"/>
      <c r="CAF98" s="2049"/>
      <c r="CAG98" s="2049"/>
      <c r="CAH98" s="2049"/>
      <c r="CAI98" s="2049"/>
      <c r="CAJ98" s="2049"/>
      <c r="CAK98" s="2049"/>
      <c r="CAL98" s="2049"/>
      <c r="CAM98" s="2049"/>
      <c r="CAN98" s="2049"/>
      <c r="CAO98" s="2049"/>
      <c r="CAP98" s="2049"/>
      <c r="CAQ98" s="2049"/>
      <c r="CAR98" s="2049"/>
      <c r="CAS98" s="2049"/>
      <c r="CAT98" s="2049"/>
      <c r="CAU98" s="2049"/>
      <c r="CAV98" s="2049"/>
      <c r="CAW98" s="2049"/>
      <c r="CAX98" s="2049"/>
      <c r="CAY98" s="2049"/>
      <c r="CAZ98" s="2049"/>
      <c r="CBA98" s="2049"/>
      <c r="CBB98" s="2049"/>
      <c r="CBC98" s="2049"/>
      <c r="CBD98" s="2049"/>
      <c r="CBE98" s="2049"/>
      <c r="CBF98" s="2049"/>
      <c r="CBG98" s="2049"/>
      <c r="CBH98" s="2049"/>
      <c r="CBI98" s="2049"/>
      <c r="CBJ98" s="2049"/>
      <c r="CBK98" s="2049"/>
      <c r="CBL98" s="2049"/>
      <c r="CBM98" s="2049"/>
      <c r="CBN98" s="2049"/>
      <c r="CBO98" s="2049"/>
      <c r="CBP98" s="2049"/>
      <c r="CBQ98" s="2049"/>
      <c r="CBR98" s="2049"/>
      <c r="CBS98" s="2049"/>
      <c r="CBT98" s="2049"/>
      <c r="CBU98" s="2049"/>
      <c r="CBV98" s="2049"/>
      <c r="CBW98" s="2049"/>
      <c r="CBX98" s="2049"/>
      <c r="CBY98" s="2049"/>
      <c r="CBZ98" s="2049"/>
      <c r="CCA98" s="2049"/>
      <c r="CCB98" s="2049"/>
      <c r="CCC98" s="2049"/>
      <c r="CCD98" s="2049"/>
      <c r="CCE98" s="2049"/>
      <c r="CCF98" s="2049"/>
      <c r="CCG98" s="2049"/>
      <c r="CCH98" s="2049"/>
      <c r="CCI98" s="2049"/>
      <c r="CCJ98" s="2049"/>
      <c r="CCK98" s="2049"/>
      <c r="CCL98" s="2049"/>
      <c r="CCM98" s="2049"/>
      <c r="CCN98" s="2049"/>
      <c r="CCO98" s="2049"/>
      <c r="CCP98" s="2049"/>
      <c r="CCQ98" s="2049"/>
      <c r="CCR98" s="2049"/>
      <c r="CCS98" s="2049"/>
      <c r="CCT98" s="2049"/>
      <c r="CCU98" s="2049"/>
      <c r="CCV98" s="2049"/>
      <c r="CCW98" s="2049"/>
      <c r="CCX98" s="2049"/>
      <c r="CCY98" s="2049"/>
      <c r="CCZ98" s="2049"/>
      <c r="CDA98" s="2049"/>
      <c r="CDB98" s="2049"/>
      <c r="CDC98" s="2049"/>
      <c r="CDD98" s="2049"/>
      <c r="CDE98" s="2049"/>
      <c r="CDF98" s="2049"/>
      <c r="CDG98" s="2049"/>
      <c r="CDH98" s="2049"/>
      <c r="CDI98" s="2049"/>
      <c r="CDJ98" s="2049"/>
      <c r="CDK98" s="2049"/>
      <c r="CDL98" s="2049"/>
      <c r="CDM98" s="2049"/>
      <c r="CDN98" s="2049"/>
      <c r="CDO98" s="2049"/>
      <c r="CDP98" s="2049"/>
      <c r="CDQ98" s="2049"/>
      <c r="CDR98" s="2049"/>
      <c r="CDS98" s="2049"/>
      <c r="CDT98" s="2049"/>
      <c r="CDU98" s="2049"/>
      <c r="CDV98" s="2049"/>
      <c r="CDW98" s="2049"/>
      <c r="CDX98" s="2049"/>
      <c r="CDY98" s="2049"/>
      <c r="CDZ98" s="2049"/>
      <c r="CEA98" s="2049"/>
      <c r="CEB98" s="2049"/>
      <c r="CEC98" s="2049"/>
      <c r="CED98" s="2049"/>
      <c r="CEE98" s="2049"/>
      <c r="CEF98" s="2049"/>
      <c r="CEG98" s="2049"/>
      <c r="CEH98" s="2049"/>
      <c r="CEI98" s="2049"/>
      <c r="CEJ98" s="2049"/>
      <c r="CEK98" s="2049"/>
      <c r="CEL98" s="2049"/>
      <c r="CEM98" s="2049"/>
      <c r="CEN98" s="2049"/>
      <c r="CEO98" s="2049"/>
      <c r="CEP98" s="2049"/>
      <c r="CEQ98" s="2049"/>
      <c r="CER98" s="2049"/>
      <c r="CES98" s="2049"/>
      <c r="CET98" s="2049"/>
      <c r="CEU98" s="2049"/>
      <c r="CEV98" s="2049"/>
      <c r="CEW98" s="2049"/>
      <c r="CEX98" s="2049"/>
      <c r="CEY98" s="2049"/>
      <c r="CEZ98" s="2049"/>
      <c r="CFA98" s="2049"/>
      <c r="CFB98" s="2049"/>
      <c r="CFC98" s="2049"/>
      <c r="CFD98" s="2049"/>
      <c r="CFE98" s="2049"/>
      <c r="CFF98" s="2049"/>
      <c r="CFG98" s="2049"/>
      <c r="CFH98" s="2049"/>
      <c r="CFI98" s="2049"/>
      <c r="CFJ98" s="2049"/>
      <c r="CFK98" s="2049"/>
      <c r="CFL98" s="2049"/>
      <c r="CFM98" s="2049"/>
      <c r="CFN98" s="2049"/>
      <c r="CFO98" s="2049"/>
      <c r="CFP98" s="2049"/>
      <c r="CFQ98" s="2049"/>
      <c r="CFR98" s="2049"/>
      <c r="CFS98" s="2049"/>
      <c r="CFT98" s="2049"/>
      <c r="CFU98" s="2049"/>
      <c r="CFV98" s="2049"/>
      <c r="CFW98" s="2049"/>
      <c r="CFX98" s="2049"/>
      <c r="CFY98" s="2049"/>
      <c r="CFZ98" s="2049"/>
      <c r="CGA98" s="2049"/>
      <c r="CGB98" s="2049"/>
      <c r="CGC98" s="2049"/>
      <c r="CGD98" s="2049"/>
      <c r="CGE98" s="2049"/>
      <c r="CGF98" s="2049"/>
      <c r="CGG98" s="2049"/>
      <c r="CGH98" s="2049"/>
      <c r="CGI98" s="2049"/>
      <c r="CGJ98" s="2049"/>
      <c r="CGK98" s="2049"/>
      <c r="CGL98" s="2049"/>
      <c r="CGM98" s="2049"/>
      <c r="CGN98" s="2049"/>
      <c r="CGO98" s="2049"/>
      <c r="CGP98" s="2049"/>
      <c r="CGQ98" s="2049"/>
      <c r="CGR98" s="2049"/>
      <c r="CGS98" s="2049"/>
      <c r="CGT98" s="2049"/>
      <c r="CGU98" s="2049"/>
      <c r="CGV98" s="2049"/>
      <c r="CGW98" s="2049"/>
      <c r="CGX98" s="2049"/>
      <c r="CGY98" s="2049"/>
      <c r="CGZ98" s="2049"/>
      <c r="CHA98" s="2049"/>
      <c r="CHB98" s="2049"/>
      <c r="CHC98" s="2049"/>
      <c r="CHD98" s="2049"/>
      <c r="CHE98" s="2049"/>
      <c r="CHF98" s="2049"/>
      <c r="CHG98" s="2049"/>
      <c r="CHH98" s="2049"/>
      <c r="CHI98" s="2049"/>
      <c r="CHJ98" s="2049"/>
      <c r="CHK98" s="2049"/>
      <c r="CHL98" s="2049"/>
      <c r="CHM98" s="2049"/>
      <c r="CHN98" s="2049"/>
      <c r="CHO98" s="2049"/>
      <c r="CHP98" s="2049"/>
      <c r="CHQ98" s="2049"/>
      <c r="CHR98" s="2049"/>
      <c r="CHS98" s="2049"/>
      <c r="CHT98" s="2049"/>
      <c r="CHU98" s="2049"/>
      <c r="CHV98" s="2049"/>
      <c r="CHW98" s="2049"/>
      <c r="CHX98" s="2049"/>
      <c r="CHY98" s="2049"/>
      <c r="CHZ98" s="2049"/>
      <c r="CIA98" s="2049"/>
      <c r="CIB98" s="2049"/>
      <c r="CIC98" s="2049"/>
      <c r="CID98" s="2049"/>
      <c r="CIE98" s="2049"/>
      <c r="CIF98" s="2049"/>
      <c r="CIG98" s="2049"/>
      <c r="CIH98" s="2049"/>
      <c r="CII98" s="2049"/>
      <c r="CIJ98" s="2049"/>
      <c r="CIK98" s="2049"/>
      <c r="CIL98" s="2049"/>
      <c r="CIM98" s="2049"/>
      <c r="CIN98" s="2049"/>
      <c r="CIO98" s="2049"/>
      <c r="CIP98" s="2049"/>
      <c r="CIQ98" s="2049"/>
      <c r="CIR98" s="2049"/>
      <c r="CIS98" s="2049"/>
      <c r="CIT98" s="2049"/>
      <c r="CIU98" s="2049"/>
      <c r="CIV98" s="2049"/>
      <c r="CIW98" s="2049"/>
      <c r="CIX98" s="2049"/>
      <c r="CIY98" s="2049"/>
      <c r="CIZ98" s="2049"/>
      <c r="CJA98" s="2049"/>
      <c r="CJB98" s="2049"/>
      <c r="CJC98" s="2049"/>
      <c r="CJD98" s="2049"/>
      <c r="CJE98" s="2049"/>
      <c r="CJF98" s="2049"/>
      <c r="CJG98" s="2049"/>
      <c r="CJH98" s="2049"/>
      <c r="CJI98" s="2049"/>
      <c r="CJJ98" s="2049"/>
      <c r="CJK98" s="2049"/>
      <c r="CJL98" s="2049"/>
      <c r="CJM98" s="2049"/>
      <c r="CJN98" s="2049"/>
      <c r="CJO98" s="2049"/>
      <c r="CJP98" s="2049"/>
      <c r="CJQ98" s="2049"/>
      <c r="CJR98" s="2049"/>
      <c r="CJS98" s="2049"/>
      <c r="CJT98" s="2049"/>
      <c r="CJU98" s="2049"/>
      <c r="CJV98" s="2049"/>
      <c r="CJW98" s="2049"/>
      <c r="CJX98" s="2049"/>
      <c r="CJY98" s="2049"/>
      <c r="CJZ98" s="2049"/>
      <c r="CKA98" s="2049"/>
      <c r="CKB98" s="2049"/>
      <c r="CKC98" s="2049"/>
      <c r="CKD98" s="2049"/>
      <c r="CKE98" s="2049"/>
      <c r="CKF98" s="2049"/>
      <c r="CKG98" s="2049"/>
      <c r="CKH98" s="2049"/>
      <c r="CKI98" s="2049"/>
      <c r="CKJ98" s="2049"/>
      <c r="CKK98" s="2049"/>
      <c r="CKL98" s="2049"/>
      <c r="CKM98" s="2049"/>
      <c r="CKN98" s="2049"/>
      <c r="CKO98" s="2049"/>
      <c r="CKP98" s="2049"/>
      <c r="CKQ98" s="2049"/>
      <c r="CKR98" s="2049"/>
      <c r="CKS98" s="2049"/>
      <c r="CKT98" s="2049"/>
      <c r="CKU98" s="2049"/>
      <c r="CKV98" s="2049"/>
      <c r="CKW98" s="2049"/>
      <c r="CKX98" s="2049"/>
      <c r="CKY98" s="2049"/>
      <c r="CKZ98" s="2049"/>
      <c r="CLA98" s="2049"/>
      <c r="CLB98" s="2049"/>
      <c r="CLC98" s="2049"/>
      <c r="CLD98" s="2049"/>
      <c r="CLE98" s="2049"/>
      <c r="CLF98" s="2049"/>
      <c r="CLG98" s="2049"/>
      <c r="CLH98" s="2049"/>
      <c r="CLI98" s="2049"/>
      <c r="CLJ98" s="2049"/>
      <c r="CLK98" s="2049"/>
      <c r="CLL98" s="2049"/>
      <c r="CLM98" s="2049"/>
      <c r="CLN98" s="2049"/>
      <c r="CLO98" s="2049"/>
      <c r="CLP98" s="2049"/>
      <c r="CLQ98" s="2049"/>
      <c r="CLR98" s="2049"/>
      <c r="CLS98" s="2049"/>
      <c r="CLT98" s="2049"/>
      <c r="CLU98" s="2049"/>
      <c r="CLV98" s="2049"/>
      <c r="CLW98" s="2049"/>
      <c r="CLX98" s="2049"/>
      <c r="CLY98" s="2049"/>
      <c r="CLZ98" s="2049"/>
      <c r="CMA98" s="2049"/>
      <c r="CMB98" s="2049"/>
      <c r="CMC98" s="2049"/>
      <c r="CMD98" s="2049"/>
      <c r="CME98" s="2049"/>
      <c r="CMF98" s="2049"/>
      <c r="CMG98" s="2049"/>
      <c r="CMH98" s="2049"/>
      <c r="CMI98" s="2049"/>
      <c r="CMJ98" s="2049"/>
      <c r="CMK98" s="2049"/>
      <c r="CML98" s="2049"/>
      <c r="CMM98" s="2049"/>
      <c r="CMN98" s="2049"/>
      <c r="CMO98" s="2049"/>
      <c r="CMP98" s="2049"/>
      <c r="CMQ98" s="2049"/>
      <c r="CMR98" s="2049"/>
      <c r="CMS98" s="2049"/>
      <c r="CMT98" s="2049"/>
      <c r="CMU98" s="2049"/>
      <c r="CMV98" s="2049"/>
      <c r="CMW98" s="2049"/>
      <c r="CMX98" s="2049"/>
      <c r="CMY98" s="2049"/>
      <c r="CMZ98" s="2049"/>
      <c r="CNA98" s="2049"/>
      <c r="CNB98" s="2049"/>
      <c r="CNC98" s="2049"/>
      <c r="CND98" s="2049"/>
      <c r="CNE98" s="2049"/>
      <c r="CNF98" s="2049"/>
      <c r="CNG98" s="2049"/>
      <c r="CNH98" s="2049"/>
      <c r="CNI98" s="2049"/>
      <c r="CNJ98" s="2049"/>
      <c r="CNK98" s="2049"/>
      <c r="CNL98" s="2049"/>
      <c r="CNM98" s="2049"/>
      <c r="CNN98" s="2049"/>
      <c r="CNO98" s="2049"/>
      <c r="CNP98" s="2049"/>
      <c r="CNQ98" s="2049"/>
      <c r="CNR98" s="2049"/>
      <c r="CNS98" s="2049"/>
      <c r="CNT98" s="2049"/>
      <c r="CNU98" s="2049"/>
      <c r="CNV98" s="2049"/>
      <c r="CNW98" s="2049"/>
      <c r="CNX98" s="2049"/>
      <c r="CNY98" s="2049"/>
      <c r="CNZ98" s="2049"/>
      <c r="COA98" s="2049"/>
      <c r="COB98" s="2049"/>
      <c r="COC98" s="2049"/>
      <c r="COD98" s="2049"/>
      <c r="COE98" s="2049"/>
      <c r="COF98" s="2049"/>
      <c r="COG98" s="2049"/>
      <c r="COH98" s="2049"/>
      <c r="COI98" s="2049"/>
      <c r="COJ98" s="2049"/>
      <c r="COK98" s="2049"/>
      <c r="COL98" s="2049"/>
      <c r="COM98" s="2049"/>
      <c r="CON98" s="2049"/>
      <c r="COO98" s="2049"/>
      <c r="COP98" s="2049"/>
      <c r="COQ98" s="2049"/>
      <c r="COR98" s="2049"/>
      <c r="COS98" s="2049"/>
      <c r="COT98" s="2049"/>
      <c r="COU98" s="2049"/>
      <c r="COV98" s="2049"/>
      <c r="COW98" s="2049"/>
      <c r="COX98" s="2049"/>
      <c r="COY98" s="2049"/>
      <c r="COZ98" s="2049"/>
      <c r="CPA98" s="2049"/>
      <c r="CPB98" s="2049"/>
      <c r="CPC98" s="2049"/>
      <c r="CPD98" s="2049"/>
      <c r="CPE98" s="2049"/>
      <c r="CPF98" s="2049"/>
      <c r="CPG98" s="2049"/>
      <c r="CPH98" s="2049"/>
      <c r="CPI98" s="2049"/>
      <c r="CPJ98" s="2049"/>
      <c r="CPK98" s="2049"/>
      <c r="CPL98" s="2049"/>
      <c r="CPM98" s="2049"/>
      <c r="CPN98" s="2049"/>
      <c r="CPO98" s="2049"/>
      <c r="CPP98" s="2049"/>
      <c r="CPQ98" s="2049"/>
      <c r="CPR98" s="2049"/>
      <c r="CPS98" s="2049"/>
      <c r="CPT98" s="2049"/>
      <c r="CPU98" s="2049"/>
      <c r="CPV98" s="2049"/>
      <c r="CPW98" s="2049"/>
      <c r="CPX98" s="2049"/>
      <c r="CPY98" s="2049"/>
      <c r="CPZ98" s="2049"/>
      <c r="CQA98" s="2049"/>
      <c r="CQB98" s="2049"/>
      <c r="CQC98" s="2049"/>
      <c r="CQD98" s="2049"/>
      <c r="CQE98" s="2049"/>
      <c r="CQF98" s="2049"/>
      <c r="CQG98" s="2049"/>
      <c r="CQH98" s="2049"/>
      <c r="CQI98" s="2049"/>
      <c r="CQJ98" s="2049"/>
      <c r="CQK98" s="2049"/>
      <c r="CQL98" s="2049"/>
      <c r="CQM98" s="2049"/>
      <c r="CQN98" s="2049"/>
      <c r="CQO98" s="2049"/>
      <c r="CQP98" s="2049"/>
      <c r="CQQ98" s="2049"/>
      <c r="CQR98" s="2049"/>
      <c r="CQS98" s="2049"/>
      <c r="CQT98" s="2049"/>
      <c r="CQU98" s="2049"/>
      <c r="CQV98" s="2049"/>
      <c r="CQW98" s="2049"/>
      <c r="CQX98" s="2049"/>
      <c r="CQY98" s="2049"/>
      <c r="CQZ98" s="2049"/>
      <c r="CRA98" s="2049"/>
      <c r="CRB98" s="2049"/>
      <c r="CRC98" s="2049"/>
      <c r="CRD98" s="2049"/>
      <c r="CRE98" s="2049"/>
      <c r="CRF98" s="2049"/>
      <c r="CRG98" s="2049"/>
      <c r="CRH98" s="2049"/>
      <c r="CRI98" s="2049"/>
      <c r="CRJ98" s="2049"/>
      <c r="CRK98" s="2049"/>
      <c r="CRL98" s="2049"/>
      <c r="CRM98" s="2049"/>
      <c r="CRN98" s="2049"/>
      <c r="CRO98" s="2049"/>
      <c r="CRP98" s="2049"/>
      <c r="CRQ98" s="2049"/>
      <c r="CRR98" s="2049"/>
      <c r="CRS98" s="2049"/>
      <c r="CRT98" s="2049"/>
      <c r="CRU98" s="2049"/>
      <c r="CRV98" s="2049"/>
      <c r="CRW98" s="2049"/>
      <c r="CRX98" s="2049"/>
      <c r="CRY98" s="2049"/>
      <c r="CRZ98" s="2049"/>
      <c r="CSA98" s="2049"/>
      <c r="CSB98" s="2049"/>
      <c r="CSC98" s="2049"/>
      <c r="CSD98" s="2049"/>
      <c r="CSE98" s="2049"/>
      <c r="CSF98" s="2049"/>
      <c r="CSG98" s="2049"/>
      <c r="CSH98" s="2049"/>
      <c r="CSI98" s="2049"/>
      <c r="CSJ98" s="2049"/>
      <c r="CSK98" s="2049"/>
      <c r="CSL98" s="2049"/>
      <c r="CSM98" s="2049"/>
      <c r="CSN98" s="2049"/>
      <c r="CSO98" s="2049"/>
      <c r="CSP98" s="2049"/>
      <c r="CSQ98" s="2049"/>
      <c r="CSR98" s="2049"/>
      <c r="CSS98" s="2049"/>
      <c r="CST98" s="2049"/>
      <c r="CSU98" s="2049"/>
      <c r="CSV98" s="2049"/>
      <c r="CSW98" s="2049"/>
      <c r="CSX98" s="2049"/>
      <c r="CSY98" s="2049"/>
      <c r="CSZ98" s="2049"/>
      <c r="CTA98" s="2049"/>
      <c r="CTB98" s="2049"/>
      <c r="CTC98" s="2049"/>
      <c r="CTD98" s="2049"/>
      <c r="CTE98" s="2049"/>
      <c r="CTF98" s="2049"/>
      <c r="CTG98" s="2049"/>
      <c r="CTH98" s="2049"/>
      <c r="CTI98" s="2049"/>
      <c r="CTJ98" s="2049"/>
      <c r="CTK98" s="2049"/>
      <c r="CTL98" s="2049"/>
      <c r="CTM98" s="2049"/>
      <c r="CTN98" s="2049"/>
      <c r="CTO98" s="2049"/>
      <c r="CTP98" s="2049"/>
      <c r="CTQ98" s="2049"/>
      <c r="CTR98" s="2049"/>
      <c r="CTS98" s="2049"/>
      <c r="CTT98" s="2049"/>
      <c r="CTU98" s="2049"/>
      <c r="CTV98" s="2049"/>
      <c r="CTW98" s="2049"/>
      <c r="CTX98" s="2049"/>
      <c r="CTY98" s="2049"/>
      <c r="CTZ98" s="2049"/>
      <c r="CUA98" s="2049"/>
      <c r="CUB98" s="2049"/>
      <c r="CUC98" s="2049"/>
      <c r="CUD98" s="2049"/>
      <c r="CUE98" s="2049"/>
      <c r="CUF98" s="2049"/>
      <c r="CUG98" s="2049"/>
      <c r="CUH98" s="2049"/>
      <c r="CUI98" s="2049"/>
      <c r="CUJ98" s="2049"/>
      <c r="CUK98" s="2049"/>
      <c r="CUL98" s="2049"/>
      <c r="CUM98" s="2049"/>
      <c r="CUN98" s="2049"/>
      <c r="CUO98" s="2049"/>
      <c r="CUP98" s="2049"/>
      <c r="CUQ98" s="2049"/>
      <c r="CUR98" s="2049"/>
      <c r="CUS98" s="2049"/>
      <c r="CUT98" s="2049"/>
      <c r="CUU98" s="2049"/>
      <c r="CUV98" s="2049"/>
      <c r="CUW98" s="2049"/>
      <c r="CUX98" s="2049"/>
      <c r="CUY98" s="2049"/>
      <c r="CUZ98" s="2049"/>
      <c r="CVA98" s="2049"/>
      <c r="CVB98" s="2049"/>
      <c r="CVC98" s="2049"/>
      <c r="CVD98" s="2049"/>
      <c r="CVE98" s="2049"/>
      <c r="CVF98" s="2049"/>
      <c r="CVG98" s="2049"/>
      <c r="CVH98" s="2049"/>
      <c r="CVI98" s="2049"/>
      <c r="CVJ98" s="2049"/>
      <c r="CVK98" s="2049"/>
      <c r="CVL98" s="2049"/>
      <c r="CVM98" s="2049"/>
      <c r="CVN98" s="2049"/>
      <c r="CVO98" s="2049"/>
      <c r="CVP98" s="2049"/>
      <c r="CVQ98" s="2049"/>
      <c r="CVR98" s="2049"/>
      <c r="CVS98" s="2049"/>
      <c r="CVT98" s="2049"/>
      <c r="CVU98" s="2049"/>
      <c r="CVV98" s="2049"/>
      <c r="CVW98" s="2049"/>
      <c r="CVX98" s="2049"/>
      <c r="CVY98" s="2049"/>
      <c r="CVZ98" s="2049"/>
      <c r="CWA98" s="2049"/>
      <c r="CWB98" s="2049"/>
      <c r="CWC98" s="2049"/>
      <c r="CWD98" s="2049"/>
      <c r="CWE98" s="2049"/>
      <c r="CWF98" s="2049"/>
      <c r="CWG98" s="2049"/>
      <c r="CWH98" s="2049"/>
      <c r="CWI98" s="2049"/>
      <c r="CWJ98" s="2049"/>
      <c r="CWK98" s="2049"/>
      <c r="CWL98" s="2049"/>
      <c r="CWM98" s="2049"/>
      <c r="CWN98" s="2049"/>
      <c r="CWO98" s="2049"/>
      <c r="CWP98" s="2049"/>
      <c r="CWQ98" s="2049"/>
      <c r="CWR98" s="2049"/>
      <c r="CWS98" s="2049"/>
      <c r="CWT98" s="2049"/>
      <c r="CWU98" s="2049"/>
      <c r="CWV98" s="2049"/>
      <c r="CWW98" s="2049"/>
      <c r="CWX98" s="2049"/>
      <c r="CWY98" s="2049"/>
      <c r="CWZ98" s="2049"/>
      <c r="CXA98" s="2049"/>
      <c r="CXB98" s="2049"/>
      <c r="CXC98" s="2049"/>
      <c r="CXD98" s="2049"/>
      <c r="CXE98" s="2049"/>
      <c r="CXF98" s="2049"/>
      <c r="CXG98" s="2049"/>
      <c r="CXH98" s="2049"/>
      <c r="CXI98" s="2049"/>
      <c r="CXJ98" s="2049"/>
      <c r="CXK98" s="2049"/>
      <c r="CXL98" s="2049"/>
      <c r="CXM98" s="2049"/>
      <c r="CXN98" s="2049"/>
      <c r="CXO98" s="2049"/>
      <c r="CXP98" s="2049"/>
      <c r="CXQ98" s="2049"/>
      <c r="CXR98" s="2049"/>
      <c r="CXS98" s="2049"/>
      <c r="CXT98" s="2049"/>
      <c r="CXU98" s="2049"/>
      <c r="CXV98" s="2049"/>
      <c r="CXW98" s="2049"/>
      <c r="CXX98" s="2049"/>
      <c r="CXY98" s="2049"/>
      <c r="CXZ98" s="2049"/>
      <c r="CYA98" s="2049"/>
      <c r="CYB98" s="2049"/>
      <c r="CYC98" s="2049"/>
      <c r="CYD98" s="2049"/>
      <c r="CYE98" s="2049"/>
      <c r="CYF98" s="2049"/>
      <c r="CYG98" s="2049"/>
      <c r="CYH98" s="2049"/>
      <c r="CYI98" s="2049"/>
      <c r="CYJ98" s="2049"/>
      <c r="CYK98" s="2049"/>
      <c r="CYL98" s="2049"/>
      <c r="CYM98" s="2049"/>
      <c r="CYN98" s="2049"/>
      <c r="CYO98" s="2049"/>
      <c r="CYP98" s="2049"/>
      <c r="CYQ98" s="2049"/>
      <c r="CYR98" s="2049"/>
      <c r="CYS98" s="2049"/>
      <c r="CYT98" s="2049"/>
      <c r="CYU98" s="2049"/>
      <c r="CYV98" s="2049"/>
      <c r="CYW98" s="2049"/>
      <c r="CYX98" s="2049"/>
      <c r="CYY98" s="2049"/>
      <c r="CYZ98" s="2049"/>
      <c r="CZA98" s="2049"/>
      <c r="CZB98" s="2049"/>
      <c r="CZC98" s="2049"/>
      <c r="CZD98" s="2049"/>
      <c r="CZE98" s="2049"/>
      <c r="CZF98" s="2049"/>
      <c r="CZG98" s="2049"/>
      <c r="CZH98" s="2049"/>
      <c r="CZI98" s="2049"/>
      <c r="CZJ98" s="2049"/>
      <c r="CZK98" s="2049"/>
      <c r="CZL98" s="2049"/>
      <c r="CZM98" s="2049"/>
      <c r="CZN98" s="2049"/>
      <c r="CZO98" s="2049"/>
      <c r="CZP98" s="2049"/>
      <c r="CZQ98" s="2049"/>
      <c r="CZR98" s="2049"/>
      <c r="CZS98" s="2049"/>
      <c r="CZT98" s="2049"/>
      <c r="CZU98" s="2049"/>
      <c r="CZV98" s="2049"/>
      <c r="CZW98" s="2049"/>
      <c r="CZX98" s="2049"/>
      <c r="CZY98" s="2049"/>
      <c r="CZZ98" s="2049"/>
      <c r="DAA98" s="2049"/>
      <c r="DAB98" s="2049"/>
      <c r="DAC98" s="2049"/>
      <c r="DAD98" s="2049"/>
      <c r="DAE98" s="2049"/>
      <c r="DAF98" s="2049"/>
      <c r="DAG98" s="2049"/>
      <c r="DAH98" s="2049"/>
      <c r="DAI98" s="2049"/>
      <c r="DAJ98" s="2049"/>
      <c r="DAK98" s="2049"/>
      <c r="DAL98" s="2049"/>
      <c r="DAM98" s="2049"/>
      <c r="DAN98" s="2049"/>
      <c r="DAO98" s="2049"/>
      <c r="DAP98" s="2049"/>
      <c r="DAQ98" s="2049"/>
      <c r="DAR98" s="2049"/>
      <c r="DAS98" s="2049"/>
      <c r="DAT98" s="2049"/>
      <c r="DAU98" s="2049"/>
      <c r="DAV98" s="2049"/>
      <c r="DAW98" s="2049"/>
      <c r="DAX98" s="2049"/>
      <c r="DAY98" s="2049"/>
      <c r="DAZ98" s="2049"/>
      <c r="DBA98" s="2049"/>
      <c r="DBB98" s="2049"/>
      <c r="DBC98" s="2049"/>
      <c r="DBD98" s="2049"/>
      <c r="DBE98" s="2049"/>
      <c r="DBF98" s="2049"/>
      <c r="DBG98" s="2049"/>
      <c r="DBH98" s="2049"/>
      <c r="DBI98" s="2049"/>
      <c r="DBJ98" s="2049"/>
      <c r="DBK98" s="2049"/>
      <c r="DBL98" s="2049"/>
      <c r="DBM98" s="2049"/>
      <c r="DBN98" s="2049"/>
      <c r="DBO98" s="2049"/>
      <c r="DBP98" s="2049"/>
      <c r="DBQ98" s="2049"/>
      <c r="DBR98" s="2049"/>
      <c r="DBS98" s="2049"/>
      <c r="DBT98" s="2049"/>
      <c r="DBU98" s="2049"/>
      <c r="DBV98" s="2049"/>
      <c r="DBW98" s="2049"/>
      <c r="DBX98" s="2049"/>
      <c r="DBY98" s="2049"/>
      <c r="DBZ98" s="2049"/>
      <c r="DCA98" s="2049"/>
      <c r="DCB98" s="2049"/>
      <c r="DCC98" s="2049"/>
      <c r="DCD98" s="2049"/>
      <c r="DCE98" s="2049"/>
      <c r="DCF98" s="2049"/>
      <c r="DCG98" s="2049"/>
      <c r="DCH98" s="2049"/>
      <c r="DCI98" s="2049"/>
      <c r="DCJ98" s="2049"/>
      <c r="DCK98" s="2049"/>
      <c r="DCL98" s="2049"/>
      <c r="DCM98" s="2049"/>
      <c r="DCN98" s="2049"/>
      <c r="DCO98" s="2049"/>
      <c r="DCP98" s="2049"/>
      <c r="DCQ98" s="2049"/>
      <c r="DCR98" s="2049"/>
      <c r="DCS98" s="2049"/>
      <c r="DCT98" s="2049"/>
      <c r="DCU98" s="2049"/>
      <c r="DCV98" s="2049"/>
      <c r="DCW98" s="2049"/>
      <c r="DCX98" s="2049"/>
      <c r="DCY98" s="2049"/>
      <c r="DCZ98" s="2049"/>
      <c r="DDA98" s="2049"/>
      <c r="DDB98" s="2049"/>
      <c r="DDC98" s="2049"/>
      <c r="DDD98" s="2049"/>
      <c r="DDE98" s="2049"/>
      <c r="DDF98" s="2049"/>
      <c r="DDG98" s="2049"/>
      <c r="DDH98" s="2049"/>
      <c r="DDI98" s="2049"/>
      <c r="DDJ98" s="2049"/>
      <c r="DDK98" s="2049"/>
      <c r="DDL98" s="2049"/>
      <c r="DDM98" s="2049"/>
      <c r="DDN98" s="2049"/>
      <c r="DDO98" s="2049"/>
      <c r="DDP98" s="2049"/>
      <c r="DDQ98" s="2049"/>
      <c r="DDR98" s="2049"/>
      <c r="DDS98" s="2049"/>
      <c r="DDT98" s="2049"/>
      <c r="DDU98" s="2049"/>
      <c r="DDV98" s="2049"/>
      <c r="DDW98" s="2049"/>
      <c r="DDX98" s="2049"/>
      <c r="DDY98" s="2049"/>
      <c r="DDZ98" s="2049"/>
      <c r="DEA98" s="2049"/>
      <c r="DEB98" s="2049"/>
      <c r="DEC98" s="2049"/>
      <c r="DED98" s="2049"/>
      <c r="DEE98" s="2049"/>
      <c r="DEF98" s="2049"/>
      <c r="DEG98" s="2049"/>
      <c r="DEH98" s="2049"/>
      <c r="DEI98" s="2049"/>
      <c r="DEJ98" s="2049"/>
      <c r="DEK98" s="2049"/>
      <c r="DEL98" s="2049"/>
      <c r="DEM98" s="2049"/>
      <c r="DEN98" s="2049"/>
      <c r="DEO98" s="2049"/>
      <c r="DEP98" s="2049"/>
      <c r="DEQ98" s="2049"/>
      <c r="DER98" s="2049"/>
      <c r="DES98" s="2049"/>
      <c r="DET98" s="2049"/>
      <c r="DEU98" s="2049"/>
      <c r="DEV98" s="2049"/>
      <c r="DEW98" s="2049"/>
      <c r="DEX98" s="2049"/>
      <c r="DEY98" s="2049"/>
      <c r="DEZ98" s="2049"/>
      <c r="DFA98" s="2049"/>
      <c r="DFB98" s="2049"/>
      <c r="DFC98" s="2049"/>
      <c r="DFD98" s="2049"/>
      <c r="DFE98" s="2049"/>
      <c r="DFF98" s="2049"/>
      <c r="DFG98" s="2049"/>
      <c r="DFH98" s="2049"/>
      <c r="DFI98" s="2049"/>
      <c r="DFJ98" s="2049"/>
      <c r="DFK98" s="2049"/>
      <c r="DFL98" s="2049"/>
      <c r="DFM98" s="2049"/>
      <c r="DFN98" s="2049"/>
      <c r="DFO98" s="2049"/>
      <c r="DFP98" s="2049"/>
      <c r="DFQ98" s="2049"/>
      <c r="DFR98" s="2049"/>
      <c r="DFS98" s="2049"/>
      <c r="DFT98" s="2049"/>
      <c r="DFU98" s="2049"/>
      <c r="DFV98" s="2049"/>
      <c r="DFW98" s="2049"/>
      <c r="DFX98" s="2049"/>
      <c r="DFY98" s="2049"/>
      <c r="DFZ98" s="2049"/>
      <c r="DGA98" s="2049"/>
      <c r="DGB98" s="2049"/>
      <c r="DGC98" s="2049"/>
      <c r="DGD98" s="2049"/>
      <c r="DGE98" s="2049"/>
      <c r="DGF98" s="2049"/>
      <c r="DGG98" s="2049"/>
      <c r="DGH98" s="2049"/>
      <c r="DGI98" s="2049"/>
      <c r="DGJ98" s="2049"/>
      <c r="DGK98" s="2049"/>
      <c r="DGL98" s="2049"/>
      <c r="DGM98" s="2049"/>
      <c r="DGN98" s="2049"/>
      <c r="DGO98" s="2049"/>
      <c r="DGP98" s="2049"/>
      <c r="DGQ98" s="2049"/>
      <c r="DGR98" s="2049"/>
      <c r="DGS98" s="2049"/>
      <c r="DGT98" s="2049"/>
      <c r="DGU98" s="2049"/>
      <c r="DGV98" s="2049"/>
      <c r="DGW98" s="2049"/>
      <c r="DGX98" s="2049"/>
      <c r="DGY98" s="2049"/>
      <c r="DGZ98" s="2049"/>
      <c r="DHA98" s="2049"/>
      <c r="DHB98" s="2049"/>
      <c r="DHC98" s="2049"/>
      <c r="DHD98" s="2049"/>
      <c r="DHE98" s="2049"/>
      <c r="DHF98" s="2049"/>
      <c r="DHG98" s="2049"/>
      <c r="DHH98" s="2049"/>
      <c r="DHI98" s="2049"/>
      <c r="DHJ98" s="2049"/>
      <c r="DHK98" s="2049"/>
      <c r="DHL98" s="2049"/>
      <c r="DHM98" s="2049"/>
      <c r="DHN98" s="2049"/>
      <c r="DHO98" s="2049"/>
      <c r="DHP98" s="2049"/>
      <c r="DHQ98" s="2049"/>
      <c r="DHR98" s="2049"/>
      <c r="DHS98" s="2049"/>
      <c r="DHT98" s="2049"/>
      <c r="DHU98" s="2049"/>
      <c r="DHV98" s="2049"/>
      <c r="DHW98" s="2049"/>
      <c r="DHX98" s="2049"/>
      <c r="DHY98" s="2049"/>
      <c r="DHZ98" s="2049"/>
      <c r="DIA98" s="2049"/>
      <c r="DIB98" s="2049"/>
      <c r="DIC98" s="2049"/>
      <c r="DID98" s="2049"/>
      <c r="DIE98" s="2049"/>
      <c r="DIF98" s="2049"/>
      <c r="DIG98" s="2049"/>
      <c r="DIH98" s="2049"/>
      <c r="DII98" s="2049"/>
      <c r="DIJ98" s="2049"/>
      <c r="DIK98" s="2049"/>
      <c r="DIL98" s="2049"/>
      <c r="DIM98" s="2049"/>
      <c r="DIN98" s="2049"/>
      <c r="DIO98" s="2049"/>
      <c r="DIP98" s="2049"/>
      <c r="DIQ98" s="2049"/>
      <c r="DIR98" s="2049"/>
      <c r="DIS98" s="2049"/>
      <c r="DIT98" s="2049"/>
      <c r="DIU98" s="2049"/>
      <c r="DIV98" s="2049"/>
      <c r="DIW98" s="2049"/>
      <c r="DIX98" s="2049"/>
      <c r="DIY98" s="2049"/>
      <c r="DIZ98" s="2049"/>
      <c r="DJA98" s="2049"/>
      <c r="DJB98" s="2049"/>
      <c r="DJC98" s="2049"/>
      <c r="DJD98" s="2049"/>
      <c r="DJE98" s="2049"/>
      <c r="DJF98" s="2049"/>
      <c r="DJG98" s="2049"/>
      <c r="DJH98" s="2049"/>
      <c r="DJI98" s="2049"/>
      <c r="DJJ98" s="2049"/>
      <c r="DJK98" s="2049"/>
      <c r="DJL98" s="2049"/>
      <c r="DJM98" s="2049"/>
      <c r="DJN98" s="2049"/>
      <c r="DJO98" s="2049"/>
      <c r="DJP98" s="2049"/>
      <c r="DJQ98" s="2049"/>
      <c r="DJR98" s="2049"/>
      <c r="DJS98" s="2049"/>
      <c r="DJT98" s="2049"/>
      <c r="DJU98" s="2049"/>
      <c r="DJV98" s="2049"/>
      <c r="DJW98" s="2049"/>
      <c r="DJX98" s="2049"/>
      <c r="DJY98" s="2049"/>
      <c r="DJZ98" s="2049"/>
      <c r="DKA98" s="2049"/>
      <c r="DKB98" s="2049"/>
      <c r="DKC98" s="2049"/>
      <c r="DKD98" s="2049"/>
      <c r="DKE98" s="2049"/>
      <c r="DKF98" s="2049"/>
      <c r="DKG98" s="2049"/>
      <c r="DKH98" s="2049"/>
      <c r="DKI98" s="2049"/>
      <c r="DKJ98" s="2049"/>
      <c r="DKK98" s="2049"/>
      <c r="DKL98" s="2049"/>
      <c r="DKM98" s="2049"/>
      <c r="DKN98" s="2049"/>
      <c r="DKO98" s="2049"/>
      <c r="DKP98" s="2049"/>
      <c r="DKQ98" s="2049"/>
      <c r="DKR98" s="2049"/>
      <c r="DKS98" s="2049"/>
      <c r="DKT98" s="2049"/>
      <c r="DKU98" s="2049"/>
      <c r="DKV98" s="2049"/>
      <c r="DKW98" s="2049"/>
      <c r="DKX98" s="2049"/>
      <c r="DKY98" s="2049"/>
      <c r="DKZ98" s="2049"/>
      <c r="DLA98" s="2049"/>
      <c r="DLB98" s="2049"/>
      <c r="DLC98" s="2049"/>
      <c r="DLD98" s="2049"/>
      <c r="DLE98" s="2049"/>
      <c r="DLF98" s="2049"/>
      <c r="DLG98" s="2049"/>
      <c r="DLH98" s="2049"/>
      <c r="DLI98" s="2049"/>
      <c r="DLJ98" s="2049"/>
      <c r="DLK98" s="2049"/>
      <c r="DLL98" s="2049"/>
      <c r="DLM98" s="2049"/>
      <c r="DLN98" s="2049"/>
      <c r="DLO98" s="2049"/>
      <c r="DLP98" s="2049"/>
      <c r="DLQ98" s="2049"/>
      <c r="DLR98" s="2049"/>
      <c r="DLS98" s="2049"/>
      <c r="DLT98" s="2049"/>
      <c r="DLU98" s="2049"/>
      <c r="DLV98" s="2049"/>
      <c r="DLW98" s="2049"/>
      <c r="DLX98" s="2049"/>
      <c r="DLY98" s="2049"/>
      <c r="DLZ98" s="2049"/>
      <c r="DMA98" s="2049"/>
      <c r="DMB98" s="2049"/>
      <c r="DMC98" s="2049"/>
      <c r="DMD98" s="2049"/>
      <c r="DME98" s="2049"/>
      <c r="DMF98" s="2049"/>
      <c r="DMG98" s="2049"/>
      <c r="DMH98" s="2049"/>
      <c r="DMI98" s="2049"/>
      <c r="DMJ98" s="2049"/>
      <c r="DMK98" s="2049"/>
      <c r="DML98" s="2049"/>
      <c r="DMM98" s="2049"/>
      <c r="DMN98" s="2049"/>
      <c r="DMO98" s="2049"/>
      <c r="DMP98" s="2049"/>
      <c r="DMQ98" s="2049"/>
      <c r="DMR98" s="2049"/>
      <c r="DMS98" s="2049"/>
      <c r="DMT98" s="2049"/>
      <c r="DMU98" s="2049"/>
      <c r="DMV98" s="2049"/>
      <c r="DMW98" s="2049"/>
      <c r="DMX98" s="2049"/>
      <c r="DMY98" s="2049"/>
      <c r="DMZ98" s="2049"/>
      <c r="DNA98" s="2049"/>
      <c r="DNB98" s="2049"/>
      <c r="DNC98" s="2049"/>
      <c r="DND98" s="2049"/>
      <c r="DNE98" s="2049"/>
      <c r="DNF98" s="2049"/>
      <c r="DNG98" s="2049"/>
      <c r="DNH98" s="2049"/>
      <c r="DNI98" s="2049"/>
      <c r="DNJ98" s="2049"/>
      <c r="DNK98" s="2049"/>
      <c r="DNL98" s="2049"/>
      <c r="DNM98" s="2049"/>
      <c r="DNN98" s="2049"/>
      <c r="DNO98" s="2049"/>
      <c r="DNP98" s="2049"/>
      <c r="DNQ98" s="2049"/>
      <c r="DNR98" s="2049"/>
      <c r="DNS98" s="2049"/>
      <c r="DNT98" s="2049"/>
      <c r="DNU98" s="2049"/>
      <c r="DNV98" s="2049"/>
      <c r="DNW98" s="2049"/>
      <c r="DNX98" s="2049"/>
      <c r="DNY98" s="2049"/>
      <c r="DNZ98" s="2049"/>
      <c r="DOA98" s="2049"/>
      <c r="DOB98" s="2049"/>
      <c r="DOC98" s="2049"/>
      <c r="DOD98" s="2049"/>
      <c r="DOE98" s="2049"/>
      <c r="DOF98" s="2049"/>
      <c r="DOG98" s="2049"/>
      <c r="DOH98" s="2049"/>
      <c r="DOI98" s="2049"/>
      <c r="DOJ98" s="2049"/>
      <c r="DOK98" s="2049"/>
      <c r="DOL98" s="2049"/>
      <c r="DOM98" s="2049"/>
      <c r="DON98" s="2049"/>
      <c r="DOO98" s="2049"/>
      <c r="DOP98" s="2049"/>
      <c r="DOQ98" s="2049"/>
      <c r="DOR98" s="2049"/>
      <c r="DOS98" s="2049"/>
      <c r="DOT98" s="2049"/>
      <c r="DOU98" s="2049"/>
      <c r="DOV98" s="2049"/>
      <c r="DOW98" s="2049"/>
      <c r="DOX98" s="2049"/>
      <c r="DOY98" s="2049"/>
      <c r="DOZ98" s="2049"/>
      <c r="DPA98" s="2049"/>
      <c r="DPB98" s="2049"/>
      <c r="DPC98" s="2049"/>
      <c r="DPD98" s="2049"/>
      <c r="DPE98" s="2049"/>
      <c r="DPF98" s="2049"/>
      <c r="DPG98" s="2049"/>
      <c r="DPH98" s="2049"/>
      <c r="DPI98" s="2049"/>
      <c r="DPJ98" s="2049"/>
      <c r="DPK98" s="2049"/>
      <c r="DPL98" s="2049"/>
      <c r="DPM98" s="2049"/>
      <c r="DPN98" s="2049"/>
      <c r="DPO98" s="2049"/>
      <c r="DPP98" s="2049"/>
      <c r="DPQ98" s="2049"/>
      <c r="DPR98" s="2049"/>
      <c r="DPS98" s="2049"/>
      <c r="DPT98" s="2049"/>
      <c r="DPU98" s="2049"/>
      <c r="DPV98" s="2049"/>
      <c r="DPW98" s="2049"/>
      <c r="DPX98" s="2049"/>
      <c r="DPY98" s="2049"/>
      <c r="DPZ98" s="2049"/>
      <c r="DQA98" s="2049"/>
      <c r="DQB98" s="2049"/>
      <c r="DQC98" s="2049"/>
      <c r="DQD98" s="2049"/>
      <c r="DQE98" s="2049"/>
      <c r="DQF98" s="2049"/>
      <c r="DQG98" s="2049"/>
      <c r="DQH98" s="2049"/>
      <c r="DQI98" s="2049"/>
      <c r="DQJ98" s="2049"/>
      <c r="DQK98" s="2049"/>
      <c r="DQL98" s="2049"/>
      <c r="DQM98" s="2049"/>
      <c r="DQN98" s="2049"/>
      <c r="DQO98" s="2049"/>
      <c r="DQP98" s="2049"/>
      <c r="DQQ98" s="2049"/>
      <c r="DQR98" s="2049"/>
      <c r="DQS98" s="2049"/>
      <c r="DQT98" s="2049"/>
      <c r="DQU98" s="2049"/>
      <c r="DQV98" s="2049"/>
      <c r="DQW98" s="2049"/>
      <c r="DQX98" s="2049"/>
      <c r="DQY98" s="2049"/>
      <c r="DQZ98" s="2049"/>
      <c r="DRA98" s="2049"/>
      <c r="DRB98" s="2049"/>
      <c r="DRC98" s="2049"/>
      <c r="DRD98" s="2049"/>
      <c r="DRE98" s="2049"/>
      <c r="DRF98" s="2049"/>
      <c r="DRG98" s="2049"/>
      <c r="DRH98" s="2049"/>
      <c r="DRI98" s="2049"/>
      <c r="DRJ98" s="2049"/>
      <c r="DRK98" s="2049"/>
      <c r="DRL98" s="2049"/>
      <c r="DRM98" s="2049"/>
      <c r="DRN98" s="2049"/>
      <c r="DRO98" s="2049"/>
      <c r="DRP98" s="2049"/>
      <c r="DRQ98" s="2049"/>
      <c r="DRR98" s="2049"/>
      <c r="DRS98" s="2049"/>
      <c r="DRT98" s="2049"/>
      <c r="DRU98" s="2049"/>
      <c r="DRV98" s="2049"/>
      <c r="DRW98" s="2049"/>
      <c r="DRX98" s="2049"/>
      <c r="DRY98" s="2049"/>
      <c r="DRZ98" s="2049"/>
      <c r="DSA98" s="2049"/>
      <c r="DSB98" s="2049"/>
      <c r="DSC98" s="2049"/>
      <c r="DSD98" s="2049"/>
      <c r="DSE98" s="2049"/>
      <c r="DSF98" s="2049"/>
      <c r="DSG98" s="2049"/>
      <c r="DSH98" s="2049"/>
      <c r="DSI98" s="2049"/>
      <c r="DSJ98" s="2049"/>
      <c r="DSK98" s="2049"/>
      <c r="DSL98" s="2049"/>
      <c r="DSM98" s="2049"/>
      <c r="DSN98" s="2049"/>
      <c r="DSO98" s="2049"/>
      <c r="DSP98" s="2049"/>
      <c r="DSQ98" s="2049"/>
      <c r="DSR98" s="2049"/>
      <c r="DSS98" s="2049"/>
      <c r="DST98" s="2049"/>
      <c r="DSU98" s="2049"/>
      <c r="DSV98" s="2049"/>
      <c r="DSW98" s="2049"/>
      <c r="DSX98" s="2049"/>
      <c r="DSY98" s="2049"/>
      <c r="DSZ98" s="2049"/>
      <c r="DTA98" s="2049"/>
      <c r="DTB98" s="2049"/>
      <c r="DTC98" s="2049"/>
      <c r="DTD98" s="2049"/>
      <c r="DTE98" s="2049"/>
      <c r="DTF98" s="2049"/>
      <c r="DTG98" s="2049"/>
      <c r="DTH98" s="2049"/>
      <c r="DTI98" s="2049"/>
      <c r="DTJ98" s="2049"/>
      <c r="DTK98" s="2049"/>
      <c r="DTL98" s="2049"/>
      <c r="DTM98" s="2049"/>
      <c r="DTN98" s="2049"/>
      <c r="DTO98" s="2049"/>
      <c r="DTP98" s="2049"/>
      <c r="DTQ98" s="2049"/>
      <c r="DTR98" s="2049"/>
      <c r="DTS98" s="2049"/>
      <c r="DTT98" s="2049"/>
      <c r="DTU98" s="2049"/>
      <c r="DTV98" s="2049"/>
      <c r="DTW98" s="2049"/>
      <c r="DTX98" s="2049"/>
      <c r="DTY98" s="2049"/>
      <c r="DTZ98" s="2049"/>
      <c r="DUA98" s="2049"/>
      <c r="DUB98" s="2049"/>
      <c r="DUC98" s="2049"/>
      <c r="DUD98" s="2049"/>
      <c r="DUE98" s="2049"/>
      <c r="DUF98" s="2049"/>
      <c r="DUG98" s="2049"/>
      <c r="DUH98" s="2049"/>
      <c r="DUI98" s="2049"/>
      <c r="DUJ98" s="2049"/>
      <c r="DUK98" s="2049"/>
      <c r="DUL98" s="2049"/>
      <c r="DUM98" s="2049"/>
      <c r="DUN98" s="2049"/>
      <c r="DUO98" s="2049"/>
      <c r="DUP98" s="2049"/>
      <c r="DUQ98" s="2049"/>
      <c r="DUR98" s="2049"/>
      <c r="DUS98" s="2049"/>
      <c r="DUT98" s="2049"/>
      <c r="DUU98" s="2049"/>
      <c r="DUV98" s="2049"/>
      <c r="DUW98" s="2049"/>
      <c r="DUX98" s="2049"/>
      <c r="DUY98" s="2049"/>
      <c r="DUZ98" s="2049"/>
      <c r="DVA98" s="2049"/>
      <c r="DVB98" s="2049"/>
      <c r="DVC98" s="2049"/>
      <c r="DVD98" s="2049"/>
      <c r="DVE98" s="2049"/>
      <c r="DVF98" s="2049"/>
      <c r="DVG98" s="2049"/>
      <c r="DVH98" s="2049"/>
      <c r="DVI98" s="2049"/>
      <c r="DVJ98" s="2049"/>
      <c r="DVK98" s="2049"/>
      <c r="DVL98" s="2049"/>
      <c r="DVM98" s="2049"/>
      <c r="DVN98" s="2049"/>
      <c r="DVO98" s="2049"/>
      <c r="DVP98" s="2049"/>
      <c r="DVQ98" s="2049"/>
      <c r="DVR98" s="2049"/>
      <c r="DVS98" s="2049"/>
      <c r="DVT98" s="2049"/>
      <c r="DVU98" s="2049"/>
      <c r="DVV98" s="2049"/>
      <c r="DVW98" s="2049"/>
      <c r="DVX98" s="2049"/>
      <c r="DVY98" s="2049"/>
      <c r="DVZ98" s="2049"/>
      <c r="DWA98" s="2049"/>
      <c r="DWB98" s="2049"/>
      <c r="DWC98" s="2049"/>
      <c r="DWD98" s="2049"/>
      <c r="DWE98" s="2049"/>
      <c r="DWF98" s="2049"/>
      <c r="DWG98" s="2049"/>
      <c r="DWH98" s="2049"/>
      <c r="DWI98" s="2049"/>
      <c r="DWJ98" s="2049"/>
      <c r="DWK98" s="2049"/>
      <c r="DWL98" s="2049"/>
      <c r="DWM98" s="2049"/>
      <c r="DWN98" s="2049"/>
      <c r="DWO98" s="2049"/>
      <c r="DWP98" s="2049"/>
      <c r="DWQ98" s="2049"/>
      <c r="DWR98" s="2049"/>
      <c r="DWS98" s="2049"/>
      <c r="DWT98" s="2049"/>
      <c r="DWU98" s="2049"/>
      <c r="DWV98" s="2049"/>
      <c r="DWW98" s="2049"/>
      <c r="DWX98" s="2049"/>
      <c r="DWY98" s="2049"/>
      <c r="DWZ98" s="2049"/>
      <c r="DXA98" s="2049"/>
      <c r="DXB98" s="2049"/>
      <c r="DXC98" s="2049"/>
      <c r="DXD98" s="2049"/>
      <c r="DXE98" s="2049"/>
      <c r="DXF98" s="2049"/>
      <c r="DXG98" s="2049"/>
      <c r="DXH98" s="2049"/>
      <c r="DXI98" s="2049"/>
      <c r="DXJ98" s="2049"/>
      <c r="DXK98" s="2049"/>
      <c r="DXL98" s="2049"/>
      <c r="DXM98" s="2049"/>
      <c r="DXN98" s="2049"/>
      <c r="DXO98" s="2049"/>
      <c r="DXP98" s="2049"/>
      <c r="DXQ98" s="2049"/>
      <c r="DXR98" s="2049"/>
      <c r="DXS98" s="2049"/>
      <c r="DXT98" s="2049"/>
      <c r="DXU98" s="2049"/>
      <c r="DXV98" s="2049"/>
      <c r="DXW98" s="2049"/>
      <c r="DXX98" s="2049"/>
      <c r="DXY98" s="2049"/>
      <c r="DXZ98" s="2049"/>
      <c r="DYA98" s="2049"/>
      <c r="DYB98" s="2049"/>
      <c r="DYC98" s="2049"/>
      <c r="DYD98" s="2049"/>
      <c r="DYE98" s="2049"/>
      <c r="DYF98" s="2049"/>
      <c r="DYG98" s="2049"/>
      <c r="DYH98" s="2049"/>
      <c r="DYI98" s="2049"/>
      <c r="DYJ98" s="2049"/>
      <c r="DYK98" s="2049"/>
      <c r="DYL98" s="2049"/>
      <c r="DYM98" s="2049"/>
      <c r="DYN98" s="2049"/>
      <c r="DYO98" s="2049"/>
      <c r="DYP98" s="2049"/>
      <c r="DYQ98" s="2049"/>
      <c r="DYR98" s="2049"/>
      <c r="DYS98" s="2049"/>
      <c r="DYT98" s="2049"/>
      <c r="DYU98" s="2049"/>
      <c r="DYV98" s="2049"/>
      <c r="DYW98" s="2049"/>
      <c r="DYX98" s="2049"/>
      <c r="DYY98" s="2049"/>
      <c r="DYZ98" s="2049"/>
      <c r="DZA98" s="2049"/>
      <c r="DZB98" s="2049"/>
      <c r="DZC98" s="2049"/>
      <c r="DZD98" s="2049"/>
      <c r="DZE98" s="2049"/>
      <c r="DZF98" s="2049"/>
      <c r="DZG98" s="2049"/>
      <c r="DZH98" s="2049"/>
      <c r="DZI98" s="2049"/>
      <c r="DZJ98" s="2049"/>
      <c r="DZK98" s="2049"/>
      <c r="DZL98" s="2049"/>
      <c r="DZM98" s="2049"/>
      <c r="DZN98" s="2049"/>
      <c r="DZO98" s="2049"/>
      <c r="DZP98" s="2049"/>
      <c r="DZQ98" s="2049"/>
      <c r="DZR98" s="2049"/>
      <c r="DZS98" s="2049"/>
      <c r="DZT98" s="2049"/>
      <c r="DZU98" s="2049"/>
      <c r="DZV98" s="2049"/>
      <c r="DZW98" s="2049"/>
      <c r="DZX98" s="2049"/>
      <c r="DZY98" s="2049"/>
      <c r="DZZ98" s="2049"/>
      <c r="EAA98" s="2049"/>
      <c r="EAB98" s="2049"/>
      <c r="EAC98" s="2049"/>
      <c r="EAD98" s="2049"/>
      <c r="EAE98" s="2049"/>
      <c r="EAF98" s="2049"/>
      <c r="EAG98" s="2049"/>
      <c r="EAH98" s="2049"/>
      <c r="EAI98" s="2049"/>
      <c r="EAJ98" s="2049"/>
      <c r="EAK98" s="2049"/>
      <c r="EAL98" s="2049"/>
      <c r="EAM98" s="2049"/>
      <c r="EAN98" s="2049"/>
      <c r="EAO98" s="2049"/>
      <c r="EAP98" s="2049"/>
      <c r="EAQ98" s="2049"/>
      <c r="EAR98" s="2049"/>
      <c r="EAS98" s="2049"/>
      <c r="EAT98" s="2049"/>
      <c r="EAU98" s="2049"/>
      <c r="EAV98" s="2049"/>
      <c r="EAW98" s="2049"/>
      <c r="EAX98" s="2049"/>
      <c r="EAY98" s="2049"/>
      <c r="EAZ98" s="2049"/>
      <c r="EBA98" s="2049"/>
      <c r="EBB98" s="2049"/>
      <c r="EBC98" s="2049"/>
      <c r="EBD98" s="2049"/>
      <c r="EBE98" s="2049"/>
      <c r="EBF98" s="2049"/>
      <c r="EBG98" s="2049"/>
      <c r="EBH98" s="2049"/>
      <c r="EBI98" s="2049"/>
      <c r="EBJ98" s="2049"/>
      <c r="EBK98" s="2049"/>
      <c r="EBL98" s="2049"/>
      <c r="EBM98" s="2049"/>
      <c r="EBN98" s="2049"/>
      <c r="EBO98" s="2049"/>
      <c r="EBP98" s="2049"/>
      <c r="EBQ98" s="2049"/>
      <c r="EBR98" s="2049"/>
      <c r="EBS98" s="2049"/>
      <c r="EBT98" s="2049"/>
      <c r="EBU98" s="2049"/>
      <c r="EBV98" s="2049"/>
      <c r="EBW98" s="2049"/>
      <c r="EBX98" s="2049"/>
      <c r="EBY98" s="2049"/>
      <c r="EBZ98" s="2049"/>
      <c r="ECA98" s="2049"/>
      <c r="ECB98" s="2049"/>
      <c r="ECC98" s="2049"/>
      <c r="ECD98" s="2049"/>
      <c r="ECE98" s="2049"/>
      <c r="ECF98" s="2049"/>
      <c r="ECG98" s="2049"/>
      <c r="ECH98" s="2049"/>
      <c r="ECI98" s="2049"/>
      <c r="ECJ98" s="2049"/>
      <c r="ECK98" s="2049"/>
      <c r="ECL98" s="2049"/>
      <c r="ECM98" s="2049"/>
      <c r="ECN98" s="2049"/>
      <c r="ECO98" s="2049"/>
      <c r="ECP98" s="2049"/>
      <c r="ECQ98" s="2049"/>
      <c r="ECR98" s="2049"/>
      <c r="ECS98" s="2049"/>
      <c r="ECT98" s="2049"/>
      <c r="ECU98" s="2049"/>
      <c r="ECV98" s="2049"/>
      <c r="ECW98" s="2049"/>
      <c r="ECX98" s="2049"/>
      <c r="ECY98" s="2049"/>
      <c r="ECZ98" s="2049"/>
      <c r="EDA98" s="2049"/>
      <c r="EDB98" s="2049"/>
      <c r="EDC98" s="2049"/>
      <c r="EDD98" s="2049"/>
      <c r="EDE98" s="2049"/>
      <c r="EDF98" s="2049"/>
      <c r="EDG98" s="2049"/>
      <c r="EDH98" s="2049"/>
      <c r="EDI98" s="2049"/>
      <c r="EDJ98" s="2049"/>
      <c r="EDK98" s="2049"/>
      <c r="EDL98" s="2049"/>
      <c r="EDM98" s="2049"/>
      <c r="EDN98" s="2049"/>
      <c r="EDO98" s="2049"/>
      <c r="EDP98" s="2049"/>
      <c r="EDQ98" s="2049"/>
      <c r="EDR98" s="2049"/>
      <c r="EDS98" s="2049"/>
      <c r="EDT98" s="2049"/>
      <c r="EDU98" s="2049"/>
      <c r="EDV98" s="2049"/>
      <c r="EDW98" s="2049"/>
      <c r="EDX98" s="2049"/>
      <c r="EDY98" s="2049"/>
      <c r="EDZ98" s="2049"/>
      <c r="EEA98" s="2049"/>
      <c r="EEB98" s="2049"/>
      <c r="EEC98" s="2049"/>
      <c r="EED98" s="2049"/>
      <c r="EEE98" s="2049"/>
      <c r="EEF98" s="2049"/>
      <c r="EEG98" s="2049"/>
      <c r="EEH98" s="2049"/>
      <c r="EEI98" s="2049"/>
      <c r="EEJ98" s="2049"/>
      <c r="EEK98" s="2049"/>
      <c r="EEL98" s="2049"/>
      <c r="EEM98" s="2049"/>
      <c r="EEN98" s="2049"/>
      <c r="EEO98" s="2049"/>
      <c r="EEP98" s="2049"/>
      <c r="EEQ98" s="2049"/>
      <c r="EER98" s="2049"/>
      <c r="EES98" s="2049"/>
      <c r="EET98" s="2049"/>
      <c r="EEU98" s="2049"/>
      <c r="EEV98" s="2049"/>
      <c r="EEW98" s="2049"/>
      <c r="EEX98" s="2049"/>
      <c r="EEY98" s="2049"/>
      <c r="EEZ98" s="2049"/>
      <c r="EFA98" s="2049"/>
      <c r="EFB98" s="2049"/>
      <c r="EFC98" s="2049"/>
      <c r="EFD98" s="2049"/>
      <c r="EFE98" s="2049"/>
      <c r="EFF98" s="2049"/>
      <c r="EFG98" s="2049"/>
      <c r="EFH98" s="2049"/>
      <c r="EFI98" s="2049"/>
      <c r="EFJ98" s="2049"/>
      <c r="EFK98" s="2049"/>
      <c r="EFL98" s="2049"/>
      <c r="EFM98" s="2049"/>
      <c r="EFN98" s="2049"/>
      <c r="EFO98" s="2049"/>
      <c r="EFP98" s="2049"/>
      <c r="EFQ98" s="2049"/>
      <c r="EFR98" s="2049"/>
      <c r="EFS98" s="2049"/>
      <c r="EFT98" s="2049"/>
      <c r="EFU98" s="2049"/>
      <c r="EFV98" s="2049"/>
      <c r="EFW98" s="2049"/>
      <c r="EFX98" s="2049"/>
      <c r="EFY98" s="2049"/>
      <c r="EFZ98" s="2049"/>
      <c r="EGA98" s="2049"/>
      <c r="EGB98" s="2049"/>
      <c r="EGC98" s="2049"/>
      <c r="EGD98" s="2049"/>
      <c r="EGE98" s="2049"/>
      <c r="EGF98" s="2049"/>
      <c r="EGG98" s="2049"/>
      <c r="EGH98" s="2049"/>
      <c r="EGI98" s="2049"/>
      <c r="EGJ98" s="2049"/>
      <c r="EGK98" s="2049"/>
      <c r="EGL98" s="2049"/>
      <c r="EGM98" s="2049"/>
      <c r="EGN98" s="2049"/>
      <c r="EGO98" s="2049"/>
      <c r="EGP98" s="2049"/>
      <c r="EGQ98" s="2049"/>
      <c r="EGR98" s="2049"/>
      <c r="EGS98" s="2049"/>
      <c r="EGT98" s="2049"/>
      <c r="EGU98" s="2049"/>
      <c r="EGV98" s="2049"/>
      <c r="EGW98" s="2049"/>
      <c r="EGX98" s="2049"/>
      <c r="EGY98" s="2049"/>
      <c r="EGZ98" s="2049"/>
      <c r="EHA98" s="2049"/>
      <c r="EHB98" s="2049"/>
      <c r="EHC98" s="2049"/>
      <c r="EHD98" s="2049"/>
      <c r="EHE98" s="2049"/>
      <c r="EHF98" s="2049"/>
      <c r="EHG98" s="2049"/>
      <c r="EHH98" s="2049"/>
      <c r="EHI98" s="2049"/>
      <c r="EHJ98" s="2049"/>
      <c r="EHK98" s="2049"/>
      <c r="EHL98" s="2049"/>
      <c r="EHM98" s="2049"/>
      <c r="EHN98" s="2049"/>
      <c r="EHO98" s="2049"/>
      <c r="EHP98" s="2049"/>
      <c r="EHQ98" s="2049"/>
      <c r="EHR98" s="2049"/>
      <c r="EHS98" s="2049"/>
      <c r="EHT98" s="2049"/>
      <c r="EHU98" s="2049"/>
      <c r="EHV98" s="2049"/>
      <c r="EHW98" s="2049"/>
      <c r="EHX98" s="2049"/>
      <c r="EHY98" s="2049"/>
      <c r="EHZ98" s="2049"/>
      <c r="EIA98" s="2049"/>
      <c r="EIB98" s="2049"/>
      <c r="EIC98" s="2049"/>
      <c r="EID98" s="2049"/>
      <c r="EIE98" s="2049"/>
      <c r="EIF98" s="2049"/>
      <c r="EIG98" s="2049"/>
      <c r="EIH98" s="2049"/>
      <c r="EII98" s="2049"/>
      <c r="EIJ98" s="2049"/>
      <c r="EIK98" s="2049"/>
      <c r="EIL98" s="2049"/>
      <c r="EIM98" s="2049"/>
      <c r="EIN98" s="2049"/>
      <c r="EIO98" s="2049"/>
      <c r="EIP98" s="2049"/>
      <c r="EIQ98" s="2049"/>
      <c r="EIR98" s="2049"/>
      <c r="EIS98" s="2049"/>
      <c r="EIT98" s="2049"/>
      <c r="EIU98" s="2049"/>
      <c r="EIV98" s="2049"/>
      <c r="EIW98" s="2049"/>
      <c r="EIX98" s="2049"/>
      <c r="EIY98" s="2049"/>
      <c r="EIZ98" s="2049"/>
      <c r="EJA98" s="2049"/>
      <c r="EJB98" s="2049"/>
      <c r="EJC98" s="2049"/>
      <c r="EJD98" s="2049"/>
      <c r="EJE98" s="2049"/>
      <c r="EJF98" s="2049"/>
      <c r="EJG98" s="2049"/>
      <c r="EJH98" s="2049"/>
      <c r="EJI98" s="2049"/>
      <c r="EJJ98" s="2049"/>
      <c r="EJK98" s="2049"/>
      <c r="EJL98" s="2049"/>
      <c r="EJM98" s="2049"/>
      <c r="EJN98" s="2049"/>
      <c r="EJO98" s="2049"/>
      <c r="EJP98" s="2049"/>
      <c r="EJQ98" s="2049"/>
      <c r="EJR98" s="2049"/>
      <c r="EJS98" s="2049"/>
      <c r="EJT98" s="2049"/>
      <c r="EJU98" s="2049"/>
      <c r="EJV98" s="2049"/>
      <c r="EJW98" s="2049"/>
      <c r="EJX98" s="2049"/>
      <c r="EJY98" s="2049"/>
      <c r="EJZ98" s="2049"/>
      <c r="EKA98" s="2049"/>
      <c r="EKB98" s="2049"/>
      <c r="EKC98" s="2049"/>
      <c r="EKD98" s="2049"/>
      <c r="EKE98" s="2049"/>
      <c r="EKF98" s="2049"/>
      <c r="EKG98" s="2049"/>
      <c r="EKH98" s="2049"/>
      <c r="EKI98" s="2049"/>
      <c r="EKJ98" s="2049"/>
      <c r="EKK98" s="2049"/>
      <c r="EKL98" s="2049"/>
      <c r="EKM98" s="2049"/>
      <c r="EKN98" s="2049"/>
      <c r="EKO98" s="2049"/>
      <c r="EKP98" s="2049"/>
      <c r="EKQ98" s="2049"/>
      <c r="EKR98" s="2049"/>
      <c r="EKS98" s="2049"/>
      <c r="EKT98" s="2049"/>
      <c r="EKU98" s="2049"/>
      <c r="EKV98" s="2049"/>
      <c r="EKW98" s="2049"/>
      <c r="EKX98" s="2049"/>
      <c r="EKY98" s="2049"/>
      <c r="EKZ98" s="2049"/>
      <c r="ELA98" s="2049"/>
      <c r="ELB98" s="2049"/>
      <c r="ELC98" s="2049"/>
      <c r="ELD98" s="2049"/>
      <c r="ELE98" s="2049"/>
      <c r="ELF98" s="2049"/>
      <c r="ELG98" s="2049"/>
      <c r="ELH98" s="2049"/>
      <c r="ELI98" s="2049"/>
      <c r="ELJ98" s="2049"/>
      <c r="ELK98" s="2049"/>
      <c r="ELL98" s="2049"/>
      <c r="ELM98" s="2049"/>
      <c r="ELN98" s="2049"/>
      <c r="ELO98" s="2049"/>
      <c r="ELP98" s="2049"/>
      <c r="ELQ98" s="2049"/>
      <c r="ELR98" s="2049"/>
      <c r="ELS98" s="2049"/>
      <c r="ELT98" s="2049"/>
      <c r="ELU98" s="2049"/>
      <c r="ELV98" s="2049"/>
      <c r="ELW98" s="2049"/>
      <c r="ELX98" s="2049"/>
      <c r="ELY98" s="2049"/>
      <c r="ELZ98" s="2049"/>
      <c r="EMA98" s="2049"/>
      <c r="EMB98" s="2049"/>
      <c r="EMC98" s="2049"/>
      <c r="EMD98" s="2049"/>
      <c r="EME98" s="2049"/>
      <c r="EMF98" s="2049"/>
      <c r="EMG98" s="2049"/>
      <c r="EMH98" s="2049"/>
      <c r="EMI98" s="2049"/>
      <c r="EMJ98" s="2049"/>
      <c r="EMK98" s="2049"/>
      <c r="EML98" s="2049"/>
      <c r="EMM98" s="2049"/>
      <c r="EMN98" s="2049"/>
      <c r="EMO98" s="2049"/>
      <c r="EMP98" s="2049"/>
      <c r="EMQ98" s="2049"/>
      <c r="EMR98" s="2049"/>
      <c r="EMS98" s="2049"/>
      <c r="EMT98" s="2049"/>
      <c r="EMU98" s="2049"/>
      <c r="EMV98" s="2049"/>
      <c r="EMW98" s="2049"/>
      <c r="EMX98" s="2049"/>
      <c r="EMY98" s="2049"/>
      <c r="EMZ98" s="2049"/>
      <c r="ENA98" s="2049"/>
      <c r="ENB98" s="2049"/>
      <c r="ENC98" s="2049"/>
      <c r="END98" s="2049"/>
      <c r="ENE98" s="2049"/>
      <c r="ENF98" s="2049"/>
      <c r="ENG98" s="2049"/>
      <c r="ENH98" s="2049"/>
      <c r="ENI98" s="2049"/>
      <c r="ENJ98" s="2049"/>
      <c r="ENK98" s="2049"/>
      <c r="ENL98" s="2049"/>
      <c r="ENM98" s="2049"/>
      <c r="ENN98" s="2049"/>
      <c r="ENO98" s="2049"/>
      <c r="ENP98" s="2049"/>
      <c r="ENQ98" s="2049"/>
      <c r="ENR98" s="2049"/>
      <c r="ENS98" s="2049"/>
      <c r="ENT98" s="2049"/>
      <c r="ENU98" s="2049"/>
      <c r="ENV98" s="2049"/>
      <c r="ENW98" s="2049"/>
      <c r="ENX98" s="2049"/>
      <c r="ENY98" s="2049"/>
      <c r="ENZ98" s="2049"/>
      <c r="EOA98" s="2049"/>
      <c r="EOB98" s="2049"/>
      <c r="EOC98" s="2049"/>
      <c r="EOD98" s="2049"/>
      <c r="EOE98" s="2049"/>
      <c r="EOF98" s="2049"/>
      <c r="EOG98" s="2049"/>
      <c r="EOH98" s="2049"/>
      <c r="EOI98" s="2049"/>
      <c r="EOJ98" s="2049"/>
      <c r="EOK98" s="2049"/>
      <c r="EOL98" s="2049"/>
      <c r="EOM98" s="2049"/>
      <c r="EON98" s="2049"/>
      <c r="EOO98" s="2049"/>
      <c r="EOP98" s="2049"/>
      <c r="EOQ98" s="2049"/>
      <c r="EOR98" s="2049"/>
      <c r="EOS98" s="2049"/>
      <c r="EOT98" s="2049"/>
      <c r="EOU98" s="2049"/>
      <c r="EOV98" s="2049"/>
      <c r="EOW98" s="2049"/>
      <c r="EOX98" s="2049"/>
      <c r="EOY98" s="2049"/>
      <c r="EOZ98" s="2049"/>
      <c r="EPA98" s="2049"/>
      <c r="EPB98" s="2049"/>
      <c r="EPC98" s="2049"/>
      <c r="EPD98" s="2049"/>
      <c r="EPE98" s="2049"/>
      <c r="EPF98" s="2049"/>
      <c r="EPG98" s="2049"/>
      <c r="EPH98" s="2049"/>
      <c r="EPI98" s="2049"/>
      <c r="EPJ98" s="2049"/>
      <c r="EPK98" s="2049"/>
      <c r="EPL98" s="2049"/>
      <c r="EPM98" s="2049"/>
      <c r="EPN98" s="2049"/>
      <c r="EPO98" s="2049"/>
      <c r="EPP98" s="2049"/>
      <c r="EPQ98" s="2049"/>
      <c r="EPR98" s="2049"/>
      <c r="EPS98" s="2049"/>
      <c r="EPT98" s="2049"/>
      <c r="EPU98" s="2049"/>
      <c r="EPV98" s="2049"/>
      <c r="EPW98" s="2049"/>
      <c r="EPX98" s="2049"/>
      <c r="EPY98" s="2049"/>
      <c r="EPZ98" s="2049"/>
      <c r="EQA98" s="2049"/>
      <c r="EQB98" s="2049"/>
      <c r="EQC98" s="2049"/>
      <c r="EQD98" s="2049"/>
      <c r="EQE98" s="2049"/>
      <c r="EQF98" s="2049"/>
      <c r="EQG98" s="2049"/>
      <c r="EQH98" s="2049"/>
      <c r="EQI98" s="2049"/>
      <c r="EQJ98" s="2049"/>
      <c r="EQK98" s="2049"/>
      <c r="EQL98" s="2049"/>
      <c r="EQM98" s="2049"/>
      <c r="EQN98" s="2049"/>
      <c r="EQO98" s="2049"/>
      <c r="EQP98" s="2049"/>
      <c r="EQQ98" s="2049"/>
      <c r="EQR98" s="2049"/>
      <c r="EQS98" s="2049"/>
      <c r="EQT98" s="2049"/>
      <c r="EQU98" s="2049"/>
      <c r="EQV98" s="2049"/>
      <c r="EQW98" s="2049"/>
      <c r="EQX98" s="2049"/>
      <c r="EQY98" s="2049"/>
      <c r="EQZ98" s="2049"/>
      <c r="ERA98" s="2049"/>
      <c r="ERB98" s="2049"/>
      <c r="ERC98" s="2049"/>
      <c r="ERD98" s="2049"/>
      <c r="ERE98" s="2049"/>
      <c r="ERF98" s="2049"/>
      <c r="ERG98" s="2049"/>
      <c r="ERH98" s="2049"/>
      <c r="ERI98" s="2049"/>
      <c r="ERJ98" s="2049"/>
      <c r="ERK98" s="2049"/>
      <c r="ERL98" s="2049"/>
      <c r="ERM98" s="2049"/>
      <c r="ERN98" s="2049"/>
      <c r="ERO98" s="2049"/>
      <c r="ERP98" s="2049"/>
      <c r="ERQ98" s="2049"/>
      <c r="ERR98" s="2049"/>
      <c r="ERS98" s="2049"/>
      <c r="ERT98" s="2049"/>
      <c r="ERU98" s="2049"/>
      <c r="ERV98" s="2049"/>
      <c r="ERW98" s="2049"/>
      <c r="ERX98" s="2049"/>
      <c r="ERY98" s="2049"/>
      <c r="ERZ98" s="2049"/>
      <c r="ESA98" s="2049"/>
      <c r="ESB98" s="2049"/>
      <c r="ESC98" s="2049"/>
      <c r="ESD98" s="2049"/>
      <c r="ESE98" s="2049"/>
      <c r="ESF98" s="2049"/>
      <c r="ESG98" s="2049"/>
      <c r="ESH98" s="2049"/>
      <c r="ESI98" s="2049"/>
      <c r="ESJ98" s="2049"/>
      <c r="ESK98" s="2049"/>
      <c r="ESL98" s="2049"/>
      <c r="ESM98" s="2049"/>
      <c r="ESN98" s="2049"/>
      <c r="ESO98" s="2049"/>
      <c r="ESP98" s="2049"/>
      <c r="ESQ98" s="2049"/>
      <c r="ESR98" s="2049"/>
      <c r="ESS98" s="2049"/>
      <c r="EST98" s="2049"/>
      <c r="ESU98" s="2049"/>
      <c r="ESV98" s="2049"/>
      <c r="ESW98" s="2049"/>
      <c r="ESX98" s="2049"/>
      <c r="ESY98" s="2049"/>
      <c r="ESZ98" s="2049"/>
      <c r="ETA98" s="2049"/>
      <c r="ETB98" s="2049"/>
      <c r="ETC98" s="2049"/>
      <c r="ETD98" s="2049"/>
      <c r="ETE98" s="2049"/>
      <c r="ETF98" s="2049"/>
      <c r="ETG98" s="2049"/>
      <c r="ETH98" s="2049"/>
      <c r="ETI98" s="2049"/>
      <c r="ETJ98" s="2049"/>
      <c r="ETK98" s="2049"/>
      <c r="ETL98" s="2049"/>
      <c r="ETM98" s="2049"/>
      <c r="ETN98" s="2049"/>
      <c r="ETO98" s="2049"/>
      <c r="ETP98" s="2049"/>
      <c r="ETQ98" s="2049"/>
      <c r="ETR98" s="2049"/>
      <c r="ETS98" s="2049"/>
      <c r="ETT98" s="2049"/>
      <c r="ETU98" s="2049"/>
      <c r="ETV98" s="2049"/>
      <c r="ETW98" s="2049"/>
      <c r="ETX98" s="2049"/>
      <c r="ETY98" s="2049"/>
      <c r="ETZ98" s="2049"/>
      <c r="EUA98" s="2049"/>
      <c r="EUB98" s="2049"/>
      <c r="EUC98" s="2049"/>
      <c r="EUD98" s="2049"/>
      <c r="EUE98" s="2049"/>
      <c r="EUF98" s="2049"/>
      <c r="EUG98" s="2049"/>
      <c r="EUH98" s="2049"/>
      <c r="EUI98" s="2049"/>
      <c r="EUJ98" s="2049"/>
      <c r="EUK98" s="2049"/>
      <c r="EUL98" s="2049"/>
      <c r="EUM98" s="2049"/>
      <c r="EUN98" s="2049"/>
      <c r="EUO98" s="2049"/>
      <c r="EUP98" s="2049"/>
      <c r="EUQ98" s="2049"/>
      <c r="EUR98" s="2049"/>
      <c r="EUS98" s="2049"/>
      <c r="EUT98" s="2049"/>
      <c r="EUU98" s="2049"/>
      <c r="EUV98" s="2049"/>
      <c r="EUW98" s="2049"/>
      <c r="EUX98" s="2049"/>
      <c r="EUY98" s="2049"/>
      <c r="EUZ98" s="2049"/>
      <c r="EVA98" s="2049"/>
      <c r="EVB98" s="2049"/>
      <c r="EVC98" s="2049"/>
      <c r="EVD98" s="2049"/>
      <c r="EVE98" s="2049"/>
      <c r="EVF98" s="2049"/>
      <c r="EVG98" s="2049"/>
      <c r="EVH98" s="2049"/>
      <c r="EVI98" s="2049"/>
      <c r="EVJ98" s="2049"/>
      <c r="EVK98" s="2049"/>
      <c r="EVL98" s="2049"/>
      <c r="EVM98" s="2049"/>
      <c r="EVN98" s="2049"/>
      <c r="EVO98" s="2049"/>
      <c r="EVP98" s="2049"/>
      <c r="EVQ98" s="2049"/>
      <c r="EVR98" s="2049"/>
      <c r="EVS98" s="2049"/>
      <c r="EVT98" s="2049"/>
      <c r="EVU98" s="2049"/>
      <c r="EVV98" s="2049"/>
      <c r="EVW98" s="2049"/>
      <c r="EVX98" s="2049"/>
      <c r="EVY98" s="2049"/>
      <c r="EVZ98" s="2049"/>
      <c r="EWA98" s="2049"/>
      <c r="EWB98" s="2049"/>
      <c r="EWC98" s="2049"/>
      <c r="EWD98" s="2049"/>
      <c r="EWE98" s="2049"/>
      <c r="EWF98" s="2049"/>
      <c r="EWG98" s="2049"/>
      <c r="EWH98" s="2049"/>
      <c r="EWI98" s="2049"/>
      <c r="EWJ98" s="2049"/>
      <c r="EWK98" s="2049"/>
      <c r="EWL98" s="2049"/>
      <c r="EWM98" s="2049"/>
      <c r="EWN98" s="2049"/>
      <c r="EWO98" s="2049"/>
      <c r="EWP98" s="2049"/>
      <c r="EWQ98" s="2049"/>
      <c r="EWR98" s="2049"/>
      <c r="EWS98" s="2049"/>
      <c r="EWT98" s="2049"/>
      <c r="EWU98" s="2049"/>
      <c r="EWV98" s="2049"/>
      <c r="EWW98" s="2049"/>
      <c r="EWX98" s="2049"/>
      <c r="EWY98" s="2049"/>
      <c r="EWZ98" s="2049"/>
      <c r="EXA98" s="2049"/>
      <c r="EXB98" s="2049"/>
      <c r="EXC98" s="2049"/>
      <c r="EXD98" s="2049"/>
      <c r="EXE98" s="2049"/>
      <c r="EXF98" s="2049"/>
      <c r="EXG98" s="2049"/>
      <c r="EXH98" s="2049"/>
      <c r="EXI98" s="2049"/>
      <c r="EXJ98" s="2049"/>
      <c r="EXK98" s="2049"/>
      <c r="EXL98" s="2049"/>
      <c r="EXM98" s="2049"/>
      <c r="EXN98" s="2049"/>
      <c r="EXO98" s="2049"/>
      <c r="EXP98" s="2049"/>
      <c r="EXQ98" s="2049"/>
      <c r="EXR98" s="2049"/>
      <c r="EXS98" s="2049"/>
      <c r="EXT98" s="2049"/>
      <c r="EXU98" s="2049"/>
      <c r="EXV98" s="2049"/>
      <c r="EXW98" s="2049"/>
      <c r="EXX98" s="2049"/>
      <c r="EXY98" s="2049"/>
      <c r="EXZ98" s="2049"/>
      <c r="EYA98" s="2049"/>
      <c r="EYB98" s="2049"/>
      <c r="EYC98" s="2049"/>
      <c r="EYD98" s="2049"/>
      <c r="EYE98" s="2049"/>
      <c r="EYF98" s="2049"/>
      <c r="EYG98" s="2049"/>
      <c r="EYH98" s="2049"/>
      <c r="EYI98" s="2049"/>
      <c r="EYJ98" s="2049"/>
      <c r="EYK98" s="2049"/>
      <c r="EYL98" s="2049"/>
      <c r="EYM98" s="2049"/>
      <c r="EYN98" s="2049"/>
      <c r="EYO98" s="2049"/>
      <c r="EYP98" s="2049"/>
      <c r="EYQ98" s="2049"/>
      <c r="EYR98" s="2049"/>
      <c r="EYS98" s="2049"/>
      <c r="EYT98" s="2049"/>
      <c r="EYU98" s="2049"/>
      <c r="EYV98" s="2049"/>
      <c r="EYW98" s="2049"/>
      <c r="EYX98" s="2049"/>
      <c r="EYY98" s="2049"/>
      <c r="EYZ98" s="2049"/>
      <c r="EZA98" s="2049"/>
      <c r="EZB98" s="2049"/>
      <c r="EZC98" s="2049"/>
      <c r="EZD98" s="2049"/>
      <c r="EZE98" s="2049"/>
      <c r="EZF98" s="2049"/>
      <c r="EZG98" s="2049"/>
      <c r="EZH98" s="2049"/>
      <c r="EZI98" s="2049"/>
      <c r="EZJ98" s="2049"/>
      <c r="EZK98" s="2049"/>
      <c r="EZL98" s="2049"/>
      <c r="EZM98" s="2049"/>
      <c r="EZN98" s="2049"/>
      <c r="EZO98" s="2049"/>
      <c r="EZP98" s="2049"/>
      <c r="EZQ98" s="2049"/>
      <c r="EZR98" s="2049"/>
      <c r="EZS98" s="2049"/>
      <c r="EZT98" s="2049"/>
      <c r="EZU98" s="2049"/>
      <c r="EZV98" s="2049"/>
      <c r="EZW98" s="2049"/>
      <c r="EZX98" s="2049"/>
      <c r="EZY98" s="2049"/>
      <c r="EZZ98" s="2049"/>
      <c r="FAA98" s="2049"/>
      <c r="FAB98" s="2049"/>
      <c r="FAC98" s="2049"/>
      <c r="FAD98" s="2049"/>
      <c r="FAE98" s="2049"/>
      <c r="FAF98" s="2049"/>
      <c r="FAG98" s="2049"/>
      <c r="FAH98" s="2049"/>
      <c r="FAI98" s="2049"/>
      <c r="FAJ98" s="2049"/>
      <c r="FAK98" s="2049"/>
      <c r="FAL98" s="2049"/>
      <c r="FAM98" s="2049"/>
      <c r="FAN98" s="2049"/>
      <c r="FAO98" s="2049"/>
      <c r="FAP98" s="2049"/>
      <c r="FAQ98" s="2049"/>
      <c r="FAR98" s="2049"/>
      <c r="FAS98" s="2049"/>
      <c r="FAT98" s="2049"/>
      <c r="FAU98" s="2049"/>
      <c r="FAV98" s="2049"/>
      <c r="FAW98" s="2049"/>
      <c r="FAX98" s="2049"/>
      <c r="FAY98" s="2049"/>
      <c r="FAZ98" s="2049"/>
      <c r="FBA98" s="2049"/>
      <c r="FBB98" s="2049"/>
      <c r="FBC98" s="2049"/>
      <c r="FBD98" s="2049"/>
      <c r="FBE98" s="2049"/>
      <c r="FBF98" s="2049"/>
      <c r="FBG98" s="2049"/>
      <c r="FBH98" s="2049"/>
      <c r="FBI98" s="2049"/>
      <c r="FBJ98" s="2049"/>
      <c r="FBK98" s="2049"/>
      <c r="FBL98" s="2049"/>
      <c r="FBM98" s="2049"/>
      <c r="FBN98" s="2049"/>
      <c r="FBO98" s="2049"/>
      <c r="FBP98" s="2049"/>
      <c r="FBQ98" s="2049"/>
      <c r="FBR98" s="2049"/>
      <c r="FBS98" s="2049"/>
      <c r="FBT98" s="2049"/>
      <c r="FBU98" s="2049"/>
      <c r="FBV98" s="2049"/>
      <c r="FBW98" s="2049"/>
      <c r="FBX98" s="2049"/>
      <c r="FBY98" s="2049"/>
      <c r="FBZ98" s="2049"/>
      <c r="FCA98" s="2049"/>
      <c r="FCB98" s="2049"/>
      <c r="FCC98" s="2049"/>
      <c r="FCD98" s="2049"/>
      <c r="FCE98" s="2049"/>
      <c r="FCF98" s="2049"/>
      <c r="FCG98" s="2049"/>
      <c r="FCH98" s="2049"/>
      <c r="FCI98" s="2049"/>
      <c r="FCJ98" s="2049"/>
      <c r="FCK98" s="2049"/>
      <c r="FCL98" s="2049"/>
      <c r="FCM98" s="2049"/>
      <c r="FCN98" s="2049"/>
      <c r="FCO98" s="2049"/>
      <c r="FCP98" s="2049"/>
      <c r="FCQ98" s="2049"/>
      <c r="FCR98" s="2049"/>
      <c r="FCS98" s="2049"/>
      <c r="FCT98" s="2049"/>
      <c r="FCU98" s="2049"/>
      <c r="FCV98" s="2049"/>
      <c r="FCW98" s="2049"/>
      <c r="FCX98" s="2049"/>
      <c r="FCY98" s="2049"/>
      <c r="FCZ98" s="2049"/>
      <c r="FDA98" s="2049"/>
      <c r="FDB98" s="2049"/>
      <c r="FDC98" s="2049"/>
      <c r="FDD98" s="2049"/>
      <c r="FDE98" s="2049"/>
      <c r="FDF98" s="2049"/>
      <c r="FDG98" s="2049"/>
      <c r="FDH98" s="2049"/>
      <c r="FDI98" s="2049"/>
      <c r="FDJ98" s="2049"/>
      <c r="FDK98" s="2049"/>
      <c r="FDL98" s="2049"/>
      <c r="FDM98" s="2049"/>
      <c r="FDN98" s="2049"/>
      <c r="FDO98" s="2049"/>
      <c r="FDP98" s="2049"/>
      <c r="FDQ98" s="2049"/>
      <c r="FDR98" s="2049"/>
      <c r="FDS98" s="2049"/>
      <c r="FDT98" s="2049"/>
      <c r="FDU98" s="2049"/>
      <c r="FDV98" s="2049"/>
      <c r="FDW98" s="2049"/>
      <c r="FDX98" s="2049"/>
      <c r="FDY98" s="2049"/>
      <c r="FDZ98" s="2049"/>
      <c r="FEA98" s="2049"/>
      <c r="FEB98" s="2049"/>
      <c r="FEC98" s="2049"/>
      <c r="FED98" s="2049"/>
      <c r="FEE98" s="2049"/>
      <c r="FEF98" s="2049"/>
      <c r="FEG98" s="2049"/>
      <c r="FEH98" s="2049"/>
      <c r="FEI98" s="2049"/>
      <c r="FEJ98" s="2049"/>
      <c r="FEK98" s="2049"/>
      <c r="FEL98" s="2049"/>
      <c r="FEM98" s="2049"/>
      <c r="FEN98" s="2049"/>
      <c r="FEO98" s="2049"/>
      <c r="FEP98" s="2049"/>
      <c r="FEQ98" s="2049"/>
      <c r="FER98" s="2049"/>
      <c r="FES98" s="2049"/>
      <c r="FET98" s="2049"/>
      <c r="FEU98" s="2049"/>
      <c r="FEV98" s="2049"/>
      <c r="FEW98" s="2049"/>
      <c r="FEX98" s="2049"/>
      <c r="FEY98" s="2049"/>
      <c r="FEZ98" s="2049"/>
      <c r="FFA98" s="2049"/>
      <c r="FFB98" s="2049"/>
      <c r="FFC98" s="2049"/>
      <c r="FFD98" s="2049"/>
      <c r="FFE98" s="2049"/>
      <c r="FFF98" s="2049"/>
      <c r="FFG98" s="2049"/>
      <c r="FFH98" s="2049"/>
      <c r="FFI98" s="2049"/>
      <c r="FFJ98" s="2049"/>
      <c r="FFK98" s="2049"/>
      <c r="FFL98" s="2049"/>
      <c r="FFM98" s="2049"/>
      <c r="FFN98" s="2049"/>
      <c r="FFO98" s="2049"/>
      <c r="FFP98" s="2049"/>
      <c r="FFQ98" s="2049"/>
      <c r="FFR98" s="2049"/>
      <c r="FFS98" s="2049"/>
      <c r="FFT98" s="2049"/>
      <c r="FFU98" s="2049"/>
      <c r="FFV98" s="2049"/>
      <c r="FFW98" s="2049"/>
      <c r="FFX98" s="2049"/>
      <c r="FFY98" s="2049"/>
      <c r="FFZ98" s="2049"/>
      <c r="FGA98" s="2049"/>
      <c r="FGB98" s="2049"/>
      <c r="FGC98" s="2049"/>
      <c r="FGD98" s="2049"/>
      <c r="FGE98" s="2049"/>
      <c r="FGF98" s="2049"/>
      <c r="FGG98" s="2049"/>
      <c r="FGH98" s="2049"/>
      <c r="FGI98" s="2049"/>
      <c r="FGJ98" s="2049"/>
      <c r="FGK98" s="2049"/>
      <c r="FGL98" s="2049"/>
      <c r="FGM98" s="2049"/>
      <c r="FGN98" s="2049"/>
      <c r="FGO98" s="2049"/>
      <c r="FGP98" s="2049"/>
      <c r="FGQ98" s="2049"/>
      <c r="FGR98" s="2049"/>
      <c r="FGS98" s="2049"/>
      <c r="FGT98" s="2049"/>
      <c r="FGU98" s="2049"/>
      <c r="FGV98" s="2049"/>
      <c r="FGW98" s="2049"/>
      <c r="FGX98" s="2049"/>
      <c r="FGY98" s="2049"/>
      <c r="FGZ98" s="2049"/>
      <c r="FHA98" s="2049"/>
      <c r="FHB98" s="2049"/>
      <c r="FHC98" s="2049"/>
      <c r="FHD98" s="2049"/>
      <c r="FHE98" s="2049"/>
      <c r="FHF98" s="2049"/>
      <c r="FHG98" s="2049"/>
      <c r="FHH98" s="2049"/>
      <c r="FHI98" s="2049"/>
      <c r="FHJ98" s="2049"/>
      <c r="FHK98" s="2049"/>
      <c r="FHL98" s="2049"/>
      <c r="FHM98" s="2049"/>
      <c r="FHN98" s="2049"/>
      <c r="FHO98" s="2049"/>
      <c r="FHP98" s="2049"/>
      <c r="FHQ98" s="2049"/>
      <c r="FHR98" s="2049"/>
      <c r="FHS98" s="2049"/>
      <c r="FHT98" s="2049"/>
      <c r="FHU98" s="2049"/>
      <c r="FHV98" s="2049"/>
      <c r="FHW98" s="2049"/>
      <c r="FHX98" s="2049"/>
      <c r="FHY98" s="2049"/>
      <c r="FHZ98" s="2049"/>
      <c r="FIA98" s="2049"/>
      <c r="FIB98" s="2049"/>
      <c r="FIC98" s="2049"/>
      <c r="FID98" s="2049"/>
      <c r="FIE98" s="2049"/>
      <c r="FIF98" s="2049"/>
      <c r="FIG98" s="2049"/>
      <c r="FIH98" s="2049"/>
      <c r="FII98" s="2049"/>
      <c r="FIJ98" s="2049"/>
      <c r="FIK98" s="2049"/>
      <c r="FIL98" s="2049"/>
      <c r="FIM98" s="2049"/>
      <c r="FIN98" s="2049"/>
      <c r="FIO98" s="2049"/>
      <c r="FIP98" s="2049"/>
      <c r="FIQ98" s="2049"/>
      <c r="FIR98" s="2049"/>
      <c r="FIS98" s="2049"/>
      <c r="FIT98" s="2049"/>
      <c r="FIU98" s="2049"/>
      <c r="FIV98" s="2049"/>
      <c r="FIW98" s="2049"/>
      <c r="FIX98" s="2049"/>
      <c r="FIY98" s="2049"/>
      <c r="FIZ98" s="2049"/>
      <c r="FJA98" s="2049"/>
      <c r="FJB98" s="2049"/>
      <c r="FJC98" s="2049"/>
      <c r="FJD98" s="2049"/>
      <c r="FJE98" s="2049"/>
      <c r="FJF98" s="2049"/>
      <c r="FJG98" s="2049"/>
      <c r="FJH98" s="2049"/>
      <c r="FJI98" s="2049"/>
      <c r="FJJ98" s="2049"/>
      <c r="FJK98" s="2049"/>
      <c r="FJL98" s="2049"/>
      <c r="FJM98" s="2049"/>
      <c r="FJN98" s="2049"/>
      <c r="FJO98" s="2049"/>
      <c r="FJP98" s="2049"/>
      <c r="FJQ98" s="2049"/>
      <c r="FJR98" s="2049"/>
      <c r="FJS98" s="2049"/>
      <c r="FJT98" s="2049"/>
      <c r="FJU98" s="2049"/>
      <c r="FJV98" s="2049"/>
      <c r="FJW98" s="2049"/>
      <c r="FJX98" s="2049"/>
      <c r="FJY98" s="2049"/>
      <c r="FJZ98" s="2049"/>
      <c r="FKA98" s="2049"/>
      <c r="FKB98" s="2049"/>
      <c r="FKC98" s="2049"/>
      <c r="FKD98" s="2049"/>
      <c r="FKE98" s="2049"/>
      <c r="FKF98" s="2049"/>
      <c r="FKG98" s="2049"/>
      <c r="FKH98" s="2049"/>
      <c r="FKI98" s="2049"/>
      <c r="FKJ98" s="2049"/>
      <c r="FKK98" s="2049"/>
      <c r="FKL98" s="2049"/>
      <c r="FKM98" s="2049"/>
      <c r="FKN98" s="2049"/>
      <c r="FKO98" s="2049"/>
      <c r="FKP98" s="2049"/>
      <c r="FKQ98" s="2049"/>
      <c r="FKR98" s="2049"/>
      <c r="FKS98" s="2049"/>
      <c r="FKT98" s="2049"/>
      <c r="FKU98" s="2049"/>
      <c r="FKV98" s="2049"/>
      <c r="FKW98" s="2049"/>
      <c r="FKX98" s="2049"/>
      <c r="FKY98" s="2049"/>
      <c r="FKZ98" s="2049"/>
      <c r="FLA98" s="2049"/>
      <c r="FLB98" s="2049"/>
      <c r="FLC98" s="2049"/>
      <c r="FLD98" s="2049"/>
      <c r="FLE98" s="2049"/>
      <c r="FLF98" s="2049"/>
      <c r="FLG98" s="2049"/>
      <c r="FLH98" s="2049"/>
      <c r="FLI98" s="2049"/>
      <c r="FLJ98" s="2049"/>
      <c r="FLK98" s="2049"/>
      <c r="FLL98" s="2049"/>
      <c r="FLM98" s="2049"/>
      <c r="FLN98" s="2049"/>
      <c r="FLO98" s="2049"/>
      <c r="FLP98" s="2049"/>
      <c r="FLQ98" s="2049"/>
      <c r="FLR98" s="2049"/>
      <c r="FLS98" s="2049"/>
      <c r="FLT98" s="2049"/>
      <c r="FLU98" s="2049"/>
      <c r="FLV98" s="2049"/>
      <c r="FLW98" s="2049"/>
      <c r="FLX98" s="2049"/>
      <c r="FLY98" s="2049"/>
      <c r="FLZ98" s="2049"/>
      <c r="FMA98" s="2049"/>
      <c r="FMB98" s="2049"/>
      <c r="FMC98" s="2049"/>
      <c r="FMD98" s="2049"/>
      <c r="FME98" s="2049"/>
      <c r="FMF98" s="2049"/>
      <c r="FMG98" s="2049"/>
      <c r="FMH98" s="2049"/>
      <c r="FMI98" s="2049"/>
      <c r="FMJ98" s="2049"/>
      <c r="FMK98" s="2049"/>
      <c r="FML98" s="2049"/>
      <c r="FMM98" s="2049"/>
      <c r="FMN98" s="2049"/>
      <c r="FMO98" s="2049"/>
      <c r="FMP98" s="2049"/>
      <c r="FMQ98" s="2049"/>
      <c r="FMR98" s="2049"/>
      <c r="FMS98" s="2049"/>
      <c r="FMT98" s="2049"/>
      <c r="FMU98" s="2049"/>
      <c r="FMV98" s="2049"/>
      <c r="FMW98" s="2049"/>
      <c r="FMX98" s="2049"/>
      <c r="FMY98" s="2049"/>
      <c r="FMZ98" s="2049"/>
      <c r="FNA98" s="2049"/>
      <c r="FNB98" s="2049"/>
      <c r="FNC98" s="2049"/>
      <c r="FND98" s="2049"/>
      <c r="FNE98" s="2049"/>
      <c r="FNF98" s="2049"/>
      <c r="FNG98" s="2049"/>
      <c r="FNH98" s="2049"/>
      <c r="FNI98" s="2049"/>
      <c r="FNJ98" s="2049"/>
      <c r="FNK98" s="2049"/>
      <c r="FNL98" s="2049"/>
      <c r="FNM98" s="2049"/>
      <c r="FNN98" s="2049"/>
      <c r="FNO98" s="2049"/>
      <c r="FNP98" s="2049"/>
      <c r="FNQ98" s="2049"/>
      <c r="FNR98" s="2049"/>
      <c r="FNS98" s="2049"/>
      <c r="FNT98" s="2049"/>
      <c r="FNU98" s="2049"/>
      <c r="FNV98" s="2049"/>
      <c r="FNW98" s="2049"/>
      <c r="FNX98" s="2049"/>
      <c r="FNY98" s="2049"/>
      <c r="FNZ98" s="2049"/>
      <c r="FOA98" s="2049"/>
      <c r="FOB98" s="2049"/>
      <c r="FOC98" s="2049"/>
      <c r="FOD98" s="2049"/>
      <c r="FOE98" s="2049"/>
      <c r="FOF98" s="2049"/>
      <c r="FOG98" s="2049"/>
      <c r="FOH98" s="2049"/>
      <c r="FOI98" s="2049"/>
      <c r="FOJ98" s="2049"/>
      <c r="FOK98" s="2049"/>
      <c r="FOL98" s="2049"/>
      <c r="FOM98" s="2049"/>
      <c r="FON98" s="2049"/>
      <c r="FOO98" s="2049"/>
      <c r="FOP98" s="2049"/>
      <c r="FOQ98" s="2049"/>
      <c r="FOR98" s="2049"/>
      <c r="FOS98" s="2049"/>
      <c r="FOT98" s="2049"/>
      <c r="FOU98" s="2049"/>
      <c r="FOV98" s="2049"/>
      <c r="FOW98" s="2049"/>
      <c r="FOX98" s="2049"/>
      <c r="FOY98" s="2049"/>
      <c r="FOZ98" s="2049"/>
      <c r="FPA98" s="2049"/>
      <c r="FPB98" s="2049"/>
      <c r="FPC98" s="2049"/>
      <c r="FPD98" s="2049"/>
      <c r="FPE98" s="2049"/>
      <c r="FPF98" s="2049"/>
      <c r="FPG98" s="2049"/>
      <c r="FPH98" s="2049"/>
      <c r="FPI98" s="2049"/>
      <c r="FPJ98" s="2049"/>
      <c r="FPK98" s="2049"/>
      <c r="FPL98" s="2049"/>
      <c r="FPM98" s="2049"/>
      <c r="FPN98" s="2049"/>
      <c r="FPO98" s="2049"/>
      <c r="FPP98" s="2049"/>
      <c r="FPQ98" s="2049"/>
      <c r="FPR98" s="2049"/>
      <c r="FPS98" s="2049"/>
      <c r="FPT98" s="2049"/>
      <c r="FPU98" s="2049"/>
      <c r="FPV98" s="2049"/>
      <c r="FPW98" s="2049"/>
      <c r="FPX98" s="2049"/>
      <c r="FPY98" s="2049"/>
      <c r="FPZ98" s="2049"/>
      <c r="FQA98" s="2049"/>
      <c r="FQB98" s="2049"/>
      <c r="FQC98" s="2049"/>
      <c r="FQD98" s="2049"/>
      <c r="FQE98" s="2049"/>
      <c r="FQF98" s="2049"/>
      <c r="FQG98" s="2049"/>
      <c r="FQH98" s="2049"/>
      <c r="FQI98" s="2049"/>
      <c r="FQJ98" s="2049"/>
      <c r="FQK98" s="2049"/>
      <c r="FQL98" s="2049"/>
      <c r="FQM98" s="2049"/>
      <c r="FQN98" s="2049"/>
      <c r="FQO98" s="2049"/>
      <c r="FQP98" s="2049"/>
      <c r="FQQ98" s="2049"/>
      <c r="FQR98" s="2049"/>
      <c r="FQS98" s="2049"/>
      <c r="FQT98" s="2049"/>
      <c r="FQU98" s="2049"/>
      <c r="FQV98" s="2049"/>
      <c r="FQW98" s="2049"/>
      <c r="FQX98" s="2049"/>
      <c r="FQY98" s="2049"/>
      <c r="FQZ98" s="2049"/>
      <c r="FRA98" s="2049"/>
      <c r="FRB98" s="2049"/>
      <c r="FRC98" s="2049"/>
      <c r="FRD98" s="2049"/>
      <c r="FRE98" s="2049"/>
      <c r="FRF98" s="2049"/>
      <c r="FRG98" s="2049"/>
      <c r="FRH98" s="2049"/>
      <c r="FRI98" s="2049"/>
      <c r="FRJ98" s="2049"/>
      <c r="FRK98" s="2049"/>
      <c r="FRL98" s="2049"/>
      <c r="FRM98" s="2049"/>
      <c r="FRN98" s="2049"/>
      <c r="FRO98" s="2049"/>
      <c r="FRP98" s="2049"/>
      <c r="FRQ98" s="2049"/>
      <c r="FRR98" s="2049"/>
      <c r="FRS98" s="2049"/>
      <c r="FRT98" s="2049"/>
      <c r="FRU98" s="2049"/>
      <c r="FRV98" s="2049"/>
      <c r="FRW98" s="2049"/>
      <c r="FRX98" s="2049"/>
      <c r="FRY98" s="2049"/>
      <c r="FRZ98" s="2049"/>
      <c r="FSA98" s="2049"/>
      <c r="FSB98" s="2049"/>
      <c r="FSC98" s="2049"/>
      <c r="FSD98" s="2049"/>
      <c r="FSE98" s="2049"/>
      <c r="FSF98" s="2049"/>
      <c r="FSG98" s="2049"/>
      <c r="FSH98" s="2049"/>
      <c r="FSI98" s="2049"/>
      <c r="FSJ98" s="2049"/>
      <c r="FSK98" s="2049"/>
      <c r="FSL98" s="2049"/>
      <c r="FSM98" s="2049"/>
      <c r="FSN98" s="2049"/>
      <c r="FSO98" s="2049"/>
      <c r="FSP98" s="2049"/>
      <c r="FSQ98" s="2049"/>
      <c r="FSR98" s="2049"/>
      <c r="FSS98" s="2049"/>
      <c r="FST98" s="2049"/>
      <c r="FSU98" s="2049"/>
      <c r="FSV98" s="2049"/>
      <c r="FSW98" s="2049"/>
      <c r="FSX98" s="2049"/>
      <c r="FSY98" s="2049"/>
      <c r="FSZ98" s="2049"/>
      <c r="FTA98" s="2049"/>
      <c r="FTB98" s="2049"/>
      <c r="FTC98" s="2049"/>
      <c r="FTD98" s="2049"/>
      <c r="FTE98" s="2049"/>
      <c r="FTF98" s="2049"/>
      <c r="FTG98" s="2049"/>
      <c r="FTH98" s="2049"/>
      <c r="FTI98" s="2049"/>
      <c r="FTJ98" s="2049"/>
      <c r="FTK98" s="2049"/>
      <c r="FTL98" s="2049"/>
      <c r="FTM98" s="2049"/>
      <c r="FTN98" s="2049"/>
      <c r="FTO98" s="2049"/>
      <c r="FTP98" s="2049"/>
      <c r="FTQ98" s="2049"/>
      <c r="FTR98" s="2049"/>
      <c r="FTS98" s="2049"/>
      <c r="FTT98" s="2049"/>
      <c r="FTU98" s="2049"/>
      <c r="FTV98" s="2049"/>
      <c r="FTW98" s="2049"/>
      <c r="FTX98" s="2049"/>
      <c r="FTY98" s="2049"/>
      <c r="FTZ98" s="2049"/>
      <c r="FUA98" s="2049"/>
      <c r="FUB98" s="2049"/>
      <c r="FUC98" s="2049"/>
      <c r="FUD98" s="2049"/>
      <c r="FUE98" s="2049"/>
      <c r="FUF98" s="2049"/>
      <c r="FUG98" s="2049"/>
      <c r="FUH98" s="2049"/>
      <c r="FUI98" s="2049"/>
      <c r="FUJ98" s="2049"/>
      <c r="FUK98" s="2049"/>
      <c r="FUL98" s="2049"/>
      <c r="FUM98" s="2049"/>
      <c r="FUN98" s="2049"/>
      <c r="FUO98" s="2049"/>
      <c r="FUP98" s="2049"/>
      <c r="FUQ98" s="2049"/>
      <c r="FUR98" s="2049"/>
      <c r="FUS98" s="2049"/>
      <c r="FUT98" s="2049"/>
      <c r="FUU98" s="2049"/>
      <c r="FUV98" s="2049"/>
      <c r="FUW98" s="2049"/>
      <c r="FUX98" s="2049"/>
      <c r="FUY98" s="2049"/>
      <c r="FUZ98" s="2049"/>
      <c r="FVA98" s="2049"/>
      <c r="FVB98" s="2049"/>
      <c r="FVC98" s="2049"/>
      <c r="FVD98" s="2049"/>
      <c r="FVE98" s="2049"/>
      <c r="FVF98" s="2049"/>
      <c r="FVG98" s="2049"/>
      <c r="FVH98" s="2049"/>
      <c r="FVI98" s="2049"/>
      <c r="FVJ98" s="2049"/>
      <c r="FVK98" s="2049"/>
      <c r="FVL98" s="2049"/>
      <c r="FVM98" s="2049"/>
      <c r="FVN98" s="2049"/>
      <c r="FVO98" s="2049"/>
      <c r="FVP98" s="2049"/>
      <c r="FVQ98" s="2049"/>
      <c r="FVR98" s="2049"/>
      <c r="FVS98" s="2049"/>
      <c r="FVT98" s="2049"/>
      <c r="FVU98" s="2049"/>
      <c r="FVV98" s="2049"/>
      <c r="FVW98" s="2049"/>
      <c r="FVX98" s="2049"/>
      <c r="FVY98" s="2049"/>
      <c r="FVZ98" s="2049"/>
      <c r="FWA98" s="2049"/>
      <c r="FWB98" s="2049"/>
      <c r="FWC98" s="2049"/>
      <c r="FWD98" s="2049"/>
      <c r="FWE98" s="2049"/>
      <c r="FWF98" s="2049"/>
      <c r="FWG98" s="2049"/>
      <c r="FWH98" s="2049"/>
      <c r="FWI98" s="2049"/>
      <c r="FWJ98" s="2049"/>
      <c r="FWK98" s="2049"/>
      <c r="FWL98" s="2049"/>
      <c r="FWM98" s="2049"/>
      <c r="FWN98" s="2049"/>
      <c r="FWO98" s="2049"/>
      <c r="FWP98" s="2049"/>
      <c r="FWQ98" s="2049"/>
      <c r="FWR98" s="2049"/>
      <c r="FWS98" s="2049"/>
      <c r="FWT98" s="2049"/>
      <c r="FWU98" s="2049"/>
      <c r="FWV98" s="2049"/>
      <c r="FWW98" s="2049"/>
      <c r="FWX98" s="2049"/>
      <c r="FWY98" s="2049"/>
      <c r="FWZ98" s="2049"/>
      <c r="FXA98" s="2049"/>
      <c r="FXB98" s="2049"/>
      <c r="FXC98" s="2049"/>
      <c r="FXD98" s="2049"/>
      <c r="FXE98" s="2049"/>
      <c r="FXF98" s="2049"/>
      <c r="FXG98" s="2049"/>
      <c r="FXH98" s="2049"/>
      <c r="FXI98" s="2049"/>
      <c r="FXJ98" s="2049"/>
      <c r="FXK98" s="2049"/>
      <c r="FXL98" s="2049"/>
      <c r="FXM98" s="2049"/>
      <c r="FXN98" s="2049"/>
      <c r="FXO98" s="2049"/>
      <c r="FXP98" s="2049"/>
      <c r="FXQ98" s="2049"/>
      <c r="FXR98" s="2049"/>
      <c r="FXS98" s="2049"/>
      <c r="FXT98" s="2049"/>
      <c r="FXU98" s="2049"/>
      <c r="FXV98" s="2049"/>
      <c r="FXW98" s="2049"/>
      <c r="FXX98" s="2049"/>
      <c r="FXY98" s="2049"/>
      <c r="FXZ98" s="2049"/>
      <c r="FYA98" s="2049"/>
      <c r="FYB98" s="2049"/>
      <c r="FYC98" s="2049"/>
      <c r="FYD98" s="2049"/>
      <c r="FYE98" s="2049"/>
      <c r="FYF98" s="2049"/>
      <c r="FYG98" s="2049"/>
      <c r="FYH98" s="2049"/>
      <c r="FYI98" s="2049"/>
      <c r="FYJ98" s="2049"/>
      <c r="FYK98" s="2049"/>
      <c r="FYL98" s="2049"/>
      <c r="FYM98" s="2049"/>
      <c r="FYN98" s="2049"/>
      <c r="FYO98" s="2049"/>
      <c r="FYP98" s="2049"/>
      <c r="FYQ98" s="2049"/>
      <c r="FYR98" s="2049"/>
      <c r="FYS98" s="2049"/>
      <c r="FYT98" s="2049"/>
      <c r="FYU98" s="2049"/>
      <c r="FYV98" s="2049"/>
      <c r="FYW98" s="2049"/>
      <c r="FYX98" s="2049"/>
      <c r="FYY98" s="2049"/>
      <c r="FYZ98" s="2049"/>
      <c r="FZA98" s="2049"/>
      <c r="FZB98" s="2049"/>
      <c r="FZC98" s="2049"/>
      <c r="FZD98" s="2049"/>
      <c r="FZE98" s="2049"/>
      <c r="FZF98" s="2049"/>
      <c r="FZG98" s="2049"/>
      <c r="FZH98" s="2049"/>
      <c r="FZI98" s="2049"/>
      <c r="FZJ98" s="2049"/>
      <c r="FZK98" s="2049"/>
      <c r="FZL98" s="2049"/>
      <c r="FZM98" s="2049"/>
      <c r="FZN98" s="2049"/>
      <c r="FZO98" s="2049"/>
      <c r="FZP98" s="2049"/>
      <c r="FZQ98" s="2049"/>
      <c r="FZR98" s="2049"/>
      <c r="FZS98" s="2049"/>
      <c r="FZT98" s="2049"/>
      <c r="FZU98" s="2049"/>
      <c r="FZV98" s="2049"/>
      <c r="FZW98" s="2049"/>
      <c r="FZX98" s="2049"/>
      <c r="FZY98" s="2049"/>
      <c r="FZZ98" s="2049"/>
      <c r="GAA98" s="2049"/>
      <c r="GAB98" s="2049"/>
      <c r="GAC98" s="2049"/>
      <c r="GAD98" s="2049"/>
      <c r="GAE98" s="2049"/>
      <c r="GAF98" s="2049"/>
      <c r="GAG98" s="2049"/>
      <c r="GAH98" s="2049"/>
      <c r="GAI98" s="2049"/>
      <c r="GAJ98" s="2049"/>
      <c r="GAK98" s="2049"/>
      <c r="GAL98" s="2049"/>
      <c r="GAM98" s="2049"/>
      <c r="GAN98" s="2049"/>
      <c r="GAO98" s="2049"/>
      <c r="GAP98" s="2049"/>
      <c r="GAQ98" s="2049"/>
      <c r="GAR98" s="2049"/>
      <c r="GAS98" s="2049"/>
      <c r="GAT98" s="2049"/>
      <c r="GAU98" s="2049"/>
      <c r="GAV98" s="2049"/>
      <c r="GAW98" s="2049"/>
      <c r="GAX98" s="2049"/>
      <c r="GAY98" s="2049"/>
      <c r="GAZ98" s="2049"/>
      <c r="GBA98" s="2049"/>
      <c r="GBB98" s="2049"/>
      <c r="GBC98" s="2049"/>
      <c r="GBD98" s="2049"/>
      <c r="GBE98" s="2049"/>
      <c r="GBF98" s="2049"/>
      <c r="GBG98" s="2049"/>
      <c r="GBH98" s="2049"/>
      <c r="GBI98" s="2049"/>
      <c r="GBJ98" s="2049"/>
      <c r="GBK98" s="2049"/>
      <c r="GBL98" s="2049"/>
      <c r="GBM98" s="2049"/>
      <c r="GBN98" s="2049"/>
      <c r="GBO98" s="2049"/>
      <c r="GBP98" s="2049"/>
      <c r="GBQ98" s="2049"/>
      <c r="GBR98" s="2049"/>
      <c r="GBS98" s="2049"/>
      <c r="GBT98" s="2049"/>
      <c r="GBU98" s="2049"/>
      <c r="GBV98" s="2049"/>
      <c r="GBW98" s="2049"/>
      <c r="GBX98" s="2049"/>
      <c r="GBY98" s="2049"/>
      <c r="GBZ98" s="2049"/>
      <c r="GCA98" s="2049"/>
      <c r="GCB98" s="2049"/>
      <c r="GCC98" s="2049"/>
      <c r="GCD98" s="2049"/>
      <c r="GCE98" s="2049"/>
      <c r="GCF98" s="2049"/>
      <c r="GCG98" s="2049"/>
      <c r="GCH98" s="2049"/>
      <c r="GCI98" s="2049"/>
      <c r="GCJ98" s="2049"/>
      <c r="GCK98" s="2049"/>
      <c r="GCL98" s="2049"/>
      <c r="GCM98" s="2049"/>
      <c r="GCN98" s="2049"/>
      <c r="GCO98" s="2049"/>
      <c r="GCP98" s="2049"/>
      <c r="GCQ98" s="2049"/>
      <c r="GCR98" s="2049"/>
      <c r="GCS98" s="2049"/>
      <c r="GCT98" s="2049"/>
      <c r="GCU98" s="2049"/>
      <c r="GCV98" s="2049"/>
      <c r="GCW98" s="2049"/>
      <c r="GCX98" s="2049"/>
      <c r="GCY98" s="2049"/>
      <c r="GCZ98" s="2049"/>
      <c r="GDA98" s="2049"/>
      <c r="GDB98" s="2049"/>
      <c r="GDC98" s="2049"/>
      <c r="GDD98" s="2049"/>
      <c r="GDE98" s="2049"/>
      <c r="GDF98" s="2049"/>
      <c r="GDG98" s="2049"/>
      <c r="GDH98" s="2049"/>
      <c r="GDI98" s="2049"/>
      <c r="GDJ98" s="2049"/>
      <c r="GDK98" s="2049"/>
      <c r="GDL98" s="2049"/>
      <c r="GDM98" s="2049"/>
      <c r="GDN98" s="2049"/>
      <c r="GDO98" s="2049"/>
      <c r="GDP98" s="2049"/>
      <c r="GDQ98" s="2049"/>
      <c r="GDR98" s="2049"/>
      <c r="GDS98" s="2049"/>
      <c r="GDT98" s="2049"/>
      <c r="GDU98" s="2049"/>
      <c r="GDV98" s="2049"/>
      <c r="GDW98" s="2049"/>
      <c r="GDX98" s="2049"/>
      <c r="GDY98" s="2049"/>
      <c r="GDZ98" s="2049"/>
      <c r="GEA98" s="2049"/>
      <c r="GEB98" s="2049"/>
      <c r="GEC98" s="2049"/>
      <c r="GED98" s="2049"/>
      <c r="GEE98" s="2049"/>
      <c r="GEF98" s="2049"/>
      <c r="GEG98" s="2049"/>
      <c r="GEH98" s="2049"/>
      <c r="GEI98" s="2049"/>
      <c r="GEJ98" s="2049"/>
      <c r="GEK98" s="2049"/>
      <c r="GEL98" s="2049"/>
      <c r="GEM98" s="2049"/>
      <c r="GEN98" s="2049"/>
      <c r="GEO98" s="2049"/>
      <c r="GEP98" s="2049"/>
      <c r="GEQ98" s="2049"/>
      <c r="GER98" s="2049"/>
      <c r="GES98" s="2049"/>
      <c r="GET98" s="2049"/>
      <c r="GEU98" s="2049"/>
      <c r="GEV98" s="2049"/>
      <c r="GEW98" s="2049"/>
      <c r="GEX98" s="2049"/>
      <c r="GEY98" s="2049"/>
      <c r="GEZ98" s="2049"/>
      <c r="GFA98" s="2049"/>
      <c r="GFB98" s="2049"/>
      <c r="GFC98" s="2049"/>
      <c r="GFD98" s="2049"/>
      <c r="GFE98" s="2049"/>
      <c r="GFF98" s="2049"/>
      <c r="GFG98" s="2049"/>
      <c r="GFH98" s="2049"/>
      <c r="GFI98" s="2049"/>
      <c r="GFJ98" s="2049"/>
      <c r="GFK98" s="2049"/>
      <c r="GFL98" s="2049"/>
      <c r="GFM98" s="2049"/>
      <c r="GFN98" s="2049"/>
      <c r="GFO98" s="2049"/>
      <c r="GFP98" s="2049"/>
      <c r="GFQ98" s="2049"/>
      <c r="GFR98" s="2049"/>
      <c r="GFS98" s="2049"/>
      <c r="GFT98" s="2049"/>
      <c r="GFU98" s="2049"/>
      <c r="GFV98" s="2049"/>
      <c r="GFW98" s="2049"/>
      <c r="GFX98" s="2049"/>
      <c r="GFY98" s="2049"/>
      <c r="GFZ98" s="2049"/>
      <c r="GGA98" s="2049"/>
      <c r="GGB98" s="2049"/>
      <c r="GGC98" s="2049"/>
      <c r="GGD98" s="2049"/>
      <c r="GGE98" s="2049"/>
      <c r="GGF98" s="2049"/>
      <c r="GGG98" s="2049"/>
      <c r="GGH98" s="2049"/>
      <c r="GGI98" s="2049"/>
      <c r="GGJ98" s="2049"/>
      <c r="GGK98" s="2049"/>
      <c r="GGL98" s="2049"/>
      <c r="GGM98" s="2049"/>
      <c r="GGN98" s="2049"/>
      <c r="GGO98" s="2049"/>
      <c r="GGP98" s="2049"/>
      <c r="GGQ98" s="2049"/>
      <c r="GGR98" s="2049"/>
      <c r="GGS98" s="2049"/>
      <c r="GGT98" s="2049"/>
      <c r="GGU98" s="2049"/>
      <c r="GGV98" s="2049"/>
      <c r="GGW98" s="2049"/>
      <c r="GGX98" s="2049"/>
      <c r="GGY98" s="2049"/>
      <c r="GGZ98" s="2049"/>
      <c r="GHA98" s="2049"/>
      <c r="GHB98" s="2049"/>
      <c r="GHC98" s="2049"/>
      <c r="GHD98" s="2049"/>
      <c r="GHE98" s="2049"/>
      <c r="GHF98" s="2049"/>
      <c r="GHG98" s="2049"/>
      <c r="GHH98" s="2049"/>
      <c r="GHI98" s="2049"/>
      <c r="GHJ98" s="2049"/>
      <c r="GHK98" s="2049"/>
      <c r="GHL98" s="2049"/>
      <c r="GHM98" s="2049"/>
      <c r="GHN98" s="2049"/>
      <c r="GHO98" s="2049"/>
      <c r="GHP98" s="2049"/>
      <c r="GHQ98" s="2049"/>
      <c r="GHR98" s="2049"/>
      <c r="GHS98" s="2049"/>
      <c r="GHT98" s="2049"/>
      <c r="GHU98" s="2049"/>
      <c r="GHV98" s="2049"/>
      <c r="GHW98" s="2049"/>
      <c r="GHX98" s="2049"/>
      <c r="GHY98" s="2049"/>
      <c r="GHZ98" s="2049"/>
      <c r="GIA98" s="2049"/>
      <c r="GIB98" s="2049"/>
      <c r="GIC98" s="2049"/>
      <c r="GID98" s="2049"/>
      <c r="GIE98" s="2049"/>
      <c r="GIF98" s="2049"/>
      <c r="GIG98" s="2049"/>
      <c r="GIH98" s="2049"/>
      <c r="GII98" s="2049"/>
      <c r="GIJ98" s="2049"/>
      <c r="GIK98" s="2049"/>
      <c r="GIL98" s="2049"/>
      <c r="GIM98" s="2049"/>
      <c r="GIN98" s="2049"/>
      <c r="GIO98" s="2049"/>
      <c r="GIP98" s="2049"/>
      <c r="GIQ98" s="2049"/>
      <c r="GIR98" s="2049"/>
      <c r="GIS98" s="2049"/>
      <c r="GIT98" s="2049"/>
      <c r="GIU98" s="2049"/>
      <c r="GIV98" s="2049"/>
      <c r="GIW98" s="2049"/>
      <c r="GIX98" s="2049"/>
      <c r="GIY98" s="2049"/>
      <c r="GIZ98" s="2049"/>
      <c r="GJA98" s="2049"/>
      <c r="GJB98" s="2049"/>
      <c r="GJC98" s="2049"/>
      <c r="GJD98" s="2049"/>
      <c r="GJE98" s="2049"/>
      <c r="GJF98" s="2049"/>
      <c r="GJG98" s="2049"/>
      <c r="GJH98" s="2049"/>
      <c r="GJI98" s="2049"/>
      <c r="GJJ98" s="2049"/>
      <c r="GJK98" s="2049"/>
      <c r="GJL98" s="2049"/>
      <c r="GJM98" s="2049"/>
      <c r="GJN98" s="2049"/>
      <c r="GJO98" s="2049"/>
      <c r="GJP98" s="2049"/>
      <c r="GJQ98" s="2049"/>
      <c r="GJR98" s="2049"/>
      <c r="GJS98" s="2049"/>
      <c r="GJT98" s="2049"/>
      <c r="GJU98" s="2049"/>
      <c r="GJV98" s="2049"/>
      <c r="GJW98" s="2049"/>
      <c r="GJX98" s="2049"/>
      <c r="GJY98" s="2049"/>
      <c r="GJZ98" s="2049"/>
      <c r="GKA98" s="2049"/>
      <c r="GKB98" s="2049"/>
      <c r="GKC98" s="2049"/>
      <c r="GKD98" s="2049"/>
      <c r="GKE98" s="2049"/>
      <c r="GKF98" s="2049"/>
      <c r="GKG98" s="2049"/>
      <c r="GKH98" s="2049"/>
      <c r="GKI98" s="2049"/>
      <c r="GKJ98" s="2049"/>
      <c r="GKK98" s="2049"/>
      <c r="GKL98" s="2049"/>
      <c r="GKM98" s="2049"/>
      <c r="GKN98" s="2049"/>
      <c r="GKO98" s="2049"/>
      <c r="GKP98" s="2049"/>
      <c r="GKQ98" s="2049"/>
      <c r="GKR98" s="2049"/>
      <c r="GKS98" s="2049"/>
      <c r="GKT98" s="2049"/>
      <c r="GKU98" s="2049"/>
      <c r="GKV98" s="2049"/>
      <c r="GKW98" s="2049"/>
      <c r="GKX98" s="2049"/>
      <c r="GKY98" s="2049"/>
      <c r="GKZ98" s="2049"/>
      <c r="GLA98" s="2049"/>
      <c r="GLB98" s="2049"/>
      <c r="GLC98" s="2049"/>
      <c r="GLD98" s="2049"/>
      <c r="GLE98" s="2049"/>
      <c r="GLF98" s="2049"/>
      <c r="GLG98" s="2049"/>
      <c r="GLH98" s="2049"/>
      <c r="GLI98" s="2049"/>
      <c r="GLJ98" s="2049"/>
      <c r="GLK98" s="2049"/>
      <c r="GLL98" s="2049"/>
      <c r="GLM98" s="2049"/>
      <c r="GLN98" s="2049"/>
      <c r="GLO98" s="2049"/>
      <c r="GLP98" s="2049"/>
      <c r="GLQ98" s="2049"/>
      <c r="GLR98" s="2049"/>
      <c r="GLS98" s="2049"/>
      <c r="GLT98" s="2049"/>
      <c r="GLU98" s="2049"/>
      <c r="GLV98" s="2049"/>
      <c r="GLW98" s="2049"/>
      <c r="GLX98" s="2049"/>
      <c r="GLY98" s="2049"/>
      <c r="GLZ98" s="2049"/>
      <c r="GMA98" s="2049"/>
      <c r="GMB98" s="2049"/>
      <c r="GMC98" s="2049"/>
      <c r="GMD98" s="2049"/>
      <c r="GME98" s="2049"/>
      <c r="GMF98" s="2049"/>
      <c r="GMG98" s="2049"/>
      <c r="GMH98" s="2049"/>
      <c r="GMI98" s="2049"/>
      <c r="GMJ98" s="2049"/>
      <c r="GMK98" s="2049"/>
      <c r="GML98" s="2049"/>
      <c r="GMM98" s="2049"/>
      <c r="GMN98" s="2049"/>
      <c r="GMO98" s="2049"/>
      <c r="GMP98" s="2049"/>
      <c r="GMQ98" s="2049"/>
      <c r="GMR98" s="2049"/>
      <c r="GMS98" s="2049"/>
      <c r="GMT98" s="2049"/>
      <c r="GMU98" s="2049"/>
      <c r="GMV98" s="2049"/>
      <c r="GMW98" s="2049"/>
      <c r="GMX98" s="2049"/>
      <c r="GMY98" s="2049"/>
      <c r="GMZ98" s="2049"/>
      <c r="GNA98" s="2049"/>
      <c r="GNB98" s="2049"/>
      <c r="GNC98" s="2049"/>
      <c r="GND98" s="2049"/>
      <c r="GNE98" s="2049"/>
      <c r="GNF98" s="2049"/>
      <c r="GNG98" s="2049"/>
      <c r="GNH98" s="2049"/>
      <c r="GNI98" s="2049"/>
      <c r="GNJ98" s="2049"/>
      <c r="GNK98" s="2049"/>
      <c r="GNL98" s="2049"/>
      <c r="GNM98" s="2049"/>
      <c r="GNN98" s="2049"/>
      <c r="GNO98" s="2049"/>
      <c r="GNP98" s="2049"/>
      <c r="GNQ98" s="2049"/>
      <c r="GNR98" s="2049"/>
      <c r="GNS98" s="2049"/>
      <c r="GNT98" s="2049"/>
      <c r="GNU98" s="2049"/>
      <c r="GNV98" s="2049"/>
      <c r="GNW98" s="2049"/>
      <c r="GNX98" s="2049"/>
      <c r="GNY98" s="2049"/>
      <c r="GNZ98" s="2049"/>
      <c r="GOA98" s="2049"/>
      <c r="GOB98" s="2049"/>
      <c r="GOC98" s="2049"/>
      <c r="GOD98" s="2049"/>
      <c r="GOE98" s="2049"/>
      <c r="GOF98" s="2049"/>
      <c r="GOG98" s="2049"/>
      <c r="GOH98" s="2049"/>
      <c r="GOI98" s="2049"/>
      <c r="GOJ98" s="2049"/>
      <c r="GOK98" s="2049"/>
      <c r="GOL98" s="2049"/>
      <c r="GOM98" s="2049"/>
      <c r="GON98" s="2049"/>
      <c r="GOO98" s="2049"/>
      <c r="GOP98" s="2049"/>
      <c r="GOQ98" s="2049"/>
      <c r="GOR98" s="2049"/>
      <c r="GOS98" s="2049"/>
      <c r="GOT98" s="2049"/>
      <c r="GOU98" s="2049"/>
      <c r="GOV98" s="2049"/>
      <c r="GOW98" s="2049"/>
      <c r="GOX98" s="2049"/>
      <c r="GOY98" s="2049"/>
      <c r="GOZ98" s="2049"/>
      <c r="GPA98" s="2049"/>
      <c r="GPB98" s="2049"/>
      <c r="GPC98" s="2049"/>
      <c r="GPD98" s="2049"/>
      <c r="GPE98" s="2049"/>
      <c r="GPF98" s="2049"/>
      <c r="GPG98" s="2049"/>
      <c r="GPH98" s="2049"/>
      <c r="GPI98" s="2049"/>
      <c r="GPJ98" s="2049"/>
      <c r="GPK98" s="2049"/>
      <c r="GPL98" s="2049"/>
      <c r="GPM98" s="2049"/>
      <c r="GPN98" s="2049"/>
      <c r="GPO98" s="2049"/>
      <c r="GPP98" s="2049"/>
      <c r="GPQ98" s="2049"/>
      <c r="GPR98" s="2049"/>
      <c r="GPS98" s="2049"/>
      <c r="GPT98" s="2049"/>
      <c r="GPU98" s="2049"/>
      <c r="GPV98" s="2049"/>
      <c r="GPW98" s="2049"/>
      <c r="GPX98" s="2049"/>
      <c r="GPY98" s="2049"/>
      <c r="GPZ98" s="2049"/>
      <c r="GQA98" s="2049"/>
      <c r="GQB98" s="2049"/>
      <c r="GQC98" s="2049"/>
      <c r="GQD98" s="2049"/>
      <c r="GQE98" s="2049"/>
      <c r="GQF98" s="2049"/>
      <c r="GQG98" s="2049"/>
      <c r="GQH98" s="2049"/>
      <c r="GQI98" s="2049"/>
      <c r="GQJ98" s="2049"/>
      <c r="GQK98" s="2049"/>
      <c r="GQL98" s="2049"/>
      <c r="GQM98" s="2049"/>
      <c r="GQN98" s="2049"/>
      <c r="GQO98" s="2049"/>
      <c r="GQP98" s="2049"/>
      <c r="GQQ98" s="2049"/>
      <c r="GQR98" s="2049"/>
      <c r="GQS98" s="2049"/>
      <c r="GQT98" s="2049"/>
      <c r="GQU98" s="2049"/>
      <c r="GQV98" s="2049"/>
      <c r="GQW98" s="2049"/>
      <c r="GQX98" s="2049"/>
      <c r="GQY98" s="2049"/>
      <c r="GQZ98" s="2049"/>
      <c r="GRA98" s="2049"/>
      <c r="GRB98" s="2049"/>
      <c r="GRC98" s="2049"/>
      <c r="GRD98" s="2049"/>
      <c r="GRE98" s="2049"/>
      <c r="GRF98" s="2049"/>
      <c r="GRG98" s="2049"/>
      <c r="GRH98" s="2049"/>
      <c r="GRI98" s="2049"/>
      <c r="GRJ98" s="2049"/>
      <c r="GRK98" s="2049"/>
      <c r="GRL98" s="2049"/>
      <c r="GRM98" s="2049"/>
      <c r="GRN98" s="2049"/>
      <c r="GRO98" s="2049"/>
      <c r="GRP98" s="2049"/>
      <c r="GRQ98" s="2049"/>
      <c r="GRR98" s="2049"/>
      <c r="GRS98" s="2049"/>
      <c r="GRT98" s="2049"/>
      <c r="GRU98" s="2049"/>
      <c r="GRV98" s="2049"/>
      <c r="GRW98" s="2049"/>
      <c r="GRX98" s="2049"/>
      <c r="GRY98" s="2049"/>
      <c r="GRZ98" s="2049"/>
      <c r="GSA98" s="2049"/>
      <c r="GSB98" s="2049"/>
      <c r="GSC98" s="2049"/>
      <c r="GSD98" s="2049"/>
      <c r="GSE98" s="2049"/>
      <c r="GSF98" s="2049"/>
      <c r="GSG98" s="2049"/>
      <c r="GSH98" s="2049"/>
      <c r="GSI98" s="2049"/>
      <c r="GSJ98" s="2049"/>
      <c r="GSK98" s="2049"/>
      <c r="GSL98" s="2049"/>
      <c r="GSM98" s="2049"/>
      <c r="GSN98" s="2049"/>
      <c r="GSO98" s="2049"/>
      <c r="GSP98" s="2049"/>
      <c r="GSQ98" s="2049"/>
      <c r="GSR98" s="2049"/>
      <c r="GSS98" s="2049"/>
      <c r="GST98" s="2049"/>
      <c r="GSU98" s="2049"/>
      <c r="GSV98" s="2049"/>
      <c r="GSW98" s="2049"/>
      <c r="GSX98" s="2049"/>
      <c r="GSY98" s="2049"/>
      <c r="GSZ98" s="2049"/>
      <c r="GTA98" s="2049"/>
      <c r="GTB98" s="2049"/>
      <c r="GTC98" s="2049"/>
      <c r="GTD98" s="2049"/>
      <c r="GTE98" s="2049"/>
      <c r="GTF98" s="2049"/>
      <c r="GTG98" s="2049"/>
      <c r="GTH98" s="2049"/>
      <c r="GTI98" s="2049"/>
      <c r="GTJ98" s="2049"/>
      <c r="GTK98" s="2049"/>
      <c r="GTL98" s="2049"/>
      <c r="GTM98" s="2049"/>
      <c r="GTN98" s="2049"/>
      <c r="GTO98" s="2049"/>
      <c r="GTP98" s="2049"/>
      <c r="GTQ98" s="2049"/>
      <c r="GTR98" s="2049"/>
      <c r="GTS98" s="2049"/>
      <c r="GTT98" s="2049"/>
      <c r="GTU98" s="2049"/>
      <c r="GTV98" s="2049"/>
      <c r="GTW98" s="2049"/>
      <c r="GTX98" s="2049"/>
      <c r="GTY98" s="2049"/>
      <c r="GTZ98" s="2049"/>
      <c r="GUA98" s="2049"/>
      <c r="GUB98" s="2049"/>
      <c r="GUC98" s="2049"/>
      <c r="GUD98" s="2049"/>
      <c r="GUE98" s="2049"/>
      <c r="GUF98" s="2049"/>
      <c r="GUG98" s="2049"/>
      <c r="GUH98" s="2049"/>
      <c r="GUI98" s="2049"/>
      <c r="GUJ98" s="2049"/>
      <c r="GUK98" s="2049"/>
      <c r="GUL98" s="2049"/>
      <c r="GUM98" s="2049"/>
      <c r="GUN98" s="2049"/>
      <c r="GUO98" s="2049"/>
      <c r="GUP98" s="2049"/>
      <c r="GUQ98" s="2049"/>
      <c r="GUR98" s="2049"/>
      <c r="GUS98" s="2049"/>
      <c r="GUT98" s="2049"/>
      <c r="GUU98" s="2049"/>
      <c r="GUV98" s="2049"/>
      <c r="GUW98" s="2049"/>
      <c r="GUX98" s="2049"/>
      <c r="GUY98" s="2049"/>
      <c r="GUZ98" s="2049"/>
      <c r="GVA98" s="2049"/>
      <c r="GVB98" s="2049"/>
      <c r="GVC98" s="2049"/>
      <c r="GVD98" s="2049"/>
      <c r="GVE98" s="2049"/>
      <c r="GVF98" s="2049"/>
      <c r="GVG98" s="2049"/>
      <c r="GVH98" s="2049"/>
      <c r="GVI98" s="2049"/>
      <c r="GVJ98" s="2049"/>
      <c r="GVK98" s="2049"/>
      <c r="GVL98" s="2049"/>
      <c r="GVM98" s="2049"/>
      <c r="GVN98" s="2049"/>
      <c r="GVO98" s="2049"/>
      <c r="GVP98" s="2049"/>
      <c r="GVQ98" s="2049"/>
      <c r="GVR98" s="2049"/>
      <c r="GVS98" s="2049"/>
      <c r="GVT98" s="2049"/>
      <c r="GVU98" s="2049"/>
      <c r="GVV98" s="2049"/>
      <c r="GVW98" s="2049"/>
      <c r="GVX98" s="2049"/>
      <c r="GVY98" s="2049"/>
      <c r="GVZ98" s="2049"/>
      <c r="GWA98" s="2049"/>
      <c r="GWB98" s="2049"/>
      <c r="GWC98" s="2049"/>
      <c r="GWD98" s="2049"/>
      <c r="GWE98" s="2049"/>
      <c r="GWF98" s="2049"/>
      <c r="GWG98" s="2049"/>
      <c r="GWH98" s="2049"/>
      <c r="GWI98" s="2049"/>
      <c r="GWJ98" s="2049"/>
      <c r="GWK98" s="2049"/>
      <c r="GWL98" s="2049"/>
      <c r="GWM98" s="2049"/>
      <c r="GWN98" s="2049"/>
      <c r="GWO98" s="2049"/>
      <c r="GWP98" s="2049"/>
      <c r="GWQ98" s="2049"/>
      <c r="GWR98" s="2049"/>
      <c r="GWS98" s="2049"/>
      <c r="GWT98" s="2049"/>
      <c r="GWU98" s="2049"/>
      <c r="GWV98" s="2049"/>
      <c r="GWW98" s="2049"/>
      <c r="GWX98" s="2049"/>
      <c r="GWY98" s="2049"/>
      <c r="GWZ98" s="2049"/>
      <c r="GXA98" s="2049"/>
      <c r="GXB98" s="2049"/>
      <c r="GXC98" s="2049"/>
      <c r="GXD98" s="2049"/>
      <c r="GXE98" s="2049"/>
      <c r="GXF98" s="2049"/>
      <c r="GXG98" s="2049"/>
      <c r="GXH98" s="2049"/>
      <c r="GXI98" s="2049"/>
      <c r="GXJ98" s="2049"/>
      <c r="GXK98" s="2049"/>
      <c r="GXL98" s="2049"/>
      <c r="GXM98" s="2049"/>
      <c r="GXN98" s="2049"/>
      <c r="GXO98" s="2049"/>
      <c r="GXP98" s="2049"/>
      <c r="GXQ98" s="2049"/>
      <c r="GXR98" s="2049"/>
      <c r="GXS98" s="2049"/>
      <c r="GXT98" s="2049"/>
      <c r="GXU98" s="2049"/>
      <c r="GXV98" s="2049"/>
      <c r="GXW98" s="2049"/>
      <c r="GXX98" s="2049"/>
      <c r="GXY98" s="2049"/>
      <c r="GXZ98" s="2049"/>
      <c r="GYA98" s="2049"/>
      <c r="GYB98" s="2049"/>
      <c r="GYC98" s="2049"/>
      <c r="GYD98" s="2049"/>
      <c r="GYE98" s="2049"/>
      <c r="GYF98" s="2049"/>
      <c r="GYG98" s="2049"/>
      <c r="GYH98" s="2049"/>
      <c r="GYI98" s="2049"/>
      <c r="GYJ98" s="2049"/>
      <c r="GYK98" s="2049"/>
      <c r="GYL98" s="2049"/>
      <c r="GYM98" s="2049"/>
      <c r="GYN98" s="2049"/>
      <c r="GYO98" s="2049"/>
      <c r="GYP98" s="2049"/>
      <c r="GYQ98" s="2049"/>
      <c r="GYR98" s="2049"/>
      <c r="GYS98" s="2049"/>
      <c r="GYT98" s="2049"/>
      <c r="GYU98" s="2049"/>
      <c r="GYV98" s="2049"/>
      <c r="GYW98" s="2049"/>
      <c r="GYX98" s="2049"/>
      <c r="GYY98" s="2049"/>
      <c r="GYZ98" s="2049"/>
      <c r="GZA98" s="2049"/>
      <c r="GZB98" s="2049"/>
      <c r="GZC98" s="2049"/>
      <c r="GZD98" s="2049"/>
      <c r="GZE98" s="2049"/>
      <c r="GZF98" s="2049"/>
      <c r="GZG98" s="2049"/>
      <c r="GZH98" s="2049"/>
      <c r="GZI98" s="2049"/>
      <c r="GZJ98" s="2049"/>
      <c r="GZK98" s="2049"/>
      <c r="GZL98" s="2049"/>
      <c r="GZM98" s="2049"/>
      <c r="GZN98" s="2049"/>
      <c r="GZO98" s="2049"/>
      <c r="GZP98" s="2049"/>
      <c r="GZQ98" s="2049"/>
      <c r="GZR98" s="2049"/>
      <c r="GZS98" s="2049"/>
      <c r="GZT98" s="2049"/>
      <c r="GZU98" s="2049"/>
      <c r="GZV98" s="2049"/>
      <c r="GZW98" s="2049"/>
      <c r="GZX98" s="2049"/>
      <c r="GZY98" s="2049"/>
      <c r="GZZ98" s="2049"/>
      <c r="HAA98" s="2049"/>
      <c r="HAB98" s="2049"/>
      <c r="HAC98" s="2049"/>
      <c r="HAD98" s="2049"/>
      <c r="HAE98" s="2049"/>
      <c r="HAF98" s="2049"/>
      <c r="HAG98" s="2049"/>
      <c r="HAH98" s="2049"/>
      <c r="HAI98" s="2049"/>
      <c r="HAJ98" s="2049"/>
      <c r="HAK98" s="2049"/>
      <c r="HAL98" s="2049"/>
      <c r="HAM98" s="2049"/>
      <c r="HAN98" s="2049"/>
      <c r="HAO98" s="2049"/>
      <c r="HAP98" s="2049"/>
      <c r="HAQ98" s="2049"/>
      <c r="HAR98" s="2049"/>
      <c r="HAS98" s="2049"/>
      <c r="HAT98" s="2049"/>
      <c r="HAU98" s="2049"/>
      <c r="HAV98" s="2049"/>
      <c r="HAW98" s="2049"/>
      <c r="HAX98" s="2049"/>
      <c r="HAY98" s="2049"/>
      <c r="HAZ98" s="2049"/>
      <c r="HBA98" s="2049"/>
      <c r="HBB98" s="2049"/>
      <c r="HBC98" s="2049"/>
      <c r="HBD98" s="2049"/>
      <c r="HBE98" s="2049"/>
      <c r="HBF98" s="2049"/>
      <c r="HBG98" s="2049"/>
      <c r="HBH98" s="2049"/>
      <c r="HBI98" s="2049"/>
      <c r="HBJ98" s="2049"/>
      <c r="HBK98" s="2049"/>
      <c r="HBL98" s="2049"/>
      <c r="HBM98" s="2049"/>
      <c r="HBN98" s="2049"/>
      <c r="HBO98" s="2049"/>
      <c r="HBP98" s="2049"/>
      <c r="HBQ98" s="2049"/>
      <c r="HBR98" s="2049"/>
      <c r="HBS98" s="2049"/>
      <c r="HBT98" s="2049"/>
      <c r="HBU98" s="2049"/>
      <c r="HBV98" s="2049"/>
      <c r="HBW98" s="2049"/>
      <c r="HBX98" s="2049"/>
      <c r="HBY98" s="2049"/>
      <c r="HBZ98" s="2049"/>
      <c r="HCA98" s="2049"/>
      <c r="HCB98" s="2049"/>
      <c r="HCC98" s="2049"/>
      <c r="HCD98" s="2049"/>
      <c r="HCE98" s="2049"/>
      <c r="HCF98" s="2049"/>
      <c r="HCG98" s="2049"/>
      <c r="HCH98" s="2049"/>
      <c r="HCI98" s="2049"/>
      <c r="HCJ98" s="2049"/>
      <c r="HCK98" s="2049"/>
      <c r="HCL98" s="2049"/>
      <c r="HCM98" s="2049"/>
      <c r="HCN98" s="2049"/>
      <c r="HCO98" s="2049"/>
      <c r="HCP98" s="2049"/>
      <c r="HCQ98" s="2049"/>
      <c r="HCR98" s="2049"/>
      <c r="HCS98" s="2049"/>
      <c r="HCT98" s="2049"/>
      <c r="HCU98" s="2049"/>
      <c r="HCV98" s="2049"/>
      <c r="HCW98" s="2049"/>
      <c r="HCX98" s="2049"/>
      <c r="HCY98" s="2049"/>
      <c r="HCZ98" s="2049"/>
      <c r="HDA98" s="2049"/>
      <c r="HDB98" s="2049"/>
      <c r="HDC98" s="2049"/>
      <c r="HDD98" s="2049"/>
      <c r="HDE98" s="2049"/>
      <c r="HDF98" s="2049"/>
      <c r="HDG98" s="2049"/>
      <c r="HDH98" s="2049"/>
      <c r="HDI98" s="2049"/>
      <c r="HDJ98" s="2049"/>
      <c r="HDK98" s="2049"/>
      <c r="HDL98" s="2049"/>
      <c r="HDM98" s="2049"/>
      <c r="HDN98" s="2049"/>
      <c r="HDO98" s="2049"/>
      <c r="HDP98" s="2049"/>
      <c r="HDQ98" s="2049"/>
      <c r="HDR98" s="2049"/>
      <c r="HDS98" s="2049"/>
      <c r="HDT98" s="2049"/>
      <c r="HDU98" s="2049"/>
      <c r="HDV98" s="2049"/>
      <c r="HDW98" s="2049"/>
      <c r="HDX98" s="2049"/>
      <c r="HDY98" s="2049"/>
      <c r="HDZ98" s="2049"/>
      <c r="HEA98" s="2049"/>
      <c r="HEB98" s="2049"/>
      <c r="HEC98" s="2049"/>
      <c r="HED98" s="2049"/>
      <c r="HEE98" s="2049"/>
      <c r="HEF98" s="2049"/>
      <c r="HEG98" s="2049"/>
      <c r="HEH98" s="2049"/>
      <c r="HEI98" s="2049"/>
      <c r="HEJ98" s="2049"/>
      <c r="HEK98" s="2049"/>
      <c r="HEL98" s="2049"/>
      <c r="HEM98" s="2049"/>
      <c r="HEN98" s="2049"/>
      <c r="HEO98" s="2049"/>
      <c r="HEP98" s="2049"/>
      <c r="HEQ98" s="2049"/>
      <c r="HER98" s="2049"/>
      <c r="HES98" s="2049"/>
      <c r="HET98" s="2049"/>
      <c r="HEU98" s="2049"/>
      <c r="HEV98" s="2049"/>
      <c r="HEW98" s="2049"/>
      <c r="HEX98" s="2049"/>
      <c r="HEY98" s="2049"/>
      <c r="HEZ98" s="2049"/>
      <c r="HFA98" s="2049"/>
      <c r="HFB98" s="2049"/>
      <c r="HFC98" s="2049"/>
      <c r="HFD98" s="2049"/>
      <c r="HFE98" s="2049"/>
      <c r="HFF98" s="2049"/>
      <c r="HFG98" s="2049"/>
      <c r="HFH98" s="2049"/>
      <c r="HFI98" s="2049"/>
      <c r="HFJ98" s="2049"/>
      <c r="HFK98" s="2049"/>
      <c r="HFL98" s="2049"/>
      <c r="HFM98" s="2049"/>
      <c r="HFN98" s="2049"/>
      <c r="HFO98" s="2049"/>
      <c r="HFP98" s="2049"/>
      <c r="HFQ98" s="2049"/>
      <c r="HFR98" s="2049"/>
      <c r="HFS98" s="2049"/>
      <c r="HFT98" s="2049"/>
      <c r="HFU98" s="2049"/>
      <c r="HFV98" s="2049"/>
      <c r="HFW98" s="2049"/>
      <c r="HFX98" s="2049"/>
      <c r="HFY98" s="2049"/>
      <c r="HFZ98" s="2049"/>
      <c r="HGA98" s="2049"/>
      <c r="HGB98" s="2049"/>
      <c r="HGC98" s="2049"/>
      <c r="HGD98" s="2049"/>
      <c r="HGE98" s="2049"/>
      <c r="HGF98" s="2049"/>
      <c r="HGG98" s="2049"/>
      <c r="HGH98" s="2049"/>
      <c r="HGI98" s="2049"/>
      <c r="HGJ98" s="2049"/>
      <c r="HGK98" s="2049"/>
      <c r="HGL98" s="2049"/>
      <c r="HGM98" s="2049"/>
      <c r="HGN98" s="2049"/>
      <c r="HGO98" s="2049"/>
      <c r="HGP98" s="2049"/>
      <c r="HGQ98" s="2049"/>
      <c r="HGR98" s="2049"/>
      <c r="HGS98" s="2049"/>
      <c r="HGT98" s="2049"/>
      <c r="HGU98" s="2049"/>
      <c r="HGV98" s="2049"/>
      <c r="HGW98" s="2049"/>
      <c r="HGX98" s="2049"/>
      <c r="HGY98" s="2049"/>
      <c r="HGZ98" s="2049"/>
      <c r="HHA98" s="2049"/>
      <c r="HHB98" s="2049"/>
      <c r="HHC98" s="2049"/>
      <c r="HHD98" s="2049"/>
      <c r="HHE98" s="2049"/>
      <c r="HHF98" s="2049"/>
      <c r="HHG98" s="2049"/>
      <c r="HHH98" s="2049"/>
      <c r="HHI98" s="2049"/>
      <c r="HHJ98" s="2049"/>
      <c r="HHK98" s="2049"/>
      <c r="HHL98" s="2049"/>
      <c r="HHM98" s="2049"/>
      <c r="HHN98" s="2049"/>
      <c r="HHO98" s="2049"/>
      <c r="HHP98" s="2049"/>
      <c r="HHQ98" s="2049"/>
      <c r="HHR98" s="2049"/>
      <c r="HHS98" s="2049"/>
      <c r="HHT98" s="2049"/>
      <c r="HHU98" s="2049"/>
      <c r="HHV98" s="2049"/>
      <c r="HHW98" s="2049"/>
      <c r="HHX98" s="2049"/>
      <c r="HHY98" s="2049"/>
      <c r="HHZ98" s="2049"/>
      <c r="HIA98" s="2049"/>
      <c r="HIB98" s="2049"/>
      <c r="HIC98" s="2049"/>
      <c r="HID98" s="2049"/>
      <c r="HIE98" s="2049"/>
      <c r="HIF98" s="2049"/>
      <c r="HIG98" s="2049"/>
      <c r="HIH98" s="2049"/>
      <c r="HII98" s="2049"/>
      <c r="HIJ98" s="2049"/>
      <c r="HIK98" s="2049"/>
      <c r="HIL98" s="2049"/>
      <c r="HIM98" s="2049"/>
      <c r="HIN98" s="2049"/>
      <c r="HIO98" s="2049"/>
      <c r="HIP98" s="2049"/>
      <c r="HIQ98" s="2049"/>
      <c r="HIR98" s="2049"/>
      <c r="HIS98" s="2049"/>
      <c r="HIT98" s="2049"/>
      <c r="HIU98" s="2049"/>
      <c r="HIV98" s="2049"/>
      <c r="HIW98" s="2049"/>
      <c r="HIX98" s="2049"/>
      <c r="HIY98" s="2049"/>
      <c r="HIZ98" s="2049"/>
      <c r="HJA98" s="2049"/>
      <c r="HJB98" s="2049"/>
      <c r="HJC98" s="2049"/>
      <c r="HJD98" s="2049"/>
      <c r="HJE98" s="2049"/>
      <c r="HJF98" s="2049"/>
      <c r="HJG98" s="2049"/>
      <c r="HJH98" s="2049"/>
      <c r="HJI98" s="2049"/>
      <c r="HJJ98" s="2049"/>
      <c r="HJK98" s="2049"/>
      <c r="HJL98" s="2049"/>
      <c r="HJM98" s="2049"/>
      <c r="HJN98" s="2049"/>
      <c r="HJO98" s="2049"/>
      <c r="HJP98" s="2049"/>
      <c r="HJQ98" s="2049"/>
      <c r="HJR98" s="2049"/>
      <c r="HJS98" s="2049"/>
      <c r="HJT98" s="2049"/>
      <c r="HJU98" s="2049"/>
      <c r="HJV98" s="2049"/>
      <c r="HJW98" s="2049"/>
      <c r="HJX98" s="2049"/>
      <c r="HJY98" s="2049"/>
      <c r="HJZ98" s="2049"/>
      <c r="HKA98" s="2049"/>
      <c r="HKB98" s="2049"/>
      <c r="HKC98" s="2049"/>
      <c r="HKD98" s="2049"/>
      <c r="HKE98" s="2049"/>
      <c r="HKF98" s="2049"/>
      <c r="HKG98" s="2049"/>
      <c r="HKH98" s="2049"/>
      <c r="HKI98" s="2049"/>
      <c r="HKJ98" s="2049"/>
      <c r="HKK98" s="2049"/>
      <c r="HKL98" s="2049"/>
      <c r="HKM98" s="2049"/>
      <c r="HKN98" s="2049"/>
      <c r="HKO98" s="2049"/>
      <c r="HKP98" s="2049"/>
      <c r="HKQ98" s="2049"/>
      <c r="HKR98" s="2049"/>
      <c r="HKS98" s="2049"/>
      <c r="HKT98" s="2049"/>
      <c r="HKU98" s="2049"/>
      <c r="HKV98" s="2049"/>
      <c r="HKW98" s="2049"/>
      <c r="HKX98" s="2049"/>
      <c r="HKY98" s="2049"/>
      <c r="HKZ98" s="2049"/>
      <c r="HLA98" s="2049"/>
      <c r="HLB98" s="2049"/>
      <c r="HLC98" s="2049"/>
      <c r="HLD98" s="2049"/>
      <c r="HLE98" s="2049"/>
      <c r="HLF98" s="2049"/>
      <c r="HLG98" s="2049"/>
      <c r="HLH98" s="2049"/>
      <c r="HLI98" s="2049"/>
      <c r="HLJ98" s="2049"/>
      <c r="HLK98" s="2049"/>
      <c r="HLL98" s="2049"/>
      <c r="HLM98" s="2049"/>
      <c r="HLN98" s="2049"/>
      <c r="HLO98" s="2049"/>
      <c r="HLP98" s="2049"/>
      <c r="HLQ98" s="2049"/>
      <c r="HLR98" s="2049"/>
      <c r="HLS98" s="2049"/>
      <c r="HLT98" s="2049"/>
      <c r="HLU98" s="2049"/>
      <c r="HLV98" s="2049"/>
      <c r="HLW98" s="2049"/>
      <c r="HLX98" s="2049"/>
      <c r="HLY98" s="2049"/>
      <c r="HLZ98" s="2049"/>
      <c r="HMA98" s="2049"/>
      <c r="HMB98" s="2049"/>
      <c r="HMC98" s="2049"/>
      <c r="HMD98" s="2049"/>
      <c r="HME98" s="2049"/>
      <c r="HMF98" s="2049"/>
      <c r="HMG98" s="2049"/>
      <c r="HMH98" s="2049"/>
      <c r="HMI98" s="2049"/>
      <c r="HMJ98" s="2049"/>
      <c r="HMK98" s="2049"/>
      <c r="HML98" s="2049"/>
      <c r="HMM98" s="2049"/>
      <c r="HMN98" s="2049"/>
      <c r="HMO98" s="2049"/>
      <c r="HMP98" s="2049"/>
      <c r="HMQ98" s="2049"/>
      <c r="HMR98" s="2049"/>
      <c r="HMS98" s="2049"/>
      <c r="HMT98" s="2049"/>
      <c r="HMU98" s="2049"/>
      <c r="HMV98" s="2049"/>
      <c r="HMW98" s="2049"/>
      <c r="HMX98" s="2049"/>
      <c r="HMY98" s="2049"/>
      <c r="HMZ98" s="2049"/>
      <c r="HNA98" s="2049"/>
      <c r="HNB98" s="2049"/>
      <c r="HNC98" s="2049"/>
      <c r="HND98" s="2049"/>
      <c r="HNE98" s="2049"/>
      <c r="HNF98" s="2049"/>
      <c r="HNG98" s="2049"/>
      <c r="HNH98" s="2049"/>
      <c r="HNI98" s="2049"/>
      <c r="HNJ98" s="2049"/>
      <c r="HNK98" s="2049"/>
      <c r="HNL98" s="2049"/>
      <c r="HNM98" s="2049"/>
      <c r="HNN98" s="2049"/>
      <c r="HNO98" s="2049"/>
      <c r="HNP98" s="2049"/>
      <c r="HNQ98" s="2049"/>
      <c r="HNR98" s="2049"/>
      <c r="HNS98" s="2049"/>
      <c r="HNT98" s="2049"/>
      <c r="HNU98" s="2049"/>
      <c r="HNV98" s="2049"/>
      <c r="HNW98" s="2049"/>
      <c r="HNX98" s="2049"/>
      <c r="HNY98" s="2049"/>
      <c r="HNZ98" s="2049"/>
      <c r="HOA98" s="2049"/>
      <c r="HOB98" s="2049"/>
      <c r="HOC98" s="2049"/>
      <c r="HOD98" s="2049"/>
      <c r="HOE98" s="2049"/>
      <c r="HOF98" s="2049"/>
      <c r="HOG98" s="2049"/>
      <c r="HOH98" s="2049"/>
      <c r="HOI98" s="2049"/>
      <c r="HOJ98" s="2049"/>
      <c r="HOK98" s="2049"/>
      <c r="HOL98" s="2049"/>
      <c r="HOM98" s="2049"/>
      <c r="HON98" s="2049"/>
      <c r="HOO98" s="2049"/>
      <c r="HOP98" s="2049"/>
      <c r="HOQ98" s="2049"/>
      <c r="HOR98" s="2049"/>
      <c r="HOS98" s="2049"/>
      <c r="HOT98" s="2049"/>
      <c r="HOU98" s="2049"/>
      <c r="HOV98" s="2049"/>
      <c r="HOW98" s="2049"/>
      <c r="HOX98" s="2049"/>
      <c r="HOY98" s="2049"/>
      <c r="HOZ98" s="2049"/>
      <c r="HPA98" s="2049"/>
      <c r="HPB98" s="2049"/>
      <c r="HPC98" s="2049"/>
      <c r="HPD98" s="2049"/>
      <c r="HPE98" s="2049"/>
      <c r="HPF98" s="2049"/>
      <c r="HPG98" s="2049"/>
      <c r="HPH98" s="2049"/>
      <c r="HPI98" s="2049"/>
      <c r="HPJ98" s="2049"/>
      <c r="HPK98" s="2049"/>
      <c r="HPL98" s="2049"/>
      <c r="HPM98" s="2049"/>
      <c r="HPN98" s="2049"/>
      <c r="HPO98" s="2049"/>
      <c r="HPP98" s="2049"/>
      <c r="HPQ98" s="2049"/>
      <c r="HPR98" s="2049"/>
      <c r="HPS98" s="2049"/>
      <c r="HPT98" s="2049"/>
      <c r="HPU98" s="2049"/>
      <c r="HPV98" s="2049"/>
      <c r="HPW98" s="2049"/>
      <c r="HPX98" s="2049"/>
      <c r="HPY98" s="2049"/>
      <c r="HPZ98" s="2049"/>
      <c r="HQA98" s="2049"/>
      <c r="HQB98" s="2049"/>
      <c r="HQC98" s="2049"/>
      <c r="HQD98" s="2049"/>
      <c r="HQE98" s="2049"/>
      <c r="HQF98" s="2049"/>
      <c r="HQG98" s="2049"/>
      <c r="HQH98" s="2049"/>
      <c r="HQI98" s="2049"/>
      <c r="HQJ98" s="2049"/>
      <c r="HQK98" s="2049"/>
      <c r="HQL98" s="2049"/>
      <c r="HQM98" s="2049"/>
      <c r="HQN98" s="2049"/>
      <c r="HQO98" s="2049"/>
      <c r="HQP98" s="2049"/>
      <c r="HQQ98" s="2049"/>
      <c r="HQR98" s="2049"/>
      <c r="HQS98" s="2049"/>
      <c r="HQT98" s="2049"/>
      <c r="HQU98" s="2049"/>
      <c r="HQV98" s="2049"/>
      <c r="HQW98" s="2049"/>
      <c r="HQX98" s="2049"/>
      <c r="HQY98" s="2049"/>
      <c r="HQZ98" s="2049"/>
      <c r="HRA98" s="2049"/>
      <c r="HRB98" s="2049"/>
      <c r="HRC98" s="2049"/>
      <c r="HRD98" s="2049"/>
      <c r="HRE98" s="2049"/>
      <c r="HRF98" s="2049"/>
      <c r="HRG98" s="2049"/>
      <c r="HRH98" s="2049"/>
      <c r="HRI98" s="2049"/>
      <c r="HRJ98" s="2049"/>
      <c r="HRK98" s="2049"/>
      <c r="HRL98" s="2049"/>
      <c r="HRM98" s="2049"/>
      <c r="HRN98" s="2049"/>
      <c r="HRO98" s="2049"/>
      <c r="HRP98" s="2049"/>
      <c r="HRQ98" s="2049"/>
      <c r="HRR98" s="2049"/>
      <c r="HRS98" s="2049"/>
      <c r="HRT98" s="2049"/>
      <c r="HRU98" s="2049"/>
      <c r="HRV98" s="2049"/>
      <c r="HRW98" s="2049"/>
      <c r="HRX98" s="2049"/>
      <c r="HRY98" s="2049"/>
      <c r="HRZ98" s="2049"/>
      <c r="HSA98" s="2049"/>
      <c r="HSB98" s="2049"/>
      <c r="HSC98" s="2049"/>
      <c r="HSD98" s="2049"/>
      <c r="HSE98" s="2049"/>
      <c r="HSF98" s="2049"/>
      <c r="HSG98" s="2049"/>
      <c r="HSH98" s="2049"/>
      <c r="HSI98" s="2049"/>
      <c r="HSJ98" s="2049"/>
      <c r="HSK98" s="2049"/>
      <c r="HSL98" s="2049"/>
      <c r="HSM98" s="2049"/>
      <c r="HSN98" s="2049"/>
      <c r="HSO98" s="2049"/>
      <c r="HSP98" s="2049"/>
      <c r="HSQ98" s="2049"/>
      <c r="HSR98" s="2049"/>
      <c r="HSS98" s="2049"/>
      <c r="HST98" s="2049"/>
      <c r="HSU98" s="2049"/>
      <c r="HSV98" s="2049"/>
      <c r="HSW98" s="2049"/>
      <c r="HSX98" s="2049"/>
      <c r="HSY98" s="2049"/>
      <c r="HSZ98" s="2049"/>
      <c r="HTA98" s="2049"/>
      <c r="HTB98" s="2049"/>
      <c r="HTC98" s="2049"/>
      <c r="HTD98" s="2049"/>
      <c r="HTE98" s="2049"/>
      <c r="HTF98" s="2049"/>
      <c r="HTG98" s="2049"/>
      <c r="HTH98" s="2049"/>
      <c r="HTI98" s="2049"/>
      <c r="HTJ98" s="2049"/>
      <c r="HTK98" s="2049"/>
      <c r="HTL98" s="2049"/>
      <c r="HTM98" s="2049"/>
      <c r="HTN98" s="2049"/>
      <c r="HTO98" s="2049"/>
      <c r="HTP98" s="2049"/>
      <c r="HTQ98" s="2049"/>
      <c r="HTR98" s="2049"/>
      <c r="HTS98" s="2049"/>
      <c r="HTT98" s="2049"/>
      <c r="HTU98" s="2049"/>
      <c r="HTV98" s="2049"/>
      <c r="HTW98" s="2049"/>
      <c r="HTX98" s="2049"/>
      <c r="HTY98" s="2049"/>
      <c r="HTZ98" s="2049"/>
      <c r="HUA98" s="2049"/>
      <c r="HUB98" s="2049"/>
      <c r="HUC98" s="2049"/>
      <c r="HUD98" s="2049"/>
      <c r="HUE98" s="2049"/>
      <c r="HUF98" s="2049"/>
      <c r="HUG98" s="2049"/>
      <c r="HUH98" s="2049"/>
      <c r="HUI98" s="2049"/>
      <c r="HUJ98" s="2049"/>
      <c r="HUK98" s="2049"/>
      <c r="HUL98" s="2049"/>
      <c r="HUM98" s="2049"/>
      <c r="HUN98" s="2049"/>
      <c r="HUO98" s="2049"/>
      <c r="HUP98" s="2049"/>
      <c r="HUQ98" s="2049"/>
      <c r="HUR98" s="2049"/>
      <c r="HUS98" s="2049"/>
      <c r="HUT98" s="2049"/>
      <c r="HUU98" s="2049"/>
      <c r="HUV98" s="2049"/>
      <c r="HUW98" s="2049"/>
      <c r="HUX98" s="2049"/>
      <c r="HUY98" s="2049"/>
      <c r="HUZ98" s="2049"/>
      <c r="HVA98" s="2049"/>
      <c r="HVB98" s="2049"/>
      <c r="HVC98" s="2049"/>
      <c r="HVD98" s="2049"/>
      <c r="HVE98" s="2049"/>
      <c r="HVF98" s="2049"/>
      <c r="HVG98" s="2049"/>
      <c r="HVH98" s="2049"/>
      <c r="HVI98" s="2049"/>
      <c r="HVJ98" s="2049"/>
      <c r="HVK98" s="2049"/>
      <c r="HVL98" s="2049"/>
      <c r="HVM98" s="2049"/>
      <c r="HVN98" s="2049"/>
      <c r="HVO98" s="2049"/>
      <c r="HVP98" s="2049"/>
      <c r="HVQ98" s="2049"/>
      <c r="HVR98" s="2049"/>
      <c r="HVS98" s="2049"/>
      <c r="HVT98" s="2049"/>
      <c r="HVU98" s="2049"/>
      <c r="HVV98" s="2049"/>
      <c r="HVW98" s="2049"/>
      <c r="HVX98" s="2049"/>
      <c r="HVY98" s="2049"/>
      <c r="HVZ98" s="2049"/>
      <c r="HWA98" s="2049"/>
      <c r="HWB98" s="2049"/>
      <c r="HWC98" s="2049"/>
      <c r="HWD98" s="2049"/>
      <c r="HWE98" s="2049"/>
      <c r="HWF98" s="2049"/>
      <c r="HWG98" s="2049"/>
      <c r="HWH98" s="2049"/>
      <c r="HWI98" s="2049"/>
      <c r="HWJ98" s="2049"/>
      <c r="HWK98" s="2049"/>
      <c r="HWL98" s="2049"/>
      <c r="HWM98" s="2049"/>
      <c r="HWN98" s="2049"/>
      <c r="HWO98" s="2049"/>
      <c r="HWP98" s="2049"/>
      <c r="HWQ98" s="2049"/>
      <c r="HWR98" s="2049"/>
      <c r="HWS98" s="2049"/>
      <c r="HWT98" s="2049"/>
      <c r="HWU98" s="2049"/>
      <c r="HWV98" s="2049"/>
      <c r="HWW98" s="2049"/>
      <c r="HWX98" s="2049"/>
      <c r="HWY98" s="2049"/>
      <c r="HWZ98" s="2049"/>
      <c r="HXA98" s="2049"/>
      <c r="HXB98" s="2049"/>
      <c r="HXC98" s="2049"/>
      <c r="HXD98" s="2049"/>
      <c r="HXE98" s="2049"/>
      <c r="HXF98" s="2049"/>
      <c r="HXG98" s="2049"/>
      <c r="HXH98" s="2049"/>
      <c r="HXI98" s="2049"/>
      <c r="HXJ98" s="2049"/>
      <c r="HXK98" s="2049"/>
      <c r="HXL98" s="2049"/>
      <c r="HXM98" s="2049"/>
      <c r="HXN98" s="2049"/>
      <c r="HXO98" s="2049"/>
      <c r="HXP98" s="2049"/>
      <c r="HXQ98" s="2049"/>
      <c r="HXR98" s="2049"/>
      <c r="HXS98" s="2049"/>
      <c r="HXT98" s="2049"/>
      <c r="HXU98" s="2049"/>
      <c r="HXV98" s="2049"/>
      <c r="HXW98" s="2049"/>
      <c r="HXX98" s="2049"/>
      <c r="HXY98" s="2049"/>
      <c r="HXZ98" s="2049"/>
      <c r="HYA98" s="2049"/>
      <c r="HYB98" s="2049"/>
      <c r="HYC98" s="2049"/>
      <c r="HYD98" s="2049"/>
      <c r="HYE98" s="2049"/>
      <c r="HYF98" s="2049"/>
      <c r="HYG98" s="2049"/>
      <c r="HYH98" s="2049"/>
      <c r="HYI98" s="2049"/>
      <c r="HYJ98" s="2049"/>
      <c r="HYK98" s="2049"/>
      <c r="HYL98" s="2049"/>
      <c r="HYM98" s="2049"/>
      <c r="HYN98" s="2049"/>
      <c r="HYO98" s="2049"/>
      <c r="HYP98" s="2049"/>
      <c r="HYQ98" s="2049"/>
      <c r="HYR98" s="2049"/>
      <c r="HYS98" s="2049"/>
      <c r="HYT98" s="2049"/>
      <c r="HYU98" s="2049"/>
      <c r="HYV98" s="2049"/>
      <c r="HYW98" s="2049"/>
      <c r="HYX98" s="2049"/>
      <c r="HYY98" s="2049"/>
      <c r="HYZ98" s="2049"/>
      <c r="HZA98" s="2049"/>
      <c r="HZB98" s="2049"/>
      <c r="HZC98" s="2049"/>
      <c r="HZD98" s="2049"/>
      <c r="HZE98" s="2049"/>
      <c r="HZF98" s="2049"/>
      <c r="HZG98" s="2049"/>
      <c r="HZH98" s="2049"/>
      <c r="HZI98" s="2049"/>
      <c r="HZJ98" s="2049"/>
      <c r="HZK98" s="2049"/>
      <c r="HZL98" s="2049"/>
      <c r="HZM98" s="2049"/>
      <c r="HZN98" s="2049"/>
      <c r="HZO98" s="2049"/>
      <c r="HZP98" s="2049"/>
      <c r="HZQ98" s="2049"/>
      <c r="HZR98" s="2049"/>
      <c r="HZS98" s="2049"/>
      <c r="HZT98" s="2049"/>
      <c r="HZU98" s="2049"/>
      <c r="HZV98" s="2049"/>
      <c r="HZW98" s="2049"/>
      <c r="HZX98" s="2049"/>
      <c r="HZY98" s="2049"/>
      <c r="HZZ98" s="2049"/>
      <c r="IAA98" s="2049"/>
      <c r="IAB98" s="2049"/>
      <c r="IAC98" s="2049"/>
      <c r="IAD98" s="2049"/>
      <c r="IAE98" s="2049"/>
      <c r="IAF98" s="2049"/>
      <c r="IAG98" s="2049"/>
      <c r="IAH98" s="2049"/>
      <c r="IAI98" s="2049"/>
      <c r="IAJ98" s="2049"/>
      <c r="IAK98" s="2049"/>
      <c r="IAL98" s="2049"/>
      <c r="IAM98" s="2049"/>
      <c r="IAN98" s="2049"/>
      <c r="IAO98" s="2049"/>
      <c r="IAP98" s="2049"/>
      <c r="IAQ98" s="2049"/>
      <c r="IAR98" s="2049"/>
      <c r="IAS98" s="2049"/>
      <c r="IAT98" s="2049"/>
      <c r="IAU98" s="2049"/>
      <c r="IAV98" s="2049"/>
      <c r="IAW98" s="2049"/>
      <c r="IAX98" s="2049"/>
      <c r="IAY98" s="2049"/>
      <c r="IAZ98" s="2049"/>
      <c r="IBA98" s="2049"/>
      <c r="IBB98" s="2049"/>
      <c r="IBC98" s="2049"/>
      <c r="IBD98" s="2049"/>
      <c r="IBE98" s="2049"/>
      <c r="IBF98" s="2049"/>
      <c r="IBG98" s="2049"/>
      <c r="IBH98" s="2049"/>
      <c r="IBI98" s="2049"/>
      <c r="IBJ98" s="2049"/>
      <c r="IBK98" s="2049"/>
      <c r="IBL98" s="2049"/>
      <c r="IBM98" s="2049"/>
      <c r="IBN98" s="2049"/>
      <c r="IBO98" s="2049"/>
      <c r="IBP98" s="2049"/>
      <c r="IBQ98" s="2049"/>
      <c r="IBR98" s="2049"/>
      <c r="IBS98" s="2049"/>
      <c r="IBT98" s="2049"/>
      <c r="IBU98" s="2049"/>
      <c r="IBV98" s="2049"/>
      <c r="IBW98" s="2049"/>
      <c r="IBX98" s="2049"/>
      <c r="IBY98" s="2049"/>
      <c r="IBZ98" s="2049"/>
      <c r="ICA98" s="2049"/>
      <c r="ICB98" s="2049"/>
      <c r="ICC98" s="2049"/>
      <c r="ICD98" s="2049"/>
      <c r="ICE98" s="2049"/>
      <c r="ICF98" s="2049"/>
      <c r="ICG98" s="2049"/>
      <c r="ICH98" s="2049"/>
      <c r="ICI98" s="2049"/>
      <c r="ICJ98" s="2049"/>
      <c r="ICK98" s="2049"/>
      <c r="ICL98" s="2049"/>
      <c r="ICM98" s="2049"/>
      <c r="ICN98" s="2049"/>
      <c r="ICO98" s="2049"/>
      <c r="ICP98" s="2049"/>
      <c r="ICQ98" s="2049"/>
      <c r="ICR98" s="2049"/>
      <c r="ICS98" s="2049"/>
      <c r="ICT98" s="2049"/>
      <c r="ICU98" s="2049"/>
      <c r="ICV98" s="2049"/>
      <c r="ICW98" s="2049"/>
      <c r="ICX98" s="2049"/>
      <c r="ICY98" s="2049"/>
      <c r="ICZ98" s="2049"/>
      <c r="IDA98" s="2049"/>
      <c r="IDB98" s="2049"/>
      <c r="IDC98" s="2049"/>
      <c r="IDD98" s="2049"/>
      <c r="IDE98" s="2049"/>
      <c r="IDF98" s="2049"/>
      <c r="IDG98" s="2049"/>
      <c r="IDH98" s="2049"/>
      <c r="IDI98" s="2049"/>
      <c r="IDJ98" s="2049"/>
      <c r="IDK98" s="2049"/>
      <c r="IDL98" s="2049"/>
      <c r="IDM98" s="2049"/>
      <c r="IDN98" s="2049"/>
      <c r="IDO98" s="2049"/>
      <c r="IDP98" s="2049"/>
      <c r="IDQ98" s="2049"/>
      <c r="IDR98" s="2049"/>
      <c r="IDS98" s="2049"/>
      <c r="IDT98" s="2049"/>
      <c r="IDU98" s="2049"/>
      <c r="IDV98" s="2049"/>
      <c r="IDW98" s="2049"/>
      <c r="IDX98" s="2049"/>
      <c r="IDY98" s="2049"/>
      <c r="IDZ98" s="2049"/>
      <c r="IEA98" s="2049"/>
      <c r="IEB98" s="2049"/>
      <c r="IEC98" s="2049"/>
      <c r="IED98" s="2049"/>
      <c r="IEE98" s="2049"/>
      <c r="IEF98" s="2049"/>
      <c r="IEG98" s="2049"/>
      <c r="IEH98" s="2049"/>
      <c r="IEI98" s="2049"/>
      <c r="IEJ98" s="2049"/>
      <c r="IEK98" s="2049"/>
      <c r="IEL98" s="2049"/>
      <c r="IEM98" s="2049"/>
      <c r="IEN98" s="2049"/>
      <c r="IEO98" s="2049"/>
      <c r="IEP98" s="2049"/>
      <c r="IEQ98" s="2049"/>
      <c r="IER98" s="2049"/>
      <c r="IES98" s="2049"/>
      <c r="IET98" s="2049"/>
      <c r="IEU98" s="2049"/>
      <c r="IEV98" s="2049"/>
      <c r="IEW98" s="2049"/>
      <c r="IEX98" s="2049"/>
      <c r="IEY98" s="2049"/>
      <c r="IEZ98" s="2049"/>
      <c r="IFA98" s="2049"/>
      <c r="IFB98" s="2049"/>
      <c r="IFC98" s="2049"/>
      <c r="IFD98" s="2049"/>
      <c r="IFE98" s="2049"/>
      <c r="IFF98" s="2049"/>
      <c r="IFG98" s="2049"/>
      <c r="IFH98" s="2049"/>
      <c r="IFI98" s="2049"/>
      <c r="IFJ98" s="2049"/>
      <c r="IFK98" s="2049"/>
      <c r="IFL98" s="2049"/>
      <c r="IFM98" s="2049"/>
      <c r="IFN98" s="2049"/>
      <c r="IFO98" s="2049"/>
      <c r="IFP98" s="2049"/>
      <c r="IFQ98" s="2049"/>
      <c r="IFR98" s="2049"/>
      <c r="IFS98" s="2049"/>
      <c r="IFT98" s="2049"/>
      <c r="IFU98" s="2049"/>
      <c r="IFV98" s="2049"/>
      <c r="IFW98" s="2049"/>
      <c r="IFX98" s="2049"/>
      <c r="IFY98" s="2049"/>
      <c r="IFZ98" s="2049"/>
      <c r="IGA98" s="2049"/>
      <c r="IGB98" s="2049"/>
      <c r="IGC98" s="2049"/>
      <c r="IGD98" s="2049"/>
      <c r="IGE98" s="2049"/>
      <c r="IGF98" s="2049"/>
      <c r="IGG98" s="2049"/>
      <c r="IGH98" s="2049"/>
      <c r="IGI98" s="2049"/>
      <c r="IGJ98" s="2049"/>
      <c r="IGK98" s="2049"/>
      <c r="IGL98" s="2049"/>
      <c r="IGM98" s="2049"/>
      <c r="IGN98" s="2049"/>
      <c r="IGO98" s="2049"/>
      <c r="IGP98" s="2049"/>
      <c r="IGQ98" s="2049"/>
      <c r="IGR98" s="2049"/>
      <c r="IGS98" s="2049"/>
      <c r="IGT98" s="2049"/>
      <c r="IGU98" s="2049"/>
      <c r="IGV98" s="2049"/>
      <c r="IGW98" s="2049"/>
      <c r="IGX98" s="2049"/>
      <c r="IGY98" s="2049"/>
      <c r="IGZ98" s="2049"/>
      <c r="IHA98" s="2049"/>
      <c r="IHB98" s="2049"/>
      <c r="IHC98" s="2049"/>
      <c r="IHD98" s="2049"/>
      <c r="IHE98" s="2049"/>
      <c r="IHF98" s="2049"/>
      <c r="IHG98" s="2049"/>
      <c r="IHH98" s="2049"/>
      <c r="IHI98" s="2049"/>
      <c r="IHJ98" s="2049"/>
      <c r="IHK98" s="2049"/>
      <c r="IHL98" s="2049"/>
      <c r="IHM98" s="2049"/>
      <c r="IHN98" s="2049"/>
      <c r="IHO98" s="2049"/>
      <c r="IHP98" s="2049"/>
      <c r="IHQ98" s="2049"/>
      <c r="IHR98" s="2049"/>
      <c r="IHS98" s="2049"/>
      <c r="IHT98" s="2049"/>
      <c r="IHU98" s="2049"/>
      <c r="IHV98" s="2049"/>
      <c r="IHW98" s="2049"/>
      <c r="IHX98" s="2049"/>
      <c r="IHY98" s="2049"/>
      <c r="IHZ98" s="2049"/>
      <c r="IIA98" s="2049"/>
      <c r="IIB98" s="2049"/>
      <c r="IIC98" s="2049"/>
      <c r="IID98" s="2049"/>
      <c r="IIE98" s="2049"/>
      <c r="IIF98" s="2049"/>
      <c r="IIG98" s="2049"/>
      <c r="IIH98" s="2049"/>
      <c r="III98" s="2049"/>
      <c r="IIJ98" s="2049"/>
      <c r="IIK98" s="2049"/>
      <c r="IIL98" s="2049"/>
      <c r="IIM98" s="2049"/>
      <c r="IIN98" s="2049"/>
      <c r="IIO98" s="2049"/>
      <c r="IIP98" s="2049"/>
      <c r="IIQ98" s="2049"/>
      <c r="IIR98" s="2049"/>
      <c r="IIS98" s="2049"/>
      <c r="IIT98" s="2049"/>
      <c r="IIU98" s="2049"/>
      <c r="IIV98" s="2049"/>
      <c r="IIW98" s="2049"/>
      <c r="IIX98" s="2049"/>
      <c r="IIY98" s="2049"/>
      <c r="IIZ98" s="2049"/>
      <c r="IJA98" s="2049"/>
      <c r="IJB98" s="2049"/>
      <c r="IJC98" s="2049"/>
      <c r="IJD98" s="2049"/>
      <c r="IJE98" s="2049"/>
      <c r="IJF98" s="2049"/>
      <c r="IJG98" s="2049"/>
      <c r="IJH98" s="2049"/>
      <c r="IJI98" s="2049"/>
      <c r="IJJ98" s="2049"/>
      <c r="IJK98" s="2049"/>
      <c r="IJL98" s="2049"/>
      <c r="IJM98" s="2049"/>
      <c r="IJN98" s="2049"/>
      <c r="IJO98" s="2049"/>
      <c r="IJP98" s="2049"/>
      <c r="IJQ98" s="2049"/>
      <c r="IJR98" s="2049"/>
      <c r="IJS98" s="2049"/>
      <c r="IJT98" s="2049"/>
      <c r="IJU98" s="2049"/>
      <c r="IJV98" s="2049"/>
      <c r="IJW98" s="2049"/>
      <c r="IJX98" s="2049"/>
      <c r="IJY98" s="2049"/>
      <c r="IJZ98" s="2049"/>
      <c r="IKA98" s="2049"/>
      <c r="IKB98" s="2049"/>
      <c r="IKC98" s="2049"/>
      <c r="IKD98" s="2049"/>
      <c r="IKE98" s="2049"/>
      <c r="IKF98" s="2049"/>
      <c r="IKG98" s="2049"/>
      <c r="IKH98" s="2049"/>
      <c r="IKI98" s="2049"/>
      <c r="IKJ98" s="2049"/>
      <c r="IKK98" s="2049"/>
      <c r="IKL98" s="2049"/>
      <c r="IKM98" s="2049"/>
      <c r="IKN98" s="2049"/>
      <c r="IKO98" s="2049"/>
      <c r="IKP98" s="2049"/>
      <c r="IKQ98" s="2049"/>
      <c r="IKR98" s="2049"/>
      <c r="IKS98" s="2049"/>
      <c r="IKT98" s="2049"/>
      <c r="IKU98" s="2049"/>
      <c r="IKV98" s="2049"/>
      <c r="IKW98" s="2049"/>
      <c r="IKX98" s="2049"/>
      <c r="IKY98" s="2049"/>
      <c r="IKZ98" s="2049"/>
      <c r="ILA98" s="2049"/>
      <c r="ILB98" s="2049"/>
      <c r="ILC98" s="2049"/>
      <c r="ILD98" s="2049"/>
      <c r="ILE98" s="2049"/>
      <c r="ILF98" s="2049"/>
      <c r="ILG98" s="2049"/>
      <c r="ILH98" s="2049"/>
      <c r="ILI98" s="2049"/>
      <c r="ILJ98" s="2049"/>
      <c r="ILK98" s="2049"/>
      <c r="ILL98" s="2049"/>
      <c r="ILM98" s="2049"/>
      <c r="ILN98" s="2049"/>
      <c r="ILO98" s="2049"/>
      <c r="ILP98" s="2049"/>
      <c r="ILQ98" s="2049"/>
      <c r="ILR98" s="2049"/>
      <c r="ILS98" s="2049"/>
      <c r="ILT98" s="2049"/>
      <c r="ILU98" s="2049"/>
      <c r="ILV98" s="2049"/>
      <c r="ILW98" s="2049"/>
      <c r="ILX98" s="2049"/>
      <c r="ILY98" s="2049"/>
      <c r="ILZ98" s="2049"/>
      <c r="IMA98" s="2049"/>
      <c r="IMB98" s="2049"/>
      <c r="IMC98" s="2049"/>
      <c r="IMD98" s="2049"/>
      <c r="IME98" s="2049"/>
      <c r="IMF98" s="2049"/>
      <c r="IMG98" s="2049"/>
      <c r="IMH98" s="2049"/>
      <c r="IMI98" s="2049"/>
      <c r="IMJ98" s="2049"/>
      <c r="IMK98" s="2049"/>
      <c r="IML98" s="2049"/>
      <c r="IMM98" s="2049"/>
      <c r="IMN98" s="2049"/>
      <c r="IMO98" s="2049"/>
      <c r="IMP98" s="2049"/>
      <c r="IMQ98" s="2049"/>
      <c r="IMR98" s="2049"/>
      <c r="IMS98" s="2049"/>
      <c r="IMT98" s="2049"/>
      <c r="IMU98" s="2049"/>
      <c r="IMV98" s="2049"/>
      <c r="IMW98" s="2049"/>
      <c r="IMX98" s="2049"/>
      <c r="IMY98" s="2049"/>
      <c r="IMZ98" s="2049"/>
      <c r="INA98" s="2049"/>
      <c r="INB98" s="2049"/>
      <c r="INC98" s="2049"/>
      <c r="IND98" s="2049"/>
      <c r="INE98" s="2049"/>
      <c r="INF98" s="2049"/>
      <c r="ING98" s="2049"/>
      <c r="INH98" s="2049"/>
      <c r="INI98" s="2049"/>
      <c r="INJ98" s="2049"/>
      <c r="INK98" s="2049"/>
      <c r="INL98" s="2049"/>
      <c r="INM98" s="2049"/>
      <c r="INN98" s="2049"/>
      <c r="INO98" s="2049"/>
      <c r="INP98" s="2049"/>
      <c r="INQ98" s="2049"/>
      <c r="INR98" s="2049"/>
      <c r="INS98" s="2049"/>
      <c r="INT98" s="2049"/>
      <c r="INU98" s="2049"/>
      <c r="INV98" s="2049"/>
      <c r="INW98" s="2049"/>
      <c r="INX98" s="2049"/>
      <c r="INY98" s="2049"/>
      <c r="INZ98" s="2049"/>
      <c r="IOA98" s="2049"/>
      <c r="IOB98" s="2049"/>
      <c r="IOC98" s="2049"/>
      <c r="IOD98" s="2049"/>
      <c r="IOE98" s="2049"/>
      <c r="IOF98" s="2049"/>
      <c r="IOG98" s="2049"/>
      <c r="IOH98" s="2049"/>
      <c r="IOI98" s="2049"/>
      <c r="IOJ98" s="2049"/>
      <c r="IOK98" s="2049"/>
      <c r="IOL98" s="2049"/>
      <c r="IOM98" s="2049"/>
      <c r="ION98" s="2049"/>
      <c r="IOO98" s="2049"/>
      <c r="IOP98" s="2049"/>
      <c r="IOQ98" s="2049"/>
      <c r="IOR98" s="2049"/>
      <c r="IOS98" s="2049"/>
      <c r="IOT98" s="2049"/>
      <c r="IOU98" s="2049"/>
      <c r="IOV98" s="2049"/>
      <c r="IOW98" s="2049"/>
      <c r="IOX98" s="2049"/>
      <c r="IOY98" s="2049"/>
      <c r="IOZ98" s="2049"/>
      <c r="IPA98" s="2049"/>
      <c r="IPB98" s="2049"/>
      <c r="IPC98" s="2049"/>
      <c r="IPD98" s="2049"/>
      <c r="IPE98" s="2049"/>
      <c r="IPF98" s="2049"/>
      <c r="IPG98" s="2049"/>
      <c r="IPH98" s="2049"/>
      <c r="IPI98" s="2049"/>
      <c r="IPJ98" s="2049"/>
      <c r="IPK98" s="2049"/>
      <c r="IPL98" s="2049"/>
      <c r="IPM98" s="2049"/>
      <c r="IPN98" s="2049"/>
      <c r="IPO98" s="2049"/>
      <c r="IPP98" s="2049"/>
      <c r="IPQ98" s="2049"/>
      <c r="IPR98" s="2049"/>
      <c r="IPS98" s="2049"/>
      <c r="IPT98" s="2049"/>
      <c r="IPU98" s="2049"/>
      <c r="IPV98" s="2049"/>
      <c r="IPW98" s="2049"/>
      <c r="IPX98" s="2049"/>
      <c r="IPY98" s="2049"/>
      <c r="IPZ98" s="2049"/>
      <c r="IQA98" s="2049"/>
      <c r="IQB98" s="2049"/>
      <c r="IQC98" s="2049"/>
      <c r="IQD98" s="2049"/>
      <c r="IQE98" s="2049"/>
      <c r="IQF98" s="2049"/>
      <c r="IQG98" s="2049"/>
      <c r="IQH98" s="2049"/>
      <c r="IQI98" s="2049"/>
      <c r="IQJ98" s="2049"/>
      <c r="IQK98" s="2049"/>
      <c r="IQL98" s="2049"/>
      <c r="IQM98" s="2049"/>
      <c r="IQN98" s="2049"/>
      <c r="IQO98" s="2049"/>
      <c r="IQP98" s="2049"/>
      <c r="IQQ98" s="2049"/>
      <c r="IQR98" s="2049"/>
      <c r="IQS98" s="2049"/>
      <c r="IQT98" s="2049"/>
      <c r="IQU98" s="2049"/>
      <c r="IQV98" s="2049"/>
      <c r="IQW98" s="2049"/>
      <c r="IQX98" s="2049"/>
      <c r="IQY98" s="2049"/>
      <c r="IQZ98" s="2049"/>
      <c r="IRA98" s="2049"/>
      <c r="IRB98" s="2049"/>
      <c r="IRC98" s="2049"/>
      <c r="IRD98" s="2049"/>
      <c r="IRE98" s="2049"/>
      <c r="IRF98" s="2049"/>
      <c r="IRG98" s="2049"/>
      <c r="IRH98" s="2049"/>
      <c r="IRI98" s="2049"/>
      <c r="IRJ98" s="2049"/>
      <c r="IRK98" s="2049"/>
      <c r="IRL98" s="2049"/>
      <c r="IRM98" s="2049"/>
      <c r="IRN98" s="2049"/>
      <c r="IRO98" s="2049"/>
      <c r="IRP98" s="2049"/>
      <c r="IRQ98" s="2049"/>
      <c r="IRR98" s="2049"/>
      <c r="IRS98" s="2049"/>
      <c r="IRT98" s="2049"/>
      <c r="IRU98" s="2049"/>
      <c r="IRV98" s="2049"/>
      <c r="IRW98" s="2049"/>
      <c r="IRX98" s="2049"/>
      <c r="IRY98" s="2049"/>
      <c r="IRZ98" s="2049"/>
      <c r="ISA98" s="2049"/>
      <c r="ISB98" s="2049"/>
      <c r="ISC98" s="2049"/>
      <c r="ISD98" s="2049"/>
      <c r="ISE98" s="2049"/>
      <c r="ISF98" s="2049"/>
      <c r="ISG98" s="2049"/>
      <c r="ISH98" s="2049"/>
      <c r="ISI98" s="2049"/>
      <c r="ISJ98" s="2049"/>
      <c r="ISK98" s="2049"/>
      <c r="ISL98" s="2049"/>
      <c r="ISM98" s="2049"/>
      <c r="ISN98" s="2049"/>
      <c r="ISO98" s="2049"/>
      <c r="ISP98" s="2049"/>
      <c r="ISQ98" s="2049"/>
      <c r="ISR98" s="2049"/>
      <c r="ISS98" s="2049"/>
      <c r="IST98" s="2049"/>
      <c r="ISU98" s="2049"/>
      <c r="ISV98" s="2049"/>
      <c r="ISW98" s="2049"/>
      <c r="ISX98" s="2049"/>
      <c r="ISY98" s="2049"/>
      <c r="ISZ98" s="2049"/>
      <c r="ITA98" s="2049"/>
      <c r="ITB98" s="2049"/>
      <c r="ITC98" s="2049"/>
      <c r="ITD98" s="2049"/>
      <c r="ITE98" s="2049"/>
      <c r="ITF98" s="2049"/>
      <c r="ITG98" s="2049"/>
      <c r="ITH98" s="2049"/>
      <c r="ITI98" s="2049"/>
      <c r="ITJ98" s="2049"/>
      <c r="ITK98" s="2049"/>
      <c r="ITL98" s="2049"/>
      <c r="ITM98" s="2049"/>
      <c r="ITN98" s="2049"/>
      <c r="ITO98" s="2049"/>
      <c r="ITP98" s="2049"/>
      <c r="ITQ98" s="2049"/>
      <c r="ITR98" s="2049"/>
      <c r="ITS98" s="2049"/>
      <c r="ITT98" s="2049"/>
      <c r="ITU98" s="2049"/>
      <c r="ITV98" s="2049"/>
      <c r="ITW98" s="2049"/>
      <c r="ITX98" s="2049"/>
      <c r="ITY98" s="2049"/>
      <c r="ITZ98" s="2049"/>
      <c r="IUA98" s="2049"/>
      <c r="IUB98" s="2049"/>
      <c r="IUC98" s="2049"/>
      <c r="IUD98" s="2049"/>
      <c r="IUE98" s="2049"/>
      <c r="IUF98" s="2049"/>
      <c r="IUG98" s="2049"/>
      <c r="IUH98" s="2049"/>
      <c r="IUI98" s="2049"/>
      <c r="IUJ98" s="2049"/>
      <c r="IUK98" s="2049"/>
      <c r="IUL98" s="2049"/>
      <c r="IUM98" s="2049"/>
      <c r="IUN98" s="2049"/>
      <c r="IUO98" s="2049"/>
      <c r="IUP98" s="2049"/>
      <c r="IUQ98" s="2049"/>
      <c r="IUR98" s="2049"/>
      <c r="IUS98" s="2049"/>
      <c r="IUT98" s="2049"/>
      <c r="IUU98" s="2049"/>
      <c r="IUV98" s="2049"/>
      <c r="IUW98" s="2049"/>
      <c r="IUX98" s="2049"/>
      <c r="IUY98" s="2049"/>
      <c r="IUZ98" s="2049"/>
      <c r="IVA98" s="2049"/>
      <c r="IVB98" s="2049"/>
      <c r="IVC98" s="2049"/>
      <c r="IVD98" s="2049"/>
      <c r="IVE98" s="2049"/>
      <c r="IVF98" s="2049"/>
      <c r="IVG98" s="2049"/>
      <c r="IVH98" s="2049"/>
      <c r="IVI98" s="2049"/>
      <c r="IVJ98" s="2049"/>
      <c r="IVK98" s="2049"/>
      <c r="IVL98" s="2049"/>
      <c r="IVM98" s="2049"/>
      <c r="IVN98" s="2049"/>
      <c r="IVO98" s="2049"/>
      <c r="IVP98" s="2049"/>
      <c r="IVQ98" s="2049"/>
      <c r="IVR98" s="2049"/>
      <c r="IVS98" s="2049"/>
      <c r="IVT98" s="2049"/>
      <c r="IVU98" s="2049"/>
      <c r="IVV98" s="2049"/>
      <c r="IVW98" s="2049"/>
      <c r="IVX98" s="2049"/>
      <c r="IVY98" s="2049"/>
      <c r="IVZ98" s="2049"/>
      <c r="IWA98" s="2049"/>
      <c r="IWB98" s="2049"/>
      <c r="IWC98" s="2049"/>
      <c r="IWD98" s="2049"/>
      <c r="IWE98" s="2049"/>
      <c r="IWF98" s="2049"/>
      <c r="IWG98" s="2049"/>
      <c r="IWH98" s="2049"/>
      <c r="IWI98" s="2049"/>
      <c r="IWJ98" s="2049"/>
      <c r="IWK98" s="2049"/>
      <c r="IWL98" s="2049"/>
      <c r="IWM98" s="2049"/>
      <c r="IWN98" s="2049"/>
      <c r="IWO98" s="2049"/>
      <c r="IWP98" s="2049"/>
      <c r="IWQ98" s="2049"/>
      <c r="IWR98" s="2049"/>
      <c r="IWS98" s="2049"/>
      <c r="IWT98" s="2049"/>
      <c r="IWU98" s="2049"/>
      <c r="IWV98" s="2049"/>
      <c r="IWW98" s="2049"/>
      <c r="IWX98" s="2049"/>
      <c r="IWY98" s="2049"/>
      <c r="IWZ98" s="2049"/>
      <c r="IXA98" s="2049"/>
      <c r="IXB98" s="2049"/>
      <c r="IXC98" s="2049"/>
      <c r="IXD98" s="2049"/>
      <c r="IXE98" s="2049"/>
      <c r="IXF98" s="2049"/>
      <c r="IXG98" s="2049"/>
      <c r="IXH98" s="2049"/>
      <c r="IXI98" s="2049"/>
      <c r="IXJ98" s="2049"/>
      <c r="IXK98" s="2049"/>
      <c r="IXL98" s="2049"/>
      <c r="IXM98" s="2049"/>
      <c r="IXN98" s="2049"/>
      <c r="IXO98" s="2049"/>
      <c r="IXP98" s="2049"/>
      <c r="IXQ98" s="2049"/>
      <c r="IXR98" s="2049"/>
      <c r="IXS98" s="2049"/>
      <c r="IXT98" s="2049"/>
      <c r="IXU98" s="2049"/>
      <c r="IXV98" s="2049"/>
      <c r="IXW98" s="2049"/>
      <c r="IXX98" s="2049"/>
      <c r="IXY98" s="2049"/>
      <c r="IXZ98" s="2049"/>
      <c r="IYA98" s="2049"/>
      <c r="IYB98" s="2049"/>
      <c r="IYC98" s="2049"/>
      <c r="IYD98" s="2049"/>
      <c r="IYE98" s="2049"/>
      <c r="IYF98" s="2049"/>
      <c r="IYG98" s="2049"/>
      <c r="IYH98" s="2049"/>
      <c r="IYI98" s="2049"/>
      <c r="IYJ98" s="2049"/>
      <c r="IYK98" s="2049"/>
      <c r="IYL98" s="2049"/>
      <c r="IYM98" s="2049"/>
      <c r="IYN98" s="2049"/>
      <c r="IYO98" s="2049"/>
      <c r="IYP98" s="2049"/>
      <c r="IYQ98" s="2049"/>
      <c r="IYR98" s="2049"/>
      <c r="IYS98" s="2049"/>
      <c r="IYT98" s="2049"/>
      <c r="IYU98" s="2049"/>
      <c r="IYV98" s="2049"/>
      <c r="IYW98" s="2049"/>
      <c r="IYX98" s="2049"/>
      <c r="IYY98" s="2049"/>
      <c r="IYZ98" s="2049"/>
      <c r="IZA98" s="2049"/>
      <c r="IZB98" s="2049"/>
      <c r="IZC98" s="2049"/>
      <c r="IZD98" s="2049"/>
      <c r="IZE98" s="2049"/>
      <c r="IZF98" s="2049"/>
      <c r="IZG98" s="2049"/>
      <c r="IZH98" s="2049"/>
      <c r="IZI98" s="2049"/>
      <c r="IZJ98" s="2049"/>
      <c r="IZK98" s="2049"/>
      <c r="IZL98" s="2049"/>
      <c r="IZM98" s="2049"/>
      <c r="IZN98" s="2049"/>
      <c r="IZO98" s="2049"/>
      <c r="IZP98" s="2049"/>
      <c r="IZQ98" s="2049"/>
      <c r="IZR98" s="2049"/>
      <c r="IZS98" s="2049"/>
      <c r="IZT98" s="2049"/>
      <c r="IZU98" s="2049"/>
      <c r="IZV98" s="2049"/>
      <c r="IZW98" s="2049"/>
      <c r="IZX98" s="2049"/>
      <c r="IZY98" s="2049"/>
      <c r="IZZ98" s="2049"/>
      <c r="JAA98" s="2049"/>
      <c r="JAB98" s="2049"/>
      <c r="JAC98" s="2049"/>
      <c r="JAD98" s="2049"/>
      <c r="JAE98" s="2049"/>
      <c r="JAF98" s="2049"/>
      <c r="JAG98" s="2049"/>
      <c r="JAH98" s="2049"/>
      <c r="JAI98" s="2049"/>
      <c r="JAJ98" s="2049"/>
      <c r="JAK98" s="2049"/>
      <c r="JAL98" s="2049"/>
      <c r="JAM98" s="2049"/>
      <c r="JAN98" s="2049"/>
      <c r="JAO98" s="2049"/>
      <c r="JAP98" s="2049"/>
      <c r="JAQ98" s="2049"/>
      <c r="JAR98" s="2049"/>
      <c r="JAS98" s="2049"/>
      <c r="JAT98" s="2049"/>
      <c r="JAU98" s="2049"/>
      <c r="JAV98" s="2049"/>
      <c r="JAW98" s="2049"/>
      <c r="JAX98" s="2049"/>
      <c r="JAY98" s="2049"/>
      <c r="JAZ98" s="2049"/>
      <c r="JBA98" s="2049"/>
      <c r="JBB98" s="2049"/>
      <c r="JBC98" s="2049"/>
      <c r="JBD98" s="2049"/>
      <c r="JBE98" s="2049"/>
      <c r="JBF98" s="2049"/>
      <c r="JBG98" s="2049"/>
      <c r="JBH98" s="2049"/>
      <c r="JBI98" s="2049"/>
      <c r="JBJ98" s="2049"/>
      <c r="JBK98" s="2049"/>
      <c r="JBL98" s="2049"/>
      <c r="JBM98" s="2049"/>
      <c r="JBN98" s="2049"/>
      <c r="JBO98" s="2049"/>
      <c r="JBP98" s="2049"/>
      <c r="JBQ98" s="2049"/>
      <c r="JBR98" s="2049"/>
      <c r="JBS98" s="2049"/>
      <c r="JBT98" s="2049"/>
      <c r="JBU98" s="2049"/>
      <c r="JBV98" s="2049"/>
      <c r="JBW98" s="2049"/>
      <c r="JBX98" s="2049"/>
      <c r="JBY98" s="2049"/>
      <c r="JBZ98" s="2049"/>
      <c r="JCA98" s="2049"/>
      <c r="JCB98" s="2049"/>
      <c r="JCC98" s="2049"/>
      <c r="JCD98" s="2049"/>
      <c r="JCE98" s="2049"/>
      <c r="JCF98" s="2049"/>
      <c r="JCG98" s="2049"/>
      <c r="JCH98" s="2049"/>
      <c r="JCI98" s="2049"/>
      <c r="JCJ98" s="2049"/>
      <c r="JCK98" s="2049"/>
      <c r="JCL98" s="2049"/>
      <c r="JCM98" s="2049"/>
      <c r="JCN98" s="2049"/>
      <c r="JCO98" s="2049"/>
      <c r="JCP98" s="2049"/>
      <c r="JCQ98" s="2049"/>
      <c r="JCR98" s="2049"/>
      <c r="JCS98" s="2049"/>
      <c r="JCT98" s="2049"/>
      <c r="JCU98" s="2049"/>
      <c r="JCV98" s="2049"/>
      <c r="JCW98" s="2049"/>
      <c r="JCX98" s="2049"/>
      <c r="JCY98" s="2049"/>
      <c r="JCZ98" s="2049"/>
      <c r="JDA98" s="2049"/>
      <c r="JDB98" s="2049"/>
      <c r="JDC98" s="2049"/>
      <c r="JDD98" s="2049"/>
      <c r="JDE98" s="2049"/>
      <c r="JDF98" s="2049"/>
      <c r="JDG98" s="2049"/>
      <c r="JDH98" s="2049"/>
      <c r="JDI98" s="2049"/>
      <c r="JDJ98" s="2049"/>
      <c r="JDK98" s="2049"/>
      <c r="JDL98" s="2049"/>
      <c r="JDM98" s="2049"/>
      <c r="JDN98" s="2049"/>
      <c r="JDO98" s="2049"/>
      <c r="JDP98" s="2049"/>
      <c r="JDQ98" s="2049"/>
      <c r="JDR98" s="2049"/>
      <c r="JDS98" s="2049"/>
      <c r="JDT98" s="2049"/>
      <c r="JDU98" s="2049"/>
      <c r="JDV98" s="2049"/>
      <c r="JDW98" s="2049"/>
      <c r="JDX98" s="2049"/>
      <c r="JDY98" s="2049"/>
      <c r="JDZ98" s="2049"/>
      <c r="JEA98" s="2049"/>
      <c r="JEB98" s="2049"/>
      <c r="JEC98" s="2049"/>
      <c r="JED98" s="2049"/>
      <c r="JEE98" s="2049"/>
      <c r="JEF98" s="2049"/>
      <c r="JEG98" s="2049"/>
      <c r="JEH98" s="2049"/>
      <c r="JEI98" s="2049"/>
      <c r="JEJ98" s="2049"/>
      <c r="JEK98" s="2049"/>
      <c r="JEL98" s="2049"/>
      <c r="JEM98" s="2049"/>
      <c r="JEN98" s="2049"/>
      <c r="JEO98" s="2049"/>
      <c r="JEP98" s="2049"/>
      <c r="JEQ98" s="2049"/>
      <c r="JER98" s="2049"/>
      <c r="JES98" s="2049"/>
      <c r="JET98" s="2049"/>
      <c r="JEU98" s="2049"/>
      <c r="JEV98" s="2049"/>
      <c r="JEW98" s="2049"/>
      <c r="JEX98" s="2049"/>
      <c r="JEY98" s="2049"/>
      <c r="JEZ98" s="2049"/>
      <c r="JFA98" s="2049"/>
      <c r="JFB98" s="2049"/>
      <c r="JFC98" s="2049"/>
      <c r="JFD98" s="2049"/>
      <c r="JFE98" s="2049"/>
      <c r="JFF98" s="2049"/>
      <c r="JFG98" s="2049"/>
      <c r="JFH98" s="2049"/>
      <c r="JFI98" s="2049"/>
      <c r="JFJ98" s="2049"/>
      <c r="JFK98" s="2049"/>
      <c r="JFL98" s="2049"/>
      <c r="JFM98" s="2049"/>
      <c r="JFN98" s="2049"/>
      <c r="JFO98" s="2049"/>
      <c r="JFP98" s="2049"/>
      <c r="JFQ98" s="2049"/>
      <c r="JFR98" s="2049"/>
      <c r="JFS98" s="2049"/>
      <c r="JFT98" s="2049"/>
      <c r="JFU98" s="2049"/>
      <c r="JFV98" s="2049"/>
      <c r="JFW98" s="2049"/>
      <c r="JFX98" s="2049"/>
      <c r="JFY98" s="2049"/>
      <c r="JFZ98" s="2049"/>
      <c r="JGA98" s="2049"/>
      <c r="JGB98" s="2049"/>
      <c r="JGC98" s="2049"/>
      <c r="JGD98" s="2049"/>
      <c r="JGE98" s="2049"/>
      <c r="JGF98" s="2049"/>
      <c r="JGG98" s="2049"/>
      <c r="JGH98" s="2049"/>
      <c r="JGI98" s="2049"/>
      <c r="JGJ98" s="2049"/>
      <c r="JGK98" s="2049"/>
      <c r="JGL98" s="2049"/>
      <c r="JGM98" s="2049"/>
      <c r="JGN98" s="2049"/>
      <c r="JGO98" s="2049"/>
      <c r="JGP98" s="2049"/>
      <c r="JGQ98" s="2049"/>
      <c r="JGR98" s="2049"/>
      <c r="JGS98" s="2049"/>
      <c r="JGT98" s="2049"/>
      <c r="JGU98" s="2049"/>
      <c r="JGV98" s="2049"/>
      <c r="JGW98" s="2049"/>
      <c r="JGX98" s="2049"/>
      <c r="JGY98" s="2049"/>
      <c r="JGZ98" s="2049"/>
      <c r="JHA98" s="2049"/>
      <c r="JHB98" s="2049"/>
      <c r="JHC98" s="2049"/>
      <c r="JHD98" s="2049"/>
      <c r="JHE98" s="2049"/>
      <c r="JHF98" s="2049"/>
      <c r="JHG98" s="2049"/>
      <c r="JHH98" s="2049"/>
      <c r="JHI98" s="2049"/>
      <c r="JHJ98" s="2049"/>
      <c r="JHK98" s="2049"/>
      <c r="JHL98" s="2049"/>
      <c r="JHM98" s="2049"/>
      <c r="JHN98" s="2049"/>
      <c r="JHO98" s="2049"/>
      <c r="JHP98" s="2049"/>
      <c r="JHQ98" s="2049"/>
      <c r="JHR98" s="2049"/>
      <c r="JHS98" s="2049"/>
      <c r="JHT98" s="2049"/>
      <c r="JHU98" s="2049"/>
      <c r="JHV98" s="2049"/>
      <c r="JHW98" s="2049"/>
      <c r="JHX98" s="2049"/>
      <c r="JHY98" s="2049"/>
      <c r="JHZ98" s="2049"/>
      <c r="JIA98" s="2049"/>
      <c r="JIB98" s="2049"/>
      <c r="JIC98" s="2049"/>
      <c r="JID98" s="2049"/>
      <c r="JIE98" s="2049"/>
      <c r="JIF98" s="2049"/>
      <c r="JIG98" s="2049"/>
      <c r="JIH98" s="2049"/>
      <c r="JII98" s="2049"/>
      <c r="JIJ98" s="2049"/>
      <c r="JIK98" s="2049"/>
      <c r="JIL98" s="2049"/>
      <c r="JIM98" s="2049"/>
      <c r="JIN98" s="2049"/>
      <c r="JIO98" s="2049"/>
      <c r="JIP98" s="2049"/>
      <c r="JIQ98" s="2049"/>
      <c r="JIR98" s="2049"/>
      <c r="JIS98" s="2049"/>
      <c r="JIT98" s="2049"/>
      <c r="JIU98" s="2049"/>
      <c r="JIV98" s="2049"/>
      <c r="JIW98" s="2049"/>
      <c r="JIX98" s="2049"/>
      <c r="JIY98" s="2049"/>
      <c r="JIZ98" s="2049"/>
      <c r="JJA98" s="2049"/>
      <c r="JJB98" s="2049"/>
      <c r="JJC98" s="2049"/>
      <c r="JJD98" s="2049"/>
      <c r="JJE98" s="2049"/>
      <c r="JJF98" s="2049"/>
      <c r="JJG98" s="2049"/>
      <c r="JJH98" s="2049"/>
      <c r="JJI98" s="2049"/>
      <c r="JJJ98" s="2049"/>
      <c r="JJK98" s="2049"/>
      <c r="JJL98" s="2049"/>
      <c r="JJM98" s="2049"/>
      <c r="JJN98" s="2049"/>
      <c r="JJO98" s="2049"/>
      <c r="JJP98" s="2049"/>
      <c r="JJQ98" s="2049"/>
      <c r="JJR98" s="2049"/>
      <c r="JJS98" s="2049"/>
      <c r="JJT98" s="2049"/>
      <c r="JJU98" s="2049"/>
      <c r="JJV98" s="2049"/>
      <c r="JJW98" s="2049"/>
      <c r="JJX98" s="2049"/>
      <c r="JJY98" s="2049"/>
      <c r="JJZ98" s="2049"/>
      <c r="JKA98" s="2049"/>
      <c r="JKB98" s="2049"/>
      <c r="JKC98" s="2049"/>
      <c r="JKD98" s="2049"/>
      <c r="JKE98" s="2049"/>
      <c r="JKF98" s="2049"/>
      <c r="JKG98" s="2049"/>
      <c r="JKH98" s="2049"/>
      <c r="JKI98" s="2049"/>
      <c r="JKJ98" s="2049"/>
      <c r="JKK98" s="2049"/>
      <c r="JKL98" s="2049"/>
      <c r="JKM98" s="2049"/>
      <c r="JKN98" s="2049"/>
      <c r="JKO98" s="2049"/>
      <c r="JKP98" s="2049"/>
      <c r="JKQ98" s="2049"/>
      <c r="JKR98" s="2049"/>
      <c r="JKS98" s="2049"/>
      <c r="JKT98" s="2049"/>
      <c r="JKU98" s="2049"/>
      <c r="JKV98" s="2049"/>
      <c r="JKW98" s="2049"/>
      <c r="JKX98" s="2049"/>
      <c r="JKY98" s="2049"/>
      <c r="JKZ98" s="2049"/>
      <c r="JLA98" s="2049"/>
      <c r="JLB98" s="2049"/>
      <c r="JLC98" s="2049"/>
      <c r="JLD98" s="2049"/>
      <c r="JLE98" s="2049"/>
      <c r="JLF98" s="2049"/>
      <c r="JLG98" s="2049"/>
      <c r="JLH98" s="2049"/>
      <c r="JLI98" s="2049"/>
      <c r="JLJ98" s="2049"/>
      <c r="JLK98" s="2049"/>
      <c r="JLL98" s="2049"/>
      <c r="JLM98" s="2049"/>
      <c r="JLN98" s="2049"/>
      <c r="JLO98" s="2049"/>
      <c r="JLP98" s="2049"/>
      <c r="JLQ98" s="2049"/>
      <c r="JLR98" s="2049"/>
      <c r="JLS98" s="2049"/>
      <c r="JLT98" s="2049"/>
      <c r="JLU98" s="2049"/>
      <c r="JLV98" s="2049"/>
      <c r="JLW98" s="2049"/>
      <c r="JLX98" s="2049"/>
      <c r="JLY98" s="2049"/>
      <c r="JLZ98" s="2049"/>
      <c r="JMA98" s="2049"/>
      <c r="JMB98" s="2049"/>
      <c r="JMC98" s="2049"/>
      <c r="JMD98" s="2049"/>
      <c r="JME98" s="2049"/>
      <c r="JMF98" s="2049"/>
      <c r="JMG98" s="2049"/>
      <c r="JMH98" s="2049"/>
      <c r="JMI98" s="2049"/>
      <c r="JMJ98" s="2049"/>
      <c r="JMK98" s="2049"/>
      <c r="JML98" s="2049"/>
      <c r="JMM98" s="2049"/>
      <c r="JMN98" s="2049"/>
      <c r="JMO98" s="2049"/>
      <c r="JMP98" s="2049"/>
      <c r="JMQ98" s="2049"/>
      <c r="JMR98" s="2049"/>
      <c r="JMS98" s="2049"/>
      <c r="JMT98" s="2049"/>
      <c r="JMU98" s="2049"/>
      <c r="JMV98" s="2049"/>
      <c r="JMW98" s="2049"/>
      <c r="JMX98" s="2049"/>
      <c r="JMY98" s="2049"/>
      <c r="JMZ98" s="2049"/>
      <c r="JNA98" s="2049"/>
      <c r="JNB98" s="2049"/>
      <c r="JNC98" s="2049"/>
      <c r="JND98" s="2049"/>
      <c r="JNE98" s="2049"/>
      <c r="JNF98" s="2049"/>
      <c r="JNG98" s="2049"/>
      <c r="JNH98" s="2049"/>
      <c r="JNI98" s="2049"/>
      <c r="JNJ98" s="2049"/>
      <c r="JNK98" s="2049"/>
      <c r="JNL98" s="2049"/>
      <c r="JNM98" s="2049"/>
      <c r="JNN98" s="2049"/>
      <c r="JNO98" s="2049"/>
      <c r="JNP98" s="2049"/>
      <c r="JNQ98" s="2049"/>
      <c r="JNR98" s="2049"/>
      <c r="JNS98" s="2049"/>
      <c r="JNT98" s="2049"/>
      <c r="JNU98" s="2049"/>
      <c r="JNV98" s="2049"/>
      <c r="JNW98" s="2049"/>
      <c r="JNX98" s="2049"/>
      <c r="JNY98" s="2049"/>
      <c r="JNZ98" s="2049"/>
      <c r="JOA98" s="2049"/>
      <c r="JOB98" s="2049"/>
      <c r="JOC98" s="2049"/>
      <c r="JOD98" s="2049"/>
      <c r="JOE98" s="2049"/>
      <c r="JOF98" s="2049"/>
      <c r="JOG98" s="2049"/>
      <c r="JOH98" s="2049"/>
      <c r="JOI98" s="2049"/>
      <c r="JOJ98" s="2049"/>
      <c r="JOK98" s="2049"/>
      <c r="JOL98" s="2049"/>
      <c r="JOM98" s="2049"/>
      <c r="JON98" s="2049"/>
      <c r="JOO98" s="2049"/>
      <c r="JOP98" s="2049"/>
      <c r="JOQ98" s="2049"/>
      <c r="JOR98" s="2049"/>
      <c r="JOS98" s="2049"/>
      <c r="JOT98" s="2049"/>
      <c r="JOU98" s="2049"/>
      <c r="JOV98" s="2049"/>
      <c r="JOW98" s="2049"/>
      <c r="JOX98" s="2049"/>
      <c r="JOY98" s="2049"/>
      <c r="JOZ98" s="2049"/>
      <c r="JPA98" s="2049"/>
      <c r="JPB98" s="2049"/>
      <c r="JPC98" s="2049"/>
      <c r="JPD98" s="2049"/>
      <c r="JPE98" s="2049"/>
      <c r="JPF98" s="2049"/>
      <c r="JPG98" s="2049"/>
      <c r="JPH98" s="2049"/>
      <c r="JPI98" s="2049"/>
      <c r="JPJ98" s="2049"/>
      <c r="JPK98" s="2049"/>
      <c r="JPL98" s="2049"/>
      <c r="JPM98" s="2049"/>
      <c r="JPN98" s="2049"/>
      <c r="JPO98" s="2049"/>
      <c r="JPP98" s="2049"/>
      <c r="JPQ98" s="2049"/>
      <c r="JPR98" s="2049"/>
      <c r="JPS98" s="2049"/>
      <c r="JPT98" s="2049"/>
      <c r="JPU98" s="2049"/>
      <c r="JPV98" s="2049"/>
      <c r="JPW98" s="2049"/>
      <c r="JPX98" s="2049"/>
      <c r="JPY98" s="2049"/>
      <c r="JPZ98" s="2049"/>
      <c r="JQA98" s="2049"/>
      <c r="JQB98" s="2049"/>
      <c r="JQC98" s="2049"/>
      <c r="JQD98" s="2049"/>
      <c r="JQE98" s="2049"/>
      <c r="JQF98" s="2049"/>
      <c r="JQG98" s="2049"/>
      <c r="JQH98" s="2049"/>
      <c r="JQI98" s="2049"/>
      <c r="JQJ98" s="2049"/>
      <c r="JQK98" s="2049"/>
      <c r="JQL98" s="2049"/>
      <c r="JQM98" s="2049"/>
      <c r="JQN98" s="2049"/>
      <c r="JQO98" s="2049"/>
      <c r="JQP98" s="2049"/>
      <c r="JQQ98" s="2049"/>
      <c r="JQR98" s="2049"/>
      <c r="JQS98" s="2049"/>
      <c r="JQT98" s="2049"/>
      <c r="JQU98" s="2049"/>
      <c r="JQV98" s="2049"/>
      <c r="JQW98" s="2049"/>
      <c r="JQX98" s="2049"/>
      <c r="JQY98" s="2049"/>
      <c r="JQZ98" s="2049"/>
      <c r="JRA98" s="2049"/>
      <c r="JRB98" s="2049"/>
      <c r="JRC98" s="2049"/>
      <c r="JRD98" s="2049"/>
      <c r="JRE98" s="2049"/>
      <c r="JRF98" s="2049"/>
      <c r="JRG98" s="2049"/>
      <c r="JRH98" s="2049"/>
      <c r="JRI98" s="2049"/>
      <c r="JRJ98" s="2049"/>
      <c r="JRK98" s="2049"/>
      <c r="JRL98" s="2049"/>
      <c r="JRM98" s="2049"/>
      <c r="JRN98" s="2049"/>
      <c r="JRO98" s="2049"/>
      <c r="JRP98" s="2049"/>
      <c r="JRQ98" s="2049"/>
      <c r="JRR98" s="2049"/>
      <c r="JRS98" s="2049"/>
      <c r="JRT98" s="2049"/>
      <c r="JRU98" s="2049"/>
      <c r="JRV98" s="2049"/>
      <c r="JRW98" s="2049"/>
      <c r="JRX98" s="2049"/>
      <c r="JRY98" s="2049"/>
      <c r="JRZ98" s="2049"/>
      <c r="JSA98" s="2049"/>
      <c r="JSB98" s="2049"/>
      <c r="JSC98" s="2049"/>
      <c r="JSD98" s="2049"/>
      <c r="JSE98" s="2049"/>
      <c r="JSF98" s="2049"/>
      <c r="JSG98" s="2049"/>
      <c r="JSH98" s="2049"/>
      <c r="JSI98" s="2049"/>
      <c r="JSJ98" s="2049"/>
      <c r="JSK98" s="2049"/>
      <c r="JSL98" s="2049"/>
      <c r="JSM98" s="2049"/>
      <c r="JSN98" s="2049"/>
      <c r="JSO98" s="2049"/>
      <c r="JSP98" s="2049"/>
      <c r="JSQ98" s="2049"/>
      <c r="JSR98" s="2049"/>
      <c r="JSS98" s="2049"/>
      <c r="JST98" s="2049"/>
      <c r="JSU98" s="2049"/>
      <c r="JSV98" s="2049"/>
      <c r="JSW98" s="2049"/>
      <c r="JSX98" s="2049"/>
      <c r="JSY98" s="2049"/>
      <c r="JSZ98" s="2049"/>
      <c r="JTA98" s="2049"/>
      <c r="JTB98" s="2049"/>
      <c r="JTC98" s="2049"/>
      <c r="JTD98" s="2049"/>
      <c r="JTE98" s="2049"/>
      <c r="JTF98" s="2049"/>
      <c r="JTG98" s="2049"/>
      <c r="JTH98" s="2049"/>
      <c r="JTI98" s="2049"/>
      <c r="JTJ98" s="2049"/>
      <c r="JTK98" s="2049"/>
      <c r="JTL98" s="2049"/>
      <c r="JTM98" s="2049"/>
      <c r="JTN98" s="2049"/>
      <c r="JTO98" s="2049"/>
      <c r="JTP98" s="2049"/>
      <c r="JTQ98" s="2049"/>
      <c r="JTR98" s="2049"/>
      <c r="JTS98" s="2049"/>
      <c r="JTT98" s="2049"/>
      <c r="JTU98" s="2049"/>
      <c r="JTV98" s="2049"/>
      <c r="JTW98" s="2049"/>
      <c r="JTX98" s="2049"/>
      <c r="JTY98" s="2049"/>
      <c r="JTZ98" s="2049"/>
      <c r="JUA98" s="2049"/>
      <c r="JUB98" s="2049"/>
      <c r="JUC98" s="2049"/>
      <c r="JUD98" s="2049"/>
      <c r="JUE98" s="2049"/>
      <c r="JUF98" s="2049"/>
      <c r="JUG98" s="2049"/>
      <c r="JUH98" s="2049"/>
      <c r="JUI98" s="2049"/>
      <c r="JUJ98" s="2049"/>
      <c r="JUK98" s="2049"/>
      <c r="JUL98" s="2049"/>
      <c r="JUM98" s="2049"/>
      <c r="JUN98" s="2049"/>
      <c r="JUO98" s="2049"/>
      <c r="JUP98" s="2049"/>
      <c r="JUQ98" s="2049"/>
      <c r="JUR98" s="2049"/>
      <c r="JUS98" s="2049"/>
      <c r="JUT98" s="2049"/>
      <c r="JUU98" s="2049"/>
      <c r="JUV98" s="2049"/>
      <c r="JUW98" s="2049"/>
      <c r="JUX98" s="2049"/>
      <c r="JUY98" s="2049"/>
      <c r="JUZ98" s="2049"/>
      <c r="JVA98" s="2049"/>
      <c r="JVB98" s="2049"/>
      <c r="JVC98" s="2049"/>
      <c r="JVD98" s="2049"/>
      <c r="JVE98" s="2049"/>
      <c r="JVF98" s="2049"/>
      <c r="JVG98" s="2049"/>
      <c r="JVH98" s="2049"/>
      <c r="JVI98" s="2049"/>
      <c r="JVJ98" s="2049"/>
      <c r="JVK98" s="2049"/>
      <c r="JVL98" s="2049"/>
      <c r="JVM98" s="2049"/>
      <c r="JVN98" s="2049"/>
      <c r="JVO98" s="2049"/>
      <c r="JVP98" s="2049"/>
      <c r="JVQ98" s="2049"/>
      <c r="JVR98" s="2049"/>
      <c r="JVS98" s="2049"/>
      <c r="JVT98" s="2049"/>
      <c r="JVU98" s="2049"/>
      <c r="JVV98" s="2049"/>
      <c r="JVW98" s="2049"/>
      <c r="JVX98" s="2049"/>
      <c r="JVY98" s="2049"/>
      <c r="JVZ98" s="2049"/>
      <c r="JWA98" s="2049"/>
      <c r="JWB98" s="2049"/>
      <c r="JWC98" s="2049"/>
      <c r="JWD98" s="2049"/>
      <c r="JWE98" s="2049"/>
      <c r="JWF98" s="2049"/>
      <c r="JWG98" s="2049"/>
      <c r="JWH98" s="2049"/>
      <c r="JWI98" s="2049"/>
      <c r="JWJ98" s="2049"/>
      <c r="JWK98" s="2049"/>
      <c r="JWL98" s="2049"/>
      <c r="JWM98" s="2049"/>
      <c r="JWN98" s="2049"/>
      <c r="JWO98" s="2049"/>
      <c r="JWP98" s="2049"/>
      <c r="JWQ98" s="2049"/>
      <c r="JWR98" s="2049"/>
      <c r="JWS98" s="2049"/>
      <c r="JWT98" s="2049"/>
      <c r="JWU98" s="2049"/>
      <c r="JWV98" s="2049"/>
      <c r="JWW98" s="2049"/>
      <c r="JWX98" s="2049"/>
      <c r="JWY98" s="2049"/>
      <c r="JWZ98" s="2049"/>
      <c r="JXA98" s="2049"/>
      <c r="JXB98" s="2049"/>
      <c r="JXC98" s="2049"/>
      <c r="JXD98" s="2049"/>
      <c r="JXE98" s="2049"/>
      <c r="JXF98" s="2049"/>
      <c r="JXG98" s="2049"/>
      <c r="JXH98" s="2049"/>
      <c r="JXI98" s="2049"/>
      <c r="JXJ98" s="2049"/>
      <c r="JXK98" s="2049"/>
      <c r="JXL98" s="2049"/>
      <c r="JXM98" s="2049"/>
      <c r="JXN98" s="2049"/>
      <c r="JXO98" s="2049"/>
      <c r="JXP98" s="2049"/>
      <c r="JXQ98" s="2049"/>
      <c r="JXR98" s="2049"/>
      <c r="JXS98" s="2049"/>
      <c r="JXT98" s="2049"/>
      <c r="JXU98" s="2049"/>
      <c r="JXV98" s="2049"/>
      <c r="JXW98" s="2049"/>
      <c r="JXX98" s="2049"/>
      <c r="JXY98" s="2049"/>
      <c r="JXZ98" s="2049"/>
      <c r="JYA98" s="2049"/>
      <c r="JYB98" s="2049"/>
      <c r="JYC98" s="2049"/>
      <c r="JYD98" s="2049"/>
      <c r="JYE98" s="2049"/>
      <c r="JYF98" s="2049"/>
      <c r="JYG98" s="2049"/>
      <c r="JYH98" s="2049"/>
      <c r="JYI98" s="2049"/>
      <c r="JYJ98" s="2049"/>
      <c r="JYK98" s="2049"/>
      <c r="JYL98" s="2049"/>
      <c r="JYM98" s="2049"/>
      <c r="JYN98" s="2049"/>
      <c r="JYO98" s="2049"/>
      <c r="JYP98" s="2049"/>
      <c r="JYQ98" s="2049"/>
      <c r="JYR98" s="2049"/>
      <c r="JYS98" s="2049"/>
      <c r="JYT98" s="2049"/>
      <c r="JYU98" s="2049"/>
      <c r="JYV98" s="2049"/>
      <c r="JYW98" s="2049"/>
      <c r="JYX98" s="2049"/>
      <c r="JYY98" s="2049"/>
      <c r="JYZ98" s="2049"/>
      <c r="JZA98" s="2049"/>
      <c r="JZB98" s="2049"/>
      <c r="JZC98" s="2049"/>
      <c r="JZD98" s="2049"/>
      <c r="JZE98" s="2049"/>
      <c r="JZF98" s="2049"/>
      <c r="JZG98" s="2049"/>
      <c r="JZH98" s="2049"/>
      <c r="JZI98" s="2049"/>
      <c r="JZJ98" s="2049"/>
      <c r="JZK98" s="2049"/>
      <c r="JZL98" s="2049"/>
      <c r="JZM98" s="2049"/>
      <c r="JZN98" s="2049"/>
      <c r="JZO98" s="2049"/>
      <c r="JZP98" s="2049"/>
      <c r="JZQ98" s="2049"/>
      <c r="JZR98" s="2049"/>
      <c r="JZS98" s="2049"/>
      <c r="JZT98" s="2049"/>
      <c r="JZU98" s="2049"/>
      <c r="JZV98" s="2049"/>
      <c r="JZW98" s="2049"/>
      <c r="JZX98" s="2049"/>
      <c r="JZY98" s="2049"/>
      <c r="JZZ98" s="2049"/>
      <c r="KAA98" s="2049"/>
      <c r="KAB98" s="2049"/>
      <c r="KAC98" s="2049"/>
      <c r="KAD98" s="2049"/>
      <c r="KAE98" s="2049"/>
      <c r="KAF98" s="2049"/>
      <c r="KAG98" s="2049"/>
      <c r="KAH98" s="2049"/>
      <c r="KAI98" s="2049"/>
      <c r="KAJ98" s="2049"/>
      <c r="KAK98" s="2049"/>
      <c r="KAL98" s="2049"/>
      <c r="KAM98" s="2049"/>
      <c r="KAN98" s="2049"/>
      <c r="KAO98" s="2049"/>
      <c r="KAP98" s="2049"/>
      <c r="KAQ98" s="2049"/>
      <c r="KAR98" s="2049"/>
      <c r="KAS98" s="2049"/>
      <c r="KAT98" s="2049"/>
      <c r="KAU98" s="2049"/>
      <c r="KAV98" s="2049"/>
      <c r="KAW98" s="2049"/>
      <c r="KAX98" s="2049"/>
      <c r="KAY98" s="2049"/>
      <c r="KAZ98" s="2049"/>
      <c r="KBA98" s="2049"/>
      <c r="KBB98" s="2049"/>
      <c r="KBC98" s="2049"/>
      <c r="KBD98" s="2049"/>
      <c r="KBE98" s="2049"/>
      <c r="KBF98" s="2049"/>
      <c r="KBG98" s="2049"/>
      <c r="KBH98" s="2049"/>
      <c r="KBI98" s="2049"/>
      <c r="KBJ98" s="2049"/>
      <c r="KBK98" s="2049"/>
      <c r="KBL98" s="2049"/>
      <c r="KBM98" s="2049"/>
      <c r="KBN98" s="2049"/>
      <c r="KBO98" s="2049"/>
      <c r="KBP98" s="2049"/>
      <c r="KBQ98" s="2049"/>
      <c r="KBR98" s="2049"/>
      <c r="KBS98" s="2049"/>
      <c r="KBT98" s="2049"/>
      <c r="KBU98" s="2049"/>
      <c r="KBV98" s="2049"/>
      <c r="KBW98" s="2049"/>
      <c r="KBX98" s="2049"/>
      <c r="KBY98" s="2049"/>
      <c r="KBZ98" s="2049"/>
      <c r="KCA98" s="2049"/>
      <c r="KCB98" s="2049"/>
      <c r="KCC98" s="2049"/>
      <c r="KCD98" s="2049"/>
      <c r="KCE98" s="2049"/>
      <c r="KCF98" s="2049"/>
      <c r="KCG98" s="2049"/>
      <c r="KCH98" s="2049"/>
      <c r="KCI98" s="2049"/>
      <c r="KCJ98" s="2049"/>
      <c r="KCK98" s="2049"/>
      <c r="KCL98" s="2049"/>
      <c r="KCM98" s="2049"/>
      <c r="KCN98" s="2049"/>
      <c r="KCO98" s="2049"/>
      <c r="KCP98" s="2049"/>
      <c r="KCQ98" s="2049"/>
      <c r="KCR98" s="2049"/>
      <c r="KCS98" s="2049"/>
      <c r="KCT98" s="2049"/>
      <c r="KCU98" s="2049"/>
      <c r="KCV98" s="2049"/>
      <c r="KCW98" s="2049"/>
      <c r="KCX98" s="2049"/>
      <c r="KCY98" s="2049"/>
      <c r="KCZ98" s="2049"/>
      <c r="KDA98" s="2049"/>
      <c r="KDB98" s="2049"/>
      <c r="KDC98" s="2049"/>
      <c r="KDD98" s="2049"/>
      <c r="KDE98" s="2049"/>
      <c r="KDF98" s="2049"/>
      <c r="KDG98" s="2049"/>
      <c r="KDH98" s="2049"/>
      <c r="KDI98" s="2049"/>
      <c r="KDJ98" s="2049"/>
      <c r="KDK98" s="2049"/>
      <c r="KDL98" s="2049"/>
      <c r="KDM98" s="2049"/>
      <c r="KDN98" s="2049"/>
      <c r="KDO98" s="2049"/>
      <c r="KDP98" s="2049"/>
      <c r="KDQ98" s="2049"/>
      <c r="KDR98" s="2049"/>
      <c r="KDS98" s="2049"/>
      <c r="KDT98" s="2049"/>
      <c r="KDU98" s="2049"/>
      <c r="KDV98" s="2049"/>
      <c r="KDW98" s="2049"/>
      <c r="KDX98" s="2049"/>
      <c r="KDY98" s="2049"/>
      <c r="KDZ98" s="2049"/>
      <c r="KEA98" s="2049"/>
      <c r="KEB98" s="2049"/>
      <c r="KEC98" s="2049"/>
      <c r="KED98" s="2049"/>
      <c r="KEE98" s="2049"/>
      <c r="KEF98" s="2049"/>
      <c r="KEG98" s="2049"/>
      <c r="KEH98" s="2049"/>
      <c r="KEI98" s="2049"/>
      <c r="KEJ98" s="2049"/>
      <c r="KEK98" s="2049"/>
      <c r="KEL98" s="2049"/>
      <c r="KEM98" s="2049"/>
      <c r="KEN98" s="2049"/>
      <c r="KEO98" s="2049"/>
      <c r="KEP98" s="2049"/>
      <c r="KEQ98" s="2049"/>
      <c r="KER98" s="2049"/>
      <c r="KES98" s="2049"/>
      <c r="KET98" s="2049"/>
      <c r="KEU98" s="2049"/>
      <c r="KEV98" s="2049"/>
      <c r="KEW98" s="2049"/>
      <c r="KEX98" s="2049"/>
      <c r="KEY98" s="2049"/>
      <c r="KEZ98" s="2049"/>
      <c r="KFA98" s="2049"/>
      <c r="KFB98" s="2049"/>
      <c r="KFC98" s="2049"/>
      <c r="KFD98" s="2049"/>
      <c r="KFE98" s="2049"/>
      <c r="KFF98" s="2049"/>
      <c r="KFG98" s="2049"/>
      <c r="KFH98" s="2049"/>
      <c r="KFI98" s="2049"/>
      <c r="KFJ98" s="2049"/>
      <c r="KFK98" s="2049"/>
      <c r="KFL98" s="2049"/>
      <c r="KFM98" s="2049"/>
      <c r="KFN98" s="2049"/>
      <c r="KFO98" s="2049"/>
      <c r="KFP98" s="2049"/>
      <c r="KFQ98" s="2049"/>
      <c r="KFR98" s="2049"/>
      <c r="KFS98" s="2049"/>
      <c r="KFT98" s="2049"/>
      <c r="KFU98" s="2049"/>
      <c r="KFV98" s="2049"/>
      <c r="KFW98" s="2049"/>
      <c r="KFX98" s="2049"/>
      <c r="KFY98" s="2049"/>
      <c r="KFZ98" s="2049"/>
      <c r="KGA98" s="2049"/>
      <c r="KGB98" s="2049"/>
      <c r="KGC98" s="2049"/>
      <c r="KGD98" s="2049"/>
      <c r="KGE98" s="2049"/>
      <c r="KGF98" s="2049"/>
      <c r="KGG98" s="2049"/>
      <c r="KGH98" s="2049"/>
      <c r="KGI98" s="2049"/>
      <c r="KGJ98" s="2049"/>
      <c r="KGK98" s="2049"/>
      <c r="KGL98" s="2049"/>
      <c r="KGM98" s="2049"/>
      <c r="KGN98" s="2049"/>
      <c r="KGO98" s="2049"/>
      <c r="KGP98" s="2049"/>
      <c r="KGQ98" s="2049"/>
      <c r="KGR98" s="2049"/>
      <c r="KGS98" s="2049"/>
      <c r="KGT98" s="2049"/>
      <c r="KGU98" s="2049"/>
      <c r="KGV98" s="2049"/>
      <c r="KGW98" s="2049"/>
      <c r="KGX98" s="2049"/>
      <c r="KGY98" s="2049"/>
      <c r="KGZ98" s="2049"/>
      <c r="KHA98" s="2049"/>
      <c r="KHB98" s="2049"/>
      <c r="KHC98" s="2049"/>
      <c r="KHD98" s="2049"/>
      <c r="KHE98" s="2049"/>
      <c r="KHF98" s="2049"/>
      <c r="KHG98" s="2049"/>
      <c r="KHH98" s="2049"/>
      <c r="KHI98" s="2049"/>
      <c r="KHJ98" s="2049"/>
      <c r="KHK98" s="2049"/>
      <c r="KHL98" s="2049"/>
      <c r="KHM98" s="2049"/>
      <c r="KHN98" s="2049"/>
      <c r="KHO98" s="2049"/>
      <c r="KHP98" s="2049"/>
      <c r="KHQ98" s="2049"/>
      <c r="KHR98" s="2049"/>
      <c r="KHS98" s="2049"/>
      <c r="KHT98" s="2049"/>
      <c r="KHU98" s="2049"/>
      <c r="KHV98" s="2049"/>
      <c r="KHW98" s="2049"/>
      <c r="KHX98" s="2049"/>
      <c r="KHY98" s="2049"/>
      <c r="KHZ98" s="2049"/>
      <c r="KIA98" s="2049"/>
      <c r="KIB98" s="2049"/>
      <c r="KIC98" s="2049"/>
      <c r="KID98" s="2049"/>
      <c r="KIE98" s="2049"/>
      <c r="KIF98" s="2049"/>
      <c r="KIG98" s="2049"/>
      <c r="KIH98" s="2049"/>
      <c r="KII98" s="2049"/>
      <c r="KIJ98" s="2049"/>
      <c r="KIK98" s="2049"/>
      <c r="KIL98" s="2049"/>
      <c r="KIM98" s="2049"/>
      <c r="KIN98" s="2049"/>
      <c r="KIO98" s="2049"/>
      <c r="KIP98" s="2049"/>
      <c r="KIQ98" s="2049"/>
      <c r="KIR98" s="2049"/>
      <c r="KIS98" s="2049"/>
      <c r="KIT98" s="2049"/>
      <c r="KIU98" s="2049"/>
      <c r="KIV98" s="2049"/>
      <c r="KIW98" s="2049"/>
      <c r="KIX98" s="2049"/>
      <c r="KIY98" s="2049"/>
      <c r="KIZ98" s="2049"/>
      <c r="KJA98" s="2049"/>
      <c r="KJB98" s="2049"/>
      <c r="KJC98" s="2049"/>
      <c r="KJD98" s="2049"/>
      <c r="KJE98" s="2049"/>
      <c r="KJF98" s="2049"/>
      <c r="KJG98" s="2049"/>
      <c r="KJH98" s="2049"/>
      <c r="KJI98" s="2049"/>
      <c r="KJJ98" s="2049"/>
      <c r="KJK98" s="2049"/>
      <c r="KJL98" s="2049"/>
      <c r="KJM98" s="2049"/>
      <c r="KJN98" s="2049"/>
      <c r="KJO98" s="2049"/>
      <c r="KJP98" s="2049"/>
      <c r="KJQ98" s="2049"/>
      <c r="KJR98" s="2049"/>
      <c r="KJS98" s="2049"/>
      <c r="KJT98" s="2049"/>
      <c r="KJU98" s="2049"/>
      <c r="KJV98" s="2049"/>
      <c r="KJW98" s="2049"/>
      <c r="KJX98" s="2049"/>
      <c r="KJY98" s="2049"/>
      <c r="KJZ98" s="2049"/>
      <c r="KKA98" s="2049"/>
      <c r="KKB98" s="2049"/>
      <c r="KKC98" s="2049"/>
      <c r="KKD98" s="2049"/>
      <c r="KKE98" s="2049"/>
      <c r="KKF98" s="2049"/>
      <c r="KKG98" s="2049"/>
      <c r="KKH98" s="2049"/>
      <c r="KKI98" s="2049"/>
      <c r="KKJ98" s="2049"/>
      <c r="KKK98" s="2049"/>
      <c r="KKL98" s="2049"/>
      <c r="KKM98" s="2049"/>
      <c r="KKN98" s="2049"/>
      <c r="KKO98" s="2049"/>
      <c r="KKP98" s="2049"/>
      <c r="KKQ98" s="2049"/>
      <c r="KKR98" s="2049"/>
      <c r="KKS98" s="2049"/>
      <c r="KKT98" s="2049"/>
      <c r="KKU98" s="2049"/>
      <c r="KKV98" s="2049"/>
      <c r="KKW98" s="2049"/>
      <c r="KKX98" s="2049"/>
      <c r="KKY98" s="2049"/>
      <c r="KKZ98" s="2049"/>
      <c r="KLA98" s="2049"/>
      <c r="KLB98" s="2049"/>
      <c r="KLC98" s="2049"/>
      <c r="KLD98" s="2049"/>
      <c r="KLE98" s="2049"/>
      <c r="KLF98" s="2049"/>
      <c r="KLG98" s="2049"/>
      <c r="KLH98" s="2049"/>
      <c r="KLI98" s="2049"/>
      <c r="KLJ98" s="2049"/>
      <c r="KLK98" s="2049"/>
      <c r="KLL98" s="2049"/>
      <c r="KLM98" s="2049"/>
      <c r="KLN98" s="2049"/>
      <c r="KLO98" s="2049"/>
      <c r="KLP98" s="2049"/>
      <c r="KLQ98" s="2049"/>
      <c r="KLR98" s="2049"/>
      <c r="KLS98" s="2049"/>
      <c r="KLT98" s="2049"/>
      <c r="KLU98" s="2049"/>
      <c r="KLV98" s="2049"/>
      <c r="KLW98" s="2049"/>
      <c r="KLX98" s="2049"/>
      <c r="KLY98" s="2049"/>
      <c r="KLZ98" s="2049"/>
      <c r="KMA98" s="2049"/>
      <c r="KMB98" s="2049"/>
      <c r="KMC98" s="2049"/>
      <c r="KMD98" s="2049"/>
      <c r="KME98" s="2049"/>
      <c r="KMF98" s="2049"/>
      <c r="KMG98" s="2049"/>
      <c r="KMH98" s="2049"/>
      <c r="KMI98" s="2049"/>
      <c r="KMJ98" s="2049"/>
      <c r="KMK98" s="2049"/>
      <c r="KML98" s="2049"/>
      <c r="KMM98" s="2049"/>
      <c r="KMN98" s="2049"/>
      <c r="KMO98" s="2049"/>
      <c r="KMP98" s="2049"/>
      <c r="KMQ98" s="2049"/>
      <c r="KMR98" s="2049"/>
      <c r="KMS98" s="2049"/>
      <c r="KMT98" s="2049"/>
      <c r="KMU98" s="2049"/>
      <c r="KMV98" s="2049"/>
      <c r="KMW98" s="2049"/>
      <c r="KMX98" s="2049"/>
      <c r="KMY98" s="2049"/>
      <c r="KMZ98" s="2049"/>
      <c r="KNA98" s="2049"/>
      <c r="KNB98" s="2049"/>
      <c r="KNC98" s="2049"/>
      <c r="KND98" s="2049"/>
      <c r="KNE98" s="2049"/>
      <c r="KNF98" s="2049"/>
      <c r="KNG98" s="2049"/>
      <c r="KNH98" s="2049"/>
      <c r="KNI98" s="2049"/>
      <c r="KNJ98" s="2049"/>
      <c r="KNK98" s="2049"/>
      <c r="KNL98" s="2049"/>
      <c r="KNM98" s="2049"/>
      <c r="KNN98" s="2049"/>
      <c r="KNO98" s="2049"/>
      <c r="KNP98" s="2049"/>
      <c r="KNQ98" s="2049"/>
      <c r="KNR98" s="2049"/>
      <c r="KNS98" s="2049"/>
      <c r="KNT98" s="2049"/>
      <c r="KNU98" s="2049"/>
      <c r="KNV98" s="2049"/>
      <c r="KNW98" s="2049"/>
      <c r="KNX98" s="2049"/>
      <c r="KNY98" s="2049"/>
      <c r="KNZ98" s="2049"/>
      <c r="KOA98" s="2049"/>
      <c r="KOB98" s="2049"/>
      <c r="KOC98" s="2049"/>
      <c r="KOD98" s="2049"/>
      <c r="KOE98" s="2049"/>
      <c r="KOF98" s="2049"/>
      <c r="KOG98" s="2049"/>
      <c r="KOH98" s="2049"/>
      <c r="KOI98" s="2049"/>
      <c r="KOJ98" s="2049"/>
      <c r="KOK98" s="2049"/>
      <c r="KOL98" s="2049"/>
      <c r="KOM98" s="2049"/>
      <c r="KON98" s="2049"/>
      <c r="KOO98" s="2049"/>
      <c r="KOP98" s="2049"/>
      <c r="KOQ98" s="2049"/>
      <c r="KOR98" s="2049"/>
      <c r="KOS98" s="2049"/>
      <c r="KOT98" s="2049"/>
      <c r="KOU98" s="2049"/>
      <c r="KOV98" s="2049"/>
      <c r="KOW98" s="2049"/>
      <c r="KOX98" s="2049"/>
      <c r="KOY98" s="2049"/>
      <c r="KOZ98" s="2049"/>
      <c r="KPA98" s="2049"/>
      <c r="KPB98" s="2049"/>
      <c r="KPC98" s="2049"/>
      <c r="KPD98" s="2049"/>
      <c r="KPE98" s="2049"/>
      <c r="KPF98" s="2049"/>
      <c r="KPG98" s="2049"/>
      <c r="KPH98" s="2049"/>
      <c r="KPI98" s="2049"/>
      <c r="KPJ98" s="2049"/>
      <c r="KPK98" s="2049"/>
      <c r="KPL98" s="2049"/>
      <c r="KPM98" s="2049"/>
      <c r="KPN98" s="2049"/>
      <c r="KPO98" s="2049"/>
      <c r="KPP98" s="2049"/>
      <c r="KPQ98" s="2049"/>
      <c r="KPR98" s="2049"/>
      <c r="KPS98" s="2049"/>
      <c r="KPT98" s="2049"/>
      <c r="KPU98" s="2049"/>
      <c r="KPV98" s="2049"/>
      <c r="KPW98" s="2049"/>
      <c r="KPX98" s="2049"/>
      <c r="KPY98" s="2049"/>
      <c r="KPZ98" s="2049"/>
      <c r="KQA98" s="2049"/>
      <c r="KQB98" s="2049"/>
      <c r="KQC98" s="2049"/>
      <c r="KQD98" s="2049"/>
      <c r="KQE98" s="2049"/>
      <c r="KQF98" s="2049"/>
      <c r="KQG98" s="2049"/>
      <c r="KQH98" s="2049"/>
      <c r="KQI98" s="2049"/>
      <c r="KQJ98" s="2049"/>
      <c r="KQK98" s="2049"/>
      <c r="KQL98" s="2049"/>
      <c r="KQM98" s="2049"/>
      <c r="KQN98" s="2049"/>
      <c r="KQO98" s="2049"/>
      <c r="KQP98" s="2049"/>
      <c r="KQQ98" s="2049"/>
      <c r="KQR98" s="2049"/>
      <c r="KQS98" s="2049"/>
      <c r="KQT98" s="2049"/>
      <c r="KQU98" s="2049"/>
      <c r="KQV98" s="2049"/>
      <c r="KQW98" s="2049"/>
      <c r="KQX98" s="2049"/>
      <c r="KQY98" s="2049"/>
      <c r="KQZ98" s="2049"/>
      <c r="KRA98" s="2049"/>
      <c r="KRB98" s="2049"/>
      <c r="KRC98" s="2049"/>
      <c r="KRD98" s="2049"/>
      <c r="KRE98" s="2049"/>
      <c r="KRF98" s="2049"/>
      <c r="KRG98" s="2049"/>
      <c r="KRH98" s="2049"/>
      <c r="KRI98" s="2049"/>
      <c r="KRJ98" s="2049"/>
      <c r="KRK98" s="2049"/>
      <c r="KRL98" s="2049"/>
      <c r="KRM98" s="2049"/>
      <c r="KRN98" s="2049"/>
      <c r="KRO98" s="2049"/>
      <c r="KRP98" s="2049"/>
      <c r="KRQ98" s="2049"/>
      <c r="KRR98" s="2049"/>
      <c r="KRS98" s="2049"/>
      <c r="KRT98" s="2049"/>
      <c r="KRU98" s="2049"/>
      <c r="KRV98" s="2049"/>
      <c r="KRW98" s="2049"/>
      <c r="KRX98" s="2049"/>
      <c r="KRY98" s="2049"/>
      <c r="KRZ98" s="2049"/>
      <c r="KSA98" s="2049"/>
      <c r="KSB98" s="2049"/>
      <c r="KSC98" s="2049"/>
      <c r="KSD98" s="2049"/>
      <c r="KSE98" s="2049"/>
      <c r="KSF98" s="2049"/>
      <c r="KSG98" s="2049"/>
      <c r="KSH98" s="2049"/>
      <c r="KSI98" s="2049"/>
      <c r="KSJ98" s="2049"/>
      <c r="KSK98" s="2049"/>
      <c r="KSL98" s="2049"/>
      <c r="KSM98" s="2049"/>
      <c r="KSN98" s="2049"/>
      <c r="KSO98" s="2049"/>
      <c r="KSP98" s="2049"/>
      <c r="KSQ98" s="2049"/>
      <c r="KSR98" s="2049"/>
      <c r="KSS98" s="2049"/>
      <c r="KST98" s="2049"/>
      <c r="KSU98" s="2049"/>
      <c r="KSV98" s="2049"/>
      <c r="KSW98" s="2049"/>
      <c r="KSX98" s="2049"/>
      <c r="KSY98" s="2049"/>
      <c r="KSZ98" s="2049"/>
      <c r="KTA98" s="2049"/>
      <c r="KTB98" s="2049"/>
      <c r="KTC98" s="2049"/>
      <c r="KTD98" s="2049"/>
      <c r="KTE98" s="2049"/>
      <c r="KTF98" s="2049"/>
      <c r="KTG98" s="2049"/>
      <c r="KTH98" s="2049"/>
      <c r="KTI98" s="2049"/>
      <c r="KTJ98" s="2049"/>
      <c r="KTK98" s="2049"/>
      <c r="KTL98" s="2049"/>
      <c r="KTM98" s="2049"/>
      <c r="KTN98" s="2049"/>
      <c r="KTO98" s="2049"/>
      <c r="KTP98" s="2049"/>
      <c r="KTQ98" s="2049"/>
      <c r="KTR98" s="2049"/>
      <c r="KTS98" s="2049"/>
      <c r="KTT98" s="2049"/>
      <c r="KTU98" s="2049"/>
      <c r="KTV98" s="2049"/>
      <c r="KTW98" s="2049"/>
      <c r="KTX98" s="2049"/>
      <c r="KTY98" s="2049"/>
      <c r="KTZ98" s="2049"/>
      <c r="KUA98" s="2049"/>
      <c r="KUB98" s="2049"/>
      <c r="KUC98" s="2049"/>
      <c r="KUD98" s="2049"/>
      <c r="KUE98" s="2049"/>
      <c r="KUF98" s="2049"/>
      <c r="KUG98" s="2049"/>
      <c r="KUH98" s="2049"/>
      <c r="KUI98" s="2049"/>
      <c r="KUJ98" s="2049"/>
      <c r="KUK98" s="2049"/>
      <c r="KUL98" s="2049"/>
      <c r="KUM98" s="2049"/>
      <c r="KUN98" s="2049"/>
      <c r="KUO98" s="2049"/>
      <c r="KUP98" s="2049"/>
      <c r="KUQ98" s="2049"/>
      <c r="KUR98" s="2049"/>
      <c r="KUS98" s="2049"/>
      <c r="KUT98" s="2049"/>
      <c r="KUU98" s="2049"/>
      <c r="KUV98" s="2049"/>
      <c r="KUW98" s="2049"/>
      <c r="KUX98" s="2049"/>
      <c r="KUY98" s="2049"/>
      <c r="KUZ98" s="2049"/>
      <c r="KVA98" s="2049"/>
      <c r="KVB98" s="2049"/>
      <c r="KVC98" s="2049"/>
      <c r="KVD98" s="2049"/>
      <c r="KVE98" s="2049"/>
      <c r="KVF98" s="2049"/>
      <c r="KVG98" s="2049"/>
      <c r="KVH98" s="2049"/>
      <c r="KVI98" s="2049"/>
      <c r="KVJ98" s="2049"/>
      <c r="KVK98" s="2049"/>
      <c r="KVL98" s="2049"/>
      <c r="KVM98" s="2049"/>
      <c r="KVN98" s="2049"/>
      <c r="KVO98" s="2049"/>
      <c r="KVP98" s="2049"/>
      <c r="KVQ98" s="2049"/>
      <c r="KVR98" s="2049"/>
      <c r="KVS98" s="2049"/>
      <c r="KVT98" s="2049"/>
      <c r="KVU98" s="2049"/>
      <c r="KVV98" s="2049"/>
      <c r="KVW98" s="2049"/>
      <c r="KVX98" s="2049"/>
      <c r="KVY98" s="2049"/>
      <c r="KVZ98" s="2049"/>
      <c r="KWA98" s="2049"/>
      <c r="KWB98" s="2049"/>
      <c r="KWC98" s="2049"/>
      <c r="KWD98" s="2049"/>
      <c r="KWE98" s="2049"/>
      <c r="KWF98" s="2049"/>
      <c r="KWG98" s="2049"/>
      <c r="KWH98" s="2049"/>
      <c r="KWI98" s="2049"/>
      <c r="KWJ98" s="2049"/>
      <c r="KWK98" s="2049"/>
      <c r="KWL98" s="2049"/>
      <c r="KWM98" s="2049"/>
      <c r="KWN98" s="2049"/>
      <c r="KWO98" s="2049"/>
      <c r="KWP98" s="2049"/>
      <c r="KWQ98" s="2049"/>
      <c r="KWR98" s="2049"/>
      <c r="KWS98" s="2049"/>
      <c r="KWT98" s="2049"/>
      <c r="KWU98" s="2049"/>
      <c r="KWV98" s="2049"/>
      <c r="KWW98" s="2049"/>
      <c r="KWX98" s="2049"/>
      <c r="KWY98" s="2049"/>
      <c r="KWZ98" s="2049"/>
      <c r="KXA98" s="2049"/>
      <c r="KXB98" s="2049"/>
      <c r="KXC98" s="2049"/>
      <c r="KXD98" s="2049"/>
      <c r="KXE98" s="2049"/>
      <c r="KXF98" s="2049"/>
      <c r="KXG98" s="2049"/>
      <c r="KXH98" s="2049"/>
      <c r="KXI98" s="2049"/>
      <c r="KXJ98" s="2049"/>
      <c r="KXK98" s="2049"/>
      <c r="KXL98" s="2049"/>
      <c r="KXM98" s="2049"/>
      <c r="KXN98" s="2049"/>
      <c r="KXO98" s="2049"/>
      <c r="KXP98" s="2049"/>
      <c r="KXQ98" s="2049"/>
      <c r="KXR98" s="2049"/>
      <c r="KXS98" s="2049"/>
      <c r="KXT98" s="2049"/>
      <c r="KXU98" s="2049"/>
      <c r="KXV98" s="2049"/>
      <c r="KXW98" s="2049"/>
      <c r="KXX98" s="2049"/>
      <c r="KXY98" s="2049"/>
      <c r="KXZ98" s="2049"/>
      <c r="KYA98" s="2049"/>
      <c r="KYB98" s="2049"/>
      <c r="KYC98" s="2049"/>
      <c r="KYD98" s="2049"/>
      <c r="KYE98" s="2049"/>
      <c r="KYF98" s="2049"/>
      <c r="KYG98" s="2049"/>
      <c r="KYH98" s="2049"/>
      <c r="KYI98" s="2049"/>
      <c r="KYJ98" s="2049"/>
      <c r="KYK98" s="2049"/>
      <c r="KYL98" s="2049"/>
      <c r="KYM98" s="2049"/>
      <c r="KYN98" s="2049"/>
      <c r="KYO98" s="2049"/>
      <c r="KYP98" s="2049"/>
      <c r="KYQ98" s="2049"/>
      <c r="KYR98" s="2049"/>
      <c r="KYS98" s="2049"/>
      <c r="KYT98" s="2049"/>
      <c r="KYU98" s="2049"/>
      <c r="KYV98" s="2049"/>
      <c r="KYW98" s="2049"/>
      <c r="KYX98" s="2049"/>
      <c r="KYY98" s="2049"/>
      <c r="KYZ98" s="2049"/>
      <c r="KZA98" s="2049"/>
      <c r="KZB98" s="2049"/>
      <c r="KZC98" s="2049"/>
      <c r="KZD98" s="2049"/>
      <c r="KZE98" s="2049"/>
      <c r="KZF98" s="2049"/>
      <c r="KZG98" s="2049"/>
      <c r="KZH98" s="2049"/>
      <c r="KZI98" s="2049"/>
      <c r="KZJ98" s="2049"/>
      <c r="KZK98" s="2049"/>
      <c r="KZL98" s="2049"/>
      <c r="KZM98" s="2049"/>
      <c r="KZN98" s="2049"/>
      <c r="KZO98" s="2049"/>
      <c r="KZP98" s="2049"/>
      <c r="KZQ98" s="2049"/>
      <c r="KZR98" s="2049"/>
      <c r="KZS98" s="2049"/>
      <c r="KZT98" s="2049"/>
      <c r="KZU98" s="2049"/>
      <c r="KZV98" s="2049"/>
      <c r="KZW98" s="2049"/>
      <c r="KZX98" s="2049"/>
      <c r="KZY98" s="2049"/>
      <c r="KZZ98" s="2049"/>
      <c r="LAA98" s="2049"/>
      <c r="LAB98" s="2049"/>
      <c r="LAC98" s="2049"/>
      <c r="LAD98" s="2049"/>
      <c r="LAE98" s="2049"/>
      <c r="LAF98" s="2049"/>
      <c r="LAG98" s="2049"/>
      <c r="LAH98" s="2049"/>
      <c r="LAI98" s="2049"/>
      <c r="LAJ98" s="2049"/>
      <c r="LAK98" s="2049"/>
      <c r="LAL98" s="2049"/>
      <c r="LAM98" s="2049"/>
      <c r="LAN98" s="2049"/>
      <c r="LAO98" s="2049"/>
      <c r="LAP98" s="2049"/>
      <c r="LAQ98" s="2049"/>
      <c r="LAR98" s="2049"/>
      <c r="LAS98" s="2049"/>
      <c r="LAT98" s="2049"/>
      <c r="LAU98" s="2049"/>
      <c r="LAV98" s="2049"/>
      <c r="LAW98" s="2049"/>
      <c r="LAX98" s="2049"/>
      <c r="LAY98" s="2049"/>
      <c r="LAZ98" s="2049"/>
      <c r="LBA98" s="2049"/>
      <c r="LBB98" s="2049"/>
      <c r="LBC98" s="2049"/>
      <c r="LBD98" s="2049"/>
      <c r="LBE98" s="2049"/>
      <c r="LBF98" s="2049"/>
      <c r="LBG98" s="2049"/>
      <c r="LBH98" s="2049"/>
      <c r="LBI98" s="2049"/>
      <c r="LBJ98" s="2049"/>
      <c r="LBK98" s="2049"/>
      <c r="LBL98" s="2049"/>
      <c r="LBM98" s="2049"/>
      <c r="LBN98" s="2049"/>
      <c r="LBO98" s="2049"/>
      <c r="LBP98" s="2049"/>
      <c r="LBQ98" s="2049"/>
      <c r="LBR98" s="2049"/>
      <c r="LBS98" s="2049"/>
      <c r="LBT98" s="2049"/>
      <c r="LBU98" s="2049"/>
      <c r="LBV98" s="2049"/>
      <c r="LBW98" s="2049"/>
      <c r="LBX98" s="2049"/>
      <c r="LBY98" s="2049"/>
      <c r="LBZ98" s="2049"/>
      <c r="LCA98" s="2049"/>
      <c r="LCB98" s="2049"/>
      <c r="LCC98" s="2049"/>
      <c r="LCD98" s="2049"/>
      <c r="LCE98" s="2049"/>
      <c r="LCF98" s="2049"/>
      <c r="LCG98" s="2049"/>
      <c r="LCH98" s="2049"/>
      <c r="LCI98" s="2049"/>
      <c r="LCJ98" s="2049"/>
      <c r="LCK98" s="2049"/>
      <c r="LCL98" s="2049"/>
      <c r="LCM98" s="2049"/>
      <c r="LCN98" s="2049"/>
      <c r="LCO98" s="2049"/>
      <c r="LCP98" s="2049"/>
      <c r="LCQ98" s="2049"/>
      <c r="LCR98" s="2049"/>
      <c r="LCS98" s="2049"/>
      <c r="LCT98" s="2049"/>
      <c r="LCU98" s="2049"/>
      <c r="LCV98" s="2049"/>
      <c r="LCW98" s="2049"/>
      <c r="LCX98" s="2049"/>
      <c r="LCY98" s="2049"/>
      <c r="LCZ98" s="2049"/>
      <c r="LDA98" s="2049"/>
      <c r="LDB98" s="2049"/>
      <c r="LDC98" s="2049"/>
      <c r="LDD98" s="2049"/>
      <c r="LDE98" s="2049"/>
      <c r="LDF98" s="2049"/>
      <c r="LDG98" s="2049"/>
      <c r="LDH98" s="2049"/>
      <c r="LDI98" s="2049"/>
      <c r="LDJ98" s="2049"/>
      <c r="LDK98" s="2049"/>
      <c r="LDL98" s="2049"/>
      <c r="LDM98" s="2049"/>
      <c r="LDN98" s="2049"/>
      <c r="LDO98" s="2049"/>
      <c r="LDP98" s="2049"/>
      <c r="LDQ98" s="2049"/>
      <c r="LDR98" s="2049"/>
      <c r="LDS98" s="2049"/>
      <c r="LDT98" s="2049"/>
      <c r="LDU98" s="2049"/>
      <c r="LDV98" s="2049"/>
      <c r="LDW98" s="2049"/>
      <c r="LDX98" s="2049"/>
      <c r="LDY98" s="2049"/>
      <c r="LDZ98" s="2049"/>
      <c r="LEA98" s="2049"/>
      <c r="LEB98" s="2049"/>
      <c r="LEC98" s="2049"/>
      <c r="LED98" s="2049"/>
      <c r="LEE98" s="2049"/>
      <c r="LEF98" s="2049"/>
      <c r="LEG98" s="2049"/>
      <c r="LEH98" s="2049"/>
      <c r="LEI98" s="2049"/>
      <c r="LEJ98" s="2049"/>
      <c r="LEK98" s="2049"/>
      <c r="LEL98" s="2049"/>
      <c r="LEM98" s="2049"/>
      <c r="LEN98" s="2049"/>
      <c r="LEO98" s="2049"/>
      <c r="LEP98" s="2049"/>
      <c r="LEQ98" s="2049"/>
      <c r="LER98" s="2049"/>
      <c r="LES98" s="2049"/>
      <c r="LET98" s="2049"/>
      <c r="LEU98" s="2049"/>
      <c r="LEV98" s="2049"/>
      <c r="LEW98" s="2049"/>
      <c r="LEX98" s="2049"/>
      <c r="LEY98" s="2049"/>
      <c r="LEZ98" s="2049"/>
      <c r="LFA98" s="2049"/>
      <c r="LFB98" s="2049"/>
      <c r="LFC98" s="2049"/>
      <c r="LFD98" s="2049"/>
      <c r="LFE98" s="2049"/>
      <c r="LFF98" s="2049"/>
      <c r="LFG98" s="2049"/>
      <c r="LFH98" s="2049"/>
      <c r="LFI98" s="2049"/>
      <c r="LFJ98" s="2049"/>
      <c r="LFK98" s="2049"/>
      <c r="LFL98" s="2049"/>
      <c r="LFM98" s="2049"/>
      <c r="LFN98" s="2049"/>
      <c r="LFO98" s="2049"/>
      <c r="LFP98" s="2049"/>
      <c r="LFQ98" s="2049"/>
      <c r="LFR98" s="2049"/>
      <c r="LFS98" s="2049"/>
      <c r="LFT98" s="2049"/>
      <c r="LFU98" s="2049"/>
      <c r="LFV98" s="2049"/>
      <c r="LFW98" s="2049"/>
      <c r="LFX98" s="2049"/>
      <c r="LFY98" s="2049"/>
      <c r="LFZ98" s="2049"/>
      <c r="LGA98" s="2049"/>
      <c r="LGB98" s="2049"/>
      <c r="LGC98" s="2049"/>
      <c r="LGD98" s="2049"/>
      <c r="LGE98" s="2049"/>
      <c r="LGF98" s="2049"/>
      <c r="LGG98" s="2049"/>
      <c r="LGH98" s="2049"/>
      <c r="LGI98" s="2049"/>
      <c r="LGJ98" s="2049"/>
      <c r="LGK98" s="2049"/>
      <c r="LGL98" s="2049"/>
      <c r="LGM98" s="2049"/>
      <c r="LGN98" s="2049"/>
      <c r="LGO98" s="2049"/>
      <c r="LGP98" s="2049"/>
      <c r="LGQ98" s="2049"/>
      <c r="LGR98" s="2049"/>
      <c r="LGS98" s="2049"/>
      <c r="LGT98" s="2049"/>
      <c r="LGU98" s="2049"/>
      <c r="LGV98" s="2049"/>
      <c r="LGW98" s="2049"/>
      <c r="LGX98" s="2049"/>
      <c r="LGY98" s="2049"/>
      <c r="LGZ98" s="2049"/>
      <c r="LHA98" s="2049"/>
      <c r="LHB98" s="2049"/>
      <c r="LHC98" s="2049"/>
      <c r="LHD98" s="2049"/>
      <c r="LHE98" s="2049"/>
      <c r="LHF98" s="2049"/>
      <c r="LHG98" s="2049"/>
      <c r="LHH98" s="2049"/>
      <c r="LHI98" s="2049"/>
      <c r="LHJ98" s="2049"/>
      <c r="LHK98" s="2049"/>
      <c r="LHL98" s="2049"/>
      <c r="LHM98" s="2049"/>
      <c r="LHN98" s="2049"/>
      <c r="LHO98" s="2049"/>
      <c r="LHP98" s="2049"/>
      <c r="LHQ98" s="2049"/>
      <c r="LHR98" s="2049"/>
      <c r="LHS98" s="2049"/>
      <c r="LHT98" s="2049"/>
      <c r="LHU98" s="2049"/>
      <c r="LHV98" s="2049"/>
      <c r="LHW98" s="2049"/>
      <c r="LHX98" s="2049"/>
      <c r="LHY98" s="2049"/>
      <c r="LHZ98" s="2049"/>
      <c r="LIA98" s="2049"/>
      <c r="LIB98" s="2049"/>
      <c r="LIC98" s="2049"/>
      <c r="LID98" s="2049"/>
      <c r="LIE98" s="2049"/>
      <c r="LIF98" s="2049"/>
      <c r="LIG98" s="2049"/>
      <c r="LIH98" s="2049"/>
      <c r="LII98" s="2049"/>
      <c r="LIJ98" s="2049"/>
      <c r="LIK98" s="2049"/>
      <c r="LIL98" s="2049"/>
      <c r="LIM98" s="2049"/>
      <c r="LIN98" s="2049"/>
      <c r="LIO98" s="2049"/>
      <c r="LIP98" s="2049"/>
      <c r="LIQ98" s="2049"/>
      <c r="LIR98" s="2049"/>
      <c r="LIS98" s="2049"/>
      <c r="LIT98" s="2049"/>
      <c r="LIU98" s="2049"/>
      <c r="LIV98" s="2049"/>
      <c r="LIW98" s="2049"/>
      <c r="LIX98" s="2049"/>
      <c r="LIY98" s="2049"/>
      <c r="LIZ98" s="2049"/>
      <c r="LJA98" s="2049"/>
      <c r="LJB98" s="2049"/>
      <c r="LJC98" s="2049"/>
      <c r="LJD98" s="2049"/>
      <c r="LJE98" s="2049"/>
      <c r="LJF98" s="2049"/>
      <c r="LJG98" s="2049"/>
      <c r="LJH98" s="2049"/>
      <c r="LJI98" s="2049"/>
      <c r="LJJ98" s="2049"/>
      <c r="LJK98" s="2049"/>
      <c r="LJL98" s="2049"/>
      <c r="LJM98" s="2049"/>
      <c r="LJN98" s="2049"/>
      <c r="LJO98" s="2049"/>
      <c r="LJP98" s="2049"/>
      <c r="LJQ98" s="2049"/>
      <c r="LJR98" s="2049"/>
      <c r="LJS98" s="2049"/>
      <c r="LJT98" s="2049"/>
      <c r="LJU98" s="2049"/>
      <c r="LJV98" s="2049"/>
      <c r="LJW98" s="2049"/>
      <c r="LJX98" s="2049"/>
      <c r="LJY98" s="2049"/>
      <c r="LJZ98" s="2049"/>
      <c r="LKA98" s="2049"/>
      <c r="LKB98" s="2049"/>
      <c r="LKC98" s="2049"/>
      <c r="LKD98" s="2049"/>
      <c r="LKE98" s="2049"/>
      <c r="LKF98" s="2049"/>
      <c r="LKG98" s="2049"/>
      <c r="LKH98" s="2049"/>
      <c r="LKI98" s="2049"/>
      <c r="LKJ98" s="2049"/>
      <c r="LKK98" s="2049"/>
      <c r="LKL98" s="2049"/>
      <c r="LKM98" s="2049"/>
      <c r="LKN98" s="2049"/>
      <c r="LKO98" s="2049"/>
      <c r="LKP98" s="2049"/>
      <c r="LKQ98" s="2049"/>
      <c r="LKR98" s="2049"/>
      <c r="LKS98" s="2049"/>
      <c r="LKT98" s="2049"/>
      <c r="LKU98" s="2049"/>
      <c r="LKV98" s="2049"/>
      <c r="LKW98" s="2049"/>
      <c r="LKX98" s="2049"/>
      <c r="LKY98" s="2049"/>
      <c r="LKZ98" s="2049"/>
      <c r="LLA98" s="2049"/>
      <c r="LLB98" s="2049"/>
      <c r="LLC98" s="2049"/>
      <c r="LLD98" s="2049"/>
      <c r="LLE98" s="2049"/>
      <c r="LLF98" s="2049"/>
      <c r="LLG98" s="2049"/>
      <c r="LLH98" s="2049"/>
      <c r="LLI98" s="2049"/>
      <c r="LLJ98" s="2049"/>
      <c r="LLK98" s="2049"/>
      <c r="LLL98" s="2049"/>
      <c r="LLM98" s="2049"/>
      <c r="LLN98" s="2049"/>
      <c r="LLO98" s="2049"/>
      <c r="LLP98" s="2049"/>
      <c r="LLQ98" s="2049"/>
      <c r="LLR98" s="2049"/>
      <c r="LLS98" s="2049"/>
      <c r="LLT98" s="2049"/>
      <c r="LLU98" s="2049"/>
      <c r="LLV98" s="2049"/>
      <c r="LLW98" s="2049"/>
      <c r="LLX98" s="2049"/>
      <c r="LLY98" s="2049"/>
      <c r="LLZ98" s="2049"/>
      <c r="LMA98" s="2049"/>
      <c r="LMB98" s="2049"/>
      <c r="LMC98" s="2049"/>
      <c r="LMD98" s="2049"/>
      <c r="LME98" s="2049"/>
      <c r="LMF98" s="2049"/>
      <c r="LMG98" s="2049"/>
      <c r="LMH98" s="2049"/>
      <c r="LMI98" s="2049"/>
      <c r="LMJ98" s="2049"/>
      <c r="LMK98" s="2049"/>
      <c r="LML98" s="2049"/>
      <c r="LMM98" s="2049"/>
      <c r="LMN98" s="2049"/>
      <c r="LMO98" s="2049"/>
      <c r="LMP98" s="2049"/>
      <c r="LMQ98" s="2049"/>
      <c r="LMR98" s="2049"/>
      <c r="LMS98" s="2049"/>
      <c r="LMT98" s="2049"/>
      <c r="LMU98" s="2049"/>
      <c r="LMV98" s="2049"/>
      <c r="LMW98" s="2049"/>
      <c r="LMX98" s="2049"/>
      <c r="LMY98" s="2049"/>
      <c r="LMZ98" s="2049"/>
      <c r="LNA98" s="2049"/>
      <c r="LNB98" s="2049"/>
      <c r="LNC98" s="2049"/>
      <c r="LND98" s="2049"/>
      <c r="LNE98" s="2049"/>
      <c r="LNF98" s="2049"/>
      <c r="LNG98" s="2049"/>
      <c r="LNH98" s="2049"/>
      <c r="LNI98" s="2049"/>
      <c r="LNJ98" s="2049"/>
      <c r="LNK98" s="2049"/>
      <c r="LNL98" s="2049"/>
      <c r="LNM98" s="2049"/>
      <c r="LNN98" s="2049"/>
      <c r="LNO98" s="2049"/>
      <c r="LNP98" s="2049"/>
      <c r="LNQ98" s="2049"/>
      <c r="LNR98" s="2049"/>
      <c r="LNS98" s="2049"/>
      <c r="LNT98" s="2049"/>
      <c r="LNU98" s="2049"/>
      <c r="LNV98" s="2049"/>
      <c r="LNW98" s="2049"/>
      <c r="LNX98" s="2049"/>
      <c r="LNY98" s="2049"/>
      <c r="LNZ98" s="2049"/>
      <c r="LOA98" s="2049"/>
      <c r="LOB98" s="2049"/>
      <c r="LOC98" s="2049"/>
      <c r="LOD98" s="2049"/>
      <c r="LOE98" s="2049"/>
      <c r="LOF98" s="2049"/>
      <c r="LOG98" s="2049"/>
      <c r="LOH98" s="2049"/>
      <c r="LOI98" s="2049"/>
      <c r="LOJ98" s="2049"/>
      <c r="LOK98" s="2049"/>
      <c r="LOL98" s="2049"/>
      <c r="LOM98" s="2049"/>
      <c r="LON98" s="2049"/>
      <c r="LOO98" s="2049"/>
      <c r="LOP98" s="2049"/>
      <c r="LOQ98" s="2049"/>
      <c r="LOR98" s="2049"/>
      <c r="LOS98" s="2049"/>
      <c r="LOT98" s="2049"/>
      <c r="LOU98" s="2049"/>
      <c r="LOV98" s="2049"/>
      <c r="LOW98" s="2049"/>
      <c r="LOX98" s="2049"/>
      <c r="LOY98" s="2049"/>
      <c r="LOZ98" s="2049"/>
      <c r="LPA98" s="2049"/>
      <c r="LPB98" s="2049"/>
      <c r="LPC98" s="2049"/>
      <c r="LPD98" s="2049"/>
      <c r="LPE98" s="2049"/>
      <c r="LPF98" s="2049"/>
      <c r="LPG98" s="2049"/>
      <c r="LPH98" s="2049"/>
      <c r="LPI98" s="2049"/>
      <c r="LPJ98" s="2049"/>
      <c r="LPK98" s="2049"/>
      <c r="LPL98" s="2049"/>
      <c r="LPM98" s="2049"/>
      <c r="LPN98" s="2049"/>
      <c r="LPO98" s="2049"/>
      <c r="LPP98" s="2049"/>
      <c r="LPQ98" s="2049"/>
      <c r="LPR98" s="2049"/>
      <c r="LPS98" s="2049"/>
      <c r="LPT98" s="2049"/>
      <c r="LPU98" s="2049"/>
      <c r="LPV98" s="2049"/>
      <c r="LPW98" s="2049"/>
      <c r="LPX98" s="2049"/>
      <c r="LPY98" s="2049"/>
      <c r="LPZ98" s="2049"/>
      <c r="LQA98" s="2049"/>
      <c r="LQB98" s="2049"/>
      <c r="LQC98" s="2049"/>
      <c r="LQD98" s="2049"/>
      <c r="LQE98" s="2049"/>
      <c r="LQF98" s="2049"/>
      <c r="LQG98" s="2049"/>
      <c r="LQH98" s="2049"/>
      <c r="LQI98" s="2049"/>
      <c r="LQJ98" s="2049"/>
      <c r="LQK98" s="2049"/>
      <c r="LQL98" s="2049"/>
      <c r="LQM98" s="2049"/>
      <c r="LQN98" s="2049"/>
      <c r="LQO98" s="2049"/>
      <c r="LQP98" s="2049"/>
      <c r="LQQ98" s="2049"/>
      <c r="LQR98" s="2049"/>
      <c r="LQS98" s="2049"/>
      <c r="LQT98" s="2049"/>
      <c r="LQU98" s="2049"/>
      <c r="LQV98" s="2049"/>
      <c r="LQW98" s="2049"/>
      <c r="LQX98" s="2049"/>
      <c r="LQY98" s="2049"/>
      <c r="LQZ98" s="2049"/>
      <c r="LRA98" s="2049"/>
      <c r="LRB98" s="2049"/>
      <c r="LRC98" s="2049"/>
      <c r="LRD98" s="2049"/>
      <c r="LRE98" s="2049"/>
      <c r="LRF98" s="2049"/>
      <c r="LRG98" s="2049"/>
      <c r="LRH98" s="2049"/>
      <c r="LRI98" s="2049"/>
      <c r="LRJ98" s="2049"/>
      <c r="LRK98" s="2049"/>
      <c r="LRL98" s="2049"/>
      <c r="LRM98" s="2049"/>
      <c r="LRN98" s="2049"/>
      <c r="LRO98" s="2049"/>
      <c r="LRP98" s="2049"/>
      <c r="LRQ98" s="2049"/>
      <c r="LRR98" s="2049"/>
      <c r="LRS98" s="2049"/>
      <c r="LRT98" s="2049"/>
      <c r="LRU98" s="2049"/>
      <c r="LRV98" s="2049"/>
      <c r="LRW98" s="2049"/>
      <c r="LRX98" s="2049"/>
      <c r="LRY98" s="2049"/>
      <c r="LRZ98" s="2049"/>
      <c r="LSA98" s="2049"/>
      <c r="LSB98" s="2049"/>
      <c r="LSC98" s="2049"/>
      <c r="LSD98" s="2049"/>
      <c r="LSE98" s="2049"/>
      <c r="LSF98" s="2049"/>
      <c r="LSG98" s="2049"/>
      <c r="LSH98" s="2049"/>
      <c r="LSI98" s="2049"/>
      <c r="LSJ98" s="2049"/>
      <c r="LSK98" s="2049"/>
      <c r="LSL98" s="2049"/>
      <c r="LSM98" s="2049"/>
      <c r="LSN98" s="2049"/>
      <c r="LSO98" s="2049"/>
      <c r="LSP98" s="2049"/>
      <c r="LSQ98" s="2049"/>
      <c r="LSR98" s="2049"/>
      <c r="LSS98" s="2049"/>
      <c r="LST98" s="2049"/>
      <c r="LSU98" s="2049"/>
      <c r="LSV98" s="2049"/>
      <c r="LSW98" s="2049"/>
      <c r="LSX98" s="2049"/>
      <c r="LSY98" s="2049"/>
      <c r="LSZ98" s="2049"/>
      <c r="LTA98" s="2049"/>
      <c r="LTB98" s="2049"/>
      <c r="LTC98" s="2049"/>
      <c r="LTD98" s="2049"/>
      <c r="LTE98" s="2049"/>
      <c r="LTF98" s="2049"/>
      <c r="LTG98" s="2049"/>
      <c r="LTH98" s="2049"/>
      <c r="LTI98" s="2049"/>
      <c r="LTJ98" s="2049"/>
      <c r="LTK98" s="2049"/>
      <c r="LTL98" s="2049"/>
      <c r="LTM98" s="2049"/>
      <c r="LTN98" s="2049"/>
      <c r="LTO98" s="2049"/>
      <c r="LTP98" s="2049"/>
      <c r="LTQ98" s="2049"/>
      <c r="LTR98" s="2049"/>
      <c r="LTS98" s="2049"/>
      <c r="LTT98" s="2049"/>
      <c r="LTU98" s="2049"/>
      <c r="LTV98" s="2049"/>
      <c r="LTW98" s="2049"/>
      <c r="LTX98" s="2049"/>
      <c r="LTY98" s="2049"/>
      <c r="LTZ98" s="2049"/>
      <c r="LUA98" s="2049"/>
      <c r="LUB98" s="2049"/>
      <c r="LUC98" s="2049"/>
      <c r="LUD98" s="2049"/>
      <c r="LUE98" s="2049"/>
      <c r="LUF98" s="2049"/>
      <c r="LUG98" s="2049"/>
      <c r="LUH98" s="2049"/>
      <c r="LUI98" s="2049"/>
      <c r="LUJ98" s="2049"/>
      <c r="LUK98" s="2049"/>
      <c r="LUL98" s="2049"/>
      <c r="LUM98" s="2049"/>
      <c r="LUN98" s="2049"/>
      <c r="LUO98" s="2049"/>
      <c r="LUP98" s="2049"/>
      <c r="LUQ98" s="2049"/>
      <c r="LUR98" s="2049"/>
      <c r="LUS98" s="2049"/>
      <c r="LUT98" s="2049"/>
      <c r="LUU98" s="2049"/>
      <c r="LUV98" s="2049"/>
      <c r="LUW98" s="2049"/>
      <c r="LUX98" s="2049"/>
      <c r="LUY98" s="2049"/>
      <c r="LUZ98" s="2049"/>
      <c r="LVA98" s="2049"/>
      <c r="LVB98" s="2049"/>
      <c r="LVC98" s="2049"/>
      <c r="LVD98" s="2049"/>
      <c r="LVE98" s="2049"/>
      <c r="LVF98" s="2049"/>
      <c r="LVG98" s="2049"/>
      <c r="LVH98" s="2049"/>
      <c r="LVI98" s="2049"/>
      <c r="LVJ98" s="2049"/>
      <c r="LVK98" s="2049"/>
      <c r="LVL98" s="2049"/>
      <c r="LVM98" s="2049"/>
      <c r="LVN98" s="2049"/>
      <c r="LVO98" s="2049"/>
      <c r="LVP98" s="2049"/>
      <c r="LVQ98" s="2049"/>
      <c r="LVR98" s="2049"/>
      <c r="LVS98" s="2049"/>
      <c r="LVT98" s="2049"/>
      <c r="LVU98" s="2049"/>
      <c r="LVV98" s="2049"/>
      <c r="LVW98" s="2049"/>
      <c r="LVX98" s="2049"/>
      <c r="LVY98" s="2049"/>
      <c r="LVZ98" s="2049"/>
      <c r="LWA98" s="2049"/>
      <c r="LWB98" s="2049"/>
      <c r="LWC98" s="2049"/>
      <c r="LWD98" s="2049"/>
      <c r="LWE98" s="2049"/>
      <c r="LWF98" s="2049"/>
      <c r="LWG98" s="2049"/>
      <c r="LWH98" s="2049"/>
      <c r="LWI98" s="2049"/>
      <c r="LWJ98" s="2049"/>
      <c r="LWK98" s="2049"/>
      <c r="LWL98" s="2049"/>
      <c r="LWM98" s="2049"/>
      <c r="LWN98" s="2049"/>
      <c r="LWO98" s="2049"/>
      <c r="LWP98" s="2049"/>
      <c r="LWQ98" s="2049"/>
      <c r="LWR98" s="2049"/>
      <c r="LWS98" s="2049"/>
      <c r="LWT98" s="2049"/>
      <c r="LWU98" s="2049"/>
      <c r="LWV98" s="2049"/>
      <c r="LWW98" s="2049"/>
      <c r="LWX98" s="2049"/>
      <c r="LWY98" s="2049"/>
      <c r="LWZ98" s="2049"/>
      <c r="LXA98" s="2049"/>
      <c r="LXB98" s="2049"/>
      <c r="LXC98" s="2049"/>
      <c r="LXD98" s="2049"/>
      <c r="LXE98" s="2049"/>
      <c r="LXF98" s="2049"/>
      <c r="LXG98" s="2049"/>
      <c r="LXH98" s="2049"/>
      <c r="LXI98" s="2049"/>
      <c r="LXJ98" s="2049"/>
      <c r="LXK98" s="2049"/>
      <c r="LXL98" s="2049"/>
      <c r="LXM98" s="2049"/>
      <c r="LXN98" s="2049"/>
      <c r="LXO98" s="2049"/>
      <c r="LXP98" s="2049"/>
      <c r="LXQ98" s="2049"/>
      <c r="LXR98" s="2049"/>
      <c r="LXS98" s="2049"/>
      <c r="LXT98" s="2049"/>
      <c r="LXU98" s="2049"/>
      <c r="LXV98" s="2049"/>
      <c r="LXW98" s="2049"/>
      <c r="LXX98" s="2049"/>
      <c r="LXY98" s="2049"/>
      <c r="LXZ98" s="2049"/>
      <c r="LYA98" s="2049"/>
      <c r="LYB98" s="2049"/>
      <c r="LYC98" s="2049"/>
      <c r="LYD98" s="2049"/>
      <c r="LYE98" s="2049"/>
      <c r="LYF98" s="2049"/>
      <c r="LYG98" s="2049"/>
      <c r="LYH98" s="2049"/>
      <c r="LYI98" s="2049"/>
      <c r="LYJ98" s="2049"/>
      <c r="LYK98" s="2049"/>
      <c r="LYL98" s="2049"/>
      <c r="LYM98" s="2049"/>
      <c r="LYN98" s="2049"/>
      <c r="LYO98" s="2049"/>
      <c r="LYP98" s="2049"/>
      <c r="LYQ98" s="2049"/>
      <c r="LYR98" s="2049"/>
      <c r="LYS98" s="2049"/>
      <c r="LYT98" s="2049"/>
      <c r="LYU98" s="2049"/>
      <c r="LYV98" s="2049"/>
      <c r="LYW98" s="2049"/>
      <c r="LYX98" s="2049"/>
      <c r="LYY98" s="2049"/>
      <c r="LYZ98" s="2049"/>
      <c r="LZA98" s="2049"/>
      <c r="LZB98" s="2049"/>
      <c r="LZC98" s="2049"/>
      <c r="LZD98" s="2049"/>
      <c r="LZE98" s="2049"/>
      <c r="LZF98" s="2049"/>
      <c r="LZG98" s="2049"/>
      <c r="LZH98" s="2049"/>
      <c r="LZI98" s="2049"/>
      <c r="LZJ98" s="2049"/>
      <c r="LZK98" s="2049"/>
      <c r="LZL98" s="2049"/>
      <c r="LZM98" s="2049"/>
      <c r="LZN98" s="2049"/>
      <c r="LZO98" s="2049"/>
      <c r="LZP98" s="2049"/>
      <c r="LZQ98" s="2049"/>
      <c r="LZR98" s="2049"/>
      <c r="LZS98" s="2049"/>
      <c r="LZT98" s="2049"/>
      <c r="LZU98" s="2049"/>
      <c r="LZV98" s="2049"/>
      <c r="LZW98" s="2049"/>
      <c r="LZX98" s="2049"/>
      <c r="LZY98" s="2049"/>
      <c r="LZZ98" s="2049"/>
      <c r="MAA98" s="2049"/>
      <c r="MAB98" s="2049"/>
      <c r="MAC98" s="2049"/>
      <c r="MAD98" s="2049"/>
      <c r="MAE98" s="2049"/>
      <c r="MAF98" s="2049"/>
      <c r="MAG98" s="2049"/>
      <c r="MAH98" s="2049"/>
      <c r="MAI98" s="2049"/>
      <c r="MAJ98" s="2049"/>
      <c r="MAK98" s="2049"/>
      <c r="MAL98" s="2049"/>
      <c r="MAM98" s="2049"/>
      <c r="MAN98" s="2049"/>
      <c r="MAO98" s="2049"/>
      <c r="MAP98" s="2049"/>
      <c r="MAQ98" s="2049"/>
      <c r="MAR98" s="2049"/>
      <c r="MAS98" s="2049"/>
      <c r="MAT98" s="2049"/>
      <c r="MAU98" s="2049"/>
      <c r="MAV98" s="2049"/>
      <c r="MAW98" s="2049"/>
      <c r="MAX98" s="2049"/>
      <c r="MAY98" s="2049"/>
      <c r="MAZ98" s="2049"/>
      <c r="MBA98" s="2049"/>
      <c r="MBB98" s="2049"/>
      <c r="MBC98" s="2049"/>
      <c r="MBD98" s="2049"/>
      <c r="MBE98" s="2049"/>
      <c r="MBF98" s="2049"/>
      <c r="MBG98" s="2049"/>
      <c r="MBH98" s="2049"/>
      <c r="MBI98" s="2049"/>
      <c r="MBJ98" s="2049"/>
      <c r="MBK98" s="2049"/>
      <c r="MBL98" s="2049"/>
      <c r="MBM98" s="2049"/>
      <c r="MBN98" s="2049"/>
      <c r="MBO98" s="2049"/>
      <c r="MBP98" s="2049"/>
      <c r="MBQ98" s="2049"/>
      <c r="MBR98" s="2049"/>
      <c r="MBS98" s="2049"/>
      <c r="MBT98" s="2049"/>
      <c r="MBU98" s="2049"/>
      <c r="MBV98" s="2049"/>
      <c r="MBW98" s="2049"/>
      <c r="MBX98" s="2049"/>
      <c r="MBY98" s="2049"/>
      <c r="MBZ98" s="2049"/>
      <c r="MCA98" s="2049"/>
      <c r="MCB98" s="2049"/>
      <c r="MCC98" s="2049"/>
      <c r="MCD98" s="2049"/>
      <c r="MCE98" s="2049"/>
      <c r="MCF98" s="2049"/>
      <c r="MCG98" s="2049"/>
      <c r="MCH98" s="2049"/>
      <c r="MCI98" s="2049"/>
      <c r="MCJ98" s="2049"/>
      <c r="MCK98" s="2049"/>
      <c r="MCL98" s="2049"/>
      <c r="MCM98" s="2049"/>
      <c r="MCN98" s="2049"/>
      <c r="MCO98" s="2049"/>
      <c r="MCP98" s="2049"/>
      <c r="MCQ98" s="2049"/>
      <c r="MCR98" s="2049"/>
      <c r="MCS98" s="2049"/>
      <c r="MCT98" s="2049"/>
      <c r="MCU98" s="2049"/>
      <c r="MCV98" s="2049"/>
      <c r="MCW98" s="2049"/>
      <c r="MCX98" s="2049"/>
      <c r="MCY98" s="2049"/>
      <c r="MCZ98" s="2049"/>
      <c r="MDA98" s="2049"/>
      <c r="MDB98" s="2049"/>
      <c r="MDC98" s="2049"/>
      <c r="MDD98" s="2049"/>
      <c r="MDE98" s="2049"/>
      <c r="MDF98" s="2049"/>
      <c r="MDG98" s="2049"/>
      <c r="MDH98" s="2049"/>
      <c r="MDI98" s="2049"/>
      <c r="MDJ98" s="2049"/>
      <c r="MDK98" s="2049"/>
      <c r="MDL98" s="2049"/>
      <c r="MDM98" s="2049"/>
      <c r="MDN98" s="2049"/>
      <c r="MDO98" s="2049"/>
      <c r="MDP98" s="2049"/>
      <c r="MDQ98" s="2049"/>
      <c r="MDR98" s="2049"/>
      <c r="MDS98" s="2049"/>
      <c r="MDT98" s="2049"/>
      <c r="MDU98" s="2049"/>
      <c r="MDV98" s="2049"/>
      <c r="MDW98" s="2049"/>
      <c r="MDX98" s="2049"/>
      <c r="MDY98" s="2049"/>
      <c r="MDZ98" s="2049"/>
      <c r="MEA98" s="2049"/>
      <c r="MEB98" s="2049"/>
      <c r="MEC98" s="2049"/>
      <c r="MED98" s="2049"/>
      <c r="MEE98" s="2049"/>
      <c r="MEF98" s="2049"/>
      <c r="MEG98" s="2049"/>
      <c r="MEH98" s="2049"/>
      <c r="MEI98" s="2049"/>
      <c r="MEJ98" s="2049"/>
      <c r="MEK98" s="2049"/>
      <c r="MEL98" s="2049"/>
      <c r="MEM98" s="2049"/>
      <c r="MEN98" s="2049"/>
      <c r="MEO98" s="2049"/>
      <c r="MEP98" s="2049"/>
      <c r="MEQ98" s="2049"/>
      <c r="MER98" s="2049"/>
      <c r="MES98" s="2049"/>
      <c r="MET98" s="2049"/>
      <c r="MEU98" s="2049"/>
      <c r="MEV98" s="2049"/>
      <c r="MEW98" s="2049"/>
      <c r="MEX98" s="2049"/>
      <c r="MEY98" s="2049"/>
      <c r="MEZ98" s="2049"/>
      <c r="MFA98" s="2049"/>
      <c r="MFB98" s="2049"/>
      <c r="MFC98" s="2049"/>
      <c r="MFD98" s="2049"/>
      <c r="MFE98" s="2049"/>
      <c r="MFF98" s="2049"/>
      <c r="MFG98" s="2049"/>
      <c r="MFH98" s="2049"/>
      <c r="MFI98" s="2049"/>
      <c r="MFJ98" s="2049"/>
      <c r="MFK98" s="2049"/>
      <c r="MFL98" s="2049"/>
      <c r="MFM98" s="2049"/>
      <c r="MFN98" s="2049"/>
      <c r="MFO98" s="2049"/>
      <c r="MFP98" s="2049"/>
      <c r="MFQ98" s="2049"/>
      <c r="MFR98" s="2049"/>
      <c r="MFS98" s="2049"/>
      <c r="MFT98" s="2049"/>
      <c r="MFU98" s="2049"/>
      <c r="MFV98" s="2049"/>
      <c r="MFW98" s="2049"/>
      <c r="MFX98" s="2049"/>
      <c r="MFY98" s="2049"/>
      <c r="MFZ98" s="2049"/>
      <c r="MGA98" s="2049"/>
      <c r="MGB98" s="2049"/>
      <c r="MGC98" s="2049"/>
      <c r="MGD98" s="2049"/>
      <c r="MGE98" s="2049"/>
      <c r="MGF98" s="2049"/>
      <c r="MGG98" s="2049"/>
      <c r="MGH98" s="2049"/>
      <c r="MGI98" s="2049"/>
      <c r="MGJ98" s="2049"/>
      <c r="MGK98" s="2049"/>
      <c r="MGL98" s="2049"/>
      <c r="MGM98" s="2049"/>
      <c r="MGN98" s="2049"/>
      <c r="MGO98" s="2049"/>
      <c r="MGP98" s="2049"/>
      <c r="MGQ98" s="2049"/>
      <c r="MGR98" s="2049"/>
      <c r="MGS98" s="2049"/>
      <c r="MGT98" s="2049"/>
      <c r="MGU98" s="2049"/>
      <c r="MGV98" s="2049"/>
      <c r="MGW98" s="2049"/>
      <c r="MGX98" s="2049"/>
      <c r="MGY98" s="2049"/>
      <c r="MGZ98" s="2049"/>
      <c r="MHA98" s="2049"/>
      <c r="MHB98" s="2049"/>
      <c r="MHC98" s="2049"/>
      <c r="MHD98" s="2049"/>
      <c r="MHE98" s="2049"/>
      <c r="MHF98" s="2049"/>
      <c r="MHG98" s="2049"/>
      <c r="MHH98" s="2049"/>
      <c r="MHI98" s="2049"/>
      <c r="MHJ98" s="2049"/>
      <c r="MHK98" s="2049"/>
      <c r="MHL98" s="2049"/>
      <c r="MHM98" s="2049"/>
      <c r="MHN98" s="2049"/>
      <c r="MHO98" s="2049"/>
      <c r="MHP98" s="2049"/>
      <c r="MHQ98" s="2049"/>
      <c r="MHR98" s="2049"/>
      <c r="MHS98" s="2049"/>
      <c r="MHT98" s="2049"/>
      <c r="MHU98" s="2049"/>
      <c r="MHV98" s="2049"/>
      <c r="MHW98" s="2049"/>
      <c r="MHX98" s="2049"/>
      <c r="MHY98" s="2049"/>
      <c r="MHZ98" s="2049"/>
      <c r="MIA98" s="2049"/>
      <c r="MIB98" s="2049"/>
      <c r="MIC98" s="2049"/>
      <c r="MID98" s="2049"/>
      <c r="MIE98" s="2049"/>
      <c r="MIF98" s="2049"/>
      <c r="MIG98" s="2049"/>
      <c r="MIH98" s="2049"/>
      <c r="MII98" s="2049"/>
      <c r="MIJ98" s="2049"/>
      <c r="MIK98" s="2049"/>
      <c r="MIL98" s="2049"/>
      <c r="MIM98" s="2049"/>
      <c r="MIN98" s="2049"/>
      <c r="MIO98" s="2049"/>
      <c r="MIP98" s="2049"/>
      <c r="MIQ98" s="2049"/>
      <c r="MIR98" s="2049"/>
      <c r="MIS98" s="2049"/>
      <c r="MIT98" s="2049"/>
      <c r="MIU98" s="2049"/>
      <c r="MIV98" s="2049"/>
      <c r="MIW98" s="2049"/>
      <c r="MIX98" s="2049"/>
      <c r="MIY98" s="2049"/>
      <c r="MIZ98" s="2049"/>
      <c r="MJA98" s="2049"/>
      <c r="MJB98" s="2049"/>
      <c r="MJC98" s="2049"/>
      <c r="MJD98" s="2049"/>
      <c r="MJE98" s="2049"/>
      <c r="MJF98" s="2049"/>
      <c r="MJG98" s="2049"/>
      <c r="MJH98" s="2049"/>
      <c r="MJI98" s="2049"/>
      <c r="MJJ98" s="2049"/>
      <c r="MJK98" s="2049"/>
      <c r="MJL98" s="2049"/>
      <c r="MJM98" s="2049"/>
      <c r="MJN98" s="2049"/>
      <c r="MJO98" s="2049"/>
      <c r="MJP98" s="2049"/>
      <c r="MJQ98" s="2049"/>
      <c r="MJR98" s="2049"/>
      <c r="MJS98" s="2049"/>
      <c r="MJT98" s="2049"/>
      <c r="MJU98" s="2049"/>
      <c r="MJV98" s="2049"/>
      <c r="MJW98" s="2049"/>
      <c r="MJX98" s="2049"/>
      <c r="MJY98" s="2049"/>
      <c r="MJZ98" s="2049"/>
      <c r="MKA98" s="2049"/>
      <c r="MKB98" s="2049"/>
      <c r="MKC98" s="2049"/>
      <c r="MKD98" s="2049"/>
      <c r="MKE98" s="2049"/>
      <c r="MKF98" s="2049"/>
      <c r="MKG98" s="2049"/>
      <c r="MKH98" s="2049"/>
      <c r="MKI98" s="2049"/>
      <c r="MKJ98" s="2049"/>
      <c r="MKK98" s="2049"/>
      <c r="MKL98" s="2049"/>
      <c r="MKM98" s="2049"/>
      <c r="MKN98" s="2049"/>
      <c r="MKO98" s="2049"/>
      <c r="MKP98" s="2049"/>
      <c r="MKQ98" s="2049"/>
      <c r="MKR98" s="2049"/>
      <c r="MKS98" s="2049"/>
      <c r="MKT98" s="2049"/>
      <c r="MKU98" s="2049"/>
      <c r="MKV98" s="2049"/>
      <c r="MKW98" s="2049"/>
      <c r="MKX98" s="2049"/>
      <c r="MKY98" s="2049"/>
      <c r="MKZ98" s="2049"/>
      <c r="MLA98" s="2049"/>
      <c r="MLB98" s="2049"/>
      <c r="MLC98" s="2049"/>
      <c r="MLD98" s="2049"/>
      <c r="MLE98" s="2049"/>
      <c r="MLF98" s="2049"/>
      <c r="MLG98" s="2049"/>
      <c r="MLH98" s="2049"/>
      <c r="MLI98" s="2049"/>
      <c r="MLJ98" s="2049"/>
      <c r="MLK98" s="2049"/>
      <c r="MLL98" s="2049"/>
      <c r="MLM98" s="2049"/>
      <c r="MLN98" s="2049"/>
      <c r="MLO98" s="2049"/>
      <c r="MLP98" s="2049"/>
      <c r="MLQ98" s="2049"/>
      <c r="MLR98" s="2049"/>
      <c r="MLS98" s="2049"/>
      <c r="MLT98" s="2049"/>
      <c r="MLU98" s="2049"/>
      <c r="MLV98" s="2049"/>
      <c r="MLW98" s="2049"/>
      <c r="MLX98" s="2049"/>
      <c r="MLY98" s="2049"/>
      <c r="MLZ98" s="2049"/>
      <c r="MMA98" s="2049"/>
      <c r="MMB98" s="2049"/>
      <c r="MMC98" s="2049"/>
      <c r="MMD98" s="2049"/>
      <c r="MME98" s="2049"/>
      <c r="MMF98" s="2049"/>
      <c r="MMG98" s="2049"/>
      <c r="MMH98" s="2049"/>
      <c r="MMI98" s="2049"/>
      <c r="MMJ98" s="2049"/>
      <c r="MMK98" s="2049"/>
      <c r="MML98" s="2049"/>
      <c r="MMM98" s="2049"/>
      <c r="MMN98" s="2049"/>
      <c r="MMO98" s="2049"/>
      <c r="MMP98" s="2049"/>
      <c r="MMQ98" s="2049"/>
      <c r="MMR98" s="2049"/>
      <c r="MMS98" s="2049"/>
      <c r="MMT98" s="2049"/>
      <c r="MMU98" s="2049"/>
      <c r="MMV98" s="2049"/>
      <c r="MMW98" s="2049"/>
      <c r="MMX98" s="2049"/>
      <c r="MMY98" s="2049"/>
      <c r="MMZ98" s="2049"/>
      <c r="MNA98" s="2049"/>
      <c r="MNB98" s="2049"/>
      <c r="MNC98" s="2049"/>
      <c r="MND98" s="2049"/>
      <c r="MNE98" s="2049"/>
      <c r="MNF98" s="2049"/>
      <c r="MNG98" s="2049"/>
      <c r="MNH98" s="2049"/>
      <c r="MNI98" s="2049"/>
      <c r="MNJ98" s="2049"/>
      <c r="MNK98" s="2049"/>
      <c r="MNL98" s="2049"/>
      <c r="MNM98" s="2049"/>
      <c r="MNN98" s="2049"/>
      <c r="MNO98" s="2049"/>
      <c r="MNP98" s="2049"/>
      <c r="MNQ98" s="2049"/>
      <c r="MNR98" s="2049"/>
      <c r="MNS98" s="2049"/>
      <c r="MNT98" s="2049"/>
      <c r="MNU98" s="2049"/>
      <c r="MNV98" s="2049"/>
      <c r="MNW98" s="2049"/>
      <c r="MNX98" s="2049"/>
      <c r="MNY98" s="2049"/>
      <c r="MNZ98" s="2049"/>
      <c r="MOA98" s="2049"/>
      <c r="MOB98" s="2049"/>
      <c r="MOC98" s="2049"/>
      <c r="MOD98" s="2049"/>
      <c r="MOE98" s="2049"/>
      <c r="MOF98" s="2049"/>
      <c r="MOG98" s="2049"/>
      <c r="MOH98" s="2049"/>
      <c r="MOI98" s="2049"/>
      <c r="MOJ98" s="2049"/>
      <c r="MOK98" s="2049"/>
      <c r="MOL98" s="2049"/>
      <c r="MOM98" s="2049"/>
      <c r="MON98" s="2049"/>
      <c r="MOO98" s="2049"/>
      <c r="MOP98" s="2049"/>
      <c r="MOQ98" s="2049"/>
      <c r="MOR98" s="2049"/>
      <c r="MOS98" s="2049"/>
      <c r="MOT98" s="2049"/>
      <c r="MOU98" s="2049"/>
      <c r="MOV98" s="2049"/>
      <c r="MOW98" s="2049"/>
      <c r="MOX98" s="2049"/>
      <c r="MOY98" s="2049"/>
      <c r="MOZ98" s="2049"/>
      <c r="MPA98" s="2049"/>
      <c r="MPB98" s="2049"/>
      <c r="MPC98" s="2049"/>
      <c r="MPD98" s="2049"/>
      <c r="MPE98" s="2049"/>
      <c r="MPF98" s="2049"/>
      <c r="MPG98" s="2049"/>
      <c r="MPH98" s="2049"/>
      <c r="MPI98" s="2049"/>
      <c r="MPJ98" s="2049"/>
      <c r="MPK98" s="2049"/>
      <c r="MPL98" s="2049"/>
      <c r="MPM98" s="2049"/>
      <c r="MPN98" s="2049"/>
      <c r="MPO98" s="2049"/>
      <c r="MPP98" s="2049"/>
      <c r="MPQ98" s="2049"/>
      <c r="MPR98" s="2049"/>
      <c r="MPS98" s="2049"/>
      <c r="MPT98" s="2049"/>
      <c r="MPU98" s="2049"/>
      <c r="MPV98" s="2049"/>
      <c r="MPW98" s="2049"/>
      <c r="MPX98" s="2049"/>
      <c r="MPY98" s="2049"/>
      <c r="MPZ98" s="2049"/>
      <c r="MQA98" s="2049"/>
      <c r="MQB98" s="2049"/>
      <c r="MQC98" s="2049"/>
      <c r="MQD98" s="2049"/>
      <c r="MQE98" s="2049"/>
      <c r="MQF98" s="2049"/>
      <c r="MQG98" s="2049"/>
      <c r="MQH98" s="2049"/>
      <c r="MQI98" s="2049"/>
      <c r="MQJ98" s="2049"/>
      <c r="MQK98" s="2049"/>
      <c r="MQL98" s="2049"/>
      <c r="MQM98" s="2049"/>
      <c r="MQN98" s="2049"/>
      <c r="MQO98" s="2049"/>
      <c r="MQP98" s="2049"/>
      <c r="MQQ98" s="2049"/>
      <c r="MQR98" s="2049"/>
      <c r="MQS98" s="2049"/>
      <c r="MQT98" s="2049"/>
      <c r="MQU98" s="2049"/>
      <c r="MQV98" s="2049"/>
      <c r="MQW98" s="2049"/>
      <c r="MQX98" s="2049"/>
      <c r="MQY98" s="2049"/>
      <c r="MQZ98" s="2049"/>
      <c r="MRA98" s="2049"/>
      <c r="MRB98" s="2049"/>
      <c r="MRC98" s="2049"/>
      <c r="MRD98" s="2049"/>
      <c r="MRE98" s="2049"/>
      <c r="MRF98" s="2049"/>
      <c r="MRG98" s="2049"/>
      <c r="MRH98" s="2049"/>
      <c r="MRI98" s="2049"/>
      <c r="MRJ98" s="2049"/>
      <c r="MRK98" s="2049"/>
      <c r="MRL98" s="2049"/>
      <c r="MRM98" s="2049"/>
      <c r="MRN98" s="2049"/>
      <c r="MRO98" s="2049"/>
      <c r="MRP98" s="2049"/>
      <c r="MRQ98" s="2049"/>
      <c r="MRR98" s="2049"/>
      <c r="MRS98" s="2049"/>
      <c r="MRT98" s="2049"/>
      <c r="MRU98" s="2049"/>
      <c r="MRV98" s="2049"/>
      <c r="MRW98" s="2049"/>
      <c r="MRX98" s="2049"/>
      <c r="MRY98" s="2049"/>
      <c r="MRZ98" s="2049"/>
      <c r="MSA98" s="2049"/>
      <c r="MSB98" s="2049"/>
      <c r="MSC98" s="2049"/>
      <c r="MSD98" s="2049"/>
      <c r="MSE98" s="2049"/>
      <c r="MSF98" s="2049"/>
      <c r="MSG98" s="2049"/>
      <c r="MSH98" s="2049"/>
      <c r="MSI98" s="2049"/>
      <c r="MSJ98" s="2049"/>
      <c r="MSK98" s="2049"/>
      <c r="MSL98" s="2049"/>
      <c r="MSM98" s="2049"/>
      <c r="MSN98" s="2049"/>
      <c r="MSO98" s="2049"/>
      <c r="MSP98" s="2049"/>
      <c r="MSQ98" s="2049"/>
      <c r="MSR98" s="2049"/>
      <c r="MSS98" s="2049"/>
      <c r="MST98" s="2049"/>
      <c r="MSU98" s="2049"/>
      <c r="MSV98" s="2049"/>
      <c r="MSW98" s="2049"/>
      <c r="MSX98" s="2049"/>
      <c r="MSY98" s="2049"/>
      <c r="MSZ98" s="2049"/>
      <c r="MTA98" s="2049"/>
      <c r="MTB98" s="2049"/>
      <c r="MTC98" s="2049"/>
      <c r="MTD98" s="2049"/>
      <c r="MTE98" s="2049"/>
      <c r="MTF98" s="2049"/>
      <c r="MTG98" s="2049"/>
      <c r="MTH98" s="2049"/>
      <c r="MTI98" s="2049"/>
      <c r="MTJ98" s="2049"/>
      <c r="MTK98" s="2049"/>
      <c r="MTL98" s="2049"/>
      <c r="MTM98" s="2049"/>
      <c r="MTN98" s="2049"/>
      <c r="MTO98" s="2049"/>
      <c r="MTP98" s="2049"/>
      <c r="MTQ98" s="2049"/>
      <c r="MTR98" s="2049"/>
      <c r="MTS98" s="2049"/>
      <c r="MTT98" s="2049"/>
      <c r="MTU98" s="2049"/>
      <c r="MTV98" s="2049"/>
      <c r="MTW98" s="2049"/>
      <c r="MTX98" s="2049"/>
      <c r="MTY98" s="2049"/>
      <c r="MTZ98" s="2049"/>
      <c r="MUA98" s="2049"/>
      <c r="MUB98" s="2049"/>
      <c r="MUC98" s="2049"/>
      <c r="MUD98" s="2049"/>
      <c r="MUE98" s="2049"/>
      <c r="MUF98" s="2049"/>
      <c r="MUG98" s="2049"/>
      <c r="MUH98" s="2049"/>
      <c r="MUI98" s="2049"/>
      <c r="MUJ98" s="2049"/>
      <c r="MUK98" s="2049"/>
      <c r="MUL98" s="2049"/>
      <c r="MUM98" s="2049"/>
      <c r="MUN98" s="2049"/>
      <c r="MUO98" s="2049"/>
      <c r="MUP98" s="2049"/>
      <c r="MUQ98" s="2049"/>
      <c r="MUR98" s="2049"/>
      <c r="MUS98" s="2049"/>
      <c r="MUT98" s="2049"/>
      <c r="MUU98" s="2049"/>
      <c r="MUV98" s="2049"/>
      <c r="MUW98" s="2049"/>
      <c r="MUX98" s="2049"/>
      <c r="MUY98" s="2049"/>
      <c r="MUZ98" s="2049"/>
      <c r="MVA98" s="2049"/>
      <c r="MVB98" s="2049"/>
      <c r="MVC98" s="2049"/>
      <c r="MVD98" s="2049"/>
      <c r="MVE98" s="2049"/>
      <c r="MVF98" s="2049"/>
      <c r="MVG98" s="2049"/>
      <c r="MVH98" s="2049"/>
      <c r="MVI98" s="2049"/>
      <c r="MVJ98" s="2049"/>
      <c r="MVK98" s="2049"/>
      <c r="MVL98" s="2049"/>
      <c r="MVM98" s="2049"/>
      <c r="MVN98" s="2049"/>
      <c r="MVO98" s="2049"/>
      <c r="MVP98" s="2049"/>
      <c r="MVQ98" s="2049"/>
      <c r="MVR98" s="2049"/>
      <c r="MVS98" s="2049"/>
      <c r="MVT98" s="2049"/>
      <c r="MVU98" s="2049"/>
      <c r="MVV98" s="2049"/>
      <c r="MVW98" s="2049"/>
      <c r="MVX98" s="2049"/>
      <c r="MVY98" s="2049"/>
      <c r="MVZ98" s="2049"/>
      <c r="MWA98" s="2049"/>
      <c r="MWB98" s="2049"/>
      <c r="MWC98" s="2049"/>
      <c r="MWD98" s="2049"/>
      <c r="MWE98" s="2049"/>
      <c r="MWF98" s="2049"/>
      <c r="MWG98" s="2049"/>
      <c r="MWH98" s="2049"/>
      <c r="MWI98" s="2049"/>
      <c r="MWJ98" s="2049"/>
      <c r="MWK98" s="2049"/>
      <c r="MWL98" s="2049"/>
      <c r="MWM98" s="2049"/>
      <c r="MWN98" s="2049"/>
      <c r="MWO98" s="2049"/>
      <c r="MWP98" s="2049"/>
      <c r="MWQ98" s="2049"/>
      <c r="MWR98" s="2049"/>
      <c r="MWS98" s="2049"/>
      <c r="MWT98" s="2049"/>
      <c r="MWU98" s="2049"/>
      <c r="MWV98" s="2049"/>
      <c r="MWW98" s="2049"/>
      <c r="MWX98" s="2049"/>
      <c r="MWY98" s="2049"/>
      <c r="MWZ98" s="2049"/>
      <c r="MXA98" s="2049"/>
      <c r="MXB98" s="2049"/>
      <c r="MXC98" s="2049"/>
      <c r="MXD98" s="2049"/>
      <c r="MXE98" s="2049"/>
      <c r="MXF98" s="2049"/>
      <c r="MXG98" s="2049"/>
      <c r="MXH98" s="2049"/>
      <c r="MXI98" s="2049"/>
      <c r="MXJ98" s="2049"/>
      <c r="MXK98" s="2049"/>
      <c r="MXL98" s="2049"/>
      <c r="MXM98" s="2049"/>
      <c r="MXN98" s="2049"/>
      <c r="MXO98" s="2049"/>
      <c r="MXP98" s="2049"/>
      <c r="MXQ98" s="2049"/>
      <c r="MXR98" s="2049"/>
      <c r="MXS98" s="2049"/>
      <c r="MXT98" s="2049"/>
      <c r="MXU98" s="2049"/>
      <c r="MXV98" s="2049"/>
      <c r="MXW98" s="2049"/>
      <c r="MXX98" s="2049"/>
      <c r="MXY98" s="2049"/>
      <c r="MXZ98" s="2049"/>
      <c r="MYA98" s="2049"/>
      <c r="MYB98" s="2049"/>
      <c r="MYC98" s="2049"/>
      <c r="MYD98" s="2049"/>
      <c r="MYE98" s="2049"/>
      <c r="MYF98" s="2049"/>
      <c r="MYG98" s="2049"/>
      <c r="MYH98" s="2049"/>
      <c r="MYI98" s="2049"/>
      <c r="MYJ98" s="2049"/>
      <c r="MYK98" s="2049"/>
      <c r="MYL98" s="2049"/>
      <c r="MYM98" s="2049"/>
      <c r="MYN98" s="2049"/>
      <c r="MYO98" s="2049"/>
      <c r="MYP98" s="2049"/>
      <c r="MYQ98" s="2049"/>
      <c r="MYR98" s="2049"/>
      <c r="MYS98" s="2049"/>
      <c r="MYT98" s="2049"/>
      <c r="MYU98" s="2049"/>
      <c r="MYV98" s="2049"/>
      <c r="MYW98" s="2049"/>
      <c r="MYX98" s="2049"/>
      <c r="MYY98" s="2049"/>
      <c r="MYZ98" s="2049"/>
      <c r="MZA98" s="2049"/>
      <c r="MZB98" s="2049"/>
      <c r="MZC98" s="2049"/>
      <c r="MZD98" s="2049"/>
      <c r="MZE98" s="2049"/>
      <c r="MZF98" s="2049"/>
      <c r="MZG98" s="2049"/>
      <c r="MZH98" s="2049"/>
      <c r="MZI98" s="2049"/>
      <c r="MZJ98" s="2049"/>
      <c r="MZK98" s="2049"/>
      <c r="MZL98" s="2049"/>
      <c r="MZM98" s="2049"/>
      <c r="MZN98" s="2049"/>
      <c r="MZO98" s="2049"/>
      <c r="MZP98" s="2049"/>
      <c r="MZQ98" s="2049"/>
      <c r="MZR98" s="2049"/>
      <c r="MZS98" s="2049"/>
      <c r="MZT98" s="2049"/>
      <c r="MZU98" s="2049"/>
      <c r="MZV98" s="2049"/>
      <c r="MZW98" s="2049"/>
      <c r="MZX98" s="2049"/>
      <c r="MZY98" s="2049"/>
      <c r="MZZ98" s="2049"/>
      <c r="NAA98" s="2049"/>
      <c r="NAB98" s="2049"/>
      <c r="NAC98" s="2049"/>
      <c r="NAD98" s="2049"/>
      <c r="NAE98" s="2049"/>
      <c r="NAF98" s="2049"/>
      <c r="NAG98" s="2049"/>
      <c r="NAH98" s="2049"/>
      <c r="NAI98" s="2049"/>
      <c r="NAJ98" s="2049"/>
      <c r="NAK98" s="2049"/>
      <c r="NAL98" s="2049"/>
      <c r="NAM98" s="2049"/>
      <c r="NAN98" s="2049"/>
      <c r="NAO98" s="2049"/>
      <c r="NAP98" s="2049"/>
      <c r="NAQ98" s="2049"/>
      <c r="NAR98" s="2049"/>
      <c r="NAS98" s="2049"/>
      <c r="NAT98" s="2049"/>
      <c r="NAU98" s="2049"/>
      <c r="NAV98" s="2049"/>
      <c r="NAW98" s="2049"/>
      <c r="NAX98" s="2049"/>
      <c r="NAY98" s="2049"/>
      <c r="NAZ98" s="2049"/>
      <c r="NBA98" s="2049"/>
      <c r="NBB98" s="2049"/>
      <c r="NBC98" s="2049"/>
      <c r="NBD98" s="2049"/>
      <c r="NBE98" s="2049"/>
      <c r="NBF98" s="2049"/>
      <c r="NBG98" s="2049"/>
      <c r="NBH98" s="2049"/>
      <c r="NBI98" s="2049"/>
      <c r="NBJ98" s="2049"/>
      <c r="NBK98" s="2049"/>
      <c r="NBL98" s="2049"/>
      <c r="NBM98" s="2049"/>
      <c r="NBN98" s="2049"/>
      <c r="NBO98" s="2049"/>
      <c r="NBP98" s="2049"/>
      <c r="NBQ98" s="2049"/>
      <c r="NBR98" s="2049"/>
      <c r="NBS98" s="2049"/>
      <c r="NBT98" s="2049"/>
      <c r="NBU98" s="2049"/>
      <c r="NBV98" s="2049"/>
      <c r="NBW98" s="2049"/>
      <c r="NBX98" s="2049"/>
      <c r="NBY98" s="2049"/>
      <c r="NBZ98" s="2049"/>
      <c r="NCA98" s="2049"/>
      <c r="NCB98" s="2049"/>
      <c r="NCC98" s="2049"/>
      <c r="NCD98" s="2049"/>
      <c r="NCE98" s="2049"/>
      <c r="NCF98" s="2049"/>
      <c r="NCG98" s="2049"/>
      <c r="NCH98" s="2049"/>
      <c r="NCI98" s="2049"/>
      <c r="NCJ98" s="2049"/>
      <c r="NCK98" s="2049"/>
      <c r="NCL98" s="2049"/>
      <c r="NCM98" s="2049"/>
      <c r="NCN98" s="2049"/>
      <c r="NCO98" s="2049"/>
      <c r="NCP98" s="2049"/>
      <c r="NCQ98" s="2049"/>
      <c r="NCR98" s="2049"/>
      <c r="NCS98" s="2049"/>
      <c r="NCT98" s="2049"/>
      <c r="NCU98" s="2049"/>
      <c r="NCV98" s="2049"/>
      <c r="NCW98" s="2049"/>
      <c r="NCX98" s="2049"/>
      <c r="NCY98" s="2049"/>
      <c r="NCZ98" s="2049"/>
      <c r="NDA98" s="2049"/>
      <c r="NDB98" s="2049"/>
      <c r="NDC98" s="2049"/>
      <c r="NDD98" s="2049"/>
      <c r="NDE98" s="2049"/>
      <c r="NDF98" s="2049"/>
      <c r="NDG98" s="2049"/>
      <c r="NDH98" s="2049"/>
      <c r="NDI98" s="2049"/>
      <c r="NDJ98" s="2049"/>
      <c r="NDK98" s="2049"/>
      <c r="NDL98" s="2049"/>
      <c r="NDM98" s="2049"/>
      <c r="NDN98" s="2049"/>
      <c r="NDO98" s="2049"/>
      <c r="NDP98" s="2049"/>
      <c r="NDQ98" s="2049"/>
      <c r="NDR98" s="2049"/>
      <c r="NDS98" s="2049"/>
      <c r="NDT98" s="2049"/>
      <c r="NDU98" s="2049"/>
      <c r="NDV98" s="2049"/>
      <c r="NDW98" s="2049"/>
      <c r="NDX98" s="2049"/>
      <c r="NDY98" s="2049"/>
      <c r="NDZ98" s="2049"/>
      <c r="NEA98" s="2049"/>
      <c r="NEB98" s="2049"/>
      <c r="NEC98" s="2049"/>
      <c r="NED98" s="2049"/>
      <c r="NEE98" s="2049"/>
      <c r="NEF98" s="2049"/>
      <c r="NEG98" s="2049"/>
      <c r="NEH98" s="2049"/>
      <c r="NEI98" s="2049"/>
      <c r="NEJ98" s="2049"/>
      <c r="NEK98" s="2049"/>
      <c r="NEL98" s="2049"/>
      <c r="NEM98" s="2049"/>
      <c r="NEN98" s="2049"/>
      <c r="NEO98" s="2049"/>
      <c r="NEP98" s="2049"/>
      <c r="NEQ98" s="2049"/>
      <c r="NER98" s="2049"/>
      <c r="NES98" s="2049"/>
      <c r="NET98" s="2049"/>
      <c r="NEU98" s="2049"/>
      <c r="NEV98" s="2049"/>
      <c r="NEW98" s="2049"/>
      <c r="NEX98" s="2049"/>
      <c r="NEY98" s="2049"/>
      <c r="NEZ98" s="2049"/>
      <c r="NFA98" s="2049"/>
      <c r="NFB98" s="2049"/>
      <c r="NFC98" s="2049"/>
      <c r="NFD98" s="2049"/>
      <c r="NFE98" s="2049"/>
      <c r="NFF98" s="2049"/>
      <c r="NFG98" s="2049"/>
      <c r="NFH98" s="2049"/>
      <c r="NFI98" s="2049"/>
      <c r="NFJ98" s="2049"/>
      <c r="NFK98" s="2049"/>
      <c r="NFL98" s="2049"/>
      <c r="NFM98" s="2049"/>
      <c r="NFN98" s="2049"/>
      <c r="NFO98" s="2049"/>
      <c r="NFP98" s="2049"/>
      <c r="NFQ98" s="2049"/>
      <c r="NFR98" s="2049"/>
      <c r="NFS98" s="2049"/>
      <c r="NFT98" s="2049"/>
      <c r="NFU98" s="2049"/>
      <c r="NFV98" s="2049"/>
      <c r="NFW98" s="2049"/>
      <c r="NFX98" s="2049"/>
      <c r="NFY98" s="2049"/>
      <c r="NFZ98" s="2049"/>
      <c r="NGA98" s="2049"/>
      <c r="NGB98" s="2049"/>
      <c r="NGC98" s="2049"/>
      <c r="NGD98" s="2049"/>
      <c r="NGE98" s="2049"/>
      <c r="NGF98" s="2049"/>
      <c r="NGG98" s="2049"/>
      <c r="NGH98" s="2049"/>
      <c r="NGI98" s="2049"/>
      <c r="NGJ98" s="2049"/>
      <c r="NGK98" s="2049"/>
      <c r="NGL98" s="2049"/>
      <c r="NGM98" s="2049"/>
      <c r="NGN98" s="2049"/>
      <c r="NGO98" s="2049"/>
      <c r="NGP98" s="2049"/>
      <c r="NGQ98" s="2049"/>
      <c r="NGR98" s="2049"/>
      <c r="NGS98" s="2049"/>
      <c r="NGT98" s="2049"/>
      <c r="NGU98" s="2049"/>
      <c r="NGV98" s="2049"/>
      <c r="NGW98" s="2049"/>
      <c r="NGX98" s="2049"/>
      <c r="NGY98" s="2049"/>
      <c r="NGZ98" s="2049"/>
      <c r="NHA98" s="2049"/>
      <c r="NHB98" s="2049"/>
      <c r="NHC98" s="2049"/>
      <c r="NHD98" s="2049"/>
      <c r="NHE98" s="2049"/>
      <c r="NHF98" s="2049"/>
      <c r="NHG98" s="2049"/>
      <c r="NHH98" s="2049"/>
      <c r="NHI98" s="2049"/>
      <c r="NHJ98" s="2049"/>
      <c r="NHK98" s="2049"/>
      <c r="NHL98" s="2049"/>
      <c r="NHM98" s="2049"/>
      <c r="NHN98" s="2049"/>
      <c r="NHO98" s="2049"/>
      <c r="NHP98" s="2049"/>
      <c r="NHQ98" s="2049"/>
      <c r="NHR98" s="2049"/>
      <c r="NHS98" s="2049"/>
      <c r="NHT98" s="2049"/>
      <c r="NHU98" s="2049"/>
      <c r="NHV98" s="2049"/>
      <c r="NHW98" s="2049"/>
      <c r="NHX98" s="2049"/>
      <c r="NHY98" s="2049"/>
      <c r="NHZ98" s="2049"/>
      <c r="NIA98" s="2049"/>
      <c r="NIB98" s="2049"/>
      <c r="NIC98" s="2049"/>
      <c r="NID98" s="2049"/>
      <c r="NIE98" s="2049"/>
      <c r="NIF98" s="2049"/>
      <c r="NIG98" s="2049"/>
      <c r="NIH98" s="2049"/>
      <c r="NII98" s="2049"/>
      <c r="NIJ98" s="2049"/>
      <c r="NIK98" s="2049"/>
      <c r="NIL98" s="2049"/>
      <c r="NIM98" s="2049"/>
      <c r="NIN98" s="2049"/>
      <c r="NIO98" s="2049"/>
      <c r="NIP98" s="2049"/>
      <c r="NIQ98" s="2049"/>
      <c r="NIR98" s="2049"/>
      <c r="NIS98" s="2049"/>
      <c r="NIT98" s="2049"/>
      <c r="NIU98" s="2049"/>
      <c r="NIV98" s="2049"/>
      <c r="NIW98" s="2049"/>
      <c r="NIX98" s="2049"/>
      <c r="NIY98" s="2049"/>
      <c r="NIZ98" s="2049"/>
      <c r="NJA98" s="2049"/>
      <c r="NJB98" s="2049"/>
      <c r="NJC98" s="2049"/>
      <c r="NJD98" s="2049"/>
      <c r="NJE98" s="2049"/>
      <c r="NJF98" s="2049"/>
      <c r="NJG98" s="2049"/>
      <c r="NJH98" s="2049"/>
      <c r="NJI98" s="2049"/>
      <c r="NJJ98" s="2049"/>
      <c r="NJK98" s="2049"/>
      <c r="NJL98" s="2049"/>
      <c r="NJM98" s="2049"/>
      <c r="NJN98" s="2049"/>
      <c r="NJO98" s="2049"/>
      <c r="NJP98" s="2049"/>
      <c r="NJQ98" s="2049"/>
      <c r="NJR98" s="2049"/>
      <c r="NJS98" s="2049"/>
      <c r="NJT98" s="2049"/>
      <c r="NJU98" s="2049"/>
      <c r="NJV98" s="2049"/>
      <c r="NJW98" s="2049"/>
      <c r="NJX98" s="2049"/>
      <c r="NJY98" s="2049"/>
      <c r="NJZ98" s="2049"/>
      <c r="NKA98" s="2049"/>
      <c r="NKB98" s="2049"/>
      <c r="NKC98" s="2049"/>
      <c r="NKD98" s="2049"/>
      <c r="NKE98" s="2049"/>
      <c r="NKF98" s="2049"/>
      <c r="NKG98" s="2049"/>
      <c r="NKH98" s="2049"/>
      <c r="NKI98" s="2049"/>
      <c r="NKJ98" s="2049"/>
      <c r="NKK98" s="2049"/>
      <c r="NKL98" s="2049"/>
      <c r="NKM98" s="2049"/>
      <c r="NKN98" s="2049"/>
      <c r="NKO98" s="2049"/>
      <c r="NKP98" s="2049"/>
      <c r="NKQ98" s="2049"/>
      <c r="NKR98" s="2049"/>
      <c r="NKS98" s="2049"/>
      <c r="NKT98" s="2049"/>
      <c r="NKU98" s="2049"/>
      <c r="NKV98" s="2049"/>
      <c r="NKW98" s="2049"/>
      <c r="NKX98" s="2049"/>
      <c r="NKY98" s="2049"/>
      <c r="NKZ98" s="2049"/>
      <c r="NLA98" s="2049"/>
      <c r="NLB98" s="2049"/>
      <c r="NLC98" s="2049"/>
      <c r="NLD98" s="2049"/>
      <c r="NLE98" s="2049"/>
      <c r="NLF98" s="2049"/>
      <c r="NLG98" s="2049"/>
      <c r="NLH98" s="2049"/>
      <c r="NLI98" s="2049"/>
      <c r="NLJ98" s="2049"/>
      <c r="NLK98" s="2049"/>
      <c r="NLL98" s="2049"/>
      <c r="NLM98" s="2049"/>
      <c r="NLN98" s="2049"/>
      <c r="NLO98" s="2049"/>
      <c r="NLP98" s="2049"/>
      <c r="NLQ98" s="2049"/>
      <c r="NLR98" s="2049"/>
      <c r="NLS98" s="2049"/>
      <c r="NLT98" s="2049"/>
      <c r="NLU98" s="2049"/>
      <c r="NLV98" s="2049"/>
      <c r="NLW98" s="2049"/>
      <c r="NLX98" s="2049"/>
      <c r="NLY98" s="2049"/>
      <c r="NLZ98" s="2049"/>
      <c r="NMA98" s="2049"/>
      <c r="NMB98" s="2049"/>
      <c r="NMC98" s="2049"/>
      <c r="NMD98" s="2049"/>
      <c r="NME98" s="2049"/>
      <c r="NMF98" s="2049"/>
      <c r="NMG98" s="2049"/>
      <c r="NMH98" s="2049"/>
      <c r="NMI98" s="2049"/>
      <c r="NMJ98" s="2049"/>
      <c r="NMK98" s="2049"/>
      <c r="NML98" s="2049"/>
      <c r="NMM98" s="2049"/>
      <c r="NMN98" s="2049"/>
      <c r="NMO98" s="2049"/>
      <c r="NMP98" s="2049"/>
      <c r="NMQ98" s="2049"/>
      <c r="NMR98" s="2049"/>
      <c r="NMS98" s="2049"/>
      <c r="NMT98" s="2049"/>
      <c r="NMU98" s="2049"/>
      <c r="NMV98" s="2049"/>
      <c r="NMW98" s="2049"/>
      <c r="NMX98" s="2049"/>
      <c r="NMY98" s="2049"/>
      <c r="NMZ98" s="2049"/>
      <c r="NNA98" s="2049"/>
      <c r="NNB98" s="2049"/>
      <c r="NNC98" s="2049"/>
      <c r="NND98" s="2049"/>
      <c r="NNE98" s="2049"/>
      <c r="NNF98" s="2049"/>
      <c r="NNG98" s="2049"/>
      <c r="NNH98" s="2049"/>
      <c r="NNI98" s="2049"/>
      <c r="NNJ98" s="2049"/>
      <c r="NNK98" s="2049"/>
      <c r="NNL98" s="2049"/>
      <c r="NNM98" s="2049"/>
      <c r="NNN98" s="2049"/>
      <c r="NNO98" s="2049"/>
      <c r="NNP98" s="2049"/>
      <c r="NNQ98" s="2049"/>
      <c r="NNR98" s="2049"/>
      <c r="NNS98" s="2049"/>
      <c r="NNT98" s="2049"/>
      <c r="NNU98" s="2049"/>
      <c r="NNV98" s="2049"/>
      <c r="NNW98" s="2049"/>
      <c r="NNX98" s="2049"/>
      <c r="NNY98" s="2049"/>
      <c r="NNZ98" s="2049"/>
      <c r="NOA98" s="2049"/>
      <c r="NOB98" s="2049"/>
      <c r="NOC98" s="2049"/>
      <c r="NOD98" s="2049"/>
      <c r="NOE98" s="2049"/>
      <c r="NOF98" s="2049"/>
      <c r="NOG98" s="2049"/>
      <c r="NOH98" s="2049"/>
      <c r="NOI98" s="2049"/>
      <c r="NOJ98" s="2049"/>
      <c r="NOK98" s="2049"/>
      <c r="NOL98" s="2049"/>
      <c r="NOM98" s="2049"/>
      <c r="NON98" s="2049"/>
      <c r="NOO98" s="2049"/>
      <c r="NOP98" s="2049"/>
      <c r="NOQ98" s="2049"/>
      <c r="NOR98" s="2049"/>
      <c r="NOS98" s="2049"/>
      <c r="NOT98" s="2049"/>
      <c r="NOU98" s="2049"/>
      <c r="NOV98" s="2049"/>
      <c r="NOW98" s="2049"/>
      <c r="NOX98" s="2049"/>
      <c r="NOY98" s="2049"/>
      <c r="NOZ98" s="2049"/>
      <c r="NPA98" s="2049"/>
      <c r="NPB98" s="2049"/>
      <c r="NPC98" s="2049"/>
      <c r="NPD98" s="2049"/>
      <c r="NPE98" s="2049"/>
      <c r="NPF98" s="2049"/>
      <c r="NPG98" s="2049"/>
      <c r="NPH98" s="2049"/>
      <c r="NPI98" s="2049"/>
      <c r="NPJ98" s="2049"/>
      <c r="NPK98" s="2049"/>
      <c r="NPL98" s="2049"/>
      <c r="NPM98" s="2049"/>
      <c r="NPN98" s="2049"/>
      <c r="NPO98" s="2049"/>
      <c r="NPP98" s="2049"/>
      <c r="NPQ98" s="2049"/>
      <c r="NPR98" s="2049"/>
      <c r="NPS98" s="2049"/>
      <c r="NPT98" s="2049"/>
      <c r="NPU98" s="2049"/>
      <c r="NPV98" s="2049"/>
      <c r="NPW98" s="2049"/>
      <c r="NPX98" s="2049"/>
      <c r="NPY98" s="2049"/>
      <c r="NPZ98" s="2049"/>
      <c r="NQA98" s="2049"/>
      <c r="NQB98" s="2049"/>
      <c r="NQC98" s="2049"/>
      <c r="NQD98" s="2049"/>
      <c r="NQE98" s="2049"/>
      <c r="NQF98" s="2049"/>
      <c r="NQG98" s="2049"/>
      <c r="NQH98" s="2049"/>
      <c r="NQI98" s="2049"/>
      <c r="NQJ98" s="2049"/>
      <c r="NQK98" s="2049"/>
      <c r="NQL98" s="2049"/>
      <c r="NQM98" s="2049"/>
      <c r="NQN98" s="2049"/>
      <c r="NQO98" s="2049"/>
      <c r="NQP98" s="2049"/>
      <c r="NQQ98" s="2049"/>
      <c r="NQR98" s="2049"/>
      <c r="NQS98" s="2049"/>
      <c r="NQT98" s="2049"/>
      <c r="NQU98" s="2049"/>
      <c r="NQV98" s="2049"/>
      <c r="NQW98" s="2049"/>
      <c r="NQX98" s="2049"/>
      <c r="NQY98" s="2049"/>
      <c r="NQZ98" s="2049"/>
      <c r="NRA98" s="2049"/>
      <c r="NRB98" s="2049"/>
      <c r="NRC98" s="2049"/>
      <c r="NRD98" s="2049"/>
      <c r="NRE98" s="2049"/>
      <c r="NRF98" s="2049"/>
      <c r="NRG98" s="2049"/>
      <c r="NRH98" s="2049"/>
      <c r="NRI98" s="2049"/>
      <c r="NRJ98" s="2049"/>
      <c r="NRK98" s="2049"/>
      <c r="NRL98" s="2049"/>
      <c r="NRM98" s="2049"/>
      <c r="NRN98" s="2049"/>
      <c r="NRO98" s="2049"/>
      <c r="NRP98" s="2049"/>
      <c r="NRQ98" s="2049"/>
      <c r="NRR98" s="2049"/>
      <c r="NRS98" s="2049"/>
      <c r="NRT98" s="2049"/>
      <c r="NRU98" s="2049"/>
      <c r="NRV98" s="2049"/>
      <c r="NRW98" s="2049"/>
      <c r="NRX98" s="2049"/>
      <c r="NRY98" s="2049"/>
      <c r="NRZ98" s="2049"/>
      <c r="NSA98" s="2049"/>
      <c r="NSB98" s="2049"/>
      <c r="NSC98" s="2049"/>
      <c r="NSD98" s="2049"/>
      <c r="NSE98" s="2049"/>
      <c r="NSF98" s="2049"/>
      <c r="NSG98" s="2049"/>
      <c r="NSH98" s="2049"/>
      <c r="NSI98" s="2049"/>
      <c r="NSJ98" s="2049"/>
      <c r="NSK98" s="2049"/>
      <c r="NSL98" s="2049"/>
      <c r="NSM98" s="2049"/>
      <c r="NSN98" s="2049"/>
      <c r="NSO98" s="2049"/>
      <c r="NSP98" s="2049"/>
      <c r="NSQ98" s="2049"/>
      <c r="NSR98" s="2049"/>
      <c r="NSS98" s="2049"/>
      <c r="NST98" s="2049"/>
      <c r="NSU98" s="2049"/>
      <c r="NSV98" s="2049"/>
      <c r="NSW98" s="2049"/>
      <c r="NSX98" s="2049"/>
      <c r="NSY98" s="2049"/>
      <c r="NSZ98" s="2049"/>
      <c r="NTA98" s="2049"/>
      <c r="NTB98" s="2049"/>
      <c r="NTC98" s="2049"/>
      <c r="NTD98" s="2049"/>
      <c r="NTE98" s="2049"/>
      <c r="NTF98" s="2049"/>
      <c r="NTG98" s="2049"/>
      <c r="NTH98" s="2049"/>
      <c r="NTI98" s="2049"/>
      <c r="NTJ98" s="2049"/>
      <c r="NTK98" s="2049"/>
      <c r="NTL98" s="2049"/>
      <c r="NTM98" s="2049"/>
      <c r="NTN98" s="2049"/>
      <c r="NTO98" s="2049"/>
      <c r="NTP98" s="2049"/>
      <c r="NTQ98" s="2049"/>
      <c r="NTR98" s="2049"/>
      <c r="NTS98" s="2049"/>
      <c r="NTT98" s="2049"/>
      <c r="NTU98" s="2049"/>
      <c r="NTV98" s="2049"/>
      <c r="NTW98" s="2049"/>
      <c r="NTX98" s="2049"/>
      <c r="NTY98" s="2049"/>
      <c r="NTZ98" s="2049"/>
      <c r="NUA98" s="2049"/>
      <c r="NUB98" s="2049"/>
      <c r="NUC98" s="2049"/>
      <c r="NUD98" s="2049"/>
      <c r="NUE98" s="2049"/>
      <c r="NUF98" s="2049"/>
      <c r="NUG98" s="2049"/>
      <c r="NUH98" s="2049"/>
      <c r="NUI98" s="2049"/>
      <c r="NUJ98" s="2049"/>
      <c r="NUK98" s="2049"/>
      <c r="NUL98" s="2049"/>
      <c r="NUM98" s="2049"/>
      <c r="NUN98" s="2049"/>
      <c r="NUO98" s="2049"/>
      <c r="NUP98" s="2049"/>
      <c r="NUQ98" s="2049"/>
      <c r="NUR98" s="2049"/>
      <c r="NUS98" s="2049"/>
      <c r="NUT98" s="2049"/>
      <c r="NUU98" s="2049"/>
      <c r="NUV98" s="2049"/>
      <c r="NUW98" s="2049"/>
      <c r="NUX98" s="2049"/>
      <c r="NUY98" s="2049"/>
      <c r="NUZ98" s="2049"/>
      <c r="NVA98" s="2049"/>
      <c r="NVB98" s="2049"/>
      <c r="NVC98" s="2049"/>
      <c r="NVD98" s="2049"/>
      <c r="NVE98" s="2049"/>
      <c r="NVF98" s="2049"/>
      <c r="NVG98" s="2049"/>
      <c r="NVH98" s="2049"/>
      <c r="NVI98" s="2049"/>
      <c r="NVJ98" s="2049"/>
      <c r="NVK98" s="2049"/>
      <c r="NVL98" s="2049"/>
      <c r="NVM98" s="2049"/>
      <c r="NVN98" s="2049"/>
      <c r="NVO98" s="2049"/>
      <c r="NVP98" s="2049"/>
      <c r="NVQ98" s="2049"/>
      <c r="NVR98" s="2049"/>
      <c r="NVS98" s="2049"/>
      <c r="NVT98" s="2049"/>
      <c r="NVU98" s="2049"/>
      <c r="NVV98" s="2049"/>
      <c r="NVW98" s="2049"/>
      <c r="NVX98" s="2049"/>
      <c r="NVY98" s="2049"/>
      <c r="NVZ98" s="2049"/>
      <c r="NWA98" s="2049"/>
      <c r="NWB98" s="2049"/>
      <c r="NWC98" s="2049"/>
      <c r="NWD98" s="2049"/>
      <c r="NWE98" s="2049"/>
      <c r="NWF98" s="2049"/>
      <c r="NWG98" s="2049"/>
      <c r="NWH98" s="2049"/>
      <c r="NWI98" s="2049"/>
      <c r="NWJ98" s="2049"/>
      <c r="NWK98" s="2049"/>
      <c r="NWL98" s="2049"/>
      <c r="NWM98" s="2049"/>
      <c r="NWN98" s="2049"/>
      <c r="NWO98" s="2049"/>
      <c r="NWP98" s="2049"/>
      <c r="NWQ98" s="2049"/>
      <c r="NWR98" s="2049"/>
      <c r="NWS98" s="2049"/>
      <c r="NWT98" s="2049"/>
      <c r="NWU98" s="2049"/>
      <c r="NWV98" s="2049"/>
      <c r="NWW98" s="2049"/>
      <c r="NWX98" s="2049"/>
      <c r="NWY98" s="2049"/>
      <c r="NWZ98" s="2049"/>
      <c r="NXA98" s="2049"/>
      <c r="NXB98" s="2049"/>
      <c r="NXC98" s="2049"/>
      <c r="NXD98" s="2049"/>
      <c r="NXE98" s="2049"/>
      <c r="NXF98" s="2049"/>
      <c r="NXG98" s="2049"/>
      <c r="NXH98" s="2049"/>
      <c r="NXI98" s="2049"/>
      <c r="NXJ98" s="2049"/>
      <c r="NXK98" s="2049"/>
      <c r="NXL98" s="2049"/>
      <c r="NXM98" s="2049"/>
      <c r="NXN98" s="2049"/>
      <c r="NXO98" s="2049"/>
      <c r="NXP98" s="2049"/>
      <c r="NXQ98" s="2049"/>
      <c r="NXR98" s="2049"/>
      <c r="NXS98" s="2049"/>
      <c r="NXT98" s="2049"/>
      <c r="NXU98" s="2049"/>
      <c r="NXV98" s="2049"/>
      <c r="NXW98" s="2049"/>
      <c r="NXX98" s="2049"/>
      <c r="NXY98" s="2049"/>
      <c r="NXZ98" s="2049"/>
      <c r="NYA98" s="2049"/>
      <c r="NYB98" s="2049"/>
      <c r="NYC98" s="2049"/>
      <c r="NYD98" s="2049"/>
      <c r="NYE98" s="2049"/>
      <c r="NYF98" s="2049"/>
      <c r="NYG98" s="2049"/>
      <c r="NYH98" s="2049"/>
      <c r="NYI98" s="2049"/>
      <c r="NYJ98" s="2049"/>
      <c r="NYK98" s="2049"/>
      <c r="NYL98" s="2049"/>
      <c r="NYM98" s="2049"/>
      <c r="NYN98" s="2049"/>
      <c r="NYO98" s="2049"/>
      <c r="NYP98" s="2049"/>
      <c r="NYQ98" s="2049"/>
      <c r="NYR98" s="2049"/>
      <c r="NYS98" s="2049"/>
      <c r="NYT98" s="2049"/>
      <c r="NYU98" s="2049"/>
      <c r="NYV98" s="2049"/>
      <c r="NYW98" s="2049"/>
      <c r="NYX98" s="2049"/>
      <c r="NYY98" s="2049"/>
      <c r="NYZ98" s="2049"/>
      <c r="NZA98" s="2049"/>
      <c r="NZB98" s="2049"/>
      <c r="NZC98" s="2049"/>
      <c r="NZD98" s="2049"/>
      <c r="NZE98" s="2049"/>
      <c r="NZF98" s="2049"/>
      <c r="NZG98" s="2049"/>
      <c r="NZH98" s="2049"/>
      <c r="NZI98" s="2049"/>
      <c r="NZJ98" s="2049"/>
      <c r="NZK98" s="2049"/>
      <c r="NZL98" s="2049"/>
      <c r="NZM98" s="2049"/>
      <c r="NZN98" s="2049"/>
      <c r="NZO98" s="2049"/>
      <c r="NZP98" s="2049"/>
      <c r="NZQ98" s="2049"/>
      <c r="NZR98" s="2049"/>
      <c r="NZS98" s="2049"/>
      <c r="NZT98" s="2049"/>
      <c r="NZU98" s="2049"/>
      <c r="NZV98" s="2049"/>
      <c r="NZW98" s="2049"/>
      <c r="NZX98" s="2049"/>
      <c r="NZY98" s="2049"/>
      <c r="NZZ98" s="2049"/>
      <c r="OAA98" s="2049"/>
      <c r="OAB98" s="2049"/>
      <c r="OAC98" s="2049"/>
      <c r="OAD98" s="2049"/>
      <c r="OAE98" s="2049"/>
      <c r="OAF98" s="2049"/>
      <c r="OAG98" s="2049"/>
      <c r="OAH98" s="2049"/>
      <c r="OAI98" s="2049"/>
      <c r="OAJ98" s="2049"/>
      <c r="OAK98" s="2049"/>
      <c r="OAL98" s="2049"/>
      <c r="OAM98" s="2049"/>
      <c r="OAN98" s="2049"/>
      <c r="OAO98" s="2049"/>
      <c r="OAP98" s="2049"/>
      <c r="OAQ98" s="2049"/>
      <c r="OAR98" s="2049"/>
      <c r="OAS98" s="2049"/>
      <c r="OAT98" s="2049"/>
      <c r="OAU98" s="2049"/>
      <c r="OAV98" s="2049"/>
      <c r="OAW98" s="2049"/>
      <c r="OAX98" s="2049"/>
      <c r="OAY98" s="2049"/>
      <c r="OAZ98" s="2049"/>
      <c r="OBA98" s="2049"/>
      <c r="OBB98" s="2049"/>
      <c r="OBC98" s="2049"/>
      <c r="OBD98" s="2049"/>
      <c r="OBE98" s="2049"/>
      <c r="OBF98" s="2049"/>
      <c r="OBG98" s="2049"/>
      <c r="OBH98" s="2049"/>
      <c r="OBI98" s="2049"/>
      <c r="OBJ98" s="2049"/>
      <c r="OBK98" s="2049"/>
      <c r="OBL98" s="2049"/>
      <c r="OBM98" s="2049"/>
      <c r="OBN98" s="2049"/>
      <c r="OBO98" s="2049"/>
      <c r="OBP98" s="2049"/>
      <c r="OBQ98" s="2049"/>
      <c r="OBR98" s="2049"/>
      <c r="OBS98" s="2049"/>
      <c r="OBT98" s="2049"/>
      <c r="OBU98" s="2049"/>
      <c r="OBV98" s="2049"/>
      <c r="OBW98" s="2049"/>
      <c r="OBX98" s="2049"/>
      <c r="OBY98" s="2049"/>
      <c r="OBZ98" s="2049"/>
      <c r="OCA98" s="2049"/>
      <c r="OCB98" s="2049"/>
      <c r="OCC98" s="2049"/>
      <c r="OCD98" s="2049"/>
      <c r="OCE98" s="2049"/>
      <c r="OCF98" s="2049"/>
      <c r="OCG98" s="2049"/>
      <c r="OCH98" s="2049"/>
      <c r="OCI98" s="2049"/>
      <c r="OCJ98" s="2049"/>
      <c r="OCK98" s="2049"/>
      <c r="OCL98" s="2049"/>
      <c r="OCM98" s="2049"/>
      <c r="OCN98" s="2049"/>
      <c r="OCO98" s="2049"/>
      <c r="OCP98" s="2049"/>
      <c r="OCQ98" s="2049"/>
      <c r="OCR98" s="2049"/>
      <c r="OCS98" s="2049"/>
      <c r="OCT98" s="2049"/>
      <c r="OCU98" s="2049"/>
      <c r="OCV98" s="2049"/>
      <c r="OCW98" s="2049"/>
      <c r="OCX98" s="2049"/>
      <c r="OCY98" s="2049"/>
      <c r="OCZ98" s="2049"/>
      <c r="ODA98" s="2049"/>
      <c r="ODB98" s="2049"/>
      <c r="ODC98" s="2049"/>
      <c r="ODD98" s="2049"/>
      <c r="ODE98" s="2049"/>
      <c r="ODF98" s="2049"/>
      <c r="ODG98" s="2049"/>
      <c r="ODH98" s="2049"/>
      <c r="ODI98" s="2049"/>
      <c r="ODJ98" s="2049"/>
      <c r="ODK98" s="2049"/>
      <c r="ODL98" s="2049"/>
      <c r="ODM98" s="2049"/>
      <c r="ODN98" s="2049"/>
      <c r="ODO98" s="2049"/>
      <c r="ODP98" s="2049"/>
      <c r="ODQ98" s="2049"/>
      <c r="ODR98" s="2049"/>
      <c r="ODS98" s="2049"/>
      <c r="ODT98" s="2049"/>
      <c r="ODU98" s="2049"/>
      <c r="ODV98" s="2049"/>
      <c r="ODW98" s="2049"/>
      <c r="ODX98" s="2049"/>
      <c r="ODY98" s="2049"/>
      <c r="ODZ98" s="2049"/>
      <c r="OEA98" s="2049"/>
      <c r="OEB98" s="2049"/>
      <c r="OEC98" s="2049"/>
      <c r="OED98" s="2049"/>
      <c r="OEE98" s="2049"/>
      <c r="OEF98" s="2049"/>
      <c r="OEG98" s="2049"/>
      <c r="OEH98" s="2049"/>
      <c r="OEI98" s="2049"/>
      <c r="OEJ98" s="2049"/>
      <c r="OEK98" s="2049"/>
      <c r="OEL98" s="2049"/>
      <c r="OEM98" s="2049"/>
      <c r="OEN98" s="2049"/>
      <c r="OEO98" s="2049"/>
      <c r="OEP98" s="2049"/>
      <c r="OEQ98" s="2049"/>
      <c r="OER98" s="2049"/>
      <c r="OES98" s="2049"/>
      <c r="OET98" s="2049"/>
      <c r="OEU98" s="2049"/>
      <c r="OEV98" s="2049"/>
      <c r="OEW98" s="2049"/>
      <c r="OEX98" s="2049"/>
      <c r="OEY98" s="2049"/>
      <c r="OEZ98" s="2049"/>
      <c r="OFA98" s="2049"/>
      <c r="OFB98" s="2049"/>
      <c r="OFC98" s="2049"/>
      <c r="OFD98" s="2049"/>
      <c r="OFE98" s="2049"/>
      <c r="OFF98" s="2049"/>
      <c r="OFG98" s="2049"/>
      <c r="OFH98" s="2049"/>
      <c r="OFI98" s="2049"/>
      <c r="OFJ98" s="2049"/>
      <c r="OFK98" s="2049"/>
      <c r="OFL98" s="2049"/>
      <c r="OFM98" s="2049"/>
      <c r="OFN98" s="2049"/>
      <c r="OFO98" s="2049"/>
      <c r="OFP98" s="2049"/>
      <c r="OFQ98" s="2049"/>
      <c r="OFR98" s="2049"/>
      <c r="OFS98" s="2049"/>
      <c r="OFT98" s="2049"/>
      <c r="OFU98" s="2049"/>
      <c r="OFV98" s="2049"/>
      <c r="OFW98" s="2049"/>
      <c r="OFX98" s="2049"/>
      <c r="OFY98" s="2049"/>
      <c r="OFZ98" s="2049"/>
      <c r="OGA98" s="2049"/>
      <c r="OGB98" s="2049"/>
      <c r="OGC98" s="2049"/>
      <c r="OGD98" s="2049"/>
      <c r="OGE98" s="2049"/>
      <c r="OGF98" s="2049"/>
      <c r="OGG98" s="2049"/>
      <c r="OGH98" s="2049"/>
      <c r="OGI98" s="2049"/>
      <c r="OGJ98" s="2049"/>
      <c r="OGK98" s="2049"/>
      <c r="OGL98" s="2049"/>
      <c r="OGM98" s="2049"/>
      <c r="OGN98" s="2049"/>
      <c r="OGO98" s="2049"/>
      <c r="OGP98" s="2049"/>
      <c r="OGQ98" s="2049"/>
      <c r="OGR98" s="2049"/>
      <c r="OGS98" s="2049"/>
      <c r="OGT98" s="2049"/>
      <c r="OGU98" s="2049"/>
      <c r="OGV98" s="2049"/>
      <c r="OGW98" s="2049"/>
      <c r="OGX98" s="2049"/>
      <c r="OGY98" s="2049"/>
      <c r="OGZ98" s="2049"/>
      <c r="OHA98" s="2049"/>
      <c r="OHB98" s="2049"/>
      <c r="OHC98" s="2049"/>
      <c r="OHD98" s="2049"/>
      <c r="OHE98" s="2049"/>
      <c r="OHF98" s="2049"/>
      <c r="OHG98" s="2049"/>
      <c r="OHH98" s="2049"/>
      <c r="OHI98" s="2049"/>
      <c r="OHJ98" s="2049"/>
      <c r="OHK98" s="2049"/>
      <c r="OHL98" s="2049"/>
      <c r="OHM98" s="2049"/>
      <c r="OHN98" s="2049"/>
      <c r="OHO98" s="2049"/>
      <c r="OHP98" s="2049"/>
      <c r="OHQ98" s="2049"/>
      <c r="OHR98" s="2049"/>
      <c r="OHS98" s="2049"/>
      <c r="OHT98" s="2049"/>
      <c r="OHU98" s="2049"/>
      <c r="OHV98" s="2049"/>
      <c r="OHW98" s="2049"/>
      <c r="OHX98" s="2049"/>
      <c r="OHY98" s="2049"/>
      <c r="OHZ98" s="2049"/>
      <c r="OIA98" s="2049"/>
      <c r="OIB98" s="2049"/>
      <c r="OIC98" s="2049"/>
      <c r="OID98" s="2049"/>
      <c r="OIE98" s="2049"/>
      <c r="OIF98" s="2049"/>
      <c r="OIG98" s="2049"/>
      <c r="OIH98" s="2049"/>
      <c r="OII98" s="2049"/>
      <c r="OIJ98" s="2049"/>
      <c r="OIK98" s="2049"/>
      <c r="OIL98" s="2049"/>
      <c r="OIM98" s="2049"/>
      <c r="OIN98" s="2049"/>
      <c r="OIO98" s="2049"/>
      <c r="OIP98" s="2049"/>
      <c r="OIQ98" s="2049"/>
      <c r="OIR98" s="2049"/>
      <c r="OIS98" s="2049"/>
      <c r="OIT98" s="2049"/>
      <c r="OIU98" s="2049"/>
      <c r="OIV98" s="2049"/>
      <c r="OIW98" s="2049"/>
      <c r="OIX98" s="2049"/>
      <c r="OIY98" s="2049"/>
      <c r="OIZ98" s="2049"/>
      <c r="OJA98" s="2049"/>
      <c r="OJB98" s="2049"/>
      <c r="OJC98" s="2049"/>
      <c r="OJD98" s="2049"/>
      <c r="OJE98" s="2049"/>
      <c r="OJF98" s="2049"/>
      <c r="OJG98" s="2049"/>
      <c r="OJH98" s="2049"/>
      <c r="OJI98" s="2049"/>
      <c r="OJJ98" s="2049"/>
      <c r="OJK98" s="2049"/>
      <c r="OJL98" s="2049"/>
      <c r="OJM98" s="2049"/>
      <c r="OJN98" s="2049"/>
      <c r="OJO98" s="2049"/>
      <c r="OJP98" s="2049"/>
      <c r="OJQ98" s="2049"/>
      <c r="OJR98" s="2049"/>
      <c r="OJS98" s="2049"/>
      <c r="OJT98" s="2049"/>
      <c r="OJU98" s="2049"/>
      <c r="OJV98" s="2049"/>
      <c r="OJW98" s="2049"/>
      <c r="OJX98" s="2049"/>
      <c r="OJY98" s="2049"/>
      <c r="OJZ98" s="2049"/>
      <c r="OKA98" s="2049"/>
      <c r="OKB98" s="2049"/>
      <c r="OKC98" s="2049"/>
      <c r="OKD98" s="2049"/>
      <c r="OKE98" s="2049"/>
      <c r="OKF98" s="2049"/>
      <c r="OKG98" s="2049"/>
      <c r="OKH98" s="2049"/>
      <c r="OKI98" s="2049"/>
      <c r="OKJ98" s="2049"/>
      <c r="OKK98" s="2049"/>
      <c r="OKL98" s="2049"/>
      <c r="OKM98" s="2049"/>
      <c r="OKN98" s="2049"/>
      <c r="OKO98" s="2049"/>
      <c r="OKP98" s="2049"/>
      <c r="OKQ98" s="2049"/>
      <c r="OKR98" s="2049"/>
      <c r="OKS98" s="2049"/>
      <c r="OKT98" s="2049"/>
      <c r="OKU98" s="2049"/>
      <c r="OKV98" s="2049"/>
      <c r="OKW98" s="2049"/>
      <c r="OKX98" s="2049"/>
      <c r="OKY98" s="2049"/>
      <c r="OKZ98" s="2049"/>
      <c r="OLA98" s="2049"/>
      <c r="OLB98" s="2049"/>
      <c r="OLC98" s="2049"/>
      <c r="OLD98" s="2049"/>
      <c r="OLE98" s="2049"/>
      <c r="OLF98" s="2049"/>
      <c r="OLG98" s="2049"/>
      <c r="OLH98" s="2049"/>
      <c r="OLI98" s="2049"/>
      <c r="OLJ98" s="2049"/>
      <c r="OLK98" s="2049"/>
      <c r="OLL98" s="2049"/>
      <c r="OLM98" s="2049"/>
      <c r="OLN98" s="2049"/>
      <c r="OLO98" s="2049"/>
      <c r="OLP98" s="2049"/>
      <c r="OLQ98" s="2049"/>
      <c r="OLR98" s="2049"/>
      <c r="OLS98" s="2049"/>
      <c r="OLT98" s="2049"/>
      <c r="OLU98" s="2049"/>
      <c r="OLV98" s="2049"/>
      <c r="OLW98" s="2049"/>
      <c r="OLX98" s="2049"/>
      <c r="OLY98" s="2049"/>
      <c r="OLZ98" s="2049"/>
      <c r="OMA98" s="2049"/>
      <c r="OMB98" s="2049"/>
      <c r="OMC98" s="2049"/>
      <c r="OMD98" s="2049"/>
      <c r="OME98" s="2049"/>
      <c r="OMF98" s="2049"/>
      <c r="OMG98" s="2049"/>
      <c r="OMH98" s="2049"/>
      <c r="OMI98" s="2049"/>
      <c r="OMJ98" s="2049"/>
      <c r="OMK98" s="2049"/>
      <c r="OML98" s="2049"/>
      <c r="OMM98" s="2049"/>
      <c r="OMN98" s="2049"/>
      <c r="OMO98" s="2049"/>
      <c r="OMP98" s="2049"/>
      <c r="OMQ98" s="2049"/>
      <c r="OMR98" s="2049"/>
      <c r="OMS98" s="2049"/>
      <c r="OMT98" s="2049"/>
      <c r="OMU98" s="2049"/>
      <c r="OMV98" s="2049"/>
      <c r="OMW98" s="2049"/>
      <c r="OMX98" s="2049"/>
      <c r="OMY98" s="2049"/>
      <c r="OMZ98" s="2049"/>
      <c r="ONA98" s="2049"/>
      <c r="ONB98" s="2049"/>
      <c r="ONC98" s="2049"/>
      <c r="OND98" s="2049"/>
      <c r="ONE98" s="2049"/>
      <c r="ONF98" s="2049"/>
      <c r="ONG98" s="2049"/>
      <c r="ONH98" s="2049"/>
      <c r="ONI98" s="2049"/>
      <c r="ONJ98" s="2049"/>
      <c r="ONK98" s="2049"/>
      <c r="ONL98" s="2049"/>
      <c r="ONM98" s="2049"/>
      <c r="ONN98" s="2049"/>
      <c r="ONO98" s="2049"/>
      <c r="ONP98" s="2049"/>
      <c r="ONQ98" s="2049"/>
      <c r="ONR98" s="2049"/>
      <c r="ONS98" s="2049"/>
      <c r="ONT98" s="2049"/>
      <c r="ONU98" s="2049"/>
      <c r="ONV98" s="2049"/>
      <c r="ONW98" s="2049"/>
      <c r="ONX98" s="2049"/>
      <c r="ONY98" s="2049"/>
      <c r="ONZ98" s="2049"/>
      <c r="OOA98" s="2049"/>
      <c r="OOB98" s="2049"/>
      <c r="OOC98" s="2049"/>
      <c r="OOD98" s="2049"/>
      <c r="OOE98" s="2049"/>
      <c r="OOF98" s="2049"/>
      <c r="OOG98" s="2049"/>
      <c r="OOH98" s="2049"/>
      <c r="OOI98" s="2049"/>
      <c r="OOJ98" s="2049"/>
      <c r="OOK98" s="2049"/>
      <c r="OOL98" s="2049"/>
      <c r="OOM98" s="2049"/>
      <c r="OON98" s="2049"/>
      <c r="OOO98" s="2049"/>
      <c r="OOP98" s="2049"/>
      <c r="OOQ98" s="2049"/>
      <c r="OOR98" s="2049"/>
      <c r="OOS98" s="2049"/>
      <c r="OOT98" s="2049"/>
      <c r="OOU98" s="2049"/>
      <c r="OOV98" s="2049"/>
      <c r="OOW98" s="2049"/>
      <c r="OOX98" s="2049"/>
      <c r="OOY98" s="2049"/>
      <c r="OOZ98" s="2049"/>
      <c r="OPA98" s="2049"/>
      <c r="OPB98" s="2049"/>
      <c r="OPC98" s="2049"/>
      <c r="OPD98" s="2049"/>
      <c r="OPE98" s="2049"/>
      <c r="OPF98" s="2049"/>
      <c r="OPG98" s="2049"/>
      <c r="OPH98" s="2049"/>
      <c r="OPI98" s="2049"/>
      <c r="OPJ98" s="2049"/>
      <c r="OPK98" s="2049"/>
      <c r="OPL98" s="2049"/>
      <c r="OPM98" s="2049"/>
      <c r="OPN98" s="2049"/>
      <c r="OPO98" s="2049"/>
      <c r="OPP98" s="2049"/>
      <c r="OPQ98" s="2049"/>
      <c r="OPR98" s="2049"/>
      <c r="OPS98" s="2049"/>
      <c r="OPT98" s="2049"/>
      <c r="OPU98" s="2049"/>
      <c r="OPV98" s="2049"/>
      <c r="OPW98" s="2049"/>
      <c r="OPX98" s="2049"/>
      <c r="OPY98" s="2049"/>
      <c r="OPZ98" s="2049"/>
      <c r="OQA98" s="2049"/>
      <c r="OQB98" s="2049"/>
      <c r="OQC98" s="2049"/>
      <c r="OQD98" s="2049"/>
      <c r="OQE98" s="2049"/>
      <c r="OQF98" s="2049"/>
      <c r="OQG98" s="2049"/>
      <c r="OQH98" s="2049"/>
      <c r="OQI98" s="2049"/>
      <c r="OQJ98" s="2049"/>
      <c r="OQK98" s="2049"/>
      <c r="OQL98" s="2049"/>
      <c r="OQM98" s="2049"/>
      <c r="OQN98" s="2049"/>
      <c r="OQO98" s="2049"/>
      <c r="OQP98" s="2049"/>
      <c r="OQQ98" s="2049"/>
      <c r="OQR98" s="2049"/>
      <c r="OQS98" s="2049"/>
      <c r="OQT98" s="2049"/>
      <c r="OQU98" s="2049"/>
      <c r="OQV98" s="2049"/>
      <c r="OQW98" s="2049"/>
      <c r="OQX98" s="2049"/>
      <c r="OQY98" s="2049"/>
      <c r="OQZ98" s="2049"/>
      <c r="ORA98" s="2049"/>
      <c r="ORB98" s="2049"/>
      <c r="ORC98" s="2049"/>
      <c r="ORD98" s="2049"/>
      <c r="ORE98" s="2049"/>
      <c r="ORF98" s="2049"/>
      <c r="ORG98" s="2049"/>
      <c r="ORH98" s="2049"/>
      <c r="ORI98" s="2049"/>
      <c r="ORJ98" s="2049"/>
      <c r="ORK98" s="2049"/>
      <c r="ORL98" s="2049"/>
      <c r="ORM98" s="2049"/>
      <c r="ORN98" s="2049"/>
      <c r="ORO98" s="2049"/>
      <c r="ORP98" s="2049"/>
      <c r="ORQ98" s="2049"/>
      <c r="ORR98" s="2049"/>
      <c r="ORS98" s="2049"/>
      <c r="ORT98" s="2049"/>
      <c r="ORU98" s="2049"/>
      <c r="ORV98" s="2049"/>
      <c r="ORW98" s="2049"/>
      <c r="ORX98" s="2049"/>
      <c r="ORY98" s="2049"/>
      <c r="ORZ98" s="2049"/>
      <c r="OSA98" s="2049"/>
      <c r="OSB98" s="2049"/>
      <c r="OSC98" s="2049"/>
      <c r="OSD98" s="2049"/>
      <c r="OSE98" s="2049"/>
      <c r="OSF98" s="2049"/>
      <c r="OSG98" s="2049"/>
      <c r="OSH98" s="2049"/>
      <c r="OSI98" s="2049"/>
      <c r="OSJ98" s="2049"/>
      <c r="OSK98" s="2049"/>
      <c r="OSL98" s="2049"/>
      <c r="OSM98" s="2049"/>
      <c r="OSN98" s="2049"/>
      <c r="OSO98" s="2049"/>
      <c r="OSP98" s="2049"/>
      <c r="OSQ98" s="2049"/>
      <c r="OSR98" s="2049"/>
      <c r="OSS98" s="2049"/>
      <c r="OST98" s="2049"/>
      <c r="OSU98" s="2049"/>
      <c r="OSV98" s="2049"/>
      <c r="OSW98" s="2049"/>
      <c r="OSX98" s="2049"/>
      <c r="OSY98" s="2049"/>
      <c r="OSZ98" s="2049"/>
      <c r="OTA98" s="2049"/>
      <c r="OTB98" s="2049"/>
      <c r="OTC98" s="2049"/>
      <c r="OTD98" s="2049"/>
      <c r="OTE98" s="2049"/>
      <c r="OTF98" s="2049"/>
      <c r="OTG98" s="2049"/>
      <c r="OTH98" s="2049"/>
      <c r="OTI98" s="2049"/>
      <c r="OTJ98" s="2049"/>
      <c r="OTK98" s="2049"/>
      <c r="OTL98" s="2049"/>
      <c r="OTM98" s="2049"/>
      <c r="OTN98" s="2049"/>
      <c r="OTO98" s="2049"/>
      <c r="OTP98" s="2049"/>
      <c r="OTQ98" s="2049"/>
      <c r="OTR98" s="2049"/>
      <c r="OTS98" s="2049"/>
      <c r="OTT98" s="2049"/>
      <c r="OTU98" s="2049"/>
      <c r="OTV98" s="2049"/>
      <c r="OTW98" s="2049"/>
      <c r="OTX98" s="2049"/>
      <c r="OTY98" s="2049"/>
      <c r="OTZ98" s="2049"/>
      <c r="OUA98" s="2049"/>
      <c r="OUB98" s="2049"/>
      <c r="OUC98" s="2049"/>
      <c r="OUD98" s="2049"/>
      <c r="OUE98" s="2049"/>
      <c r="OUF98" s="2049"/>
      <c r="OUG98" s="2049"/>
      <c r="OUH98" s="2049"/>
      <c r="OUI98" s="2049"/>
      <c r="OUJ98" s="2049"/>
      <c r="OUK98" s="2049"/>
      <c r="OUL98" s="2049"/>
      <c r="OUM98" s="2049"/>
      <c r="OUN98" s="2049"/>
      <c r="OUO98" s="2049"/>
      <c r="OUP98" s="2049"/>
      <c r="OUQ98" s="2049"/>
      <c r="OUR98" s="2049"/>
      <c r="OUS98" s="2049"/>
      <c r="OUT98" s="2049"/>
      <c r="OUU98" s="2049"/>
      <c r="OUV98" s="2049"/>
      <c r="OUW98" s="2049"/>
      <c r="OUX98" s="2049"/>
      <c r="OUY98" s="2049"/>
      <c r="OUZ98" s="2049"/>
      <c r="OVA98" s="2049"/>
      <c r="OVB98" s="2049"/>
      <c r="OVC98" s="2049"/>
      <c r="OVD98" s="2049"/>
      <c r="OVE98" s="2049"/>
      <c r="OVF98" s="2049"/>
      <c r="OVG98" s="2049"/>
      <c r="OVH98" s="2049"/>
      <c r="OVI98" s="2049"/>
      <c r="OVJ98" s="2049"/>
      <c r="OVK98" s="2049"/>
      <c r="OVL98" s="2049"/>
      <c r="OVM98" s="2049"/>
      <c r="OVN98" s="2049"/>
      <c r="OVO98" s="2049"/>
      <c r="OVP98" s="2049"/>
      <c r="OVQ98" s="2049"/>
      <c r="OVR98" s="2049"/>
      <c r="OVS98" s="2049"/>
      <c r="OVT98" s="2049"/>
      <c r="OVU98" s="2049"/>
      <c r="OVV98" s="2049"/>
      <c r="OVW98" s="2049"/>
      <c r="OVX98" s="2049"/>
      <c r="OVY98" s="2049"/>
      <c r="OVZ98" s="2049"/>
      <c r="OWA98" s="2049"/>
      <c r="OWB98" s="2049"/>
      <c r="OWC98" s="2049"/>
      <c r="OWD98" s="2049"/>
      <c r="OWE98" s="2049"/>
      <c r="OWF98" s="2049"/>
      <c r="OWG98" s="2049"/>
      <c r="OWH98" s="2049"/>
      <c r="OWI98" s="2049"/>
      <c r="OWJ98" s="2049"/>
      <c r="OWK98" s="2049"/>
      <c r="OWL98" s="2049"/>
      <c r="OWM98" s="2049"/>
      <c r="OWN98" s="2049"/>
      <c r="OWO98" s="2049"/>
      <c r="OWP98" s="2049"/>
      <c r="OWQ98" s="2049"/>
      <c r="OWR98" s="2049"/>
      <c r="OWS98" s="2049"/>
      <c r="OWT98" s="2049"/>
      <c r="OWU98" s="2049"/>
      <c r="OWV98" s="2049"/>
      <c r="OWW98" s="2049"/>
      <c r="OWX98" s="2049"/>
      <c r="OWY98" s="2049"/>
      <c r="OWZ98" s="2049"/>
      <c r="OXA98" s="2049"/>
      <c r="OXB98" s="2049"/>
      <c r="OXC98" s="2049"/>
      <c r="OXD98" s="2049"/>
      <c r="OXE98" s="2049"/>
      <c r="OXF98" s="2049"/>
      <c r="OXG98" s="2049"/>
      <c r="OXH98" s="2049"/>
      <c r="OXI98" s="2049"/>
      <c r="OXJ98" s="2049"/>
      <c r="OXK98" s="2049"/>
      <c r="OXL98" s="2049"/>
      <c r="OXM98" s="2049"/>
      <c r="OXN98" s="2049"/>
      <c r="OXO98" s="2049"/>
      <c r="OXP98" s="2049"/>
      <c r="OXQ98" s="2049"/>
      <c r="OXR98" s="2049"/>
      <c r="OXS98" s="2049"/>
      <c r="OXT98" s="2049"/>
      <c r="OXU98" s="2049"/>
      <c r="OXV98" s="2049"/>
      <c r="OXW98" s="2049"/>
      <c r="OXX98" s="2049"/>
      <c r="OXY98" s="2049"/>
      <c r="OXZ98" s="2049"/>
      <c r="OYA98" s="2049"/>
      <c r="OYB98" s="2049"/>
      <c r="OYC98" s="2049"/>
      <c r="OYD98" s="2049"/>
      <c r="OYE98" s="2049"/>
      <c r="OYF98" s="2049"/>
      <c r="OYG98" s="2049"/>
      <c r="OYH98" s="2049"/>
      <c r="OYI98" s="2049"/>
      <c r="OYJ98" s="2049"/>
      <c r="OYK98" s="2049"/>
      <c r="OYL98" s="2049"/>
      <c r="OYM98" s="2049"/>
      <c r="OYN98" s="2049"/>
      <c r="OYO98" s="2049"/>
      <c r="OYP98" s="2049"/>
      <c r="OYQ98" s="2049"/>
      <c r="OYR98" s="2049"/>
      <c r="OYS98" s="2049"/>
      <c r="OYT98" s="2049"/>
      <c r="OYU98" s="2049"/>
      <c r="OYV98" s="2049"/>
      <c r="OYW98" s="2049"/>
      <c r="OYX98" s="2049"/>
      <c r="OYY98" s="2049"/>
      <c r="OYZ98" s="2049"/>
      <c r="OZA98" s="2049"/>
      <c r="OZB98" s="2049"/>
      <c r="OZC98" s="2049"/>
      <c r="OZD98" s="2049"/>
      <c r="OZE98" s="2049"/>
      <c r="OZF98" s="2049"/>
      <c r="OZG98" s="2049"/>
      <c r="OZH98" s="2049"/>
      <c r="OZI98" s="2049"/>
      <c r="OZJ98" s="2049"/>
      <c r="OZK98" s="2049"/>
      <c r="OZL98" s="2049"/>
      <c r="OZM98" s="2049"/>
      <c r="OZN98" s="2049"/>
      <c r="OZO98" s="2049"/>
      <c r="OZP98" s="2049"/>
      <c r="OZQ98" s="2049"/>
      <c r="OZR98" s="2049"/>
      <c r="OZS98" s="2049"/>
      <c r="OZT98" s="2049"/>
      <c r="OZU98" s="2049"/>
      <c r="OZV98" s="2049"/>
      <c r="OZW98" s="2049"/>
      <c r="OZX98" s="2049"/>
      <c r="OZY98" s="2049"/>
      <c r="OZZ98" s="2049"/>
      <c r="PAA98" s="2049"/>
      <c r="PAB98" s="2049"/>
      <c r="PAC98" s="2049"/>
      <c r="PAD98" s="2049"/>
      <c r="PAE98" s="2049"/>
      <c r="PAF98" s="2049"/>
      <c r="PAG98" s="2049"/>
      <c r="PAH98" s="2049"/>
      <c r="PAI98" s="2049"/>
      <c r="PAJ98" s="2049"/>
      <c r="PAK98" s="2049"/>
      <c r="PAL98" s="2049"/>
      <c r="PAM98" s="2049"/>
      <c r="PAN98" s="2049"/>
      <c r="PAO98" s="2049"/>
      <c r="PAP98" s="2049"/>
      <c r="PAQ98" s="2049"/>
      <c r="PAR98" s="2049"/>
      <c r="PAS98" s="2049"/>
      <c r="PAT98" s="2049"/>
      <c r="PAU98" s="2049"/>
      <c r="PAV98" s="2049"/>
      <c r="PAW98" s="2049"/>
      <c r="PAX98" s="2049"/>
      <c r="PAY98" s="2049"/>
      <c r="PAZ98" s="2049"/>
      <c r="PBA98" s="2049"/>
      <c r="PBB98" s="2049"/>
      <c r="PBC98" s="2049"/>
      <c r="PBD98" s="2049"/>
      <c r="PBE98" s="2049"/>
      <c r="PBF98" s="2049"/>
      <c r="PBG98" s="2049"/>
      <c r="PBH98" s="2049"/>
      <c r="PBI98" s="2049"/>
      <c r="PBJ98" s="2049"/>
      <c r="PBK98" s="2049"/>
      <c r="PBL98" s="2049"/>
      <c r="PBM98" s="2049"/>
      <c r="PBN98" s="2049"/>
      <c r="PBO98" s="2049"/>
      <c r="PBP98" s="2049"/>
      <c r="PBQ98" s="2049"/>
      <c r="PBR98" s="2049"/>
      <c r="PBS98" s="2049"/>
      <c r="PBT98" s="2049"/>
      <c r="PBU98" s="2049"/>
      <c r="PBV98" s="2049"/>
      <c r="PBW98" s="2049"/>
      <c r="PBX98" s="2049"/>
      <c r="PBY98" s="2049"/>
      <c r="PBZ98" s="2049"/>
      <c r="PCA98" s="2049"/>
      <c r="PCB98" s="2049"/>
      <c r="PCC98" s="2049"/>
      <c r="PCD98" s="2049"/>
      <c r="PCE98" s="2049"/>
      <c r="PCF98" s="2049"/>
      <c r="PCG98" s="2049"/>
      <c r="PCH98" s="2049"/>
      <c r="PCI98" s="2049"/>
      <c r="PCJ98" s="2049"/>
      <c r="PCK98" s="2049"/>
      <c r="PCL98" s="2049"/>
      <c r="PCM98" s="2049"/>
      <c r="PCN98" s="2049"/>
      <c r="PCO98" s="2049"/>
      <c r="PCP98" s="2049"/>
      <c r="PCQ98" s="2049"/>
      <c r="PCR98" s="2049"/>
      <c r="PCS98" s="2049"/>
      <c r="PCT98" s="2049"/>
      <c r="PCU98" s="2049"/>
      <c r="PCV98" s="2049"/>
      <c r="PCW98" s="2049"/>
      <c r="PCX98" s="2049"/>
      <c r="PCY98" s="2049"/>
      <c r="PCZ98" s="2049"/>
      <c r="PDA98" s="2049"/>
      <c r="PDB98" s="2049"/>
      <c r="PDC98" s="2049"/>
      <c r="PDD98" s="2049"/>
      <c r="PDE98" s="2049"/>
      <c r="PDF98" s="2049"/>
      <c r="PDG98" s="2049"/>
      <c r="PDH98" s="2049"/>
      <c r="PDI98" s="2049"/>
      <c r="PDJ98" s="2049"/>
      <c r="PDK98" s="2049"/>
      <c r="PDL98" s="2049"/>
      <c r="PDM98" s="2049"/>
      <c r="PDN98" s="2049"/>
      <c r="PDO98" s="2049"/>
      <c r="PDP98" s="2049"/>
      <c r="PDQ98" s="2049"/>
      <c r="PDR98" s="2049"/>
      <c r="PDS98" s="2049"/>
      <c r="PDT98" s="2049"/>
      <c r="PDU98" s="2049"/>
      <c r="PDV98" s="2049"/>
      <c r="PDW98" s="2049"/>
      <c r="PDX98" s="2049"/>
      <c r="PDY98" s="2049"/>
      <c r="PDZ98" s="2049"/>
      <c r="PEA98" s="2049"/>
      <c r="PEB98" s="2049"/>
      <c r="PEC98" s="2049"/>
      <c r="PED98" s="2049"/>
      <c r="PEE98" s="2049"/>
      <c r="PEF98" s="2049"/>
      <c r="PEG98" s="2049"/>
      <c r="PEH98" s="2049"/>
      <c r="PEI98" s="2049"/>
      <c r="PEJ98" s="2049"/>
      <c r="PEK98" s="2049"/>
      <c r="PEL98" s="2049"/>
      <c r="PEM98" s="2049"/>
      <c r="PEN98" s="2049"/>
      <c r="PEO98" s="2049"/>
      <c r="PEP98" s="2049"/>
      <c r="PEQ98" s="2049"/>
      <c r="PER98" s="2049"/>
      <c r="PES98" s="2049"/>
      <c r="PET98" s="2049"/>
      <c r="PEU98" s="2049"/>
      <c r="PEV98" s="2049"/>
      <c r="PEW98" s="2049"/>
      <c r="PEX98" s="2049"/>
      <c r="PEY98" s="2049"/>
      <c r="PEZ98" s="2049"/>
      <c r="PFA98" s="2049"/>
      <c r="PFB98" s="2049"/>
      <c r="PFC98" s="2049"/>
      <c r="PFD98" s="2049"/>
      <c r="PFE98" s="2049"/>
      <c r="PFF98" s="2049"/>
      <c r="PFG98" s="2049"/>
      <c r="PFH98" s="2049"/>
      <c r="PFI98" s="2049"/>
      <c r="PFJ98" s="2049"/>
      <c r="PFK98" s="2049"/>
      <c r="PFL98" s="2049"/>
      <c r="PFM98" s="2049"/>
      <c r="PFN98" s="2049"/>
      <c r="PFO98" s="2049"/>
      <c r="PFP98" s="2049"/>
      <c r="PFQ98" s="2049"/>
      <c r="PFR98" s="2049"/>
      <c r="PFS98" s="2049"/>
      <c r="PFT98" s="2049"/>
      <c r="PFU98" s="2049"/>
      <c r="PFV98" s="2049"/>
      <c r="PFW98" s="2049"/>
      <c r="PFX98" s="2049"/>
      <c r="PFY98" s="2049"/>
      <c r="PFZ98" s="2049"/>
      <c r="PGA98" s="2049"/>
      <c r="PGB98" s="2049"/>
      <c r="PGC98" s="2049"/>
      <c r="PGD98" s="2049"/>
      <c r="PGE98" s="2049"/>
      <c r="PGF98" s="2049"/>
      <c r="PGG98" s="2049"/>
      <c r="PGH98" s="2049"/>
      <c r="PGI98" s="2049"/>
      <c r="PGJ98" s="2049"/>
      <c r="PGK98" s="2049"/>
      <c r="PGL98" s="2049"/>
      <c r="PGM98" s="2049"/>
      <c r="PGN98" s="2049"/>
      <c r="PGO98" s="2049"/>
      <c r="PGP98" s="2049"/>
      <c r="PGQ98" s="2049"/>
      <c r="PGR98" s="2049"/>
      <c r="PGS98" s="2049"/>
      <c r="PGT98" s="2049"/>
      <c r="PGU98" s="2049"/>
      <c r="PGV98" s="2049"/>
      <c r="PGW98" s="2049"/>
      <c r="PGX98" s="2049"/>
      <c r="PGY98" s="2049"/>
      <c r="PGZ98" s="2049"/>
      <c r="PHA98" s="2049"/>
      <c r="PHB98" s="2049"/>
      <c r="PHC98" s="2049"/>
      <c r="PHD98" s="2049"/>
      <c r="PHE98" s="2049"/>
      <c r="PHF98" s="2049"/>
      <c r="PHG98" s="2049"/>
      <c r="PHH98" s="2049"/>
      <c r="PHI98" s="2049"/>
      <c r="PHJ98" s="2049"/>
      <c r="PHK98" s="2049"/>
      <c r="PHL98" s="2049"/>
      <c r="PHM98" s="2049"/>
      <c r="PHN98" s="2049"/>
      <c r="PHO98" s="2049"/>
      <c r="PHP98" s="2049"/>
      <c r="PHQ98" s="2049"/>
      <c r="PHR98" s="2049"/>
      <c r="PHS98" s="2049"/>
      <c r="PHT98" s="2049"/>
      <c r="PHU98" s="2049"/>
      <c r="PHV98" s="2049"/>
      <c r="PHW98" s="2049"/>
      <c r="PHX98" s="2049"/>
      <c r="PHY98" s="2049"/>
      <c r="PHZ98" s="2049"/>
      <c r="PIA98" s="2049"/>
      <c r="PIB98" s="2049"/>
      <c r="PIC98" s="2049"/>
      <c r="PID98" s="2049"/>
      <c r="PIE98" s="2049"/>
      <c r="PIF98" s="2049"/>
      <c r="PIG98" s="2049"/>
      <c r="PIH98" s="2049"/>
      <c r="PII98" s="2049"/>
      <c r="PIJ98" s="2049"/>
      <c r="PIK98" s="2049"/>
      <c r="PIL98" s="2049"/>
      <c r="PIM98" s="2049"/>
      <c r="PIN98" s="2049"/>
      <c r="PIO98" s="2049"/>
      <c r="PIP98" s="2049"/>
      <c r="PIQ98" s="2049"/>
      <c r="PIR98" s="2049"/>
      <c r="PIS98" s="2049"/>
      <c r="PIT98" s="2049"/>
      <c r="PIU98" s="2049"/>
      <c r="PIV98" s="2049"/>
      <c r="PIW98" s="2049"/>
      <c r="PIX98" s="2049"/>
      <c r="PIY98" s="2049"/>
      <c r="PIZ98" s="2049"/>
      <c r="PJA98" s="2049"/>
      <c r="PJB98" s="2049"/>
      <c r="PJC98" s="2049"/>
      <c r="PJD98" s="2049"/>
      <c r="PJE98" s="2049"/>
      <c r="PJF98" s="2049"/>
      <c r="PJG98" s="2049"/>
      <c r="PJH98" s="2049"/>
      <c r="PJI98" s="2049"/>
      <c r="PJJ98" s="2049"/>
      <c r="PJK98" s="2049"/>
      <c r="PJL98" s="2049"/>
      <c r="PJM98" s="2049"/>
      <c r="PJN98" s="2049"/>
      <c r="PJO98" s="2049"/>
      <c r="PJP98" s="2049"/>
      <c r="PJQ98" s="2049"/>
      <c r="PJR98" s="2049"/>
      <c r="PJS98" s="2049"/>
      <c r="PJT98" s="2049"/>
      <c r="PJU98" s="2049"/>
      <c r="PJV98" s="2049"/>
      <c r="PJW98" s="2049"/>
      <c r="PJX98" s="2049"/>
      <c r="PJY98" s="2049"/>
      <c r="PJZ98" s="2049"/>
      <c r="PKA98" s="2049"/>
      <c r="PKB98" s="2049"/>
      <c r="PKC98" s="2049"/>
      <c r="PKD98" s="2049"/>
      <c r="PKE98" s="2049"/>
      <c r="PKF98" s="2049"/>
      <c r="PKG98" s="2049"/>
      <c r="PKH98" s="2049"/>
      <c r="PKI98" s="2049"/>
      <c r="PKJ98" s="2049"/>
      <c r="PKK98" s="2049"/>
      <c r="PKL98" s="2049"/>
      <c r="PKM98" s="2049"/>
      <c r="PKN98" s="2049"/>
      <c r="PKO98" s="2049"/>
      <c r="PKP98" s="2049"/>
      <c r="PKQ98" s="2049"/>
      <c r="PKR98" s="2049"/>
      <c r="PKS98" s="2049"/>
      <c r="PKT98" s="2049"/>
      <c r="PKU98" s="2049"/>
      <c r="PKV98" s="2049"/>
      <c r="PKW98" s="2049"/>
      <c r="PKX98" s="2049"/>
      <c r="PKY98" s="2049"/>
      <c r="PKZ98" s="2049"/>
      <c r="PLA98" s="2049"/>
      <c r="PLB98" s="2049"/>
      <c r="PLC98" s="2049"/>
      <c r="PLD98" s="2049"/>
      <c r="PLE98" s="2049"/>
      <c r="PLF98" s="2049"/>
      <c r="PLG98" s="2049"/>
      <c r="PLH98" s="2049"/>
      <c r="PLI98" s="2049"/>
      <c r="PLJ98" s="2049"/>
      <c r="PLK98" s="2049"/>
      <c r="PLL98" s="2049"/>
      <c r="PLM98" s="2049"/>
      <c r="PLN98" s="2049"/>
      <c r="PLO98" s="2049"/>
      <c r="PLP98" s="2049"/>
      <c r="PLQ98" s="2049"/>
      <c r="PLR98" s="2049"/>
      <c r="PLS98" s="2049"/>
      <c r="PLT98" s="2049"/>
      <c r="PLU98" s="2049"/>
      <c r="PLV98" s="2049"/>
      <c r="PLW98" s="2049"/>
      <c r="PLX98" s="2049"/>
      <c r="PLY98" s="2049"/>
      <c r="PLZ98" s="2049"/>
      <c r="PMA98" s="2049"/>
      <c r="PMB98" s="2049"/>
      <c r="PMC98" s="2049"/>
      <c r="PMD98" s="2049"/>
      <c r="PME98" s="2049"/>
      <c r="PMF98" s="2049"/>
      <c r="PMG98" s="2049"/>
      <c r="PMH98" s="2049"/>
      <c r="PMI98" s="2049"/>
      <c r="PMJ98" s="2049"/>
      <c r="PMK98" s="2049"/>
      <c r="PML98" s="2049"/>
      <c r="PMM98" s="2049"/>
      <c r="PMN98" s="2049"/>
      <c r="PMO98" s="2049"/>
      <c r="PMP98" s="2049"/>
      <c r="PMQ98" s="2049"/>
      <c r="PMR98" s="2049"/>
      <c r="PMS98" s="2049"/>
      <c r="PMT98" s="2049"/>
      <c r="PMU98" s="2049"/>
      <c r="PMV98" s="2049"/>
      <c r="PMW98" s="2049"/>
      <c r="PMX98" s="2049"/>
      <c r="PMY98" s="2049"/>
      <c r="PMZ98" s="2049"/>
      <c r="PNA98" s="2049"/>
      <c r="PNB98" s="2049"/>
      <c r="PNC98" s="2049"/>
      <c r="PND98" s="2049"/>
      <c r="PNE98" s="2049"/>
      <c r="PNF98" s="2049"/>
      <c r="PNG98" s="2049"/>
      <c r="PNH98" s="2049"/>
      <c r="PNI98" s="2049"/>
      <c r="PNJ98" s="2049"/>
      <c r="PNK98" s="2049"/>
      <c r="PNL98" s="2049"/>
      <c r="PNM98" s="2049"/>
      <c r="PNN98" s="2049"/>
      <c r="PNO98" s="2049"/>
      <c r="PNP98" s="2049"/>
      <c r="PNQ98" s="2049"/>
      <c r="PNR98" s="2049"/>
      <c r="PNS98" s="2049"/>
      <c r="PNT98" s="2049"/>
      <c r="PNU98" s="2049"/>
      <c r="PNV98" s="2049"/>
      <c r="PNW98" s="2049"/>
      <c r="PNX98" s="2049"/>
      <c r="PNY98" s="2049"/>
      <c r="PNZ98" s="2049"/>
      <c r="POA98" s="2049"/>
      <c r="POB98" s="2049"/>
      <c r="POC98" s="2049"/>
      <c r="POD98" s="2049"/>
      <c r="POE98" s="2049"/>
      <c r="POF98" s="2049"/>
      <c r="POG98" s="2049"/>
      <c r="POH98" s="2049"/>
      <c r="POI98" s="2049"/>
      <c r="POJ98" s="2049"/>
      <c r="POK98" s="2049"/>
      <c r="POL98" s="2049"/>
      <c r="POM98" s="2049"/>
      <c r="PON98" s="2049"/>
      <c r="POO98" s="2049"/>
      <c r="POP98" s="2049"/>
      <c r="POQ98" s="2049"/>
      <c r="POR98" s="2049"/>
      <c r="POS98" s="2049"/>
      <c r="POT98" s="2049"/>
      <c r="POU98" s="2049"/>
      <c r="POV98" s="2049"/>
      <c r="POW98" s="2049"/>
      <c r="POX98" s="2049"/>
      <c r="POY98" s="2049"/>
      <c r="POZ98" s="2049"/>
      <c r="PPA98" s="2049"/>
      <c r="PPB98" s="2049"/>
      <c r="PPC98" s="2049"/>
      <c r="PPD98" s="2049"/>
      <c r="PPE98" s="2049"/>
      <c r="PPF98" s="2049"/>
      <c r="PPG98" s="2049"/>
      <c r="PPH98" s="2049"/>
      <c r="PPI98" s="2049"/>
      <c r="PPJ98" s="2049"/>
      <c r="PPK98" s="2049"/>
      <c r="PPL98" s="2049"/>
      <c r="PPM98" s="2049"/>
      <c r="PPN98" s="2049"/>
      <c r="PPO98" s="2049"/>
      <c r="PPP98" s="2049"/>
      <c r="PPQ98" s="2049"/>
      <c r="PPR98" s="2049"/>
      <c r="PPS98" s="2049"/>
      <c r="PPT98" s="2049"/>
      <c r="PPU98" s="2049"/>
      <c r="PPV98" s="2049"/>
      <c r="PPW98" s="2049"/>
      <c r="PPX98" s="2049"/>
      <c r="PPY98" s="2049"/>
      <c r="PPZ98" s="2049"/>
      <c r="PQA98" s="2049"/>
      <c r="PQB98" s="2049"/>
      <c r="PQC98" s="2049"/>
      <c r="PQD98" s="2049"/>
      <c r="PQE98" s="2049"/>
      <c r="PQF98" s="2049"/>
      <c r="PQG98" s="2049"/>
      <c r="PQH98" s="2049"/>
      <c r="PQI98" s="2049"/>
      <c r="PQJ98" s="2049"/>
      <c r="PQK98" s="2049"/>
      <c r="PQL98" s="2049"/>
      <c r="PQM98" s="2049"/>
      <c r="PQN98" s="2049"/>
      <c r="PQO98" s="2049"/>
      <c r="PQP98" s="2049"/>
      <c r="PQQ98" s="2049"/>
      <c r="PQR98" s="2049"/>
      <c r="PQS98" s="2049"/>
      <c r="PQT98" s="2049"/>
      <c r="PQU98" s="2049"/>
      <c r="PQV98" s="2049"/>
      <c r="PQW98" s="2049"/>
      <c r="PQX98" s="2049"/>
      <c r="PQY98" s="2049"/>
      <c r="PQZ98" s="2049"/>
      <c r="PRA98" s="2049"/>
      <c r="PRB98" s="2049"/>
      <c r="PRC98" s="2049"/>
      <c r="PRD98" s="2049"/>
      <c r="PRE98" s="2049"/>
      <c r="PRF98" s="2049"/>
      <c r="PRG98" s="2049"/>
      <c r="PRH98" s="2049"/>
      <c r="PRI98" s="2049"/>
      <c r="PRJ98" s="2049"/>
      <c r="PRK98" s="2049"/>
      <c r="PRL98" s="2049"/>
      <c r="PRM98" s="2049"/>
      <c r="PRN98" s="2049"/>
      <c r="PRO98" s="2049"/>
      <c r="PRP98" s="2049"/>
      <c r="PRQ98" s="2049"/>
      <c r="PRR98" s="2049"/>
      <c r="PRS98" s="2049"/>
      <c r="PRT98" s="2049"/>
      <c r="PRU98" s="2049"/>
      <c r="PRV98" s="2049"/>
      <c r="PRW98" s="2049"/>
      <c r="PRX98" s="2049"/>
      <c r="PRY98" s="2049"/>
      <c r="PRZ98" s="2049"/>
      <c r="PSA98" s="2049"/>
      <c r="PSB98" s="2049"/>
      <c r="PSC98" s="2049"/>
      <c r="PSD98" s="2049"/>
      <c r="PSE98" s="2049"/>
      <c r="PSF98" s="2049"/>
      <c r="PSG98" s="2049"/>
      <c r="PSH98" s="2049"/>
      <c r="PSI98" s="2049"/>
      <c r="PSJ98" s="2049"/>
      <c r="PSK98" s="2049"/>
      <c r="PSL98" s="2049"/>
      <c r="PSM98" s="2049"/>
      <c r="PSN98" s="2049"/>
      <c r="PSO98" s="2049"/>
      <c r="PSP98" s="2049"/>
      <c r="PSQ98" s="2049"/>
      <c r="PSR98" s="2049"/>
      <c r="PSS98" s="2049"/>
      <c r="PST98" s="2049"/>
      <c r="PSU98" s="2049"/>
      <c r="PSV98" s="2049"/>
      <c r="PSW98" s="2049"/>
      <c r="PSX98" s="2049"/>
      <c r="PSY98" s="2049"/>
      <c r="PSZ98" s="2049"/>
      <c r="PTA98" s="2049"/>
      <c r="PTB98" s="2049"/>
      <c r="PTC98" s="2049"/>
      <c r="PTD98" s="2049"/>
      <c r="PTE98" s="2049"/>
      <c r="PTF98" s="2049"/>
      <c r="PTG98" s="2049"/>
      <c r="PTH98" s="2049"/>
      <c r="PTI98" s="2049"/>
      <c r="PTJ98" s="2049"/>
      <c r="PTK98" s="2049"/>
      <c r="PTL98" s="2049"/>
      <c r="PTM98" s="2049"/>
      <c r="PTN98" s="2049"/>
      <c r="PTO98" s="2049"/>
      <c r="PTP98" s="2049"/>
      <c r="PTQ98" s="2049"/>
      <c r="PTR98" s="2049"/>
      <c r="PTS98" s="2049"/>
      <c r="PTT98" s="2049"/>
      <c r="PTU98" s="2049"/>
      <c r="PTV98" s="2049"/>
      <c r="PTW98" s="2049"/>
      <c r="PTX98" s="2049"/>
      <c r="PTY98" s="2049"/>
      <c r="PTZ98" s="2049"/>
      <c r="PUA98" s="2049"/>
      <c r="PUB98" s="2049"/>
      <c r="PUC98" s="2049"/>
      <c r="PUD98" s="2049"/>
      <c r="PUE98" s="2049"/>
      <c r="PUF98" s="2049"/>
      <c r="PUG98" s="2049"/>
      <c r="PUH98" s="2049"/>
      <c r="PUI98" s="2049"/>
      <c r="PUJ98" s="2049"/>
      <c r="PUK98" s="2049"/>
      <c r="PUL98" s="2049"/>
      <c r="PUM98" s="2049"/>
      <c r="PUN98" s="2049"/>
      <c r="PUO98" s="2049"/>
      <c r="PUP98" s="2049"/>
      <c r="PUQ98" s="2049"/>
      <c r="PUR98" s="2049"/>
      <c r="PUS98" s="2049"/>
      <c r="PUT98" s="2049"/>
      <c r="PUU98" s="2049"/>
      <c r="PUV98" s="2049"/>
      <c r="PUW98" s="2049"/>
      <c r="PUX98" s="2049"/>
      <c r="PUY98" s="2049"/>
      <c r="PUZ98" s="2049"/>
      <c r="PVA98" s="2049"/>
      <c r="PVB98" s="2049"/>
      <c r="PVC98" s="2049"/>
      <c r="PVD98" s="2049"/>
      <c r="PVE98" s="2049"/>
      <c r="PVF98" s="2049"/>
      <c r="PVG98" s="2049"/>
      <c r="PVH98" s="2049"/>
      <c r="PVI98" s="2049"/>
      <c r="PVJ98" s="2049"/>
      <c r="PVK98" s="2049"/>
      <c r="PVL98" s="2049"/>
      <c r="PVM98" s="2049"/>
      <c r="PVN98" s="2049"/>
      <c r="PVO98" s="2049"/>
      <c r="PVP98" s="2049"/>
      <c r="PVQ98" s="2049"/>
      <c r="PVR98" s="2049"/>
      <c r="PVS98" s="2049"/>
      <c r="PVT98" s="2049"/>
      <c r="PVU98" s="2049"/>
      <c r="PVV98" s="2049"/>
      <c r="PVW98" s="2049"/>
      <c r="PVX98" s="2049"/>
      <c r="PVY98" s="2049"/>
      <c r="PVZ98" s="2049"/>
      <c r="PWA98" s="2049"/>
      <c r="PWB98" s="2049"/>
      <c r="PWC98" s="2049"/>
      <c r="PWD98" s="2049"/>
      <c r="PWE98" s="2049"/>
      <c r="PWF98" s="2049"/>
      <c r="PWG98" s="2049"/>
      <c r="PWH98" s="2049"/>
      <c r="PWI98" s="2049"/>
      <c r="PWJ98" s="2049"/>
      <c r="PWK98" s="2049"/>
      <c r="PWL98" s="2049"/>
      <c r="PWM98" s="2049"/>
      <c r="PWN98" s="2049"/>
      <c r="PWO98" s="2049"/>
      <c r="PWP98" s="2049"/>
      <c r="PWQ98" s="2049"/>
      <c r="PWR98" s="2049"/>
      <c r="PWS98" s="2049"/>
      <c r="PWT98" s="2049"/>
      <c r="PWU98" s="2049"/>
      <c r="PWV98" s="2049"/>
      <c r="PWW98" s="2049"/>
      <c r="PWX98" s="2049"/>
      <c r="PWY98" s="2049"/>
      <c r="PWZ98" s="2049"/>
      <c r="PXA98" s="2049"/>
      <c r="PXB98" s="2049"/>
      <c r="PXC98" s="2049"/>
      <c r="PXD98" s="2049"/>
      <c r="PXE98" s="2049"/>
      <c r="PXF98" s="2049"/>
      <c r="PXG98" s="2049"/>
      <c r="PXH98" s="2049"/>
      <c r="PXI98" s="2049"/>
      <c r="PXJ98" s="2049"/>
      <c r="PXK98" s="2049"/>
      <c r="PXL98" s="2049"/>
      <c r="PXM98" s="2049"/>
      <c r="PXN98" s="2049"/>
      <c r="PXO98" s="2049"/>
      <c r="PXP98" s="2049"/>
      <c r="PXQ98" s="2049"/>
      <c r="PXR98" s="2049"/>
      <c r="PXS98" s="2049"/>
      <c r="PXT98" s="2049"/>
      <c r="PXU98" s="2049"/>
      <c r="PXV98" s="2049"/>
      <c r="PXW98" s="2049"/>
      <c r="PXX98" s="2049"/>
      <c r="PXY98" s="2049"/>
      <c r="PXZ98" s="2049"/>
      <c r="PYA98" s="2049"/>
      <c r="PYB98" s="2049"/>
      <c r="PYC98" s="2049"/>
      <c r="PYD98" s="2049"/>
      <c r="PYE98" s="2049"/>
      <c r="PYF98" s="2049"/>
      <c r="PYG98" s="2049"/>
      <c r="PYH98" s="2049"/>
      <c r="PYI98" s="2049"/>
      <c r="PYJ98" s="2049"/>
      <c r="PYK98" s="2049"/>
      <c r="PYL98" s="2049"/>
      <c r="PYM98" s="2049"/>
      <c r="PYN98" s="2049"/>
      <c r="PYO98" s="2049"/>
      <c r="PYP98" s="2049"/>
      <c r="PYQ98" s="2049"/>
      <c r="PYR98" s="2049"/>
      <c r="PYS98" s="2049"/>
      <c r="PYT98" s="2049"/>
      <c r="PYU98" s="2049"/>
      <c r="PYV98" s="2049"/>
      <c r="PYW98" s="2049"/>
      <c r="PYX98" s="2049"/>
      <c r="PYY98" s="2049"/>
      <c r="PYZ98" s="2049"/>
      <c r="PZA98" s="2049"/>
      <c r="PZB98" s="2049"/>
      <c r="PZC98" s="2049"/>
      <c r="PZD98" s="2049"/>
      <c r="PZE98" s="2049"/>
      <c r="PZF98" s="2049"/>
      <c r="PZG98" s="2049"/>
      <c r="PZH98" s="2049"/>
      <c r="PZI98" s="2049"/>
      <c r="PZJ98" s="2049"/>
      <c r="PZK98" s="2049"/>
      <c r="PZL98" s="2049"/>
      <c r="PZM98" s="2049"/>
      <c r="PZN98" s="2049"/>
      <c r="PZO98" s="2049"/>
      <c r="PZP98" s="2049"/>
      <c r="PZQ98" s="2049"/>
      <c r="PZR98" s="2049"/>
      <c r="PZS98" s="2049"/>
      <c r="PZT98" s="2049"/>
      <c r="PZU98" s="2049"/>
      <c r="PZV98" s="2049"/>
      <c r="PZW98" s="2049"/>
      <c r="PZX98" s="2049"/>
      <c r="PZY98" s="2049"/>
      <c r="PZZ98" s="2049"/>
      <c r="QAA98" s="2049"/>
      <c r="QAB98" s="2049"/>
      <c r="QAC98" s="2049"/>
      <c r="QAD98" s="2049"/>
      <c r="QAE98" s="2049"/>
      <c r="QAF98" s="2049"/>
      <c r="QAG98" s="2049"/>
      <c r="QAH98" s="2049"/>
      <c r="QAI98" s="2049"/>
      <c r="QAJ98" s="2049"/>
      <c r="QAK98" s="2049"/>
      <c r="QAL98" s="2049"/>
      <c r="QAM98" s="2049"/>
      <c r="QAN98" s="2049"/>
      <c r="QAO98" s="2049"/>
      <c r="QAP98" s="2049"/>
      <c r="QAQ98" s="2049"/>
      <c r="QAR98" s="2049"/>
      <c r="QAS98" s="2049"/>
      <c r="QAT98" s="2049"/>
      <c r="QAU98" s="2049"/>
      <c r="QAV98" s="2049"/>
      <c r="QAW98" s="2049"/>
      <c r="QAX98" s="2049"/>
      <c r="QAY98" s="2049"/>
      <c r="QAZ98" s="2049"/>
      <c r="QBA98" s="2049"/>
      <c r="QBB98" s="2049"/>
      <c r="QBC98" s="2049"/>
      <c r="QBD98" s="2049"/>
      <c r="QBE98" s="2049"/>
      <c r="QBF98" s="2049"/>
      <c r="QBG98" s="2049"/>
      <c r="QBH98" s="2049"/>
      <c r="QBI98" s="2049"/>
      <c r="QBJ98" s="2049"/>
      <c r="QBK98" s="2049"/>
      <c r="QBL98" s="2049"/>
      <c r="QBM98" s="2049"/>
      <c r="QBN98" s="2049"/>
      <c r="QBO98" s="2049"/>
      <c r="QBP98" s="2049"/>
      <c r="QBQ98" s="2049"/>
      <c r="QBR98" s="2049"/>
      <c r="QBS98" s="2049"/>
      <c r="QBT98" s="2049"/>
      <c r="QBU98" s="2049"/>
      <c r="QBV98" s="2049"/>
      <c r="QBW98" s="2049"/>
      <c r="QBX98" s="2049"/>
      <c r="QBY98" s="2049"/>
      <c r="QBZ98" s="2049"/>
      <c r="QCA98" s="2049"/>
      <c r="QCB98" s="2049"/>
      <c r="QCC98" s="2049"/>
      <c r="QCD98" s="2049"/>
      <c r="QCE98" s="2049"/>
      <c r="QCF98" s="2049"/>
      <c r="QCG98" s="2049"/>
      <c r="QCH98" s="2049"/>
      <c r="QCI98" s="2049"/>
      <c r="QCJ98" s="2049"/>
      <c r="QCK98" s="2049"/>
      <c r="QCL98" s="2049"/>
      <c r="QCM98" s="2049"/>
      <c r="QCN98" s="2049"/>
      <c r="QCO98" s="2049"/>
      <c r="QCP98" s="2049"/>
      <c r="QCQ98" s="2049"/>
      <c r="QCR98" s="2049"/>
      <c r="QCS98" s="2049"/>
      <c r="QCT98" s="2049"/>
      <c r="QCU98" s="2049"/>
      <c r="QCV98" s="2049"/>
      <c r="QCW98" s="2049"/>
      <c r="QCX98" s="2049"/>
      <c r="QCY98" s="2049"/>
      <c r="QCZ98" s="2049"/>
      <c r="QDA98" s="2049"/>
      <c r="QDB98" s="2049"/>
      <c r="QDC98" s="2049"/>
      <c r="QDD98" s="2049"/>
      <c r="QDE98" s="2049"/>
      <c r="QDF98" s="2049"/>
      <c r="QDG98" s="2049"/>
      <c r="QDH98" s="2049"/>
      <c r="QDI98" s="2049"/>
      <c r="QDJ98" s="2049"/>
      <c r="QDK98" s="2049"/>
      <c r="QDL98" s="2049"/>
      <c r="QDM98" s="2049"/>
      <c r="QDN98" s="2049"/>
      <c r="QDO98" s="2049"/>
      <c r="QDP98" s="2049"/>
      <c r="QDQ98" s="2049"/>
      <c r="QDR98" s="2049"/>
      <c r="QDS98" s="2049"/>
      <c r="QDT98" s="2049"/>
      <c r="QDU98" s="2049"/>
      <c r="QDV98" s="2049"/>
      <c r="QDW98" s="2049"/>
      <c r="QDX98" s="2049"/>
      <c r="QDY98" s="2049"/>
      <c r="QDZ98" s="2049"/>
      <c r="QEA98" s="2049"/>
      <c r="QEB98" s="2049"/>
      <c r="QEC98" s="2049"/>
      <c r="QED98" s="2049"/>
      <c r="QEE98" s="2049"/>
      <c r="QEF98" s="2049"/>
      <c r="QEG98" s="2049"/>
      <c r="QEH98" s="2049"/>
      <c r="QEI98" s="2049"/>
      <c r="QEJ98" s="2049"/>
      <c r="QEK98" s="2049"/>
      <c r="QEL98" s="2049"/>
      <c r="QEM98" s="2049"/>
      <c r="QEN98" s="2049"/>
      <c r="QEO98" s="2049"/>
      <c r="QEP98" s="2049"/>
      <c r="QEQ98" s="2049"/>
      <c r="QER98" s="2049"/>
      <c r="QES98" s="2049"/>
      <c r="QET98" s="2049"/>
      <c r="QEU98" s="2049"/>
      <c r="QEV98" s="2049"/>
      <c r="QEW98" s="2049"/>
      <c r="QEX98" s="2049"/>
      <c r="QEY98" s="2049"/>
      <c r="QEZ98" s="2049"/>
      <c r="QFA98" s="2049"/>
      <c r="QFB98" s="2049"/>
      <c r="QFC98" s="2049"/>
      <c r="QFD98" s="2049"/>
      <c r="QFE98" s="2049"/>
      <c r="QFF98" s="2049"/>
      <c r="QFG98" s="2049"/>
      <c r="QFH98" s="2049"/>
      <c r="QFI98" s="2049"/>
      <c r="QFJ98" s="2049"/>
      <c r="QFK98" s="2049"/>
      <c r="QFL98" s="2049"/>
      <c r="QFM98" s="2049"/>
      <c r="QFN98" s="2049"/>
      <c r="QFO98" s="2049"/>
      <c r="QFP98" s="2049"/>
      <c r="QFQ98" s="2049"/>
      <c r="QFR98" s="2049"/>
      <c r="QFS98" s="2049"/>
      <c r="QFT98" s="2049"/>
      <c r="QFU98" s="2049"/>
      <c r="QFV98" s="2049"/>
      <c r="QFW98" s="2049"/>
      <c r="QFX98" s="2049"/>
      <c r="QFY98" s="2049"/>
      <c r="QFZ98" s="2049"/>
      <c r="QGA98" s="2049"/>
      <c r="QGB98" s="2049"/>
      <c r="QGC98" s="2049"/>
      <c r="QGD98" s="2049"/>
      <c r="QGE98" s="2049"/>
      <c r="QGF98" s="2049"/>
      <c r="QGG98" s="2049"/>
      <c r="QGH98" s="2049"/>
      <c r="QGI98" s="2049"/>
      <c r="QGJ98" s="2049"/>
      <c r="QGK98" s="2049"/>
      <c r="QGL98" s="2049"/>
      <c r="QGM98" s="2049"/>
      <c r="QGN98" s="2049"/>
      <c r="QGO98" s="2049"/>
      <c r="QGP98" s="2049"/>
      <c r="QGQ98" s="2049"/>
      <c r="QGR98" s="2049"/>
      <c r="QGS98" s="2049"/>
      <c r="QGT98" s="2049"/>
      <c r="QGU98" s="2049"/>
      <c r="QGV98" s="2049"/>
      <c r="QGW98" s="2049"/>
      <c r="QGX98" s="2049"/>
      <c r="QGY98" s="2049"/>
      <c r="QGZ98" s="2049"/>
      <c r="QHA98" s="2049"/>
      <c r="QHB98" s="2049"/>
      <c r="QHC98" s="2049"/>
      <c r="QHD98" s="2049"/>
      <c r="QHE98" s="2049"/>
      <c r="QHF98" s="2049"/>
      <c r="QHG98" s="2049"/>
      <c r="QHH98" s="2049"/>
      <c r="QHI98" s="2049"/>
      <c r="QHJ98" s="2049"/>
      <c r="QHK98" s="2049"/>
      <c r="QHL98" s="2049"/>
      <c r="QHM98" s="2049"/>
      <c r="QHN98" s="2049"/>
      <c r="QHO98" s="2049"/>
      <c r="QHP98" s="2049"/>
      <c r="QHQ98" s="2049"/>
      <c r="QHR98" s="2049"/>
      <c r="QHS98" s="2049"/>
      <c r="QHT98" s="2049"/>
      <c r="QHU98" s="2049"/>
      <c r="QHV98" s="2049"/>
      <c r="QHW98" s="2049"/>
      <c r="QHX98" s="2049"/>
      <c r="QHY98" s="2049"/>
      <c r="QHZ98" s="2049"/>
      <c r="QIA98" s="2049"/>
      <c r="QIB98" s="2049"/>
      <c r="QIC98" s="2049"/>
      <c r="QID98" s="2049"/>
      <c r="QIE98" s="2049"/>
      <c r="QIF98" s="2049"/>
      <c r="QIG98" s="2049"/>
      <c r="QIH98" s="2049"/>
      <c r="QII98" s="2049"/>
      <c r="QIJ98" s="2049"/>
      <c r="QIK98" s="2049"/>
      <c r="QIL98" s="2049"/>
      <c r="QIM98" s="2049"/>
      <c r="QIN98" s="2049"/>
      <c r="QIO98" s="2049"/>
      <c r="QIP98" s="2049"/>
      <c r="QIQ98" s="2049"/>
      <c r="QIR98" s="2049"/>
      <c r="QIS98" s="2049"/>
      <c r="QIT98" s="2049"/>
      <c r="QIU98" s="2049"/>
      <c r="QIV98" s="2049"/>
      <c r="QIW98" s="2049"/>
      <c r="QIX98" s="2049"/>
      <c r="QIY98" s="2049"/>
      <c r="QIZ98" s="2049"/>
      <c r="QJA98" s="2049"/>
      <c r="QJB98" s="2049"/>
      <c r="QJC98" s="2049"/>
      <c r="QJD98" s="2049"/>
      <c r="QJE98" s="2049"/>
      <c r="QJF98" s="2049"/>
      <c r="QJG98" s="2049"/>
      <c r="QJH98" s="2049"/>
      <c r="QJI98" s="2049"/>
      <c r="QJJ98" s="2049"/>
      <c r="QJK98" s="2049"/>
      <c r="QJL98" s="2049"/>
      <c r="QJM98" s="2049"/>
      <c r="QJN98" s="2049"/>
      <c r="QJO98" s="2049"/>
      <c r="QJP98" s="2049"/>
      <c r="QJQ98" s="2049"/>
      <c r="QJR98" s="2049"/>
      <c r="QJS98" s="2049"/>
      <c r="QJT98" s="2049"/>
      <c r="QJU98" s="2049"/>
      <c r="QJV98" s="2049"/>
      <c r="QJW98" s="2049"/>
      <c r="QJX98" s="2049"/>
      <c r="QJY98" s="2049"/>
      <c r="QJZ98" s="2049"/>
      <c r="QKA98" s="2049"/>
      <c r="QKB98" s="2049"/>
      <c r="QKC98" s="2049"/>
      <c r="QKD98" s="2049"/>
      <c r="QKE98" s="2049"/>
      <c r="QKF98" s="2049"/>
      <c r="QKG98" s="2049"/>
      <c r="QKH98" s="2049"/>
      <c r="QKI98" s="2049"/>
      <c r="QKJ98" s="2049"/>
      <c r="QKK98" s="2049"/>
      <c r="QKL98" s="2049"/>
      <c r="QKM98" s="2049"/>
      <c r="QKN98" s="2049"/>
      <c r="QKO98" s="2049"/>
      <c r="QKP98" s="2049"/>
      <c r="QKQ98" s="2049"/>
      <c r="QKR98" s="2049"/>
      <c r="QKS98" s="2049"/>
      <c r="QKT98" s="2049"/>
      <c r="QKU98" s="2049"/>
      <c r="QKV98" s="2049"/>
      <c r="QKW98" s="2049"/>
      <c r="QKX98" s="2049"/>
      <c r="QKY98" s="2049"/>
      <c r="QKZ98" s="2049"/>
      <c r="QLA98" s="2049"/>
      <c r="QLB98" s="2049"/>
      <c r="QLC98" s="2049"/>
      <c r="QLD98" s="2049"/>
      <c r="QLE98" s="2049"/>
      <c r="QLF98" s="2049"/>
      <c r="QLG98" s="2049"/>
      <c r="QLH98" s="2049"/>
      <c r="QLI98" s="2049"/>
      <c r="QLJ98" s="2049"/>
      <c r="QLK98" s="2049"/>
      <c r="QLL98" s="2049"/>
      <c r="QLM98" s="2049"/>
      <c r="QLN98" s="2049"/>
      <c r="QLO98" s="2049"/>
      <c r="QLP98" s="2049"/>
      <c r="QLQ98" s="2049"/>
      <c r="QLR98" s="2049"/>
      <c r="QLS98" s="2049"/>
      <c r="QLT98" s="2049"/>
      <c r="QLU98" s="2049"/>
      <c r="QLV98" s="2049"/>
      <c r="QLW98" s="2049"/>
      <c r="QLX98" s="2049"/>
      <c r="QLY98" s="2049"/>
      <c r="QLZ98" s="2049"/>
      <c r="QMA98" s="2049"/>
      <c r="QMB98" s="2049"/>
      <c r="QMC98" s="2049"/>
      <c r="QMD98" s="2049"/>
      <c r="QME98" s="2049"/>
      <c r="QMF98" s="2049"/>
      <c r="QMG98" s="2049"/>
      <c r="QMH98" s="2049"/>
      <c r="QMI98" s="2049"/>
      <c r="QMJ98" s="2049"/>
      <c r="QMK98" s="2049"/>
      <c r="QML98" s="2049"/>
      <c r="QMM98" s="2049"/>
      <c r="QMN98" s="2049"/>
      <c r="QMO98" s="2049"/>
      <c r="QMP98" s="2049"/>
      <c r="QMQ98" s="2049"/>
      <c r="QMR98" s="2049"/>
      <c r="QMS98" s="2049"/>
      <c r="QMT98" s="2049"/>
      <c r="QMU98" s="2049"/>
      <c r="QMV98" s="2049"/>
      <c r="QMW98" s="2049"/>
      <c r="QMX98" s="2049"/>
      <c r="QMY98" s="2049"/>
      <c r="QMZ98" s="2049"/>
      <c r="QNA98" s="2049"/>
      <c r="QNB98" s="2049"/>
      <c r="QNC98" s="2049"/>
      <c r="QND98" s="2049"/>
      <c r="QNE98" s="2049"/>
      <c r="QNF98" s="2049"/>
      <c r="QNG98" s="2049"/>
      <c r="QNH98" s="2049"/>
      <c r="QNI98" s="2049"/>
      <c r="QNJ98" s="2049"/>
      <c r="QNK98" s="2049"/>
      <c r="QNL98" s="2049"/>
      <c r="QNM98" s="2049"/>
      <c r="QNN98" s="2049"/>
      <c r="QNO98" s="2049"/>
      <c r="QNP98" s="2049"/>
      <c r="QNQ98" s="2049"/>
      <c r="QNR98" s="2049"/>
      <c r="QNS98" s="2049"/>
      <c r="QNT98" s="2049"/>
      <c r="QNU98" s="2049"/>
      <c r="QNV98" s="2049"/>
      <c r="QNW98" s="2049"/>
      <c r="QNX98" s="2049"/>
      <c r="QNY98" s="2049"/>
      <c r="QNZ98" s="2049"/>
      <c r="QOA98" s="2049"/>
      <c r="QOB98" s="2049"/>
      <c r="QOC98" s="2049"/>
      <c r="QOD98" s="2049"/>
      <c r="QOE98" s="2049"/>
      <c r="QOF98" s="2049"/>
      <c r="QOG98" s="2049"/>
      <c r="QOH98" s="2049"/>
      <c r="QOI98" s="2049"/>
      <c r="QOJ98" s="2049"/>
      <c r="QOK98" s="2049"/>
      <c r="QOL98" s="2049"/>
      <c r="QOM98" s="2049"/>
      <c r="QON98" s="2049"/>
      <c r="QOO98" s="2049"/>
      <c r="QOP98" s="2049"/>
      <c r="QOQ98" s="2049"/>
      <c r="QOR98" s="2049"/>
      <c r="QOS98" s="2049"/>
      <c r="QOT98" s="2049"/>
      <c r="QOU98" s="2049"/>
      <c r="QOV98" s="2049"/>
      <c r="QOW98" s="2049"/>
      <c r="QOX98" s="2049"/>
      <c r="QOY98" s="2049"/>
      <c r="QOZ98" s="2049"/>
      <c r="QPA98" s="2049"/>
      <c r="QPB98" s="2049"/>
      <c r="QPC98" s="2049"/>
      <c r="QPD98" s="2049"/>
      <c r="QPE98" s="2049"/>
      <c r="QPF98" s="2049"/>
      <c r="QPG98" s="2049"/>
      <c r="QPH98" s="2049"/>
      <c r="QPI98" s="2049"/>
      <c r="QPJ98" s="2049"/>
      <c r="QPK98" s="2049"/>
      <c r="QPL98" s="2049"/>
      <c r="QPM98" s="2049"/>
      <c r="QPN98" s="2049"/>
      <c r="QPO98" s="2049"/>
      <c r="QPP98" s="2049"/>
      <c r="QPQ98" s="2049"/>
      <c r="QPR98" s="2049"/>
      <c r="QPS98" s="2049"/>
      <c r="QPT98" s="2049"/>
      <c r="QPU98" s="2049"/>
      <c r="QPV98" s="2049"/>
      <c r="QPW98" s="2049"/>
      <c r="QPX98" s="2049"/>
      <c r="QPY98" s="2049"/>
      <c r="QPZ98" s="2049"/>
      <c r="QQA98" s="2049"/>
      <c r="QQB98" s="2049"/>
      <c r="QQC98" s="2049"/>
      <c r="QQD98" s="2049"/>
      <c r="QQE98" s="2049"/>
      <c r="QQF98" s="2049"/>
      <c r="QQG98" s="2049"/>
      <c r="QQH98" s="2049"/>
      <c r="QQI98" s="2049"/>
      <c r="QQJ98" s="2049"/>
      <c r="QQK98" s="2049"/>
      <c r="QQL98" s="2049"/>
      <c r="QQM98" s="2049"/>
      <c r="QQN98" s="2049"/>
      <c r="QQO98" s="2049"/>
      <c r="QQP98" s="2049"/>
      <c r="QQQ98" s="2049"/>
      <c r="QQR98" s="2049"/>
      <c r="QQS98" s="2049"/>
      <c r="QQT98" s="2049"/>
      <c r="QQU98" s="2049"/>
      <c r="QQV98" s="2049"/>
      <c r="QQW98" s="2049"/>
      <c r="QQX98" s="2049"/>
      <c r="QQY98" s="2049"/>
      <c r="QQZ98" s="2049"/>
      <c r="QRA98" s="2049"/>
      <c r="QRB98" s="2049"/>
      <c r="QRC98" s="2049"/>
      <c r="QRD98" s="2049"/>
      <c r="QRE98" s="2049"/>
      <c r="QRF98" s="2049"/>
      <c r="QRG98" s="2049"/>
      <c r="QRH98" s="2049"/>
      <c r="QRI98" s="2049"/>
      <c r="QRJ98" s="2049"/>
      <c r="QRK98" s="2049"/>
      <c r="QRL98" s="2049"/>
      <c r="QRM98" s="2049"/>
      <c r="QRN98" s="2049"/>
      <c r="QRO98" s="2049"/>
      <c r="QRP98" s="2049"/>
      <c r="QRQ98" s="2049"/>
      <c r="QRR98" s="2049"/>
      <c r="QRS98" s="2049"/>
      <c r="QRT98" s="2049"/>
      <c r="QRU98" s="2049"/>
      <c r="QRV98" s="2049"/>
      <c r="QRW98" s="2049"/>
      <c r="QRX98" s="2049"/>
      <c r="QRY98" s="2049"/>
      <c r="QRZ98" s="2049"/>
      <c r="QSA98" s="2049"/>
      <c r="QSB98" s="2049"/>
      <c r="QSC98" s="2049"/>
      <c r="QSD98" s="2049"/>
      <c r="QSE98" s="2049"/>
      <c r="QSF98" s="2049"/>
      <c r="QSG98" s="2049"/>
      <c r="QSH98" s="2049"/>
      <c r="QSI98" s="2049"/>
      <c r="QSJ98" s="2049"/>
      <c r="QSK98" s="2049"/>
      <c r="QSL98" s="2049"/>
      <c r="QSM98" s="2049"/>
      <c r="QSN98" s="2049"/>
      <c r="QSO98" s="2049"/>
      <c r="QSP98" s="2049"/>
      <c r="QSQ98" s="2049"/>
      <c r="QSR98" s="2049"/>
      <c r="QSS98" s="2049"/>
      <c r="QST98" s="2049"/>
      <c r="QSU98" s="2049"/>
      <c r="QSV98" s="2049"/>
      <c r="QSW98" s="2049"/>
      <c r="QSX98" s="2049"/>
      <c r="QSY98" s="2049"/>
      <c r="QSZ98" s="2049"/>
      <c r="QTA98" s="2049"/>
      <c r="QTB98" s="2049"/>
      <c r="QTC98" s="2049"/>
      <c r="QTD98" s="2049"/>
      <c r="QTE98" s="2049"/>
      <c r="QTF98" s="2049"/>
      <c r="QTG98" s="2049"/>
      <c r="QTH98" s="2049"/>
      <c r="QTI98" s="2049"/>
      <c r="QTJ98" s="2049"/>
      <c r="QTK98" s="2049"/>
      <c r="QTL98" s="2049"/>
      <c r="QTM98" s="2049"/>
      <c r="QTN98" s="2049"/>
      <c r="QTO98" s="2049"/>
      <c r="QTP98" s="2049"/>
      <c r="QTQ98" s="2049"/>
      <c r="QTR98" s="2049"/>
      <c r="QTS98" s="2049"/>
      <c r="QTT98" s="2049"/>
      <c r="QTU98" s="2049"/>
      <c r="QTV98" s="2049"/>
      <c r="QTW98" s="2049"/>
      <c r="QTX98" s="2049"/>
      <c r="QTY98" s="2049"/>
      <c r="QTZ98" s="2049"/>
      <c r="QUA98" s="2049"/>
      <c r="QUB98" s="2049"/>
      <c r="QUC98" s="2049"/>
      <c r="QUD98" s="2049"/>
      <c r="QUE98" s="2049"/>
      <c r="QUF98" s="2049"/>
      <c r="QUG98" s="2049"/>
      <c r="QUH98" s="2049"/>
      <c r="QUI98" s="2049"/>
      <c r="QUJ98" s="2049"/>
      <c r="QUK98" s="2049"/>
      <c r="QUL98" s="2049"/>
      <c r="QUM98" s="2049"/>
      <c r="QUN98" s="2049"/>
      <c r="QUO98" s="2049"/>
      <c r="QUP98" s="2049"/>
      <c r="QUQ98" s="2049"/>
      <c r="QUR98" s="2049"/>
      <c r="QUS98" s="2049"/>
      <c r="QUT98" s="2049"/>
      <c r="QUU98" s="2049"/>
      <c r="QUV98" s="2049"/>
      <c r="QUW98" s="2049"/>
      <c r="QUX98" s="2049"/>
      <c r="QUY98" s="2049"/>
      <c r="QUZ98" s="2049"/>
      <c r="QVA98" s="2049"/>
      <c r="QVB98" s="2049"/>
      <c r="QVC98" s="2049"/>
      <c r="QVD98" s="2049"/>
      <c r="QVE98" s="2049"/>
      <c r="QVF98" s="2049"/>
      <c r="QVG98" s="2049"/>
      <c r="QVH98" s="2049"/>
      <c r="QVI98" s="2049"/>
      <c r="QVJ98" s="2049"/>
      <c r="QVK98" s="2049"/>
      <c r="QVL98" s="2049"/>
      <c r="QVM98" s="2049"/>
      <c r="QVN98" s="2049"/>
      <c r="QVO98" s="2049"/>
      <c r="QVP98" s="2049"/>
      <c r="QVQ98" s="2049"/>
      <c r="QVR98" s="2049"/>
      <c r="QVS98" s="2049"/>
      <c r="QVT98" s="2049"/>
      <c r="QVU98" s="2049"/>
      <c r="QVV98" s="2049"/>
      <c r="QVW98" s="2049"/>
      <c r="QVX98" s="2049"/>
      <c r="QVY98" s="2049"/>
      <c r="QVZ98" s="2049"/>
      <c r="QWA98" s="2049"/>
      <c r="QWB98" s="2049"/>
      <c r="QWC98" s="2049"/>
      <c r="QWD98" s="2049"/>
      <c r="QWE98" s="2049"/>
      <c r="QWF98" s="2049"/>
      <c r="QWG98" s="2049"/>
      <c r="QWH98" s="2049"/>
      <c r="QWI98" s="2049"/>
      <c r="QWJ98" s="2049"/>
      <c r="QWK98" s="2049"/>
      <c r="QWL98" s="2049"/>
      <c r="QWM98" s="2049"/>
      <c r="QWN98" s="2049"/>
      <c r="QWO98" s="2049"/>
      <c r="QWP98" s="2049"/>
      <c r="QWQ98" s="2049"/>
      <c r="QWR98" s="2049"/>
      <c r="QWS98" s="2049"/>
      <c r="QWT98" s="2049"/>
      <c r="QWU98" s="2049"/>
      <c r="QWV98" s="2049"/>
      <c r="QWW98" s="2049"/>
      <c r="QWX98" s="2049"/>
      <c r="QWY98" s="2049"/>
      <c r="QWZ98" s="2049"/>
      <c r="QXA98" s="2049"/>
      <c r="QXB98" s="2049"/>
      <c r="QXC98" s="2049"/>
      <c r="QXD98" s="2049"/>
      <c r="QXE98" s="2049"/>
      <c r="QXF98" s="2049"/>
      <c r="QXG98" s="2049"/>
      <c r="QXH98" s="2049"/>
      <c r="QXI98" s="2049"/>
      <c r="QXJ98" s="2049"/>
      <c r="QXK98" s="2049"/>
      <c r="QXL98" s="2049"/>
      <c r="QXM98" s="2049"/>
      <c r="QXN98" s="2049"/>
      <c r="QXO98" s="2049"/>
      <c r="QXP98" s="2049"/>
      <c r="QXQ98" s="2049"/>
      <c r="QXR98" s="2049"/>
      <c r="QXS98" s="2049"/>
      <c r="QXT98" s="2049"/>
      <c r="QXU98" s="2049"/>
      <c r="QXV98" s="2049"/>
      <c r="QXW98" s="2049"/>
      <c r="QXX98" s="2049"/>
      <c r="QXY98" s="2049"/>
      <c r="QXZ98" s="2049"/>
      <c r="QYA98" s="2049"/>
      <c r="QYB98" s="2049"/>
      <c r="QYC98" s="2049"/>
      <c r="QYD98" s="2049"/>
      <c r="QYE98" s="2049"/>
      <c r="QYF98" s="2049"/>
      <c r="QYG98" s="2049"/>
      <c r="QYH98" s="2049"/>
      <c r="QYI98" s="2049"/>
      <c r="QYJ98" s="2049"/>
      <c r="QYK98" s="2049"/>
      <c r="QYL98" s="2049"/>
      <c r="QYM98" s="2049"/>
      <c r="QYN98" s="2049"/>
      <c r="QYO98" s="2049"/>
      <c r="QYP98" s="2049"/>
      <c r="QYQ98" s="2049"/>
      <c r="QYR98" s="2049"/>
      <c r="QYS98" s="2049"/>
      <c r="QYT98" s="2049"/>
      <c r="QYU98" s="2049"/>
      <c r="QYV98" s="2049"/>
      <c r="QYW98" s="2049"/>
      <c r="QYX98" s="2049"/>
      <c r="QYY98" s="2049"/>
      <c r="QYZ98" s="2049"/>
      <c r="QZA98" s="2049"/>
      <c r="QZB98" s="2049"/>
      <c r="QZC98" s="2049"/>
      <c r="QZD98" s="2049"/>
      <c r="QZE98" s="2049"/>
      <c r="QZF98" s="2049"/>
      <c r="QZG98" s="2049"/>
      <c r="QZH98" s="2049"/>
      <c r="QZI98" s="2049"/>
      <c r="QZJ98" s="2049"/>
      <c r="QZK98" s="2049"/>
      <c r="QZL98" s="2049"/>
      <c r="QZM98" s="2049"/>
      <c r="QZN98" s="2049"/>
      <c r="QZO98" s="2049"/>
      <c r="QZP98" s="2049"/>
      <c r="QZQ98" s="2049"/>
      <c r="QZR98" s="2049"/>
      <c r="QZS98" s="2049"/>
      <c r="QZT98" s="2049"/>
      <c r="QZU98" s="2049"/>
      <c r="QZV98" s="2049"/>
      <c r="QZW98" s="2049"/>
      <c r="QZX98" s="2049"/>
      <c r="QZY98" s="2049"/>
      <c r="QZZ98" s="2049"/>
      <c r="RAA98" s="2049"/>
      <c r="RAB98" s="2049"/>
      <c r="RAC98" s="2049"/>
      <c r="RAD98" s="2049"/>
      <c r="RAE98" s="2049"/>
      <c r="RAF98" s="2049"/>
      <c r="RAG98" s="2049"/>
      <c r="RAH98" s="2049"/>
      <c r="RAI98" s="2049"/>
      <c r="RAJ98" s="2049"/>
      <c r="RAK98" s="2049"/>
      <c r="RAL98" s="2049"/>
      <c r="RAM98" s="2049"/>
      <c r="RAN98" s="2049"/>
      <c r="RAO98" s="2049"/>
      <c r="RAP98" s="2049"/>
      <c r="RAQ98" s="2049"/>
      <c r="RAR98" s="2049"/>
      <c r="RAS98" s="2049"/>
      <c r="RAT98" s="2049"/>
      <c r="RAU98" s="2049"/>
      <c r="RAV98" s="2049"/>
      <c r="RAW98" s="2049"/>
      <c r="RAX98" s="2049"/>
      <c r="RAY98" s="2049"/>
      <c r="RAZ98" s="2049"/>
      <c r="RBA98" s="2049"/>
      <c r="RBB98" s="2049"/>
      <c r="RBC98" s="2049"/>
      <c r="RBD98" s="2049"/>
      <c r="RBE98" s="2049"/>
      <c r="RBF98" s="2049"/>
      <c r="RBG98" s="2049"/>
      <c r="RBH98" s="2049"/>
      <c r="RBI98" s="2049"/>
      <c r="RBJ98" s="2049"/>
      <c r="RBK98" s="2049"/>
      <c r="RBL98" s="2049"/>
      <c r="RBM98" s="2049"/>
      <c r="RBN98" s="2049"/>
      <c r="RBO98" s="2049"/>
      <c r="RBP98" s="2049"/>
      <c r="RBQ98" s="2049"/>
      <c r="RBR98" s="2049"/>
      <c r="RBS98" s="2049"/>
      <c r="RBT98" s="2049"/>
      <c r="RBU98" s="2049"/>
      <c r="RBV98" s="2049"/>
      <c r="RBW98" s="2049"/>
      <c r="RBX98" s="2049"/>
      <c r="RBY98" s="2049"/>
      <c r="RBZ98" s="2049"/>
      <c r="RCA98" s="2049"/>
      <c r="RCB98" s="2049"/>
      <c r="RCC98" s="2049"/>
      <c r="RCD98" s="2049"/>
      <c r="RCE98" s="2049"/>
      <c r="RCF98" s="2049"/>
      <c r="RCG98" s="2049"/>
      <c r="RCH98" s="2049"/>
      <c r="RCI98" s="2049"/>
      <c r="RCJ98" s="2049"/>
      <c r="RCK98" s="2049"/>
      <c r="RCL98" s="2049"/>
      <c r="RCM98" s="2049"/>
      <c r="RCN98" s="2049"/>
      <c r="RCO98" s="2049"/>
      <c r="RCP98" s="2049"/>
      <c r="RCQ98" s="2049"/>
      <c r="RCR98" s="2049"/>
      <c r="RCS98" s="2049"/>
      <c r="RCT98" s="2049"/>
      <c r="RCU98" s="2049"/>
      <c r="RCV98" s="2049"/>
      <c r="RCW98" s="2049"/>
      <c r="RCX98" s="2049"/>
      <c r="RCY98" s="2049"/>
      <c r="RCZ98" s="2049"/>
      <c r="RDA98" s="2049"/>
      <c r="RDB98" s="2049"/>
      <c r="RDC98" s="2049"/>
      <c r="RDD98" s="2049"/>
      <c r="RDE98" s="2049"/>
      <c r="RDF98" s="2049"/>
      <c r="RDG98" s="2049"/>
      <c r="RDH98" s="2049"/>
      <c r="RDI98" s="2049"/>
      <c r="RDJ98" s="2049"/>
      <c r="RDK98" s="2049"/>
      <c r="RDL98" s="2049"/>
      <c r="RDM98" s="2049"/>
      <c r="RDN98" s="2049"/>
      <c r="RDO98" s="2049"/>
      <c r="RDP98" s="2049"/>
      <c r="RDQ98" s="2049"/>
      <c r="RDR98" s="2049"/>
      <c r="RDS98" s="2049"/>
      <c r="RDT98" s="2049"/>
      <c r="RDU98" s="2049"/>
      <c r="RDV98" s="2049"/>
      <c r="RDW98" s="2049"/>
      <c r="RDX98" s="2049"/>
      <c r="RDY98" s="2049"/>
      <c r="RDZ98" s="2049"/>
      <c r="REA98" s="2049"/>
      <c r="REB98" s="2049"/>
      <c r="REC98" s="2049"/>
      <c r="RED98" s="2049"/>
      <c r="REE98" s="2049"/>
      <c r="REF98" s="2049"/>
      <c r="REG98" s="2049"/>
      <c r="REH98" s="2049"/>
      <c r="REI98" s="2049"/>
      <c r="REJ98" s="2049"/>
      <c r="REK98" s="2049"/>
      <c r="REL98" s="2049"/>
      <c r="REM98" s="2049"/>
      <c r="REN98" s="2049"/>
      <c r="REO98" s="2049"/>
      <c r="REP98" s="2049"/>
      <c r="REQ98" s="2049"/>
      <c r="RER98" s="2049"/>
      <c r="RES98" s="2049"/>
      <c r="RET98" s="2049"/>
      <c r="REU98" s="2049"/>
      <c r="REV98" s="2049"/>
      <c r="REW98" s="2049"/>
      <c r="REX98" s="2049"/>
      <c r="REY98" s="2049"/>
      <c r="REZ98" s="2049"/>
      <c r="RFA98" s="2049"/>
      <c r="RFB98" s="2049"/>
      <c r="RFC98" s="2049"/>
      <c r="RFD98" s="2049"/>
      <c r="RFE98" s="2049"/>
      <c r="RFF98" s="2049"/>
      <c r="RFG98" s="2049"/>
      <c r="RFH98" s="2049"/>
      <c r="RFI98" s="2049"/>
      <c r="RFJ98" s="2049"/>
      <c r="RFK98" s="2049"/>
      <c r="RFL98" s="2049"/>
      <c r="RFM98" s="2049"/>
      <c r="RFN98" s="2049"/>
      <c r="RFO98" s="2049"/>
      <c r="RFP98" s="2049"/>
      <c r="RFQ98" s="2049"/>
      <c r="RFR98" s="2049"/>
      <c r="RFS98" s="2049"/>
      <c r="RFT98" s="2049"/>
      <c r="RFU98" s="2049"/>
      <c r="RFV98" s="2049"/>
      <c r="RFW98" s="2049"/>
      <c r="RFX98" s="2049"/>
      <c r="RFY98" s="2049"/>
      <c r="RFZ98" s="2049"/>
      <c r="RGA98" s="2049"/>
      <c r="RGB98" s="2049"/>
      <c r="RGC98" s="2049"/>
      <c r="RGD98" s="2049"/>
      <c r="RGE98" s="2049"/>
      <c r="RGF98" s="2049"/>
      <c r="RGG98" s="2049"/>
      <c r="RGH98" s="2049"/>
      <c r="RGI98" s="2049"/>
      <c r="RGJ98" s="2049"/>
      <c r="RGK98" s="2049"/>
      <c r="RGL98" s="2049"/>
      <c r="RGM98" s="2049"/>
      <c r="RGN98" s="2049"/>
      <c r="RGO98" s="2049"/>
      <c r="RGP98" s="2049"/>
      <c r="RGQ98" s="2049"/>
      <c r="RGR98" s="2049"/>
      <c r="RGS98" s="2049"/>
      <c r="RGT98" s="2049"/>
      <c r="RGU98" s="2049"/>
      <c r="RGV98" s="2049"/>
      <c r="RGW98" s="2049"/>
      <c r="RGX98" s="2049"/>
      <c r="RGY98" s="2049"/>
      <c r="RGZ98" s="2049"/>
      <c r="RHA98" s="2049"/>
      <c r="RHB98" s="2049"/>
      <c r="RHC98" s="2049"/>
      <c r="RHD98" s="2049"/>
      <c r="RHE98" s="2049"/>
      <c r="RHF98" s="2049"/>
      <c r="RHG98" s="2049"/>
      <c r="RHH98" s="2049"/>
      <c r="RHI98" s="2049"/>
      <c r="RHJ98" s="2049"/>
      <c r="RHK98" s="2049"/>
      <c r="RHL98" s="2049"/>
      <c r="RHM98" s="2049"/>
      <c r="RHN98" s="2049"/>
      <c r="RHO98" s="2049"/>
      <c r="RHP98" s="2049"/>
      <c r="RHQ98" s="2049"/>
      <c r="RHR98" s="2049"/>
      <c r="RHS98" s="2049"/>
      <c r="RHT98" s="2049"/>
      <c r="RHU98" s="2049"/>
      <c r="RHV98" s="2049"/>
      <c r="RHW98" s="2049"/>
      <c r="RHX98" s="2049"/>
      <c r="RHY98" s="2049"/>
      <c r="RHZ98" s="2049"/>
      <c r="RIA98" s="2049"/>
      <c r="RIB98" s="2049"/>
      <c r="RIC98" s="2049"/>
      <c r="RID98" s="2049"/>
      <c r="RIE98" s="2049"/>
      <c r="RIF98" s="2049"/>
      <c r="RIG98" s="2049"/>
      <c r="RIH98" s="2049"/>
      <c r="RII98" s="2049"/>
      <c r="RIJ98" s="2049"/>
      <c r="RIK98" s="2049"/>
      <c r="RIL98" s="2049"/>
      <c r="RIM98" s="2049"/>
      <c r="RIN98" s="2049"/>
      <c r="RIO98" s="2049"/>
      <c r="RIP98" s="2049"/>
      <c r="RIQ98" s="2049"/>
      <c r="RIR98" s="2049"/>
      <c r="RIS98" s="2049"/>
      <c r="RIT98" s="2049"/>
      <c r="RIU98" s="2049"/>
      <c r="RIV98" s="2049"/>
      <c r="RIW98" s="2049"/>
      <c r="RIX98" s="2049"/>
      <c r="RIY98" s="2049"/>
      <c r="RIZ98" s="2049"/>
      <c r="RJA98" s="2049"/>
      <c r="RJB98" s="2049"/>
      <c r="RJC98" s="2049"/>
      <c r="RJD98" s="2049"/>
      <c r="RJE98" s="2049"/>
      <c r="RJF98" s="2049"/>
      <c r="RJG98" s="2049"/>
      <c r="RJH98" s="2049"/>
      <c r="RJI98" s="2049"/>
      <c r="RJJ98" s="2049"/>
      <c r="RJK98" s="2049"/>
      <c r="RJL98" s="2049"/>
      <c r="RJM98" s="2049"/>
      <c r="RJN98" s="2049"/>
      <c r="RJO98" s="2049"/>
      <c r="RJP98" s="2049"/>
      <c r="RJQ98" s="2049"/>
      <c r="RJR98" s="2049"/>
      <c r="RJS98" s="2049"/>
      <c r="RJT98" s="2049"/>
      <c r="RJU98" s="2049"/>
      <c r="RJV98" s="2049"/>
      <c r="RJW98" s="2049"/>
      <c r="RJX98" s="2049"/>
      <c r="RJY98" s="2049"/>
      <c r="RJZ98" s="2049"/>
      <c r="RKA98" s="2049"/>
      <c r="RKB98" s="2049"/>
      <c r="RKC98" s="2049"/>
      <c r="RKD98" s="2049"/>
      <c r="RKE98" s="2049"/>
      <c r="RKF98" s="2049"/>
      <c r="RKG98" s="2049"/>
      <c r="RKH98" s="2049"/>
      <c r="RKI98" s="2049"/>
      <c r="RKJ98" s="2049"/>
      <c r="RKK98" s="2049"/>
      <c r="RKL98" s="2049"/>
      <c r="RKM98" s="2049"/>
      <c r="RKN98" s="2049"/>
      <c r="RKO98" s="2049"/>
      <c r="RKP98" s="2049"/>
      <c r="RKQ98" s="2049"/>
      <c r="RKR98" s="2049"/>
      <c r="RKS98" s="2049"/>
      <c r="RKT98" s="2049"/>
      <c r="RKU98" s="2049"/>
      <c r="RKV98" s="2049"/>
      <c r="RKW98" s="2049"/>
      <c r="RKX98" s="2049"/>
      <c r="RKY98" s="2049"/>
      <c r="RKZ98" s="2049"/>
      <c r="RLA98" s="2049"/>
      <c r="RLB98" s="2049"/>
      <c r="RLC98" s="2049"/>
      <c r="RLD98" s="2049"/>
      <c r="RLE98" s="2049"/>
      <c r="RLF98" s="2049"/>
      <c r="RLG98" s="2049"/>
      <c r="RLH98" s="2049"/>
      <c r="RLI98" s="2049"/>
      <c r="RLJ98" s="2049"/>
      <c r="RLK98" s="2049"/>
      <c r="RLL98" s="2049"/>
      <c r="RLM98" s="2049"/>
      <c r="RLN98" s="2049"/>
      <c r="RLO98" s="2049"/>
      <c r="RLP98" s="2049"/>
      <c r="RLQ98" s="2049"/>
      <c r="RLR98" s="2049"/>
      <c r="RLS98" s="2049"/>
      <c r="RLT98" s="2049"/>
      <c r="RLU98" s="2049"/>
      <c r="RLV98" s="2049"/>
      <c r="RLW98" s="2049"/>
      <c r="RLX98" s="2049"/>
      <c r="RLY98" s="2049"/>
      <c r="RLZ98" s="2049"/>
      <c r="RMA98" s="2049"/>
      <c r="RMB98" s="2049"/>
      <c r="RMC98" s="2049"/>
      <c r="RMD98" s="2049"/>
      <c r="RME98" s="2049"/>
      <c r="RMF98" s="2049"/>
      <c r="RMG98" s="2049"/>
      <c r="RMH98" s="2049"/>
      <c r="RMI98" s="2049"/>
      <c r="RMJ98" s="2049"/>
      <c r="RMK98" s="2049"/>
      <c r="RML98" s="2049"/>
      <c r="RMM98" s="2049"/>
      <c r="RMN98" s="2049"/>
      <c r="RMO98" s="2049"/>
      <c r="RMP98" s="2049"/>
      <c r="RMQ98" s="2049"/>
      <c r="RMR98" s="2049"/>
      <c r="RMS98" s="2049"/>
      <c r="RMT98" s="2049"/>
      <c r="RMU98" s="2049"/>
      <c r="RMV98" s="2049"/>
      <c r="RMW98" s="2049"/>
      <c r="RMX98" s="2049"/>
      <c r="RMY98" s="2049"/>
      <c r="RMZ98" s="2049"/>
      <c r="RNA98" s="2049"/>
      <c r="RNB98" s="2049"/>
      <c r="RNC98" s="2049"/>
      <c r="RND98" s="2049"/>
      <c r="RNE98" s="2049"/>
      <c r="RNF98" s="2049"/>
      <c r="RNG98" s="2049"/>
      <c r="RNH98" s="2049"/>
      <c r="RNI98" s="2049"/>
      <c r="RNJ98" s="2049"/>
      <c r="RNK98" s="2049"/>
      <c r="RNL98" s="2049"/>
      <c r="RNM98" s="2049"/>
      <c r="RNN98" s="2049"/>
      <c r="RNO98" s="2049"/>
      <c r="RNP98" s="2049"/>
      <c r="RNQ98" s="2049"/>
      <c r="RNR98" s="2049"/>
      <c r="RNS98" s="2049"/>
      <c r="RNT98" s="2049"/>
      <c r="RNU98" s="2049"/>
      <c r="RNV98" s="2049"/>
      <c r="RNW98" s="2049"/>
      <c r="RNX98" s="2049"/>
      <c r="RNY98" s="2049"/>
      <c r="RNZ98" s="2049"/>
      <c r="ROA98" s="2049"/>
      <c r="ROB98" s="2049"/>
      <c r="ROC98" s="2049"/>
      <c r="ROD98" s="2049"/>
      <c r="ROE98" s="2049"/>
      <c r="ROF98" s="2049"/>
      <c r="ROG98" s="2049"/>
      <c r="ROH98" s="2049"/>
      <c r="ROI98" s="2049"/>
      <c r="ROJ98" s="2049"/>
      <c r="ROK98" s="2049"/>
      <c r="ROL98" s="2049"/>
      <c r="ROM98" s="2049"/>
      <c r="RON98" s="2049"/>
      <c r="ROO98" s="2049"/>
      <c r="ROP98" s="2049"/>
      <c r="ROQ98" s="2049"/>
      <c r="ROR98" s="2049"/>
      <c r="ROS98" s="2049"/>
      <c r="ROT98" s="2049"/>
      <c r="ROU98" s="2049"/>
      <c r="ROV98" s="2049"/>
      <c r="ROW98" s="2049"/>
      <c r="ROX98" s="2049"/>
      <c r="ROY98" s="2049"/>
      <c r="ROZ98" s="2049"/>
      <c r="RPA98" s="2049"/>
      <c r="RPB98" s="2049"/>
      <c r="RPC98" s="2049"/>
      <c r="RPD98" s="2049"/>
      <c r="RPE98" s="2049"/>
      <c r="RPF98" s="2049"/>
      <c r="RPG98" s="2049"/>
      <c r="RPH98" s="2049"/>
      <c r="RPI98" s="2049"/>
      <c r="RPJ98" s="2049"/>
      <c r="RPK98" s="2049"/>
      <c r="RPL98" s="2049"/>
      <c r="RPM98" s="2049"/>
      <c r="RPN98" s="2049"/>
      <c r="RPO98" s="2049"/>
      <c r="RPP98" s="2049"/>
      <c r="RPQ98" s="2049"/>
      <c r="RPR98" s="2049"/>
      <c r="RPS98" s="2049"/>
      <c r="RPT98" s="2049"/>
      <c r="RPU98" s="2049"/>
      <c r="RPV98" s="2049"/>
      <c r="RPW98" s="2049"/>
      <c r="RPX98" s="2049"/>
      <c r="RPY98" s="2049"/>
      <c r="RPZ98" s="2049"/>
      <c r="RQA98" s="2049"/>
      <c r="RQB98" s="2049"/>
      <c r="RQC98" s="2049"/>
      <c r="RQD98" s="2049"/>
      <c r="RQE98" s="2049"/>
      <c r="RQF98" s="2049"/>
      <c r="RQG98" s="2049"/>
      <c r="RQH98" s="2049"/>
      <c r="RQI98" s="2049"/>
      <c r="RQJ98" s="2049"/>
      <c r="RQK98" s="2049"/>
      <c r="RQL98" s="2049"/>
      <c r="RQM98" s="2049"/>
      <c r="RQN98" s="2049"/>
      <c r="RQO98" s="2049"/>
      <c r="RQP98" s="2049"/>
      <c r="RQQ98" s="2049"/>
      <c r="RQR98" s="2049"/>
      <c r="RQS98" s="2049"/>
      <c r="RQT98" s="2049"/>
      <c r="RQU98" s="2049"/>
      <c r="RQV98" s="2049"/>
      <c r="RQW98" s="2049"/>
      <c r="RQX98" s="2049"/>
      <c r="RQY98" s="2049"/>
      <c r="RQZ98" s="2049"/>
      <c r="RRA98" s="2049"/>
      <c r="RRB98" s="2049"/>
      <c r="RRC98" s="2049"/>
      <c r="RRD98" s="2049"/>
      <c r="RRE98" s="2049"/>
      <c r="RRF98" s="2049"/>
      <c r="RRG98" s="2049"/>
      <c r="RRH98" s="2049"/>
      <c r="RRI98" s="2049"/>
      <c r="RRJ98" s="2049"/>
      <c r="RRK98" s="2049"/>
      <c r="RRL98" s="2049"/>
      <c r="RRM98" s="2049"/>
      <c r="RRN98" s="2049"/>
      <c r="RRO98" s="2049"/>
      <c r="RRP98" s="2049"/>
      <c r="RRQ98" s="2049"/>
      <c r="RRR98" s="2049"/>
      <c r="RRS98" s="2049"/>
      <c r="RRT98" s="2049"/>
      <c r="RRU98" s="2049"/>
      <c r="RRV98" s="2049"/>
      <c r="RRW98" s="2049"/>
      <c r="RRX98" s="2049"/>
      <c r="RRY98" s="2049"/>
      <c r="RRZ98" s="2049"/>
      <c r="RSA98" s="2049"/>
      <c r="RSB98" s="2049"/>
      <c r="RSC98" s="2049"/>
      <c r="RSD98" s="2049"/>
      <c r="RSE98" s="2049"/>
      <c r="RSF98" s="2049"/>
      <c r="RSG98" s="2049"/>
      <c r="RSH98" s="2049"/>
      <c r="RSI98" s="2049"/>
      <c r="RSJ98" s="2049"/>
      <c r="RSK98" s="2049"/>
      <c r="RSL98" s="2049"/>
      <c r="RSM98" s="2049"/>
      <c r="RSN98" s="2049"/>
      <c r="RSO98" s="2049"/>
      <c r="RSP98" s="2049"/>
      <c r="RSQ98" s="2049"/>
      <c r="RSR98" s="2049"/>
      <c r="RSS98" s="2049"/>
      <c r="RST98" s="2049"/>
      <c r="RSU98" s="2049"/>
      <c r="RSV98" s="2049"/>
      <c r="RSW98" s="2049"/>
      <c r="RSX98" s="2049"/>
      <c r="RSY98" s="2049"/>
      <c r="RSZ98" s="2049"/>
      <c r="RTA98" s="2049"/>
      <c r="RTB98" s="2049"/>
      <c r="RTC98" s="2049"/>
      <c r="RTD98" s="2049"/>
      <c r="RTE98" s="2049"/>
      <c r="RTF98" s="2049"/>
      <c r="RTG98" s="2049"/>
      <c r="RTH98" s="2049"/>
      <c r="RTI98" s="2049"/>
      <c r="RTJ98" s="2049"/>
      <c r="RTK98" s="2049"/>
      <c r="RTL98" s="2049"/>
      <c r="RTM98" s="2049"/>
      <c r="RTN98" s="2049"/>
      <c r="RTO98" s="2049"/>
      <c r="RTP98" s="2049"/>
      <c r="RTQ98" s="2049"/>
      <c r="RTR98" s="2049"/>
      <c r="RTS98" s="2049"/>
      <c r="RTT98" s="2049"/>
      <c r="RTU98" s="2049"/>
      <c r="RTV98" s="2049"/>
      <c r="RTW98" s="2049"/>
      <c r="RTX98" s="2049"/>
      <c r="RTY98" s="2049"/>
      <c r="RTZ98" s="2049"/>
      <c r="RUA98" s="2049"/>
      <c r="RUB98" s="2049"/>
      <c r="RUC98" s="2049"/>
      <c r="RUD98" s="2049"/>
      <c r="RUE98" s="2049"/>
      <c r="RUF98" s="2049"/>
      <c r="RUG98" s="2049"/>
      <c r="RUH98" s="2049"/>
      <c r="RUI98" s="2049"/>
      <c r="RUJ98" s="2049"/>
      <c r="RUK98" s="2049"/>
      <c r="RUL98" s="2049"/>
      <c r="RUM98" s="2049"/>
      <c r="RUN98" s="2049"/>
      <c r="RUO98" s="2049"/>
      <c r="RUP98" s="2049"/>
      <c r="RUQ98" s="2049"/>
      <c r="RUR98" s="2049"/>
      <c r="RUS98" s="2049"/>
      <c r="RUT98" s="2049"/>
      <c r="RUU98" s="2049"/>
      <c r="RUV98" s="2049"/>
      <c r="RUW98" s="2049"/>
      <c r="RUX98" s="2049"/>
      <c r="RUY98" s="2049"/>
      <c r="RUZ98" s="2049"/>
      <c r="RVA98" s="2049"/>
      <c r="RVB98" s="2049"/>
      <c r="RVC98" s="2049"/>
      <c r="RVD98" s="2049"/>
      <c r="RVE98" s="2049"/>
      <c r="RVF98" s="2049"/>
      <c r="RVG98" s="2049"/>
      <c r="RVH98" s="2049"/>
      <c r="RVI98" s="2049"/>
      <c r="RVJ98" s="2049"/>
      <c r="RVK98" s="2049"/>
      <c r="RVL98" s="2049"/>
      <c r="RVM98" s="2049"/>
      <c r="RVN98" s="2049"/>
      <c r="RVO98" s="2049"/>
      <c r="RVP98" s="2049"/>
      <c r="RVQ98" s="2049"/>
      <c r="RVR98" s="2049"/>
      <c r="RVS98" s="2049"/>
      <c r="RVT98" s="2049"/>
      <c r="RVU98" s="2049"/>
      <c r="RVV98" s="2049"/>
      <c r="RVW98" s="2049"/>
      <c r="RVX98" s="2049"/>
      <c r="RVY98" s="2049"/>
      <c r="RVZ98" s="2049"/>
      <c r="RWA98" s="2049"/>
      <c r="RWB98" s="2049"/>
      <c r="RWC98" s="2049"/>
      <c r="RWD98" s="2049"/>
      <c r="RWE98" s="2049"/>
      <c r="RWF98" s="2049"/>
      <c r="RWG98" s="2049"/>
      <c r="RWH98" s="2049"/>
      <c r="RWI98" s="2049"/>
      <c r="RWJ98" s="2049"/>
      <c r="RWK98" s="2049"/>
      <c r="RWL98" s="2049"/>
      <c r="RWM98" s="2049"/>
      <c r="RWN98" s="2049"/>
      <c r="RWO98" s="2049"/>
      <c r="RWP98" s="2049"/>
      <c r="RWQ98" s="2049"/>
      <c r="RWR98" s="2049"/>
      <c r="RWS98" s="2049"/>
      <c r="RWT98" s="2049"/>
      <c r="RWU98" s="2049"/>
      <c r="RWV98" s="2049"/>
      <c r="RWW98" s="2049"/>
      <c r="RWX98" s="2049"/>
      <c r="RWY98" s="2049"/>
      <c r="RWZ98" s="2049"/>
      <c r="RXA98" s="2049"/>
      <c r="RXB98" s="2049"/>
      <c r="RXC98" s="2049"/>
      <c r="RXD98" s="2049"/>
      <c r="RXE98" s="2049"/>
      <c r="RXF98" s="2049"/>
      <c r="RXG98" s="2049"/>
      <c r="RXH98" s="2049"/>
      <c r="RXI98" s="2049"/>
      <c r="RXJ98" s="2049"/>
      <c r="RXK98" s="2049"/>
      <c r="RXL98" s="2049"/>
      <c r="RXM98" s="2049"/>
      <c r="RXN98" s="2049"/>
      <c r="RXO98" s="2049"/>
      <c r="RXP98" s="2049"/>
      <c r="RXQ98" s="2049"/>
      <c r="RXR98" s="2049"/>
      <c r="RXS98" s="2049"/>
      <c r="RXT98" s="2049"/>
      <c r="RXU98" s="2049"/>
      <c r="RXV98" s="2049"/>
      <c r="RXW98" s="2049"/>
      <c r="RXX98" s="2049"/>
      <c r="RXY98" s="2049"/>
      <c r="RXZ98" s="2049"/>
      <c r="RYA98" s="2049"/>
      <c r="RYB98" s="2049"/>
      <c r="RYC98" s="2049"/>
      <c r="RYD98" s="2049"/>
      <c r="RYE98" s="2049"/>
      <c r="RYF98" s="2049"/>
      <c r="RYG98" s="2049"/>
      <c r="RYH98" s="2049"/>
      <c r="RYI98" s="2049"/>
      <c r="RYJ98" s="2049"/>
      <c r="RYK98" s="2049"/>
      <c r="RYL98" s="2049"/>
      <c r="RYM98" s="2049"/>
      <c r="RYN98" s="2049"/>
      <c r="RYO98" s="2049"/>
      <c r="RYP98" s="2049"/>
      <c r="RYQ98" s="2049"/>
      <c r="RYR98" s="2049"/>
      <c r="RYS98" s="2049"/>
      <c r="RYT98" s="2049"/>
      <c r="RYU98" s="2049"/>
      <c r="RYV98" s="2049"/>
      <c r="RYW98" s="2049"/>
      <c r="RYX98" s="2049"/>
      <c r="RYY98" s="2049"/>
      <c r="RYZ98" s="2049"/>
      <c r="RZA98" s="2049"/>
      <c r="RZB98" s="2049"/>
      <c r="RZC98" s="2049"/>
      <c r="RZD98" s="2049"/>
      <c r="RZE98" s="2049"/>
      <c r="RZF98" s="2049"/>
      <c r="RZG98" s="2049"/>
      <c r="RZH98" s="2049"/>
      <c r="RZI98" s="2049"/>
      <c r="RZJ98" s="2049"/>
      <c r="RZK98" s="2049"/>
      <c r="RZL98" s="2049"/>
      <c r="RZM98" s="2049"/>
      <c r="RZN98" s="2049"/>
      <c r="RZO98" s="2049"/>
      <c r="RZP98" s="2049"/>
      <c r="RZQ98" s="2049"/>
      <c r="RZR98" s="2049"/>
      <c r="RZS98" s="2049"/>
      <c r="RZT98" s="2049"/>
      <c r="RZU98" s="2049"/>
      <c r="RZV98" s="2049"/>
      <c r="RZW98" s="2049"/>
      <c r="RZX98" s="2049"/>
      <c r="RZY98" s="2049"/>
      <c r="RZZ98" s="2049"/>
      <c r="SAA98" s="2049"/>
      <c r="SAB98" s="2049"/>
      <c r="SAC98" s="2049"/>
      <c r="SAD98" s="2049"/>
      <c r="SAE98" s="2049"/>
      <c r="SAF98" s="2049"/>
      <c r="SAG98" s="2049"/>
      <c r="SAH98" s="2049"/>
      <c r="SAI98" s="2049"/>
      <c r="SAJ98" s="2049"/>
      <c r="SAK98" s="2049"/>
      <c r="SAL98" s="2049"/>
      <c r="SAM98" s="2049"/>
      <c r="SAN98" s="2049"/>
      <c r="SAO98" s="2049"/>
      <c r="SAP98" s="2049"/>
      <c r="SAQ98" s="2049"/>
      <c r="SAR98" s="2049"/>
      <c r="SAS98" s="2049"/>
      <c r="SAT98" s="2049"/>
      <c r="SAU98" s="2049"/>
      <c r="SAV98" s="2049"/>
      <c r="SAW98" s="2049"/>
      <c r="SAX98" s="2049"/>
      <c r="SAY98" s="2049"/>
      <c r="SAZ98" s="2049"/>
      <c r="SBA98" s="2049"/>
      <c r="SBB98" s="2049"/>
      <c r="SBC98" s="2049"/>
      <c r="SBD98" s="2049"/>
      <c r="SBE98" s="2049"/>
      <c r="SBF98" s="2049"/>
      <c r="SBG98" s="2049"/>
      <c r="SBH98" s="2049"/>
      <c r="SBI98" s="2049"/>
      <c r="SBJ98" s="2049"/>
      <c r="SBK98" s="2049"/>
      <c r="SBL98" s="2049"/>
      <c r="SBM98" s="2049"/>
      <c r="SBN98" s="2049"/>
      <c r="SBO98" s="2049"/>
      <c r="SBP98" s="2049"/>
      <c r="SBQ98" s="2049"/>
      <c r="SBR98" s="2049"/>
      <c r="SBS98" s="2049"/>
      <c r="SBT98" s="2049"/>
      <c r="SBU98" s="2049"/>
      <c r="SBV98" s="2049"/>
      <c r="SBW98" s="2049"/>
      <c r="SBX98" s="2049"/>
      <c r="SBY98" s="2049"/>
      <c r="SBZ98" s="2049"/>
      <c r="SCA98" s="2049"/>
      <c r="SCB98" s="2049"/>
      <c r="SCC98" s="2049"/>
      <c r="SCD98" s="2049"/>
      <c r="SCE98" s="2049"/>
      <c r="SCF98" s="2049"/>
      <c r="SCG98" s="2049"/>
      <c r="SCH98" s="2049"/>
      <c r="SCI98" s="2049"/>
      <c r="SCJ98" s="2049"/>
      <c r="SCK98" s="2049"/>
      <c r="SCL98" s="2049"/>
      <c r="SCM98" s="2049"/>
      <c r="SCN98" s="2049"/>
      <c r="SCO98" s="2049"/>
      <c r="SCP98" s="2049"/>
      <c r="SCQ98" s="2049"/>
      <c r="SCR98" s="2049"/>
      <c r="SCS98" s="2049"/>
      <c r="SCT98" s="2049"/>
      <c r="SCU98" s="2049"/>
      <c r="SCV98" s="2049"/>
      <c r="SCW98" s="2049"/>
      <c r="SCX98" s="2049"/>
      <c r="SCY98" s="2049"/>
      <c r="SCZ98" s="2049"/>
      <c r="SDA98" s="2049"/>
      <c r="SDB98" s="2049"/>
      <c r="SDC98" s="2049"/>
      <c r="SDD98" s="2049"/>
      <c r="SDE98" s="2049"/>
      <c r="SDF98" s="2049"/>
      <c r="SDG98" s="2049"/>
      <c r="SDH98" s="2049"/>
      <c r="SDI98" s="2049"/>
      <c r="SDJ98" s="2049"/>
      <c r="SDK98" s="2049"/>
      <c r="SDL98" s="2049"/>
      <c r="SDM98" s="2049"/>
      <c r="SDN98" s="2049"/>
      <c r="SDO98" s="2049"/>
      <c r="SDP98" s="2049"/>
      <c r="SDQ98" s="2049"/>
      <c r="SDR98" s="2049"/>
      <c r="SDS98" s="2049"/>
      <c r="SDT98" s="2049"/>
      <c r="SDU98" s="2049"/>
      <c r="SDV98" s="2049"/>
      <c r="SDW98" s="2049"/>
      <c r="SDX98" s="2049"/>
      <c r="SDY98" s="2049"/>
      <c r="SDZ98" s="2049"/>
      <c r="SEA98" s="2049"/>
      <c r="SEB98" s="2049"/>
      <c r="SEC98" s="2049"/>
      <c r="SED98" s="2049"/>
      <c r="SEE98" s="2049"/>
      <c r="SEF98" s="2049"/>
      <c r="SEG98" s="2049"/>
      <c r="SEH98" s="2049"/>
      <c r="SEI98" s="2049"/>
      <c r="SEJ98" s="2049"/>
      <c r="SEK98" s="2049"/>
      <c r="SEL98" s="2049"/>
      <c r="SEM98" s="2049"/>
      <c r="SEN98" s="2049"/>
      <c r="SEO98" s="2049"/>
      <c r="SEP98" s="2049"/>
      <c r="SEQ98" s="2049"/>
      <c r="SER98" s="2049"/>
      <c r="SES98" s="2049"/>
      <c r="SET98" s="2049"/>
      <c r="SEU98" s="2049"/>
      <c r="SEV98" s="2049"/>
      <c r="SEW98" s="2049"/>
      <c r="SEX98" s="2049"/>
      <c r="SEY98" s="2049"/>
      <c r="SEZ98" s="2049"/>
      <c r="SFA98" s="2049"/>
      <c r="SFB98" s="2049"/>
      <c r="SFC98" s="2049"/>
      <c r="SFD98" s="2049"/>
      <c r="SFE98" s="2049"/>
      <c r="SFF98" s="2049"/>
      <c r="SFG98" s="2049"/>
      <c r="SFH98" s="2049"/>
      <c r="SFI98" s="2049"/>
      <c r="SFJ98" s="2049"/>
      <c r="SFK98" s="2049"/>
      <c r="SFL98" s="2049"/>
      <c r="SFM98" s="2049"/>
      <c r="SFN98" s="2049"/>
      <c r="SFO98" s="2049"/>
      <c r="SFP98" s="2049"/>
      <c r="SFQ98" s="2049"/>
      <c r="SFR98" s="2049"/>
      <c r="SFS98" s="2049"/>
      <c r="SFT98" s="2049"/>
      <c r="SFU98" s="2049"/>
      <c r="SFV98" s="2049"/>
      <c r="SFW98" s="2049"/>
      <c r="SFX98" s="2049"/>
      <c r="SFY98" s="2049"/>
      <c r="SFZ98" s="2049"/>
      <c r="SGA98" s="2049"/>
      <c r="SGB98" s="2049"/>
      <c r="SGC98" s="2049"/>
      <c r="SGD98" s="2049"/>
      <c r="SGE98" s="2049"/>
      <c r="SGF98" s="2049"/>
      <c r="SGG98" s="2049"/>
      <c r="SGH98" s="2049"/>
      <c r="SGI98" s="2049"/>
      <c r="SGJ98" s="2049"/>
      <c r="SGK98" s="2049"/>
      <c r="SGL98" s="2049"/>
      <c r="SGM98" s="2049"/>
      <c r="SGN98" s="2049"/>
      <c r="SGO98" s="2049"/>
      <c r="SGP98" s="2049"/>
      <c r="SGQ98" s="2049"/>
      <c r="SGR98" s="2049"/>
      <c r="SGS98" s="2049"/>
      <c r="SGT98" s="2049"/>
      <c r="SGU98" s="2049"/>
      <c r="SGV98" s="2049"/>
      <c r="SGW98" s="2049"/>
      <c r="SGX98" s="2049"/>
      <c r="SGY98" s="2049"/>
      <c r="SGZ98" s="2049"/>
      <c r="SHA98" s="2049"/>
      <c r="SHB98" s="2049"/>
      <c r="SHC98" s="2049"/>
      <c r="SHD98" s="2049"/>
      <c r="SHE98" s="2049"/>
      <c r="SHF98" s="2049"/>
      <c r="SHG98" s="2049"/>
      <c r="SHH98" s="2049"/>
      <c r="SHI98" s="2049"/>
      <c r="SHJ98" s="2049"/>
      <c r="SHK98" s="2049"/>
      <c r="SHL98" s="2049"/>
      <c r="SHM98" s="2049"/>
      <c r="SHN98" s="2049"/>
      <c r="SHO98" s="2049"/>
      <c r="SHP98" s="2049"/>
      <c r="SHQ98" s="2049"/>
      <c r="SHR98" s="2049"/>
      <c r="SHS98" s="2049"/>
      <c r="SHT98" s="2049"/>
      <c r="SHU98" s="2049"/>
      <c r="SHV98" s="2049"/>
      <c r="SHW98" s="2049"/>
      <c r="SHX98" s="2049"/>
      <c r="SHY98" s="2049"/>
      <c r="SHZ98" s="2049"/>
      <c r="SIA98" s="2049"/>
      <c r="SIB98" s="2049"/>
      <c r="SIC98" s="2049"/>
      <c r="SID98" s="2049"/>
      <c r="SIE98" s="2049"/>
      <c r="SIF98" s="2049"/>
      <c r="SIG98" s="2049"/>
      <c r="SIH98" s="2049"/>
      <c r="SII98" s="2049"/>
      <c r="SIJ98" s="2049"/>
      <c r="SIK98" s="2049"/>
      <c r="SIL98" s="2049"/>
      <c r="SIM98" s="2049"/>
      <c r="SIN98" s="2049"/>
      <c r="SIO98" s="2049"/>
      <c r="SIP98" s="2049"/>
      <c r="SIQ98" s="2049"/>
      <c r="SIR98" s="2049"/>
      <c r="SIS98" s="2049"/>
      <c r="SIT98" s="2049"/>
      <c r="SIU98" s="2049"/>
      <c r="SIV98" s="2049"/>
      <c r="SIW98" s="2049"/>
      <c r="SIX98" s="2049"/>
      <c r="SIY98" s="2049"/>
      <c r="SIZ98" s="2049"/>
      <c r="SJA98" s="2049"/>
      <c r="SJB98" s="2049"/>
      <c r="SJC98" s="2049"/>
      <c r="SJD98" s="2049"/>
      <c r="SJE98" s="2049"/>
      <c r="SJF98" s="2049"/>
      <c r="SJG98" s="2049"/>
      <c r="SJH98" s="2049"/>
      <c r="SJI98" s="2049"/>
      <c r="SJJ98" s="2049"/>
      <c r="SJK98" s="2049"/>
      <c r="SJL98" s="2049"/>
      <c r="SJM98" s="2049"/>
      <c r="SJN98" s="2049"/>
      <c r="SJO98" s="2049"/>
      <c r="SJP98" s="2049"/>
      <c r="SJQ98" s="2049"/>
      <c r="SJR98" s="2049"/>
      <c r="SJS98" s="2049"/>
      <c r="SJT98" s="2049"/>
      <c r="SJU98" s="2049"/>
      <c r="SJV98" s="2049"/>
      <c r="SJW98" s="2049"/>
      <c r="SJX98" s="2049"/>
      <c r="SJY98" s="2049"/>
      <c r="SJZ98" s="2049"/>
      <c r="SKA98" s="2049"/>
      <c r="SKB98" s="2049"/>
      <c r="SKC98" s="2049"/>
      <c r="SKD98" s="2049"/>
      <c r="SKE98" s="2049"/>
      <c r="SKF98" s="2049"/>
      <c r="SKG98" s="2049"/>
      <c r="SKH98" s="2049"/>
      <c r="SKI98" s="2049"/>
      <c r="SKJ98" s="2049"/>
      <c r="SKK98" s="2049"/>
      <c r="SKL98" s="2049"/>
      <c r="SKM98" s="2049"/>
      <c r="SKN98" s="2049"/>
      <c r="SKO98" s="2049"/>
      <c r="SKP98" s="2049"/>
      <c r="SKQ98" s="2049"/>
      <c r="SKR98" s="2049"/>
      <c r="SKS98" s="2049"/>
      <c r="SKT98" s="2049"/>
      <c r="SKU98" s="2049"/>
      <c r="SKV98" s="2049"/>
      <c r="SKW98" s="2049"/>
      <c r="SKX98" s="2049"/>
      <c r="SKY98" s="2049"/>
      <c r="SKZ98" s="2049"/>
      <c r="SLA98" s="2049"/>
      <c r="SLB98" s="2049"/>
      <c r="SLC98" s="2049"/>
      <c r="SLD98" s="2049"/>
      <c r="SLE98" s="2049"/>
      <c r="SLF98" s="2049"/>
      <c r="SLG98" s="2049"/>
      <c r="SLH98" s="2049"/>
      <c r="SLI98" s="2049"/>
      <c r="SLJ98" s="2049"/>
      <c r="SLK98" s="2049"/>
      <c r="SLL98" s="2049"/>
      <c r="SLM98" s="2049"/>
      <c r="SLN98" s="2049"/>
      <c r="SLO98" s="2049"/>
      <c r="SLP98" s="2049"/>
      <c r="SLQ98" s="2049"/>
      <c r="SLR98" s="2049"/>
      <c r="SLS98" s="2049"/>
      <c r="SLT98" s="2049"/>
      <c r="SLU98" s="2049"/>
      <c r="SLV98" s="2049"/>
      <c r="SLW98" s="2049"/>
      <c r="SLX98" s="2049"/>
      <c r="SLY98" s="2049"/>
      <c r="SLZ98" s="2049"/>
      <c r="SMA98" s="2049"/>
      <c r="SMB98" s="2049"/>
      <c r="SMC98" s="2049"/>
      <c r="SMD98" s="2049"/>
      <c r="SME98" s="2049"/>
      <c r="SMF98" s="2049"/>
      <c r="SMG98" s="2049"/>
      <c r="SMH98" s="2049"/>
      <c r="SMI98" s="2049"/>
      <c r="SMJ98" s="2049"/>
      <c r="SMK98" s="2049"/>
      <c r="SML98" s="2049"/>
      <c r="SMM98" s="2049"/>
      <c r="SMN98" s="2049"/>
      <c r="SMO98" s="2049"/>
      <c r="SMP98" s="2049"/>
      <c r="SMQ98" s="2049"/>
      <c r="SMR98" s="2049"/>
      <c r="SMS98" s="2049"/>
      <c r="SMT98" s="2049"/>
      <c r="SMU98" s="2049"/>
      <c r="SMV98" s="2049"/>
      <c r="SMW98" s="2049"/>
      <c r="SMX98" s="2049"/>
      <c r="SMY98" s="2049"/>
      <c r="SMZ98" s="2049"/>
      <c r="SNA98" s="2049"/>
      <c r="SNB98" s="2049"/>
      <c r="SNC98" s="2049"/>
      <c r="SND98" s="2049"/>
      <c r="SNE98" s="2049"/>
      <c r="SNF98" s="2049"/>
      <c r="SNG98" s="2049"/>
      <c r="SNH98" s="2049"/>
      <c r="SNI98" s="2049"/>
      <c r="SNJ98" s="2049"/>
      <c r="SNK98" s="2049"/>
      <c r="SNL98" s="2049"/>
      <c r="SNM98" s="2049"/>
      <c r="SNN98" s="2049"/>
      <c r="SNO98" s="2049"/>
      <c r="SNP98" s="2049"/>
      <c r="SNQ98" s="2049"/>
      <c r="SNR98" s="2049"/>
      <c r="SNS98" s="2049"/>
      <c r="SNT98" s="2049"/>
      <c r="SNU98" s="2049"/>
      <c r="SNV98" s="2049"/>
      <c r="SNW98" s="2049"/>
      <c r="SNX98" s="2049"/>
      <c r="SNY98" s="2049"/>
      <c r="SNZ98" s="2049"/>
      <c r="SOA98" s="2049"/>
      <c r="SOB98" s="2049"/>
      <c r="SOC98" s="2049"/>
      <c r="SOD98" s="2049"/>
      <c r="SOE98" s="2049"/>
      <c r="SOF98" s="2049"/>
      <c r="SOG98" s="2049"/>
      <c r="SOH98" s="2049"/>
      <c r="SOI98" s="2049"/>
      <c r="SOJ98" s="2049"/>
      <c r="SOK98" s="2049"/>
      <c r="SOL98" s="2049"/>
      <c r="SOM98" s="2049"/>
      <c r="SON98" s="2049"/>
      <c r="SOO98" s="2049"/>
      <c r="SOP98" s="2049"/>
      <c r="SOQ98" s="2049"/>
      <c r="SOR98" s="2049"/>
      <c r="SOS98" s="2049"/>
      <c r="SOT98" s="2049"/>
      <c r="SOU98" s="2049"/>
      <c r="SOV98" s="2049"/>
      <c r="SOW98" s="2049"/>
      <c r="SOX98" s="2049"/>
      <c r="SOY98" s="2049"/>
      <c r="SOZ98" s="2049"/>
      <c r="SPA98" s="2049"/>
      <c r="SPB98" s="2049"/>
      <c r="SPC98" s="2049"/>
      <c r="SPD98" s="2049"/>
      <c r="SPE98" s="2049"/>
      <c r="SPF98" s="2049"/>
      <c r="SPG98" s="2049"/>
      <c r="SPH98" s="2049"/>
      <c r="SPI98" s="2049"/>
      <c r="SPJ98" s="2049"/>
      <c r="SPK98" s="2049"/>
      <c r="SPL98" s="2049"/>
      <c r="SPM98" s="2049"/>
      <c r="SPN98" s="2049"/>
      <c r="SPO98" s="2049"/>
      <c r="SPP98" s="2049"/>
      <c r="SPQ98" s="2049"/>
      <c r="SPR98" s="2049"/>
      <c r="SPS98" s="2049"/>
      <c r="SPT98" s="2049"/>
      <c r="SPU98" s="2049"/>
      <c r="SPV98" s="2049"/>
      <c r="SPW98" s="2049"/>
      <c r="SPX98" s="2049"/>
      <c r="SPY98" s="2049"/>
      <c r="SPZ98" s="2049"/>
      <c r="SQA98" s="2049"/>
      <c r="SQB98" s="2049"/>
      <c r="SQC98" s="2049"/>
      <c r="SQD98" s="2049"/>
      <c r="SQE98" s="2049"/>
      <c r="SQF98" s="2049"/>
      <c r="SQG98" s="2049"/>
      <c r="SQH98" s="2049"/>
      <c r="SQI98" s="2049"/>
      <c r="SQJ98" s="2049"/>
      <c r="SQK98" s="2049"/>
      <c r="SQL98" s="2049"/>
      <c r="SQM98" s="2049"/>
      <c r="SQN98" s="2049"/>
      <c r="SQO98" s="2049"/>
      <c r="SQP98" s="2049"/>
      <c r="SQQ98" s="2049"/>
      <c r="SQR98" s="2049"/>
      <c r="SQS98" s="2049"/>
      <c r="SQT98" s="2049"/>
      <c r="SQU98" s="2049"/>
      <c r="SQV98" s="2049"/>
      <c r="SQW98" s="2049"/>
      <c r="SQX98" s="2049"/>
      <c r="SQY98" s="2049"/>
      <c r="SQZ98" s="2049"/>
      <c r="SRA98" s="2049"/>
      <c r="SRB98" s="2049"/>
      <c r="SRC98" s="2049"/>
      <c r="SRD98" s="2049"/>
      <c r="SRE98" s="2049"/>
      <c r="SRF98" s="2049"/>
      <c r="SRG98" s="2049"/>
      <c r="SRH98" s="2049"/>
      <c r="SRI98" s="2049"/>
      <c r="SRJ98" s="2049"/>
      <c r="SRK98" s="2049"/>
      <c r="SRL98" s="2049"/>
      <c r="SRM98" s="2049"/>
      <c r="SRN98" s="2049"/>
      <c r="SRO98" s="2049"/>
      <c r="SRP98" s="2049"/>
      <c r="SRQ98" s="2049"/>
      <c r="SRR98" s="2049"/>
      <c r="SRS98" s="2049"/>
      <c r="SRT98" s="2049"/>
      <c r="SRU98" s="2049"/>
      <c r="SRV98" s="2049"/>
      <c r="SRW98" s="2049"/>
      <c r="SRX98" s="2049"/>
      <c r="SRY98" s="2049"/>
      <c r="SRZ98" s="2049"/>
      <c r="SSA98" s="2049"/>
      <c r="SSB98" s="2049"/>
      <c r="SSC98" s="2049"/>
      <c r="SSD98" s="2049"/>
      <c r="SSE98" s="2049"/>
      <c r="SSF98" s="2049"/>
      <c r="SSG98" s="2049"/>
      <c r="SSH98" s="2049"/>
      <c r="SSI98" s="2049"/>
      <c r="SSJ98" s="2049"/>
      <c r="SSK98" s="2049"/>
      <c r="SSL98" s="2049"/>
      <c r="SSM98" s="2049"/>
      <c r="SSN98" s="2049"/>
      <c r="SSO98" s="2049"/>
      <c r="SSP98" s="2049"/>
      <c r="SSQ98" s="2049"/>
      <c r="SSR98" s="2049"/>
      <c r="SSS98" s="2049"/>
      <c r="SST98" s="2049"/>
      <c r="SSU98" s="2049"/>
      <c r="SSV98" s="2049"/>
      <c r="SSW98" s="2049"/>
      <c r="SSX98" s="2049"/>
      <c r="SSY98" s="2049"/>
      <c r="SSZ98" s="2049"/>
      <c r="STA98" s="2049"/>
      <c r="STB98" s="2049"/>
      <c r="STC98" s="2049"/>
      <c r="STD98" s="2049"/>
      <c r="STE98" s="2049"/>
      <c r="STF98" s="2049"/>
      <c r="STG98" s="2049"/>
      <c r="STH98" s="2049"/>
      <c r="STI98" s="2049"/>
      <c r="STJ98" s="2049"/>
      <c r="STK98" s="2049"/>
      <c r="STL98" s="2049"/>
      <c r="STM98" s="2049"/>
      <c r="STN98" s="2049"/>
      <c r="STO98" s="2049"/>
      <c r="STP98" s="2049"/>
      <c r="STQ98" s="2049"/>
      <c r="STR98" s="2049"/>
      <c r="STS98" s="2049"/>
      <c r="STT98" s="2049"/>
      <c r="STU98" s="2049"/>
      <c r="STV98" s="2049"/>
      <c r="STW98" s="2049"/>
      <c r="STX98" s="2049"/>
      <c r="STY98" s="2049"/>
      <c r="STZ98" s="2049"/>
      <c r="SUA98" s="2049"/>
      <c r="SUB98" s="2049"/>
      <c r="SUC98" s="2049"/>
      <c r="SUD98" s="2049"/>
      <c r="SUE98" s="2049"/>
      <c r="SUF98" s="2049"/>
      <c r="SUG98" s="2049"/>
      <c r="SUH98" s="2049"/>
      <c r="SUI98" s="2049"/>
      <c r="SUJ98" s="2049"/>
      <c r="SUK98" s="2049"/>
      <c r="SUL98" s="2049"/>
      <c r="SUM98" s="2049"/>
      <c r="SUN98" s="2049"/>
      <c r="SUO98" s="2049"/>
      <c r="SUP98" s="2049"/>
      <c r="SUQ98" s="2049"/>
      <c r="SUR98" s="2049"/>
      <c r="SUS98" s="2049"/>
      <c r="SUT98" s="2049"/>
      <c r="SUU98" s="2049"/>
      <c r="SUV98" s="2049"/>
      <c r="SUW98" s="2049"/>
      <c r="SUX98" s="2049"/>
      <c r="SUY98" s="2049"/>
      <c r="SUZ98" s="2049"/>
      <c r="SVA98" s="2049"/>
      <c r="SVB98" s="2049"/>
      <c r="SVC98" s="2049"/>
      <c r="SVD98" s="2049"/>
      <c r="SVE98" s="2049"/>
      <c r="SVF98" s="2049"/>
      <c r="SVG98" s="2049"/>
      <c r="SVH98" s="2049"/>
      <c r="SVI98" s="2049"/>
      <c r="SVJ98" s="2049"/>
      <c r="SVK98" s="2049"/>
      <c r="SVL98" s="2049"/>
      <c r="SVM98" s="2049"/>
      <c r="SVN98" s="2049"/>
      <c r="SVO98" s="2049"/>
      <c r="SVP98" s="2049"/>
      <c r="SVQ98" s="2049"/>
      <c r="SVR98" s="2049"/>
      <c r="SVS98" s="2049"/>
      <c r="SVT98" s="2049"/>
      <c r="SVU98" s="2049"/>
      <c r="SVV98" s="2049"/>
      <c r="SVW98" s="2049"/>
      <c r="SVX98" s="2049"/>
      <c r="SVY98" s="2049"/>
      <c r="SVZ98" s="2049"/>
      <c r="SWA98" s="2049"/>
      <c r="SWB98" s="2049"/>
      <c r="SWC98" s="2049"/>
      <c r="SWD98" s="2049"/>
      <c r="SWE98" s="2049"/>
      <c r="SWF98" s="2049"/>
      <c r="SWG98" s="2049"/>
      <c r="SWH98" s="2049"/>
      <c r="SWI98" s="2049"/>
      <c r="SWJ98" s="2049"/>
      <c r="SWK98" s="2049"/>
      <c r="SWL98" s="2049"/>
      <c r="SWM98" s="2049"/>
      <c r="SWN98" s="2049"/>
      <c r="SWO98" s="2049"/>
      <c r="SWP98" s="2049"/>
      <c r="SWQ98" s="2049"/>
      <c r="SWR98" s="2049"/>
      <c r="SWS98" s="2049"/>
      <c r="SWT98" s="2049"/>
      <c r="SWU98" s="2049"/>
      <c r="SWV98" s="2049"/>
      <c r="SWW98" s="2049"/>
      <c r="SWX98" s="2049"/>
      <c r="SWY98" s="2049"/>
      <c r="SWZ98" s="2049"/>
      <c r="SXA98" s="2049"/>
      <c r="SXB98" s="2049"/>
      <c r="SXC98" s="2049"/>
      <c r="SXD98" s="2049"/>
      <c r="SXE98" s="2049"/>
      <c r="SXF98" s="2049"/>
      <c r="SXG98" s="2049"/>
      <c r="SXH98" s="2049"/>
      <c r="SXI98" s="2049"/>
      <c r="SXJ98" s="2049"/>
      <c r="SXK98" s="2049"/>
      <c r="SXL98" s="2049"/>
      <c r="SXM98" s="2049"/>
      <c r="SXN98" s="2049"/>
      <c r="SXO98" s="2049"/>
      <c r="SXP98" s="2049"/>
      <c r="SXQ98" s="2049"/>
      <c r="SXR98" s="2049"/>
      <c r="SXS98" s="2049"/>
      <c r="SXT98" s="2049"/>
      <c r="SXU98" s="2049"/>
      <c r="SXV98" s="2049"/>
      <c r="SXW98" s="2049"/>
      <c r="SXX98" s="2049"/>
      <c r="SXY98" s="2049"/>
      <c r="SXZ98" s="2049"/>
      <c r="SYA98" s="2049"/>
      <c r="SYB98" s="2049"/>
      <c r="SYC98" s="2049"/>
      <c r="SYD98" s="2049"/>
      <c r="SYE98" s="2049"/>
      <c r="SYF98" s="2049"/>
      <c r="SYG98" s="2049"/>
      <c r="SYH98" s="2049"/>
      <c r="SYI98" s="2049"/>
      <c r="SYJ98" s="2049"/>
      <c r="SYK98" s="2049"/>
      <c r="SYL98" s="2049"/>
      <c r="SYM98" s="2049"/>
      <c r="SYN98" s="2049"/>
      <c r="SYO98" s="2049"/>
      <c r="SYP98" s="2049"/>
      <c r="SYQ98" s="2049"/>
      <c r="SYR98" s="2049"/>
      <c r="SYS98" s="2049"/>
      <c r="SYT98" s="2049"/>
      <c r="SYU98" s="2049"/>
      <c r="SYV98" s="2049"/>
      <c r="SYW98" s="2049"/>
      <c r="SYX98" s="2049"/>
      <c r="SYY98" s="2049"/>
      <c r="SYZ98" s="2049"/>
      <c r="SZA98" s="2049"/>
      <c r="SZB98" s="2049"/>
      <c r="SZC98" s="2049"/>
      <c r="SZD98" s="2049"/>
      <c r="SZE98" s="2049"/>
      <c r="SZF98" s="2049"/>
      <c r="SZG98" s="2049"/>
      <c r="SZH98" s="2049"/>
      <c r="SZI98" s="2049"/>
      <c r="SZJ98" s="2049"/>
      <c r="SZK98" s="2049"/>
      <c r="SZL98" s="2049"/>
      <c r="SZM98" s="2049"/>
      <c r="SZN98" s="2049"/>
      <c r="SZO98" s="2049"/>
      <c r="SZP98" s="2049"/>
      <c r="SZQ98" s="2049"/>
      <c r="SZR98" s="2049"/>
      <c r="SZS98" s="2049"/>
      <c r="SZT98" s="2049"/>
      <c r="SZU98" s="2049"/>
      <c r="SZV98" s="2049"/>
      <c r="SZW98" s="2049"/>
      <c r="SZX98" s="2049"/>
      <c r="SZY98" s="2049"/>
      <c r="SZZ98" s="2049"/>
      <c r="TAA98" s="2049"/>
      <c r="TAB98" s="2049"/>
      <c r="TAC98" s="2049"/>
      <c r="TAD98" s="2049"/>
      <c r="TAE98" s="2049"/>
      <c r="TAF98" s="2049"/>
      <c r="TAG98" s="2049"/>
      <c r="TAH98" s="2049"/>
      <c r="TAI98" s="2049"/>
      <c r="TAJ98" s="2049"/>
      <c r="TAK98" s="2049"/>
      <c r="TAL98" s="2049"/>
      <c r="TAM98" s="2049"/>
      <c r="TAN98" s="2049"/>
      <c r="TAO98" s="2049"/>
      <c r="TAP98" s="2049"/>
      <c r="TAQ98" s="2049"/>
      <c r="TAR98" s="2049"/>
      <c r="TAS98" s="2049"/>
      <c r="TAT98" s="2049"/>
      <c r="TAU98" s="2049"/>
      <c r="TAV98" s="2049"/>
      <c r="TAW98" s="2049"/>
      <c r="TAX98" s="2049"/>
      <c r="TAY98" s="2049"/>
      <c r="TAZ98" s="2049"/>
      <c r="TBA98" s="2049"/>
      <c r="TBB98" s="2049"/>
      <c r="TBC98" s="2049"/>
      <c r="TBD98" s="2049"/>
      <c r="TBE98" s="2049"/>
      <c r="TBF98" s="2049"/>
      <c r="TBG98" s="2049"/>
      <c r="TBH98" s="2049"/>
      <c r="TBI98" s="2049"/>
      <c r="TBJ98" s="2049"/>
      <c r="TBK98" s="2049"/>
      <c r="TBL98" s="2049"/>
      <c r="TBM98" s="2049"/>
      <c r="TBN98" s="2049"/>
      <c r="TBO98" s="2049"/>
      <c r="TBP98" s="2049"/>
      <c r="TBQ98" s="2049"/>
      <c r="TBR98" s="2049"/>
      <c r="TBS98" s="2049"/>
      <c r="TBT98" s="2049"/>
      <c r="TBU98" s="2049"/>
      <c r="TBV98" s="2049"/>
      <c r="TBW98" s="2049"/>
      <c r="TBX98" s="2049"/>
      <c r="TBY98" s="2049"/>
      <c r="TBZ98" s="2049"/>
      <c r="TCA98" s="2049"/>
      <c r="TCB98" s="2049"/>
      <c r="TCC98" s="2049"/>
      <c r="TCD98" s="2049"/>
      <c r="TCE98" s="2049"/>
      <c r="TCF98" s="2049"/>
      <c r="TCG98" s="2049"/>
      <c r="TCH98" s="2049"/>
      <c r="TCI98" s="2049"/>
      <c r="TCJ98" s="2049"/>
      <c r="TCK98" s="2049"/>
      <c r="TCL98" s="2049"/>
      <c r="TCM98" s="2049"/>
      <c r="TCN98" s="2049"/>
      <c r="TCO98" s="2049"/>
      <c r="TCP98" s="2049"/>
      <c r="TCQ98" s="2049"/>
      <c r="TCR98" s="2049"/>
      <c r="TCS98" s="2049"/>
      <c r="TCT98" s="2049"/>
      <c r="TCU98" s="2049"/>
      <c r="TCV98" s="2049"/>
      <c r="TCW98" s="2049"/>
      <c r="TCX98" s="2049"/>
      <c r="TCY98" s="2049"/>
      <c r="TCZ98" s="2049"/>
      <c r="TDA98" s="2049"/>
      <c r="TDB98" s="2049"/>
      <c r="TDC98" s="2049"/>
      <c r="TDD98" s="2049"/>
      <c r="TDE98" s="2049"/>
      <c r="TDF98" s="2049"/>
      <c r="TDG98" s="2049"/>
      <c r="TDH98" s="2049"/>
      <c r="TDI98" s="2049"/>
      <c r="TDJ98" s="2049"/>
      <c r="TDK98" s="2049"/>
      <c r="TDL98" s="2049"/>
      <c r="TDM98" s="2049"/>
      <c r="TDN98" s="2049"/>
      <c r="TDO98" s="2049"/>
      <c r="TDP98" s="2049"/>
      <c r="TDQ98" s="2049"/>
      <c r="TDR98" s="2049"/>
      <c r="TDS98" s="2049"/>
      <c r="TDT98" s="2049"/>
      <c r="TDU98" s="2049"/>
      <c r="TDV98" s="2049"/>
      <c r="TDW98" s="2049"/>
      <c r="TDX98" s="2049"/>
      <c r="TDY98" s="2049"/>
      <c r="TDZ98" s="2049"/>
      <c r="TEA98" s="2049"/>
      <c r="TEB98" s="2049"/>
      <c r="TEC98" s="2049"/>
      <c r="TED98" s="2049"/>
      <c r="TEE98" s="2049"/>
      <c r="TEF98" s="2049"/>
      <c r="TEG98" s="2049"/>
      <c r="TEH98" s="2049"/>
      <c r="TEI98" s="2049"/>
      <c r="TEJ98" s="2049"/>
      <c r="TEK98" s="2049"/>
      <c r="TEL98" s="2049"/>
      <c r="TEM98" s="2049"/>
      <c r="TEN98" s="2049"/>
      <c r="TEO98" s="2049"/>
      <c r="TEP98" s="2049"/>
      <c r="TEQ98" s="2049"/>
      <c r="TER98" s="2049"/>
      <c r="TES98" s="2049"/>
      <c r="TET98" s="2049"/>
      <c r="TEU98" s="2049"/>
      <c r="TEV98" s="2049"/>
      <c r="TEW98" s="2049"/>
      <c r="TEX98" s="2049"/>
      <c r="TEY98" s="2049"/>
      <c r="TEZ98" s="2049"/>
      <c r="TFA98" s="2049"/>
      <c r="TFB98" s="2049"/>
      <c r="TFC98" s="2049"/>
      <c r="TFD98" s="2049"/>
      <c r="TFE98" s="2049"/>
      <c r="TFF98" s="2049"/>
      <c r="TFG98" s="2049"/>
      <c r="TFH98" s="2049"/>
      <c r="TFI98" s="2049"/>
      <c r="TFJ98" s="2049"/>
      <c r="TFK98" s="2049"/>
      <c r="TFL98" s="2049"/>
      <c r="TFM98" s="2049"/>
      <c r="TFN98" s="2049"/>
      <c r="TFO98" s="2049"/>
      <c r="TFP98" s="2049"/>
      <c r="TFQ98" s="2049"/>
      <c r="TFR98" s="2049"/>
      <c r="TFS98" s="2049"/>
      <c r="TFT98" s="2049"/>
      <c r="TFU98" s="2049"/>
      <c r="TFV98" s="2049"/>
      <c r="TFW98" s="2049"/>
      <c r="TFX98" s="2049"/>
      <c r="TFY98" s="2049"/>
      <c r="TFZ98" s="2049"/>
      <c r="TGA98" s="2049"/>
      <c r="TGB98" s="2049"/>
      <c r="TGC98" s="2049"/>
      <c r="TGD98" s="2049"/>
      <c r="TGE98" s="2049"/>
      <c r="TGF98" s="2049"/>
      <c r="TGG98" s="2049"/>
      <c r="TGH98" s="2049"/>
      <c r="TGI98" s="2049"/>
      <c r="TGJ98" s="2049"/>
      <c r="TGK98" s="2049"/>
      <c r="TGL98" s="2049"/>
      <c r="TGM98" s="2049"/>
      <c r="TGN98" s="2049"/>
      <c r="TGO98" s="2049"/>
      <c r="TGP98" s="2049"/>
      <c r="TGQ98" s="2049"/>
      <c r="TGR98" s="2049"/>
      <c r="TGS98" s="2049"/>
      <c r="TGT98" s="2049"/>
      <c r="TGU98" s="2049"/>
      <c r="TGV98" s="2049"/>
      <c r="TGW98" s="2049"/>
      <c r="TGX98" s="2049"/>
      <c r="TGY98" s="2049"/>
      <c r="TGZ98" s="2049"/>
      <c r="THA98" s="2049"/>
      <c r="THB98" s="2049"/>
      <c r="THC98" s="2049"/>
      <c r="THD98" s="2049"/>
      <c r="THE98" s="2049"/>
      <c r="THF98" s="2049"/>
      <c r="THG98" s="2049"/>
      <c r="THH98" s="2049"/>
      <c r="THI98" s="2049"/>
      <c r="THJ98" s="2049"/>
      <c r="THK98" s="2049"/>
      <c r="THL98" s="2049"/>
      <c r="THM98" s="2049"/>
      <c r="THN98" s="2049"/>
      <c r="THO98" s="2049"/>
      <c r="THP98" s="2049"/>
      <c r="THQ98" s="2049"/>
      <c r="THR98" s="2049"/>
      <c r="THS98" s="2049"/>
      <c r="THT98" s="2049"/>
      <c r="THU98" s="2049"/>
      <c r="THV98" s="2049"/>
      <c r="THW98" s="2049"/>
      <c r="THX98" s="2049"/>
      <c r="THY98" s="2049"/>
      <c r="THZ98" s="2049"/>
      <c r="TIA98" s="2049"/>
      <c r="TIB98" s="2049"/>
      <c r="TIC98" s="2049"/>
      <c r="TID98" s="2049"/>
      <c r="TIE98" s="2049"/>
      <c r="TIF98" s="2049"/>
      <c r="TIG98" s="2049"/>
      <c r="TIH98" s="2049"/>
      <c r="TII98" s="2049"/>
      <c r="TIJ98" s="2049"/>
      <c r="TIK98" s="2049"/>
      <c r="TIL98" s="2049"/>
      <c r="TIM98" s="2049"/>
      <c r="TIN98" s="2049"/>
      <c r="TIO98" s="2049"/>
      <c r="TIP98" s="2049"/>
      <c r="TIQ98" s="2049"/>
      <c r="TIR98" s="2049"/>
      <c r="TIS98" s="2049"/>
      <c r="TIT98" s="2049"/>
      <c r="TIU98" s="2049"/>
      <c r="TIV98" s="2049"/>
      <c r="TIW98" s="2049"/>
      <c r="TIX98" s="2049"/>
      <c r="TIY98" s="2049"/>
      <c r="TIZ98" s="2049"/>
      <c r="TJA98" s="2049"/>
      <c r="TJB98" s="2049"/>
      <c r="TJC98" s="2049"/>
      <c r="TJD98" s="2049"/>
      <c r="TJE98" s="2049"/>
      <c r="TJF98" s="2049"/>
      <c r="TJG98" s="2049"/>
      <c r="TJH98" s="2049"/>
      <c r="TJI98" s="2049"/>
      <c r="TJJ98" s="2049"/>
      <c r="TJK98" s="2049"/>
      <c r="TJL98" s="2049"/>
      <c r="TJM98" s="2049"/>
      <c r="TJN98" s="2049"/>
      <c r="TJO98" s="2049"/>
      <c r="TJP98" s="2049"/>
      <c r="TJQ98" s="2049"/>
      <c r="TJR98" s="2049"/>
      <c r="TJS98" s="2049"/>
      <c r="TJT98" s="2049"/>
      <c r="TJU98" s="2049"/>
      <c r="TJV98" s="2049"/>
      <c r="TJW98" s="2049"/>
      <c r="TJX98" s="2049"/>
      <c r="TJY98" s="2049"/>
      <c r="TJZ98" s="2049"/>
      <c r="TKA98" s="2049"/>
      <c r="TKB98" s="2049"/>
      <c r="TKC98" s="2049"/>
      <c r="TKD98" s="2049"/>
      <c r="TKE98" s="2049"/>
      <c r="TKF98" s="2049"/>
      <c r="TKG98" s="2049"/>
      <c r="TKH98" s="2049"/>
      <c r="TKI98" s="2049"/>
      <c r="TKJ98" s="2049"/>
      <c r="TKK98" s="2049"/>
      <c r="TKL98" s="2049"/>
      <c r="TKM98" s="2049"/>
      <c r="TKN98" s="2049"/>
      <c r="TKO98" s="2049"/>
      <c r="TKP98" s="2049"/>
      <c r="TKQ98" s="2049"/>
      <c r="TKR98" s="2049"/>
      <c r="TKS98" s="2049"/>
      <c r="TKT98" s="2049"/>
      <c r="TKU98" s="2049"/>
      <c r="TKV98" s="2049"/>
      <c r="TKW98" s="2049"/>
      <c r="TKX98" s="2049"/>
      <c r="TKY98" s="2049"/>
      <c r="TKZ98" s="2049"/>
      <c r="TLA98" s="2049"/>
      <c r="TLB98" s="2049"/>
      <c r="TLC98" s="2049"/>
      <c r="TLD98" s="2049"/>
      <c r="TLE98" s="2049"/>
      <c r="TLF98" s="2049"/>
      <c r="TLG98" s="2049"/>
      <c r="TLH98" s="2049"/>
      <c r="TLI98" s="2049"/>
      <c r="TLJ98" s="2049"/>
      <c r="TLK98" s="2049"/>
      <c r="TLL98" s="2049"/>
      <c r="TLM98" s="2049"/>
      <c r="TLN98" s="2049"/>
      <c r="TLO98" s="2049"/>
      <c r="TLP98" s="2049"/>
      <c r="TLQ98" s="2049"/>
      <c r="TLR98" s="2049"/>
      <c r="TLS98" s="2049"/>
      <c r="TLT98" s="2049"/>
      <c r="TLU98" s="2049"/>
      <c r="TLV98" s="2049"/>
      <c r="TLW98" s="2049"/>
      <c r="TLX98" s="2049"/>
      <c r="TLY98" s="2049"/>
      <c r="TLZ98" s="2049"/>
      <c r="TMA98" s="2049"/>
      <c r="TMB98" s="2049"/>
      <c r="TMC98" s="2049"/>
      <c r="TMD98" s="2049"/>
      <c r="TME98" s="2049"/>
      <c r="TMF98" s="2049"/>
      <c r="TMG98" s="2049"/>
      <c r="TMH98" s="2049"/>
      <c r="TMI98" s="2049"/>
      <c r="TMJ98" s="2049"/>
      <c r="TMK98" s="2049"/>
      <c r="TML98" s="2049"/>
      <c r="TMM98" s="2049"/>
      <c r="TMN98" s="2049"/>
      <c r="TMO98" s="2049"/>
      <c r="TMP98" s="2049"/>
      <c r="TMQ98" s="2049"/>
      <c r="TMR98" s="2049"/>
      <c r="TMS98" s="2049"/>
      <c r="TMT98" s="2049"/>
      <c r="TMU98" s="2049"/>
      <c r="TMV98" s="2049"/>
      <c r="TMW98" s="2049"/>
      <c r="TMX98" s="2049"/>
      <c r="TMY98" s="2049"/>
      <c r="TMZ98" s="2049"/>
      <c r="TNA98" s="2049"/>
      <c r="TNB98" s="2049"/>
      <c r="TNC98" s="2049"/>
      <c r="TND98" s="2049"/>
      <c r="TNE98" s="2049"/>
      <c r="TNF98" s="2049"/>
      <c r="TNG98" s="2049"/>
      <c r="TNH98" s="2049"/>
      <c r="TNI98" s="2049"/>
      <c r="TNJ98" s="2049"/>
      <c r="TNK98" s="2049"/>
      <c r="TNL98" s="2049"/>
      <c r="TNM98" s="2049"/>
      <c r="TNN98" s="2049"/>
      <c r="TNO98" s="2049"/>
      <c r="TNP98" s="2049"/>
      <c r="TNQ98" s="2049"/>
      <c r="TNR98" s="2049"/>
      <c r="TNS98" s="2049"/>
      <c r="TNT98" s="2049"/>
      <c r="TNU98" s="2049"/>
      <c r="TNV98" s="2049"/>
      <c r="TNW98" s="2049"/>
      <c r="TNX98" s="2049"/>
      <c r="TNY98" s="2049"/>
      <c r="TNZ98" s="2049"/>
      <c r="TOA98" s="2049"/>
      <c r="TOB98" s="2049"/>
      <c r="TOC98" s="2049"/>
      <c r="TOD98" s="2049"/>
      <c r="TOE98" s="2049"/>
      <c r="TOF98" s="2049"/>
      <c r="TOG98" s="2049"/>
      <c r="TOH98" s="2049"/>
      <c r="TOI98" s="2049"/>
      <c r="TOJ98" s="2049"/>
      <c r="TOK98" s="2049"/>
      <c r="TOL98" s="2049"/>
      <c r="TOM98" s="2049"/>
      <c r="TON98" s="2049"/>
      <c r="TOO98" s="2049"/>
      <c r="TOP98" s="2049"/>
      <c r="TOQ98" s="2049"/>
      <c r="TOR98" s="2049"/>
      <c r="TOS98" s="2049"/>
      <c r="TOT98" s="2049"/>
      <c r="TOU98" s="2049"/>
      <c r="TOV98" s="2049"/>
      <c r="TOW98" s="2049"/>
      <c r="TOX98" s="2049"/>
      <c r="TOY98" s="2049"/>
      <c r="TOZ98" s="2049"/>
      <c r="TPA98" s="2049"/>
      <c r="TPB98" s="2049"/>
      <c r="TPC98" s="2049"/>
      <c r="TPD98" s="2049"/>
      <c r="TPE98" s="2049"/>
      <c r="TPF98" s="2049"/>
      <c r="TPG98" s="2049"/>
      <c r="TPH98" s="2049"/>
      <c r="TPI98" s="2049"/>
      <c r="TPJ98" s="2049"/>
      <c r="TPK98" s="2049"/>
      <c r="TPL98" s="2049"/>
      <c r="TPM98" s="2049"/>
      <c r="TPN98" s="2049"/>
      <c r="TPO98" s="2049"/>
      <c r="TPP98" s="2049"/>
      <c r="TPQ98" s="2049"/>
      <c r="TPR98" s="2049"/>
      <c r="TPS98" s="2049"/>
      <c r="TPT98" s="2049"/>
      <c r="TPU98" s="2049"/>
      <c r="TPV98" s="2049"/>
      <c r="TPW98" s="2049"/>
      <c r="TPX98" s="2049"/>
      <c r="TPY98" s="2049"/>
      <c r="TPZ98" s="2049"/>
      <c r="TQA98" s="2049"/>
      <c r="TQB98" s="2049"/>
      <c r="TQC98" s="2049"/>
      <c r="TQD98" s="2049"/>
      <c r="TQE98" s="2049"/>
      <c r="TQF98" s="2049"/>
      <c r="TQG98" s="2049"/>
      <c r="TQH98" s="2049"/>
      <c r="TQI98" s="2049"/>
      <c r="TQJ98" s="2049"/>
      <c r="TQK98" s="2049"/>
      <c r="TQL98" s="2049"/>
      <c r="TQM98" s="2049"/>
      <c r="TQN98" s="2049"/>
      <c r="TQO98" s="2049"/>
      <c r="TQP98" s="2049"/>
      <c r="TQQ98" s="2049"/>
      <c r="TQR98" s="2049"/>
      <c r="TQS98" s="2049"/>
      <c r="TQT98" s="2049"/>
      <c r="TQU98" s="2049"/>
      <c r="TQV98" s="2049"/>
      <c r="TQW98" s="2049"/>
      <c r="TQX98" s="2049"/>
      <c r="TQY98" s="2049"/>
      <c r="TQZ98" s="2049"/>
      <c r="TRA98" s="2049"/>
      <c r="TRB98" s="2049"/>
      <c r="TRC98" s="2049"/>
      <c r="TRD98" s="2049"/>
      <c r="TRE98" s="2049"/>
      <c r="TRF98" s="2049"/>
      <c r="TRG98" s="2049"/>
      <c r="TRH98" s="2049"/>
      <c r="TRI98" s="2049"/>
      <c r="TRJ98" s="2049"/>
      <c r="TRK98" s="2049"/>
      <c r="TRL98" s="2049"/>
      <c r="TRM98" s="2049"/>
      <c r="TRN98" s="2049"/>
      <c r="TRO98" s="2049"/>
      <c r="TRP98" s="2049"/>
      <c r="TRQ98" s="2049"/>
      <c r="TRR98" s="2049"/>
      <c r="TRS98" s="2049"/>
      <c r="TRT98" s="2049"/>
      <c r="TRU98" s="2049"/>
      <c r="TRV98" s="2049"/>
      <c r="TRW98" s="2049"/>
      <c r="TRX98" s="2049"/>
      <c r="TRY98" s="2049"/>
      <c r="TRZ98" s="2049"/>
      <c r="TSA98" s="2049"/>
      <c r="TSB98" s="2049"/>
      <c r="TSC98" s="2049"/>
      <c r="TSD98" s="2049"/>
      <c r="TSE98" s="2049"/>
      <c r="TSF98" s="2049"/>
      <c r="TSG98" s="2049"/>
      <c r="TSH98" s="2049"/>
      <c r="TSI98" s="2049"/>
      <c r="TSJ98" s="2049"/>
      <c r="TSK98" s="2049"/>
      <c r="TSL98" s="2049"/>
      <c r="TSM98" s="2049"/>
      <c r="TSN98" s="2049"/>
      <c r="TSO98" s="2049"/>
      <c r="TSP98" s="2049"/>
      <c r="TSQ98" s="2049"/>
      <c r="TSR98" s="2049"/>
      <c r="TSS98" s="2049"/>
      <c r="TST98" s="2049"/>
      <c r="TSU98" s="2049"/>
      <c r="TSV98" s="2049"/>
      <c r="TSW98" s="2049"/>
      <c r="TSX98" s="2049"/>
      <c r="TSY98" s="2049"/>
      <c r="TSZ98" s="2049"/>
      <c r="TTA98" s="2049"/>
      <c r="TTB98" s="2049"/>
      <c r="TTC98" s="2049"/>
      <c r="TTD98" s="2049"/>
      <c r="TTE98" s="2049"/>
      <c r="TTF98" s="2049"/>
      <c r="TTG98" s="2049"/>
      <c r="TTH98" s="2049"/>
      <c r="TTI98" s="2049"/>
      <c r="TTJ98" s="2049"/>
      <c r="TTK98" s="2049"/>
      <c r="TTL98" s="2049"/>
      <c r="TTM98" s="2049"/>
      <c r="TTN98" s="2049"/>
      <c r="TTO98" s="2049"/>
      <c r="TTP98" s="2049"/>
      <c r="TTQ98" s="2049"/>
      <c r="TTR98" s="2049"/>
      <c r="TTS98" s="2049"/>
      <c r="TTT98" s="2049"/>
      <c r="TTU98" s="2049"/>
      <c r="TTV98" s="2049"/>
      <c r="TTW98" s="2049"/>
      <c r="TTX98" s="2049"/>
      <c r="TTY98" s="2049"/>
      <c r="TTZ98" s="2049"/>
      <c r="TUA98" s="2049"/>
      <c r="TUB98" s="2049"/>
      <c r="TUC98" s="2049"/>
      <c r="TUD98" s="2049"/>
      <c r="TUE98" s="2049"/>
      <c r="TUF98" s="2049"/>
      <c r="TUG98" s="2049"/>
      <c r="TUH98" s="2049"/>
      <c r="TUI98" s="2049"/>
      <c r="TUJ98" s="2049"/>
      <c r="TUK98" s="2049"/>
      <c r="TUL98" s="2049"/>
      <c r="TUM98" s="2049"/>
      <c r="TUN98" s="2049"/>
      <c r="TUO98" s="2049"/>
      <c r="TUP98" s="2049"/>
      <c r="TUQ98" s="2049"/>
      <c r="TUR98" s="2049"/>
      <c r="TUS98" s="2049"/>
      <c r="TUT98" s="2049"/>
      <c r="TUU98" s="2049"/>
      <c r="TUV98" s="2049"/>
      <c r="TUW98" s="2049"/>
      <c r="TUX98" s="2049"/>
      <c r="TUY98" s="2049"/>
      <c r="TUZ98" s="2049"/>
      <c r="TVA98" s="2049"/>
      <c r="TVB98" s="2049"/>
      <c r="TVC98" s="2049"/>
      <c r="TVD98" s="2049"/>
      <c r="TVE98" s="2049"/>
      <c r="TVF98" s="2049"/>
      <c r="TVG98" s="2049"/>
      <c r="TVH98" s="2049"/>
      <c r="TVI98" s="2049"/>
      <c r="TVJ98" s="2049"/>
      <c r="TVK98" s="2049"/>
      <c r="TVL98" s="2049"/>
      <c r="TVM98" s="2049"/>
      <c r="TVN98" s="2049"/>
      <c r="TVO98" s="2049"/>
      <c r="TVP98" s="2049"/>
      <c r="TVQ98" s="2049"/>
      <c r="TVR98" s="2049"/>
      <c r="TVS98" s="2049"/>
      <c r="TVT98" s="2049"/>
      <c r="TVU98" s="2049"/>
      <c r="TVV98" s="2049"/>
      <c r="TVW98" s="2049"/>
      <c r="TVX98" s="2049"/>
      <c r="TVY98" s="2049"/>
      <c r="TVZ98" s="2049"/>
      <c r="TWA98" s="2049"/>
      <c r="TWB98" s="2049"/>
      <c r="TWC98" s="2049"/>
      <c r="TWD98" s="2049"/>
      <c r="TWE98" s="2049"/>
      <c r="TWF98" s="2049"/>
      <c r="TWG98" s="2049"/>
      <c r="TWH98" s="2049"/>
      <c r="TWI98" s="2049"/>
      <c r="TWJ98" s="2049"/>
      <c r="TWK98" s="2049"/>
      <c r="TWL98" s="2049"/>
      <c r="TWM98" s="2049"/>
      <c r="TWN98" s="2049"/>
      <c r="TWO98" s="2049"/>
      <c r="TWP98" s="2049"/>
      <c r="TWQ98" s="2049"/>
      <c r="TWR98" s="2049"/>
      <c r="TWS98" s="2049"/>
      <c r="TWT98" s="2049"/>
      <c r="TWU98" s="2049"/>
      <c r="TWV98" s="2049"/>
      <c r="TWW98" s="2049"/>
      <c r="TWX98" s="2049"/>
      <c r="TWY98" s="2049"/>
      <c r="TWZ98" s="2049"/>
      <c r="TXA98" s="2049"/>
      <c r="TXB98" s="2049"/>
      <c r="TXC98" s="2049"/>
      <c r="TXD98" s="2049"/>
      <c r="TXE98" s="2049"/>
      <c r="TXF98" s="2049"/>
      <c r="TXG98" s="2049"/>
      <c r="TXH98" s="2049"/>
      <c r="TXI98" s="2049"/>
      <c r="TXJ98" s="2049"/>
      <c r="TXK98" s="2049"/>
      <c r="TXL98" s="2049"/>
      <c r="TXM98" s="2049"/>
      <c r="TXN98" s="2049"/>
      <c r="TXO98" s="2049"/>
      <c r="TXP98" s="2049"/>
      <c r="TXQ98" s="2049"/>
      <c r="TXR98" s="2049"/>
      <c r="TXS98" s="2049"/>
      <c r="TXT98" s="2049"/>
      <c r="TXU98" s="2049"/>
      <c r="TXV98" s="2049"/>
      <c r="TXW98" s="2049"/>
      <c r="TXX98" s="2049"/>
      <c r="TXY98" s="2049"/>
      <c r="TXZ98" s="2049"/>
      <c r="TYA98" s="2049"/>
      <c r="TYB98" s="2049"/>
      <c r="TYC98" s="2049"/>
      <c r="TYD98" s="2049"/>
      <c r="TYE98" s="2049"/>
      <c r="TYF98" s="2049"/>
      <c r="TYG98" s="2049"/>
      <c r="TYH98" s="2049"/>
      <c r="TYI98" s="2049"/>
      <c r="TYJ98" s="2049"/>
      <c r="TYK98" s="2049"/>
      <c r="TYL98" s="2049"/>
      <c r="TYM98" s="2049"/>
      <c r="TYN98" s="2049"/>
      <c r="TYO98" s="2049"/>
      <c r="TYP98" s="2049"/>
      <c r="TYQ98" s="2049"/>
      <c r="TYR98" s="2049"/>
      <c r="TYS98" s="2049"/>
      <c r="TYT98" s="2049"/>
      <c r="TYU98" s="2049"/>
      <c r="TYV98" s="2049"/>
      <c r="TYW98" s="2049"/>
      <c r="TYX98" s="2049"/>
      <c r="TYY98" s="2049"/>
      <c r="TYZ98" s="2049"/>
      <c r="TZA98" s="2049"/>
      <c r="TZB98" s="2049"/>
      <c r="TZC98" s="2049"/>
      <c r="TZD98" s="2049"/>
      <c r="TZE98" s="2049"/>
      <c r="TZF98" s="2049"/>
      <c r="TZG98" s="2049"/>
      <c r="TZH98" s="2049"/>
      <c r="TZI98" s="2049"/>
      <c r="TZJ98" s="2049"/>
      <c r="TZK98" s="2049"/>
      <c r="TZL98" s="2049"/>
      <c r="TZM98" s="2049"/>
      <c r="TZN98" s="2049"/>
      <c r="TZO98" s="2049"/>
      <c r="TZP98" s="2049"/>
      <c r="TZQ98" s="2049"/>
      <c r="TZR98" s="2049"/>
      <c r="TZS98" s="2049"/>
      <c r="TZT98" s="2049"/>
      <c r="TZU98" s="2049"/>
      <c r="TZV98" s="2049"/>
      <c r="TZW98" s="2049"/>
      <c r="TZX98" s="2049"/>
      <c r="TZY98" s="2049"/>
      <c r="TZZ98" s="2049"/>
      <c r="UAA98" s="2049"/>
      <c r="UAB98" s="2049"/>
      <c r="UAC98" s="2049"/>
      <c r="UAD98" s="2049"/>
      <c r="UAE98" s="2049"/>
      <c r="UAF98" s="2049"/>
      <c r="UAG98" s="2049"/>
      <c r="UAH98" s="2049"/>
      <c r="UAI98" s="2049"/>
      <c r="UAJ98" s="2049"/>
      <c r="UAK98" s="2049"/>
      <c r="UAL98" s="2049"/>
      <c r="UAM98" s="2049"/>
      <c r="UAN98" s="2049"/>
      <c r="UAO98" s="2049"/>
      <c r="UAP98" s="2049"/>
      <c r="UAQ98" s="2049"/>
      <c r="UAR98" s="2049"/>
      <c r="UAS98" s="2049"/>
      <c r="UAT98" s="2049"/>
      <c r="UAU98" s="2049"/>
      <c r="UAV98" s="2049"/>
      <c r="UAW98" s="2049"/>
      <c r="UAX98" s="2049"/>
      <c r="UAY98" s="2049"/>
      <c r="UAZ98" s="2049"/>
      <c r="UBA98" s="2049"/>
      <c r="UBB98" s="2049"/>
      <c r="UBC98" s="2049"/>
      <c r="UBD98" s="2049"/>
      <c r="UBE98" s="2049"/>
      <c r="UBF98" s="2049"/>
      <c r="UBG98" s="2049"/>
      <c r="UBH98" s="2049"/>
      <c r="UBI98" s="2049"/>
      <c r="UBJ98" s="2049"/>
      <c r="UBK98" s="2049"/>
      <c r="UBL98" s="2049"/>
      <c r="UBM98" s="2049"/>
      <c r="UBN98" s="2049"/>
      <c r="UBO98" s="2049"/>
      <c r="UBP98" s="2049"/>
      <c r="UBQ98" s="2049"/>
      <c r="UBR98" s="2049"/>
      <c r="UBS98" s="2049"/>
      <c r="UBT98" s="2049"/>
      <c r="UBU98" s="2049"/>
      <c r="UBV98" s="2049"/>
      <c r="UBW98" s="2049"/>
      <c r="UBX98" s="2049"/>
      <c r="UBY98" s="2049"/>
      <c r="UBZ98" s="2049"/>
      <c r="UCA98" s="2049"/>
      <c r="UCB98" s="2049"/>
      <c r="UCC98" s="2049"/>
      <c r="UCD98" s="2049"/>
      <c r="UCE98" s="2049"/>
      <c r="UCF98" s="2049"/>
      <c r="UCG98" s="2049"/>
      <c r="UCH98" s="2049"/>
      <c r="UCI98" s="2049"/>
      <c r="UCJ98" s="2049"/>
      <c r="UCK98" s="2049"/>
      <c r="UCL98" s="2049"/>
      <c r="UCM98" s="2049"/>
      <c r="UCN98" s="2049"/>
      <c r="UCO98" s="2049"/>
      <c r="UCP98" s="2049"/>
      <c r="UCQ98" s="2049"/>
      <c r="UCR98" s="2049"/>
      <c r="UCS98" s="2049"/>
      <c r="UCT98" s="2049"/>
      <c r="UCU98" s="2049"/>
      <c r="UCV98" s="2049"/>
      <c r="UCW98" s="2049"/>
      <c r="UCX98" s="2049"/>
      <c r="UCY98" s="2049"/>
      <c r="UCZ98" s="2049"/>
      <c r="UDA98" s="2049"/>
      <c r="UDB98" s="2049"/>
      <c r="UDC98" s="2049"/>
      <c r="UDD98" s="2049"/>
      <c r="UDE98" s="2049"/>
      <c r="UDF98" s="2049"/>
      <c r="UDG98" s="2049"/>
      <c r="UDH98" s="2049"/>
      <c r="UDI98" s="2049"/>
      <c r="UDJ98" s="2049"/>
      <c r="UDK98" s="2049"/>
      <c r="UDL98" s="2049"/>
      <c r="UDM98" s="2049"/>
      <c r="UDN98" s="2049"/>
      <c r="UDO98" s="2049"/>
      <c r="UDP98" s="2049"/>
      <c r="UDQ98" s="2049"/>
      <c r="UDR98" s="2049"/>
      <c r="UDS98" s="2049"/>
      <c r="UDT98" s="2049"/>
      <c r="UDU98" s="2049"/>
      <c r="UDV98" s="2049"/>
      <c r="UDW98" s="2049"/>
      <c r="UDX98" s="2049"/>
      <c r="UDY98" s="2049"/>
      <c r="UDZ98" s="2049"/>
      <c r="UEA98" s="2049"/>
      <c r="UEB98" s="2049"/>
      <c r="UEC98" s="2049"/>
      <c r="UED98" s="2049"/>
      <c r="UEE98" s="2049"/>
      <c r="UEF98" s="2049"/>
      <c r="UEG98" s="2049"/>
      <c r="UEH98" s="2049"/>
      <c r="UEI98" s="2049"/>
      <c r="UEJ98" s="2049"/>
      <c r="UEK98" s="2049"/>
      <c r="UEL98" s="2049"/>
      <c r="UEM98" s="2049"/>
      <c r="UEN98" s="2049"/>
      <c r="UEO98" s="2049"/>
      <c r="UEP98" s="2049"/>
      <c r="UEQ98" s="2049"/>
      <c r="UER98" s="2049"/>
      <c r="UES98" s="2049"/>
      <c r="UET98" s="2049"/>
      <c r="UEU98" s="2049"/>
      <c r="UEV98" s="2049"/>
      <c r="UEW98" s="2049"/>
      <c r="UEX98" s="2049"/>
      <c r="UEY98" s="2049"/>
      <c r="UEZ98" s="2049"/>
      <c r="UFA98" s="2049"/>
      <c r="UFB98" s="2049"/>
      <c r="UFC98" s="2049"/>
      <c r="UFD98" s="2049"/>
      <c r="UFE98" s="2049"/>
      <c r="UFF98" s="2049"/>
      <c r="UFG98" s="2049"/>
      <c r="UFH98" s="2049"/>
      <c r="UFI98" s="2049"/>
      <c r="UFJ98" s="2049"/>
      <c r="UFK98" s="2049"/>
      <c r="UFL98" s="2049"/>
      <c r="UFM98" s="2049"/>
      <c r="UFN98" s="2049"/>
      <c r="UFO98" s="2049"/>
      <c r="UFP98" s="2049"/>
      <c r="UFQ98" s="2049"/>
      <c r="UFR98" s="2049"/>
      <c r="UFS98" s="2049"/>
      <c r="UFT98" s="2049"/>
      <c r="UFU98" s="2049"/>
      <c r="UFV98" s="2049"/>
      <c r="UFW98" s="2049"/>
      <c r="UFX98" s="2049"/>
      <c r="UFY98" s="2049"/>
      <c r="UFZ98" s="2049"/>
      <c r="UGA98" s="2049"/>
      <c r="UGB98" s="2049"/>
      <c r="UGC98" s="2049"/>
      <c r="UGD98" s="2049"/>
      <c r="UGE98" s="2049"/>
      <c r="UGF98" s="2049"/>
      <c r="UGG98" s="2049"/>
      <c r="UGH98" s="2049"/>
      <c r="UGI98" s="2049"/>
      <c r="UGJ98" s="2049"/>
      <c r="UGK98" s="2049"/>
      <c r="UGL98" s="2049"/>
      <c r="UGM98" s="2049"/>
      <c r="UGN98" s="2049"/>
      <c r="UGO98" s="2049"/>
      <c r="UGP98" s="2049"/>
      <c r="UGQ98" s="2049"/>
      <c r="UGR98" s="2049"/>
      <c r="UGS98" s="2049"/>
      <c r="UGT98" s="2049"/>
      <c r="UGU98" s="2049"/>
      <c r="UGV98" s="2049"/>
      <c r="UGW98" s="2049"/>
      <c r="UGX98" s="2049"/>
      <c r="UGY98" s="2049"/>
      <c r="UGZ98" s="2049"/>
      <c r="UHA98" s="2049"/>
      <c r="UHB98" s="2049"/>
      <c r="UHC98" s="2049"/>
      <c r="UHD98" s="2049"/>
      <c r="UHE98" s="2049"/>
      <c r="UHF98" s="2049"/>
      <c r="UHG98" s="2049"/>
      <c r="UHH98" s="2049"/>
      <c r="UHI98" s="2049"/>
      <c r="UHJ98" s="2049"/>
      <c r="UHK98" s="2049"/>
      <c r="UHL98" s="2049"/>
      <c r="UHM98" s="2049"/>
      <c r="UHN98" s="2049"/>
      <c r="UHO98" s="2049"/>
      <c r="UHP98" s="2049"/>
      <c r="UHQ98" s="2049"/>
      <c r="UHR98" s="2049"/>
      <c r="UHS98" s="2049"/>
      <c r="UHT98" s="2049"/>
      <c r="UHU98" s="2049"/>
      <c r="UHV98" s="2049"/>
      <c r="UHW98" s="2049"/>
      <c r="UHX98" s="2049"/>
      <c r="UHY98" s="2049"/>
      <c r="UHZ98" s="2049"/>
      <c r="UIA98" s="2049"/>
      <c r="UIB98" s="2049"/>
      <c r="UIC98" s="2049"/>
      <c r="UID98" s="2049"/>
      <c r="UIE98" s="2049"/>
      <c r="UIF98" s="2049"/>
      <c r="UIG98" s="2049"/>
      <c r="UIH98" s="2049"/>
      <c r="UII98" s="2049"/>
      <c r="UIJ98" s="2049"/>
      <c r="UIK98" s="2049"/>
      <c r="UIL98" s="2049"/>
      <c r="UIM98" s="2049"/>
      <c r="UIN98" s="2049"/>
      <c r="UIO98" s="2049"/>
      <c r="UIP98" s="2049"/>
      <c r="UIQ98" s="2049"/>
      <c r="UIR98" s="2049"/>
      <c r="UIS98" s="2049"/>
      <c r="UIT98" s="2049"/>
      <c r="UIU98" s="2049"/>
      <c r="UIV98" s="2049"/>
      <c r="UIW98" s="2049"/>
      <c r="UIX98" s="2049"/>
      <c r="UIY98" s="2049"/>
      <c r="UIZ98" s="2049"/>
      <c r="UJA98" s="2049"/>
      <c r="UJB98" s="2049"/>
      <c r="UJC98" s="2049"/>
      <c r="UJD98" s="2049"/>
      <c r="UJE98" s="2049"/>
      <c r="UJF98" s="2049"/>
      <c r="UJG98" s="2049"/>
      <c r="UJH98" s="2049"/>
      <c r="UJI98" s="2049"/>
      <c r="UJJ98" s="2049"/>
      <c r="UJK98" s="2049"/>
      <c r="UJL98" s="2049"/>
      <c r="UJM98" s="2049"/>
      <c r="UJN98" s="2049"/>
      <c r="UJO98" s="2049"/>
      <c r="UJP98" s="2049"/>
      <c r="UJQ98" s="2049"/>
      <c r="UJR98" s="2049"/>
      <c r="UJS98" s="2049"/>
      <c r="UJT98" s="2049"/>
      <c r="UJU98" s="2049"/>
      <c r="UJV98" s="2049"/>
      <c r="UJW98" s="2049"/>
      <c r="UJX98" s="2049"/>
      <c r="UJY98" s="2049"/>
      <c r="UJZ98" s="2049"/>
      <c r="UKA98" s="2049"/>
      <c r="UKB98" s="2049"/>
      <c r="UKC98" s="2049"/>
      <c r="UKD98" s="2049"/>
      <c r="UKE98" s="2049"/>
      <c r="UKF98" s="2049"/>
      <c r="UKG98" s="2049"/>
      <c r="UKH98" s="2049"/>
      <c r="UKI98" s="2049"/>
      <c r="UKJ98" s="2049"/>
      <c r="UKK98" s="2049"/>
      <c r="UKL98" s="2049"/>
      <c r="UKM98" s="2049"/>
      <c r="UKN98" s="2049"/>
      <c r="UKO98" s="2049"/>
      <c r="UKP98" s="2049"/>
      <c r="UKQ98" s="2049"/>
      <c r="UKR98" s="2049"/>
      <c r="UKS98" s="2049"/>
      <c r="UKT98" s="2049"/>
      <c r="UKU98" s="2049"/>
      <c r="UKV98" s="2049"/>
      <c r="UKW98" s="2049"/>
      <c r="UKX98" s="2049"/>
      <c r="UKY98" s="2049"/>
      <c r="UKZ98" s="2049"/>
      <c r="ULA98" s="2049"/>
      <c r="ULB98" s="2049"/>
      <c r="ULC98" s="2049"/>
      <c r="ULD98" s="2049"/>
      <c r="ULE98" s="2049"/>
      <c r="ULF98" s="2049"/>
      <c r="ULG98" s="2049"/>
      <c r="ULH98" s="2049"/>
      <c r="ULI98" s="2049"/>
      <c r="ULJ98" s="2049"/>
      <c r="ULK98" s="2049"/>
      <c r="ULL98" s="2049"/>
      <c r="ULM98" s="2049"/>
      <c r="ULN98" s="2049"/>
      <c r="ULO98" s="2049"/>
      <c r="ULP98" s="2049"/>
      <c r="ULQ98" s="2049"/>
      <c r="ULR98" s="2049"/>
      <c r="ULS98" s="2049"/>
      <c r="ULT98" s="2049"/>
      <c r="ULU98" s="2049"/>
      <c r="ULV98" s="2049"/>
      <c r="ULW98" s="2049"/>
      <c r="ULX98" s="2049"/>
      <c r="ULY98" s="2049"/>
      <c r="ULZ98" s="2049"/>
      <c r="UMA98" s="2049"/>
      <c r="UMB98" s="2049"/>
      <c r="UMC98" s="2049"/>
      <c r="UMD98" s="2049"/>
      <c r="UME98" s="2049"/>
      <c r="UMF98" s="2049"/>
      <c r="UMG98" s="2049"/>
      <c r="UMH98" s="2049"/>
      <c r="UMI98" s="2049"/>
      <c r="UMJ98" s="2049"/>
      <c r="UMK98" s="2049"/>
      <c r="UML98" s="2049"/>
      <c r="UMM98" s="2049"/>
      <c r="UMN98" s="2049"/>
      <c r="UMO98" s="2049"/>
      <c r="UMP98" s="2049"/>
      <c r="UMQ98" s="2049"/>
      <c r="UMR98" s="2049"/>
      <c r="UMS98" s="2049"/>
      <c r="UMT98" s="2049"/>
      <c r="UMU98" s="2049"/>
      <c r="UMV98" s="2049"/>
      <c r="UMW98" s="2049"/>
      <c r="UMX98" s="2049"/>
      <c r="UMY98" s="2049"/>
      <c r="UMZ98" s="2049"/>
      <c r="UNA98" s="2049"/>
      <c r="UNB98" s="2049"/>
      <c r="UNC98" s="2049"/>
      <c r="UND98" s="2049"/>
      <c r="UNE98" s="2049"/>
      <c r="UNF98" s="2049"/>
      <c r="UNG98" s="2049"/>
      <c r="UNH98" s="2049"/>
      <c r="UNI98" s="2049"/>
      <c r="UNJ98" s="2049"/>
      <c r="UNK98" s="2049"/>
      <c r="UNL98" s="2049"/>
      <c r="UNM98" s="2049"/>
      <c r="UNN98" s="2049"/>
      <c r="UNO98" s="2049"/>
      <c r="UNP98" s="2049"/>
      <c r="UNQ98" s="2049"/>
      <c r="UNR98" s="2049"/>
      <c r="UNS98" s="2049"/>
      <c r="UNT98" s="2049"/>
      <c r="UNU98" s="2049"/>
      <c r="UNV98" s="2049"/>
      <c r="UNW98" s="2049"/>
      <c r="UNX98" s="2049"/>
      <c r="UNY98" s="2049"/>
      <c r="UNZ98" s="2049"/>
      <c r="UOA98" s="2049"/>
      <c r="UOB98" s="2049"/>
      <c r="UOC98" s="2049"/>
      <c r="UOD98" s="2049"/>
      <c r="UOE98" s="2049"/>
      <c r="UOF98" s="2049"/>
      <c r="UOG98" s="2049"/>
      <c r="UOH98" s="2049"/>
      <c r="UOI98" s="2049"/>
      <c r="UOJ98" s="2049"/>
      <c r="UOK98" s="2049"/>
      <c r="UOL98" s="2049"/>
      <c r="UOM98" s="2049"/>
      <c r="UON98" s="2049"/>
      <c r="UOO98" s="2049"/>
      <c r="UOP98" s="2049"/>
      <c r="UOQ98" s="2049"/>
      <c r="UOR98" s="2049"/>
      <c r="UOS98" s="2049"/>
      <c r="UOT98" s="2049"/>
      <c r="UOU98" s="2049"/>
      <c r="UOV98" s="2049"/>
      <c r="UOW98" s="2049"/>
      <c r="UOX98" s="2049"/>
      <c r="UOY98" s="2049"/>
      <c r="UOZ98" s="2049"/>
      <c r="UPA98" s="2049"/>
      <c r="UPB98" s="2049"/>
      <c r="UPC98" s="2049"/>
      <c r="UPD98" s="2049"/>
      <c r="UPE98" s="2049"/>
      <c r="UPF98" s="2049"/>
      <c r="UPG98" s="2049"/>
      <c r="UPH98" s="2049"/>
      <c r="UPI98" s="2049"/>
      <c r="UPJ98" s="2049"/>
      <c r="UPK98" s="2049"/>
      <c r="UPL98" s="2049"/>
      <c r="UPM98" s="2049"/>
      <c r="UPN98" s="2049"/>
      <c r="UPO98" s="2049"/>
      <c r="UPP98" s="2049"/>
      <c r="UPQ98" s="2049"/>
      <c r="UPR98" s="2049"/>
      <c r="UPS98" s="2049"/>
      <c r="UPT98" s="2049"/>
      <c r="UPU98" s="2049"/>
      <c r="UPV98" s="2049"/>
      <c r="UPW98" s="2049"/>
      <c r="UPX98" s="2049"/>
      <c r="UPY98" s="2049"/>
      <c r="UPZ98" s="2049"/>
      <c r="UQA98" s="2049"/>
      <c r="UQB98" s="2049"/>
      <c r="UQC98" s="2049"/>
      <c r="UQD98" s="2049"/>
      <c r="UQE98" s="2049"/>
      <c r="UQF98" s="2049"/>
      <c r="UQG98" s="2049"/>
      <c r="UQH98" s="2049"/>
      <c r="UQI98" s="2049"/>
      <c r="UQJ98" s="2049"/>
      <c r="UQK98" s="2049"/>
      <c r="UQL98" s="2049"/>
      <c r="UQM98" s="2049"/>
      <c r="UQN98" s="2049"/>
      <c r="UQO98" s="2049"/>
      <c r="UQP98" s="2049"/>
      <c r="UQQ98" s="2049"/>
      <c r="UQR98" s="2049"/>
      <c r="UQS98" s="2049"/>
      <c r="UQT98" s="2049"/>
      <c r="UQU98" s="2049"/>
      <c r="UQV98" s="2049"/>
      <c r="UQW98" s="2049"/>
      <c r="UQX98" s="2049"/>
      <c r="UQY98" s="2049"/>
      <c r="UQZ98" s="2049"/>
      <c r="URA98" s="2049"/>
      <c r="URB98" s="2049"/>
      <c r="URC98" s="2049"/>
      <c r="URD98" s="2049"/>
      <c r="URE98" s="2049"/>
      <c r="URF98" s="2049"/>
      <c r="URG98" s="2049"/>
      <c r="URH98" s="2049"/>
      <c r="URI98" s="2049"/>
      <c r="URJ98" s="2049"/>
      <c r="URK98" s="2049"/>
      <c r="URL98" s="2049"/>
      <c r="URM98" s="2049"/>
      <c r="URN98" s="2049"/>
      <c r="URO98" s="2049"/>
      <c r="URP98" s="2049"/>
      <c r="URQ98" s="2049"/>
      <c r="URR98" s="2049"/>
      <c r="URS98" s="2049"/>
      <c r="URT98" s="2049"/>
      <c r="URU98" s="2049"/>
      <c r="URV98" s="2049"/>
      <c r="URW98" s="2049"/>
      <c r="URX98" s="2049"/>
      <c r="URY98" s="2049"/>
      <c r="URZ98" s="2049"/>
      <c r="USA98" s="2049"/>
      <c r="USB98" s="2049"/>
      <c r="USC98" s="2049"/>
      <c r="USD98" s="2049"/>
      <c r="USE98" s="2049"/>
      <c r="USF98" s="2049"/>
      <c r="USG98" s="2049"/>
      <c r="USH98" s="2049"/>
      <c r="USI98" s="2049"/>
      <c r="USJ98" s="2049"/>
      <c r="USK98" s="2049"/>
      <c r="USL98" s="2049"/>
      <c r="USM98" s="2049"/>
      <c r="USN98" s="2049"/>
      <c r="USO98" s="2049"/>
      <c r="USP98" s="2049"/>
      <c r="USQ98" s="2049"/>
      <c r="USR98" s="2049"/>
      <c r="USS98" s="2049"/>
      <c r="UST98" s="2049"/>
      <c r="USU98" s="2049"/>
      <c r="USV98" s="2049"/>
      <c r="USW98" s="2049"/>
      <c r="USX98" s="2049"/>
      <c r="USY98" s="2049"/>
      <c r="USZ98" s="2049"/>
      <c r="UTA98" s="2049"/>
      <c r="UTB98" s="2049"/>
      <c r="UTC98" s="2049"/>
      <c r="UTD98" s="2049"/>
      <c r="UTE98" s="2049"/>
      <c r="UTF98" s="2049"/>
      <c r="UTG98" s="2049"/>
      <c r="UTH98" s="2049"/>
      <c r="UTI98" s="2049"/>
      <c r="UTJ98" s="2049"/>
      <c r="UTK98" s="2049"/>
      <c r="UTL98" s="2049"/>
      <c r="UTM98" s="2049"/>
      <c r="UTN98" s="2049"/>
      <c r="UTO98" s="2049"/>
      <c r="UTP98" s="2049"/>
      <c r="UTQ98" s="2049"/>
      <c r="UTR98" s="2049"/>
      <c r="UTS98" s="2049"/>
      <c r="UTT98" s="2049"/>
      <c r="UTU98" s="2049"/>
      <c r="UTV98" s="2049"/>
      <c r="UTW98" s="2049"/>
      <c r="UTX98" s="2049"/>
      <c r="UTY98" s="2049"/>
      <c r="UTZ98" s="2049"/>
      <c r="UUA98" s="2049"/>
      <c r="UUB98" s="2049"/>
      <c r="UUC98" s="2049"/>
      <c r="UUD98" s="2049"/>
      <c r="UUE98" s="2049"/>
      <c r="UUF98" s="2049"/>
      <c r="UUG98" s="2049"/>
      <c r="UUH98" s="2049"/>
      <c r="UUI98" s="2049"/>
      <c r="UUJ98" s="2049"/>
      <c r="UUK98" s="2049"/>
      <c r="UUL98" s="2049"/>
      <c r="UUM98" s="2049"/>
      <c r="UUN98" s="2049"/>
      <c r="UUO98" s="2049"/>
      <c r="UUP98" s="2049"/>
      <c r="UUQ98" s="2049"/>
      <c r="UUR98" s="2049"/>
      <c r="UUS98" s="2049"/>
      <c r="UUT98" s="2049"/>
      <c r="UUU98" s="2049"/>
      <c r="UUV98" s="2049"/>
      <c r="UUW98" s="2049"/>
      <c r="UUX98" s="2049"/>
      <c r="UUY98" s="2049"/>
      <c r="UUZ98" s="2049"/>
      <c r="UVA98" s="2049"/>
      <c r="UVB98" s="2049"/>
      <c r="UVC98" s="2049"/>
      <c r="UVD98" s="2049"/>
      <c r="UVE98" s="2049"/>
      <c r="UVF98" s="2049"/>
      <c r="UVG98" s="2049"/>
      <c r="UVH98" s="2049"/>
      <c r="UVI98" s="2049"/>
      <c r="UVJ98" s="2049"/>
      <c r="UVK98" s="2049"/>
      <c r="UVL98" s="2049"/>
      <c r="UVM98" s="2049"/>
      <c r="UVN98" s="2049"/>
      <c r="UVO98" s="2049"/>
      <c r="UVP98" s="2049"/>
      <c r="UVQ98" s="2049"/>
      <c r="UVR98" s="2049"/>
      <c r="UVS98" s="2049"/>
      <c r="UVT98" s="2049"/>
      <c r="UVU98" s="2049"/>
      <c r="UVV98" s="2049"/>
      <c r="UVW98" s="2049"/>
      <c r="UVX98" s="2049"/>
      <c r="UVY98" s="2049"/>
      <c r="UVZ98" s="2049"/>
      <c r="UWA98" s="2049"/>
      <c r="UWB98" s="2049"/>
      <c r="UWC98" s="2049"/>
      <c r="UWD98" s="2049"/>
      <c r="UWE98" s="2049"/>
      <c r="UWF98" s="2049"/>
      <c r="UWG98" s="2049"/>
      <c r="UWH98" s="2049"/>
      <c r="UWI98" s="2049"/>
      <c r="UWJ98" s="2049"/>
      <c r="UWK98" s="2049"/>
      <c r="UWL98" s="2049"/>
      <c r="UWM98" s="2049"/>
      <c r="UWN98" s="2049"/>
      <c r="UWO98" s="2049"/>
      <c r="UWP98" s="2049"/>
      <c r="UWQ98" s="2049"/>
      <c r="UWR98" s="2049"/>
      <c r="UWS98" s="2049"/>
      <c r="UWT98" s="2049"/>
      <c r="UWU98" s="2049"/>
      <c r="UWV98" s="2049"/>
      <c r="UWW98" s="2049"/>
      <c r="UWX98" s="2049"/>
      <c r="UWY98" s="2049"/>
      <c r="UWZ98" s="2049"/>
      <c r="UXA98" s="2049"/>
      <c r="UXB98" s="2049"/>
      <c r="UXC98" s="2049"/>
      <c r="UXD98" s="2049"/>
      <c r="UXE98" s="2049"/>
      <c r="UXF98" s="2049"/>
      <c r="UXG98" s="2049"/>
      <c r="UXH98" s="2049"/>
      <c r="UXI98" s="2049"/>
      <c r="UXJ98" s="2049"/>
      <c r="UXK98" s="2049"/>
      <c r="UXL98" s="2049"/>
      <c r="UXM98" s="2049"/>
      <c r="UXN98" s="2049"/>
      <c r="UXO98" s="2049"/>
      <c r="UXP98" s="2049"/>
      <c r="UXQ98" s="2049"/>
      <c r="UXR98" s="2049"/>
      <c r="UXS98" s="2049"/>
      <c r="UXT98" s="2049"/>
      <c r="UXU98" s="2049"/>
      <c r="UXV98" s="2049"/>
      <c r="UXW98" s="2049"/>
      <c r="UXX98" s="2049"/>
      <c r="UXY98" s="2049"/>
      <c r="UXZ98" s="2049"/>
      <c r="UYA98" s="2049"/>
      <c r="UYB98" s="2049"/>
      <c r="UYC98" s="2049"/>
      <c r="UYD98" s="2049"/>
      <c r="UYE98" s="2049"/>
      <c r="UYF98" s="2049"/>
      <c r="UYG98" s="2049"/>
      <c r="UYH98" s="2049"/>
      <c r="UYI98" s="2049"/>
      <c r="UYJ98" s="2049"/>
      <c r="UYK98" s="2049"/>
      <c r="UYL98" s="2049"/>
      <c r="UYM98" s="2049"/>
      <c r="UYN98" s="2049"/>
      <c r="UYO98" s="2049"/>
      <c r="UYP98" s="2049"/>
      <c r="UYQ98" s="2049"/>
      <c r="UYR98" s="2049"/>
      <c r="UYS98" s="2049"/>
      <c r="UYT98" s="2049"/>
      <c r="UYU98" s="2049"/>
      <c r="UYV98" s="2049"/>
      <c r="UYW98" s="2049"/>
      <c r="UYX98" s="2049"/>
      <c r="UYY98" s="2049"/>
      <c r="UYZ98" s="2049"/>
      <c r="UZA98" s="2049"/>
      <c r="UZB98" s="2049"/>
      <c r="UZC98" s="2049"/>
      <c r="UZD98" s="2049"/>
      <c r="UZE98" s="2049"/>
      <c r="UZF98" s="2049"/>
      <c r="UZG98" s="2049"/>
      <c r="UZH98" s="2049"/>
      <c r="UZI98" s="2049"/>
      <c r="UZJ98" s="2049"/>
      <c r="UZK98" s="2049"/>
      <c r="UZL98" s="2049"/>
      <c r="UZM98" s="2049"/>
      <c r="UZN98" s="2049"/>
      <c r="UZO98" s="2049"/>
      <c r="UZP98" s="2049"/>
      <c r="UZQ98" s="2049"/>
      <c r="UZR98" s="2049"/>
      <c r="UZS98" s="2049"/>
      <c r="UZT98" s="2049"/>
      <c r="UZU98" s="2049"/>
      <c r="UZV98" s="2049"/>
      <c r="UZW98" s="2049"/>
      <c r="UZX98" s="2049"/>
      <c r="UZY98" s="2049"/>
      <c r="UZZ98" s="2049"/>
      <c r="VAA98" s="2049"/>
      <c r="VAB98" s="2049"/>
      <c r="VAC98" s="2049"/>
      <c r="VAD98" s="2049"/>
      <c r="VAE98" s="2049"/>
      <c r="VAF98" s="2049"/>
      <c r="VAG98" s="2049"/>
      <c r="VAH98" s="2049"/>
      <c r="VAI98" s="2049"/>
      <c r="VAJ98" s="2049"/>
      <c r="VAK98" s="2049"/>
      <c r="VAL98" s="2049"/>
      <c r="VAM98" s="2049"/>
      <c r="VAN98" s="2049"/>
      <c r="VAO98" s="2049"/>
      <c r="VAP98" s="2049"/>
      <c r="VAQ98" s="2049"/>
      <c r="VAR98" s="2049"/>
      <c r="VAS98" s="2049"/>
      <c r="VAT98" s="2049"/>
      <c r="VAU98" s="2049"/>
      <c r="VAV98" s="2049"/>
      <c r="VAW98" s="2049"/>
      <c r="VAX98" s="2049"/>
      <c r="VAY98" s="2049"/>
      <c r="VAZ98" s="2049"/>
      <c r="VBA98" s="2049"/>
      <c r="VBB98" s="2049"/>
      <c r="VBC98" s="2049"/>
      <c r="VBD98" s="2049"/>
      <c r="VBE98" s="2049"/>
      <c r="VBF98" s="2049"/>
      <c r="VBG98" s="2049"/>
      <c r="VBH98" s="2049"/>
      <c r="VBI98" s="2049"/>
      <c r="VBJ98" s="2049"/>
      <c r="VBK98" s="2049"/>
      <c r="VBL98" s="2049"/>
      <c r="VBM98" s="2049"/>
      <c r="VBN98" s="2049"/>
      <c r="VBO98" s="2049"/>
      <c r="VBP98" s="2049"/>
      <c r="VBQ98" s="2049"/>
      <c r="VBR98" s="2049"/>
      <c r="VBS98" s="2049"/>
      <c r="VBT98" s="2049"/>
      <c r="VBU98" s="2049"/>
      <c r="VBV98" s="2049"/>
      <c r="VBW98" s="2049"/>
      <c r="VBX98" s="2049"/>
      <c r="VBY98" s="2049"/>
      <c r="VBZ98" s="2049"/>
      <c r="VCA98" s="2049"/>
      <c r="VCB98" s="2049"/>
      <c r="VCC98" s="2049"/>
      <c r="VCD98" s="2049"/>
      <c r="VCE98" s="2049"/>
      <c r="VCF98" s="2049"/>
      <c r="VCG98" s="2049"/>
      <c r="VCH98" s="2049"/>
      <c r="VCI98" s="2049"/>
      <c r="VCJ98" s="2049"/>
      <c r="VCK98" s="2049"/>
      <c r="VCL98" s="2049"/>
      <c r="VCM98" s="2049"/>
      <c r="VCN98" s="2049"/>
      <c r="VCO98" s="2049"/>
      <c r="VCP98" s="2049"/>
      <c r="VCQ98" s="2049"/>
      <c r="VCR98" s="2049"/>
      <c r="VCS98" s="2049"/>
      <c r="VCT98" s="2049"/>
      <c r="VCU98" s="2049"/>
      <c r="VCV98" s="2049"/>
      <c r="VCW98" s="2049"/>
      <c r="VCX98" s="2049"/>
      <c r="VCY98" s="2049"/>
      <c r="VCZ98" s="2049"/>
      <c r="VDA98" s="2049"/>
      <c r="VDB98" s="2049"/>
      <c r="VDC98" s="2049"/>
      <c r="VDD98" s="2049"/>
      <c r="VDE98" s="2049"/>
      <c r="VDF98" s="2049"/>
      <c r="VDG98" s="2049"/>
      <c r="VDH98" s="2049"/>
      <c r="VDI98" s="2049"/>
      <c r="VDJ98" s="2049"/>
      <c r="VDK98" s="2049"/>
      <c r="VDL98" s="2049"/>
      <c r="VDM98" s="2049"/>
      <c r="VDN98" s="2049"/>
      <c r="VDO98" s="2049"/>
      <c r="VDP98" s="2049"/>
      <c r="VDQ98" s="2049"/>
      <c r="VDR98" s="2049"/>
      <c r="VDS98" s="2049"/>
      <c r="VDT98" s="2049"/>
      <c r="VDU98" s="2049"/>
      <c r="VDV98" s="2049"/>
      <c r="VDW98" s="2049"/>
      <c r="VDX98" s="2049"/>
      <c r="VDY98" s="2049"/>
      <c r="VDZ98" s="2049"/>
      <c r="VEA98" s="2049"/>
      <c r="VEB98" s="2049"/>
      <c r="VEC98" s="2049"/>
      <c r="VED98" s="2049"/>
      <c r="VEE98" s="2049"/>
      <c r="VEF98" s="2049"/>
      <c r="VEG98" s="2049"/>
      <c r="VEH98" s="2049"/>
      <c r="VEI98" s="2049"/>
      <c r="VEJ98" s="2049"/>
      <c r="VEK98" s="2049"/>
      <c r="VEL98" s="2049"/>
      <c r="VEM98" s="2049"/>
      <c r="VEN98" s="2049"/>
      <c r="VEO98" s="2049"/>
      <c r="VEP98" s="2049"/>
      <c r="VEQ98" s="2049"/>
      <c r="VER98" s="2049"/>
      <c r="VES98" s="2049"/>
      <c r="VET98" s="2049"/>
      <c r="VEU98" s="2049"/>
      <c r="VEV98" s="2049"/>
      <c r="VEW98" s="2049"/>
      <c r="VEX98" s="2049"/>
      <c r="VEY98" s="2049"/>
      <c r="VEZ98" s="2049"/>
      <c r="VFA98" s="2049"/>
      <c r="VFB98" s="2049"/>
      <c r="VFC98" s="2049"/>
      <c r="VFD98" s="2049"/>
      <c r="VFE98" s="2049"/>
      <c r="VFF98" s="2049"/>
      <c r="VFG98" s="2049"/>
      <c r="VFH98" s="2049"/>
      <c r="VFI98" s="2049"/>
      <c r="VFJ98" s="2049"/>
      <c r="VFK98" s="2049"/>
      <c r="VFL98" s="2049"/>
      <c r="VFM98" s="2049"/>
      <c r="VFN98" s="2049"/>
      <c r="VFO98" s="2049"/>
      <c r="VFP98" s="2049"/>
      <c r="VFQ98" s="2049"/>
      <c r="VFR98" s="2049"/>
      <c r="VFS98" s="2049"/>
      <c r="VFT98" s="2049"/>
      <c r="VFU98" s="2049"/>
      <c r="VFV98" s="2049"/>
      <c r="VFW98" s="2049"/>
      <c r="VFX98" s="2049"/>
      <c r="VFY98" s="2049"/>
      <c r="VFZ98" s="2049"/>
      <c r="VGA98" s="2049"/>
      <c r="VGB98" s="2049"/>
      <c r="VGC98" s="2049"/>
      <c r="VGD98" s="2049"/>
      <c r="VGE98" s="2049"/>
      <c r="VGF98" s="2049"/>
      <c r="VGG98" s="2049"/>
      <c r="VGH98" s="2049"/>
      <c r="VGI98" s="2049"/>
      <c r="VGJ98" s="2049"/>
      <c r="VGK98" s="2049"/>
      <c r="VGL98" s="2049"/>
      <c r="VGM98" s="2049"/>
      <c r="VGN98" s="2049"/>
      <c r="VGO98" s="2049"/>
      <c r="VGP98" s="2049"/>
      <c r="VGQ98" s="2049"/>
      <c r="VGR98" s="2049"/>
      <c r="VGS98" s="2049"/>
      <c r="VGT98" s="2049"/>
      <c r="VGU98" s="2049"/>
      <c r="VGV98" s="2049"/>
      <c r="VGW98" s="2049"/>
      <c r="VGX98" s="2049"/>
      <c r="VGY98" s="2049"/>
      <c r="VGZ98" s="2049"/>
      <c r="VHA98" s="2049"/>
      <c r="VHB98" s="2049"/>
      <c r="VHC98" s="2049"/>
      <c r="VHD98" s="2049"/>
      <c r="VHE98" s="2049"/>
      <c r="VHF98" s="2049"/>
      <c r="VHG98" s="2049"/>
      <c r="VHH98" s="2049"/>
      <c r="VHI98" s="2049"/>
      <c r="VHJ98" s="2049"/>
      <c r="VHK98" s="2049"/>
      <c r="VHL98" s="2049"/>
      <c r="VHM98" s="2049"/>
      <c r="VHN98" s="2049"/>
      <c r="VHO98" s="2049"/>
      <c r="VHP98" s="2049"/>
      <c r="VHQ98" s="2049"/>
      <c r="VHR98" s="2049"/>
      <c r="VHS98" s="2049"/>
      <c r="VHT98" s="2049"/>
      <c r="VHU98" s="2049"/>
      <c r="VHV98" s="2049"/>
      <c r="VHW98" s="2049"/>
      <c r="VHX98" s="2049"/>
      <c r="VHY98" s="2049"/>
      <c r="VHZ98" s="2049"/>
      <c r="VIA98" s="2049"/>
      <c r="VIB98" s="2049"/>
      <c r="VIC98" s="2049"/>
      <c r="VID98" s="2049"/>
      <c r="VIE98" s="2049"/>
      <c r="VIF98" s="2049"/>
      <c r="VIG98" s="2049"/>
      <c r="VIH98" s="2049"/>
      <c r="VII98" s="2049"/>
      <c r="VIJ98" s="2049"/>
      <c r="VIK98" s="2049"/>
      <c r="VIL98" s="2049"/>
      <c r="VIM98" s="2049"/>
      <c r="VIN98" s="2049"/>
      <c r="VIO98" s="2049"/>
      <c r="VIP98" s="2049"/>
      <c r="VIQ98" s="2049"/>
      <c r="VIR98" s="2049"/>
      <c r="VIS98" s="2049"/>
      <c r="VIT98" s="2049"/>
      <c r="VIU98" s="2049"/>
      <c r="VIV98" s="2049"/>
      <c r="VIW98" s="2049"/>
      <c r="VIX98" s="2049"/>
      <c r="VIY98" s="2049"/>
      <c r="VIZ98" s="2049"/>
      <c r="VJA98" s="2049"/>
      <c r="VJB98" s="2049"/>
      <c r="VJC98" s="2049"/>
      <c r="VJD98" s="2049"/>
      <c r="VJE98" s="2049"/>
      <c r="VJF98" s="2049"/>
      <c r="VJG98" s="2049"/>
      <c r="VJH98" s="2049"/>
      <c r="VJI98" s="2049"/>
      <c r="VJJ98" s="2049"/>
      <c r="VJK98" s="2049"/>
      <c r="VJL98" s="2049"/>
      <c r="VJM98" s="2049"/>
      <c r="VJN98" s="2049"/>
      <c r="VJO98" s="2049"/>
      <c r="VJP98" s="2049"/>
      <c r="VJQ98" s="2049"/>
      <c r="VJR98" s="2049"/>
      <c r="VJS98" s="2049"/>
      <c r="VJT98" s="2049"/>
      <c r="VJU98" s="2049"/>
      <c r="VJV98" s="2049"/>
      <c r="VJW98" s="2049"/>
      <c r="VJX98" s="2049"/>
      <c r="VJY98" s="2049"/>
      <c r="VJZ98" s="2049"/>
      <c r="VKA98" s="2049"/>
      <c r="VKB98" s="2049"/>
      <c r="VKC98" s="2049"/>
      <c r="VKD98" s="2049"/>
      <c r="VKE98" s="2049"/>
      <c r="VKF98" s="2049"/>
      <c r="VKG98" s="2049"/>
      <c r="VKH98" s="2049"/>
      <c r="VKI98" s="2049"/>
      <c r="VKJ98" s="2049"/>
      <c r="VKK98" s="2049"/>
      <c r="VKL98" s="2049"/>
      <c r="VKM98" s="2049"/>
      <c r="VKN98" s="2049"/>
      <c r="VKO98" s="2049"/>
      <c r="VKP98" s="2049"/>
      <c r="VKQ98" s="2049"/>
      <c r="VKR98" s="2049"/>
      <c r="VKS98" s="2049"/>
      <c r="VKT98" s="2049"/>
      <c r="VKU98" s="2049"/>
      <c r="VKV98" s="2049"/>
      <c r="VKW98" s="2049"/>
      <c r="VKX98" s="2049"/>
      <c r="VKY98" s="2049"/>
      <c r="VKZ98" s="2049"/>
      <c r="VLA98" s="2049"/>
      <c r="VLB98" s="2049"/>
      <c r="VLC98" s="2049"/>
      <c r="VLD98" s="2049"/>
      <c r="VLE98" s="2049"/>
      <c r="VLF98" s="2049"/>
      <c r="VLG98" s="2049"/>
      <c r="VLH98" s="2049"/>
      <c r="VLI98" s="2049"/>
      <c r="VLJ98" s="2049"/>
      <c r="VLK98" s="2049"/>
      <c r="VLL98" s="2049"/>
      <c r="VLM98" s="2049"/>
      <c r="VLN98" s="2049"/>
      <c r="VLO98" s="2049"/>
      <c r="VLP98" s="2049"/>
      <c r="VLQ98" s="2049"/>
      <c r="VLR98" s="2049"/>
      <c r="VLS98" s="2049"/>
      <c r="VLT98" s="2049"/>
      <c r="VLU98" s="2049"/>
      <c r="VLV98" s="2049"/>
      <c r="VLW98" s="2049"/>
      <c r="VLX98" s="2049"/>
      <c r="VLY98" s="2049"/>
      <c r="VLZ98" s="2049"/>
      <c r="VMA98" s="2049"/>
      <c r="VMB98" s="2049"/>
      <c r="VMC98" s="2049"/>
      <c r="VMD98" s="2049"/>
      <c r="VME98" s="2049"/>
      <c r="VMF98" s="2049"/>
      <c r="VMG98" s="2049"/>
      <c r="VMH98" s="2049"/>
      <c r="VMI98" s="2049"/>
      <c r="VMJ98" s="2049"/>
      <c r="VMK98" s="2049"/>
      <c r="VML98" s="2049"/>
      <c r="VMM98" s="2049"/>
      <c r="VMN98" s="2049"/>
      <c r="VMO98" s="2049"/>
      <c r="VMP98" s="2049"/>
      <c r="VMQ98" s="2049"/>
      <c r="VMR98" s="2049"/>
      <c r="VMS98" s="2049"/>
      <c r="VMT98" s="2049"/>
      <c r="VMU98" s="2049"/>
      <c r="VMV98" s="2049"/>
      <c r="VMW98" s="2049"/>
      <c r="VMX98" s="2049"/>
      <c r="VMY98" s="2049"/>
      <c r="VMZ98" s="2049"/>
      <c r="VNA98" s="2049"/>
      <c r="VNB98" s="2049"/>
      <c r="VNC98" s="2049"/>
      <c r="VND98" s="2049"/>
      <c r="VNE98" s="2049"/>
      <c r="VNF98" s="2049"/>
      <c r="VNG98" s="2049"/>
      <c r="VNH98" s="2049"/>
      <c r="VNI98" s="2049"/>
      <c r="VNJ98" s="2049"/>
      <c r="VNK98" s="2049"/>
      <c r="VNL98" s="2049"/>
      <c r="VNM98" s="2049"/>
      <c r="VNN98" s="2049"/>
      <c r="VNO98" s="2049"/>
      <c r="VNP98" s="2049"/>
      <c r="VNQ98" s="2049"/>
      <c r="VNR98" s="2049"/>
      <c r="VNS98" s="2049"/>
      <c r="VNT98" s="2049"/>
      <c r="VNU98" s="2049"/>
      <c r="VNV98" s="2049"/>
      <c r="VNW98" s="2049"/>
      <c r="VNX98" s="2049"/>
      <c r="VNY98" s="2049"/>
      <c r="VNZ98" s="2049"/>
      <c r="VOA98" s="2049"/>
      <c r="VOB98" s="2049"/>
      <c r="VOC98" s="2049"/>
      <c r="VOD98" s="2049"/>
      <c r="VOE98" s="2049"/>
      <c r="VOF98" s="2049"/>
      <c r="VOG98" s="2049"/>
      <c r="VOH98" s="2049"/>
      <c r="VOI98" s="2049"/>
      <c r="VOJ98" s="2049"/>
      <c r="VOK98" s="2049"/>
      <c r="VOL98" s="2049"/>
      <c r="VOM98" s="2049"/>
      <c r="VON98" s="2049"/>
      <c r="VOO98" s="2049"/>
      <c r="VOP98" s="2049"/>
      <c r="VOQ98" s="2049"/>
      <c r="VOR98" s="2049"/>
      <c r="VOS98" s="2049"/>
      <c r="VOT98" s="2049"/>
      <c r="VOU98" s="2049"/>
      <c r="VOV98" s="2049"/>
      <c r="VOW98" s="2049"/>
      <c r="VOX98" s="2049"/>
      <c r="VOY98" s="2049"/>
      <c r="VOZ98" s="2049"/>
      <c r="VPA98" s="2049"/>
      <c r="VPB98" s="2049"/>
      <c r="VPC98" s="2049"/>
      <c r="VPD98" s="2049"/>
      <c r="VPE98" s="2049"/>
      <c r="VPF98" s="2049"/>
      <c r="VPG98" s="2049"/>
      <c r="VPH98" s="2049"/>
      <c r="VPI98" s="2049"/>
      <c r="VPJ98" s="2049"/>
      <c r="VPK98" s="2049"/>
      <c r="VPL98" s="2049"/>
      <c r="VPM98" s="2049"/>
      <c r="VPN98" s="2049"/>
      <c r="VPO98" s="2049"/>
      <c r="VPP98" s="2049"/>
      <c r="VPQ98" s="2049"/>
      <c r="VPR98" s="2049"/>
      <c r="VPS98" s="2049"/>
      <c r="VPT98" s="2049"/>
      <c r="VPU98" s="2049"/>
      <c r="VPV98" s="2049"/>
      <c r="VPW98" s="2049"/>
      <c r="VPX98" s="2049"/>
      <c r="VPY98" s="2049"/>
      <c r="VPZ98" s="2049"/>
      <c r="VQA98" s="2049"/>
      <c r="VQB98" s="2049"/>
      <c r="VQC98" s="2049"/>
      <c r="VQD98" s="2049"/>
      <c r="VQE98" s="2049"/>
      <c r="VQF98" s="2049"/>
      <c r="VQG98" s="2049"/>
      <c r="VQH98" s="2049"/>
      <c r="VQI98" s="2049"/>
      <c r="VQJ98" s="2049"/>
      <c r="VQK98" s="2049"/>
      <c r="VQL98" s="2049"/>
      <c r="VQM98" s="2049"/>
      <c r="VQN98" s="2049"/>
      <c r="VQO98" s="2049"/>
      <c r="VQP98" s="2049"/>
      <c r="VQQ98" s="2049"/>
      <c r="VQR98" s="2049"/>
      <c r="VQS98" s="2049"/>
      <c r="VQT98" s="2049"/>
      <c r="VQU98" s="2049"/>
      <c r="VQV98" s="2049"/>
      <c r="VQW98" s="2049"/>
      <c r="VQX98" s="2049"/>
      <c r="VQY98" s="2049"/>
      <c r="VQZ98" s="2049"/>
      <c r="VRA98" s="2049"/>
      <c r="VRB98" s="2049"/>
      <c r="VRC98" s="2049"/>
      <c r="VRD98" s="2049"/>
      <c r="VRE98" s="2049"/>
      <c r="VRF98" s="2049"/>
      <c r="VRG98" s="2049"/>
      <c r="VRH98" s="2049"/>
      <c r="VRI98" s="2049"/>
      <c r="VRJ98" s="2049"/>
      <c r="VRK98" s="2049"/>
      <c r="VRL98" s="2049"/>
      <c r="VRM98" s="2049"/>
      <c r="VRN98" s="2049"/>
      <c r="VRO98" s="2049"/>
      <c r="VRP98" s="2049"/>
      <c r="VRQ98" s="2049"/>
      <c r="VRR98" s="2049"/>
      <c r="VRS98" s="2049"/>
      <c r="VRT98" s="2049"/>
      <c r="VRU98" s="2049"/>
      <c r="VRV98" s="2049"/>
      <c r="VRW98" s="2049"/>
      <c r="VRX98" s="2049"/>
      <c r="VRY98" s="2049"/>
      <c r="VRZ98" s="2049"/>
      <c r="VSA98" s="2049"/>
      <c r="VSB98" s="2049"/>
      <c r="VSC98" s="2049"/>
      <c r="VSD98" s="2049"/>
      <c r="VSE98" s="2049"/>
      <c r="VSF98" s="2049"/>
      <c r="VSG98" s="2049"/>
      <c r="VSH98" s="2049"/>
      <c r="VSI98" s="2049"/>
      <c r="VSJ98" s="2049"/>
      <c r="VSK98" s="2049"/>
      <c r="VSL98" s="2049"/>
      <c r="VSM98" s="2049"/>
      <c r="VSN98" s="2049"/>
      <c r="VSO98" s="2049"/>
      <c r="VSP98" s="2049"/>
      <c r="VSQ98" s="2049"/>
      <c r="VSR98" s="2049"/>
      <c r="VSS98" s="2049"/>
      <c r="VST98" s="2049"/>
      <c r="VSU98" s="2049"/>
      <c r="VSV98" s="2049"/>
      <c r="VSW98" s="2049"/>
      <c r="VSX98" s="2049"/>
      <c r="VSY98" s="2049"/>
      <c r="VSZ98" s="2049"/>
      <c r="VTA98" s="2049"/>
      <c r="VTB98" s="2049"/>
      <c r="VTC98" s="2049"/>
      <c r="VTD98" s="2049"/>
      <c r="VTE98" s="2049"/>
      <c r="VTF98" s="2049"/>
      <c r="VTG98" s="2049"/>
      <c r="VTH98" s="2049"/>
      <c r="VTI98" s="2049"/>
      <c r="VTJ98" s="2049"/>
      <c r="VTK98" s="2049"/>
      <c r="VTL98" s="2049"/>
      <c r="VTM98" s="2049"/>
      <c r="VTN98" s="2049"/>
      <c r="VTO98" s="2049"/>
      <c r="VTP98" s="2049"/>
      <c r="VTQ98" s="2049"/>
      <c r="VTR98" s="2049"/>
      <c r="VTS98" s="2049"/>
      <c r="VTT98" s="2049"/>
      <c r="VTU98" s="2049"/>
      <c r="VTV98" s="2049"/>
      <c r="VTW98" s="2049"/>
      <c r="VTX98" s="2049"/>
      <c r="VTY98" s="2049"/>
      <c r="VTZ98" s="2049"/>
      <c r="VUA98" s="2049"/>
      <c r="VUB98" s="2049"/>
      <c r="VUC98" s="2049"/>
      <c r="VUD98" s="2049"/>
      <c r="VUE98" s="2049"/>
      <c r="VUF98" s="2049"/>
      <c r="VUG98" s="2049"/>
      <c r="VUH98" s="2049"/>
      <c r="VUI98" s="2049"/>
      <c r="VUJ98" s="2049"/>
      <c r="VUK98" s="2049"/>
      <c r="VUL98" s="2049"/>
      <c r="VUM98" s="2049"/>
      <c r="VUN98" s="2049"/>
      <c r="VUO98" s="2049"/>
      <c r="VUP98" s="2049"/>
      <c r="VUQ98" s="2049"/>
      <c r="VUR98" s="2049"/>
      <c r="VUS98" s="2049"/>
      <c r="VUT98" s="2049"/>
      <c r="VUU98" s="2049"/>
      <c r="VUV98" s="2049"/>
      <c r="VUW98" s="2049"/>
      <c r="VUX98" s="2049"/>
      <c r="VUY98" s="2049"/>
      <c r="VUZ98" s="2049"/>
      <c r="VVA98" s="2049"/>
      <c r="VVB98" s="2049"/>
      <c r="VVC98" s="2049"/>
      <c r="VVD98" s="2049"/>
      <c r="VVE98" s="2049"/>
      <c r="VVF98" s="2049"/>
      <c r="VVG98" s="2049"/>
      <c r="VVH98" s="2049"/>
      <c r="VVI98" s="2049"/>
      <c r="VVJ98" s="2049"/>
      <c r="VVK98" s="2049"/>
      <c r="VVL98" s="2049"/>
      <c r="VVM98" s="2049"/>
      <c r="VVN98" s="2049"/>
      <c r="VVO98" s="2049"/>
      <c r="VVP98" s="2049"/>
      <c r="VVQ98" s="2049"/>
      <c r="VVR98" s="2049"/>
      <c r="VVS98" s="2049"/>
      <c r="VVT98" s="2049"/>
      <c r="VVU98" s="2049"/>
      <c r="VVV98" s="2049"/>
      <c r="VVW98" s="2049"/>
      <c r="VVX98" s="2049"/>
      <c r="VVY98" s="2049"/>
      <c r="VVZ98" s="2049"/>
      <c r="VWA98" s="2049"/>
      <c r="VWB98" s="2049"/>
      <c r="VWC98" s="2049"/>
      <c r="VWD98" s="2049"/>
      <c r="VWE98" s="2049"/>
      <c r="VWF98" s="2049"/>
      <c r="VWG98" s="2049"/>
      <c r="VWH98" s="2049"/>
      <c r="VWI98" s="2049"/>
      <c r="VWJ98" s="2049"/>
      <c r="VWK98" s="2049"/>
      <c r="VWL98" s="2049"/>
      <c r="VWM98" s="2049"/>
      <c r="VWN98" s="2049"/>
      <c r="VWO98" s="2049"/>
      <c r="VWP98" s="2049"/>
      <c r="VWQ98" s="2049"/>
      <c r="VWR98" s="2049"/>
      <c r="VWS98" s="2049"/>
      <c r="VWT98" s="2049"/>
      <c r="VWU98" s="2049"/>
      <c r="VWV98" s="2049"/>
      <c r="VWW98" s="2049"/>
      <c r="VWX98" s="2049"/>
      <c r="VWY98" s="2049"/>
      <c r="VWZ98" s="2049"/>
      <c r="VXA98" s="2049"/>
      <c r="VXB98" s="2049"/>
      <c r="VXC98" s="2049"/>
      <c r="VXD98" s="2049"/>
      <c r="VXE98" s="2049"/>
      <c r="VXF98" s="2049"/>
      <c r="VXG98" s="2049"/>
      <c r="VXH98" s="2049"/>
      <c r="VXI98" s="2049"/>
      <c r="VXJ98" s="2049"/>
      <c r="VXK98" s="2049"/>
      <c r="VXL98" s="2049"/>
      <c r="VXM98" s="2049"/>
      <c r="VXN98" s="2049"/>
      <c r="VXO98" s="2049"/>
      <c r="VXP98" s="2049"/>
      <c r="VXQ98" s="2049"/>
      <c r="VXR98" s="2049"/>
      <c r="VXS98" s="2049"/>
      <c r="VXT98" s="2049"/>
      <c r="VXU98" s="2049"/>
      <c r="VXV98" s="2049"/>
      <c r="VXW98" s="2049"/>
      <c r="VXX98" s="2049"/>
      <c r="VXY98" s="2049"/>
      <c r="VXZ98" s="2049"/>
      <c r="VYA98" s="2049"/>
      <c r="VYB98" s="2049"/>
      <c r="VYC98" s="2049"/>
      <c r="VYD98" s="2049"/>
      <c r="VYE98" s="2049"/>
      <c r="VYF98" s="2049"/>
      <c r="VYG98" s="2049"/>
      <c r="VYH98" s="2049"/>
      <c r="VYI98" s="2049"/>
      <c r="VYJ98" s="2049"/>
      <c r="VYK98" s="2049"/>
      <c r="VYL98" s="2049"/>
      <c r="VYM98" s="2049"/>
      <c r="VYN98" s="2049"/>
      <c r="VYO98" s="2049"/>
      <c r="VYP98" s="2049"/>
      <c r="VYQ98" s="2049"/>
      <c r="VYR98" s="2049"/>
      <c r="VYS98" s="2049"/>
      <c r="VYT98" s="2049"/>
      <c r="VYU98" s="2049"/>
      <c r="VYV98" s="2049"/>
      <c r="VYW98" s="2049"/>
      <c r="VYX98" s="2049"/>
      <c r="VYY98" s="2049"/>
      <c r="VYZ98" s="2049"/>
      <c r="VZA98" s="2049"/>
      <c r="VZB98" s="2049"/>
      <c r="VZC98" s="2049"/>
      <c r="VZD98" s="2049"/>
      <c r="VZE98" s="2049"/>
      <c r="VZF98" s="2049"/>
      <c r="VZG98" s="2049"/>
      <c r="VZH98" s="2049"/>
      <c r="VZI98" s="2049"/>
      <c r="VZJ98" s="2049"/>
      <c r="VZK98" s="2049"/>
      <c r="VZL98" s="2049"/>
      <c r="VZM98" s="2049"/>
      <c r="VZN98" s="2049"/>
      <c r="VZO98" s="2049"/>
      <c r="VZP98" s="2049"/>
      <c r="VZQ98" s="2049"/>
      <c r="VZR98" s="2049"/>
      <c r="VZS98" s="2049"/>
      <c r="VZT98" s="2049"/>
      <c r="VZU98" s="2049"/>
      <c r="VZV98" s="2049"/>
      <c r="VZW98" s="2049"/>
      <c r="VZX98" s="2049"/>
      <c r="VZY98" s="2049"/>
      <c r="VZZ98" s="2049"/>
      <c r="WAA98" s="2049"/>
      <c r="WAB98" s="2049"/>
      <c r="WAC98" s="2049"/>
      <c r="WAD98" s="2049"/>
      <c r="WAE98" s="2049"/>
      <c r="WAF98" s="2049"/>
      <c r="WAG98" s="2049"/>
      <c r="WAH98" s="2049"/>
      <c r="WAI98" s="2049"/>
      <c r="WAJ98" s="2049"/>
      <c r="WAK98" s="2049"/>
      <c r="WAL98" s="2049"/>
      <c r="WAM98" s="2049"/>
      <c r="WAN98" s="2049"/>
      <c r="WAO98" s="2049"/>
      <c r="WAP98" s="2049"/>
      <c r="WAQ98" s="2049"/>
      <c r="WAR98" s="2049"/>
      <c r="WAS98" s="2049"/>
      <c r="WAT98" s="2049"/>
      <c r="WAU98" s="2049"/>
      <c r="WAV98" s="2049"/>
      <c r="WAW98" s="2049"/>
      <c r="WAX98" s="2049"/>
      <c r="WAY98" s="2049"/>
      <c r="WAZ98" s="2049"/>
      <c r="WBA98" s="2049"/>
      <c r="WBB98" s="2049"/>
      <c r="WBC98" s="2049"/>
      <c r="WBD98" s="2049"/>
      <c r="WBE98" s="2049"/>
      <c r="WBF98" s="2049"/>
      <c r="WBG98" s="2049"/>
      <c r="WBH98" s="2049"/>
      <c r="WBI98" s="2049"/>
      <c r="WBJ98" s="2049"/>
      <c r="WBK98" s="2049"/>
      <c r="WBL98" s="2049"/>
      <c r="WBM98" s="2049"/>
      <c r="WBN98" s="2049"/>
      <c r="WBO98" s="2049"/>
      <c r="WBP98" s="2049"/>
      <c r="WBQ98" s="2049"/>
      <c r="WBR98" s="2049"/>
      <c r="WBS98" s="2049"/>
      <c r="WBT98" s="2049"/>
      <c r="WBU98" s="2049"/>
      <c r="WBV98" s="2049"/>
      <c r="WBW98" s="2049"/>
      <c r="WBX98" s="2049"/>
      <c r="WBY98" s="2049"/>
      <c r="WBZ98" s="2049"/>
      <c r="WCA98" s="2049"/>
      <c r="WCB98" s="2049"/>
      <c r="WCC98" s="2049"/>
      <c r="WCD98" s="2049"/>
      <c r="WCE98" s="2049"/>
      <c r="WCF98" s="2049"/>
      <c r="WCG98" s="2049"/>
      <c r="WCH98" s="2049"/>
      <c r="WCI98" s="2049"/>
      <c r="WCJ98" s="2049"/>
      <c r="WCK98" s="2049"/>
      <c r="WCL98" s="2049"/>
      <c r="WCM98" s="2049"/>
      <c r="WCN98" s="2049"/>
      <c r="WCO98" s="2049"/>
      <c r="WCP98" s="2049"/>
      <c r="WCQ98" s="2049"/>
      <c r="WCR98" s="2049"/>
      <c r="WCS98" s="2049"/>
      <c r="WCT98" s="2049"/>
      <c r="WCU98" s="2049"/>
      <c r="WCV98" s="2049"/>
      <c r="WCW98" s="2049"/>
      <c r="WCX98" s="2049"/>
      <c r="WCY98" s="2049"/>
      <c r="WCZ98" s="2049"/>
      <c r="WDA98" s="2049"/>
      <c r="WDB98" s="2049"/>
      <c r="WDC98" s="2049"/>
      <c r="WDD98" s="2049"/>
      <c r="WDE98" s="2049"/>
      <c r="WDF98" s="2049"/>
      <c r="WDG98" s="2049"/>
      <c r="WDH98" s="2049"/>
      <c r="WDI98" s="2049"/>
      <c r="WDJ98" s="2049"/>
      <c r="WDK98" s="2049"/>
      <c r="WDL98" s="2049"/>
      <c r="WDM98" s="2049"/>
      <c r="WDN98" s="2049"/>
      <c r="WDO98" s="2049"/>
      <c r="WDP98" s="2049"/>
      <c r="WDQ98" s="2049"/>
      <c r="WDR98" s="2049"/>
      <c r="WDS98" s="2049"/>
      <c r="WDT98" s="2049"/>
      <c r="WDU98" s="2049"/>
      <c r="WDV98" s="2049"/>
      <c r="WDW98" s="2049"/>
      <c r="WDX98" s="2049"/>
      <c r="WDY98" s="2049"/>
      <c r="WDZ98" s="2049"/>
      <c r="WEA98" s="2049"/>
      <c r="WEB98" s="2049"/>
      <c r="WEC98" s="2049"/>
      <c r="WED98" s="2049"/>
      <c r="WEE98" s="2049"/>
      <c r="WEF98" s="2049"/>
      <c r="WEG98" s="2049"/>
      <c r="WEH98" s="2049"/>
      <c r="WEI98" s="2049"/>
      <c r="WEJ98" s="2049"/>
      <c r="WEK98" s="2049"/>
      <c r="WEL98" s="2049"/>
      <c r="WEM98" s="2049"/>
      <c r="WEN98" s="2049"/>
      <c r="WEO98" s="2049"/>
      <c r="WEP98" s="2049"/>
      <c r="WEQ98" s="2049"/>
      <c r="WER98" s="2049"/>
      <c r="WES98" s="2049"/>
      <c r="WET98" s="2049"/>
      <c r="WEU98" s="2049"/>
      <c r="WEV98" s="2049"/>
      <c r="WEW98" s="2049"/>
      <c r="WEX98" s="2049"/>
      <c r="WEY98" s="2049"/>
      <c r="WEZ98" s="2049"/>
      <c r="WFA98" s="2049"/>
      <c r="WFB98" s="2049"/>
      <c r="WFC98" s="2049"/>
      <c r="WFD98" s="2049"/>
      <c r="WFE98" s="2049"/>
      <c r="WFF98" s="2049"/>
      <c r="WFG98" s="2049"/>
      <c r="WFH98" s="2049"/>
      <c r="WFI98" s="2049"/>
      <c r="WFJ98" s="2049"/>
      <c r="WFK98" s="2049"/>
      <c r="WFL98" s="2049"/>
      <c r="WFM98" s="2049"/>
      <c r="WFN98" s="2049"/>
      <c r="WFO98" s="2049"/>
      <c r="WFP98" s="2049"/>
      <c r="WFQ98" s="2049"/>
      <c r="WFR98" s="2049"/>
      <c r="WFS98" s="2049"/>
      <c r="WFT98" s="2049"/>
      <c r="WFU98" s="2049"/>
      <c r="WFV98" s="2049"/>
      <c r="WFW98" s="2049"/>
      <c r="WFX98" s="2049"/>
      <c r="WFY98" s="2049"/>
      <c r="WFZ98" s="2049"/>
      <c r="WGA98" s="2049"/>
      <c r="WGB98" s="2049"/>
      <c r="WGC98" s="2049"/>
      <c r="WGD98" s="2049"/>
      <c r="WGE98" s="2049"/>
      <c r="WGF98" s="2049"/>
      <c r="WGG98" s="2049"/>
      <c r="WGH98" s="2049"/>
      <c r="WGI98" s="2049"/>
      <c r="WGJ98" s="2049"/>
      <c r="WGK98" s="2049"/>
      <c r="WGL98" s="2049"/>
      <c r="WGM98" s="2049"/>
      <c r="WGN98" s="2049"/>
      <c r="WGO98" s="2049"/>
      <c r="WGP98" s="2049"/>
      <c r="WGQ98" s="2049"/>
      <c r="WGR98" s="2049"/>
      <c r="WGS98" s="2049"/>
      <c r="WGT98" s="2049"/>
      <c r="WGU98" s="2049"/>
      <c r="WGV98" s="2049"/>
      <c r="WGW98" s="2049"/>
      <c r="WGX98" s="2049"/>
      <c r="WGY98" s="2049"/>
      <c r="WGZ98" s="2049"/>
      <c r="WHA98" s="2049"/>
      <c r="WHB98" s="2049"/>
      <c r="WHC98" s="2049"/>
      <c r="WHD98" s="2049"/>
      <c r="WHE98" s="2049"/>
      <c r="WHF98" s="2049"/>
      <c r="WHG98" s="2049"/>
      <c r="WHH98" s="2049"/>
      <c r="WHI98" s="2049"/>
      <c r="WHJ98" s="2049"/>
      <c r="WHK98" s="2049"/>
      <c r="WHL98" s="2049"/>
      <c r="WHM98" s="2049"/>
      <c r="WHN98" s="2049"/>
      <c r="WHO98" s="2049"/>
      <c r="WHP98" s="2049"/>
      <c r="WHQ98" s="2049"/>
      <c r="WHR98" s="2049"/>
      <c r="WHS98" s="2049"/>
      <c r="WHT98" s="2049"/>
      <c r="WHU98" s="2049"/>
      <c r="WHV98" s="2049"/>
      <c r="WHW98" s="2049"/>
      <c r="WHX98" s="2049"/>
      <c r="WHY98" s="2049"/>
      <c r="WHZ98" s="2049"/>
      <c r="WIA98" s="2049"/>
      <c r="WIB98" s="2049"/>
      <c r="WIC98" s="2049"/>
      <c r="WID98" s="2049"/>
      <c r="WIE98" s="2049"/>
      <c r="WIF98" s="2049"/>
      <c r="WIG98" s="2049"/>
      <c r="WIH98" s="2049"/>
      <c r="WII98" s="2049"/>
      <c r="WIJ98" s="2049"/>
      <c r="WIK98" s="2049"/>
      <c r="WIL98" s="2049"/>
      <c r="WIM98" s="2049"/>
      <c r="WIN98" s="2049"/>
      <c r="WIO98" s="2049"/>
      <c r="WIP98" s="2049"/>
      <c r="WIQ98" s="2049"/>
      <c r="WIR98" s="2049"/>
      <c r="WIS98" s="2049"/>
      <c r="WIT98" s="2049"/>
      <c r="WIU98" s="2049"/>
      <c r="WIV98" s="2049"/>
      <c r="WIW98" s="2049"/>
      <c r="WIX98" s="2049"/>
      <c r="WIY98" s="2049"/>
      <c r="WIZ98" s="2049"/>
      <c r="WJA98" s="2049"/>
      <c r="WJB98" s="2049"/>
      <c r="WJC98" s="2049"/>
      <c r="WJD98" s="2049"/>
      <c r="WJE98" s="2049"/>
      <c r="WJF98" s="2049"/>
      <c r="WJG98" s="2049"/>
      <c r="WJH98" s="2049"/>
      <c r="WJI98" s="2049"/>
      <c r="WJJ98" s="2049"/>
      <c r="WJK98" s="2049"/>
      <c r="WJL98" s="2049"/>
      <c r="WJM98" s="2049"/>
      <c r="WJN98" s="2049"/>
      <c r="WJO98" s="2049"/>
      <c r="WJP98" s="2049"/>
      <c r="WJQ98" s="2049"/>
      <c r="WJR98" s="2049"/>
      <c r="WJS98" s="2049"/>
      <c r="WJT98" s="2049"/>
      <c r="WJU98" s="2049"/>
      <c r="WJV98" s="2049"/>
      <c r="WJW98" s="2049"/>
      <c r="WJX98" s="2049"/>
      <c r="WJY98" s="2049"/>
      <c r="WJZ98" s="2049"/>
      <c r="WKA98" s="2049"/>
      <c r="WKB98" s="2049"/>
      <c r="WKC98" s="2049"/>
      <c r="WKD98" s="2049"/>
      <c r="WKE98" s="2049"/>
      <c r="WKF98" s="2049"/>
      <c r="WKG98" s="2049"/>
      <c r="WKH98" s="2049"/>
      <c r="WKI98" s="2049"/>
      <c r="WKJ98" s="2049"/>
      <c r="WKK98" s="2049"/>
      <c r="WKL98" s="2049"/>
      <c r="WKM98" s="2049"/>
      <c r="WKN98" s="2049"/>
      <c r="WKO98" s="2049"/>
      <c r="WKP98" s="2049"/>
      <c r="WKQ98" s="2049"/>
      <c r="WKR98" s="2049"/>
      <c r="WKS98" s="2049"/>
      <c r="WKT98" s="2049"/>
      <c r="WKU98" s="2049"/>
      <c r="WKV98" s="2049"/>
      <c r="WKW98" s="2049"/>
      <c r="WKX98" s="2049"/>
      <c r="WKY98" s="2049"/>
      <c r="WKZ98" s="2049"/>
      <c r="WLA98" s="2049"/>
      <c r="WLB98" s="2049"/>
      <c r="WLC98" s="2049"/>
      <c r="WLD98" s="2049"/>
      <c r="WLE98" s="2049"/>
      <c r="WLF98" s="2049"/>
      <c r="WLG98" s="2049"/>
      <c r="WLH98" s="2049"/>
      <c r="WLI98" s="2049"/>
      <c r="WLJ98" s="2049"/>
      <c r="WLK98" s="2049"/>
      <c r="WLL98" s="2049"/>
      <c r="WLM98" s="2049"/>
      <c r="WLN98" s="2049"/>
      <c r="WLO98" s="2049"/>
      <c r="WLP98" s="2049"/>
      <c r="WLQ98" s="2049"/>
      <c r="WLR98" s="2049"/>
      <c r="WLS98" s="2049"/>
      <c r="WLT98" s="2049"/>
      <c r="WLU98" s="2049"/>
      <c r="WLV98" s="2049"/>
      <c r="WLW98" s="2049"/>
      <c r="WLX98" s="2049"/>
      <c r="WLY98" s="2049"/>
      <c r="WLZ98" s="2049"/>
      <c r="WMA98" s="2049"/>
      <c r="WMB98" s="2049"/>
      <c r="WMC98" s="2049"/>
      <c r="WMD98" s="2049"/>
      <c r="WME98" s="2049"/>
      <c r="WMF98" s="2049"/>
      <c r="WMG98" s="2049"/>
      <c r="WMH98" s="2049"/>
      <c r="WMI98" s="2049"/>
      <c r="WMJ98" s="2049"/>
      <c r="WMK98" s="2049"/>
      <c r="WML98" s="2049"/>
      <c r="WMM98" s="2049"/>
      <c r="WMN98" s="2049"/>
      <c r="WMO98" s="2049"/>
      <c r="WMP98" s="2049"/>
      <c r="WMQ98" s="2049"/>
      <c r="WMR98" s="2049"/>
      <c r="WMS98" s="2049"/>
      <c r="WMT98" s="2049"/>
      <c r="WMU98" s="2049"/>
      <c r="WMV98" s="2049"/>
      <c r="WMW98" s="2049"/>
      <c r="WMX98" s="2049"/>
      <c r="WMY98" s="2049"/>
      <c r="WMZ98" s="2049"/>
      <c r="WNA98" s="2049"/>
      <c r="WNB98" s="2049"/>
      <c r="WNC98" s="2049"/>
      <c r="WND98" s="2049"/>
      <c r="WNE98" s="2049"/>
      <c r="WNF98" s="2049"/>
      <c r="WNG98" s="2049"/>
      <c r="WNH98" s="2049"/>
      <c r="WNI98" s="2049"/>
      <c r="WNJ98" s="2049"/>
      <c r="WNK98" s="2049"/>
      <c r="WNL98" s="2049"/>
      <c r="WNM98" s="2049"/>
      <c r="WNN98" s="2049"/>
      <c r="WNO98" s="2049"/>
      <c r="WNP98" s="2049"/>
      <c r="WNQ98" s="2049"/>
      <c r="WNR98" s="2049"/>
      <c r="WNS98" s="2049"/>
      <c r="WNT98" s="2049"/>
      <c r="WNU98" s="2049"/>
      <c r="WNV98" s="2049"/>
      <c r="WNW98" s="2049"/>
      <c r="WNX98" s="2049"/>
      <c r="WNY98" s="2049"/>
      <c r="WNZ98" s="2049"/>
      <c r="WOA98" s="2049"/>
      <c r="WOB98" s="2049"/>
      <c r="WOC98" s="2049"/>
      <c r="WOD98" s="2049"/>
      <c r="WOE98" s="2049"/>
      <c r="WOF98" s="2049"/>
      <c r="WOG98" s="2049"/>
      <c r="WOH98" s="2049"/>
      <c r="WOI98" s="2049"/>
      <c r="WOJ98" s="2049"/>
      <c r="WOK98" s="2049"/>
      <c r="WOL98" s="2049"/>
      <c r="WOM98" s="2049"/>
      <c r="WON98" s="2049"/>
      <c r="WOO98" s="2049"/>
      <c r="WOP98" s="2049"/>
      <c r="WOQ98" s="2049"/>
      <c r="WOR98" s="2049"/>
      <c r="WOS98" s="2049"/>
      <c r="WOT98" s="2049"/>
      <c r="WOU98" s="2049"/>
      <c r="WOV98" s="2049"/>
      <c r="WOW98" s="2049"/>
      <c r="WOX98" s="2049"/>
      <c r="WOY98" s="2049"/>
      <c r="WOZ98" s="2049"/>
      <c r="WPA98" s="2049"/>
      <c r="WPB98" s="2049"/>
      <c r="WPC98" s="2049"/>
      <c r="WPD98" s="2049"/>
      <c r="WPE98" s="2049"/>
      <c r="WPF98" s="2049"/>
      <c r="WPG98" s="2049"/>
      <c r="WPH98" s="2049"/>
      <c r="WPI98" s="2049"/>
      <c r="WPJ98" s="2049"/>
      <c r="WPK98" s="2049"/>
      <c r="WPL98" s="2049"/>
      <c r="WPM98" s="2049"/>
      <c r="WPN98" s="2049"/>
      <c r="WPO98" s="2049"/>
      <c r="WPP98" s="2049"/>
      <c r="WPQ98" s="2049"/>
      <c r="WPR98" s="2049"/>
      <c r="WPS98" s="2049"/>
      <c r="WPT98" s="2049"/>
      <c r="WPU98" s="2049"/>
      <c r="WPV98" s="2049"/>
      <c r="WPW98" s="2049"/>
      <c r="WPX98" s="2049"/>
      <c r="WPY98" s="2049"/>
      <c r="WPZ98" s="2049"/>
      <c r="WQA98" s="2049"/>
      <c r="WQB98" s="2049"/>
      <c r="WQC98" s="2049"/>
      <c r="WQD98" s="2049"/>
      <c r="WQE98" s="2049"/>
      <c r="WQF98" s="2049"/>
      <c r="WQG98" s="2049"/>
      <c r="WQH98" s="2049"/>
      <c r="WQI98" s="2049"/>
      <c r="WQJ98" s="2049"/>
      <c r="WQK98" s="2049"/>
      <c r="WQL98" s="2049"/>
      <c r="WQM98" s="2049"/>
      <c r="WQN98" s="2049"/>
      <c r="WQO98" s="2049"/>
      <c r="WQP98" s="2049"/>
      <c r="WQQ98" s="2049"/>
      <c r="WQR98" s="2049"/>
      <c r="WQS98" s="2049"/>
      <c r="WQT98" s="2049"/>
      <c r="WQU98" s="2049"/>
      <c r="WQV98" s="2049"/>
      <c r="WQW98" s="2049"/>
      <c r="WQX98" s="2049"/>
      <c r="WQY98" s="2049"/>
      <c r="WQZ98" s="2049"/>
      <c r="WRA98" s="2049"/>
      <c r="WRB98" s="2049"/>
      <c r="WRC98" s="2049"/>
      <c r="WRD98" s="2049"/>
      <c r="WRE98" s="2049"/>
      <c r="WRF98" s="2049"/>
      <c r="WRG98" s="2049"/>
      <c r="WRH98" s="2049"/>
      <c r="WRI98" s="2049"/>
      <c r="WRJ98" s="2049"/>
      <c r="WRK98" s="2049"/>
      <c r="WRL98" s="2049"/>
      <c r="WRM98" s="2049"/>
      <c r="WRN98" s="2049"/>
      <c r="WRO98" s="2049"/>
      <c r="WRP98" s="2049"/>
      <c r="WRQ98" s="2049"/>
      <c r="WRR98" s="2049"/>
      <c r="WRS98" s="2049"/>
      <c r="WRT98" s="2049"/>
      <c r="WRU98" s="2049"/>
      <c r="WRV98" s="2049"/>
      <c r="WRW98" s="2049"/>
      <c r="WRX98" s="2049"/>
      <c r="WRY98" s="2049"/>
      <c r="WRZ98" s="2049"/>
      <c r="WSA98" s="2049"/>
      <c r="WSB98" s="2049"/>
      <c r="WSC98" s="2049"/>
      <c r="WSD98" s="2049"/>
      <c r="WSE98" s="2049"/>
      <c r="WSF98" s="2049"/>
      <c r="WSG98" s="2049"/>
      <c r="WSH98" s="2049"/>
      <c r="WSI98" s="2049"/>
      <c r="WSJ98" s="2049"/>
      <c r="WSK98" s="2049"/>
      <c r="WSL98" s="2049"/>
      <c r="WSM98" s="2049"/>
      <c r="WSN98" s="2049"/>
      <c r="WSO98" s="2049"/>
      <c r="WSP98" s="2049"/>
      <c r="WSQ98" s="2049"/>
      <c r="WSR98" s="2049"/>
      <c r="WSS98" s="2049"/>
      <c r="WST98" s="2049"/>
      <c r="WSU98" s="2049"/>
      <c r="WSV98" s="2049"/>
      <c r="WSW98" s="2049"/>
      <c r="WSX98" s="2049"/>
      <c r="WSY98" s="2049"/>
      <c r="WSZ98" s="2049"/>
      <c r="WTA98" s="2049"/>
      <c r="WTB98" s="2049"/>
      <c r="WTC98" s="2049"/>
      <c r="WTD98" s="2049"/>
      <c r="WTE98" s="2049"/>
      <c r="WTF98" s="2049"/>
      <c r="WTG98" s="2049"/>
      <c r="WTH98" s="2049"/>
      <c r="WTI98" s="2049"/>
      <c r="WTJ98" s="2049"/>
      <c r="WTK98" s="2049"/>
      <c r="WTL98" s="2049"/>
      <c r="WTM98" s="2049"/>
      <c r="WTN98" s="2049"/>
      <c r="WTO98" s="2049"/>
      <c r="WTP98" s="2049"/>
      <c r="WTQ98" s="2049"/>
      <c r="WTR98" s="2049"/>
      <c r="WTS98" s="2049"/>
      <c r="WTT98" s="2049"/>
      <c r="WTU98" s="2049"/>
      <c r="WTV98" s="2049"/>
      <c r="WTW98" s="2049"/>
      <c r="WTX98" s="2049"/>
      <c r="WTY98" s="2049"/>
      <c r="WTZ98" s="2049"/>
      <c r="WUA98" s="2049"/>
      <c r="WUB98" s="2049"/>
      <c r="WUC98" s="2049"/>
      <c r="WUD98" s="2049"/>
      <c r="WUE98" s="2049"/>
      <c r="WUF98" s="2049"/>
      <c r="WUG98" s="2049"/>
      <c r="WUH98" s="2049"/>
      <c r="WUI98" s="2049"/>
      <c r="WUJ98" s="2049"/>
      <c r="WUK98" s="2049"/>
      <c r="WUL98" s="2049"/>
      <c r="WUM98" s="2049"/>
      <c r="WUN98" s="2049"/>
      <c r="WUO98" s="2049"/>
      <c r="WUP98" s="2049"/>
      <c r="WUQ98" s="2049"/>
      <c r="WUR98" s="2049"/>
      <c r="WUS98" s="2049"/>
      <c r="WUT98" s="2049"/>
      <c r="WUU98" s="2049"/>
      <c r="WUV98" s="2049"/>
      <c r="WUW98" s="2049"/>
      <c r="WUX98" s="2049"/>
      <c r="WUY98" s="2049"/>
      <c r="WUZ98" s="2049"/>
      <c r="WVA98" s="2049"/>
      <c r="WVB98" s="2049"/>
      <c r="WVC98" s="2049"/>
      <c r="WVD98" s="2049"/>
      <c r="WVE98" s="2049"/>
      <c r="WVF98" s="2049"/>
      <c r="WVG98" s="2049"/>
      <c r="WVH98" s="2049"/>
      <c r="WVI98" s="2049"/>
      <c r="WVJ98" s="2049"/>
      <c r="WVK98" s="2049"/>
      <c r="WVL98" s="2049"/>
      <c r="WVM98" s="2049"/>
      <c r="WVN98" s="2049"/>
      <c r="WVO98" s="2049"/>
      <c r="WVP98" s="2049"/>
      <c r="WVQ98" s="2049"/>
      <c r="WVR98" s="2049"/>
      <c r="WVS98" s="2049"/>
      <c r="WVT98" s="2049"/>
      <c r="WVU98" s="2049"/>
      <c r="WVV98" s="2049"/>
      <c r="WVW98" s="2049"/>
      <c r="WVX98" s="2049"/>
      <c r="WVY98" s="2049"/>
      <c r="WVZ98" s="2049"/>
      <c r="WWA98" s="2049"/>
      <c r="WWB98" s="2049"/>
      <c r="WWC98" s="2049"/>
      <c r="WWD98" s="2049"/>
      <c r="WWE98" s="2049"/>
      <c r="WWF98" s="2049"/>
      <c r="WWG98" s="2049"/>
      <c r="WWH98" s="2049"/>
      <c r="WWI98" s="2049"/>
      <c r="WWJ98" s="2049"/>
      <c r="WWK98" s="2049"/>
      <c r="WWL98" s="2049"/>
      <c r="WWM98" s="2049"/>
      <c r="WWN98" s="2049"/>
      <c r="WWO98" s="2049"/>
      <c r="WWP98" s="2049"/>
      <c r="WWQ98" s="2049"/>
      <c r="WWR98" s="2049"/>
      <c r="WWS98" s="2049"/>
      <c r="WWT98" s="2049"/>
      <c r="WWU98" s="2049"/>
      <c r="WWV98" s="2049"/>
      <c r="WWW98" s="2049"/>
      <c r="WWX98" s="2049"/>
      <c r="WWY98" s="2049"/>
      <c r="WWZ98" s="2049"/>
      <c r="WXA98" s="2049"/>
      <c r="WXB98" s="2049"/>
      <c r="WXC98" s="2049"/>
      <c r="WXD98" s="2049"/>
      <c r="WXE98" s="2049"/>
      <c r="WXF98" s="2049"/>
      <c r="WXG98" s="2049"/>
      <c r="WXH98" s="2049"/>
      <c r="WXI98" s="2049"/>
      <c r="WXJ98" s="2049"/>
      <c r="WXK98" s="2049"/>
      <c r="WXL98" s="2049"/>
      <c r="WXM98" s="2049"/>
      <c r="WXN98" s="2049"/>
      <c r="WXO98" s="2049"/>
      <c r="WXP98" s="2049"/>
      <c r="WXQ98" s="2049"/>
      <c r="WXR98" s="2049"/>
      <c r="WXS98" s="2049"/>
      <c r="WXT98" s="2049"/>
      <c r="WXU98" s="2049"/>
      <c r="WXV98" s="2049"/>
      <c r="WXW98" s="2049"/>
      <c r="WXX98" s="2049"/>
      <c r="WXY98" s="2049"/>
      <c r="WXZ98" s="2049"/>
      <c r="WYA98" s="2049"/>
      <c r="WYB98" s="2049"/>
      <c r="WYC98" s="2049"/>
      <c r="WYD98" s="2049"/>
      <c r="WYE98" s="2049"/>
      <c r="WYF98" s="2049"/>
      <c r="WYG98" s="2049"/>
      <c r="WYH98" s="2049"/>
      <c r="WYI98" s="2049"/>
      <c r="WYJ98" s="2049"/>
      <c r="WYK98" s="2049"/>
      <c r="WYL98" s="2049"/>
      <c r="WYM98" s="2049"/>
      <c r="WYN98" s="2049"/>
      <c r="WYO98" s="2049"/>
      <c r="WYP98" s="2049"/>
      <c r="WYQ98" s="2049"/>
      <c r="WYR98" s="2049"/>
      <c r="WYS98" s="2049"/>
      <c r="WYT98" s="2049"/>
      <c r="WYU98" s="2049"/>
      <c r="WYV98" s="2049"/>
      <c r="WYW98" s="2049"/>
      <c r="WYX98" s="2049"/>
      <c r="WYY98" s="2049"/>
      <c r="WYZ98" s="2049"/>
      <c r="WZA98" s="2049"/>
      <c r="WZB98" s="2049"/>
      <c r="WZC98" s="2049"/>
      <c r="WZD98" s="2049"/>
      <c r="WZE98" s="2049"/>
      <c r="WZF98" s="2049"/>
      <c r="WZG98" s="2049"/>
      <c r="WZH98" s="2049"/>
      <c r="WZI98" s="2049"/>
      <c r="WZJ98" s="2049"/>
      <c r="WZK98" s="2049"/>
      <c r="WZL98" s="2049"/>
      <c r="WZM98" s="2049"/>
      <c r="WZN98" s="2049"/>
      <c r="WZO98" s="2049"/>
      <c r="WZP98" s="2049"/>
      <c r="WZQ98" s="2049"/>
      <c r="WZR98" s="2049"/>
      <c r="WZS98" s="2049"/>
      <c r="WZT98" s="2049"/>
      <c r="WZU98" s="2049"/>
      <c r="WZV98" s="2049"/>
      <c r="WZW98" s="2049"/>
      <c r="WZX98" s="2049"/>
      <c r="WZY98" s="2049"/>
      <c r="WZZ98" s="2049"/>
      <c r="XAA98" s="2049"/>
      <c r="XAB98" s="2049"/>
      <c r="XAC98" s="2049"/>
      <c r="XAD98" s="2049"/>
      <c r="XAE98" s="2049"/>
      <c r="XAF98" s="2049"/>
      <c r="XAG98" s="2049"/>
      <c r="XAH98" s="2049"/>
      <c r="XAI98" s="2049"/>
      <c r="XAJ98" s="2049"/>
      <c r="XAK98" s="2049"/>
      <c r="XAL98" s="2049"/>
      <c r="XAM98" s="2049"/>
      <c r="XAN98" s="2049"/>
      <c r="XAO98" s="2049"/>
      <c r="XAP98" s="2049"/>
      <c r="XAQ98" s="2049"/>
      <c r="XAR98" s="2049"/>
      <c r="XAS98" s="2049"/>
      <c r="XAT98" s="2049"/>
      <c r="XAU98" s="2049"/>
      <c r="XAV98" s="2049"/>
      <c r="XAW98" s="2049"/>
      <c r="XAX98" s="2049"/>
      <c r="XAY98" s="2049"/>
      <c r="XAZ98" s="2049"/>
      <c r="XBA98" s="2049"/>
      <c r="XBB98" s="2049"/>
      <c r="XBC98" s="2049"/>
      <c r="XBD98" s="2049"/>
      <c r="XBE98" s="2049"/>
      <c r="XBF98" s="2049"/>
      <c r="XBG98" s="2049"/>
      <c r="XBH98" s="2049"/>
      <c r="XBI98" s="2049"/>
      <c r="XBJ98" s="2049"/>
      <c r="XBK98" s="2049"/>
      <c r="XBL98" s="2049"/>
      <c r="XBM98" s="2049"/>
      <c r="XBN98" s="2049"/>
      <c r="XBO98" s="2049"/>
      <c r="XBP98" s="2049"/>
      <c r="XBQ98" s="2049"/>
      <c r="XBR98" s="2049"/>
      <c r="XBS98" s="2049"/>
      <c r="XBT98" s="2049"/>
      <c r="XBU98" s="2049"/>
      <c r="XBV98" s="2049"/>
      <c r="XBW98" s="2049"/>
      <c r="XBX98" s="2049"/>
      <c r="XBY98" s="2049"/>
      <c r="XBZ98" s="2049"/>
      <c r="XCA98" s="2049"/>
      <c r="XCB98" s="2049"/>
      <c r="XCC98" s="2049"/>
      <c r="XCD98" s="2049"/>
      <c r="XCE98" s="2049"/>
      <c r="XCF98" s="2049"/>
      <c r="XCG98" s="2049"/>
      <c r="XCH98" s="2049"/>
      <c r="XCI98" s="2049"/>
      <c r="XCJ98" s="2049"/>
      <c r="XCK98" s="2049"/>
      <c r="XCL98" s="2049"/>
      <c r="XCM98" s="2049"/>
      <c r="XCN98" s="2049"/>
      <c r="XCO98" s="2049"/>
      <c r="XCP98" s="2049"/>
      <c r="XCQ98" s="2049"/>
      <c r="XCR98" s="2049"/>
      <c r="XCS98" s="2049"/>
      <c r="XCT98" s="2049"/>
      <c r="XCU98" s="2049"/>
      <c r="XCV98" s="2049"/>
      <c r="XCW98" s="2049"/>
      <c r="XCX98" s="2049"/>
      <c r="XCY98" s="2049"/>
      <c r="XCZ98" s="2049"/>
      <c r="XDA98" s="2049"/>
      <c r="XDB98" s="2049"/>
      <c r="XDC98" s="2049"/>
      <c r="XDD98" s="2049"/>
      <c r="XDE98" s="2049"/>
      <c r="XDF98" s="2049"/>
      <c r="XDG98" s="2049"/>
      <c r="XDH98" s="2049"/>
      <c r="XDI98" s="2049"/>
      <c r="XDJ98" s="2049"/>
      <c r="XDK98" s="2049"/>
      <c r="XDL98" s="2049"/>
      <c r="XDM98" s="2049"/>
      <c r="XDN98" s="2049"/>
      <c r="XDO98" s="2049"/>
      <c r="XDP98" s="2049"/>
      <c r="XDQ98" s="2049"/>
      <c r="XDR98" s="2049"/>
      <c r="XDS98" s="2049"/>
      <c r="XDT98" s="2049"/>
      <c r="XDU98" s="2049"/>
      <c r="XDV98" s="2049"/>
      <c r="XDW98" s="2049"/>
      <c r="XDX98" s="2049"/>
      <c r="XDY98" s="2049"/>
      <c r="XDZ98" s="2049"/>
      <c r="XEA98" s="2049"/>
      <c r="XEB98" s="2049"/>
      <c r="XEC98" s="2049"/>
      <c r="XED98" s="2049"/>
      <c r="XEE98" s="2049"/>
      <c r="XEF98" s="2049"/>
      <c r="XEG98" s="2049"/>
      <c r="XEH98" s="2049"/>
      <c r="XEI98" s="2049"/>
      <c r="XEJ98" s="2049"/>
      <c r="XEK98" s="2049"/>
      <c r="XEL98" s="2049"/>
      <c r="XEM98" s="2049"/>
      <c r="XEN98" s="2049"/>
      <c r="XEO98" s="2049"/>
      <c r="XEP98" s="2049"/>
      <c r="XEQ98" s="2049"/>
      <c r="XER98" s="2049"/>
      <c r="XES98" s="2049"/>
      <c r="XET98" s="2049"/>
      <c r="XEU98" s="2049"/>
      <c r="XEV98" s="2049"/>
    </row>
    <row r="99" spans="1:16376" s="581" customFormat="1" ht="15" customHeight="1">
      <c r="A99" s="992"/>
      <c r="B99" s="1174"/>
      <c r="C99" s="1174"/>
      <c r="D99" s="1174"/>
      <c r="E99" s="1174"/>
      <c r="F99" s="1174"/>
      <c r="G99" s="1174"/>
      <c r="H99" s="1174"/>
      <c r="I99" s="1174"/>
      <c r="J99" s="1174"/>
      <c r="K99" s="1174"/>
      <c r="L99" s="1174"/>
      <c r="M99" s="1174"/>
      <c r="N99" s="1174"/>
      <c r="O99" s="754"/>
    </row>
    <row r="100" spans="1:16376" s="581" customFormat="1" ht="30" customHeight="1">
      <c r="A100" s="992"/>
      <c r="B100" s="2050" t="s">
        <v>63</v>
      </c>
      <c r="C100" s="480" t="s">
        <v>64</v>
      </c>
      <c r="D100" s="2054" t="s">
        <v>665</v>
      </c>
      <c r="E100" s="1155" t="s">
        <v>686</v>
      </c>
      <c r="F100" s="2055" t="s">
        <v>377</v>
      </c>
      <c r="G100" s="1174"/>
      <c r="H100" s="1174"/>
      <c r="I100" s="1174"/>
      <c r="J100" s="1174"/>
      <c r="K100" s="1174"/>
      <c r="L100" s="1174"/>
      <c r="M100" s="1174"/>
      <c r="N100" s="1174"/>
      <c r="O100" s="754"/>
    </row>
    <row r="101" spans="1:16376" s="581" customFormat="1" ht="15" customHeight="1">
      <c r="A101" s="992"/>
      <c r="B101" s="87" t="s">
        <v>297</v>
      </c>
      <c r="C101" s="88" t="str">
        <f>NSFR!B7</f>
        <v>Check: row 6 ≤ E64 + E67 + E72 in the General Info worksheet</v>
      </c>
      <c r="D101" s="486"/>
      <c r="E101" s="486"/>
      <c r="F101" s="493" t="str">
        <f>NSFR!F7</f>
        <v>Pass</v>
      </c>
      <c r="G101" s="1174"/>
      <c r="H101" s="1174"/>
      <c r="I101" s="1174"/>
      <c r="J101" s="1174"/>
      <c r="K101" s="1174"/>
      <c r="L101" s="1174"/>
      <c r="M101" s="1174"/>
      <c r="N101" s="1174"/>
      <c r="O101" s="754"/>
    </row>
    <row r="102" spans="1:16376" s="581" customFormat="1" ht="15" customHeight="1">
      <c r="A102" s="992"/>
      <c r="B102" s="414" t="s">
        <v>297</v>
      </c>
      <c r="C102" s="419" t="str">
        <f>NSFR!B10</f>
        <v>Check: row 9 ≥ LCR stable retail and small business customer deposits</v>
      </c>
      <c r="D102" s="157" t="str">
        <f>NSFR!D10</f>
        <v>Pass</v>
      </c>
      <c r="E102" s="284"/>
      <c r="F102" s="484"/>
      <c r="G102" s="1174"/>
      <c r="H102" s="1174"/>
      <c r="I102" s="1174"/>
      <c r="J102" s="1174"/>
      <c r="K102" s="1174"/>
      <c r="L102" s="1174"/>
      <c r="M102" s="1174"/>
      <c r="N102" s="1174"/>
      <c r="O102" s="754"/>
    </row>
    <row r="103" spans="1:16376" s="581" customFormat="1" ht="15" customHeight="1">
      <c r="A103" s="992"/>
      <c r="B103" s="414" t="s">
        <v>297</v>
      </c>
      <c r="C103" s="419" t="str">
        <f>NSFR!B12</f>
        <v>Check: row 11 ≥ LCR less stable retail and small business customer deposits</v>
      </c>
      <c r="D103" s="157" t="str">
        <f>NSFR!D12</f>
        <v>Pass</v>
      </c>
      <c r="E103" s="284"/>
      <c r="F103" s="484"/>
      <c r="G103" s="1174"/>
      <c r="H103" s="1174"/>
      <c r="I103" s="1174"/>
      <c r="J103" s="1174"/>
      <c r="K103" s="1174"/>
      <c r="L103" s="1174"/>
      <c r="M103" s="1174"/>
      <c r="N103" s="1174"/>
      <c r="O103" s="754"/>
    </row>
    <row r="104" spans="1:16376" s="581" customFormat="1" ht="15" customHeight="1">
      <c r="A104" s="992"/>
      <c r="B104" s="414" t="s">
        <v>297</v>
      </c>
      <c r="C104" s="419" t="str">
        <f>NSFR!B17</f>
        <v>Check: row 13 ≥ LCR unsecured funding from non-financial corporates</v>
      </c>
      <c r="D104" s="157" t="str">
        <f>NSFR!D17</f>
        <v>Pass</v>
      </c>
      <c r="E104" s="284"/>
      <c r="F104" s="484"/>
      <c r="G104" s="1174"/>
      <c r="H104" s="1174"/>
      <c r="I104" s="1174"/>
      <c r="J104" s="1174"/>
      <c r="K104" s="1174"/>
      <c r="L104" s="1174"/>
      <c r="M104" s="1174"/>
      <c r="N104" s="1174"/>
      <c r="O104" s="754"/>
    </row>
    <row r="105" spans="1:16376" s="581" customFormat="1" ht="15" customHeight="1">
      <c r="A105" s="992"/>
      <c r="B105" s="414" t="s">
        <v>297</v>
      </c>
      <c r="C105" s="419" t="str">
        <f>NSFR!B18</f>
        <v>Check: row 14 ≥ LCR operational deposits from non-financial corporates</v>
      </c>
      <c r="D105" s="157" t="str">
        <f>NSFR!D18</f>
        <v>Pass</v>
      </c>
      <c r="E105" s="284"/>
      <c r="F105" s="484"/>
      <c r="G105" s="1174"/>
      <c r="H105" s="1174"/>
      <c r="I105" s="1174"/>
      <c r="J105" s="1174"/>
      <c r="K105" s="1174"/>
      <c r="L105" s="1174"/>
      <c r="M105" s="1174"/>
      <c r="N105" s="1174"/>
      <c r="O105" s="754"/>
    </row>
    <row r="106" spans="1:16376" s="581" customFormat="1" ht="15" customHeight="1">
      <c r="A106" s="992"/>
      <c r="B106" s="414" t="s">
        <v>297</v>
      </c>
      <c r="C106" s="419" t="str">
        <f>NSFR!B19</f>
        <v>Check: sum of rows 14 to row 16 = row 13 for each column</v>
      </c>
      <c r="D106" s="157" t="str">
        <f>NSFR!D19</f>
        <v>Pass</v>
      </c>
      <c r="E106" s="157" t="str">
        <f>NSFR!E19</f>
        <v>Pass</v>
      </c>
      <c r="F106" s="347" t="str">
        <f>NSFR!F19</f>
        <v>Pass</v>
      </c>
      <c r="G106" s="1174"/>
      <c r="H106" s="1174"/>
      <c r="I106" s="1174"/>
      <c r="J106" s="1174"/>
      <c r="K106" s="1174"/>
      <c r="L106" s="1174"/>
      <c r="M106" s="1174"/>
      <c r="N106" s="1174"/>
      <c r="O106" s="754"/>
    </row>
    <row r="107" spans="1:16376" s="581" customFormat="1" ht="15" customHeight="1">
      <c r="A107" s="992"/>
      <c r="B107" s="414" t="s">
        <v>297</v>
      </c>
      <c r="C107" s="419" t="str">
        <f>NSFR!B24</f>
        <v>Check: sum of row 21 to row 23 = row 20 for each column</v>
      </c>
      <c r="D107" s="157" t="str">
        <f>NSFR!D24</f>
        <v>Pass</v>
      </c>
      <c r="E107" s="157" t="str">
        <f>NSFR!E24</f>
        <v>Pass</v>
      </c>
      <c r="F107" s="347" t="str">
        <f>NSFR!F24</f>
        <v>Pass</v>
      </c>
      <c r="G107" s="1174"/>
      <c r="H107" s="1174"/>
      <c r="I107" s="1174"/>
      <c r="J107" s="1174"/>
      <c r="K107" s="1174"/>
      <c r="L107" s="1174"/>
      <c r="M107" s="1174"/>
      <c r="N107" s="1174"/>
      <c r="O107" s="754"/>
    </row>
    <row r="108" spans="1:16376" s="581" customFormat="1" ht="15" customHeight="1">
      <c r="A108" s="992"/>
      <c r="B108" s="414" t="s">
        <v>297</v>
      </c>
      <c r="C108" s="419" t="str">
        <f>NSFR!B29</f>
        <v>Check: sum of row 26 to row 28 = row 25 for each column</v>
      </c>
      <c r="D108" s="157" t="str">
        <f>NSFR!D29</f>
        <v>Pass</v>
      </c>
      <c r="E108" s="157" t="str">
        <f>NSFR!E29</f>
        <v>Pass</v>
      </c>
      <c r="F108" s="347" t="str">
        <f>NSFR!F29</f>
        <v>Pass</v>
      </c>
      <c r="G108" s="1174"/>
      <c r="H108" s="1174"/>
      <c r="I108" s="1174"/>
      <c r="J108" s="1174"/>
      <c r="K108" s="1174"/>
      <c r="L108" s="1174"/>
      <c r="M108" s="1174"/>
      <c r="N108" s="1174"/>
      <c r="O108" s="754"/>
    </row>
    <row r="109" spans="1:16376" s="581" customFormat="1" ht="15" customHeight="1">
      <c r="A109" s="992"/>
      <c r="B109" s="414" t="s">
        <v>297</v>
      </c>
      <c r="C109" s="419" t="str">
        <f>NSFR!B30</f>
        <v>Check: sum of row 20 and row 25 ≥ LCR unsecured funding from sovereigns/central banks/PSEs/MDBs</v>
      </c>
      <c r="D109" s="157" t="str">
        <f>NSFR!D30</f>
        <v>Pass</v>
      </c>
      <c r="E109" s="284"/>
      <c r="F109" s="484"/>
      <c r="G109" s="1174"/>
      <c r="H109" s="1174"/>
      <c r="I109" s="1174"/>
      <c r="J109" s="1174"/>
      <c r="K109" s="1174"/>
      <c r="L109" s="1174"/>
      <c r="M109" s="1174"/>
      <c r="N109" s="1174"/>
      <c r="O109" s="754"/>
    </row>
    <row r="110" spans="1:16376" s="581" customFormat="1" ht="15" customHeight="1">
      <c r="A110" s="992"/>
      <c r="B110" s="414" t="s">
        <v>297</v>
      </c>
      <c r="C110" s="419" t="str">
        <f>NSFR!B31</f>
        <v>Check: sum of row 21 and row 26 ≥ LCR operational deposits from sovereigns/central banks/PSEs/MDBs</v>
      </c>
      <c r="D110" s="157" t="str">
        <f>NSFR!D31</f>
        <v>Pass</v>
      </c>
      <c r="E110" s="284"/>
      <c r="F110" s="484"/>
      <c r="G110" s="1174"/>
      <c r="H110" s="1174"/>
      <c r="I110" s="1174"/>
      <c r="J110" s="1174"/>
      <c r="K110" s="1174"/>
      <c r="L110" s="1174"/>
      <c r="M110" s="1174"/>
      <c r="N110" s="1174"/>
      <c r="O110" s="754"/>
    </row>
    <row r="111" spans="1:16376" s="581" customFormat="1" ht="15" customHeight="1">
      <c r="A111" s="992"/>
      <c r="B111" s="414" t="s">
        <v>297</v>
      </c>
      <c r="C111" s="419" t="str">
        <f>NSFR!B36</f>
        <v>Check: row 32 ≥ LCR unsecured funding from other legal entities</v>
      </c>
      <c r="D111" s="157" t="str">
        <f>NSFR!D36</f>
        <v>Pass</v>
      </c>
      <c r="E111" s="284"/>
      <c r="F111" s="484"/>
      <c r="G111" s="1174"/>
      <c r="H111" s="1174"/>
      <c r="I111" s="1174"/>
      <c r="J111" s="1174"/>
      <c r="K111" s="1174"/>
      <c r="L111" s="1174"/>
      <c r="M111" s="1174"/>
      <c r="N111" s="1174"/>
      <c r="O111" s="754"/>
    </row>
    <row r="112" spans="1:16376" s="581" customFormat="1" ht="15" customHeight="1">
      <c r="A112" s="992"/>
      <c r="B112" s="414" t="s">
        <v>297</v>
      </c>
      <c r="C112" s="419" t="str">
        <f>NSFR!B37</f>
        <v>Check: row 33 ≥ LCR operational deposits from other legal entities</v>
      </c>
      <c r="D112" s="157" t="str">
        <f>NSFR!D37</f>
        <v>Pass</v>
      </c>
      <c r="E112" s="284"/>
      <c r="F112" s="484"/>
      <c r="G112" s="1174"/>
      <c r="H112" s="1174"/>
      <c r="I112" s="1174"/>
      <c r="J112" s="1174"/>
      <c r="K112" s="1174"/>
      <c r="L112" s="1174"/>
      <c r="M112" s="1174"/>
      <c r="N112" s="1174"/>
      <c r="O112" s="754"/>
    </row>
    <row r="113" spans="1:15" s="581" customFormat="1" ht="15" customHeight="1">
      <c r="A113" s="992"/>
      <c r="B113" s="414" t="s">
        <v>297</v>
      </c>
      <c r="C113" s="419" t="str">
        <f>NSFR!B38</f>
        <v>Check: sum of row 33 to row 35 = row 32 for each column</v>
      </c>
      <c r="D113" s="157" t="str">
        <f>NSFR!D38</f>
        <v>Pass</v>
      </c>
      <c r="E113" s="157" t="str">
        <f>NSFR!E38</f>
        <v>Pass</v>
      </c>
      <c r="F113" s="347" t="str">
        <f>NSFR!F38</f>
        <v>Pass</v>
      </c>
      <c r="G113" s="1174"/>
      <c r="H113" s="1174"/>
      <c r="I113" s="1174"/>
      <c r="J113" s="1174"/>
      <c r="K113" s="1174"/>
      <c r="L113" s="1174"/>
      <c r="M113" s="1174"/>
      <c r="N113" s="1174"/>
      <c r="O113" s="754"/>
    </row>
    <row r="114" spans="1:15" s="581" customFormat="1" ht="15" customHeight="1">
      <c r="A114" s="992"/>
      <c r="B114" s="414" t="s">
        <v>297</v>
      </c>
      <c r="C114" s="419" t="str">
        <f>NSFR!B40</f>
        <v>Check: row 39 ≥ LCR unsecured funding from members of the institutional networks of cooperative banks</v>
      </c>
      <c r="D114" s="157" t="str">
        <f>NSFR!D40</f>
        <v>Pass</v>
      </c>
      <c r="E114" s="284"/>
      <c r="F114" s="484"/>
      <c r="G114" s="1174"/>
      <c r="H114" s="1174"/>
      <c r="I114" s="1174"/>
      <c r="J114" s="1174"/>
      <c r="K114" s="1174"/>
      <c r="L114" s="1174"/>
      <c r="M114" s="1174"/>
      <c r="N114" s="1174"/>
      <c r="O114" s="754"/>
    </row>
    <row r="115" spans="1:15" s="581" customFormat="1" ht="15" customHeight="1">
      <c r="A115" s="992"/>
      <c r="B115" s="414" t="s">
        <v>297</v>
      </c>
      <c r="C115" s="419" t="str">
        <f>NSFR!B53</f>
        <v>Check: row 49 ≥ sum of rows 51 to 52</v>
      </c>
      <c r="D115" s="284"/>
      <c r="E115" s="284"/>
      <c r="F115" s="347" t="str">
        <f>NSFR!F53</f>
        <v>Pass</v>
      </c>
      <c r="G115" s="1174"/>
      <c r="H115" s="1174"/>
      <c r="I115" s="1174"/>
      <c r="J115" s="1174"/>
      <c r="K115" s="1174"/>
      <c r="L115" s="1174"/>
      <c r="M115" s="1174"/>
      <c r="N115" s="1174"/>
      <c r="O115" s="754"/>
    </row>
    <row r="116" spans="1:15" s="581" customFormat="1" ht="15" customHeight="1">
      <c r="A116" s="992"/>
      <c r="B116" s="414" t="s">
        <v>297</v>
      </c>
      <c r="C116" s="419" t="str">
        <f>NSFR!B58</f>
        <v>Check: row 54 ≥ sum of rows 56 to 57</v>
      </c>
      <c r="D116" s="284"/>
      <c r="E116" s="284"/>
      <c r="F116" s="347" t="str">
        <f>NSFR!F58</f>
        <v>Pass</v>
      </c>
      <c r="G116" s="1174"/>
      <c r="H116" s="1174"/>
      <c r="I116" s="1174"/>
      <c r="J116" s="1174"/>
      <c r="K116" s="1174"/>
      <c r="L116" s="1174"/>
      <c r="M116" s="1174"/>
      <c r="N116" s="1174"/>
      <c r="O116" s="754"/>
    </row>
    <row r="117" spans="1:15" s="581" customFormat="1" ht="15" customHeight="1">
      <c r="A117" s="992"/>
      <c r="B117" s="414" t="s">
        <v>297</v>
      </c>
      <c r="C117" s="419" t="str">
        <f>NSFR!B64</f>
        <v>Check: sum of row 61 to row 63 = row 60</v>
      </c>
      <c r="D117" s="284"/>
      <c r="E117" s="284"/>
      <c r="F117" s="347" t="str">
        <f>NSFR!F64</f>
        <v>Pass</v>
      </c>
      <c r="G117" s="1174"/>
      <c r="H117" s="1174"/>
      <c r="I117" s="1174"/>
      <c r="J117" s="1174"/>
      <c r="K117" s="1174"/>
      <c r="L117" s="1174"/>
      <c r="M117" s="1174"/>
      <c r="N117" s="1174"/>
      <c r="O117" s="754"/>
    </row>
    <row r="118" spans="1:15" s="581" customFormat="1" ht="15" customHeight="1">
      <c r="A118" s="992"/>
      <c r="B118" s="414" t="s">
        <v>297</v>
      </c>
      <c r="C118" s="419" t="str">
        <f>NSFR!B66</f>
        <v>Check: sum of row 65 = row 60</v>
      </c>
      <c r="D118" s="284"/>
      <c r="E118" s="284"/>
      <c r="F118" s="347" t="str">
        <f>NSFR!F66</f>
        <v>Pass</v>
      </c>
      <c r="G118" s="1174"/>
      <c r="H118" s="1174"/>
      <c r="I118" s="1174"/>
      <c r="J118" s="1174"/>
      <c r="K118" s="1174"/>
      <c r="L118" s="1174"/>
      <c r="M118" s="1174"/>
      <c r="N118" s="1174"/>
      <c r="O118" s="754"/>
    </row>
    <row r="119" spans="1:15" s="581" customFormat="1" ht="15" customHeight="1">
      <c r="A119" s="992"/>
      <c r="B119" s="414" t="s">
        <v>297</v>
      </c>
      <c r="C119" s="419" t="str">
        <f>NSFR!B70</f>
        <v>Check: row 60 ≥ sum of rows 68 to 69</v>
      </c>
      <c r="D119" s="284"/>
      <c r="E119" s="284"/>
      <c r="F119" s="347" t="str">
        <f>NSFR!F70</f>
        <v>Pass</v>
      </c>
      <c r="G119" s="1174"/>
      <c r="H119" s="1174"/>
      <c r="I119" s="1174"/>
      <c r="J119" s="1174"/>
      <c r="K119" s="1174"/>
      <c r="L119" s="1174"/>
      <c r="M119" s="1174"/>
      <c r="N119" s="1174"/>
      <c r="O119" s="754"/>
    </row>
    <row r="120" spans="1:15" s="581" customFormat="1" ht="15" customHeight="1">
      <c r="A120" s="992"/>
      <c r="B120" s="414" t="s">
        <v>289</v>
      </c>
      <c r="C120" s="419" t="str">
        <f>NSFR!B87</f>
        <v>Check: row 85 ≥ LCR total central bank reserves</v>
      </c>
      <c r="D120" s="157" t="str">
        <f>NSFR!D87</f>
        <v>Pass</v>
      </c>
      <c r="E120" s="284"/>
      <c r="F120" s="484"/>
      <c r="G120" s="1174"/>
      <c r="H120" s="1174"/>
      <c r="I120" s="1174"/>
      <c r="J120" s="1174"/>
      <c r="K120" s="1174"/>
      <c r="L120" s="1174"/>
      <c r="M120" s="1174"/>
      <c r="N120" s="1174"/>
      <c r="O120" s="754"/>
    </row>
    <row r="121" spans="1:15" s="581" customFormat="1" ht="15" customHeight="1">
      <c r="A121" s="992"/>
      <c r="B121" s="414" t="s">
        <v>289</v>
      </c>
      <c r="C121" s="419" t="str">
        <f>NSFR!B95</f>
        <v>Check: row 94 ≥ LCR deposits at the central institution of an institutional network that receives 25% run-off</v>
      </c>
      <c r="D121" s="157" t="str">
        <f>NSFR!D95</f>
        <v>Pass</v>
      </c>
      <c r="E121" s="284"/>
      <c r="F121" s="484"/>
      <c r="G121" s="1174"/>
      <c r="H121" s="1174"/>
      <c r="I121" s="1174"/>
      <c r="J121" s="1174"/>
      <c r="K121" s="1174"/>
      <c r="L121" s="1174"/>
      <c r="M121" s="1174"/>
      <c r="N121" s="1174"/>
      <c r="O121" s="754"/>
    </row>
    <row r="122" spans="1:15" s="581" customFormat="1" ht="15" customHeight="1">
      <c r="A122" s="992"/>
      <c r="B122" s="414" t="s">
        <v>289</v>
      </c>
      <c r="C122" s="536" t="str">
        <f>NSFR!B217</f>
        <v>Check: Row 213 ≥ sum of rows 215 to 216</v>
      </c>
      <c r="D122" s="284"/>
      <c r="E122" s="284"/>
      <c r="F122" s="347" t="str">
        <f>NSFR!F217</f>
        <v>Pass</v>
      </c>
      <c r="G122" s="1174"/>
      <c r="H122" s="1174"/>
      <c r="I122" s="1174"/>
      <c r="J122" s="1174"/>
      <c r="K122" s="1174"/>
      <c r="L122" s="1174"/>
      <c r="M122" s="1174"/>
      <c r="N122" s="1174"/>
      <c r="O122" s="754"/>
    </row>
    <row r="123" spans="1:15" s="581" customFormat="1" ht="15" customHeight="1">
      <c r="A123" s="992"/>
      <c r="B123" s="415" t="s">
        <v>289</v>
      </c>
      <c r="C123" s="536" t="str">
        <f>NSFR!B220</f>
        <v>Check: row 219 is equal to cell L13 in the Leverage Ratio worksheet</v>
      </c>
      <c r="D123" s="284"/>
      <c r="E123" s="284"/>
      <c r="F123" s="347" t="str">
        <f>NSFR!F220</f>
        <v>Pass</v>
      </c>
      <c r="G123" s="1174"/>
      <c r="H123" s="1174"/>
      <c r="I123" s="1174"/>
      <c r="J123" s="1174"/>
      <c r="K123" s="1174"/>
      <c r="L123" s="1174"/>
      <c r="M123" s="1174"/>
      <c r="N123" s="1174"/>
      <c r="O123" s="754"/>
    </row>
    <row r="124" spans="1:15" s="581" customFormat="1" ht="15" customHeight="1">
      <c r="A124" s="992"/>
      <c r="B124" s="415" t="s">
        <v>289</v>
      </c>
      <c r="C124" s="536" t="str">
        <f>NSFR!B224</f>
        <v>Check: row 219 ≥ sum of rows 222 to 223</v>
      </c>
      <c r="D124" s="284"/>
      <c r="E124" s="284"/>
      <c r="F124" s="347" t="str">
        <f>NSFR!F224</f>
        <v>Pass</v>
      </c>
      <c r="G124" s="1174"/>
      <c r="H124" s="1174"/>
      <c r="I124" s="1174"/>
      <c r="J124" s="1174"/>
      <c r="K124" s="1174"/>
      <c r="L124" s="1174"/>
      <c r="M124" s="1174"/>
      <c r="N124" s="1174"/>
      <c r="O124" s="754"/>
    </row>
    <row r="125" spans="1:15" s="581" customFormat="1" ht="15" customHeight="1">
      <c r="A125" s="992"/>
      <c r="B125" s="415" t="s">
        <v>289</v>
      </c>
      <c r="C125" s="536" t="str">
        <f>NSFR!B229</f>
        <v>Check: row 225 ≥ sum of rows 227 to 228</v>
      </c>
      <c r="D125" s="284"/>
      <c r="E125" s="284"/>
      <c r="F125" s="347" t="str">
        <f>NSFR!F229</f>
        <v>Pass</v>
      </c>
      <c r="G125" s="1174"/>
      <c r="H125" s="1174"/>
      <c r="I125" s="1174"/>
      <c r="J125" s="1174"/>
      <c r="K125" s="1174"/>
      <c r="L125" s="1174"/>
      <c r="M125" s="1174"/>
      <c r="N125" s="1174"/>
      <c r="O125" s="754"/>
    </row>
    <row r="126" spans="1:15" s="581" customFormat="1" ht="15" customHeight="1">
      <c r="A126" s="992"/>
      <c r="B126" s="415" t="s">
        <v>289</v>
      </c>
      <c r="C126" s="536" t="str">
        <f>NSFR!B238</f>
        <v>Check: sum of row 234 to row 237 = row 232</v>
      </c>
      <c r="D126" s="534"/>
      <c r="E126" s="534"/>
      <c r="F126" s="347" t="str">
        <f>NSFR!F238</f>
        <v>Pass</v>
      </c>
      <c r="G126" s="1174"/>
      <c r="H126" s="1174"/>
      <c r="I126" s="1174"/>
      <c r="J126" s="1174"/>
      <c r="K126" s="1174"/>
      <c r="L126" s="1174"/>
      <c r="M126" s="1174"/>
      <c r="N126" s="1174"/>
      <c r="O126" s="754"/>
    </row>
    <row r="127" spans="1:15" s="581" customFormat="1" ht="15" customHeight="1">
      <c r="A127" s="992"/>
      <c r="B127" s="415" t="s">
        <v>289</v>
      </c>
      <c r="C127" s="536" t="str">
        <f>NSFR!B240</f>
        <v>Check: sum of row 239 = sum of rows 234 to 236</v>
      </c>
      <c r="D127" s="534"/>
      <c r="E127" s="534"/>
      <c r="F127" s="347" t="str">
        <f>NSFR!F240</f>
        <v>Pass</v>
      </c>
      <c r="G127" s="1174"/>
      <c r="H127" s="1174"/>
      <c r="I127" s="1174"/>
      <c r="J127" s="1174"/>
      <c r="K127" s="1174"/>
      <c r="L127" s="1174"/>
      <c r="M127" s="1174"/>
      <c r="N127" s="1174"/>
      <c r="O127" s="754"/>
    </row>
    <row r="128" spans="1:15" s="581" customFormat="1" ht="15" customHeight="1">
      <c r="A128" s="992"/>
      <c r="B128" s="415" t="s">
        <v>289</v>
      </c>
      <c r="C128" s="536" t="str">
        <f>NSFR!B244</f>
        <v>Check: Sum of rows 234 to 236 ≥ sum of rows 242 to 243</v>
      </c>
      <c r="D128" s="534"/>
      <c r="E128" s="534"/>
      <c r="F128" s="347" t="str">
        <f>NSFR!F244</f>
        <v>Pass</v>
      </c>
      <c r="G128" s="1174"/>
      <c r="H128" s="1174"/>
      <c r="I128" s="1174"/>
      <c r="J128" s="1174"/>
      <c r="K128" s="1174"/>
      <c r="L128" s="1174"/>
      <c r="M128" s="1174"/>
      <c r="N128" s="1174"/>
      <c r="O128" s="754"/>
    </row>
    <row r="129" spans="1:16376" s="581" customFormat="1" ht="15" customHeight="1">
      <c r="A129" s="992"/>
      <c r="B129" s="415" t="s">
        <v>289</v>
      </c>
      <c r="C129" s="536" t="str">
        <f>NSFR!B250</f>
        <v>Check: interdependent assets in row 249 = interdependent liabilities above in row 75</v>
      </c>
      <c r="D129" s="157" t="str">
        <f>NSFR!D250</f>
        <v>Pass</v>
      </c>
      <c r="E129" s="157" t="str">
        <f>NSFR!E250</f>
        <v>Pass</v>
      </c>
      <c r="F129" s="347" t="str">
        <f>NSFR!F250</f>
        <v>Pass</v>
      </c>
      <c r="G129" s="1174"/>
      <c r="H129" s="1174"/>
      <c r="I129" s="1174"/>
      <c r="J129" s="1174"/>
      <c r="K129" s="1174"/>
      <c r="L129" s="1174"/>
      <c r="M129" s="1174"/>
      <c r="N129" s="1174"/>
      <c r="O129" s="754"/>
    </row>
    <row r="130" spans="1:16376" s="581" customFormat="1" ht="15" customHeight="1">
      <c r="A130" s="992"/>
      <c r="B130" s="58" t="s">
        <v>286</v>
      </c>
      <c r="C130" s="482" t="str">
        <f>NSFR!B295</f>
        <v>Check: the sum of each of the columns for rows 277 to 294 should equal the corresponding column in row 39</v>
      </c>
      <c r="D130" s="189" t="str">
        <f>NSFR!D295</f>
        <v>Pass</v>
      </c>
      <c r="E130" s="189" t="str">
        <f>NSFR!E295</f>
        <v>Pass</v>
      </c>
      <c r="F130" s="389" t="str">
        <f>NSFR!F295</f>
        <v>Pass</v>
      </c>
      <c r="G130" s="1174"/>
      <c r="H130" s="1174"/>
      <c r="I130" s="1174"/>
      <c r="J130" s="1174"/>
      <c r="K130" s="1174"/>
      <c r="L130" s="1174"/>
      <c r="M130" s="1174"/>
      <c r="N130" s="1174"/>
      <c r="O130" s="754"/>
    </row>
    <row r="131" spans="1:16376" s="581" customFormat="1" ht="15" customHeight="1">
      <c r="A131" s="992"/>
      <c r="B131" s="1174"/>
      <c r="C131" s="1174"/>
      <c r="D131" s="1174"/>
      <c r="E131" s="1174"/>
      <c r="F131" s="1174"/>
      <c r="G131" s="1174"/>
      <c r="H131" s="1174"/>
      <c r="I131" s="1174"/>
      <c r="J131" s="1174"/>
      <c r="K131" s="1174"/>
      <c r="L131" s="2053"/>
      <c r="M131" s="2053"/>
      <c r="N131" s="2053"/>
      <c r="O131" s="754"/>
    </row>
    <row r="132" spans="1:16376" s="581" customFormat="1" ht="30" customHeight="1">
      <c r="A132" s="2048" t="s">
        <v>1876</v>
      </c>
      <c r="B132" s="2049"/>
      <c r="C132" s="2049"/>
      <c r="D132" s="2049"/>
      <c r="E132" s="2049"/>
      <c r="F132" s="2049"/>
      <c r="G132" s="2049"/>
      <c r="H132" s="2049"/>
      <c r="I132" s="2049"/>
      <c r="J132" s="2049"/>
      <c r="K132" s="2049"/>
      <c r="L132" s="2049"/>
      <c r="M132" s="2049"/>
      <c r="N132" s="2049"/>
      <c r="O132" s="2057"/>
      <c r="P132" s="2049"/>
      <c r="Q132" s="2049"/>
      <c r="R132" s="2049"/>
      <c r="S132" s="2049"/>
      <c r="T132" s="2049"/>
      <c r="U132" s="2049"/>
      <c r="V132" s="2049"/>
      <c r="W132" s="2049"/>
      <c r="X132" s="2049"/>
      <c r="Y132" s="2049"/>
      <c r="Z132" s="2049"/>
      <c r="AA132" s="2049"/>
      <c r="AB132" s="2049"/>
      <c r="AC132" s="2049"/>
      <c r="AD132" s="2049"/>
      <c r="AE132" s="2049"/>
      <c r="AF132" s="2049"/>
      <c r="AG132" s="2049"/>
      <c r="AH132" s="2049"/>
      <c r="AI132" s="2049"/>
      <c r="AJ132" s="2049"/>
      <c r="AK132" s="2049"/>
      <c r="AL132" s="2049"/>
      <c r="AM132" s="2049"/>
      <c r="AN132" s="2049"/>
      <c r="AO132" s="2049"/>
      <c r="AP132" s="2049"/>
      <c r="AQ132" s="2049"/>
      <c r="AR132" s="2049"/>
      <c r="AS132" s="2049"/>
      <c r="AT132" s="2049"/>
      <c r="AU132" s="2049"/>
      <c r="AV132" s="2049"/>
      <c r="AW132" s="2049"/>
      <c r="AX132" s="2049"/>
      <c r="AY132" s="2049"/>
      <c r="AZ132" s="2049"/>
      <c r="BA132" s="2049"/>
      <c r="BB132" s="2049"/>
      <c r="BC132" s="2049"/>
      <c r="BD132" s="2049"/>
      <c r="BE132" s="2049"/>
      <c r="BF132" s="2049"/>
      <c r="BG132" s="2049"/>
      <c r="BH132" s="2049"/>
      <c r="BI132" s="2049"/>
      <c r="BJ132" s="2049"/>
      <c r="BK132" s="2049"/>
      <c r="BL132" s="2049"/>
      <c r="BM132" s="2049"/>
      <c r="BN132" s="2049"/>
      <c r="BO132" s="2049"/>
      <c r="BP132" s="2049"/>
      <c r="BQ132" s="2049"/>
      <c r="BR132" s="2049"/>
      <c r="BS132" s="2049"/>
      <c r="BT132" s="2049"/>
      <c r="BU132" s="2049"/>
      <c r="BV132" s="2049"/>
      <c r="BW132" s="2049"/>
      <c r="BX132" s="2049"/>
      <c r="BY132" s="2049"/>
      <c r="BZ132" s="2049"/>
      <c r="CA132" s="2049"/>
      <c r="CB132" s="2049"/>
      <c r="CC132" s="2049"/>
      <c r="CD132" s="2049"/>
      <c r="CE132" s="2049"/>
      <c r="CF132" s="2049"/>
      <c r="CG132" s="2049"/>
      <c r="CH132" s="2049"/>
      <c r="CI132" s="2049"/>
      <c r="CJ132" s="2049"/>
      <c r="CK132" s="2049"/>
      <c r="CL132" s="2049"/>
      <c r="CM132" s="2049"/>
      <c r="CN132" s="2049"/>
      <c r="CO132" s="2049"/>
      <c r="CP132" s="2049"/>
      <c r="CQ132" s="2049"/>
      <c r="CR132" s="2049"/>
      <c r="CS132" s="2049"/>
      <c r="CT132" s="2049"/>
      <c r="CU132" s="2049"/>
      <c r="CV132" s="2049"/>
      <c r="CW132" s="2049"/>
      <c r="CX132" s="2049"/>
      <c r="CY132" s="2049"/>
      <c r="CZ132" s="2049"/>
      <c r="DA132" s="2049"/>
      <c r="DB132" s="2049"/>
      <c r="DC132" s="2049"/>
      <c r="DD132" s="2049"/>
      <c r="DE132" s="2049"/>
      <c r="DF132" s="2049"/>
      <c r="DG132" s="2049"/>
      <c r="DH132" s="2049"/>
      <c r="DI132" s="2049"/>
      <c r="DJ132" s="2049"/>
      <c r="DK132" s="2049"/>
      <c r="DL132" s="2049"/>
      <c r="DM132" s="2049"/>
      <c r="DN132" s="2049"/>
      <c r="DO132" s="2049"/>
      <c r="DP132" s="2049"/>
      <c r="DQ132" s="2049"/>
      <c r="DR132" s="2049"/>
      <c r="DS132" s="2049"/>
      <c r="DT132" s="2049"/>
      <c r="DU132" s="2049"/>
      <c r="DV132" s="2049"/>
      <c r="DW132" s="2049"/>
      <c r="DX132" s="2049"/>
      <c r="DY132" s="2049"/>
      <c r="DZ132" s="2049"/>
      <c r="EA132" s="2049"/>
      <c r="EB132" s="2049"/>
      <c r="EC132" s="2049"/>
      <c r="ED132" s="2049"/>
      <c r="EE132" s="2049"/>
      <c r="EF132" s="2049"/>
      <c r="EG132" s="2049"/>
      <c r="EH132" s="2049"/>
      <c r="EI132" s="2049"/>
      <c r="EJ132" s="2049"/>
      <c r="EK132" s="2049"/>
      <c r="EL132" s="2049"/>
      <c r="EM132" s="2049"/>
      <c r="EN132" s="2049"/>
      <c r="EO132" s="2049"/>
      <c r="EP132" s="2049"/>
      <c r="EQ132" s="2049"/>
      <c r="ER132" s="2049"/>
      <c r="ES132" s="2049"/>
      <c r="ET132" s="2049"/>
      <c r="EU132" s="2049"/>
      <c r="EV132" s="2049"/>
      <c r="EW132" s="2049"/>
      <c r="EX132" s="2049"/>
      <c r="EY132" s="2049"/>
      <c r="EZ132" s="2049"/>
      <c r="FA132" s="2049"/>
      <c r="FB132" s="2049"/>
      <c r="FC132" s="2049"/>
      <c r="FD132" s="2049"/>
      <c r="FE132" s="2049"/>
      <c r="FF132" s="2049"/>
      <c r="FG132" s="2049"/>
      <c r="FH132" s="2049"/>
      <c r="FI132" s="2049"/>
      <c r="FJ132" s="2049"/>
      <c r="FK132" s="2049"/>
      <c r="FL132" s="2049"/>
      <c r="FM132" s="2049"/>
      <c r="FN132" s="2049"/>
      <c r="FO132" s="2049"/>
      <c r="FP132" s="2049"/>
      <c r="FQ132" s="2049"/>
      <c r="FR132" s="2049"/>
      <c r="FS132" s="2049"/>
      <c r="FT132" s="2049"/>
      <c r="FU132" s="2049"/>
      <c r="FV132" s="2049"/>
      <c r="FW132" s="2049"/>
      <c r="FX132" s="2049"/>
      <c r="FY132" s="2049"/>
      <c r="FZ132" s="2049"/>
      <c r="GA132" s="2049"/>
      <c r="GB132" s="2049"/>
      <c r="GC132" s="2049"/>
      <c r="GD132" s="2049"/>
      <c r="GE132" s="2049"/>
      <c r="GF132" s="2049"/>
      <c r="GG132" s="2049"/>
      <c r="GH132" s="2049"/>
      <c r="GI132" s="2049"/>
      <c r="GJ132" s="2049"/>
      <c r="GK132" s="2049"/>
      <c r="GL132" s="2049"/>
      <c r="GM132" s="2049"/>
      <c r="GN132" s="2049"/>
      <c r="GO132" s="2049"/>
      <c r="GP132" s="2049"/>
      <c r="GQ132" s="2049"/>
      <c r="GR132" s="2049"/>
      <c r="GS132" s="2049"/>
      <c r="GT132" s="2049"/>
      <c r="GU132" s="2049"/>
      <c r="GV132" s="2049"/>
      <c r="GW132" s="2049"/>
      <c r="GX132" s="2049"/>
      <c r="GY132" s="2049"/>
      <c r="GZ132" s="2049"/>
      <c r="HA132" s="2049"/>
      <c r="HB132" s="2049"/>
      <c r="HC132" s="2049"/>
      <c r="HD132" s="2049"/>
      <c r="HE132" s="2049"/>
      <c r="HF132" s="2049"/>
      <c r="HG132" s="2049"/>
      <c r="HH132" s="2049"/>
      <c r="HI132" s="2049"/>
      <c r="HJ132" s="2049"/>
      <c r="HK132" s="2049"/>
      <c r="HL132" s="2049"/>
      <c r="HM132" s="2049"/>
      <c r="HN132" s="2049"/>
      <c r="HO132" s="2049"/>
      <c r="HP132" s="2049"/>
      <c r="HQ132" s="2049"/>
      <c r="HR132" s="2049"/>
      <c r="HS132" s="2049"/>
      <c r="HT132" s="2049"/>
      <c r="HU132" s="2049"/>
      <c r="HV132" s="2049"/>
      <c r="HW132" s="2049"/>
      <c r="HX132" s="2049"/>
      <c r="HY132" s="2049"/>
      <c r="HZ132" s="2049"/>
      <c r="IA132" s="2049"/>
      <c r="IB132" s="2049"/>
      <c r="IC132" s="2049"/>
      <c r="ID132" s="2049"/>
      <c r="IE132" s="2049"/>
      <c r="IF132" s="2049"/>
      <c r="IG132" s="2049"/>
      <c r="IH132" s="2049"/>
      <c r="II132" s="2049"/>
      <c r="IJ132" s="2049"/>
      <c r="IK132" s="2049"/>
      <c r="IL132" s="2049"/>
      <c r="IM132" s="2049"/>
      <c r="IN132" s="2049"/>
      <c r="IO132" s="2049"/>
      <c r="IP132" s="2049"/>
      <c r="IQ132" s="2049"/>
      <c r="IR132" s="2049"/>
      <c r="IS132" s="2049"/>
      <c r="IT132" s="2049"/>
      <c r="IU132" s="2049"/>
      <c r="IV132" s="2049"/>
      <c r="IW132" s="2049"/>
      <c r="IX132" s="2049"/>
      <c r="IY132" s="2049"/>
      <c r="IZ132" s="2049"/>
      <c r="JA132" s="2049"/>
      <c r="JB132" s="2049"/>
      <c r="JC132" s="2049"/>
      <c r="JD132" s="2049"/>
      <c r="JE132" s="2049"/>
      <c r="JF132" s="2049"/>
      <c r="JG132" s="2049"/>
      <c r="JH132" s="2049"/>
      <c r="JI132" s="2049"/>
      <c r="JJ132" s="2049"/>
      <c r="JK132" s="2049"/>
      <c r="JL132" s="2049"/>
      <c r="JM132" s="2049"/>
      <c r="JN132" s="2049"/>
      <c r="JO132" s="2049"/>
      <c r="JP132" s="2049"/>
      <c r="JQ132" s="2049"/>
      <c r="JR132" s="2049"/>
      <c r="JS132" s="2049"/>
      <c r="JT132" s="2049"/>
      <c r="JU132" s="2049"/>
      <c r="JV132" s="2049"/>
      <c r="JW132" s="2049"/>
      <c r="JX132" s="2049"/>
      <c r="JY132" s="2049"/>
      <c r="JZ132" s="2049"/>
      <c r="KA132" s="2049"/>
      <c r="KB132" s="2049"/>
      <c r="KC132" s="2049"/>
      <c r="KD132" s="2049"/>
      <c r="KE132" s="2049"/>
      <c r="KF132" s="2049"/>
      <c r="KG132" s="2049"/>
      <c r="KH132" s="2049"/>
      <c r="KI132" s="2049"/>
      <c r="KJ132" s="2049"/>
      <c r="KK132" s="2049"/>
      <c r="KL132" s="2049"/>
      <c r="KM132" s="2049"/>
      <c r="KN132" s="2049"/>
      <c r="KO132" s="2049"/>
      <c r="KP132" s="2049"/>
      <c r="KQ132" s="2049"/>
      <c r="KR132" s="2049"/>
      <c r="KS132" s="2049"/>
      <c r="KT132" s="2049"/>
      <c r="KU132" s="2049"/>
      <c r="KV132" s="2049"/>
      <c r="KW132" s="2049"/>
      <c r="KX132" s="2049"/>
      <c r="KY132" s="2049"/>
      <c r="KZ132" s="2049"/>
      <c r="LA132" s="2049"/>
      <c r="LB132" s="2049"/>
      <c r="LC132" s="2049"/>
      <c r="LD132" s="2049"/>
      <c r="LE132" s="2049"/>
      <c r="LF132" s="2049"/>
      <c r="LG132" s="2049"/>
      <c r="LH132" s="2049"/>
      <c r="LI132" s="2049"/>
      <c r="LJ132" s="2049"/>
      <c r="LK132" s="2049"/>
      <c r="LL132" s="2049"/>
      <c r="LM132" s="2049"/>
      <c r="LN132" s="2049"/>
      <c r="LO132" s="2049"/>
      <c r="LP132" s="2049"/>
      <c r="LQ132" s="2049"/>
      <c r="LR132" s="2049"/>
      <c r="LS132" s="2049"/>
      <c r="LT132" s="2049"/>
      <c r="LU132" s="2049"/>
      <c r="LV132" s="2049"/>
      <c r="LW132" s="2049"/>
      <c r="LX132" s="2049"/>
      <c r="LY132" s="2049"/>
      <c r="LZ132" s="2049"/>
      <c r="MA132" s="2049"/>
      <c r="MB132" s="2049"/>
      <c r="MC132" s="2049"/>
      <c r="MD132" s="2049"/>
      <c r="ME132" s="2049"/>
      <c r="MF132" s="2049"/>
      <c r="MG132" s="2049"/>
      <c r="MH132" s="2049"/>
      <c r="MI132" s="2049"/>
      <c r="MJ132" s="2049"/>
      <c r="MK132" s="2049"/>
      <c r="ML132" s="2049"/>
      <c r="MM132" s="2049"/>
      <c r="MN132" s="2049"/>
      <c r="MO132" s="2049"/>
      <c r="MP132" s="2049"/>
      <c r="MQ132" s="2049"/>
      <c r="MR132" s="2049"/>
      <c r="MS132" s="2049"/>
      <c r="MT132" s="2049"/>
      <c r="MU132" s="2049"/>
      <c r="MV132" s="2049"/>
      <c r="MW132" s="2049"/>
      <c r="MX132" s="2049"/>
      <c r="MY132" s="2049"/>
      <c r="MZ132" s="2049"/>
      <c r="NA132" s="2049"/>
      <c r="NB132" s="2049"/>
      <c r="NC132" s="2049"/>
      <c r="ND132" s="2049"/>
      <c r="NE132" s="2049"/>
      <c r="NF132" s="2049"/>
      <c r="NG132" s="2049"/>
      <c r="NH132" s="2049"/>
      <c r="NI132" s="2049"/>
      <c r="NJ132" s="2049"/>
      <c r="NK132" s="2049"/>
      <c r="NL132" s="2049"/>
      <c r="NM132" s="2049"/>
      <c r="NN132" s="2049"/>
      <c r="NO132" s="2049"/>
      <c r="NP132" s="2049"/>
      <c r="NQ132" s="2049"/>
      <c r="NR132" s="2049"/>
      <c r="NS132" s="2049"/>
      <c r="NT132" s="2049"/>
      <c r="NU132" s="2049"/>
      <c r="NV132" s="2049"/>
      <c r="NW132" s="2049"/>
      <c r="NX132" s="2049"/>
      <c r="NY132" s="2049"/>
      <c r="NZ132" s="2049"/>
      <c r="OA132" s="2049"/>
      <c r="OB132" s="2049"/>
      <c r="OC132" s="2049"/>
      <c r="OD132" s="2049"/>
      <c r="OE132" s="2049"/>
      <c r="OF132" s="2049"/>
      <c r="OG132" s="2049"/>
      <c r="OH132" s="2049"/>
      <c r="OI132" s="2049"/>
      <c r="OJ132" s="2049"/>
      <c r="OK132" s="2049"/>
      <c r="OL132" s="2049"/>
      <c r="OM132" s="2049"/>
      <c r="ON132" s="2049"/>
      <c r="OO132" s="2049"/>
      <c r="OP132" s="2049"/>
      <c r="OQ132" s="2049"/>
      <c r="OR132" s="2049"/>
      <c r="OS132" s="2049"/>
      <c r="OT132" s="2049"/>
      <c r="OU132" s="2049"/>
      <c r="OV132" s="2049"/>
      <c r="OW132" s="2049"/>
      <c r="OX132" s="2049"/>
      <c r="OY132" s="2049"/>
      <c r="OZ132" s="2049"/>
      <c r="PA132" s="2049"/>
      <c r="PB132" s="2049"/>
      <c r="PC132" s="2049"/>
      <c r="PD132" s="2049"/>
      <c r="PE132" s="2049"/>
      <c r="PF132" s="2049"/>
      <c r="PG132" s="2049"/>
      <c r="PH132" s="2049"/>
      <c r="PI132" s="2049"/>
      <c r="PJ132" s="2049"/>
      <c r="PK132" s="2049"/>
      <c r="PL132" s="2049"/>
      <c r="PM132" s="2049"/>
      <c r="PN132" s="2049"/>
      <c r="PO132" s="2049"/>
      <c r="PP132" s="2049"/>
      <c r="PQ132" s="2049"/>
      <c r="PR132" s="2049"/>
      <c r="PS132" s="2049"/>
      <c r="PT132" s="2049"/>
      <c r="PU132" s="2049"/>
      <c r="PV132" s="2049"/>
      <c r="PW132" s="2049"/>
      <c r="PX132" s="2049"/>
      <c r="PY132" s="2049"/>
      <c r="PZ132" s="2049"/>
      <c r="QA132" s="2049"/>
      <c r="QB132" s="2049"/>
      <c r="QC132" s="2049"/>
      <c r="QD132" s="2049"/>
      <c r="QE132" s="2049"/>
      <c r="QF132" s="2049"/>
      <c r="QG132" s="2049"/>
      <c r="QH132" s="2049"/>
      <c r="QI132" s="2049"/>
      <c r="QJ132" s="2049"/>
      <c r="QK132" s="2049"/>
      <c r="QL132" s="2049"/>
      <c r="QM132" s="2049"/>
      <c r="QN132" s="2049"/>
      <c r="QO132" s="2049"/>
      <c r="QP132" s="2049"/>
      <c r="QQ132" s="2049"/>
      <c r="QR132" s="2049"/>
      <c r="QS132" s="2049"/>
      <c r="QT132" s="2049"/>
      <c r="QU132" s="2049"/>
      <c r="QV132" s="2049"/>
      <c r="QW132" s="2049"/>
      <c r="QX132" s="2049"/>
      <c r="QY132" s="2049"/>
      <c r="QZ132" s="2049"/>
      <c r="RA132" s="2049"/>
      <c r="RB132" s="2049"/>
      <c r="RC132" s="2049"/>
      <c r="RD132" s="2049"/>
      <c r="RE132" s="2049"/>
      <c r="RF132" s="2049"/>
      <c r="RG132" s="2049"/>
      <c r="RH132" s="2049"/>
      <c r="RI132" s="2049"/>
      <c r="RJ132" s="2049"/>
      <c r="RK132" s="2049"/>
      <c r="RL132" s="2049"/>
      <c r="RM132" s="2049"/>
      <c r="RN132" s="2049"/>
      <c r="RO132" s="2049"/>
      <c r="RP132" s="2049"/>
      <c r="RQ132" s="2049"/>
      <c r="RR132" s="2049"/>
      <c r="RS132" s="2049"/>
      <c r="RT132" s="2049"/>
      <c r="RU132" s="2049"/>
      <c r="RV132" s="2049"/>
      <c r="RW132" s="2049"/>
      <c r="RX132" s="2049"/>
      <c r="RY132" s="2049"/>
      <c r="RZ132" s="2049"/>
      <c r="SA132" s="2049"/>
      <c r="SB132" s="2049"/>
      <c r="SC132" s="2049"/>
      <c r="SD132" s="2049"/>
      <c r="SE132" s="2049"/>
      <c r="SF132" s="2049"/>
      <c r="SG132" s="2049"/>
      <c r="SH132" s="2049"/>
      <c r="SI132" s="2049"/>
      <c r="SJ132" s="2049"/>
      <c r="SK132" s="2049"/>
      <c r="SL132" s="2049"/>
      <c r="SM132" s="2049"/>
      <c r="SN132" s="2049"/>
      <c r="SO132" s="2049"/>
      <c r="SP132" s="2049"/>
      <c r="SQ132" s="2049"/>
      <c r="SR132" s="2049"/>
      <c r="SS132" s="2049"/>
      <c r="ST132" s="2049"/>
      <c r="SU132" s="2049"/>
      <c r="SV132" s="2049"/>
      <c r="SW132" s="2049"/>
      <c r="SX132" s="2049"/>
      <c r="SY132" s="2049"/>
      <c r="SZ132" s="2049"/>
      <c r="TA132" s="2049"/>
      <c r="TB132" s="2049"/>
      <c r="TC132" s="2049"/>
      <c r="TD132" s="2049"/>
      <c r="TE132" s="2049"/>
      <c r="TF132" s="2049"/>
      <c r="TG132" s="2049"/>
      <c r="TH132" s="2049"/>
      <c r="TI132" s="2049"/>
      <c r="TJ132" s="2049"/>
      <c r="TK132" s="2049"/>
      <c r="TL132" s="2049"/>
      <c r="TM132" s="2049"/>
      <c r="TN132" s="2049"/>
      <c r="TO132" s="2049"/>
      <c r="TP132" s="2049"/>
      <c r="TQ132" s="2049"/>
      <c r="TR132" s="2049"/>
      <c r="TS132" s="2049"/>
      <c r="TT132" s="2049"/>
      <c r="TU132" s="2049"/>
      <c r="TV132" s="2049"/>
      <c r="TW132" s="2049"/>
      <c r="TX132" s="2049"/>
      <c r="TY132" s="2049"/>
      <c r="TZ132" s="2049"/>
      <c r="UA132" s="2049"/>
      <c r="UB132" s="2049"/>
      <c r="UC132" s="2049"/>
      <c r="UD132" s="2049"/>
      <c r="UE132" s="2049"/>
      <c r="UF132" s="2049"/>
      <c r="UG132" s="2049"/>
      <c r="UH132" s="2049"/>
      <c r="UI132" s="2049"/>
      <c r="UJ132" s="2049"/>
      <c r="UK132" s="2049"/>
      <c r="UL132" s="2049"/>
      <c r="UM132" s="2049"/>
      <c r="UN132" s="2049"/>
      <c r="UO132" s="2049"/>
      <c r="UP132" s="2049"/>
      <c r="UQ132" s="2049"/>
      <c r="UR132" s="2049"/>
      <c r="US132" s="2049"/>
      <c r="UT132" s="2049"/>
      <c r="UU132" s="2049"/>
      <c r="UV132" s="2049"/>
      <c r="UW132" s="2049"/>
      <c r="UX132" s="2049"/>
      <c r="UY132" s="2049"/>
      <c r="UZ132" s="2049"/>
      <c r="VA132" s="2049"/>
      <c r="VB132" s="2049"/>
      <c r="VC132" s="2049"/>
      <c r="VD132" s="2049"/>
      <c r="VE132" s="2049"/>
      <c r="VF132" s="2049"/>
      <c r="VG132" s="2049"/>
      <c r="VH132" s="2049"/>
      <c r="VI132" s="2049"/>
      <c r="VJ132" s="2049"/>
      <c r="VK132" s="2049"/>
      <c r="VL132" s="2049"/>
      <c r="VM132" s="2049"/>
      <c r="VN132" s="2049"/>
      <c r="VO132" s="2049"/>
      <c r="VP132" s="2049"/>
      <c r="VQ132" s="2049"/>
      <c r="VR132" s="2049"/>
      <c r="VS132" s="2049"/>
      <c r="VT132" s="2049"/>
      <c r="VU132" s="2049"/>
      <c r="VV132" s="2049"/>
      <c r="VW132" s="2049"/>
      <c r="VX132" s="2049"/>
      <c r="VY132" s="2049"/>
      <c r="VZ132" s="2049"/>
      <c r="WA132" s="2049"/>
      <c r="WB132" s="2049"/>
      <c r="WC132" s="2049"/>
      <c r="WD132" s="2049"/>
      <c r="WE132" s="2049"/>
      <c r="WF132" s="2049"/>
      <c r="WG132" s="2049"/>
      <c r="WH132" s="2049"/>
      <c r="WI132" s="2049"/>
      <c r="WJ132" s="2049"/>
      <c r="WK132" s="2049"/>
      <c r="WL132" s="2049"/>
      <c r="WM132" s="2049"/>
      <c r="WN132" s="2049"/>
      <c r="WO132" s="2049"/>
      <c r="WP132" s="2049"/>
      <c r="WQ132" s="2049"/>
      <c r="WR132" s="2049"/>
      <c r="WS132" s="2049"/>
      <c r="WT132" s="2049"/>
      <c r="WU132" s="2049"/>
      <c r="WV132" s="2049"/>
      <c r="WW132" s="2049"/>
      <c r="WX132" s="2049"/>
      <c r="WY132" s="2049"/>
      <c r="WZ132" s="2049"/>
      <c r="XA132" s="2049"/>
      <c r="XB132" s="2049"/>
      <c r="XC132" s="2049"/>
      <c r="XD132" s="2049"/>
      <c r="XE132" s="2049"/>
      <c r="XF132" s="2049"/>
      <c r="XG132" s="2049"/>
      <c r="XH132" s="2049"/>
      <c r="XI132" s="2049"/>
      <c r="XJ132" s="2049"/>
      <c r="XK132" s="2049"/>
      <c r="XL132" s="2049"/>
      <c r="XM132" s="2049"/>
      <c r="XN132" s="2049"/>
      <c r="XO132" s="2049"/>
      <c r="XP132" s="2049"/>
      <c r="XQ132" s="2049"/>
      <c r="XR132" s="2049"/>
      <c r="XS132" s="2049"/>
      <c r="XT132" s="2049"/>
      <c r="XU132" s="2049"/>
      <c r="XV132" s="2049"/>
      <c r="XW132" s="2049"/>
      <c r="XX132" s="2049"/>
      <c r="XY132" s="2049"/>
      <c r="XZ132" s="2049"/>
      <c r="YA132" s="2049"/>
      <c r="YB132" s="2049"/>
      <c r="YC132" s="2049"/>
      <c r="YD132" s="2049"/>
      <c r="YE132" s="2049"/>
      <c r="YF132" s="2049"/>
      <c r="YG132" s="2049"/>
      <c r="YH132" s="2049"/>
      <c r="YI132" s="2049"/>
      <c r="YJ132" s="2049"/>
      <c r="YK132" s="2049"/>
      <c r="YL132" s="2049"/>
      <c r="YM132" s="2049"/>
      <c r="YN132" s="2049"/>
      <c r="YO132" s="2049"/>
      <c r="YP132" s="2049"/>
      <c r="YQ132" s="2049"/>
      <c r="YR132" s="2049"/>
      <c r="YS132" s="2049"/>
      <c r="YT132" s="2049"/>
      <c r="YU132" s="2049"/>
      <c r="YV132" s="2049"/>
      <c r="YW132" s="2049"/>
      <c r="YX132" s="2049"/>
      <c r="YY132" s="2049"/>
      <c r="YZ132" s="2049"/>
      <c r="ZA132" s="2049"/>
      <c r="ZB132" s="2049"/>
      <c r="ZC132" s="2049"/>
      <c r="ZD132" s="2049"/>
      <c r="ZE132" s="2049"/>
      <c r="ZF132" s="2049"/>
      <c r="ZG132" s="2049"/>
      <c r="ZH132" s="2049"/>
      <c r="ZI132" s="2049"/>
      <c r="ZJ132" s="2049"/>
      <c r="ZK132" s="2049"/>
      <c r="ZL132" s="2049"/>
      <c r="ZM132" s="2049"/>
      <c r="ZN132" s="2049"/>
      <c r="ZO132" s="2049"/>
      <c r="ZP132" s="2049"/>
      <c r="ZQ132" s="2049"/>
      <c r="ZR132" s="2049"/>
      <c r="ZS132" s="2049"/>
      <c r="ZT132" s="2049"/>
      <c r="ZU132" s="2049"/>
      <c r="ZV132" s="2049"/>
      <c r="ZW132" s="2049"/>
      <c r="ZX132" s="2049"/>
      <c r="ZY132" s="2049"/>
      <c r="ZZ132" s="2049"/>
      <c r="AAA132" s="2049"/>
      <c r="AAB132" s="2049"/>
      <c r="AAC132" s="2049"/>
      <c r="AAD132" s="2049"/>
      <c r="AAE132" s="2049"/>
      <c r="AAF132" s="2049"/>
      <c r="AAG132" s="2049"/>
      <c r="AAH132" s="2049"/>
      <c r="AAI132" s="2049"/>
      <c r="AAJ132" s="2049"/>
      <c r="AAK132" s="2049"/>
      <c r="AAL132" s="2049"/>
      <c r="AAM132" s="2049"/>
      <c r="AAN132" s="2049"/>
      <c r="AAO132" s="2049"/>
      <c r="AAP132" s="2049"/>
      <c r="AAQ132" s="2049"/>
      <c r="AAR132" s="2049"/>
      <c r="AAS132" s="2049"/>
      <c r="AAT132" s="2049"/>
      <c r="AAU132" s="2049"/>
      <c r="AAV132" s="2049"/>
      <c r="AAW132" s="2049"/>
      <c r="AAX132" s="2049"/>
      <c r="AAY132" s="2049"/>
      <c r="AAZ132" s="2049"/>
      <c r="ABA132" s="2049"/>
      <c r="ABB132" s="2049"/>
      <c r="ABC132" s="2049"/>
      <c r="ABD132" s="2049"/>
      <c r="ABE132" s="2049"/>
      <c r="ABF132" s="2049"/>
      <c r="ABG132" s="2049"/>
      <c r="ABH132" s="2049"/>
      <c r="ABI132" s="2049"/>
      <c r="ABJ132" s="2049"/>
      <c r="ABK132" s="2049"/>
      <c r="ABL132" s="2049"/>
      <c r="ABM132" s="2049"/>
      <c r="ABN132" s="2049"/>
      <c r="ABO132" s="2049"/>
      <c r="ABP132" s="2049"/>
      <c r="ABQ132" s="2049"/>
      <c r="ABR132" s="2049"/>
      <c r="ABS132" s="2049"/>
      <c r="ABT132" s="2049"/>
      <c r="ABU132" s="2049"/>
      <c r="ABV132" s="2049"/>
      <c r="ABW132" s="2049"/>
      <c r="ABX132" s="2049"/>
      <c r="ABY132" s="2049"/>
      <c r="ABZ132" s="2049"/>
      <c r="ACA132" s="2049"/>
      <c r="ACB132" s="2049"/>
      <c r="ACC132" s="2049"/>
      <c r="ACD132" s="2049"/>
      <c r="ACE132" s="2049"/>
      <c r="ACF132" s="2049"/>
      <c r="ACG132" s="2049"/>
      <c r="ACH132" s="2049"/>
      <c r="ACI132" s="2049"/>
      <c r="ACJ132" s="2049"/>
      <c r="ACK132" s="2049"/>
      <c r="ACL132" s="2049"/>
      <c r="ACM132" s="2049"/>
      <c r="ACN132" s="2049"/>
      <c r="ACO132" s="2049"/>
      <c r="ACP132" s="2049"/>
      <c r="ACQ132" s="2049"/>
      <c r="ACR132" s="2049"/>
      <c r="ACS132" s="2049"/>
      <c r="ACT132" s="2049"/>
      <c r="ACU132" s="2049"/>
      <c r="ACV132" s="2049"/>
      <c r="ACW132" s="2049"/>
      <c r="ACX132" s="2049"/>
      <c r="ACY132" s="2049"/>
      <c r="ACZ132" s="2049"/>
      <c r="ADA132" s="2049"/>
      <c r="ADB132" s="2049"/>
      <c r="ADC132" s="2049"/>
      <c r="ADD132" s="2049"/>
      <c r="ADE132" s="2049"/>
      <c r="ADF132" s="2049"/>
      <c r="ADG132" s="2049"/>
      <c r="ADH132" s="2049"/>
      <c r="ADI132" s="2049"/>
      <c r="ADJ132" s="2049"/>
      <c r="ADK132" s="2049"/>
      <c r="ADL132" s="2049"/>
      <c r="ADM132" s="2049"/>
      <c r="ADN132" s="2049"/>
      <c r="ADO132" s="2049"/>
      <c r="ADP132" s="2049"/>
      <c r="ADQ132" s="2049"/>
      <c r="ADR132" s="2049"/>
      <c r="ADS132" s="2049"/>
      <c r="ADT132" s="2049"/>
      <c r="ADU132" s="2049"/>
      <c r="ADV132" s="2049"/>
      <c r="ADW132" s="2049"/>
      <c r="ADX132" s="2049"/>
      <c r="ADY132" s="2049"/>
      <c r="ADZ132" s="2049"/>
      <c r="AEA132" s="2049"/>
      <c r="AEB132" s="2049"/>
      <c r="AEC132" s="2049"/>
      <c r="AED132" s="2049"/>
      <c r="AEE132" s="2049"/>
      <c r="AEF132" s="2049"/>
      <c r="AEG132" s="2049"/>
      <c r="AEH132" s="2049"/>
      <c r="AEI132" s="2049"/>
      <c r="AEJ132" s="2049"/>
      <c r="AEK132" s="2049"/>
      <c r="AEL132" s="2049"/>
      <c r="AEM132" s="2049"/>
      <c r="AEN132" s="2049"/>
      <c r="AEO132" s="2049"/>
      <c r="AEP132" s="2049"/>
      <c r="AEQ132" s="2049"/>
      <c r="AER132" s="2049"/>
      <c r="AES132" s="2049"/>
      <c r="AET132" s="2049"/>
      <c r="AEU132" s="2049"/>
      <c r="AEV132" s="2049"/>
      <c r="AEW132" s="2049"/>
      <c r="AEX132" s="2049"/>
      <c r="AEY132" s="2049"/>
      <c r="AEZ132" s="2049"/>
      <c r="AFA132" s="2049"/>
      <c r="AFB132" s="2049"/>
      <c r="AFC132" s="2049"/>
      <c r="AFD132" s="2049"/>
      <c r="AFE132" s="2049"/>
      <c r="AFF132" s="2049"/>
      <c r="AFG132" s="2049"/>
      <c r="AFH132" s="2049"/>
      <c r="AFI132" s="2049"/>
      <c r="AFJ132" s="2049"/>
      <c r="AFK132" s="2049"/>
      <c r="AFL132" s="2049"/>
      <c r="AFM132" s="2049"/>
      <c r="AFN132" s="2049"/>
      <c r="AFO132" s="2049"/>
      <c r="AFP132" s="2049"/>
      <c r="AFQ132" s="2049"/>
      <c r="AFR132" s="2049"/>
      <c r="AFS132" s="2049"/>
      <c r="AFT132" s="2049"/>
      <c r="AFU132" s="2049"/>
      <c r="AFV132" s="2049"/>
      <c r="AFW132" s="2049"/>
      <c r="AFX132" s="2049"/>
      <c r="AFY132" s="2049"/>
      <c r="AFZ132" s="2049"/>
      <c r="AGA132" s="2049"/>
      <c r="AGB132" s="2049"/>
      <c r="AGC132" s="2049"/>
      <c r="AGD132" s="2049"/>
      <c r="AGE132" s="2049"/>
      <c r="AGF132" s="2049"/>
      <c r="AGG132" s="2049"/>
      <c r="AGH132" s="2049"/>
      <c r="AGI132" s="2049"/>
      <c r="AGJ132" s="2049"/>
      <c r="AGK132" s="2049"/>
      <c r="AGL132" s="2049"/>
      <c r="AGM132" s="2049"/>
      <c r="AGN132" s="2049"/>
      <c r="AGO132" s="2049"/>
      <c r="AGP132" s="2049"/>
      <c r="AGQ132" s="2049"/>
      <c r="AGR132" s="2049"/>
      <c r="AGS132" s="2049"/>
      <c r="AGT132" s="2049"/>
      <c r="AGU132" s="2049"/>
      <c r="AGV132" s="2049"/>
      <c r="AGW132" s="2049"/>
      <c r="AGX132" s="2049"/>
      <c r="AGY132" s="2049"/>
      <c r="AGZ132" s="2049"/>
      <c r="AHA132" s="2049"/>
      <c r="AHB132" s="2049"/>
      <c r="AHC132" s="2049"/>
      <c r="AHD132" s="2049"/>
      <c r="AHE132" s="2049"/>
      <c r="AHF132" s="2049"/>
      <c r="AHG132" s="2049"/>
      <c r="AHH132" s="2049"/>
      <c r="AHI132" s="2049"/>
      <c r="AHJ132" s="2049"/>
      <c r="AHK132" s="2049"/>
      <c r="AHL132" s="2049"/>
      <c r="AHM132" s="2049"/>
      <c r="AHN132" s="2049"/>
      <c r="AHO132" s="2049"/>
      <c r="AHP132" s="2049"/>
      <c r="AHQ132" s="2049"/>
      <c r="AHR132" s="2049"/>
      <c r="AHS132" s="2049"/>
      <c r="AHT132" s="2049"/>
      <c r="AHU132" s="2049"/>
      <c r="AHV132" s="2049"/>
      <c r="AHW132" s="2049"/>
      <c r="AHX132" s="2049"/>
      <c r="AHY132" s="2049"/>
      <c r="AHZ132" s="2049"/>
      <c r="AIA132" s="2049"/>
      <c r="AIB132" s="2049"/>
      <c r="AIC132" s="2049"/>
      <c r="AID132" s="2049"/>
      <c r="AIE132" s="2049"/>
      <c r="AIF132" s="2049"/>
      <c r="AIG132" s="2049"/>
      <c r="AIH132" s="2049"/>
      <c r="AII132" s="2049"/>
      <c r="AIJ132" s="2049"/>
      <c r="AIK132" s="2049"/>
      <c r="AIL132" s="2049"/>
      <c r="AIM132" s="2049"/>
      <c r="AIN132" s="2049"/>
      <c r="AIO132" s="2049"/>
      <c r="AIP132" s="2049"/>
      <c r="AIQ132" s="2049"/>
      <c r="AIR132" s="2049"/>
      <c r="AIS132" s="2049"/>
      <c r="AIT132" s="2049"/>
      <c r="AIU132" s="2049"/>
      <c r="AIV132" s="2049"/>
      <c r="AIW132" s="2049"/>
      <c r="AIX132" s="2049"/>
      <c r="AIY132" s="2049"/>
      <c r="AIZ132" s="2049"/>
      <c r="AJA132" s="2049"/>
      <c r="AJB132" s="2049"/>
      <c r="AJC132" s="2049"/>
      <c r="AJD132" s="2049"/>
      <c r="AJE132" s="2049"/>
      <c r="AJF132" s="2049"/>
      <c r="AJG132" s="2049"/>
      <c r="AJH132" s="2049"/>
      <c r="AJI132" s="2049"/>
      <c r="AJJ132" s="2049"/>
      <c r="AJK132" s="2049"/>
      <c r="AJL132" s="2049"/>
      <c r="AJM132" s="2049"/>
      <c r="AJN132" s="2049"/>
      <c r="AJO132" s="2049"/>
      <c r="AJP132" s="2049"/>
      <c r="AJQ132" s="2049"/>
      <c r="AJR132" s="2049"/>
      <c r="AJS132" s="2049"/>
      <c r="AJT132" s="2049"/>
      <c r="AJU132" s="2049"/>
      <c r="AJV132" s="2049"/>
      <c r="AJW132" s="2049"/>
      <c r="AJX132" s="2049"/>
      <c r="AJY132" s="2049"/>
      <c r="AJZ132" s="2049"/>
      <c r="AKA132" s="2049"/>
      <c r="AKB132" s="2049"/>
      <c r="AKC132" s="2049"/>
      <c r="AKD132" s="2049"/>
      <c r="AKE132" s="2049"/>
      <c r="AKF132" s="2049"/>
      <c r="AKG132" s="2049"/>
      <c r="AKH132" s="2049"/>
      <c r="AKI132" s="2049"/>
      <c r="AKJ132" s="2049"/>
      <c r="AKK132" s="2049"/>
      <c r="AKL132" s="2049"/>
      <c r="AKM132" s="2049"/>
      <c r="AKN132" s="2049"/>
      <c r="AKO132" s="2049"/>
      <c r="AKP132" s="2049"/>
      <c r="AKQ132" s="2049"/>
      <c r="AKR132" s="2049"/>
      <c r="AKS132" s="2049"/>
      <c r="AKT132" s="2049"/>
      <c r="AKU132" s="2049"/>
      <c r="AKV132" s="2049"/>
      <c r="AKW132" s="2049"/>
      <c r="AKX132" s="2049"/>
      <c r="AKY132" s="2049"/>
      <c r="AKZ132" s="2049"/>
      <c r="ALA132" s="2049"/>
      <c r="ALB132" s="2049"/>
      <c r="ALC132" s="2049"/>
      <c r="ALD132" s="2049"/>
      <c r="ALE132" s="2049"/>
      <c r="ALF132" s="2049"/>
      <c r="ALG132" s="2049"/>
      <c r="ALH132" s="2049"/>
      <c r="ALI132" s="2049"/>
      <c r="ALJ132" s="2049"/>
      <c r="ALK132" s="2049"/>
      <c r="ALL132" s="2049"/>
      <c r="ALM132" s="2049"/>
      <c r="ALN132" s="2049"/>
      <c r="ALO132" s="2049"/>
      <c r="ALP132" s="2049"/>
      <c r="ALQ132" s="2049"/>
      <c r="ALR132" s="2049"/>
      <c r="ALS132" s="2049"/>
      <c r="ALT132" s="2049"/>
      <c r="ALU132" s="2049"/>
      <c r="ALV132" s="2049"/>
      <c r="ALW132" s="2049"/>
      <c r="ALX132" s="2049"/>
      <c r="ALY132" s="2049"/>
      <c r="ALZ132" s="2049"/>
      <c r="AMA132" s="2049"/>
      <c r="AMB132" s="2049"/>
      <c r="AMC132" s="2049"/>
      <c r="AMD132" s="2049"/>
      <c r="AME132" s="2049"/>
      <c r="AMF132" s="2049"/>
      <c r="AMG132" s="2049"/>
      <c r="AMH132" s="2049"/>
      <c r="AMI132" s="2049"/>
      <c r="AMJ132" s="2049"/>
      <c r="AMK132" s="2049"/>
      <c r="AML132" s="2049"/>
      <c r="AMM132" s="2049"/>
      <c r="AMN132" s="2049"/>
      <c r="AMO132" s="2049"/>
      <c r="AMP132" s="2049"/>
      <c r="AMQ132" s="2049"/>
      <c r="AMR132" s="2049"/>
      <c r="AMS132" s="2049"/>
      <c r="AMT132" s="2049"/>
      <c r="AMU132" s="2049"/>
      <c r="AMV132" s="2049"/>
      <c r="AMW132" s="2049"/>
      <c r="AMX132" s="2049"/>
      <c r="AMY132" s="2049"/>
      <c r="AMZ132" s="2049"/>
      <c r="ANA132" s="2049"/>
      <c r="ANB132" s="2049"/>
      <c r="ANC132" s="2049"/>
      <c r="AND132" s="2049"/>
      <c r="ANE132" s="2049"/>
      <c r="ANF132" s="2049"/>
      <c r="ANG132" s="2049"/>
      <c r="ANH132" s="2049"/>
      <c r="ANI132" s="2049"/>
      <c r="ANJ132" s="2049"/>
      <c r="ANK132" s="2049"/>
      <c r="ANL132" s="2049"/>
      <c r="ANM132" s="2049"/>
      <c r="ANN132" s="2049"/>
      <c r="ANO132" s="2049"/>
      <c r="ANP132" s="2049"/>
      <c r="ANQ132" s="2049"/>
      <c r="ANR132" s="2049"/>
      <c r="ANS132" s="2049"/>
      <c r="ANT132" s="2049"/>
      <c r="ANU132" s="2049"/>
      <c r="ANV132" s="2049"/>
      <c r="ANW132" s="2049"/>
      <c r="ANX132" s="2049"/>
      <c r="ANY132" s="2049"/>
      <c r="ANZ132" s="2049"/>
      <c r="AOA132" s="2049"/>
      <c r="AOB132" s="2049"/>
      <c r="AOC132" s="2049"/>
      <c r="AOD132" s="2049"/>
      <c r="AOE132" s="2049"/>
      <c r="AOF132" s="2049"/>
      <c r="AOG132" s="2049"/>
      <c r="AOH132" s="2049"/>
      <c r="AOI132" s="2049"/>
      <c r="AOJ132" s="2049"/>
      <c r="AOK132" s="2049"/>
      <c r="AOL132" s="2049"/>
      <c r="AOM132" s="2049"/>
      <c r="AON132" s="2049"/>
      <c r="AOO132" s="2049"/>
      <c r="AOP132" s="2049"/>
      <c r="AOQ132" s="2049"/>
      <c r="AOR132" s="2049"/>
      <c r="AOS132" s="2049"/>
      <c r="AOT132" s="2049"/>
      <c r="AOU132" s="2049"/>
      <c r="AOV132" s="2049"/>
      <c r="AOW132" s="2049"/>
      <c r="AOX132" s="2049"/>
      <c r="AOY132" s="2049"/>
      <c r="AOZ132" s="2049"/>
      <c r="APA132" s="2049"/>
      <c r="APB132" s="2049"/>
      <c r="APC132" s="2049"/>
      <c r="APD132" s="2049"/>
      <c r="APE132" s="2049"/>
      <c r="APF132" s="2049"/>
      <c r="APG132" s="2049"/>
      <c r="APH132" s="2049"/>
      <c r="API132" s="2049"/>
      <c r="APJ132" s="2049"/>
      <c r="APK132" s="2049"/>
      <c r="APL132" s="2049"/>
      <c r="APM132" s="2049"/>
      <c r="APN132" s="2049"/>
      <c r="APO132" s="2049"/>
      <c r="APP132" s="2049"/>
      <c r="APQ132" s="2049"/>
      <c r="APR132" s="2049"/>
      <c r="APS132" s="2049"/>
      <c r="APT132" s="2049"/>
      <c r="APU132" s="2049"/>
      <c r="APV132" s="2049"/>
      <c r="APW132" s="2049"/>
      <c r="APX132" s="2049"/>
      <c r="APY132" s="2049"/>
      <c r="APZ132" s="2049"/>
      <c r="AQA132" s="2049"/>
      <c r="AQB132" s="2049"/>
      <c r="AQC132" s="2049"/>
      <c r="AQD132" s="2049"/>
      <c r="AQE132" s="2049"/>
      <c r="AQF132" s="2049"/>
      <c r="AQG132" s="2049"/>
      <c r="AQH132" s="2049"/>
      <c r="AQI132" s="2049"/>
      <c r="AQJ132" s="2049"/>
      <c r="AQK132" s="2049"/>
      <c r="AQL132" s="2049"/>
      <c r="AQM132" s="2049"/>
      <c r="AQN132" s="2049"/>
      <c r="AQO132" s="2049"/>
      <c r="AQP132" s="2049"/>
      <c r="AQQ132" s="2049"/>
      <c r="AQR132" s="2049"/>
      <c r="AQS132" s="2049"/>
      <c r="AQT132" s="2049"/>
      <c r="AQU132" s="2049"/>
      <c r="AQV132" s="2049"/>
      <c r="AQW132" s="2049"/>
      <c r="AQX132" s="2049"/>
      <c r="AQY132" s="2049"/>
      <c r="AQZ132" s="2049"/>
      <c r="ARA132" s="2049"/>
      <c r="ARB132" s="2049"/>
      <c r="ARC132" s="2049"/>
      <c r="ARD132" s="2049"/>
      <c r="ARE132" s="2049"/>
      <c r="ARF132" s="2049"/>
      <c r="ARG132" s="2049"/>
      <c r="ARH132" s="2049"/>
      <c r="ARI132" s="2049"/>
      <c r="ARJ132" s="2049"/>
      <c r="ARK132" s="2049"/>
      <c r="ARL132" s="2049"/>
      <c r="ARM132" s="2049"/>
      <c r="ARN132" s="2049"/>
      <c r="ARO132" s="2049"/>
      <c r="ARP132" s="2049"/>
      <c r="ARQ132" s="2049"/>
      <c r="ARR132" s="2049"/>
      <c r="ARS132" s="2049"/>
      <c r="ART132" s="2049"/>
      <c r="ARU132" s="2049"/>
      <c r="ARV132" s="2049"/>
      <c r="ARW132" s="2049"/>
      <c r="ARX132" s="2049"/>
      <c r="ARY132" s="2049"/>
      <c r="ARZ132" s="2049"/>
      <c r="ASA132" s="2049"/>
      <c r="ASB132" s="2049"/>
      <c r="ASC132" s="2049"/>
      <c r="ASD132" s="2049"/>
      <c r="ASE132" s="2049"/>
      <c r="ASF132" s="2049"/>
      <c r="ASG132" s="2049"/>
      <c r="ASH132" s="2049"/>
      <c r="ASI132" s="2049"/>
      <c r="ASJ132" s="2049"/>
      <c r="ASK132" s="2049"/>
      <c r="ASL132" s="2049"/>
      <c r="ASM132" s="2049"/>
      <c r="ASN132" s="2049"/>
      <c r="ASO132" s="2049"/>
      <c r="ASP132" s="2049"/>
      <c r="ASQ132" s="2049"/>
      <c r="ASR132" s="2049"/>
      <c r="ASS132" s="2049"/>
      <c r="AST132" s="2049"/>
      <c r="ASU132" s="2049"/>
      <c r="ASV132" s="2049"/>
      <c r="ASW132" s="2049"/>
      <c r="ASX132" s="2049"/>
      <c r="ASY132" s="2049"/>
      <c r="ASZ132" s="2049"/>
      <c r="ATA132" s="2049"/>
      <c r="ATB132" s="2049"/>
      <c r="ATC132" s="2049"/>
      <c r="ATD132" s="2049"/>
      <c r="ATE132" s="2049"/>
      <c r="ATF132" s="2049"/>
      <c r="ATG132" s="2049"/>
      <c r="ATH132" s="2049"/>
      <c r="ATI132" s="2049"/>
      <c r="ATJ132" s="2049"/>
      <c r="ATK132" s="2049"/>
      <c r="ATL132" s="2049"/>
      <c r="ATM132" s="2049"/>
      <c r="ATN132" s="2049"/>
      <c r="ATO132" s="2049"/>
      <c r="ATP132" s="2049"/>
      <c r="ATQ132" s="2049"/>
      <c r="ATR132" s="2049"/>
      <c r="ATS132" s="2049"/>
      <c r="ATT132" s="2049"/>
      <c r="ATU132" s="2049"/>
      <c r="ATV132" s="2049"/>
      <c r="ATW132" s="2049"/>
      <c r="ATX132" s="2049"/>
      <c r="ATY132" s="2049"/>
      <c r="ATZ132" s="2049"/>
      <c r="AUA132" s="2049"/>
      <c r="AUB132" s="2049"/>
      <c r="AUC132" s="2049"/>
      <c r="AUD132" s="2049"/>
      <c r="AUE132" s="2049"/>
      <c r="AUF132" s="2049"/>
      <c r="AUG132" s="2049"/>
      <c r="AUH132" s="2049"/>
      <c r="AUI132" s="2049"/>
      <c r="AUJ132" s="2049"/>
      <c r="AUK132" s="2049"/>
      <c r="AUL132" s="2049"/>
      <c r="AUM132" s="2049"/>
      <c r="AUN132" s="2049"/>
      <c r="AUO132" s="2049"/>
      <c r="AUP132" s="2049"/>
      <c r="AUQ132" s="2049"/>
      <c r="AUR132" s="2049"/>
      <c r="AUS132" s="2049"/>
      <c r="AUT132" s="2049"/>
      <c r="AUU132" s="2049"/>
      <c r="AUV132" s="2049"/>
      <c r="AUW132" s="2049"/>
      <c r="AUX132" s="2049"/>
      <c r="AUY132" s="2049"/>
      <c r="AUZ132" s="2049"/>
      <c r="AVA132" s="2049"/>
      <c r="AVB132" s="2049"/>
      <c r="AVC132" s="2049"/>
      <c r="AVD132" s="2049"/>
      <c r="AVE132" s="2049"/>
      <c r="AVF132" s="2049"/>
      <c r="AVG132" s="2049"/>
      <c r="AVH132" s="2049"/>
      <c r="AVI132" s="2049"/>
      <c r="AVJ132" s="2049"/>
      <c r="AVK132" s="2049"/>
      <c r="AVL132" s="2049"/>
      <c r="AVM132" s="2049"/>
      <c r="AVN132" s="2049"/>
      <c r="AVO132" s="2049"/>
      <c r="AVP132" s="2049"/>
      <c r="AVQ132" s="2049"/>
      <c r="AVR132" s="2049"/>
      <c r="AVS132" s="2049"/>
      <c r="AVT132" s="2049"/>
      <c r="AVU132" s="2049"/>
      <c r="AVV132" s="2049"/>
      <c r="AVW132" s="2049"/>
      <c r="AVX132" s="2049"/>
      <c r="AVY132" s="2049"/>
      <c r="AVZ132" s="2049"/>
      <c r="AWA132" s="2049"/>
      <c r="AWB132" s="2049"/>
      <c r="AWC132" s="2049"/>
      <c r="AWD132" s="2049"/>
      <c r="AWE132" s="2049"/>
      <c r="AWF132" s="2049"/>
      <c r="AWG132" s="2049"/>
      <c r="AWH132" s="2049"/>
      <c r="AWI132" s="2049"/>
      <c r="AWJ132" s="2049"/>
      <c r="AWK132" s="2049"/>
      <c r="AWL132" s="2049"/>
      <c r="AWM132" s="2049"/>
      <c r="AWN132" s="2049"/>
      <c r="AWO132" s="2049"/>
      <c r="AWP132" s="2049"/>
      <c r="AWQ132" s="2049"/>
      <c r="AWR132" s="2049"/>
      <c r="AWS132" s="2049"/>
      <c r="AWT132" s="2049"/>
      <c r="AWU132" s="2049"/>
      <c r="AWV132" s="2049"/>
      <c r="AWW132" s="2049"/>
      <c r="AWX132" s="2049"/>
      <c r="AWY132" s="2049"/>
      <c r="AWZ132" s="2049"/>
      <c r="AXA132" s="2049"/>
      <c r="AXB132" s="2049"/>
      <c r="AXC132" s="2049"/>
      <c r="AXD132" s="2049"/>
      <c r="AXE132" s="2049"/>
      <c r="AXF132" s="2049"/>
      <c r="AXG132" s="2049"/>
      <c r="AXH132" s="2049"/>
      <c r="AXI132" s="2049"/>
      <c r="AXJ132" s="2049"/>
      <c r="AXK132" s="2049"/>
      <c r="AXL132" s="2049"/>
      <c r="AXM132" s="2049"/>
      <c r="AXN132" s="2049"/>
      <c r="AXO132" s="2049"/>
      <c r="AXP132" s="2049"/>
      <c r="AXQ132" s="2049"/>
      <c r="AXR132" s="2049"/>
      <c r="AXS132" s="2049"/>
      <c r="AXT132" s="2049"/>
      <c r="AXU132" s="2049"/>
      <c r="AXV132" s="2049"/>
      <c r="AXW132" s="2049"/>
      <c r="AXX132" s="2049"/>
      <c r="AXY132" s="2049"/>
      <c r="AXZ132" s="2049"/>
      <c r="AYA132" s="2049"/>
      <c r="AYB132" s="2049"/>
      <c r="AYC132" s="2049"/>
      <c r="AYD132" s="2049"/>
      <c r="AYE132" s="2049"/>
      <c r="AYF132" s="2049"/>
      <c r="AYG132" s="2049"/>
      <c r="AYH132" s="2049"/>
      <c r="AYI132" s="2049"/>
      <c r="AYJ132" s="2049"/>
      <c r="AYK132" s="2049"/>
      <c r="AYL132" s="2049"/>
      <c r="AYM132" s="2049"/>
      <c r="AYN132" s="2049"/>
      <c r="AYO132" s="2049"/>
      <c r="AYP132" s="2049"/>
      <c r="AYQ132" s="2049"/>
      <c r="AYR132" s="2049"/>
      <c r="AYS132" s="2049"/>
      <c r="AYT132" s="2049"/>
      <c r="AYU132" s="2049"/>
      <c r="AYV132" s="2049"/>
      <c r="AYW132" s="2049"/>
      <c r="AYX132" s="2049"/>
      <c r="AYY132" s="2049"/>
      <c r="AYZ132" s="2049"/>
      <c r="AZA132" s="2049"/>
      <c r="AZB132" s="2049"/>
      <c r="AZC132" s="2049"/>
      <c r="AZD132" s="2049"/>
      <c r="AZE132" s="2049"/>
      <c r="AZF132" s="2049"/>
      <c r="AZG132" s="2049"/>
      <c r="AZH132" s="2049"/>
      <c r="AZI132" s="2049"/>
      <c r="AZJ132" s="2049"/>
      <c r="AZK132" s="2049"/>
      <c r="AZL132" s="2049"/>
      <c r="AZM132" s="2049"/>
      <c r="AZN132" s="2049"/>
      <c r="AZO132" s="2049"/>
      <c r="AZP132" s="2049"/>
      <c r="AZQ132" s="2049"/>
      <c r="AZR132" s="2049"/>
      <c r="AZS132" s="2049"/>
      <c r="AZT132" s="2049"/>
      <c r="AZU132" s="2049"/>
      <c r="AZV132" s="2049"/>
      <c r="AZW132" s="2049"/>
      <c r="AZX132" s="2049"/>
      <c r="AZY132" s="2049"/>
      <c r="AZZ132" s="2049"/>
      <c r="BAA132" s="2049"/>
      <c r="BAB132" s="2049"/>
      <c r="BAC132" s="2049"/>
      <c r="BAD132" s="2049"/>
      <c r="BAE132" s="2049"/>
      <c r="BAF132" s="2049"/>
      <c r="BAG132" s="2049"/>
      <c r="BAH132" s="2049"/>
      <c r="BAI132" s="2049"/>
      <c r="BAJ132" s="2049"/>
      <c r="BAK132" s="2049"/>
      <c r="BAL132" s="2049"/>
      <c r="BAM132" s="2049"/>
      <c r="BAN132" s="2049"/>
      <c r="BAO132" s="2049"/>
      <c r="BAP132" s="2049"/>
      <c r="BAQ132" s="2049"/>
      <c r="BAR132" s="2049"/>
      <c r="BAS132" s="2049"/>
      <c r="BAT132" s="2049"/>
      <c r="BAU132" s="2049"/>
      <c r="BAV132" s="2049"/>
      <c r="BAW132" s="2049"/>
      <c r="BAX132" s="2049"/>
      <c r="BAY132" s="2049"/>
      <c r="BAZ132" s="2049"/>
      <c r="BBA132" s="2049"/>
      <c r="BBB132" s="2049"/>
      <c r="BBC132" s="2049"/>
      <c r="BBD132" s="2049"/>
      <c r="BBE132" s="2049"/>
      <c r="BBF132" s="2049"/>
      <c r="BBG132" s="2049"/>
      <c r="BBH132" s="2049"/>
      <c r="BBI132" s="2049"/>
      <c r="BBJ132" s="2049"/>
      <c r="BBK132" s="2049"/>
      <c r="BBL132" s="2049"/>
      <c r="BBM132" s="2049"/>
      <c r="BBN132" s="2049"/>
      <c r="BBO132" s="2049"/>
      <c r="BBP132" s="2049"/>
      <c r="BBQ132" s="2049"/>
      <c r="BBR132" s="2049"/>
      <c r="BBS132" s="2049"/>
      <c r="BBT132" s="2049"/>
      <c r="BBU132" s="2049"/>
      <c r="BBV132" s="2049"/>
      <c r="BBW132" s="2049"/>
      <c r="BBX132" s="2049"/>
      <c r="BBY132" s="2049"/>
      <c r="BBZ132" s="2049"/>
      <c r="BCA132" s="2049"/>
      <c r="BCB132" s="2049"/>
      <c r="BCC132" s="2049"/>
      <c r="BCD132" s="2049"/>
      <c r="BCE132" s="2049"/>
      <c r="BCF132" s="2049"/>
      <c r="BCG132" s="2049"/>
      <c r="BCH132" s="2049"/>
      <c r="BCI132" s="2049"/>
      <c r="BCJ132" s="2049"/>
      <c r="BCK132" s="2049"/>
      <c r="BCL132" s="2049"/>
      <c r="BCM132" s="2049"/>
      <c r="BCN132" s="2049"/>
      <c r="BCO132" s="2049"/>
      <c r="BCP132" s="2049"/>
      <c r="BCQ132" s="2049"/>
      <c r="BCR132" s="2049"/>
      <c r="BCS132" s="2049"/>
      <c r="BCT132" s="2049"/>
      <c r="BCU132" s="2049"/>
      <c r="BCV132" s="2049"/>
      <c r="BCW132" s="2049"/>
      <c r="BCX132" s="2049"/>
      <c r="BCY132" s="2049"/>
      <c r="BCZ132" s="2049"/>
      <c r="BDA132" s="2049"/>
      <c r="BDB132" s="2049"/>
      <c r="BDC132" s="2049"/>
      <c r="BDD132" s="2049"/>
      <c r="BDE132" s="2049"/>
      <c r="BDF132" s="2049"/>
      <c r="BDG132" s="2049"/>
      <c r="BDH132" s="2049"/>
      <c r="BDI132" s="2049"/>
      <c r="BDJ132" s="2049"/>
      <c r="BDK132" s="2049"/>
      <c r="BDL132" s="2049"/>
      <c r="BDM132" s="2049"/>
      <c r="BDN132" s="2049"/>
      <c r="BDO132" s="2049"/>
      <c r="BDP132" s="2049"/>
      <c r="BDQ132" s="2049"/>
      <c r="BDR132" s="2049"/>
      <c r="BDS132" s="2049"/>
      <c r="BDT132" s="2049"/>
      <c r="BDU132" s="2049"/>
      <c r="BDV132" s="2049"/>
      <c r="BDW132" s="2049"/>
      <c r="BDX132" s="2049"/>
      <c r="BDY132" s="2049"/>
      <c r="BDZ132" s="2049"/>
      <c r="BEA132" s="2049"/>
      <c r="BEB132" s="2049"/>
      <c r="BEC132" s="2049"/>
      <c r="BED132" s="2049"/>
      <c r="BEE132" s="2049"/>
      <c r="BEF132" s="2049"/>
      <c r="BEG132" s="2049"/>
      <c r="BEH132" s="2049"/>
      <c r="BEI132" s="2049"/>
      <c r="BEJ132" s="2049"/>
      <c r="BEK132" s="2049"/>
      <c r="BEL132" s="2049"/>
      <c r="BEM132" s="2049"/>
      <c r="BEN132" s="2049"/>
      <c r="BEO132" s="2049"/>
      <c r="BEP132" s="2049"/>
      <c r="BEQ132" s="2049"/>
      <c r="BER132" s="2049"/>
      <c r="BES132" s="2049"/>
      <c r="BET132" s="2049"/>
      <c r="BEU132" s="2049"/>
      <c r="BEV132" s="2049"/>
      <c r="BEW132" s="2049"/>
      <c r="BEX132" s="2049"/>
      <c r="BEY132" s="2049"/>
      <c r="BEZ132" s="2049"/>
      <c r="BFA132" s="2049"/>
      <c r="BFB132" s="2049"/>
      <c r="BFC132" s="2049"/>
      <c r="BFD132" s="2049"/>
      <c r="BFE132" s="2049"/>
      <c r="BFF132" s="2049"/>
      <c r="BFG132" s="2049"/>
      <c r="BFH132" s="2049"/>
      <c r="BFI132" s="2049"/>
      <c r="BFJ132" s="2049"/>
      <c r="BFK132" s="2049"/>
      <c r="BFL132" s="2049"/>
      <c r="BFM132" s="2049"/>
      <c r="BFN132" s="2049"/>
      <c r="BFO132" s="2049"/>
      <c r="BFP132" s="2049"/>
      <c r="BFQ132" s="2049"/>
      <c r="BFR132" s="2049"/>
      <c r="BFS132" s="2049"/>
      <c r="BFT132" s="2049"/>
      <c r="BFU132" s="2049"/>
      <c r="BFV132" s="2049"/>
      <c r="BFW132" s="2049"/>
      <c r="BFX132" s="2049"/>
      <c r="BFY132" s="2049"/>
      <c r="BFZ132" s="2049"/>
      <c r="BGA132" s="2049"/>
      <c r="BGB132" s="2049"/>
      <c r="BGC132" s="2049"/>
      <c r="BGD132" s="2049"/>
      <c r="BGE132" s="2049"/>
      <c r="BGF132" s="2049"/>
      <c r="BGG132" s="2049"/>
      <c r="BGH132" s="2049"/>
      <c r="BGI132" s="2049"/>
      <c r="BGJ132" s="2049"/>
      <c r="BGK132" s="2049"/>
      <c r="BGL132" s="2049"/>
      <c r="BGM132" s="2049"/>
      <c r="BGN132" s="2049"/>
      <c r="BGO132" s="2049"/>
      <c r="BGP132" s="2049"/>
      <c r="BGQ132" s="2049"/>
      <c r="BGR132" s="2049"/>
      <c r="BGS132" s="2049"/>
      <c r="BGT132" s="2049"/>
      <c r="BGU132" s="2049"/>
      <c r="BGV132" s="2049"/>
      <c r="BGW132" s="2049"/>
      <c r="BGX132" s="2049"/>
      <c r="BGY132" s="2049"/>
      <c r="BGZ132" s="2049"/>
      <c r="BHA132" s="2049"/>
      <c r="BHB132" s="2049"/>
      <c r="BHC132" s="2049"/>
      <c r="BHD132" s="2049"/>
      <c r="BHE132" s="2049"/>
      <c r="BHF132" s="2049"/>
      <c r="BHG132" s="2049"/>
      <c r="BHH132" s="2049"/>
      <c r="BHI132" s="2049"/>
      <c r="BHJ132" s="2049"/>
      <c r="BHK132" s="2049"/>
      <c r="BHL132" s="2049"/>
      <c r="BHM132" s="2049"/>
      <c r="BHN132" s="2049"/>
      <c r="BHO132" s="2049"/>
      <c r="BHP132" s="2049"/>
      <c r="BHQ132" s="2049"/>
      <c r="BHR132" s="2049"/>
      <c r="BHS132" s="2049"/>
      <c r="BHT132" s="2049"/>
      <c r="BHU132" s="2049"/>
      <c r="BHV132" s="2049"/>
      <c r="BHW132" s="2049"/>
      <c r="BHX132" s="2049"/>
      <c r="BHY132" s="2049"/>
      <c r="BHZ132" s="2049"/>
      <c r="BIA132" s="2049"/>
      <c r="BIB132" s="2049"/>
      <c r="BIC132" s="2049"/>
      <c r="BID132" s="2049"/>
      <c r="BIE132" s="2049"/>
      <c r="BIF132" s="2049"/>
      <c r="BIG132" s="2049"/>
      <c r="BIH132" s="2049"/>
      <c r="BII132" s="2049"/>
      <c r="BIJ132" s="2049"/>
      <c r="BIK132" s="2049"/>
      <c r="BIL132" s="2049"/>
      <c r="BIM132" s="2049"/>
      <c r="BIN132" s="2049"/>
      <c r="BIO132" s="2049"/>
      <c r="BIP132" s="2049"/>
      <c r="BIQ132" s="2049"/>
      <c r="BIR132" s="2049"/>
      <c r="BIS132" s="2049"/>
      <c r="BIT132" s="2049"/>
      <c r="BIU132" s="2049"/>
      <c r="BIV132" s="2049"/>
      <c r="BIW132" s="2049"/>
      <c r="BIX132" s="2049"/>
      <c r="BIY132" s="2049"/>
      <c r="BIZ132" s="2049"/>
      <c r="BJA132" s="2049"/>
      <c r="BJB132" s="2049"/>
      <c r="BJC132" s="2049"/>
      <c r="BJD132" s="2049"/>
      <c r="BJE132" s="2049"/>
      <c r="BJF132" s="2049"/>
      <c r="BJG132" s="2049"/>
      <c r="BJH132" s="2049"/>
      <c r="BJI132" s="2049"/>
      <c r="BJJ132" s="2049"/>
      <c r="BJK132" s="2049"/>
      <c r="BJL132" s="2049"/>
      <c r="BJM132" s="2049"/>
      <c r="BJN132" s="2049"/>
      <c r="BJO132" s="2049"/>
      <c r="BJP132" s="2049"/>
      <c r="BJQ132" s="2049"/>
      <c r="BJR132" s="2049"/>
      <c r="BJS132" s="2049"/>
      <c r="BJT132" s="2049"/>
      <c r="BJU132" s="2049"/>
      <c r="BJV132" s="2049"/>
      <c r="BJW132" s="2049"/>
      <c r="BJX132" s="2049"/>
      <c r="BJY132" s="2049"/>
      <c r="BJZ132" s="2049"/>
      <c r="BKA132" s="2049"/>
      <c r="BKB132" s="2049"/>
      <c r="BKC132" s="2049"/>
      <c r="BKD132" s="2049"/>
      <c r="BKE132" s="2049"/>
      <c r="BKF132" s="2049"/>
      <c r="BKG132" s="2049"/>
      <c r="BKH132" s="2049"/>
      <c r="BKI132" s="2049"/>
      <c r="BKJ132" s="2049"/>
      <c r="BKK132" s="2049"/>
      <c r="BKL132" s="2049"/>
      <c r="BKM132" s="2049"/>
      <c r="BKN132" s="2049"/>
      <c r="BKO132" s="2049"/>
      <c r="BKP132" s="2049"/>
      <c r="BKQ132" s="2049"/>
      <c r="BKR132" s="2049"/>
      <c r="BKS132" s="2049"/>
      <c r="BKT132" s="2049"/>
      <c r="BKU132" s="2049"/>
      <c r="BKV132" s="2049"/>
      <c r="BKW132" s="2049"/>
      <c r="BKX132" s="2049"/>
      <c r="BKY132" s="2049"/>
      <c r="BKZ132" s="2049"/>
      <c r="BLA132" s="2049"/>
      <c r="BLB132" s="2049"/>
      <c r="BLC132" s="2049"/>
      <c r="BLD132" s="2049"/>
      <c r="BLE132" s="2049"/>
      <c r="BLF132" s="2049"/>
      <c r="BLG132" s="2049"/>
      <c r="BLH132" s="2049"/>
      <c r="BLI132" s="2049"/>
      <c r="BLJ132" s="2049"/>
      <c r="BLK132" s="2049"/>
      <c r="BLL132" s="2049"/>
      <c r="BLM132" s="2049"/>
      <c r="BLN132" s="2049"/>
      <c r="BLO132" s="2049"/>
      <c r="BLP132" s="2049"/>
      <c r="BLQ132" s="2049"/>
      <c r="BLR132" s="2049"/>
      <c r="BLS132" s="2049"/>
      <c r="BLT132" s="2049"/>
      <c r="BLU132" s="2049"/>
      <c r="BLV132" s="2049"/>
      <c r="BLW132" s="2049"/>
      <c r="BLX132" s="2049"/>
      <c r="BLY132" s="2049"/>
      <c r="BLZ132" s="2049"/>
      <c r="BMA132" s="2049"/>
      <c r="BMB132" s="2049"/>
      <c r="BMC132" s="2049"/>
      <c r="BMD132" s="2049"/>
      <c r="BME132" s="2049"/>
      <c r="BMF132" s="2049"/>
      <c r="BMG132" s="2049"/>
      <c r="BMH132" s="2049"/>
      <c r="BMI132" s="2049"/>
      <c r="BMJ132" s="2049"/>
      <c r="BMK132" s="2049"/>
      <c r="BML132" s="2049"/>
      <c r="BMM132" s="2049"/>
      <c r="BMN132" s="2049"/>
      <c r="BMO132" s="2049"/>
      <c r="BMP132" s="2049"/>
      <c r="BMQ132" s="2049"/>
      <c r="BMR132" s="2049"/>
      <c r="BMS132" s="2049"/>
      <c r="BMT132" s="2049"/>
      <c r="BMU132" s="2049"/>
      <c r="BMV132" s="2049"/>
      <c r="BMW132" s="2049"/>
      <c r="BMX132" s="2049"/>
      <c r="BMY132" s="2049"/>
      <c r="BMZ132" s="2049"/>
      <c r="BNA132" s="2049"/>
      <c r="BNB132" s="2049"/>
      <c r="BNC132" s="2049"/>
      <c r="BND132" s="2049"/>
      <c r="BNE132" s="2049"/>
      <c r="BNF132" s="2049"/>
      <c r="BNG132" s="2049"/>
      <c r="BNH132" s="2049"/>
      <c r="BNI132" s="2049"/>
      <c r="BNJ132" s="2049"/>
      <c r="BNK132" s="2049"/>
      <c r="BNL132" s="2049"/>
      <c r="BNM132" s="2049"/>
      <c r="BNN132" s="2049"/>
      <c r="BNO132" s="2049"/>
      <c r="BNP132" s="2049"/>
      <c r="BNQ132" s="2049"/>
      <c r="BNR132" s="2049"/>
      <c r="BNS132" s="2049"/>
      <c r="BNT132" s="2049"/>
      <c r="BNU132" s="2049"/>
      <c r="BNV132" s="2049"/>
      <c r="BNW132" s="2049"/>
      <c r="BNX132" s="2049"/>
      <c r="BNY132" s="2049"/>
      <c r="BNZ132" s="2049"/>
      <c r="BOA132" s="2049"/>
      <c r="BOB132" s="2049"/>
      <c r="BOC132" s="2049"/>
      <c r="BOD132" s="2049"/>
      <c r="BOE132" s="2049"/>
      <c r="BOF132" s="2049"/>
      <c r="BOG132" s="2049"/>
      <c r="BOH132" s="2049"/>
      <c r="BOI132" s="2049"/>
      <c r="BOJ132" s="2049"/>
      <c r="BOK132" s="2049"/>
      <c r="BOL132" s="2049"/>
      <c r="BOM132" s="2049"/>
      <c r="BON132" s="2049"/>
      <c r="BOO132" s="2049"/>
      <c r="BOP132" s="2049"/>
      <c r="BOQ132" s="2049"/>
      <c r="BOR132" s="2049"/>
      <c r="BOS132" s="2049"/>
      <c r="BOT132" s="2049"/>
      <c r="BOU132" s="2049"/>
      <c r="BOV132" s="2049"/>
      <c r="BOW132" s="2049"/>
      <c r="BOX132" s="2049"/>
      <c r="BOY132" s="2049"/>
      <c r="BOZ132" s="2049"/>
      <c r="BPA132" s="2049"/>
      <c r="BPB132" s="2049"/>
      <c r="BPC132" s="2049"/>
      <c r="BPD132" s="2049"/>
      <c r="BPE132" s="2049"/>
      <c r="BPF132" s="2049"/>
      <c r="BPG132" s="2049"/>
      <c r="BPH132" s="2049"/>
      <c r="BPI132" s="2049"/>
      <c r="BPJ132" s="2049"/>
      <c r="BPK132" s="2049"/>
      <c r="BPL132" s="2049"/>
      <c r="BPM132" s="2049"/>
      <c r="BPN132" s="2049"/>
      <c r="BPO132" s="2049"/>
      <c r="BPP132" s="2049"/>
      <c r="BPQ132" s="2049"/>
      <c r="BPR132" s="2049"/>
      <c r="BPS132" s="2049"/>
      <c r="BPT132" s="2049"/>
      <c r="BPU132" s="2049"/>
      <c r="BPV132" s="2049"/>
      <c r="BPW132" s="2049"/>
      <c r="BPX132" s="2049"/>
      <c r="BPY132" s="2049"/>
      <c r="BPZ132" s="2049"/>
      <c r="BQA132" s="2049"/>
      <c r="BQB132" s="2049"/>
      <c r="BQC132" s="2049"/>
      <c r="BQD132" s="2049"/>
      <c r="BQE132" s="2049"/>
      <c r="BQF132" s="2049"/>
      <c r="BQG132" s="2049"/>
      <c r="BQH132" s="2049"/>
      <c r="BQI132" s="2049"/>
      <c r="BQJ132" s="2049"/>
      <c r="BQK132" s="2049"/>
      <c r="BQL132" s="2049"/>
      <c r="BQM132" s="2049"/>
      <c r="BQN132" s="2049"/>
      <c r="BQO132" s="2049"/>
      <c r="BQP132" s="2049"/>
      <c r="BQQ132" s="2049"/>
      <c r="BQR132" s="2049"/>
      <c r="BQS132" s="2049"/>
      <c r="BQT132" s="2049"/>
      <c r="BQU132" s="2049"/>
      <c r="BQV132" s="2049"/>
      <c r="BQW132" s="2049"/>
      <c r="BQX132" s="2049"/>
      <c r="BQY132" s="2049"/>
      <c r="BQZ132" s="2049"/>
      <c r="BRA132" s="2049"/>
      <c r="BRB132" s="2049"/>
      <c r="BRC132" s="2049"/>
      <c r="BRD132" s="2049"/>
      <c r="BRE132" s="2049"/>
      <c r="BRF132" s="2049"/>
      <c r="BRG132" s="2049"/>
      <c r="BRH132" s="2049"/>
      <c r="BRI132" s="2049"/>
      <c r="BRJ132" s="2049"/>
      <c r="BRK132" s="2049"/>
      <c r="BRL132" s="2049"/>
      <c r="BRM132" s="2049"/>
      <c r="BRN132" s="2049"/>
      <c r="BRO132" s="2049"/>
      <c r="BRP132" s="2049"/>
      <c r="BRQ132" s="2049"/>
      <c r="BRR132" s="2049"/>
      <c r="BRS132" s="2049"/>
      <c r="BRT132" s="2049"/>
      <c r="BRU132" s="2049"/>
      <c r="BRV132" s="2049"/>
      <c r="BRW132" s="2049"/>
      <c r="BRX132" s="2049"/>
      <c r="BRY132" s="2049"/>
      <c r="BRZ132" s="2049"/>
      <c r="BSA132" s="2049"/>
      <c r="BSB132" s="2049"/>
      <c r="BSC132" s="2049"/>
      <c r="BSD132" s="2049"/>
      <c r="BSE132" s="2049"/>
      <c r="BSF132" s="2049"/>
      <c r="BSG132" s="2049"/>
      <c r="BSH132" s="2049"/>
      <c r="BSI132" s="2049"/>
      <c r="BSJ132" s="2049"/>
      <c r="BSK132" s="2049"/>
      <c r="BSL132" s="2049"/>
      <c r="BSM132" s="2049"/>
      <c r="BSN132" s="2049"/>
      <c r="BSO132" s="2049"/>
      <c r="BSP132" s="2049"/>
      <c r="BSQ132" s="2049"/>
      <c r="BSR132" s="2049"/>
      <c r="BSS132" s="2049"/>
      <c r="BST132" s="2049"/>
      <c r="BSU132" s="2049"/>
      <c r="BSV132" s="2049"/>
      <c r="BSW132" s="2049"/>
      <c r="BSX132" s="2049"/>
      <c r="BSY132" s="2049"/>
      <c r="BSZ132" s="2049"/>
      <c r="BTA132" s="2049"/>
      <c r="BTB132" s="2049"/>
      <c r="BTC132" s="2049"/>
      <c r="BTD132" s="2049"/>
      <c r="BTE132" s="2049"/>
      <c r="BTF132" s="2049"/>
      <c r="BTG132" s="2049"/>
      <c r="BTH132" s="2049"/>
      <c r="BTI132" s="2049"/>
      <c r="BTJ132" s="2049"/>
      <c r="BTK132" s="2049"/>
      <c r="BTL132" s="2049"/>
      <c r="BTM132" s="2049"/>
      <c r="BTN132" s="2049"/>
      <c r="BTO132" s="2049"/>
      <c r="BTP132" s="2049"/>
      <c r="BTQ132" s="2049"/>
      <c r="BTR132" s="2049"/>
      <c r="BTS132" s="2049"/>
      <c r="BTT132" s="2049"/>
      <c r="BTU132" s="2049"/>
      <c r="BTV132" s="2049"/>
      <c r="BTW132" s="2049"/>
      <c r="BTX132" s="2049"/>
      <c r="BTY132" s="2049"/>
      <c r="BTZ132" s="2049"/>
      <c r="BUA132" s="2049"/>
      <c r="BUB132" s="2049"/>
      <c r="BUC132" s="2049"/>
      <c r="BUD132" s="2049"/>
      <c r="BUE132" s="2049"/>
      <c r="BUF132" s="2049"/>
      <c r="BUG132" s="2049"/>
      <c r="BUH132" s="2049"/>
      <c r="BUI132" s="2049"/>
      <c r="BUJ132" s="2049"/>
      <c r="BUK132" s="2049"/>
      <c r="BUL132" s="2049"/>
      <c r="BUM132" s="2049"/>
      <c r="BUN132" s="2049"/>
      <c r="BUO132" s="2049"/>
      <c r="BUP132" s="2049"/>
      <c r="BUQ132" s="2049"/>
      <c r="BUR132" s="2049"/>
      <c r="BUS132" s="2049"/>
      <c r="BUT132" s="2049"/>
      <c r="BUU132" s="2049"/>
      <c r="BUV132" s="2049"/>
      <c r="BUW132" s="2049"/>
      <c r="BUX132" s="2049"/>
      <c r="BUY132" s="2049"/>
      <c r="BUZ132" s="2049"/>
      <c r="BVA132" s="2049"/>
      <c r="BVB132" s="2049"/>
      <c r="BVC132" s="2049"/>
      <c r="BVD132" s="2049"/>
      <c r="BVE132" s="2049"/>
      <c r="BVF132" s="2049"/>
      <c r="BVG132" s="2049"/>
      <c r="BVH132" s="2049"/>
      <c r="BVI132" s="2049"/>
      <c r="BVJ132" s="2049"/>
      <c r="BVK132" s="2049"/>
      <c r="BVL132" s="2049"/>
      <c r="BVM132" s="2049"/>
      <c r="BVN132" s="2049"/>
      <c r="BVO132" s="2049"/>
      <c r="BVP132" s="2049"/>
      <c r="BVQ132" s="2049"/>
      <c r="BVR132" s="2049"/>
      <c r="BVS132" s="2049"/>
      <c r="BVT132" s="2049"/>
      <c r="BVU132" s="2049"/>
      <c r="BVV132" s="2049"/>
      <c r="BVW132" s="2049"/>
      <c r="BVX132" s="2049"/>
      <c r="BVY132" s="2049"/>
      <c r="BVZ132" s="2049"/>
      <c r="BWA132" s="2049"/>
      <c r="BWB132" s="2049"/>
      <c r="BWC132" s="2049"/>
      <c r="BWD132" s="2049"/>
      <c r="BWE132" s="2049"/>
      <c r="BWF132" s="2049"/>
      <c r="BWG132" s="2049"/>
      <c r="BWH132" s="2049"/>
      <c r="BWI132" s="2049"/>
      <c r="BWJ132" s="2049"/>
      <c r="BWK132" s="2049"/>
      <c r="BWL132" s="2049"/>
      <c r="BWM132" s="2049"/>
      <c r="BWN132" s="2049"/>
      <c r="BWO132" s="2049"/>
      <c r="BWP132" s="2049"/>
      <c r="BWQ132" s="2049"/>
      <c r="BWR132" s="2049"/>
      <c r="BWS132" s="2049"/>
      <c r="BWT132" s="2049"/>
      <c r="BWU132" s="2049"/>
      <c r="BWV132" s="2049"/>
      <c r="BWW132" s="2049"/>
      <c r="BWX132" s="2049"/>
      <c r="BWY132" s="2049"/>
      <c r="BWZ132" s="2049"/>
      <c r="BXA132" s="2049"/>
      <c r="BXB132" s="2049"/>
      <c r="BXC132" s="2049"/>
      <c r="BXD132" s="2049"/>
      <c r="BXE132" s="2049"/>
      <c r="BXF132" s="2049"/>
      <c r="BXG132" s="2049"/>
      <c r="BXH132" s="2049"/>
      <c r="BXI132" s="2049"/>
      <c r="BXJ132" s="2049"/>
      <c r="BXK132" s="2049"/>
      <c r="BXL132" s="2049"/>
      <c r="BXM132" s="2049"/>
      <c r="BXN132" s="2049"/>
      <c r="BXO132" s="2049"/>
      <c r="BXP132" s="2049"/>
      <c r="BXQ132" s="2049"/>
      <c r="BXR132" s="2049"/>
      <c r="BXS132" s="2049"/>
      <c r="BXT132" s="2049"/>
      <c r="BXU132" s="2049"/>
      <c r="BXV132" s="2049"/>
      <c r="BXW132" s="2049"/>
      <c r="BXX132" s="2049"/>
      <c r="BXY132" s="2049"/>
      <c r="BXZ132" s="2049"/>
      <c r="BYA132" s="2049"/>
      <c r="BYB132" s="2049"/>
      <c r="BYC132" s="2049"/>
      <c r="BYD132" s="2049"/>
      <c r="BYE132" s="2049"/>
      <c r="BYF132" s="2049"/>
      <c r="BYG132" s="2049"/>
      <c r="BYH132" s="2049"/>
      <c r="BYI132" s="2049"/>
      <c r="BYJ132" s="2049"/>
      <c r="BYK132" s="2049"/>
      <c r="BYL132" s="2049"/>
      <c r="BYM132" s="2049"/>
      <c r="BYN132" s="2049"/>
      <c r="BYO132" s="2049"/>
      <c r="BYP132" s="2049"/>
      <c r="BYQ132" s="2049"/>
      <c r="BYR132" s="2049"/>
      <c r="BYS132" s="2049"/>
      <c r="BYT132" s="2049"/>
      <c r="BYU132" s="2049"/>
      <c r="BYV132" s="2049"/>
      <c r="BYW132" s="2049"/>
      <c r="BYX132" s="2049"/>
      <c r="BYY132" s="2049"/>
      <c r="BYZ132" s="2049"/>
      <c r="BZA132" s="2049"/>
      <c r="BZB132" s="2049"/>
      <c r="BZC132" s="2049"/>
      <c r="BZD132" s="2049"/>
      <c r="BZE132" s="2049"/>
      <c r="BZF132" s="2049"/>
      <c r="BZG132" s="2049"/>
      <c r="BZH132" s="2049"/>
      <c r="BZI132" s="2049"/>
      <c r="BZJ132" s="2049"/>
      <c r="BZK132" s="2049"/>
      <c r="BZL132" s="2049"/>
      <c r="BZM132" s="2049"/>
      <c r="BZN132" s="2049"/>
      <c r="BZO132" s="2049"/>
      <c r="BZP132" s="2049"/>
      <c r="BZQ132" s="2049"/>
      <c r="BZR132" s="2049"/>
      <c r="BZS132" s="2049"/>
      <c r="BZT132" s="2049"/>
      <c r="BZU132" s="2049"/>
      <c r="BZV132" s="2049"/>
      <c r="BZW132" s="2049"/>
      <c r="BZX132" s="2049"/>
      <c r="BZY132" s="2049"/>
      <c r="BZZ132" s="2049"/>
      <c r="CAA132" s="2049"/>
      <c r="CAB132" s="2049"/>
      <c r="CAC132" s="2049"/>
      <c r="CAD132" s="2049"/>
      <c r="CAE132" s="2049"/>
      <c r="CAF132" s="2049"/>
      <c r="CAG132" s="2049"/>
      <c r="CAH132" s="2049"/>
      <c r="CAI132" s="2049"/>
      <c r="CAJ132" s="2049"/>
      <c r="CAK132" s="2049"/>
      <c r="CAL132" s="2049"/>
      <c r="CAM132" s="2049"/>
      <c r="CAN132" s="2049"/>
      <c r="CAO132" s="2049"/>
      <c r="CAP132" s="2049"/>
      <c r="CAQ132" s="2049"/>
      <c r="CAR132" s="2049"/>
      <c r="CAS132" s="2049"/>
      <c r="CAT132" s="2049"/>
      <c r="CAU132" s="2049"/>
      <c r="CAV132" s="2049"/>
      <c r="CAW132" s="2049"/>
      <c r="CAX132" s="2049"/>
      <c r="CAY132" s="2049"/>
      <c r="CAZ132" s="2049"/>
      <c r="CBA132" s="2049"/>
      <c r="CBB132" s="2049"/>
      <c r="CBC132" s="2049"/>
      <c r="CBD132" s="2049"/>
      <c r="CBE132" s="2049"/>
      <c r="CBF132" s="2049"/>
      <c r="CBG132" s="2049"/>
      <c r="CBH132" s="2049"/>
      <c r="CBI132" s="2049"/>
      <c r="CBJ132" s="2049"/>
      <c r="CBK132" s="2049"/>
      <c r="CBL132" s="2049"/>
      <c r="CBM132" s="2049"/>
      <c r="CBN132" s="2049"/>
      <c r="CBO132" s="2049"/>
      <c r="CBP132" s="2049"/>
      <c r="CBQ132" s="2049"/>
      <c r="CBR132" s="2049"/>
      <c r="CBS132" s="2049"/>
      <c r="CBT132" s="2049"/>
      <c r="CBU132" s="2049"/>
      <c r="CBV132" s="2049"/>
      <c r="CBW132" s="2049"/>
      <c r="CBX132" s="2049"/>
      <c r="CBY132" s="2049"/>
      <c r="CBZ132" s="2049"/>
      <c r="CCA132" s="2049"/>
      <c r="CCB132" s="2049"/>
      <c r="CCC132" s="2049"/>
      <c r="CCD132" s="2049"/>
      <c r="CCE132" s="2049"/>
      <c r="CCF132" s="2049"/>
      <c r="CCG132" s="2049"/>
      <c r="CCH132" s="2049"/>
      <c r="CCI132" s="2049"/>
      <c r="CCJ132" s="2049"/>
      <c r="CCK132" s="2049"/>
      <c r="CCL132" s="2049"/>
      <c r="CCM132" s="2049"/>
      <c r="CCN132" s="2049"/>
      <c r="CCO132" s="2049"/>
      <c r="CCP132" s="2049"/>
      <c r="CCQ132" s="2049"/>
      <c r="CCR132" s="2049"/>
      <c r="CCS132" s="2049"/>
      <c r="CCT132" s="2049"/>
      <c r="CCU132" s="2049"/>
      <c r="CCV132" s="2049"/>
      <c r="CCW132" s="2049"/>
      <c r="CCX132" s="2049"/>
      <c r="CCY132" s="2049"/>
      <c r="CCZ132" s="2049"/>
      <c r="CDA132" s="2049"/>
      <c r="CDB132" s="2049"/>
      <c r="CDC132" s="2049"/>
      <c r="CDD132" s="2049"/>
      <c r="CDE132" s="2049"/>
      <c r="CDF132" s="2049"/>
      <c r="CDG132" s="2049"/>
      <c r="CDH132" s="2049"/>
      <c r="CDI132" s="2049"/>
      <c r="CDJ132" s="2049"/>
      <c r="CDK132" s="2049"/>
      <c r="CDL132" s="2049"/>
      <c r="CDM132" s="2049"/>
      <c r="CDN132" s="2049"/>
      <c r="CDO132" s="2049"/>
      <c r="CDP132" s="2049"/>
      <c r="CDQ132" s="2049"/>
      <c r="CDR132" s="2049"/>
      <c r="CDS132" s="2049"/>
      <c r="CDT132" s="2049"/>
      <c r="CDU132" s="2049"/>
      <c r="CDV132" s="2049"/>
      <c r="CDW132" s="2049"/>
      <c r="CDX132" s="2049"/>
      <c r="CDY132" s="2049"/>
      <c r="CDZ132" s="2049"/>
      <c r="CEA132" s="2049"/>
      <c r="CEB132" s="2049"/>
      <c r="CEC132" s="2049"/>
      <c r="CED132" s="2049"/>
      <c r="CEE132" s="2049"/>
      <c r="CEF132" s="2049"/>
      <c r="CEG132" s="2049"/>
      <c r="CEH132" s="2049"/>
      <c r="CEI132" s="2049"/>
      <c r="CEJ132" s="2049"/>
      <c r="CEK132" s="2049"/>
      <c r="CEL132" s="2049"/>
      <c r="CEM132" s="2049"/>
      <c r="CEN132" s="2049"/>
      <c r="CEO132" s="2049"/>
      <c r="CEP132" s="2049"/>
      <c r="CEQ132" s="2049"/>
      <c r="CER132" s="2049"/>
      <c r="CES132" s="2049"/>
      <c r="CET132" s="2049"/>
      <c r="CEU132" s="2049"/>
      <c r="CEV132" s="2049"/>
      <c r="CEW132" s="2049"/>
      <c r="CEX132" s="2049"/>
      <c r="CEY132" s="2049"/>
      <c r="CEZ132" s="2049"/>
      <c r="CFA132" s="2049"/>
      <c r="CFB132" s="2049"/>
      <c r="CFC132" s="2049"/>
      <c r="CFD132" s="2049"/>
      <c r="CFE132" s="2049"/>
      <c r="CFF132" s="2049"/>
      <c r="CFG132" s="2049"/>
      <c r="CFH132" s="2049"/>
      <c r="CFI132" s="2049"/>
      <c r="CFJ132" s="2049"/>
      <c r="CFK132" s="2049"/>
      <c r="CFL132" s="2049"/>
      <c r="CFM132" s="2049"/>
      <c r="CFN132" s="2049"/>
      <c r="CFO132" s="2049"/>
      <c r="CFP132" s="2049"/>
      <c r="CFQ132" s="2049"/>
      <c r="CFR132" s="2049"/>
      <c r="CFS132" s="2049"/>
      <c r="CFT132" s="2049"/>
      <c r="CFU132" s="2049"/>
      <c r="CFV132" s="2049"/>
      <c r="CFW132" s="2049"/>
      <c r="CFX132" s="2049"/>
      <c r="CFY132" s="2049"/>
      <c r="CFZ132" s="2049"/>
      <c r="CGA132" s="2049"/>
      <c r="CGB132" s="2049"/>
      <c r="CGC132" s="2049"/>
      <c r="CGD132" s="2049"/>
      <c r="CGE132" s="2049"/>
      <c r="CGF132" s="2049"/>
      <c r="CGG132" s="2049"/>
      <c r="CGH132" s="2049"/>
      <c r="CGI132" s="2049"/>
      <c r="CGJ132" s="2049"/>
      <c r="CGK132" s="2049"/>
      <c r="CGL132" s="2049"/>
      <c r="CGM132" s="2049"/>
      <c r="CGN132" s="2049"/>
      <c r="CGO132" s="2049"/>
      <c r="CGP132" s="2049"/>
      <c r="CGQ132" s="2049"/>
      <c r="CGR132" s="2049"/>
      <c r="CGS132" s="2049"/>
      <c r="CGT132" s="2049"/>
      <c r="CGU132" s="2049"/>
      <c r="CGV132" s="2049"/>
      <c r="CGW132" s="2049"/>
      <c r="CGX132" s="2049"/>
      <c r="CGY132" s="2049"/>
      <c r="CGZ132" s="2049"/>
      <c r="CHA132" s="2049"/>
      <c r="CHB132" s="2049"/>
      <c r="CHC132" s="2049"/>
      <c r="CHD132" s="2049"/>
      <c r="CHE132" s="2049"/>
      <c r="CHF132" s="2049"/>
      <c r="CHG132" s="2049"/>
      <c r="CHH132" s="2049"/>
      <c r="CHI132" s="2049"/>
      <c r="CHJ132" s="2049"/>
      <c r="CHK132" s="2049"/>
      <c r="CHL132" s="2049"/>
      <c r="CHM132" s="2049"/>
      <c r="CHN132" s="2049"/>
      <c r="CHO132" s="2049"/>
      <c r="CHP132" s="2049"/>
      <c r="CHQ132" s="2049"/>
      <c r="CHR132" s="2049"/>
      <c r="CHS132" s="2049"/>
      <c r="CHT132" s="2049"/>
      <c r="CHU132" s="2049"/>
      <c r="CHV132" s="2049"/>
      <c r="CHW132" s="2049"/>
      <c r="CHX132" s="2049"/>
      <c r="CHY132" s="2049"/>
      <c r="CHZ132" s="2049"/>
      <c r="CIA132" s="2049"/>
      <c r="CIB132" s="2049"/>
      <c r="CIC132" s="2049"/>
      <c r="CID132" s="2049"/>
      <c r="CIE132" s="2049"/>
      <c r="CIF132" s="2049"/>
      <c r="CIG132" s="2049"/>
      <c r="CIH132" s="2049"/>
      <c r="CII132" s="2049"/>
      <c r="CIJ132" s="2049"/>
      <c r="CIK132" s="2049"/>
      <c r="CIL132" s="2049"/>
      <c r="CIM132" s="2049"/>
      <c r="CIN132" s="2049"/>
      <c r="CIO132" s="2049"/>
      <c r="CIP132" s="2049"/>
      <c r="CIQ132" s="2049"/>
      <c r="CIR132" s="2049"/>
      <c r="CIS132" s="2049"/>
      <c r="CIT132" s="2049"/>
      <c r="CIU132" s="2049"/>
      <c r="CIV132" s="2049"/>
      <c r="CIW132" s="2049"/>
      <c r="CIX132" s="2049"/>
      <c r="CIY132" s="2049"/>
      <c r="CIZ132" s="2049"/>
      <c r="CJA132" s="2049"/>
      <c r="CJB132" s="2049"/>
      <c r="CJC132" s="2049"/>
      <c r="CJD132" s="2049"/>
      <c r="CJE132" s="2049"/>
      <c r="CJF132" s="2049"/>
      <c r="CJG132" s="2049"/>
      <c r="CJH132" s="2049"/>
      <c r="CJI132" s="2049"/>
      <c r="CJJ132" s="2049"/>
      <c r="CJK132" s="2049"/>
      <c r="CJL132" s="2049"/>
      <c r="CJM132" s="2049"/>
      <c r="CJN132" s="2049"/>
      <c r="CJO132" s="2049"/>
      <c r="CJP132" s="2049"/>
      <c r="CJQ132" s="2049"/>
      <c r="CJR132" s="2049"/>
      <c r="CJS132" s="2049"/>
      <c r="CJT132" s="2049"/>
      <c r="CJU132" s="2049"/>
      <c r="CJV132" s="2049"/>
      <c r="CJW132" s="2049"/>
      <c r="CJX132" s="2049"/>
      <c r="CJY132" s="2049"/>
      <c r="CJZ132" s="2049"/>
      <c r="CKA132" s="2049"/>
      <c r="CKB132" s="2049"/>
      <c r="CKC132" s="2049"/>
      <c r="CKD132" s="2049"/>
      <c r="CKE132" s="2049"/>
      <c r="CKF132" s="2049"/>
      <c r="CKG132" s="2049"/>
      <c r="CKH132" s="2049"/>
      <c r="CKI132" s="2049"/>
      <c r="CKJ132" s="2049"/>
      <c r="CKK132" s="2049"/>
      <c r="CKL132" s="2049"/>
      <c r="CKM132" s="2049"/>
      <c r="CKN132" s="2049"/>
      <c r="CKO132" s="2049"/>
      <c r="CKP132" s="2049"/>
      <c r="CKQ132" s="2049"/>
      <c r="CKR132" s="2049"/>
      <c r="CKS132" s="2049"/>
      <c r="CKT132" s="2049"/>
      <c r="CKU132" s="2049"/>
      <c r="CKV132" s="2049"/>
      <c r="CKW132" s="2049"/>
      <c r="CKX132" s="2049"/>
      <c r="CKY132" s="2049"/>
      <c r="CKZ132" s="2049"/>
      <c r="CLA132" s="2049"/>
      <c r="CLB132" s="2049"/>
      <c r="CLC132" s="2049"/>
      <c r="CLD132" s="2049"/>
      <c r="CLE132" s="2049"/>
      <c r="CLF132" s="2049"/>
      <c r="CLG132" s="2049"/>
      <c r="CLH132" s="2049"/>
      <c r="CLI132" s="2049"/>
      <c r="CLJ132" s="2049"/>
      <c r="CLK132" s="2049"/>
      <c r="CLL132" s="2049"/>
      <c r="CLM132" s="2049"/>
      <c r="CLN132" s="2049"/>
      <c r="CLO132" s="2049"/>
      <c r="CLP132" s="2049"/>
      <c r="CLQ132" s="2049"/>
      <c r="CLR132" s="2049"/>
      <c r="CLS132" s="2049"/>
      <c r="CLT132" s="2049"/>
      <c r="CLU132" s="2049"/>
      <c r="CLV132" s="2049"/>
      <c r="CLW132" s="2049"/>
      <c r="CLX132" s="2049"/>
      <c r="CLY132" s="2049"/>
      <c r="CLZ132" s="2049"/>
      <c r="CMA132" s="2049"/>
      <c r="CMB132" s="2049"/>
      <c r="CMC132" s="2049"/>
      <c r="CMD132" s="2049"/>
      <c r="CME132" s="2049"/>
      <c r="CMF132" s="2049"/>
      <c r="CMG132" s="2049"/>
      <c r="CMH132" s="2049"/>
      <c r="CMI132" s="2049"/>
      <c r="CMJ132" s="2049"/>
      <c r="CMK132" s="2049"/>
      <c r="CML132" s="2049"/>
      <c r="CMM132" s="2049"/>
      <c r="CMN132" s="2049"/>
      <c r="CMO132" s="2049"/>
      <c r="CMP132" s="2049"/>
      <c r="CMQ132" s="2049"/>
      <c r="CMR132" s="2049"/>
      <c r="CMS132" s="2049"/>
      <c r="CMT132" s="2049"/>
      <c r="CMU132" s="2049"/>
      <c r="CMV132" s="2049"/>
      <c r="CMW132" s="2049"/>
      <c r="CMX132" s="2049"/>
      <c r="CMY132" s="2049"/>
      <c r="CMZ132" s="2049"/>
      <c r="CNA132" s="2049"/>
      <c r="CNB132" s="2049"/>
      <c r="CNC132" s="2049"/>
      <c r="CND132" s="2049"/>
      <c r="CNE132" s="2049"/>
      <c r="CNF132" s="2049"/>
      <c r="CNG132" s="2049"/>
      <c r="CNH132" s="2049"/>
      <c r="CNI132" s="2049"/>
      <c r="CNJ132" s="2049"/>
      <c r="CNK132" s="2049"/>
      <c r="CNL132" s="2049"/>
      <c r="CNM132" s="2049"/>
      <c r="CNN132" s="2049"/>
      <c r="CNO132" s="2049"/>
      <c r="CNP132" s="2049"/>
      <c r="CNQ132" s="2049"/>
      <c r="CNR132" s="2049"/>
      <c r="CNS132" s="2049"/>
      <c r="CNT132" s="2049"/>
      <c r="CNU132" s="2049"/>
      <c r="CNV132" s="2049"/>
      <c r="CNW132" s="2049"/>
      <c r="CNX132" s="2049"/>
      <c r="CNY132" s="2049"/>
      <c r="CNZ132" s="2049"/>
      <c r="COA132" s="2049"/>
      <c r="COB132" s="2049"/>
      <c r="COC132" s="2049"/>
      <c r="COD132" s="2049"/>
      <c r="COE132" s="2049"/>
      <c r="COF132" s="2049"/>
      <c r="COG132" s="2049"/>
      <c r="COH132" s="2049"/>
      <c r="COI132" s="2049"/>
      <c r="COJ132" s="2049"/>
      <c r="COK132" s="2049"/>
      <c r="COL132" s="2049"/>
      <c r="COM132" s="2049"/>
      <c r="CON132" s="2049"/>
      <c r="COO132" s="2049"/>
      <c r="COP132" s="2049"/>
      <c r="COQ132" s="2049"/>
      <c r="COR132" s="2049"/>
      <c r="COS132" s="2049"/>
      <c r="COT132" s="2049"/>
      <c r="COU132" s="2049"/>
      <c r="COV132" s="2049"/>
      <c r="COW132" s="2049"/>
      <c r="COX132" s="2049"/>
      <c r="COY132" s="2049"/>
      <c r="COZ132" s="2049"/>
      <c r="CPA132" s="2049"/>
      <c r="CPB132" s="2049"/>
      <c r="CPC132" s="2049"/>
      <c r="CPD132" s="2049"/>
      <c r="CPE132" s="2049"/>
      <c r="CPF132" s="2049"/>
      <c r="CPG132" s="2049"/>
      <c r="CPH132" s="2049"/>
      <c r="CPI132" s="2049"/>
      <c r="CPJ132" s="2049"/>
      <c r="CPK132" s="2049"/>
      <c r="CPL132" s="2049"/>
      <c r="CPM132" s="2049"/>
      <c r="CPN132" s="2049"/>
      <c r="CPO132" s="2049"/>
      <c r="CPP132" s="2049"/>
      <c r="CPQ132" s="2049"/>
      <c r="CPR132" s="2049"/>
      <c r="CPS132" s="2049"/>
      <c r="CPT132" s="2049"/>
      <c r="CPU132" s="2049"/>
      <c r="CPV132" s="2049"/>
      <c r="CPW132" s="2049"/>
      <c r="CPX132" s="2049"/>
      <c r="CPY132" s="2049"/>
      <c r="CPZ132" s="2049"/>
      <c r="CQA132" s="2049"/>
      <c r="CQB132" s="2049"/>
      <c r="CQC132" s="2049"/>
      <c r="CQD132" s="2049"/>
      <c r="CQE132" s="2049"/>
      <c r="CQF132" s="2049"/>
      <c r="CQG132" s="2049"/>
      <c r="CQH132" s="2049"/>
      <c r="CQI132" s="2049"/>
      <c r="CQJ132" s="2049"/>
      <c r="CQK132" s="2049"/>
      <c r="CQL132" s="2049"/>
      <c r="CQM132" s="2049"/>
      <c r="CQN132" s="2049"/>
      <c r="CQO132" s="2049"/>
      <c r="CQP132" s="2049"/>
      <c r="CQQ132" s="2049"/>
      <c r="CQR132" s="2049"/>
      <c r="CQS132" s="2049"/>
      <c r="CQT132" s="2049"/>
      <c r="CQU132" s="2049"/>
      <c r="CQV132" s="2049"/>
      <c r="CQW132" s="2049"/>
      <c r="CQX132" s="2049"/>
      <c r="CQY132" s="2049"/>
      <c r="CQZ132" s="2049"/>
      <c r="CRA132" s="2049"/>
      <c r="CRB132" s="2049"/>
      <c r="CRC132" s="2049"/>
      <c r="CRD132" s="2049"/>
      <c r="CRE132" s="2049"/>
      <c r="CRF132" s="2049"/>
      <c r="CRG132" s="2049"/>
      <c r="CRH132" s="2049"/>
      <c r="CRI132" s="2049"/>
      <c r="CRJ132" s="2049"/>
      <c r="CRK132" s="2049"/>
      <c r="CRL132" s="2049"/>
      <c r="CRM132" s="2049"/>
      <c r="CRN132" s="2049"/>
      <c r="CRO132" s="2049"/>
      <c r="CRP132" s="2049"/>
      <c r="CRQ132" s="2049"/>
      <c r="CRR132" s="2049"/>
      <c r="CRS132" s="2049"/>
      <c r="CRT132" s="2049"/>
      <c r="CRU132" s="2049"/>
      <c r="CRV132" s="2049"/>
      <c r="CRW132" s="2049"/>
      <c r="CRX132" s="2049"/>
      <c r="CRY132" s="2049"/>
      <c r="CRZ132" s="2049"/>
      <c r="CSA132" s="2049"/>
      <c r="CSB132" s="2049"/>
      <c r="CSC132" s="2049"/>
      <c r="CSD132" s="2049"/>
      <c r="CSE132" s="2049"/>
      <c r="CSF132" s="2049"/>
      <c r="CSG132" s="2049"/>
      <c r="CSH132" s="2049"/>
      <c r="CSI132" s="2049"/>
      <c r="CSJ132" s="2049"/>
      <c r="CSK132" s="2049"/>
      <c r="CSL132" s="2049"/>
      <c r="CSM132" s="2049"/>
      <c r="CSN132" s="2049"/>
      <c r="CSO132" s="2049"/>
      <c r="CSP132" s="2049"/>
      <c r="CSQ132" s="2049"/>
      <c r="CSR132" s="2049"/>
      <c r="CSS132" s="2049"/>
      <c r="CST132" s="2049"/>
      <c r="CSU132" s="2049"/>
      <c r="CSV132" s="2049"/>
      <c r="CSW132" s="2049"/>
      <c r="CSX132" s="2049"/>
      <c r="CSY132" s="2049"/>
      <c r="CSZ132" s="2049"/>
      <c r="CTA132" s="2049"/>
      <c r="CTB132" s="2049"/>
      <c r="CTC132" s="2049"/>
      <c r="CTD132" s="2049"/>
      <c r="CTE132" s="2049"/>
      <c r="CTF132" s="2049"/>
      <c r="CTG132" s="2049"/>
      <c r="CTH132" s="2049"/>
      <c r="CTI132" s="2049"/>
      <c r="CTJ132" s="2049"/>
      <c r="CTK132" s="2049"/>
      <c r="CTL132" s="2049"/>
      <c r="CTM132" s="2049"/>
      <c r="CTN132" s="2049"/>
      <c r="CTO132" s="2049"/>
      <c r="CTP132" s="2049"/>
      <c r="CTQ132" s="2049"/>
      <c r="CTR132" s="2049"/>
      <c r="CTS132" s="2049"/>
      <c r="CTT132" s="2049"/>
      <c r="CTU132" s="2049"/>
      <c r="CTV132" s="2049"/>
      <c r="CTW132" s="2049"/>
      <c r="CTX132" s="2049"/>
      <c r="CTY132" s="2049"/>
      <c r="CTZ132" s="2049"/>
      <c r="CUA132" s="2049"/>
      <c r="CUB132" s="2049"/>
      <c r="CUC132" s="2049"/>
      <c r="CUD132" s="2049"/>
      <c r="CUE132" s="2049"/>
      <c r="CUF132" s="2049"/>
      <c r="CUG132" s="2049"/>
      <c r="CUH132" s="2049"/>
      <c r="CUI132" s="2049"/>
      <c r="CUJ132" s="2049"/>
      <c r="CUK132" s="2049"/>
      <c r="CUL132" s="2049"/>
      <c r="CUM132" s="2049"/>
      <c r="CUN132" s="2049"/>
      <c r="CUO132" s="2049"/>
      <c r="CUP132" s="2049"/>
      <c r="CUQ132" s="2049"/>
      <c r="CUR132" s="2049"/>
      <c r="CUS132" s="2049"/>
      <c r="CUT132" s="2049"/>
      <c r="CUU132" s="2049"/>
      <c r="CUV132" s="2049"/>
      <c r="CUW132" s="2049"/>
      <c r="CUX132" s="2049"/>
      <c r="CUY132" s="2049"/>
      <c r="CUZ132" s="2049"/>
      <c r="CVA132" s="2049"/>
      <c r="CVB132" s="2049"/>
      <c r="CVC132" s="2049"/>
      <c r="CVD132" s="2049"/>
      <c r="CVE132" s="2049"/>
      <c r="CVF132" s="2049"/>
      <c r="CVG132" s="2049"/>
      <c r="CVH132" s="2049"/>
      <c r="CVI132" s="2049"/>
      <c r="CVJ132" s="2049"/>
      <c r="CVK132" s="2049"/>
      <c r="CVL132" s="2049"/>
      <c r="CVM132" s="2049"/>
      <c r="CVN132" s="2049"/>
      <c r="CVO132" s="2049"/>
      <c r="CVP132" s="2049"/>
      <c r="CVQ132" s="2049"/>
      <c r="CVR132" s="2049"/>
      <c r="CVS132" s="2049"/>
      <c r="CVT132" s="2049"/>
      <c r="CVU132" s="2049"/>
      <c r="CVV132" s="2049"/>
      <c r="CVW132" s="2049"/>
      <c r="CVX132" s="2049"/>
      <c r="CVY132" s="2049"/>
      <c r="CVZ132" s="2049"/>
      <c r="CWA132" s="2049"/>
      <c r="CWB132" s="2049"/>
      <c r="CWC132" s="2049"/>
      <c r="CWD132" s="2049"/>
      <c r="CWE132" s="2049"/>
      <c r="CWF132" s="2049"/>
      <c r="CWG132" s="2049"/>
      <c r="CWH132" s="2049"/>
      <c r="CWI132" s="2049"/>
      <c r="CWJ132" s="2049"/>
      <c r="CWK132" s="2049"/>
      <c r="CWL132" s="2049"/>
      <c r="CWM132" s="2049"/>
      <c r="CWN132" s="2049"/>
      <c r="CWO132" s="2049"/>
      <c r="CWP132" s="2049"/>
      <c r="CWQ132" s="2049"/>
      <c r="CWR132" s="2049"/>
      <c r="CWS132" s="2049"/>
      <c r="CWT132" s="2049"/>
      <c r="CWU132" s="2049"/>
      <c r="CWV132" s="2049"/>
      <c r="CWW132" s="2049"/>
      <c r="CWX132" s="2049"/>
      <c r="CWY132" s="2049"/>
      <c r="CWZ132" s="2049"/>
      <c r="CXA132" s="2049"/>
      <c r="CXB132" s="2049"/>
      <c r="CXC132" s="2049"/>
      <c r="CXD132" s="2049"/>
      <c r="CXE132" s="2049"/>
      <c r="CXF132" s="2049"/>
      <c r="CXG132" s="2049"/>
      <c r="CXH132" s="2049"/>
      <c r="CXI132" s="2049"/>
      <c r="CXJ132" s="2049"/>
      <c r="CXK132" s="2049"/>
      <c r="CXL132" s="2049"/>
      <c r="CXM132" s="2049"/>
      <c r="CXN132" s="2049"/>
      <c r="CXO132" s="2049"/>
      <c r="CXP132" s="2049"/>
      <c r="CXQ132" s="2049"/>
      <c r="CXR132" s="2049"/>
      <c r="CXS132" s="2049"/>
      <c r="CXT132" s="2049"/>
      <c r="CXU132" s="2049"/>
      <c r="CXV132" s="2049"/>
      <c r="CXW132" s="2049"/>
      <c r="CXX132" s="2049"/>
      <c r="CXY132" s="2049"/>
      <c r="CXZ132" s="2049"/>
      <c r="CYA132" s="2049"/>
      <c r="CYB132" s="2049"/>
      <c r="CYC132" s="2049"/>
      <c r="CYD132" s="2049"/>
      <c r="CYE132" s="2049"/>
      <c r="CYF132" s="2049"/>
      <c r="CYG132" s="2049"/>
      <c r="CYH132" s="2049"/>
      <c r="CYI132" s="2049"/>
      <c r="CYJ132" s="2049"/>
      <c r="CYK132" s="2049"/>
      <c r="CYL132" s="2049"/>
      <c r="CYM132" s="2049"/>
      <c r="CYN132" s="2049"/>
      <c r="CYO132" s="2049"/>
      <c r="CYP132" s="2049"/>
      <c r="CYQ132" s="2049"/>
      <c r="CYR132" s="2049"/>
      <c r="CYS132" s="2049"/>
      <c r="CYT132" s="2049"/>
      <c r="CYU132" s="2049"/>
      <c r="CYV132" s="2049"/>
      <c r="CYW132" s="2049"/>
      <c r="CYX132" s="2049"/>
      <c r="CYY132" s="2049"/>
      <c r="CYZ132" s="2049"/>
      <c r="CZA132" s="2049"/>
      <c r="CZB132" s="2049"/>
      <c r="CZC132" s="2049"/>
      <c r="CZD132" s="2049"/>
      <c r="CZE132" s="2049"/>
      <c r="CZF132" s="2049"/>
      <c r="CZG132" s="2049"/>
      <c r="CZH132" s="2049"/>
      <c r="CZI132" s="2049"/>
      <c r="CZJ132" s="2049"/>
      <c r="CZK132" s="2049"/>
      <c r="CZL132" s="2049"/>
      <c r="CZM132" s="2049"/>
      <c r="CZN132" s="2049"/>
      <c r="CZO132" s="2049"/>
      <c r="CZP132" s="2049"/>
      <c r="CZQ132" s="2049"/>
      <c r="CZR132" s="2049"/>
      <c r="CZS132" s="2049"/>
      <c r="CZT132" s="2049"/>
      <c r="CZU132" s="2049"/>
      <c r="CZV132" s="2049"/>
      <c r="CZW132" s="2049"/>
      <c r="CZX132" s="2049"/>
      <c r="CZY132" s="2049"/>
      <c r="CZZ132" s="2049"/>
      <c r="DAA132" s="2049"/>
      <c r="DAB132" s="2049"/>
      <c r="DAC132" s="2049"/>
      <c r="DAD132" s="2049"/>
      <c r="DAE132" s="2049"/>
      <c r="DAF132" s="2049"/>
      <c r="DAG132" s="2049"/>
      <c r="DAH132" s="2049"/>
      <c r="DAI132" s="2049"/>
      <c r="DAJ132" s="2049"/>
      <c r="DAK132" s="2049"/>
      <c r="DAL132" s="2049"/>
      <c r="DAM132" s="2049"/>
      <c r="DAN132" s="2049"/>
      <c r="DAO132" s="2049"/>
      <c r="DAP132" s="2049"/>
      <c r="DAQ132" s="2049"/>
      <c r="DAR132" s="2049"/>
      <c r="DAS132" s="2049"/>
      <c r="DAT132" s="2049"/>
      <c r="DAU132" s="2049"/>
      <c r="DAV132" s="2049"/>
      <c r="DAW132" s="2049"/>
      <c r="DAX132" s="2049"/>
      <c r="DAY132" s="2049"/>
      <c r="DAZ132" s="2049"/>
      <c r="DBA132" s="2049"/>
      <c r="DBB132" s="2049"/>
      <c r="DBC132" s="2049"/>
      <c r="DBD132" s="2049"/>
      <c r="DBE132" s="2049"/>
      <c r="DBF132" s="2049"/>
      <c r="DBG132" s="2049"/>
      <c r="DBH132" s="2049"/>
      <c r="DBI132" s="2049"/>
      <c r="DBJ132" s="2049"/>
      <c r="DBK132" s="2049"/>
      <c r="DBL132" s="2049"/>
      <c r="DBM132" s="2049"/>
      <c r="DBN132" s="2049"/>
      <c r="DBO132" s="2049"/>
      <c r="DBP132" s="2049"/>
      <c r="DBQ132" s="2049"/>
      <c r="DBR132" s="2049"/>
      <c r="DBS132" s="2049"/>
      <c r="DBT132" s="2049"/>
      <c r="DBU132" s="2049"/>
      <c r="DBV132" s="2049"/>
      <c r="DBW132" s="2049"/>
      <c r="DBX132" s="2049"/>
      <c r="DBY132" s="2049"/>
      <c r="DBZ132" s="2049"/>
      <c r="DCA132" s="2049"/>
      <c r="DCB132" s="2049"/>
      <c r="DCC132" s="2049"/>
      <c r="DCD132" s="2049"/>
      <c r="DCE132" s="2049"/>
      <c r="DCF132" s="2049"/>
      <c r="DCG132" s="2049"/>
      <c r="DCH132" s="2049"/>
      <c r="DCI132" s="2049"/>
      <c r="DCJ132" s="2049"/>
      <c r="DCK132" s="2049"/>
      <c r="DCL132" s="2049"/>
      <c r="DCM132" s="2049"/>
      <c r="DCN132" s="2049"/>
      <c r="DCO132" s="2049"/>
      <c r="DCP132" s="2049"/>
      <c r="DCQ132" s="2049"/>
      <c r="DCR132" s="2049"/>
      <c r="DCS132" s="2049"/>
      <c r="DCT132" s="2049"/>
      <c r="DCU132" s="2049"/>
      <c r="DCV132" s="2049"/>
      <c r="DCW132" s="2049"/>
      <c r="DCX132" s="2049"/>
      <c r="DCY132" s="2049"/>
      <c r="DCZ132" s="2049"/>
      <c r="DDA132" s="2049"/>
      <c r="DDB132" s="2049"/>
      <c r="DDC132" s="2049"/>
      <c r="DDD132" s="2049"/>
      <c r="DDE132" s="2049"/>
      <c r="DDF132" s="2049"/>
      <c r="DDG132" s="2049"/>
      <c r="DDH132" s="2049"/>
      <c r="DDI132" s="2049"/>
      <c r="DDJ132" s="2049"/>
      <c r="DDK132" s="2049"/>
      <c r="DDL132" s="2049"/>
      <c r="DDM132" s="2049"/>
      <c r="DDN132" s="2049"/>
      <c r="DDO132" s="2049"/>
      <c r="DDP132" s="2049"/>
      <c r="DDQ132" s="2049"/>
      <c r="DDR132" s="2049"/>
      <c r="DDS132" s="2049"/>
      <c r="DDT132" s="2049"/>
      <c r="DDU132" s="2049"/>
      <c r="DDV132" s="2049"/>
      <c r="DDW132" s="2049"/>
      <c r="DDX132" s="2049"/>
      <c r="DDY132" s="2049"/>
      <c r="DDZ132" s="2049"/>
      <c r="DEA132" s="2049"/>
      <c r="DEB132" s="2049"/>
      <c r="DEC132" s="2049"/>
      <c r="DED132" s="2049"/>
      <c r="DEE132" s="2049"/>
      <c r="DEF132" s="2049"/>
      <c r="DEG132" s="2049"/>
      <c r="DEH132" s="2049"/>
      <c r="DEI132" s="2049"/>
      <c r="DEJ132" s="2049"/>
      <c r="DEK132" s="2049"/>
      <c r="DEL132" s="2049"/>
      <c r="DEM132" s="2049"/>
      <c r="DEN132" s="2049"/>
      <c r="DEO132" s="2049"/>
      <c r="DEP132" s="2049"/>
      <c r="DEQ132" s="2049"/>
      <c r="DER132" s="2049"/>
      <c r="DES132" s="2049"/>
      <c r="DET132" s="2049"/>
      <c r="DEU132" s="2049"/>
      <c r="DEV132" s="2049"/>
      <c r="DEW132" s="2049"/>
      <c r="DEX132" s="2049"/>
      <c r="DEY132" s="2049"/>
      <c r="DEZ132" s="2049"/>
      <c r="DFA132" s="2049"/>
      <c r="DFB132" s="2049"/>
      <c r="DFC132" s="2049"/>
      <c r="DFD132" s="2049"/>
      <c r="DFE132" s="2049"/>
      <c r="DFF132" s="2049"/>
      <c r="DFG132" s="2049"/>
      <c r="DFH132" s="2049"/>
      <c r="DFI132" s="2049"/>
      <c r="DFJ132" s="2049"/>
      <c r="DFK132" s="2049"/>
      <c r="DFL132" s="2049"/>
      <c r="DFM132" s="2049"/>
      <c r="DFN132" s="2049"/>
      <c r="DFO132" s="2049"/>
      <c r="DFP132" s="2049"/>
      <c r="DFQ132" s="2049"/>
      <c r="DFR132" s="2049"/>
      <c r="DFS132" s="2049"/>
      <c r="DFT132" s="2049"/>
      <c r="DFU132" s="2049"/>
      <c r="DFV132" s="2049"/>
      <c r="DFW132" s="2049"/>
      <c r="DFX132" s="2049"/>
      <c r="DFY132" s="2049"/>
      <c r="DFZ132" s="2049"/>
      <c r="DGA132" s="2049"/>
      <c r="DGB132" s="2049"/>
      <c r="DGC132" s="2049"/>
      <c r="DGD132" s="2049"/>
      <c r="DGE132" s="2049"/>
      <c r="DGF132" s="2049"/>
      <c r="DGG132" s="2049"/>
      <c r="DGH132" s="2049"/>
      <c r="DGI132" s="2049"/>
      <c r="DGJ132" s="2049"/>
      <c r="DGK132" s="2049"/>
      <c r="DGL132" s="2049"/>
      <c r="DGM132" s="2049"/>
      <c r="DGN132" s="2049"/>
      <c r="DGO132" s="2049"/>
      <c r="DGP132" s="2049"/>
      <c r="DGQ132" s="2049"/>
      <c r="DGR132" s="2049"/>
      <c r="DGS132" s="2049"/>
      <c r="DGT132" s="2049"/>
      <c r="DGU132" s="2049"/>
      <c r="DGV132" s="2049"/>
      <c r="DGW132" s="2049"/>
      <c r="DGX132" s="2049"/>
      <c r="DGY132" s="2049"/>
      <c r="DGZ132" s="2049"/>
      <c r="DHA132" s="2049"/>
      <c r="DHB132" s="2049"/>
      <c r="DHC132" s="2049"/>
      <c r="DHD132" s="2049"/>
      <c r="DHE132" s="2049"/>
      <c r="DHF132" s="2049"/>
      <c r="DHG132" s="2049"/>
      <c r="DHH132" s="2049"/>
      <c r="DHI132" s="2049"/>
      <c r="DHJ132" s="2049"/>
      <c r="DHK132" s="2049"/>
      <c r="DHL132" s="2049"/>
      <c r="DHM132" s="2049"/>
      <c r="DHN132" s="2049"/>
      <c r="DHO132" s="2049"/>
      <c r="DHP132" s="2049"/>
      <c r="DHQ132" s="2049"/>
      <c r="DHR132" s="2049"/>
      <c r="DHS132" s="2049"/>
      <c r="DHT132" s="2049"/>
      <c r="DHU132" s="2049"/>
      <c r="DHV132" s="2049"/>
      <c r="DHW132" s="2049"/>
      <c r="DHX132" s="2049"/>
      <c r="DHY132" s="2049"/>
      <c r="DHZ132" s="2049"/>
      <c r="DIA132" s="2049"/>
      <c r="DIB132" s="2049"/>
      <c r="DIC132" s="2049"/>
      <c r="DID132" s="2049"/>
      <c r="DIE132" s="2049"/>
      <c r="DIF132" s="2049"/>
      <c r="DIG132" s="2049"/>
      <c r="DIH132" s="2049"/>
      <c r="DII132" s="2049"/>
      <c r="DIJ132" s="2049"/>
      <c r="DIK132" s="2049"/>
      <c r="DIL132" s="2049"/>
      <c r="DIM132" s="2049"/>
      <c r="DIN132" s="2049"/>
      <c r="DIO132" s="2049"/>
      <c r="DIP132" s="2049"/>
      <c r="DIQ132" s="2049"/>
      <c r="DIR132" s="2049"/>
      <c r="DIS132" s="2049"/>
      <c r="DIT132" s="2049"/>
      <c r="DIU132" s="2049"/>
      <c r="DIV132" s="2049"/>
      <c r="DIW132" s="2049"/>
      <c r="DIX132" s="2049"/>
      <c r="DIY132" s="2049"/>
      <c r="DIZ132" s="2049"/>
      <c r="DJA132" s="2049"/>
      <c r="DJB132" s="2049"/>
      <c r="DJC132" s="2049"/>
      <c r="DJD132" s="2049"/>
      <c r="DJE132" s="2049"/>
      <c r="DJF132" s="2049"/>
      <c r="DJG132" s="2049"/>
      <c r="DJH132" s="2049"/>
      <c r="DJI132" s="2049"/>
      <c r="DJJ132" s="2049"/>
      <c r="DJK132" s="2049"/>
      <c r="DJL132" s="2049"/>
      <c r="DJM132" s="2049"/>
      <c r="DJN132" s="2049"/>
      <c r="DJO132" s="2049"/>
      <c r="DJP132" s="2049"/>
      <c r="DJQ132" s="2049"/>
      <c r="DJR132" s="2049"/>
      <c r="DJS132" s="2049"/>
      <c r="DJT132" s="2049"/>
      <c r="DJU132" s="2049"/>
      <c r="DJV132" s="2049"/>
      <c r="DJW132" s="2049"/>
      <c r="DJX132" s="2049"/>
      <c r="DJY132" s="2049"/>
      <c r="DJZ132" s="2049"/>
      <c r="DKA132" s="2049"/>
      <c r="DKB132" s="2049"/>
      <c r="DKC132" s="2049"/>
      <c r="DKD132" s="2049"/>
      <c r="DKE132" s="2049"/>
      <c r="DKF132" s="2049"/>
      <c r="DKG132" s="2049"/>
      <c r="DKH132" s="2049"/>
      <c r="DKI132" s="2049"/>
      <c r="DKJ132" s="2049"/>
      <c r="DKK132" s="2049"/>
      <c r="DKL132" s="2049"/>
      <c r="DKM132" s="2049"/>
      <c r="DKN132" s="2049"/>
      <c r="DKO132" s="2049"/>
      <c r="DKP132" s="2049"/>
      <c r="DKQ132" s="2049"/>
      <c r="DKR132" s="2049"/>
      <c r="DKS132" s="2049"/>
      <c r="DKT132" s="2049"/>
      <c r="DKU132" s="2049"/>
      <c r="DKV132" s="2049"/>
      <c r="DKW132" s="2049"/>
      <c r="DKX132" s="2049"/>
      <c r="DKY132" s="2049"/>
      <c r="DKZ132" s="2049"/>
      <c r="DLA132" s="2049"/>
      <c r="DLB132" s="2049"/>
      <c r="DLC132" s="2049"/>
      <c r="DLD132" s="2049"/>
      <c r="DLE132" s="2049"/>
      <c r="DLF132" s="2049"/>
      <c r="DLG132" s="2049"/>
      <c r="DLH132" s="2049"/>
      <c r="DLI132" s="2049"/>
      <c r="DLJ132" s="2049"/>
      <c r="DLK132" s="2049"/>
      <c r="DLL132" s="2049"/>
      <c r="DLM132" s="2049"/>
      <c r="DLN132" s="2049"/>
      <c r="DLO132" s="2049"/>
      <c r="DLP132" s="2049"/>
      <c r="DLQ132" s="2049"/>
      <c r="DLR132" s="2049"/>
      <c r="DLS132" s="2049"/>
      <c r="DLT132" s="2049"/>
      <c r="DLU132" s="2049"/>
      <c r="DLV132" s="2049"/>
      <c r="DLW132" s="2049"/>
      <c r="DLX132" s="2049"/>
      <c r="DLY132" s="2049"/>
      <c r="DLZ132" s="2049"/>
      <c r="DMA132" s="2049"/>
      <c r="DMB132" s="2049"/>
      <c r="DMC132" s="2049"/>
      <c r="DMD132" s="2049"/>
      <c r="DME132" s="2049"/>
      <c r="DMF132" s="2049"/>
      <c r="DMG132" s="2049"/>
      <c r="DMH132" s="2049"/>
      <c r="DMI132" s="2049"/>
      <c r="DMJ132" s="2049"/>
      <c r="DMK132" s="2049"/>
      <c r="DML132" s="2049"/>
      <c r="DMM132" s="2049"/>
      <c r="DMN132" s="2049"/>
      <c r="DMO132" s="2049"/>
      <c r="DMP132" s="2049"/>
      <c r="DMQ132" s="2049"/>
      <c r="DMR132" s="2049"/>
      <c r="DMS132" s="2049"/>
      <c r="DMT132" s="2049"/>
      <c r="DMU132" s="2049"/>
      <c r="DMV132" s="2049"/>
      <c r="DMW132" s="2049"/>
      <c r="DMX132" s="2049"/>
      <c r="DMY132" s="2049"/>
      <c r="DMZ132" s="2049"/>
      <c r="DNA132" s="2049"/>
      <c r="DNB132" s="2049"/>
      <c r="DNC132" s="2049"/>
      <c r="DND132" s="2049"/>
      <c r="DNE132" s="2049"/>
      <c r="DNF132" s="2049"/>
      <c r="DNG132" s="2049"/>
      <c r="DNH132" s="2049"/>
      <c r="DNI132" s="2049"/>
      <c r="DNJ132" s="2049"/>
      <c r="DNK132" s="2049"/>
      <c r="DNL132" s="2049"/>
      <c r="DNM132" s="2049"/>
      <c r="DNN132" s="2049"/>
      <c r="DNO132" s="2049"/>
      <c r="DNP132" s="2049"/>
      <c r="DNQ132" s="2049"/>
      <c r="DNR132" s="2049"/>
      <c r="DNS132" s="2049"/>
      <c r="DNT132" s="2049"/>
      <c r="DNU132" s="2049"/>
      <c r="DNV132" s="2049"/>
      <c r="DNW132" s="2049"/>
      <c r="DNX132" s="2049"/>
      <c r="DNY132" s="2049"/>
      <c r="DNZ132" s="2049"/>
      <c r="DOA132" s="2049"/>
      <c r="DOB132" s="2049"/>
      <c r="DOC132" s="2049"/>
      <c r="DOD132" s="2049"/>
      <c r="DOE132" s="2049"/>
      <c r="DOF132" s="2049"/>
      <c r="DOG132" s="2049"/>
      <c r="DOH132" s="2049"/>
      <c r="DOI132" s="2049"/>
      <c r="DOJ132" s="2049"/>
      <c r="DOK132" s="2049"/>
      <c r="DOL132" s="2049"/>
      <c r="DOM132" s="2049"/>
      <c r="DON132" s="2049"/>
      <c r="DOO132" s="2049"/>
      <c r="DOP132" s="2049"/>
      <c r="DOQ132" s="2049"/>
      <c r="DOR132" s="2049"/>
      <c r="DOS132" s="2049"/>
      <c r="DOT132" s="2049"/>
      <c r="DOU132" s="2049"/>
      <c r="DOV132" s="2049"/>
      <c r="DOW132" s="2049"/>
      <c r="DOX132" s="2049"/>
      <c r="DOY132" s="2049"/>
      <c r="DOZ132" s="2049"/>
      <c r="DPA132" s="2049"/>
      <c r="DPB132" s="2049"/>
      <c r="DPC132" s="2049"/>
      <c r="DPD132" s="2049"/>
      <c r="DPE132" s="2049"/>
      <c r="DPF132" s="2049"/>
      <c r="DPG132" s="2049"/>
      <c r="DPH132" s="2049"/>
      <c r="DPI132" s="2049"/>
      <c r="DPJ132" s="2049"/>
      <c r="DPK132" s="2049"/>
      <c r="DPL132" s="2049"/>
      <c r="DPM132" s="2049"/>
      <c r="DPN132" s="2049"/>
      <c r="DPO132" s="2049"/>
      <c r="DPP132" s="2049"/>
      <c r="DPQ132" s="2049"/>
      <c r="DPR132" s="2049"/>
      <c r="DPS132" s="2049"/>
      <c r="DPT132" s="2049"/>
      <c r="DPU132" s="2049"/>
      <c r="DPV132" s="2049"/>
      <c r="DPW132" s="2049"/>
      <c r="DPX132" s="2049"/>
      <c r="DPY132" s="2049"/>
      <c r="DPZ132" s="2049"/>
      <c r="DQA132" s="2049"/>
      <c r="DQB132" s="2049"/>
      <c r="DQC132" s="2049"/>
      <c r="DQD132" s="2049"/>
      <c r="DQE132" s="2049"/>
      <c r="DQF132" s="2049"/>
      <c r="DQG132" s="2049"/>
      <c r="DQH132" s="2049"/>
      <c r="DQI132" s="2049"/>
      <c r="DQJ132" s="2049"/>
      <c r="DQK132" s="2049"/>
      <c r="DQL132" s="2049"/>
      <c r="DQM132" s="2049"/>
      <c r="DQN132" s="2049"/>
      <c r="DQO132" s="2049"/>
      <c r="DQP132" s="2049"/>
      <c r="DQQ132" s="2049"/>
      <c r="DQR132" s="2049"/>
      <c r="DQS132" s="2049"/>
      <c r="DQT132" s="2049"/>
      <c r="DQU132" s="2049"/>
      <c r="DQV132" s="2049"/>
      <c r="DQW132" s="2049"/>
      <c r="DQX132" s="2049"/>
      <c r="DQY132" s="2049"/>
      <c r="DQZ132" s="2049"/>
      <c r="DRA132" s="2049"/>
      <c r="DRB132" s="2049"/>
      <c r="DRC132" s="2049"/>
      <c r="DRD132" s="2049"/>
      <c r="DRE132" s="2049"/>
      <c r="DRF132" s="2049"/>
      <c r="DRG132" s="2049"/>
      <c r="DRH132" s="2049"/>
      <c r="DRI132" s="2049"/>
      <c r="DRJ132" s="2049"/>
      <c r="DRK132" s="2049"/>
      <c r="DRL132" s="2049"/>
      <c r="DRM132" s="2049"/>
      <c r="DRN132" s="2049"/>
      <c r="DRO132" s="2049"/>
      <c r="DRP132" s="2049"/>
      <c r="DRQ132" s="2049"/>
      <c r="DRR132" s="2049"/>
      <c r="DRS132" s="2049"/>
      <c r="DRT132" s="2049"/>
      <c r="DRU132" s="2049"/>
      <c r="DRV132" s="2049"/>
      <c r="DRW132" s="2049"/>
      <c r="DRX132" s="2049"/>
      <c r="DRY132" s="2049"/>
      <c r="DRZ132" s="2049"/>
      <c r="DSA132" s="2049"/>
      <c r="DSB132" s="2049"/>
      <c r="DSC132" s="2049"/>
      <c r="DSD132" s="2049"/>
      <c r="DSE132" s="2049"/>
      <c r="DSF132" s="2049"/>
      <c r="DSG132" s="2049"/>
      <c r="DSH132" s="2049"/>
      <c r="DSI132" s="2049"/>
      <c r="DSJ132" s="2049"/>
      <c r="DSK132" s="2049"/>
      <c r="DSL132" s="2049"/>
      <c r="DSM132" s="2049"/>
      <c r="DSN132" s="2049"/>
      <c r="DSO132" s="2049"/>
      <c r="DSP132" s="2049"/>
      <c r="DSQ132" s="2049"/>
      <c r="DSR132" s="2049"/>
      <c r="DSS132" s="2049"/>
      <c r="DST132" s="2049"/>
      <c r="DSU132" s="2049"/>
      <c r="DSV132" s="2049"/>
      <c r="DSW132" s="2049"/>
      <c r="DSX132" s="2049"/>
      <c r="DSY132" s="2049"/>
      <c r="DSZ132" s="2049"/>
      <c r="DTA132" s="2049"/>
      <c r="DTB132" s="2049"/>
      <c r="DTC132" s="2049"/>
      <c r="DTD132" s="2049"/>
      <c r="DTE132" s="2049"/>
      <c r="DTF132" s="2049"/>
      <c r="DTG132" s="2049"/>
      <c r="DTH132" s="2049"/>
      <c r="DTI132" s="2049"/>
      <c r="DTJ132" s="2049"/>
      <c r="DTK132" s="2049"/>
      <c r="DTL132" s="2049"/>
      <c r="DTM132" s="2049"/>
      <c r="DTN132" s="2049"/>
      <c r="DTO132" s="2049"/>
      <c r="DTP132" s="2049"/>
      <c r="DTQ132" s="2049"/>
      <c r="DTR132" s="2049"/>
      <c r="DTS132" s="2049"/>
      <c r="DTT132" s="2049"/>
      <c r="DTU132" s="2049"/>
      <c r="DTV132" s="2049"/>
      <c r="DTW132" s="2049"/>
      <c r="DTX132" s="2049"/>
      <c r="DTY132" s="2049"/>
      <c r="DTZ132" s="2049"/>
      <c r="DUA132" s="2049"/>
      <c r="DUB132" s="2049"/>
      <c r="DUC132" s="2049"/>
      <c r="DUD132" s="2049"/>
      <c r="DUE132" s="2049"/>
      <c r="DUF132" s="2049"/>
      <c r="DUG132" s="2049"/>
      <c r="DUH132" s="2049"/>
      <c r="DUI132" s="2049"/>
      <c r="DUJ132" s="2049"/>
      <c r="DUK132" s="2049"/>
      <c r="DUL132" s="2049"/>
      <c r="DUM132" s="2049"/>
      <c r="DUN132" s="2049"/>
      <c r="DUO132" s="2049"/>
      <c r="DUP132" s="2049"/>
      <c r="DUQ132" s="2049"/>
      <c r="DUR132" s="2049"/>
      <c r="DUS132" s="2049"/>
      <c r="DUT132" s="2049"/>
      <c r="DUU132" s="2049"/>
      <c r="DUV132" s="2049"/>
      <c r="DUW132" s="2049"/>
      <c r="DUX132" s="2049"/>
      <c r="DUY132" s="2049"/>
      <c r="DUZ132" s="2049"/>
      <c r="DVA132" s="2049"/>
      <c r="DVB132" s="2049"/>
      <c r="DVC132" s="2049"/>
      <c r="DVD132" s="2049"/>
      <c r="DVE132" s="2049"/>
      <c r="DVF132" s="2049"/>
      <c r="DVG132" s="2049"/>
      <c r="DVH132" s="2049"/>
      <c r="DVI132" s="2049"/>
      <c r="DVJ132" s="2049"/>
      <c r="DVK132" s="2049"/>
      <c r="DVL132" s="2049"/>
      <c r="DVM132" s="2049"/>
      <c r="DVN132" s="2049"/>
      <c r="DVO132" s="2049"/>
      <c r="DVP132" s="2049"/>
      <c r="DVQ132" s="2049"/>
      <c r="DVR132" s="2049"/>
      <c r="DVS132" s="2049"/>
      <c r="DVT132" s="2049"/>
      <c r="DVU132" s="2049"/>
      <c r="DVV132" s="2049"/>
      <c r="DVW132" s="2049"/>
      <c r="DVX132" s="2049"/>
      <c r="DVY132" s="2049"/>
      <c r="DVZ132" s="2049"/>
      <c r="DWA132" s="2049"/>
      <c r="DWB132" s="2049"/>
      <c r="DWC132" s="2049"/>
      <c r="DWD132" s="2049"/>
      <c r="DWE132" s="2049"/>
      <c r="DWF132" s="2049"/>
      <c r="DWG132" s="2049"/>
      <c r="DWH132" s="2049"/>
      <c r="DWI132" s="2049"/>
      <c r="DWJ132" s="2049"/>
      <c r="DWK132" s="2049"/>
      <c r="DWL132" s="2049"/>
      <c r="DWM132" s="2049"/>
      <c r="DWN132" s="2049"/>
      <c r="DWO132" s="2049"/>
      <c r="DWP132" s="2049"/>
      <c r="DWQ132" s="2049"/>
      <c r="DWR132" s="2049"/>
      <c r="DWS132" s="2049"/>
      <c r="DWT132" s="2049"/>
      <c r="DWU132" s="2049"/>
      <c r="DWV132" s="2049"/>
      <c r="DWW132" s="2049"/>
      <c r="DWX132" s="2049"/>
      <c r="DWY132" s="2049"/>
      <c r="DWZ132" s="2049"/>
      <c r="DXA132" s="2049"/>
      <c r="DXB132" s="2049"/>
      <c r="DXC132" s="2049"/>
      <c r="DXD132" s="2049"/>
      <c r="DXE132" s="2049"/>
      <c r="DXF132" s="2049"/>
      <c r="DXG132" s="2049"/>
      <c r="DXH132" s="2049"/>
      <c r="DXI132" s="2049"/>
      <c r="DXJ132" s="2049"/>
      <c r="DXK132" s="2049"/>
      <c r="DXL132" s="2049"/>
      <c r="DXM132" s="2049"/>
      <c r="DXN132" s="2049"/>
      <c r="DXO132" s="2049"/>
      <c r="DXP132" s="2049"/>
      <c r="DXQ132" s="2049"/>
      <c r="DXR132" s="2049"/>
      <c r="DXS132" s="2049"/>
      <c r="DXT132" s="2049"/>
      <c r="DXU132" s="2049"/>
      <c r="DXV132" s="2049"/>
      <c r="DXW132" s="2049"/>
      <c r="DXX132" s="2049"/>
      <c r="DXY132" s="2049"/>
      <c r="DXZ132" s="2049"/>
      <c r="DYA132" s="2049"/>
      <c r="DYB132" s="2049"/>
      <c r="DYC132" s="2049"/>
      <c r="DYD132" s="2049"/>
      <c r="DYE132" s="2049"/>
      <c r="DYF132" s="2049"/>
      <c r="DYG132" s="2049"/>
      <c r="DYH132" s="2049"/>
      <c r="DYI132" s="2049"/>
      <c r="DYJ132" s="2049"/>
      <c r="DYK132" s="2049"/>
      <c r="DYL132" s="2049"/>
      <c r="DYM132" s="2049"/>
      <c r="DYN132" s="2049"/>
      <c r="DYO132" s="2049"/>
      <c r="DYP132" s="2049"/>
      <c r="DYQ132" s="2049"/>
      <c r="DYR132" s="2049"/>
      <c r="DYS132" s="2049"/>
      <c r="DYT132" s="2049"/>
      <c r="DYU132" s="2049"/>
      <c r="DYV132" s="2049"/>
      <c r="DYW132" s="2049"/>
      <c r="DYX132" s="2049"/>
      <c r="DYY132" s="2049"/>
      <c r="DYZ132" s="2049"/>
      <c r="DZA132" s="2049"/>
      <c r="DZB132" s="2049"/>
      <c r="DZC132" s="2049"/>
      <c r="DZD132" s="2049"/>
      <c r="DZE132" s="2049"/>
      <c r="DZF132" s="2049"/>
      <c r="DZG132" s="2049"/>
      <c r="DZH132" s="2049"/>
      <c r="DZI132" s="2049"/>
      <c r="DZJ132" s="2049"/>
      <c r="DZK132" s="2049"/>
      <c r="DZL132" s="2049"/>
      <c r="DZM132" s="2049"/>
      <c r="DZN132" s="2049"/>
      <c r="DZO132" s="2049"/>
      <c r="DZP132" s="2049"/>
      <c r="DZQ132" s="2049"/>
      <c r="DZR132" s="2049"/>
      <c r="DZS132" s="2049"/>
      <c r="DZT132" s="2049"/>
      <c r="DZU132" s="2049"/>
      <c r="DZV132" s="2049"/>
      <c r="DZW132" s="2049"/>
      <c r="DZX132" s="2049"/>
      <c r="DZY132" s="2049"/>
      <c r="DZZ132" s="2049"/>
      <c r="EAA132" s="2049"/>
      <c r="EAB132" s="2049"/>
      <c r="EAC132" s="2049"/>
      <c r="EAD132" s="2049"/>
      <c r="EAE132" s="2049"/>
      <c r="EAF132" s="2049"/>
      <c r="EAG132" s="2049"/>
      <c r="EAH132" s="2049"/>
      <c r="EAI132" s="2049"/>
      <c r="EAJ132" s="2049"/>
      <c r="EAK132" s="2049"/>
      <c r="EAL132" s="2049"/>
      <c r="EAM132" s="2049"/>
      <c r="EAN132" s="2049"/>
      <c r="EAO132" s="2049"/>
      <c r="EAP132" s="2049"/>
      <c r="EAQ132" s="2049"/>
      <c r="EAR132" s="2049"/>
      <c r="EAS132" s="2049"/>
      <c r="EAT132" s="2049"/>
      <c r="EAU132" s="2049"/>
      <c r="EAV132" s="2049"/>
      <c r="EAW132" s="2049"/>
      <c r="EAX132" s="2049"/>
      <c r="EAY132" s="2049"/>
      <c r="EAZ132" s="2049"/>
      <c r="EBA132" s="2049"/>
      <c r="EBB132" s="2049"/>
      <c r="EBC132" s="2049"/>
      <c r="EBD132" s="2049"/>
      <c r="EBE132" s="2049"/>
      <c r="EBF132" s="2049"/>
      <c r="EBG132" s="2049"/>
      <c r="EBH132" s="2049"/>
      <c r="EBI132" s="2049"/>
      <c r="EBJ132" s="2049"/>
      <c r="EBK132" s="2049"/>
      <c r="EBL132" s="2049"/>
      <c r="EBM132" s="2049"/>
      <c r="EBN132" s="2049"/>
      <c r="EBO132" s="2049"/>
      <c r="EBP132" s="2049"/>
      <c r="EBQ132" s="2049"/>
      <c r="EBR132" s="2049"/>
      <c r="EBS132" s="2049"/>
      <c r="EBT132" s="2049"/>
      <c r="EBU132" s="2049"/>
      <c r="EBV132" s="2049"/>
      <c r="EBW132" s="2049"/>
      <c r="EBX132" s="2049"/>
      <c r="EBY132" s="2049"/>
      <c r="EBZ132" s="2049"/>
      <c r="ECA132" s="2049"/>
      <c r="ECB132" s="2049"/>
      <c r="ECC132" s="2049"/>
      <c r="ECD132" s="2049"/>
      <c r="ECE132" s="2049"/>
      <c r="ECF132" s="2049"/>
      <c r="ECG132" s="2049"/>
      <c r="ECH132" s="2049"/>
      <c r="ECI132" s="2049"/>
      <c r="ECJ132" s="2049"/>
      <c r="ECK132" s="2049"/>
      <c r="ECL132" s="2049"/>
      <c r="ECM132" s="2049"/>
      <c r="ECN132" s="2049"/>
      <c r="ECO132" s="2049"/>
      <c r="ECP132" s="2049"/>
      <c r="ECQ132" s="2049"/>
      <c r="ECR132" s="2049"/>
      <c r="ECS132" s="2049"/>
      <c r="ECT132" s="2049"/>
      <c r="ECU132" s="2049"/>
      <c r="ECV132" s="2049"/>
      <c r="ECW132" s="2049"/>
      <c r="ECX132" s="2049"/>
      <c r="ECY132" s="2049"/>
      <c r="ECZ132" s="2049"/>
      <c r="EDA132" s="2049"/>
      <c r="EDB132" s="2049"/>
      <c r="EDC132" s="2049"/>
      <c r="EDD132" s="2049"/>
      <c r="EDE132" s="2049"/>
      <c r="EDF132" s="2049"/>
      <c r="EDG132" s="2049"/>
      <c r="EDH132" s="2049"/>
      <c r="EDI132" s="2049"/>
      <c r="EDJ132" s="2049"/>
      <c r="EDK132" s="2049"/>
      <c r="EDL132" s="2049"/>
      <c r="EDM132" s="2049"/>
      <c r="EDN132" s="2049"/>
      <c r="EDO132" s="2049"/>
      <c r="EDP132" s="2049"/>
      <c r="EDQ132" s="2049"/>
      <c r="EDR132" s="2049"/>
      <c r="EDS132" s="2049"/>
      <c r="EDT132" s="2049"/>
      <c r="EDU132" s="2049"/>
      <c r="EDV132" s="2049"/>
      <c r="EDW132" s="2049"/>
      <c r="EDX132" s="2049"/>
      <c r="EDY132" s="2049"/>
      <c r="EDZ132" s="2049"/>
      <c r="EEA132" s="2049"/>
      <c r="EEB132" s="2049"/>
      <c r="EEC132" s="2049"/>
      <c r="EED132" s="2049"/>
      <c r="EEE132" s="2049"/>
      <c r="EEF132" s="2049"/>
      <c r="EEG132" s="2049"/>
      <c r="EEH132" s="2049"/>
      <c r="EEI132" s="2049"/>
      <c r="EEJ132" s="2049"/>
      <c r="EEK132" s="2049"/>
      <c r="EEL132" s="2049"/>
      <c r="EEM132" s="2049"/>
      <c r="EEN132" s="2049"/>
      <c r="EEO132" s="2049"/>
      <c r="EEP132" s="2049"/>
      <c r="EEQ132" s="2049"/>
      <c r="EER132" s="2049"/>
      <c r="EES132" s="2049"/>
      <c r="EET132" s="2049"/>
      <c r="EEU132" s="2049"/>
      <c r="EEV132" s="2049"/>
      <c r="EEW132" s="2049"/>
      <c r="EEX132" s="2049"/>
      <c r="EEY132" s="2049"/>
      <c r="EEZ132" s="2049"/>
      <c r="EFA132" s="2049"/>
      <c r="EFB132" s="2049"/>
      <c r="EFC132" s="2049"/>
      <c r="EFD132" s="2049"/>
      <c r="EFE132" s="2049"/>
      <c r="EFF132" s="2049"/>
      <c r="EFG132" s="2049"/>
      <c r="EFH132" s="2049"/>
      <c r="EFI132" s="2049"/>
      <c r="EFJ132" s="2049"/>
      <c r="EFK132" s="2049"/>
      <c r="EFL132" s="2049"/>
      <c r="EFM132" s="2049"/>
      <c r="EFN132" s="2049"/>
      <c r="EFO132" s="2049"/>
      <c r="EFP132" s="2049"/>
      <c r="EFQ132" s="2049"/>
      <c r="EFR132" s="2049"/>
      <c r="EFS132" s="2049"/>
      <c r="EFT132" s="2049"/>
      <c r="EFU132" s="2049"/>
      <c r="EFV132" s="2049"/>
      <c r="EFW132" s="2049"/>
      <c r="EFX132" s="2049"/>
      <c r="EFY132" s="2049"/>
      <c r="EFZ132" s="2049"/>
      <c r="EGA132" s="2049"/>
      <c r="EGB132" s="2049"/>
      <c r="EGC132" s="2049"/>
      <c r="EGD132" s="2049"/>
      <c r="EGE132" s="2049"/>
      <c r="EGF132" s="2049"/>
      <c r="EGG132" s="2049"/>
      <c r="EGH132" s="2049"/>
      <c r="EGI132" s="2049"/>
      <c r="EGJ132" s="2049"/>
      <c r="EGK132" s="2049"/>
      <c r="EGL132" s="2049"/>
      <c r="EGM132" s="2049"/>
      <c r="EGN132" s="2049"/>
      <c r="EGO132" s="2049"/>
      <c r="EGP132" s="2049"/>
      <c r="EGQ132" s="2049"/>
      <c r="EGR132" s="2049"/>
      <c r="EGS132" s="2049"/>
      <c r="EGT132" s="2049"/>
      <c r="EGU132" s="2049"/>
      <c r="EGV132" s="2049"/>
      <c r="EGW132" s="2049"/>
      <c r="EGX132" s="2049"/>
      <c r="EGY132" s="2049"/>
      <c r="EGZ132" s="2049"/>
      <c r="EHA132" s="2049"/>
      <c r="EHB132" s="2049"/>
      <c r="EHC132" s="2049"/>
      <c r="EHD132" s="2049"/>
      <c r="EHE132" s="2049"/>
      <c r="EHF132" s="2049"/>
      <c r="EHG132" s="2049"/>
      <c r="EHH132" s="2049"/>
      <c r="EHI132" s="2049"/>
      <c r="EHJ132" s="2049"/>
      <c r="EHK132" s="2049"/>
      <c r="EHL132" s="2049"/>
      <c r="EHM132" s="2049"/>
      <c r="EHN132" s="2049"/>
      <c r="EHO132" s="2049"/>
      <c r="EHP132" s="2049"/>
      <c r="EHQ132" s="2049"/>
      <c r="EHR132" s="2049"/>
      <c r="EHS132" s="2049"/>
      <c r="EHT132" s="2049"/>
      <c r="EHU132" s="2049"/>
      <c r="EHV132" s="2049"/>
      <c r="EHW132" s="2049"/>
      <c r="EHX132" s="2049"/>
      <c r="EHY132" s="2049"/>
      <c r="EHZ132" s="2049"/>
      <c r="EIA132" s="2049"/>
      <c r="EIB132" s="2049"/>
      <c r="EIC132" s="2049"/>
      <c r="EID132" s="2049"/>
      <c r="EIE132" s="2049"/>
      <c r="EIF132" s="2049"/>
      <c r="EIG132" s="2049"/>
      <c r="EIH132" s="2049"/>
      <c r="EII132" s="2049"/>
      <c r="EIJ132" s="2049"/>
      <c r="EIK132" s="2049"/>
      <c r="EIL132" s="2049"/>
      <c r="EIM132" s="2049"/>
      <c r="EIN132" s="2049"/>
      <c r="EIO132" s="2049"/>
      <c r="EIP132" s="2049"/>
      <c r="EIQ132" s="2049"/>
      <c r="EIR132" s="2049"/>
      <c r="EIS132" s="2049"/>
      <c r="EIT132" s="2049"/>
      <c r="EIU132" s="2049"/>
      <c r="EIV132" s="2049"/>
      <c r="EIW132" s="2049"/>
      <c r="EIX132" s="2049"/>
      <c r="EIY132" s="2049"/>
      <c r="EIZ132" s="2049"/>
      <c r="EJA132" s="2049"/>
      <c r="EJB132" s="2049"/>
      <c r="EJC132" s="2049"/>
      <c r="EJD132" s="2049"/>
      <c r="EJE132" s="2049"/>
      <c r="EJF132" s="2049"/>
      <c r="EJG132" s="2049"/>
      <c r="EJH132" s="2049"/>
      <c r="EJI132" s="2049"/>
      <c r="EJJ132" s="2049"/>
      <c r="EJK132" s="2049"/>
      <c r="EJL132" s="2049"/>
      <c r="EJM132" s="2049"/>
      <c r="EJN132" s="2049"/>
      <c r="EJO132" s="2049"/>
      <c r="EJP132" s="2049"/>
      <c r="EJQ132" s="2049"/>
      <c r="EJR132" s="2049"/>
      <c r="EJS132" s="2049"/>
      <c r="EJT132" s="2049"/>
      <c r="EJU132" s="2049"/>
      <c r="EJV132" s="2049"/>
      <c r="EJW132" s="2049"/>
      <c r="EJX132" s="2049"/>
      <c r="EJY132" s="2049"/>
      <c r="EJZ132" s="2049"/>
      <c r="EKA132" s="2049"/>
      <c r="EKB132" s="2049"/>
      <c r="EKC132" s="2049"/>
      <c r="EKD132" s="2049"/>
      <c r="EKE132" s="2049"/>
      <c r="EKF132" s="2049"/>
      <c r="EKG132" s="2049"/>
      <c r="EKH132" s="2049"/>
      <c r="EKI132" s="2049"/>
      <c r="EKJ132" s="2049"/>
      <c r="EKK132" s="2049"/>
      <c r="EKL132" s="2049"/>
      <c r="EKM132" s="2049"/>
      <c r="EKN132" s="2049"/>
      <c r="EKO132" s="2049"/>
      <c r="EKP132" s="2049"/>
      <c r="EKQ132" s="2049"/>
      <c r="EKR132" s="2049"/>
      <c r="EKS132" s="2049"/>
      <c r="EKT132" s="2049"/>
      <c r="EKU132" s="2049"/>
      <c r="EKV132" s="2049"/>
      <c r="EKW132" s="2049"/>
      <c r="EKX132" s="2049"/>
      <c r="EKY132" s="2049"/>
      <c r="EKZ132" s="2049"/>
      <c r="ELA132" s="2049"/>
      <c r="ELB132" s="2049"/>
      <c r="ELC132" s="2049"/>
      <c r="ELD132" s="2049"/>
      <c r="ELE132" s="2049"/>
      <c r="ELF132" s="2049"/>
      <c r="ELG132" s="2049"/>
      <c r="ELH132" s="2049"/>
      <c r="ELI132" s="2049"/>
      <c r="ELJ132" s="2049"/>
      <c r="ELK132" s="2049"/>
      <c r="ELL132" s="2049"/>
      <c r="ELM132" s="2049"/>
      <c r="ELN132" s="2049"/>
      <c r="ELO132" s="2049"/>
      <c r="ELP132" s="2049"/>
      <c r="ELQ132" s="2049"/>
      <c r="ELR132" s="2049"/>
      <c r="ELS132" s="2049"/>
      <c r="ELT132" s="2049"/>
      <c r="ELU132" s="2049"/>
      <c r="ELV132" s="2049"/>
      <c r="ELW132" s="2049"/>
      <c r="ELX132" s="2049"/>
      <c r="ELY132" s="2049"/>
      <c r="ELZ132" s="2049"/>
      <c r="EMA132" s="2049"/>
      <c r="EMB132" s="2049"/>
      <c r="EMC132" s="2049"/>
      <c r="EMD132" s="2049"/>
      <c r="EME132" s="2049"/>
      <c r="EMF132" s="2049"/>
      <c r="EMG132" s="2049"/>
      <c r="EMH132" s="2049"/>
      <c r="EMI132" s="2049"/>
      <c r="EMJ132" s="2049"/>
      <c r="EMK132" s="2049"/>
      <c r="EML132" s="2049"/>
      <c r="EMM132" s="2049"/>
      <c r="EMN132" s="2049"/>
      <c r="EMO132" s="2049"/>
      <c r="EMP132" s="2049"/>
      <c r="EMQ132" s="2049"/>
      <c r="EMR132" s="2049"/>
      <c r="EMS132" s="2049"/>
      <c r="EMT132" s="2049"/>
      <c r="EMU132" s="2049"/>
      <c r="EMV132" s="2049"/>
      <c r="EMW132" s="2049"/>
      <c r="EMX132" s="2049"/>
      <c r="EMY132" s="2049"/>
      <c r="EMZ132" s="2049"/>
      <c r="ENA132" s="2049"/>
      <c r="ENB132" s="2049"/>
      <c r="ENC132" s="2049"/>
      <c r="END132" s="2049"/>
      <c r="ENE132" s="2049"/>
      <c r="ENF132" s="2049"/>
      <c r="ENG132" s="2049"/>
      <c r="ENH132" s="2049"/>
      <c r="ENI132" s="2049"/>
      <c r="ENJ132" s="2049"/>
      <c r="ENK132" s="2049"/>
      <c r="ENL132" s="2049"/>
      <c r="ENM132" s="2049"/>
      <c r="ENN132" s="2049"/>
      <c r="ENO132" s="2049"/>
      <c r="ENP132" s="2049"/>
      <c r="ENQ132" s="2049"/>
      <c r="ENR132" s="2049"/>
      <c r="ENS132" s="2049"/>
      <c r="ENT132" s="2049"/>
      <c r="ENU132" s="2049"/>
      <c r="ENV132" s="2049"/>
      <c r="ENW132" s="2049"/>
      <c r="ENX132" s="2049"/>
      <c r="ENY132" s="2049"/>
      <c r="ENZ132" s="2049"/>
      <c r="EOA132" s="2049"/>
      <c r="EOB132" s="2049"/>
      <c r="EOC132" s="2049"/>
      <c r="EOD132" s="2049"/>
      <c r="EOE132" s="2049"/>
      <c r="EOF132" s="2049"/>
      <c r="EOG132" s="2049"/>
      <c r="EOH132" s="2049"/>
      <c r="EOI132" s="2049"/>
      <c r="EOJ132" s="2049"/>
      <c r="EOK132" s="2049"/>
      <c r="EOL132" s="2049"/>
      <c r="EOM132" s="2049"/>
      <c r="EON132" s="2049"/>
      <c r="EOO132" s="2049"/>
      <c r="EOP132" s="2049"/>
      <c r="EOQ132" s="2049"/>
      <c r="EOR132" s="2049"/>
      <c r="EOS132" s="2049"/>
      <c r="EOT132" s="2049"/>
      <c r="EOU132" s="2049"/>
      <c r="EOV132" s="2049"/>
      <c r="EOW132" s="2049"/>
      <c r="EOX132" s="2049"/>
      <c r="EOY132" s="2049"/>
      <c r="EOZ132" s="2049"/>
      <c r="EPA132" s="2049"/>
      <c r="EPB132" s="2049"/>
      <c r="EPC132" s="2049"/>
      <c r="EPD132" s="2049"/>
      <c r="EPE132" s="2049"/>
      <c r="EPF132" s="2049"/>
      <c r="EPG132" s="2049"/>
      <c r="EPH132" s="2049"/>
      <c r="EPI132" s="2049"/>
      <c r="EPJ132" s="2049"/>
      <c r="EPK132" s="2049"/>
      <c r="EPL132" s="2049"/>
      <c r="EPM132" s="2049"/>
      <c r="EPN132" s="2049"/>
      <c r="EPO132" s="2049"/>
      <c r="EPP132" s="2049"/>
      <c r="EPQ132" s="2049"/>
      <c r="EPR132" s="2049"/>
      <c r="EPS132" s="2049"/>
      <c r="EPT132" s="2049"/>
      <c r="EPU132" s="2049"/>
      <c r="EPV132" s="2049"/>
      <c r="EPW132" s="2049"/>
      <c r="EPX132" s="2049"/>
      <c r="EPY132" s="2049"/>
      <c r="EPZ132" s="2049"/>
      <c r="EQA132" s="2049"/>
      <c r="EQB132" s="2049"/>
      <c r="EQC132" s="2049"/>
      <c r="EQD132" s="2049"/>
      <c r="EQE132" s="2049"/>
      <c r="EQF132" s="2049"/>
      <c r="EQG132" s="2049"/>
      <c r="EQH132" s="2049"/>
      <c r="EQI132" s="2049"/>
      <c r="EQJ132" s="2049"/>
      <c r="EQK132" s="2049"/>
      <c r="EQL132" s="2049"/>
      <c r="EQM132" s="2049"/>
      <c r="EQN132" s="2049"/>
      <c r="EQO132" s="2049"/>
      <c r="EQP132" s="2049"/>
      <c r="EQQ132" s="2049"/>
      <c r="EQR132" s="2049"/>
      <c r="EQS132" s="2049"/>
      <c r="EQT132" s="2049"/>
      <c r="EQU132" s="2049"/>
      <c r="EQV132" s="2049"/>
      <c r="EQW132" s="2049"/>
      <c r="EQX132" s="2049"/>
      <c r="EQY132" s="2049"/>
      <c r="EQZ132" s="2049"/>
      <c r="ERA132" s="2049"/>
      <c r="ERB132" s="2049"/>
      <c r="ERC132" s="2049"/>
      <c r="ERD132" s="2049"/>
      <c r="ERE132" s="2049"/>
      <c r="ERF132" s="2049"/>
      <c r="ERG132" s="2049"/>
      <c r="ERH132" s="2049"/>
      <c r="ERI132" s="2049"/>
      <c r="ERJ132" s="2049"/>
      <c r="ERK132" s="2049"/>
      <c r="ERL132" s="2049"/>
      <c r="ERM132" s="2049"/>
      <c r="ERN132" s="2049"/>
      <c r="ERO132" s="2049"/>
      <c r="ERP132" s="2049"/>
      <c r="ERQ132" s="2049"/>
      <c r="ERR132" s="2049"/>
      <c r="ERS132" s="2049"/>
      <c r="ERT132" s="2049"/>
      <c r="ERU132" s="2049"/>
      <c r="ERV132" s="2049"/>
      <c r="ERW132" s="2049"/>
      <c r="ERX132" s="2049"/>
      <c r="ERY132" s="2049"/>
      <c r="ERZ132" s="2049"/>
      <c r="ESA132" s="2049"/>
      <c r="ESB132" s="2049"/>
      <c r="ESC132" s="2049"/>
      <c r="ESD132" s="2049"/>
      <c r="ESE132" s="2049"/>
      <c r="ESF132" s="2049"/>
      <c r="ESG132" s="2049"/>
      <c r="ESH132" s="2049"/>
      <c r="ESI132" s="2049"/>
      <c r="ESJ132" s="2049"/>
      <c r="ESK132" s="2049"/>
      <c r="ESL132" s="2049"/>
      <c r="ESM132" s="2049"/>
      <c r="ESN132" s="2049"/>
      <c r="ESO132" s="2049"/>
      <c r="ESP132" s="2049"/>
      <c r="ESQ132" s="2049"/>
      <c r="ESR132" s="2049"/>
      <c r="ESS132" s="2049"/>
      <c r="EST132" s="2049"/>
      <c r="ESU132" s="2049"/>
      <c r="ESV132" s="2049"/>
      <c r="ESW132" s="2049"/>
      <c r="ESX132" s="2049"/>
      <c r="ESY132" s="2049"/>
      <c r="ESZ132" s="2049"/>
      <c r="ETA132" s="2049"/>
      <c r="ETB132" s="2049"/>
      <c r="ETC132" s="2049"/>
      <c r="ETD132" s="2049"/>
      <c r="ETE132" s="2049"/>
      <c r="ETF132" s="2049"/>
      <c r="ETG132" s="2049"/>
      <c r="ETH132" s="2049"/>
      <c r="ETI132" s="2049"/>
      <c r="ETJ132" s="2049"/>
      <c r="ETK132" s="2049"/>
      <c r="ETL132" s="2049"/>
      <c r="ETM132" s="2049"/>
      <c r="ETN132" s="2049"/>
      <c r="ETO132" s="2049"/>
      <c r="ETP132" s="2049"/>
      <c r="ETQ132" s="2049"/>
      <c r="ETR132" s="2049"/>
      <c r="ETS132" s="2049"/>
      <c r="ETT132" s="2049"/>
      <c r="ETU132" s="2049"/>
      <c r="ETV132" s="2049"/>
      <c r="ETW132" s="2049"/>
      <c r="ETX132" s="2049"/>
      <c r="ETY132" s="2049"/>
      <c r="ETZ132" s="2049"/>
      <c r="EUA132" s="2049"/>
      <c r="EUB132" s="2049"/>
      <c r="EUC132" s="2049"/>
      <c r="EUD132" s="2049"/>
      <c r="EUE132" s="2049"/>
      <c r="EUF132" s="2049"/>
      <c r="EUG132" s="2049"/>
      <c r="EUH132" s="2049"/>
      <c r="EUI132" s="2049"/>
      <c r="EUJ132" s="2049"/>
      <c r="EUK132" s="2049"/>
      <c r="EUL132" s="2049"/>
      <c r="EUM132" s="2049"/>
      <c r="EUN132" s="2049"/>
      <c r="EUO132" s="2049"/>
      <c r="EUP132" s="2049"/>
      <c r="EUQ132" s="2049"/>
      <c r="EUR132" s="2049"/>
      <c r="EUS132" s="2049"/>
      <c r="EUT132" s="2049"/>
      <c r="EUU132" s="2049"/>
      <c r="EUV132" s="2049"/>
      <c r="EUW132" s="2049"/>
      <c r="EUX132" s="2049"/>
      <c r="EUY132" s="2049"/>
      <c r="EUZ132" s="2049"/>
      <c r="EVA132" s="2049"/>
      <c r="EVB132" s="2049"/>
      <c r="EVC132" s="2049"/>
      <c r="EVD132" s="2049"/>
      <c r="EVE132" s="2049"/>
      <c r="EVF132" s="2049"/>
      <c r="EVG132" s="2049"/>
      <c r="EVH132" s="2049"/>
      <c r="EVI132" s="2049"/>
      <c r="EVJ132" s="2049"/>
      <c r="EVK132" s="2049"/>
      <c r="EVL132" s="2049"/>
      <c r="EVM132" s="2049"/>
      <c r="EVN132" s="2049"/>
      <c r="EVO132" s="2049"/>
      <c r="EVP132" s="2049"/>
      <c r="EVQ132" s="2049"/>
      <c r="EVR132" s="2049"/>
      <c r="EVS132" s="2049"/>
      <c r="EVT132" s="2049"/>
      <c r="EVU132" s="2049"/>
      <c r="EVV132" s="2049"/>
      <c r="EVW132" s="2049"/>
      <c r="EVX132" s="2049"/>
      <c r="EVY132" s="2049"/>
      <c r="EVZ132" s="2049"/>
      <c r="EWA132" s="2049"/>
      <c r="EWB132" s="2049"/>
      <c r="EWC132" s="2049"/>
      <c r="EWD132" s="2049"/>
      <c r="EWE132" s="2049"/>
      <c r="EWF132" s="2049"/>
      <c r="EWG132" s="2049"/>
      <c r="EWH132" s="2049"/>
      <c r="EWI132" s="2049"/>
      <c r="EWJ132" s="2049"/>
      <c r="EWK132" s="2049"/>
      <c r="EWL132" s="2049"/>
      <c r="EWM132" s="2049"/>
      <c r="EWN132" s="2049"/>
      <c r="EWO132" s="2049"/>
      <c r="EWP132" s="2049"/>
      <c r="EWQ132" s="2049"/>
      <c r="EWR132" s="2049"/>
      <c r="EWS132" s="2049"/>
      <c r="EWT132" s="2049"/>
      <c r="EWU132" s="2049"/>
      <c r="EWV132" s="2049"/>
      <c r="EWW132" s="2049"/>
      <c r="EWX132" s="2049"/>
      <c r="EWY132" s="2049"/>
      <c r="EWZ132" s="2049"/>
      <c r="EXA132" s="2049"/>
      <c r="EXB132" s="2049"/>
      <c r="EXC132" s="2049"/>
      <c r="EXD132" s="2049"/>
      <c r="EXE132" s="2049"/>
      <c r="EXF132" s="2049"/>
      <c r="EXG132" s="2049"/>
      <c r="EXH132" s="2049"/>
      <c r="EXI132" s="2049"/>
      <c r="EXJ132" s="2049"/>
      <c r="EXK132" s="2049"/>
      <c r="EXL132" s="2049"/>
      <c r="EXM132" s="2049"/>
      <c r="EXN132" s="2049"/>
      <c r="EXO132" s="2049"/>
      <c r="EXP132" s="2049"/>
      <c r="EXQ132" s="2049"/>
      <c r="EXR132" s="2049"/>
      <c r="EXS132" s="2049"/>
      <c r="EXT132" s="2049"/>
      <c r="EXU132" s="2049"/>
      <c r="EXV132" s="2049"/>
      <c r="EXW132" s="2049"/>
      <c r="EXX132" s="2049"/>
      <c r="EXY132" s="2049"/>
      <c r="EXZ132" s="2049"/>
      <c r="EYA132" s="2049"/>
      <c r="EYB132" s="2049"/>
      <c r="EYC132" s="2049"/>
      <c r="EYD132" s="2049"/>
      <c r="EYE132" s="2049"/>
      <c r="EYF132" s="2049"/>
      <c r="EYG132" s="2049"/>
      <c r="EYH132" s="2049"/>
      <c r="EYI132" s="2049"/>
      <c r="EYJ132" s="2049"/>
      <c r="EYK132" s="2049"/>
      <c r="EYL132" s="2049"/>
      <c r="EYM132" s="2049"/>
      <c r="EYN132" s="2049"/>
      <c r="EYO132" s="2049"/>
      <c r="EYP132" s="2049"/>
      <c r="EYQ132" s="2049"/>
      <c r="EYR132" s="2049"/>
      <c r="EYS132" s="2049"/>
      <c r="EYT132" s="2049"/>
      <c r="EYU132" s="2049"/>
      <c r="EYV132" s="2049"/>
      <c r="EYW132" s="2049"/>
      <c r="EYX132" s="2049"/>
      <c r="EYY132" s="2049"/>
      <c r="EYZ132" s="2049"/>
      <c r="EZA132" s="2049"/>
      <c r="EZB132" s="2049"/>
      <c r="EZC132" s="2049"/>
      <c r="EZD132" s="2049"/>
      <c r="EZE132" s="2049"/>
      <c r="EZF132" s="2049"/>
      <c r="EZG132" s="2049"/>
      <c r="EZH132" s="2049"/>
      <c r="EZI132" s="2049"/>
      <c r="EZJ132" s="2049"/>
      <c r="EZK132" s="2049"/>
      <c r="EZL132" s="2049"/>
      <c r="EZM132" s="2049"/>
      <c r="EZN132" s="2049"/>
      <c r="EZO132" s="2049"/>
      <c r="EZP132" s="2049"/>
      <c r="EZQ132" s="2049"/>
      <c r="EZR132" s="2049"/>
      <c r="EZS132" s="2049"/>
      <c r="EZT132" s="2049"/>
      <c r="EZU132" s="2049"/>
      <c r="EZV132" s="2049"/>
      <c r="EZW132" s="2049"/>
      <c r="EZX132" s="2049"/>
      <c r="EZY132" s="2049"/>
      <c r="EZZ132" s="2049"/>
      <c r="FAA132" s="2049"/>
      <c r="FAB132" s="2049"/>
      <c r="FAC132" s="2049"/>
      <c r="FAD132" s="2049"/>
      <c r="FAE132" s="2049"/>
      <c r="FAF132" s="2049"/>
      <c r="FAG132" s="2049"/>
      <c r="FAH132" s="2049"/>
      <c r="FAI132" s="2049"/>
      <c r="FAJ132" s="2049"/>
      <c r="FAK132" s="2049"/>
      <c r="FAL132" s="2049"/>
      <c r="FAM132" s="2049"/>
      <c r="FAN132" s="2049"/>
      <c r="FAO132" s="2049"/>
      <c r="FAP132" s="2049"/>
      <c r="FAQ132" s="2049"/>
      <c r="FAR132" s="2049"/>
      <c r="FAS132" s="2049"/>
      <c r="FAT132" s="2049"/>
      <c r="FAU132" s="2049"/>
      <c r="FAV132" s="2049"/>
      <c r="FAW132" s="2049"/>
      <c r="FAX132" s="2049"/>
      <c r="FAY132" s="2049"/>
      <c r="FAZ132" s="2049"/>
      <c r="FBA132" s="2049"/>
      <c r="FBB132" s="2049"/>
      <c r="FBC132" s="2049"/>
      <c r="FBD132" s="2049"/>
      <c r="FBE132" s="2049"/>
      <c r="FBF132" s="2049"/>
      <c r="FBG132" s="2049"/>
      <c r="FBH132" s="2049"/>
      <c r="FBI132" s="2049"/>
      <c r="FBJ132" s="2049"/>
      <c r="FBK132" s="2049"/>
      <c r="FBL132" s="2049"/>
      <c r="FBM132" s="2049"/>
      <c r="FBN132" s="2049"/>
      <c r="FBO132" s="2049"/>
      <c r="FBP132" s="2049"/>
      <c r="FBQ132" s="2049"/>
      <c r="FBR132" s="2049"/>
      <c r="FBS132" s="2049"/>
      <c r="FBT132" s="2049"/>
      <c r="FBU132" s="2049"/>
      <c r="FBV132" s="2049"/>
      <c r="FBW132" s="2049"/>
      <c r="FBX132" s="2049"/>
      <c r="FBY132" s="2049"/>
      <c r="FBZ132" s="2049"/>
      <c r="FCA132" s="2049"/>
      <c r="FCB132" s="2049"/>
      <c r="FCC132" s="2049"/>
      <c r="FCD132" s="2049"/>
      <c r="FCE132" s="2049"/>
      <c r="FCF132" s="2049"/>
      <c r="FCG132" s="2049"/>
      <c r="FCH132" s="2049"/>
      <c r="FCI132" s="2049"/>
      <c r="FCJ132" s="2049"/>
      <c r="FCK132" s="2049"/>
      <c r="FCL132" s="2049"/>
      <c r="FCM132" s="2049"/>
      <c r="FCN132" s="2049"/>
      <c r="FCO132" s="2049"/>
      <c r="FCP132" s="2049"/>
      <c r="FCQ132" s="2049"/>
      <c r="FCR132" s="2049"/>
      <c r="FCS132" s="2049"/>
      <c r="FCT132" s="2049"/>
      <c r="FCU132" s="2049"/>
      <c r="FCV132" s="2049"/>
      <c r="FCW132" s="2049"/>
      <c r="FCX132" s="2049"/>
      <c r="FCY132" s="2049"/>
      <c r="FCZ132" s="2049"/>
      <c r="FDA132" s="2049"/>
      <c r="FDB132" s="2049"/>
      <c r="FDC132" s="2049"/>
      <c r="FDD132" s="2049"/>
      <c r="FDE132" s="2049"/>
      <c r="FDF132" s="2049"/>
      <c r="FDG132" s="2049"/>
      <c r="FDH132" s="2049"/>
      <c r="FDI132" s="2049"/>
      <c r="FDJ132" s="2049"/>
      <c r="FDK132" s="2049"/>
      <c r="FDL132" s="2049"/>
      <c r="FDM132" s="2049"/>
      <c r="FDN132" s="2049"/>
      <c r="FDO132" s="2049"/>
      <c r="FDP132" s="2049"/>
      <c r="FDQ132" s="2049"/>
      <c r="FDR132" s="2049"/>
      <c r="FDS132" s="2049"/>
      <c r="FDT132" s="2049"/>
      <c r="FDU132" s="2049"/>
      <c r="FDV132" s="2049"/>
      <c r="FDW132" s="2049"/>
      <c r="FDX132" s="2049"/>
      <c r="FDY132" s="2049"/>
      <c r="FDZ132" s="2049"/>
      <c r="FEA132" s="2049"/>
      <c r="FEB132" s="2049"/>
      <c r="FEC132" s="2049"/>
      <c r="FED132" s="2049"/>
      <c r="FEE132" s="2049"/>
      <c r="FEF132" s="2049"/>
      <c r="FEG132" s="2049"/>
      <c r="FEH132" s="2049"/>
      <c r="FEI132" s="2049"/>
      <c r="FEJ132" s="2049"/>
      <c r="FEK132" s="2049"/>
      <c r="FEL132" s="2049"/>
      <c r="FEM132" s="2049"/>
      <c r="FEN132" s="2049"/>
      <c r="FEO132" s="2049"/>
      <c r="FEP132" s="2049"/>
      <c r="FEQ132" s="2049"/>
      <c r="FER132" s="2049"/>
      <c r="FES132" s="2049"/>
      <c r="FET132" s="2049"/>
      <c r="FEU132" s="2049"/>
      <c r="FEV132" s="2049"/>
      <c r="FEW132" s="2049"/>
      <c r="FEX132" s="2049"/>
      <c r="FEY132" s="2049"/>
      <c r="FEZ132" s="2049"/>
      <c r="FFA132" s="2049"/>
      <c r="FFB132" s="2049"/>
      <c r="FFC132" s="2049"/>
      <c r="FFD132" s="2049"/>
      <c r="FFE132" s="2049"/>
      <c r="FFF132" s="2049"/>
      <c r="FFG132" s="2049"/>
      <c r="FFH132" s="2049"/>
      <c r="FFI132" s="2049"/>
      <c r="FFJ132" s="2049"/>
      <c r="FFK132" s="2049"/>
      <c r="FFL132" s="2049"/>
      <c r="FFM132" s="2049"/>
      <c r="FFN132" s="2049"/>
      <c r="FFO132" s="2049"/>
      <c r="FFP132" s="2049"/>
      <c r="FFQ132" s="2049"/>
      <c r="FFR132" s="2049"/>
      <c r="FFS132" s="2049"/>
      <c r="FFT132" s="2049"/>
      <c r="FFU132" s="2049"/>
      <c r="FFV132" s="2049"/>
      <c r="FFW132" s="2049"/>
      <c r="FFX132" s="2049"/>
      <c r="FFY132" s="2049"/>
      <c r="FFZ132" s="2049"/>
      <c r="FGA132" s="2049"/>
      <c r="FGB132" s="2049"/>
      <c r="FGC132" s="2049"/>
      <c r="FGD132" s="2049"/>
      <c r="FGE132" s="2049"/>
      <c r="FGF132" s="2049"/>
      <c r="FGG132" s="2049"/>
      <c r="FGH132" s="2049"/>
      <c r="FGI132" s="2049"/>
      <c r="FGJ132" s="2049"/>
      <c r="FGK132" s="2049"/>
      <c r="FGL132" s="2049"/>
      <c r="FGM132" s="2049"/>
      <c r="FGN132" s="2049"/>
      <c r="FGO132" s="2049"/>
      <c r="FGP132" s="2049"/>
      <c r="FGQ132" s="2049"/>
      <c r="FGR132" s="2049"/>
      <c r="FGS132" s="2049"/>
      <c r="FGT132" s="2049"/>
      <c r="FGU132" s="2049"/>
      <c r="FGV132" s="2049"/>
      <c r="FGW132" s="2049"/>
      <c r="FGX132" s="2049"/>
      <c r="FGY132" s="2049"/>
      <c r="FGZ132" s="2049"/>
      <c r="FHA132" s="2049"/>
      <c r="FHB132" s="2049"/>
      <c r="FHC132" s="2049"/>
      <c r="FHD132" s="2049"/>
      <c r="FHE132" s="2049"/>
      <c r="FHF132" s="2049"/>
      <c r="FHG132" s="2049"/>
      <c r="FHH132" s="2049"/>
      <c r="FHI132" s="2049"/>
      <c r="FHJ132" s="2049"/>
      <c r="FHK132" s="2049"/>
      <c r="FHL132" s="2049"/>
      <c r="FHM132" s="2049"/>
      <c r="FHN132" s="2049"/>
      <c r="FHO132" s="2049"/>
      <c r="FHP132" s="2049"/>
      <c r="FHQ132" s="2049"/>
      <c r="FHR132" s="2049"/>
      <c r="FHS132" s="2049"/>
      <c r="FHT132" s="2049"/>
      <c r="FHU132" s="2049"/>
      <c r="FHV132" s="2049"/>
      <c r="FHW132" s="2049"/>
      <c r="FHX132" s="2049"/>
      <c r="FHY132" s="2049"/>
      <c r="FHZ132" s="2049"/>
      <c r="FIA132" s="2049"/>
      <c r="FIB132" s="2049"/>
      <c r="FIC132" s="2049"/>
      <c r="FID132" s="2049"/>
      <c r="FIE132" s="2049"/>
      <c r="FIF132" s="2049"/>
      <c r="FIG132" s="2049"/>
      <c r="FIH132" s="2049"/>
      <c r="FII132" s="2049"/>
      <c r="FIJ132" s="2049"/>
      <c r="FIK132" s="2049"/>
      <c r="FIL132" s="2049"/>
      <c r="FIM132" s="2049"/>
      <c r="FIN132" s="2049"/>
      <c r="FIO132" s="2049"/>
      <c r="FIP132" s="2049"/>
      <c r="FIQ132" s="2049"/>
      <c r="FIR132" s="2049"/>
      <c r="FIS132" s="2049"/>
      <c r="FIT132" s="2049"/>
      <c r="FIU132" s="2049"/>
      <c r="FIV132" s="2049"/>
      <c r="FIW132" s="2049"/>
      <c r="FIX132" s="2049"/>
      <c r="FIY132" s="2049"/>
      <c r="FIZ132" s="2049"/>
      <c r="FJA132" s="2049"/>
      <c r="FJB132" s="2049"/>
      <c r="FJC132" s="2049"/>
      <c r="FJD132" s="2049"/>
      <c r="FJE132" s="2049"/>
      <c r="FJF132" s="2049"/>
      <c r="FJG132" s="2049"/>
      <c r="FJH132" s="2049"/>
      <c r="FJI132" s="2049"/>
      <c r="FJJ132" s="2049"/>
      <c r="FJK132" s="2049"/>
      <c r="FJL132" s="2049"/>
      <c r="FJM132" s="2049"/>
      <c r="FJN132" s="2049"/>
      <c r="FJO132" s="2049"/>
      <c r="FJP132" s="2049"/>
      <c r="FJQ132" s="2049"/>
      <c r="FJR132" s="2049"/>
      <c r="FJS132" s="2049"/>
      <c r="FJT132" s="2049"/>
      <c r="FJU132" s="2049"/>
      <c r="FJV132" s="2049"/>
      <c r="FJW132" s="2049"/>
      <c r="FJX132" s="2049"/>
      <c r="FJY132" s="2049"/>
      <c r="FJZ132" s="2049"/>
      <c r="FKA132" s="2049"/>
      <c r="FKB132" s="2049"/>
      <c r="FKC132" s="2049"/>
      <c r="FKD132" s="2049"/>
      <c r="FKE132" s="2049"/>
      <c r="FKF132" s="2049"/>
      <c r="FKG132" s="2049"/>
      <c r="FKH132" s="2049"/>
      <c r="FKI132" s="2049"/>
      <c r="FKJ132" s="2049"/>
      <c r="FKK132" s="2049"/>
      <c r="FKL132" s="2049"/>
      <c r="FKM132" s="2049"/>
      <c r="FKN132" s="2049"/>
      <c r="FKO132" s="2049"/>
      <c r="FKP132" s="2049"/>
      <c r="FKQ132" s="2049"/>
      <c r="FKR132" s="2049"/>
      <c r="FKS132" s="2049"/>
      <c r="FKT132" s="2049"/>
      <c r="FKU132" s="2049"/>
      <c r="FKV132" s="2049"/>
      <c r="FKW132" s="2049"/>
      <c r="FKX132" s="2049"/>
      <c r="FKY132" s="2049"/>
      <c r="FKZ132" s="2049"/>
      <c r="FLA132" s="2049"/>
      <c r="FLB132" s="2049"/>
      <c r="FLC132" s="2049"/>
      <c r="FLD132" s="2049"/>
      <c r="FLE132" s="2049"/>
      <c r="FLF132" s="2049"/>
      <c r="FLG132" s="2049"/>
      <c r="FLH132" s="2049"/>
      <c r="FLI132" s="2049"/>
      <c r="FLJ132" s="2049"/>
      <c r="FLK132" s="2049"/>
      <c r="FLL132" s="2049"/>
      <c r="FLM132" s="2049"/>
      <c r="FLN132" s="2049"/>
      <c r="FLO132" s="2049"/>
      <c r="FLP132" s="2049"/>
      <c r="FLQ132" s="2049"/>
      <c r="FLR132" s="2049"/>
      <c r="FLS132" s="2049"/>
      <c r="FLT132" s="2049"/>
      <c r="FLU132" s="2049"/>
      <c r="FLV132" s="2049"/>
      <c r="FLW132" s="2049"/>
      <c r="FLX132" s="2049"/>
      <c r="FLY132" s="2049"/>
      <c r="FLZ132" s="2049"/>
      <c r="FMA132" s="2049"/>
      <c r="FMB132" s="2049"/>
      <c r="FMC132" s="2049"/>
      <c r="FMD132" s="2049"/>
      <c r="FME132" s="2049"/>
      <c r="FMF132" s="2049"/>
      <c r="FMG132" s="2049"/>
      <c r="FMH132" s="2049"/>
      <c r="FMI132" s="2049"/>
      <c r="FMJ132" s="2049"/>
      <c r="FMK132" s="2049"/>
      <c r="FML132" s="2049"/>
      <c r="FMM132" s="2049"/>
      <c r="FMN132" s="2049"/>
      <c r="FMO132" s="2049"/>
      <c r="FMP132" s="2049"/>
      <c r="FMQ132" s="2049"/>
      <c r="FMR132" s="2049"/>
      <c r="FMS132" s="2049"/>
      <c r="FMT132" s="2049"/>
      <c r="FMU132" s="2049"/>
      <c r="FMV132" s="2049"/>
      <c r="FMW132" s="2049"/>
      <c r="FMX132" s="2049"/>
      <c r="FMY132" s="2049"/>
      <c r="FMZ132" s="2049"/>
      <c r="FNA132" s="2049"/>
      <c r="FNB132" s="2049"/>
      <c r="FNC132" s="2049"/>
      <c r="FND132" s="2049"/>
      <c r="FNE132" s="2049"/>
      <c r="FNF132" s="2049"/>
      <c r="FNG132" s="2049"/>
      <c r="FNH132" s="2049"/>
      <c r="FNI132" s="2049"/>
      <c r="FNJ132" s="2049"/>
      <c r="FNK132" s="2049"/>
      <c r="FNL132" s="2049"/>
      <c r="FNM132" s="2049"/>
      <c r="FNN132" s="2049"/>
      <c r="FNO132" s="2049"/>
      <c r="FNP132" s="2049"/>
      <c r="FNQ132" s="2049"/>
      <c r="FNR132" s="2049"/>
      <c r="FNS132" s="2049"/>
      <c r="FNT132" s="2049"/>
      <c r="FNU132" s="2049"/>
      <c r="FNV132" s="2049"/>
      <c r="FNW132" s="2049"/>
      <c r="FNX132" s="2049"/>
      <c r="FNY132" s="2049"/>
      <c r="FNZ132" s="2049"/>
      <c r="FOA132" s="2049"/>
      <c r="FOB132" s="2049"/>
      <c r="FOC132" s="2049"/>
      <c r="FOD132" s="2049"/>
      <c r="FOE132" s="2049"/>
      <c r="FOF132" s="2049"/>
      <c r="FOG132" s="2049"/>
      <c r="FOH132" s="2049"/>
      <c r="FOI132" s="2049"/>
      <c r="FOJ132" s="2049"/>
      <c r="FOK132" s="2049"/>
      <c r="FOL132" s="2049"/>
      <c r="FOM132" s="2049"/>
      <c r="FON132" s="2049"/>
      <c r="FOO132" s="2049"/>
      <c r="FOP132" s="2049"/>
      <c r="FOQ132" s="2049"/>
      <c r="FOR132" s="2049"/>
      <c r="FOS132" s="2049"/>
      <c r="FOT132" s="2049"/>
      <c r="FOU132" s="2049"/>
      <c r="FOV132" s="2049"/>
      <c r="FOW132" s="2049"/>
      <c r="FOX132" s="2049"/>
      <c r="FOY132" s="2049"/>
      <c r="FOZ132" s="2049"/>
      <c r="FPA132" s="2049"/>
      <c r="FPB132" s="2049"/>
      <c r="FPC132" s="2049"/>
      <c r="FPD132" s="2049"/>
      <c r="FPE132" s="2049"/>
      <c r="FPF132" s="2049"/>
      <c r="FPG132" s="2049"/>
      <c r="FPH132" s="2049"/>
      <c r="FPI132" s="2049"/>
      <c r="FPJ132" s="2049"/>
      <c r="FPK132" s="2049"/>
      <c r="FPL132" s="2049"/>
      <c r="FPM132" s="2049"/>
      <c r="FPN132" s="2049"/>
      <c r="FPO132" s="2049"/>
      <c r="FPP132" s="2049"/>
      <c r="FPQ132" s="2049"/>
      <c r="FPR132" s="2049"/>
      <c r="FPS132" s="2049"/>
      <c r="FPT132" s="2049"/>
      <c r="FPU132" s="2049"/>
      <c r="FPV132" s="2049"/>
      <c r="FPW132" s="2049"/>
      <c r="FPX132" s="2049"/>
      <c r="FPY132" s="2049"/>
      <c r="FPZ132" s="2049"/>
      <c r="FQA132" s="2049"/>
      <c r="FQB132" s="2049"/>
      <c r="FQC132" s="2049"/>
      <c r="FQD132" s="2049"/>
      <c r="FQE132" s="2049"/>
      <c r="FQF132" s="2049"/>
      <c r="FQG132" s="2049"/>
      <c r="FQH132" s="2049"/>
      <c r="FQI132" s="2049"/>
      <c r="FQJ132" s="2049"/>
      <c r="FQK132" s="2049"/>
      <c r="FQL132" s="2049"/>
      <c r="FQM132" s="2049"/>
      <c r="FQN132" s="2049"/>
      <c r="FQO132" s="2049"/>
      <c r="FQP132" s="2049"/>
      <c r="FQQ132" s="2049"/>
      <c r="FQR132" s="2049"/>
      <c r="FQS132" s="2049"/>
      <c r="FQT132" s="2049"/>
      <c r="FQU132" s="2049"/>
      <c r="FQV132" s="2049"/>
      <c r="FQW132" s="2049"/>
      <c r="FQX132" s="2049"/>
      <c r="FQY132" s="2049"/>
      <c r="FQZ132" s="2049"/>
      <c r="FRA132" s="2049"/>
      <c r="FRB132" s="2049"/>
      <c r="FRC132" s="2049"/>
      <c r="FRD132" s="2049"/>
      <c r="FRE132" s="2049"/>
      <c r="FRF132" s="2049"/>
      <c r="FRG132" s="2049"/>
      <c r="FRH132" s="2049"/>
      <c r="FRI132" s="2049"/>
      <c r="FRJ132" s="2049"/>
      <c r="FRK132" s="2049"/>
      <c r="FRL132" s="2049"/>
      <c r="FRM132" s="2049"/>
      <c r="FRN132" s="2049"/>
      <c r="FRO132" s="2049"/>
      <c r="FRP132" s="2049"/>
      <c r="FRQ132" s="2049"/>
      <c r="FRR132" s="2049"/>
      <c r="FRS132" s="2049"/>
      <c r="FRT132" s="2049"/>
      <c r="FRU132" s="2049"/>
      <c r="FRV132" s="2049"/>
      <c r="FRW132" s="2049"/>
      <c r="FRX132" s="2049"/>
      <c r="FRY132" s="2049"/>
      <c r="FRZ132" s="2049"/>
      <c r="FSA132" s="2049"/>
      <c r="FSB132" s="2049"/>
      <c r="FSC132" s="2049"/>
      <c r="FSD132" s="2049"/>
      <c r="FSE132" s="2049"/>
      <c r="FSF132" s="2049"/>
      <c r="FSG132" s="2049"/>
      <c r="FSH132" s="2049"/>
      <c r="FSI132" s="2049"/>
      <c r="FSJ132" s="2049"/>
      <c r="FSK132" s="2049"/>
      <c r="FSL132" s="2049"/>
      <c r="FSM132" s="2049"/>
      <c r="FSN132" s="2049"/>
      <c r="FSO132" s="2049"/>
      <c r="FSP132" s="2049"/>
      <c r="FSQ132" s="2049"/>
      <c r="FSR132" s="2049"/>
      <c r="FSS132" s="2049"/>
      <c r="FST132" s="2049"/>
      <c r="FSU132" s="2049"/>
      <c r="FSV132" s="2049"/>
      <c r="FSW132" s="2049"/>
      <c r="FSX132" s="2049"/>
      <c r="FSY132" s="2049"/>
      <c r="FSZ132" s="2049"/>
      <c r="FTA132" s="2049"/>
      <c r="FTB132" s="2049"/>
      <c r="FTC132" s="2049"/>
      <c r="FTD132" s="2049"/>
      <c r="FTE132" s="2049"/>
      <c r="FTF132" s="2049"/>
      <c r="FTG132" s="2049"/>
      <c r="FTH132" s="2049"/>
      <c r="FTI132" s="2049"/>
      <c r="FTJ132" s="2049"/>
      <c r="FTK132" s="2049"/>
      <c r="FTL132" s="2049"/>
      <c r="FTM132" s="2049"/>
      <c r="FTN132" s="2049"/>
      <c r="FTO132" s="2049"/>
      <c r="FTP132" s="2049"/>
      <c r="FTQ132" s="2049"/>
      <c r="FTR132" s="2049"/>
      <c r="FTS132" s="2049"/>
      <c r="FTT132" s="2049"/>
      <c r="FTU132" s="2049"/>
      <c r="FTV132" s="2049"/>
      <c r="FTW132" s="2049"/>
      <c r="FTX132" s="2049"/>
      <c r="FTY132" s="2049"/>
      <c r="FTZ132" s="2049"/>
      <c r="FUA132" s="2049"/>
      <c r="FUB132" s="2049"/>
      <c r="FUC132" s="2049"/>
      <c r="FUD132" s="2049"/>
      <c r="FUE132" s="2049"/>
      <c r="FUF132" s="2049"/>
      <c r="FUG132" s="2049"/>
      <c r="FUH132" s="2049"/>
      <c r="FUI132" s="2049"/>
      <c r="FUJ132" s="2049"/>
      <c r="FUK132" s="2049"/>
      <c r="FUL132" s="2049"/>
      <c r="FUM132" s="2049"/>
      <c r="FUN132" s="2049"/>
      <c r="FUO132" s="2049"/>
      <c r="FUP132" s="2049"/>
      <c r="FUQ132" s="2049"/>
      <c r="FUR132" s="2049"/>
      <c r="FUS132" s="2049"/>
      <c r="FUT132" s="2049"/>
      <c r="FUU132" s="2049"/>
      <c r="FUV132" s="2049"/>
      <c r="FUW132" s="2049"/>
      <c r="FUX132" s="2049"/>
      <c r="FUY132" s="2049"/>
      <c r="FUZ132" s="2049"/>
      <c r="FVA132" s="2049"/>
      <c r="FVB132" s="2049"/>
      <c r="FVC132" s="2049"/>
      <c r="FVD132" s="2049"/>
      <c r="FVE132" s="2049"/>
      <c r="FVF132" s="2049"/>
      <c r="FVG132" s="2049"/>
      <c r="FVH132" s="2049"/>
      <c r="FVI132" s="2049"/>
      <c r="FVJ132" s="2049"/>
      <c r="FVK132" s="2049"/>
      <c r="FVL132" s="2049"/>
      <c r="FVM132" s="2049"/>
      <c r="FVN132" s="2049"/>
      <c r="FVO132" s="2049"/>
      <c r="FVP132" s="2049"/>
      <c r="FVQ132" s="2049"/>
      <c r="FVR132" s="2049"/>
      <c r="FVS132" s="2049"/>
      <c r="FVT132" s="2049"/>
      <c r="FVU132" s="2049"/>
      <c r="FVV132" s="2049"/>
      <c r="FVW132" s="2049"/>
      <c r="FVX132" s="2049"/>
      <c r="FVY132" s="2049"/>
      <c r="FVZ132" s="2049"/>
      <c r="FWA132" s="2049"/>
      <c r="FWB132" s="2049"/>
      <c r="FWC132" s="2049"/>
      <c r="FWD132" s="2049"/>
      <c r="FWE132" s="2049"/>
      <c r="FWF132" s="2049"/>
      <c r="FWG132" s="2049"/>
      <c r="FWH132" s="2049"/>
      <c r="FWI132" s="2049"/>
      <c r="FWJ132" s="2049"/>
      <c r="FWK132" s="2049"/>
      <c r="FWL132" s="2049"/>
      <c r="FWM132" s="2049"/>
      <c r="FWN132" s="2049"/>
      <c r="FWO132" s="2049"/>
      <c r="FWP132" s="2049"/>
      <c r="FWQ132" s="2049"/>
      <c r="FWR132" s="2049"/>
      <c r="FWS132" s="2049"/>
      <c r="FWT132" s="2049"/>
      <c r="FWU132" s="2049"/>
      <c r="FWV132" s="2049"/>
      <c r="FWW132" s="2049"/>
      <c r="FWX132" s="2049"/>
      <c r="FWY132" s="2049"/>
      <c r="FWZ132" s="2049"/>
      <c r="FXA132" s="2049"/>
      <c r="FXB132" s="2049"/>
      <c r="FXC132" s="2049"/>
      <c r="FXD132" s="2049"/>
      <c r="FXE132" s="2049"/>
      <c r="FXF132" s="2049"/>
      <c r="FXG132" s="2049"/>
      <c r="FXH132" s="2049"/>
      <c r="FXI132" s="2049"/>
      <c r="FXJ132" s="2049"/>
      <c r="FXK132" s="2049"/>
      <c r="FXL132" s="2049"/>
      <c r="FXM132" s="2049"/>
      <c r="FXN132" s="2049"/>
      <c r="FXO132" s="2049"/>
      <c r="FXP132" s="2049"/>
      <c r="FXQ132" s="2049"/>
      <c r="FXR132" s="2049"/>
      <c r="FXS132" s="2049"/>
      <c r="FXT132" s="2049"/>
      <c r="FXU132" s="2049"/>
      <c r="FXV132" s="2049"/>
      <c r="FXW132" s="2049"/>
      <c r="FXX132" s="2049"/>
      <c r="FXY132" s="2049"/>
      <c r="FXZ132" s="2049"/>
      <c r="FYA132" s="2049"/>
      <c r="FYB132" s="2049"/>
      <c r="FYC132" s="2049"/>
      <c r="FYD132" s="2049"/>
      <c r="FYE132" s="2049"/>
      <c r="FYF132" s="2049"/>
      <c r="FYG132" s="2049"/>
      <c r="FYH132" s="2049"/>
      <c r="FYI132" s="2049"/>
      <c r="FYJ132" s="2049"/>
      <c r="FYK132" s="2049"/>
      <c r="FYL132" s="2049"/>
      <c r="FYM132" s="2049"/>
      <c r="FYN132" s="2049"/>
      <c r="FYO132" s="2049"/>
      <c r="FYP132" s="2049"/>
      <c r="FYQ132" s="2049"/>
      <c r="FYR132" s="2049"/>
      <c r="FYS132" s="2049"/>
      <c r="FYT132" s="2049"/>
      <c r="FYU132" s="2049"/>
      <c r="FYV132" s="2049"/>
      <c r="FYW132" s="2049"/>
      <c r="FYX132" s="2049"/>
      <c r="FYY132" s="2049"/>
      <c r="FYZ132" s="2049"/>
      <c r="FZA132" s="2049"/>
      <c r="FZB132" s="2049"/>
      <c r="FZC132" s="2049"/>
      <c r="FZD132" s="2049"/>
      <c r="FZE132" s="2049"/>
      <c r="FZF132" s="2049"/>
      <c r="FZG132" s="2049"/>
      <c r="FZH132" s="2049"/>
      <c r="FZI132" s="2049"/>
      <c r="FZJ132" s="2049"/>
      <c r="FZK132" s="2049"/>
      <c r="FZL132" s="2049"/>
      <c r="FZM132" s="2049"/>
      <c r="FZN132" s="2049"/>
      <c r="FZO132" s="2049"/>
      <c r="FZP132" s="2049"/>
      <c r="FZQ132" s="2049"/>
      <c r="FZR132" s="2049"/>
      <c r="FZS132" s="2049"/>
      <c r="FZT132" s="2049"/>
      <c r="FZU132" s="2049"/>
      <c r="FZV132" s="2049"/>
      <c r="FZW132" s="2049"/>
      <c r="FZX132" s="2049"/>
      <c r="FZY132" s="2049"/>
      <c r="FZZ132" s="2049"/>
      <c r="GAA132" s="2049"/>
      <c r="GAB132" s="2049"/>
      <c r="GAC132" s="2049"/>
      <c r="GAD132" s="2049"/>
      <c r="GAE132" s="2049"/>
      <c r="GAF132" s="2049"/>
      <c r="GAG132" s="2049"/>
      <c r="GAH132" s="2049"/>
      <c r="GAI132" s="2049"/>
      <c r="GAJ132" s="2049"/>
      <c r="GAK132" s="2049"/>
      <c r="GAL132" s="2049"/>
      <c r="GAM132" s="2049"/>
      <c r="GAN132" s="2049"/>
      <c r="GAO132" s="2049"/>
      <c r="GAP132" s="2049"/>
      <c r="GAQ132" s="2049"/>
      <c r="GAR132" s="2049"/>
      <c r="GAS132" s="2049"/>
      <c r="GAT132" s="2049"/>
      <c r="GAU132" s="2049"/>
      <c r="GAV132" s="2049"/>
      <c r="GAW132" s="2049"/>
      <c r="GAX132" s="2049"/>
      <c r="GAY132" s="2049"/>
      <c r="GAZ132" s="2049"/>
      <c r="GBA132" s="2049"/>
      <c r="GBB132" s="2049"/>
      <c r="GBC132" s="2049"/>
      <c r="GBD132" s="2049"/>
      <c r="GBE132" s="2049"/>
      <c r="GBF132" s="2049"/>
      <c r="GBG132" s="2049"/>
      <c r="GBH132" s="2049"/>
      <c r="GBI132" s="2049"/>
      <c r="GBJ132" s="2049"/>
      <c r="GBK132" s="2049"/>
      <c r="GBL132" s="2049"/>
      <c r="GBM132" s="2049"/>
      <c r="GBN132" s="2049"/>
      <c r="GBO132" s="2049"/>
      <c r="GBP132" s="2049"/>
      <c r="GBQ132" s="2049"/>
      <c r="GBR132" s="2049"/>
      <c r="GBS132" s="2049"/>
      <c r="GBT132" s="2049"/>
      <c r="GBU132" s="2049"/>
      <c r="GBV132" s="2049"/>
      <c r="GBW132" s="2049"/>
      <c r="GBX132" s="2049"/>
      <c r="GBY132" s="2049"/>
      <c r="GBZ132" s="2049"/>
      <c r="GCA132" s="2049"/>
      <c r="GCB132" s="2049"/>
      <c r="GCC132" s="2049"/>
      <c r="GCD132" s="2049"/>
      <c r="GCE132" s="2049"/>
      <c r="GCF132" s="2049"/>
      <c r="GCG132" s="2049"/>
      <c r="GCH132" s="2049"/>
      <c r="GCI132" s="2049"/>
      <c r="GCJ132" s="2049"/>
      <c r="GCK132" s="2049"/>
      <c r="GCL132" s="2049"/>
      <c r="GCM132" s="2049"/>
      <c r="GCN132" s="2049"/>
      <c r="GCO132" s="2049"/>
      <c r="GCP132" s="2049"/>
      <c r="GCQ132" s="2049"/>
      <c r="GCR132" s="2049"/>
      <c r="GCS132" s="2049"/>
      <c r="GCT132" s="2049"/>
      <c r="GCU132" s="2049"/>
      <c r="GCV132" s="2049"/>
      <c r="GCW132" s="2049"/>
      <c r="GCX132" s="2049"/>
      <c r="GCY132" s="2049"/>
      <c r="GCZ132" s="2049"/>
      <c r="GDA132" s="2049"/>
      <c r="GDB132" s="2049"/>
      <c r="GDC132" s="2049"/>
      <c r="GDD132" s="2049"/>
      <c r="GDE132" s="2049"/>
      <c r="GDF132" s="2049"/>
      <c r="GDG132" s="2049"/>
      <c r="GDH132" s="2049"/>
      <c r="GDI132" s="2049"/>
      <c r="GDJ132" s="2049"/>
      <c r="GDK132" s="2049"/>
      <c r="GDL132" s="2049"/>
      <c r="GDM132" s="2049"/>
      <c r="GDN132" s="2049"/>
      <c r="GDO132" s="2049"/>
      <c r="GDP132" s="2049"/>
      <c r="GDQ132" s="2049"/>
      <c r="GDR132" s="2049"/>
      <c r="GDS132" s="2049"/>
      <c r="GDT132" s="2049"/>
      <c r="GDU132" s="2049"/>
      <c r="GDV132" s="2049"/>
      <c r="GDW132" s="2049"/>
      <c r="GDX132" s="2049"/>
      <c r="GDY132" s="2049"/>
      <c r="GDZ132" s="2049"/>
      <c r="GEA132" s="2049"/>
      <c r="GEB132" s="2049"/>
      <c r="GEC132" s="2049"/>
      <c r="GED132" s="2049"/>
      <c r="GEE132" s="2049"/>
      <c r="GEF132" s="2049"/>
      <c r="GEG132" s="2049"/>
      <c r="GEH132" s="2049"/>
      <c r="GEI132" s="2049"/>
      <c r="GEJ132" s="2049"/>
      <c r="GEK132" s="2049"/>
      <c r="GEL132" s="2049"/>
      <c r="GEM132" s="2049"/>
      <c r="GEN132" s="2049"/>
      <c r="GEO132" s="2049"/>
      <c r="GEP132" s="2049"/>
      <c r="GEQ132" s="2049"/>
      <c r="GER132" s="2049"/>
      <c r="GES132" s="2049"/>
      <c r="GET132" s="2049"/>
      <c r="GEU132" s="2049"/>
      <c r="GEV132" s="2049"/>
      <c r="GEW132" s="2049"/>
      <c r="GEX132" s="2049"/>
      <c r="GEY132" s="2049"/>
      <c r="GEZ132" s="2049"/>
      <c r="GFA132" s="2049"/>
      <c r="GFB132" s="2049"/>
      <c r="GFC132" s="2049"/>
      <c r="GFD132" s="2049"/>
      <c r="GFE132" s="2049"/>
      <c r="GFF132" s="2049"/>
      <c r="GFG132" s="2049"/>
      <c r="GFH132" s="2049"/>
      <c r="GFI132" s="2049"/>
      <c r="GFJ132" s="2049"/>
      <c r="GFK132" s="2049"/>
      <c r="GFL132" s="2049"/>
      <c r="GFM132" s="2049"/>
      <c r="GFN132" s="2049"/>
      <c r="GFO132" s="2049"/>
      <c r="GFP132" s="2049"/>
      <c r="GFQ132" s="2049"/>
      <c r="GFR132" s="2049"/>
      <c r="GFS132" s="2049"/>
      <c r="GFT132" s="2049"/>
      <c r="GFU132" s="2049"/>
      <c r="GFV132" s="2049"/>
      <c r="GFW132" s="2049"/>
      <c r="GFX132" s="2049"/>
      <c r="GFY132" s="2049"/>
      <c r="GFZ132" s="2049"/>
      <c r="GGA132" s="2049"/>
      <c r="GGB132" s="2049"/>
      <c r="GGC132" s="2049"/>
      <c r="GGD132" s="2049"/>
      <c r="GGE132" s="2049"/>
      <c r="GGF132" s="2049"/>
      <c r="GGG132" s="2049"/>
      <c r="GGH132" s="2049"/>
      <c r="GGI132" s="2049"/>
      <c r="GGJ132" s="2049"/>
      <c r="GGK132" s="2049"/>
      <c r="GGL132" s="2049"/>
      <c r="GGM132" s="2049"/>
      <c r="GGN132" s="2049"/>
      <c r="GGO132" s="2049"/>
      <c r="GGP132" s="2049"/>
      <c r="GGQ132" s="2049"/>
      <c r="GGR132" s="2049"/>
      <c r="GGS132" s="2049"/>
      <c r="GGT132" s="2049"/>
      <c r="GGU132" s="2049"/>
      <c r="GGV132" s="2049"/>
      <c r="GGW132" s="2049"/>
      <c r="GGX132" s="2049"/>
      <c r="GGY132" s="2049"/>
      <c r="GGZ132" s="2049"/>
      <c r="GHA132" s="2049"/>
      <c r="GHB132" s="2049"/>
      <c r="GHC132" s="2049"/>
      <c r="GHD132" s="2049"/>
      <c r="GHE132" s="2049"/>
      <c r="GHF132" s="2049"/>
      <c r="GHG132" s="2049"/>
      <c r="GHH132" s="2049"/>
      <c r="GHI132" s="2049"/>
      <c r="GHJ132" s="2049"/>
      <c r="GHK132" s="2049"/>
      <c r="GHL132" s="2049"/>
      <c r="GHM132" s="2049"/>
      <c r="GHN132" s="2049"/>
      <c r="GHO132" s="2049"/>
      <c r="GHP132" s="2049"/>
      <c r="GHQ132" s="2049"/>
      <c r="GHR132" s="2049"/>
      <c r="GHS132" s="2049"/>
      <c r="GHT132" s="2049"/>
      <c r="GHU132" s="2049"/>
      <c r="GHV132" s="2049"/>
      <c r="GHW132" s="2049"/>
      <c r="GHX132" s="2049"/>
      <c r="GHY132" s="2049"/>
      <c r="GHZ132" s="2049"/>
      <c r="GIA132" s="2049"/>
      <c r="GIB132" s="2049"/>
      <c r="GIC132" s="2049"/>
      <c r="GID132" s="2049"/>
      <c r="GIE132" s="2049"/>
      <c r="GIF132" s="2049"/>
      <c r="GIG132" s="2049"/>
      <c r="GIH132" s="2049"/>
      <c r="GII132" s="2049"/>
      <c r="GIJ132" s="2049"/>
      <c r="GIK132" s="2049"/>
      <c r="GIL132" s="2049"/>
      <c r="GIM132" s="2049"/>
      <c r="GIN132" s="2049"/>
      <c r="GIO132" s="2049"/>
      <c r="GIP132" s="2049"/>
      <c r="GIQ132" s="2049"/>
      <c r="GIR132" s="2049"/>
      <c r="GIS132" s="2049"/>
      <c r="GIT132" s="2049"/>
      <c r="GIU132" s="2049"/>
      <c r="GIV132" s="2049"/>
      <c r="GIW132" s="2049"/>
      <c r="GIX132" s="2049"/>
      <c r="GIY132" s="2049"/>
      <c r="GIZ132" s="2049"/>
      <c r="GJA132" s="2049"/>
      <c r="GJB132" s="2049"/>
      <c r="GJC132" s="2049"/>
      <c r="GJD132" s="2049"/>
      <c r="GJE132" s="2049"/>
      <c r="GJF132" s="2049"/>
      <c r="GJG132" s="2049"/>
      <c r="GJH132" s="2049"/>
      <c r="GJI132" s="2049"/>
      <c r="GJJ132" s="2049"/>
      <c r="GJK132" s="2049"/>
      <c r="GJL132" s="2049"/>
      <c r="GJM132" s="2049"/>
      <c r="GJN132" s="2049"/>
      <c r="GJO132" s="2049"/>
      <c r="GJP132" s="2049"/>
      <c r="GJQ132" s="2049"/>
      <c r="GJR132" s="2049"/>
      <c r="GJS132" s="2049"/>
      <c r="GJT132" s="2049"/>
      <c r="GJU132" s="2049"/>
      <c r="GJV132" s="2049"/>
      <c r="GJW132" s="2049"/>
      <c r="GJX132" s="2049"/>
      <c r="GJY132" s="2049"/>
      <c r="GJZ132" s="2049"/>
      <c r="GKA132" s="2049"/>
      <c r="GKB132" s="2049"/>
      <c r="GKC132" s="2049"/>
      <c r="GKD132" s="2049"/>
      <c r="GKE132" s="2049"/>
      <c r="GKF132" s="2049"/>
      <c r="GKG132" s="2049"/>
      <c r="GKH132" s="2049"/>
      <c r="GKI132" s="2049"/>
      <c r="GKJ132" s="2049"/>
      <c r="GKK132" s="2049"/>
      <c r="GKL132" s="2049"/>
      <c r="GKM132" s="2049"/>
      <c r="GKN132" s="2049"/>
      <c r="GKO132" s="2049"/>
      <c r="GKP132" s="2049"/>
      <c r="GKQ132" s="2049"/>
      <c r="GKR132" s="2049"/>
      <c r="GKS132" s="2049"/>
      <c r="GKT132" s="2049"/>
      <c r="GKU132" s="2049"/>
      <c r="GKV132" s="2049"/>
      <c r="GKW132" s="2049"/>
      <c r="GKX132" s="2049"/>
      <c r="GKY132" s="2049"/>
      <c r="GKZ132" s="2049"/>
      <c r="GLA132" s="2049"/>
      <c r="GLB132" s="2049"/>
      <c r="GLC132" s="2049"/>
      <c r="GLD132" s="2049"/>
      <c r="GLE132" s="2049"/>
      <c r="GLF132" s="2049"/>
      <c r="GLG132" s="2049"/>
      <c r="GLH132" s="2049"/>
      <c r="GLI132" s="2049"/>
      <c r="GLJ132" s="2049"/>
      <c r="GLK132" s="2049"/>
      <c r="GLL132" s="2049"/>
      <c r="GLM132" s="2049"/>
      <c r="GLN132" s="2049"/>
      <c r="GLO132" s="2049"/>
      <c r="GLP132" s="2049"/>
      <c r="GLQ132" s="2049"/>
      <c r="GLR132" s="2049"/>
      <c r="GLS132" s="2049"/>
      <c r="GLT132" s="2049"/>
      <c r="GLU132" s="2049"/>
      <c r="GLV132" s="2049"/>
      <c r="GLW132" s="2049"/>
      <c r="GLX132" s="2049"/>
      <c r="GLY132" s="2049"/>
      <c r="GLZ132" s="2049"/>
      <c r="GMA132" s="2049"/>
      <c r="GMB132" s="2049"/>
      <c r="GMC132" s="2049"/>
      <c r="GMD132" s="2049"/>
      <c r="GME132" s="2049"/>
      <c r="GMF132" s="2049"/>
      <c r="GMG132" s="2049"/>
      <c r="GMH132" s="2049"/>
      <c r="GMI132" s="2049"/>
      <c r="GMJ132" s="2049"/>
      <c r="GMK132" s="2049"/>
      <c r="GML132" s="2049"/>
      <c r="GMM132" s="2049"/>
      <c r="GMN132" s="2049"/>
      <c r="GMO132" s="2049"/>
      <c r="GMP132" s="2049"/>
      <c r="GMQ132" s="2049"/>
      <c r="GMR132" s="2049"/>
      <c r="GMS132" s="2049"/>
      <c r="GMT132" s="2049"/>
      <c r="GMU132" s="2049"/>
      <c r="GMV132" s="2049"/>
      <c r="GMW132" s="2049"/>
      <c r="GMX132" s="2049"/>
      <c r="GMY132" s="2049"/>
      <c r="GMZ132" s="2049"/>
      <c r="GNA132" s="2049"/>
      <c r="GNB132" s="2049"/>
      <c r="GNC132" s="2049"/>
      <c r="GND132" s="2049"/>
      <c r="GNE132" s="2049"/>
      <c r="GNF132" s="2049"/>
      <c r="GNG132" s="2049"/>
      <c r="GNH132" s="2049"/>
      <c r="GNI132" s="2049"/>
      <c r="GNJ132" s="2049"/>
      <c r="GNK132" s="2049"/>
      <c r="GNL132" s="2049"/>
      <c r="GNM132" s="2049"/>
      <c r="GNN132" s="2049"/>
      <c r="GNO132" s="2049"/>
      <c r="GNP132" s="2049"/>
      <c r="GNQ132" s="2049"/>
      <c r="GNR132" s="2049"/>
      <c r="GNS132" s="2049"/>
      <c r="GNT132" s="2049"/>
      <c r="GNU132" s="2049"/>
      <c r="GNV132" s="2049"/>
      <c r="GNW132" s="2049"/>
      <c r="GNX132" s="2049"/>
      <c r="GNY132" s="2049"/>
      <c r="GNZ132" s="2049"/>
      <c r="GOA132" s="2049"/>
      <c r="GOB132" s="2049"/>
      <c r="GOC132" s="2049"/>
      <c r="GOD132" s="2049"/>
      <c r="GOE132" s="2049"/>
      <c r="GOF132" s="2049"/>
      <c r="GOG132" s="2049"/>
      <c r="GOH132" s="2049"/>
      <c r="GOI132" s="2049"/>
      <c r="GOJ132" s="2049"/>
      <c r="GOK132" s="2049"/>
      <c r="GOL132" s="2049"/>
      <c r="GOM132" s="2049"/>
      <c r="GON132" s="2049"/>
      <c r="GOO132" s="2049"/>
      <c r="GOP132" s="2049"/>
      <c r="GOQ132" s="2049"/>
      <c r="GOR132" s="2049"/>
      <c r="GOS132" s="2049"/>
      <c r="GOT132" s="2049"/>
      <c r="GOU132" s="2049"/>
      <c r="GOV132" s="2049"/>
      <c r="GOW132" s="2049"/>
      <c r="GOX132" s="2049"/>
      <c r="GOY132" s="2049"/>
      <c r="GOZ132" s="2049"/>
      <c r="GPA132" s="2049"/>
      <c r="GPB132" s="2049"/>
      <c r="GPC132" s="2049"/>
      <c r="GPD132" s="2049"/>
      <c r="GPE132" s="2049"/>
      <c r="GPF132" s="2049"/>
      <c r="GPG132" s="2049"/>
      <c r="GPH132" s="2049"/>
      <c r="GPI132" s="2049"/>
      <c r="GPJ132" s="2049"/>
      <c r="GPK132" s="2049"/>
      <c r="GPL132" s="2049"/>
      <c r="GPM132" s="2049"/>
      <c r="GPN132" s="2049"/>
      <c r="GPO132" s="2049"/>
      <c r="GPP132" s="2049"/>
      <c r="GPQ132" s="2049"/>
      <c r="GPR132" s="2049"/>
      <c r="GPS132" s="2049"/>
      <c r="GPT132" s="2049"/>
      <c r="GPU132" s="2049"/>
      <c r="GPV132" s="2049"/>
      <c r="GPW132" s="2049"/>
      <c r="GPX132" s="2049"/>
      <c r="GPY132" s="2049"/>
      <c r="GPZ132" s="2049"/>
      <c r="GQA132" s="2049"/>
      <c r="GQB132" s="2049"/>
      <c r="GQC132" s="2049"/>
      <c r="GQD132" s="2049"/>
      <c r="GQE132" s="2049"/>
      <c r="GQF132" s="2049"/>
      <c r="GQG132" s="2049"/>
      <c r="GQH132" s="2049"/>
      <c r="GQI132" s="2049"/>
      <c r="GQJ132" s="2049"/>
      <c r="GQK132" s="2049"/>
      <c r="GQL132" s="2049"/>
      <c r="GQM132" s="2049"/>
      <c r="GQN132" s="2049"/>
      <c r="GQO132" s="2049"/>
      <c r="GQP132" s="2049"/>
      <c r="GQQ132" s="2049"/>
      <c r="GQR132" s="2049"/>
      <c r="GQS132" s="2049"/>
      <c r="GQT132" s="2049"/>
      <c r="GQU132" s="2049"/>
      <c r="GQV132" s="2049"/>
      <c r="GQW132" s="2049"/>
      <c r="GQX132" s="2049"/>
      <c r="GQY132" s="2049"/>
      <c r="GQZ132" s="2049"/>
      <c r="GRA132" s="2049"/>
      <c r="GRB132" s="2049"/>
      <c r="GRC132" s="2049"/>
      <c r="GRD132" s="2049"/>
      <c r="GRE132" s="2049"/>
      <c r="GRF132" s="2049"/>
      <c r="GRG132" s="2049"/>
      <c r="GRH132" s="2049"/>
      <c r="GRI132" s="2049"/>
      <c r="GRJ132" s="2049"/>
      <c r="GRK132" s="2049"/>
      <c r="GRL132" s="2049"/>
      <c r="GRM132" s="2049"/>
      <c r="GRN132" s="2049"/>
      <c r="GRO132" s="2049"/>
      <c r="GRP132" s="2049"/>
      <c r="GRQ132" s="2049"/>
      <c r="GRR132" s="2049"/>
      <c r="GRS132" s="2049"/>
      <c r="GRT132" s="2049"/>
      <c r="GRU132" s="2049"/>
      <c r="GRV132" s="2049"/>
      <c r="GRW132" s="2049"/>
      <c r="GRX132" s="2049"/>
      <c r="GRY132" s="2049"/>
      <c r="GRZ132" s="2049"/>
      <c r="GSA132" s="2049"/>
      <c r="GSB132" s="2049"/>
      <c r="GSC132" s="2049"/>
      <c r="GSD132" s="2049"/>
      <c r="GSE132" s="2049"/>
      <c r="GSF132" s="2049"/>
      <c r="GSG132" s="2049"/>
      <c r="GSH132" s="2049"/>
      <c r="GSI132" s="2049"/>
      <c r="GSJ132" s="2049"/>
      <c r="GSK132" s="2049"/>
      <c r="GSL132" s="2049"/>
      <c r="GSM132" s="2049"/>
      <c r="GSN132" s="2049"/>
      <c r="GSO132" s="2049"/>
      <c r="GSP132" s="2049"/>
      <c r="GSQ132" s="2049"/>
      <c r="GSR132" s="2049"/>
      <c r="GSS132" s="2049"/>
      <c r="GST132" s="2049"/>
      <c r="GSU132" s="2049"/>
      <c r="GSV132" s="2049"/>
      <c r="GSW132" s="2049"/>
      <c r="GSX132" s="2049"/>
      <c r="GSY132" s="2049"/>
      <c r="GSZ132" s="2049"/>
      <c r="GTA132" s="2049"/>
      <c r="GTB132" s="2049"/>
      <c r="GTC132" s="2049"/>
      <c r="GTD132" s="2049"/>
      <c r="GTE132" s="2049"/>
      <c r="GTF132" s="2049"/>
      <c r="GTG132" s="2049"/>
      <c r="GTH132" s="2049"/>
      <c r="GTI132" s="2049"/>
      <c r="GTJ132" s="2049"/>
      <c r="GTK132" s="2049"/>
      <c r="GTL132" s="2049"/>
      <c r="GTM132" s="2049"/>
      <c r="GTN132" s="2049"/>
      <c r="GTO132" s="2049"/>
      <c r="GTP132" s="2049"/>
      <c r="GTQ132" s="2049"/>
      <c r="GTR132" s="2049"/>
      <c r="GTS132" s="2049"/>
      <c r="GTT132" s="2049"/>
      <c r="GTU132" s="2049"/>
      <c r="GTV132" s="2049"/>
      <c r="GTW132" s="2049"/>
      <c r="GTX132" s="2049"/>
      <c r="GTY132" s="2049"/>
      <c r="GTZ132" s="2049"/>
      <c r="GUA132" s="2049"/>
      <c r="GUB132" s="2049"/>
      <c r="GUC132" s="2049"/>
      <c r="GUD132" s="2049"/>
      <c r="GUE132" s="2049"/>
      <c r="GUF132" s="2049"/>
      <c r="GUG132" s="2049"/>
      <c r="GUH132" s="2049"/>
      <c r="GUI132" s="2049"/>
      <c r="GUJ132" s="2049"/>
      <c r="GUK132" s="2049"/>
      <c r="GUL132" s="2049"/>
      <c r="GUM132" s="2049"/>
      <c r="GUN132" s="2049"/>
      <c r="GUO132" s="2049"/>
      <c r="GUP132" s="2049"/>
      <c r="GUQ132" s="2049"/>
      <c r="GUR132" s="2049"/>
      <c r="GUS132" s="2049"/>
      <c r="GUT132" s="2049"/>
      <c r="GUU132" s="2049"/>
      <c r="GUV132" s="2049"/>
      <c r="GUW132" s="2049"/>
      <c r="GUX132" s="2049"/>
      <c r="GUY132" s="2049"/>
      <c r="GUZ132" s="2049"/>
      <c r="GVA132" s="2049"/>
      <c r="GVB132" s="2049"/>
      <c r="GVC132" s="2049"/>
      <c r="GVD132" s="2049"/>
      <c r="GVE132" s="2049"/>
      <c r="GVF132" s="2049"/>
      <c r="GVG132" s="2049"/>
      <c r="GVH132" s="2049"/>
      <c r="GVI132" s="2049"/>
      <c r="GVJ132" s="2049"/>
      <c r="GVK132" s="2049"/>
      <c r="GVL132" s="2049"/>
      <c r="GVM132" s="2049"/>
      <c r="GVN132" s="2049"/>
      <c r="GVO132" s="2049"/>
      <c r="GVP132" s="2049"/>
      <c r="GVQ132" s="2049"/>
      <c r="GVR132" s="2049"/>
      <c r="GVS132" s="2049"/>
      <c r="GVT132" s="2049"/>
      <c r="GVU132" s="2049"/>
      <c r="GVV132" s="2049"/>
      <c r="GVW132" s="2049"/>
      <c r="GVX132" s="2049"/>
      <c r="GVY132" s="2049"/>
      <c r="GVZ132" s="2049"/>
      <c r="GWA132" s="2049"/>
      <c r="GWB132" s="2049"/>
      <c r="GWC132" s="2049"/>
      <c r="GWD132" s="2049"/>
      <c r="GWE132" s="2049"/>
      <c r="GWF132" s="2049"/>
      <c r="GWG132" s="2049"/>
      <c r="GWH132" s="2049"/>
      <c r="GWI132" s="2049"/>
      <c r="GWJ132" s="2049"/>
      <c r="GWK132" s="2049"/>
      <c r="GWL132" s="2049"/>
      <c r="GWM132" s="2049"/>
      <c r="GWN132" s="2049"/>
      <c r="GWO132" s="2049"/>
      <c r="GWP132" s="2049"/>
      <c r="GWQ132" s="2049"/>
      <c r="GWR132" s="2049"/>
      <c r="GWS132" s="2049"/>
      <c r="GWT132" s="2049"/>
      <c r="GWU132" s="2049"/>
      <c r="GWV132" s="2049"/>
      <c r="GWW132" s="2049"/>
      <c r="GWX132" s="2049"/>
      <c r="GWY132" s="2049"/>
      <c r="GWZ132" s="2049"/>
      <c r="GXA132" s="2049"/>
      <c r="GXB132" s="2049"/>
      <c r="GXC132" s="2049"/>
      <c r="GXD132" s="2049"/>
      <c r="GXE132" s="2049"/>
      <c r="GXF132" s="2049"/>
      <c r="GXG132" s="2049"/>
      <c r="GXH132" s="2049"/>
      <c r="GXI132" s="2049"/>
      <c r="GXJ132" s="2049"/>
      <c r="GXK132" s="2049"/>
      <c r="GXL132" s="2049"/>
      <c r="GXM132" s="2049"/>
      <c r="GXN132" s="2049"/>
      <c r="GXO132" s="2049"/>
      <c r="GXP132" s="2049"/>
      <c r="GXQ132" s="2049"/>
      <c r="GXR132" s="2049"/>
      <c r="GXS132" s="2049"/>
      <c r="GXT132" s="2049"/>
      <c r="GXU132" s="2049"/>
      <c r="GXV132" s="2049"/>
      <c r="GXW132" s="2049"/>
      <c r="GXX132" s="2049"/>
      <c r="GXY132" s="2049"/>
      <c r="GXZ132" s="2049"/>
      <c r="GYA132" s="2049"/>
      <c r="GYB132" s="2049"/>
      <c r="GYC132" s="2049"/>
      <c r="GYD132" s="2049"/>
      <c r="GYE132" s="2049"/>
      <c r="GYF132" s="2049"/>
      <c r="GYG132" s="2049"/>
      <c r="GYH132" s="2049"/>
      <c r="GYI132" s="2049"/>
      <c r="GYJ132" s="2049"/>
      <c r="GYK132" s="2049"/>
      <c r="GYL132" s="2049"/>
      <c r="GYM132" s="2049"/>
      <c r="GYN132" s="2049"/>
      <c r="GYO132" s="2049"/>
      <c r="GYP132" s="2049"/>
      <c r="GYQ132" s="2049"/>
      <c r="GYR132" s="2049"/>
      <c r="GYS132" s="2049"/>
      <c r="GYT132" s="2049"/>
      <c r="GYU132" s="2049"/>
      <c r="GYV132" s="2049"/>
      <c r="GYW132" s="2049"/>
      <c r="GYX132" s="2049"/>
      <c r="GYY132" s="2049"/>
      <c r="GYZ132" s="2049"/>
      <c r="GZA132" s="2049"/>
      <c r="GZB132" s="2049"/>
      <c r="GZC132" s="2049"/>
      <c r="GZD132" s="2049"/>
      <c r="GZE132" s="2049"/>
      <c r="GZF132" s="2049"/>
      <c r="GZG132" s="2049"/>
      <c r="GZH132" s="2049"/>
      <c r="GZI132" s="2049"/>
      <c r="GZJ132" s="2049"/>
      <c r="GZK132" s="2049"/>
      <c r="GZL132" s="2049"/>
      <c r="GZM132" s="2049"/>
      <c r="GZN132" s="2049"/>
      <c r="GZO132" s="2049"/>
      <c r="GZP132" s="2049"/>
      <c r="GZQ132" s="2049"/>
      <c r="GZR132" s="2049"/>
      <c r="GZS132" s="2049"/>
      <c r="GZT132" s="2049"/>
      <c r="GZU132" s="2049"/>
      <c r="GZV132" s="2049"/>
      <c r="GZW132" s="2049"/>
      <c r="GZX132" s="2049"/>
      <c r="GZY132" s="2049"/>
      <c r="GZZ132" s="2049"/>
      <c r="HAA132" s="2049"/>
      <c r="HAB132" s="2049"/>
      <c r="HAC132" s="2049"/>
      <c r="HAD132" s="2049"/>
      <c r="HAE132" s="2049"/>
      <c r="HAF132" s="2049"/>
      <c r="HAG132" s="2049"/>
      <c r="HAH132" s="2049"/>
      <c r="HAI132" s="2049"/>
      <c r="HAJ132" s="2049"/>
      <c r="HAK132" s="2049"/>
      <c r="HAL132" s="2049"/>
      <c r="HAM132" s="2049"/>
      <c r="HAN132" s="2049"/>
      <c r="HAO132" s="2049"/>
      <c r="HAP132" s="2049"/>
      <c r="HAQ132" s="2049"/>
      <c r="HAR132" s="2049"/>
      <c r="HAS132" s="2049"/>
      <c r="HAT132" s="2049"/>
      <c r="HAU132" s="2049"/>
      <c r="HAV132" s="2049"/>
      <c r="HAW132" s="2049"/>
      <c r="HAX132" s="2049"/>
      <c r="HAY132" s="2049"/>
      <c r="HAZ132" s="2049"/>
      <c r="HBA132" s="2049"/>
      <c r="HBB132" s="2049"/>
      <c r="HBC132" s="2049"/>
      <c r="HBD132" s="2049"/>
      <c r="HBE132" s="2049"/>
      <c r="HBF132" s="2049"/>
      <c r="HBG132" s="2049"/>
      <c r="HBH132" s="2049"/>
      <c r="HBI132" s="2049"/>
      <c r="HBJ132" s="2049"/>
      <c r="HBK132" s="2049"/>
      <c r="HBL132" s="2049"/>
      <c r="HBM132" s="2049"/>
      <c r="HBN132" s="2049"/>
      <c r="HBO132" s="2049"/>
      <c r="HBP132" s="2049"/>
      <c r="HBQ132" s="2049"/>
      <c r="HBR132" s="2049"/>
      <c r="HBS132" s="2049"/>
      <c r="HBT132" s="2049"/>
      <c r="HBU132" s="2049"/>
      <c r="HBV132" s="2049"/>
      <c r="HBW132" s="2049"/>
      <c r="HBX132" s="2049"/>
      <c r="HBY132" s="2049"/>
      <c r="HBZ132" s="2049"/>
      <c r="HCA132" s="2049"/>
      <c r="HCB132" s="2049"/>
      <c r="HCC132" s="2049"/>
      <c r="HCD132" s="2049"/>
      <c r="HCE132" s="2049"/>
      <c r="HCF132" s="2049"/>
      <c r="HCG132" s="2049"/>
      <c r="HCH132" s="2049"/>
      <c r="HCI132" s="2049"/>
      <c r="HCJ132" s="2049"/>
      <c r="HCK132" s="2049"/>
      <c r="HCL132" s="2049"/>
      <c r="HCM132" s="2049"/>
      <c r="HCN132" s="2049"/>
      <c r="HCO132" s="2049"/>
      <c r="HCP132" s="2049"/>
      <c r="HCQ132" s="2049"/>
      <c r="HCR132" s="2049"/>
      <c r="HCS132" s="2049"/>
      <c r="HCT132" s="2049"/>
      <c r="HCU132" s="2049"/>
      <c r="HCV132" s="2049"/>
      <c r="HCW132" s="2049"/>
      <c r="HCX132" s="2049"/>
      <c r="HCY132" s="2049"/>
      <c r="HCZ132" s="2049"/>
      <c r="HDA132" s="2049"/>
      <c r="HDB132" s="2049"/>
      <c r="HDC132" s="2049"/>
      <c r="HDD132" s="2049"/>
      <c r="HDE132" s="2049"/>
      <c r="HDF132" s="2049"/>
      <c r="HDG132" s="2049"/>
      <c r="HDH132" s="2049"/>
      <c r="HDI132" s="2049"/>
      <c r="HDJ132" s="2049"/>
      <c r="HDK132" s="2049"/>
      <c r="HDL132" s="2049"/>
      <c r="HDM132" s="2049"/>
      <c r="HDN132" s="2049"/>
      <c r="HDO132" s="2049"/>
      <c r="HDP132" s="2049"/>
      <c r="HDQ132" s="2049"/>
      <c r="HDR132" s="2049"/>
      <c r="HDS132" s="2049"/>
      <c r="HDT132" s="2049"/>
      <c r="HDU132" s="2049"/>
      <c r="HDV132" s="2049"/>
      <c r="HDW132" s="2049"/>
      <c r="HDX132" s="2049"/>
      <c r="HDY132" s="2049"/>
      <c r="HDZ132" s="2049"/>
      <c r="HEA132" s="2049"/>
      <c r="HEB132" s="2049"/>
      <c r="HEC132" s="2049"/>
      <c r="HED132" s="2049"/>
      <c r="HEE132" s="2049"/>
      <c r="HEF132" s="2049"/>
      <c r="HEG132" s="2049"/>
      <c r="HEH132" s="2049"/>
      <c r="HEI132" s="2049"/>
      <c r="HEJ132" s="2049"/>
      <c r="HEK132" s="2049"/>
      <c r="HEL132" s="2049"/>
      <c r="HEM132" s="2049"/>
      <c r="HEN132" s="2049"/>
      <c r="HEO132" s="2049"/>
      <c r="HEP132" s="2049"/>
      <c r="HEQ132" s="2049"/>
      <c r="HER132" s="2049"/>
      <c r="HES132" s="2049"/>
      <c r="HET132" s="2049"/>
      <c r="HEU132" s="2049"/>
      <c r="HEV132" s="2049"/>
      <c r="HEW132" s="2049"/>
      <c r="HEX132" s="2049"/>
      <c r="HEY132" s="2049"/>
      <c r="HEZ132" s="2049"/>
      <c r="HFA132" s="2049"/>
      <c r="HFB132" s="2049"/>
      <c r="HFC132" s="2049"/>
      <c r="HFD132" s="2049"/>
      <c r="HFE132" s="2049"/>
      <c r="HFF132" s="2049"/>
      <c r="HFG132" s="2049"/>
      <c r="HFH132" s="2049"/>
      <c r="HFI132" s="2049"/>
      <c r="HFJ132" s="2049"/>
      <c r="HFK132" s="2049"/>
      <c r="HFL132" s="2049"/>
      <c r="HFM132" s="2049"/>
      <c r="HFN132" s="2049"/>
      <c r="HFO132" s="2049"/>
      <c r="HFP132" s="2049"/>
      <c r="HFQ132" s="2049"/>
      <c r="HFR132" s="2049"/>
      <c r="HFS132" s="2049"/>
      <c r="HFT132" s="2049"/>
      <c r="HFU132" s="2049"/>
      <c r="HFV132" s="2049"/>
      <c r="HFW132" s="2049"/>
      <c r="HFX132" s="2049"/>
      <c r="HFY132" s="2049"/>
      <c r="HFZ132" s="2049"/>
      <c r="HGA132" s="2049"/>
      <c r="HGB132" s="2049"/>
      <c r="HGC132" s="2049"/>
      <c r="HGD132" s="2049"/>
      <c r="HGE132" s="2049"/>
      <c r="HGF132" s="2049"/>
      <c r="HGG132" s="2049"/>
      <c r="HGH132" s="2049"/>
      <c r="HGI132" s="2049"/>
      <c r="HGJ132" s="2049"/>
      <c r="HGK132" s="2049"/>
      <c r="HGL132" s="2049"/>
      <c r="HGM132" s="2049"/>
      <c r="HGN132" s="2049"/>
      <c r="HGO132" s="2049"/>
      <c r="HGP132" s="2049"/>
      <c r="HGQ132" s="2049"/>
      <c r="HGR132" s="2049"/>
      <c r="HGS132" s="2049"/>
      <c r="HGT132" s="2049"/>
      <c r="HGU132" s="2049"/>
      <c r="HGV132" s="2049"/>
      <c r="HGW132" s="2049"/>
      <c r="HGX132" s="2049"/>
      <c r="HGY132" s="2049"/>
      <c r="HGZ132" s="2049"/>
      <c r="HHA132" s="2049"/>
      <c r="HHB132" s="2049"/>
      <c r="HHC132" s="2049"/>
      <c r="HHD132" s="2049"/>
      <c r="HHE132" s="2049"/>
      <c r="HHF132" s="2049"/>
      <c r="HHG132" s="2049"/>
      <c r="HHH132" s="2049"/>
      <c r="HHI132" s="2049"/>
      <c r="HHJ132" s="2049"/>
      <c r="HHK132" s="2049"/>
      <c r="HHL132" s="2049"/>
      <c r="HHM132" s="2049"/>
      <c r="HHN132" s="2049"/>
      <c r="HHO132" s="2049"/>
      <c r="HHP132" s="2049"/>
      <c r="HHQ132" s="2049"/>
      <c r="HHR132" s="2049"/>
      <c r="HHS132" s="2049"/>
      <c r="HHT132" s="2049"/>
      <c r="HHU132" s="2049"/>
      <c r="HHV132" s="2049"/>
      <c r="HHW132" s="2049"/>
      <c r="HHX132" s="2049"/>
      <c r="HHY132" s="2049"/>
      <c r="HHZ132" s="2049"/>
      <c r="HIA132" s="2049"/>
      <c r="HIB132" s="2049"/>
      <c r="HIC132" s="2049"/>
      <c r="HID132" s="2049"/>
      <c r="HIE132" s="2049"/>
      <c r="HIF132" s="2049"/>
      <c r="HIG132" s="2049"/>
      <c r="HIH132" s="2049"/>
      <c r="HII132" s="2049"/>
      <c r="HIJ132" s="2049"/>
      <c r="HIK132" s="2049"/>
      <c r="HIL132" s="2049"/>
      <c r="HIM132" s="2049"/>
      <c r="HIN132" s="2049"/>
      <c r="HIO132" s="2049"/>
      <c r="HIP132" s="2049"/>
      <c r="HIQ132" s="2049"/>
      <c r="HIR132" s="2049"/>
      <c r="HIS132" s="2049"/>
      <c r="HIT132" s="2049"/>
      <c r="HIU132" s="2049"/>
      <c r="HIV132" s="2049"/>
      <c r="HIW132" s="2049"/>
      <c r="HIX132" s="2049"/>
      <c r="HIY132" s="2049"/>
      <c r="HIZ132" s="2049"/>
      <c r="HJA132" s="2049"/>
      <c r="HJB132" s="2049"/>
      <c r="HJC132" s="2049"/>
      <c r="HJD132" s="2049"/>
      <c r="HJE132" s="2049"/>
      <c r="HJF132" s="2049"/>
      <c r="HJG132" s="2049"/>
      <c r="HJH132" s="2049"/>
      <c r="HJI132" s="2049"/>
      <c r="HJJ132" s="2049"/>
      <c r="HJK132" s="2049"/>
      <c r="HJL132" s="2049"/>
      <c r="HJM132" s="2049"/>
      <c r="HJN132" s="2049"/>
      <c r="HJO132" s="2049"/>
      <c r="HJP132" s="2049"/>
      <c r="HJQ132" s="2049"/>
      <c r="HJR132" s="2049"/>
      <c r="HJS132" s="2049"/>
      <c r="HJT132" s="2049"/>
      <c r="HJU132" s="2049"/>
      <c r="HJV132" s="2049"/>
      <c r="HJW132" s="2049"/>
      <c r="HJX132" s="2049"/>
      <c r="HJY132" s="2049"/>
      <c r="HJZ132" s="2049"/>
      <c r="HKA132" s="2049"/>
      <c r="HKB132" s="2049"/>
      <c r="HKC132" s="2049"/>
      <c r="HKD132" s="2049"/>
      <c r="HKE132" s="2049"/>
      <c r="HKF132" s="2049"/>
      <c r="HKG132" s="2049"/>
      <c r="HKH132" s="2049"/>
      <c r="HKI132" s="2049"/>
      <c r="HKJ132" s="2049"/>
      <c r="HKK132" s="2049"/>
      <c r="HKL132" s="2049"/>
      <c r="HKM132" s="2049"/>
      <c r="HKN132" s="2049"/>
      <c r="HKO132" s="2049"/>
      <c r="HKP132" s="2049"/>
      <c r="HKQ132" s="2049"/>
      <c r="HKR132" s="2049"/>
      <c r="HKS132" s="2049"/>
      <c r="HKT132" s="2049"/>
      <c r="HKU132" s="2049"/>
      <c r="HKV132" s="2049"/>
      <c r="HKW132" s="2049"/>
      <c r="HKX132" s="2049"/>
      <c r="HKY132" s="2049"/>
      <c r="HKZ132" s="2049"/>
      <c r="HLA132" s="2049"/>
      <c r="HLB132" s="2049"/>
      <c r="HLC132" s="2049"/>
      <c r="HLD132" s="2049"/>
      <c r="HLE132" s="2049"/>
      <c r="HLF132" s="2049"/>
      <c r="HLG132" s="2049"/>
      <c r="HLH132" s="2049"/>
      <c r="HLI132" s="2049"/>
      <c r="HLJ132" s="2049"/>
      <c r="HLK132" s="2049"/>
      <c r="HLL132" s="2049"/>
      <c r="HLM132" s="2049"/>
      <c r="HLN132" s="2049"/>
      <c r="HLO132" s="2049"/>
      <c r="HLP132" s="2049"/>
      <c r="HLQ132" s="2049"/>
      <c r="HLR132" s="2049"/>
      <c r="HLS132" s="2049"/>
      <c r="HLT132" s="2049"/>
      <c r="HLU132" s="2049"/>
      <c r="HLV132" s="2049"/>
      <c r="HLW132" s="2049"/>
      <c r="HLX132" s="2049"/>
      <c r="HLY132" s="2049"/>
      <c r="HLZ132" s="2049"/>
      <c r="HMA132" s="2049"/>
      <c r="HMB132" s="2049"/>
      <c r="HMC132" s="2049"/>
      <c r="HMD132" s="2049"/>
      <c r="HME132" s="2049"/>
      <c r="HMF132" s="2049"/>
      <c r="HMG132" s="2049"/>
      <c r="HMH132" s="2049"/>
      <c r="HMI132" s="2049"/>
      <c r="HMJ132" s="2049"/>
      <c r="HMK132" s="2049"/>
      <c r="HML132" s="2049"/>
      <c r="HMM132" s="2049"/>
      <c r="HMN132" s="2049"/>
      <c r="HMO132" s="2049"/>
      <c r="HMP132" s="2049"/>
      <c r="HMQ132" s="2049"/>
      <c r="HMR132" s="2049"/>
      <c r="HMS132" s="2049"/>
      <c r="HMT132" s="2049"/>
      <c r="HMU132" s="2049"/>
      <c r="HMV132" s="2049"/>
      <c r="HMW132" s="2049"/>
      <c r="HMX132" s="2049"/>
      <c r="HMY132" s="2049"/>
      <c r="HMZ132" s="2049"/>
      <c r="HNA132" s="2049"/>
      <c r="HNB132" s="2049"/>
      <c r="HNC132" s="2049"/>
      <c r="HND132" s="2049"/>
      <c r="HNE132" s="2049"/>
      <c r="HNF132" s="2049"/>
      <c r="HNG132" s="2049"/>
      <c r="HNH132" s="2049"/>
      <c r="HNI132" s="2049"/>
      <c r="HNJ132" s="2049"/>
      <c r="HNK132" s="2049"/>
      <c r="HNL132" s="2049"/>
      <c r="HNM132" s="2049"/>
      <c r="HNN132" s="2049"/>
      <c r="HNO132" s="2049"/>
      <c r="HNP132" s="2049"/>
      <c r="HNQ132" s="2049"/>
      <c r="HNR132" s="2049"/>
      <c r="HNS132" s="2049"/>
      <c r="HNT132" s="2049"/>
      <c r="HNU132" s="2049"/>
      <c r="HNV132" s="2049"/>
      <c r="HNW132" s="2049"/>
      <c r="HNX132" s="2049"/>
      <c r="HNY132" s="2049"/>
      <c r="HNZ132" s="2049"/>
      <c r="HOA132" s="2049"/>
      <c r="HOB132" s="2049"/>
      <c r="HOC132" s="2049"/>
      <c r="HOD132" s="2049"/>
      <c r="HOE132" s="2049"/>
      <c r="HOF132" s="2049"/>
      <c r="HOG132" s="2049"/>
      <c r="HOH132" s="2049"/>
      <c r="HOI132" s="2049"/>
      <c r="HOJ132" s="2049"/>
      <c r="HOK132" s="2049"/>
      <c r="HOL132" s="2049"/>
      <c r="HOM132" s="2049"/>
      <c r="HON132" s="2049"/>
      <c r="HOO132" s="2049"/>
      <c r="HOP132" s="2049"/>
      <c r="HOQ132" s="2049"/>
      <c r="HOR132" s="2049"/>
      <c r="HOS132" s="2049"/>
      <c r="HOT132" s="2049"/>
      <c r="HOU132" s="2049"/>
      <c r="HOV132" s="2049"/>
      <c r="HOW132" s="2049"/>
      <c r="HOX132" s="2049"/>
      <c r="HOY132" s="2049"/>
      <c r="HOZ132" s="2049"/>
      <c r="HPA132" s="2049"/>
      <c r="HPB132" s="2049"/>
      <c r="HPC132" s="2049"/>
      <c r="HPD132" s="2049"/>
      <c r="HPE132" s="2049"/>
      <c r="HPF132" s="2049"/>
      <c r="HPG132" s="2049"/>
      <c r="HPH132" s="2049"/>
      <c r="HPI132" s="2049"/>
      <c r="HPJ132" s="2049"/>
      <c r="HPK132" s="2049"/>
      <c r="HPL132" s="2049"/>
      <c r="HPM132" s="2049"/>
      <c r="HPN132" s="2049"/>
      <c r="HPO132" s="2049"/>
      <c r="HPP132" s="2049"/>
      <c r="HPQ132" s="2049"/>
      <c r="HPR132" s="2049"/>
      <c r="HPS132" s="2049"/>
      <c r="HPT132" s="2049"/>
      <c r="HPU132" s="2049"/>
      <c r="HPV132" s="2049"/>
      <c r="HPW132" s="2049"/>
      <c r="HPX132" s="2049"/>
      <c r="HPY132" s="2049"/>
      <c r="HPZ132" s="2049"/>
      <c r="HQA132" s="2049"/>
      <c r="HQB132" s="2049"/>
      <c r="HQC132" s="2049"/>
      <c r="HQD132" s="2049"/>
      <c r="HQE132" s="2049"/>
      <c r="HQF132" s="2049"/>
      <c r="HQG132" s="2049"/>
      <c r="HQH132" s="2049"/>
      <c r="HQI132" s="2049"/>
      <c r="HQJ132" s="2049"/>
      <c r="HQK132" s="2049"/>
      <c r="HQL132" s="2049"/>
      <c r="HQM132" s="2049"/>
      <c r="HQN132" s="2049"/>
      <c r="HQO132" s="2049"/>
      <c r="HQP132" s="2049"/>
      <c r="HQQ132" s="2049"/>
      <c r="HQR132" s="2049"/>
      <c r="HQS132" s="2049"/>
      <c r="HQT132" s="2049"/>
      <c r="HQU132" s="2049"/>
      <c r="HQV132" s="2049"/>
      <c r="HQW132" s="2049"/>
      <c r="HQX132" s="2049"/>
      <c r="HQY132" s="2049"/>
      <c r="HQZ132" s="2049"/>
      <c r="HRA132" s="2049"/>
      <c r="HRB132" s="2049"/>
      <c r="HRC132" s="2049"/>
      <c r="HRD132" s="2049"/>
      <c r="HRE132" s="2049"/>
      <c r="HRF132" s="2049"/>
      <c r="HRG132" s="2049"/>
      <c r="HRH132" s="2049"/>
      <c r="HRI132" s="2049"/>
      <c r="HRJ132" s="2049"/>
      <c r="HRK132" s="2049"/>
      <c r="HRL132" s="2049"/>
      <c r="HRM132" s="2049"/>
      <c r="HRN132" s="2049"/>
      <c r="HRO132" s="2049"/>
      <c r="HRP132" s="2049"/>
      <c r="HRQ132" s="2049"/>
      <c r="HRR132" s="2049"/>
      <c r="HRS132" s="2049"/>
      <c r="HRT132" s="2049"/>
      <c r="HRU132" s="2049"/>
      <c r="HRV132" s="2049"/>
      <c r="HRW132" s="2049"/>
      <c r="HRX132" s="2049"/>
      <c r="HRY132" s="2049"/>
      <c r="HRZ132" s="2049"/>
      <c r="HSA132" s="2049"/>
      <c r="HSB132" s="2049"/>
      <c r="HSC132" s="2049"/>
      <c r="HSD132" s="2049"/>
      <c r="HSE132" s="2049"/>
      <c r="HSF132" s="2049"/>
      <c r="HSG132" s="2049"/>
      <c r="HSH132" s="2049"/>
      <c r="HSI132" s="2049"/>
      <c r="HSJ132" s="2049"/>
      <c r="HSK132" s="2049"/>
      <c r="HSL132" s="2049"/>
      <c r="HSM132" s="2049"/>
      <c r="HSN132" s="2049"/>
      <c r="HSO132" s="2049"/>
      <c r="HSP132" s="2049"/>
      <c r="HSQ132" s="2049"/>
      <c r="HSR132" s="2049"/>
      <c r="HSS132" s="2049"/>
      <c r="HST132" s="2049"/>
      <c r="HSU132" s="2049"/>
      <c r="HSV132" s="2049"/>
      <c r="HSW132" s="2049"/>
      <c r="HSX132" s="2049"/>
      <c r="HSY132" s="2049"/>
      <c r="HSZ132" s="2049"/>
      <c r="HTA132" s="2049"/>
      <c r="HTB132" s="2049"/>
      <c r="HTC132" s="2049"/>
      <c r="HTD132" s="2049"/>
      <c r="HTE132" s="2049"/>
      <c r="HTF132" s="2049"/>
      <c r="HTG132" s="2049"/>
      <c r="HTH132" s="2049"/>
      <c r="HTI132" s="2049"/>
      <c r="HTJ132" s="2049"/>
      <c r="HTK132" s="2049"/>
      <c r="HTL132" s="2049"/>
      <c r="HTM132" s="2049"/>
      <c r="HTN132" s="2049"/>
      <c r="HTO132" s="2049"/>
      <c r="HTP132" s="2049"/>
      <c r="HTQ132" s="2049"/>
      <c r="HTR132" s="2049"/>
      <c r="HTS132" s="2049"/>
      <c r="HTT132" s="2049"/>
      <c r="HTU132" s="2049"/>
      <c r="HTV132" s="2049"/>
      <c r="HTW132" s="2049"/>
      <c r="HTX132" s="2049"/>
      <c r="HTY132" s="2049"/>
      <c r="HTZ132" s="2049"/>
      <c r="HUA132" s="2049"/>
      <c r="HUB132" s="2049"/>
      <c r="HUC132" s="2049"/>
      <c r="HUD132" s="2049"/>
      <c r="HUE132" s="2049"/>
      <c r="HUF132" s="2049"/>
      <c r="HUG132" s="2049"/>
      <c r="HUH132" s="2049"/>
      <c r="HUI132" s="2049"/>
      <c r="HUJ132" s="2049"/>
      <c r="HUK132" s="2049"/>
      <c r="HUL132" s="2049"/>
      <c r="HUM132" s="2049"/>
      <c r="HUN132" s="2049"/>
      <c r="HUO132" s="2049"/>
      <c r="HUP132" s="2049"/>
      <c r="HUQ132" s="2049"/>
      <c r="HUR132" s="2049"/>
      <c r="HUS132" s="2049"/>
      <c r="HUT132" s="2049"/>
      <c r="HUU132" s="2049"/>
      <c r="HUV132" s="2049"/>
      <c r="HUW132" s="2049"/>
      <c r="HUX132" s="2049"/>
      <c r="HUY132" s="2049"/>
      <c r="HUZ132" s="2049"/>
      <c r="HVA132" s="2049"/>
      <c r="HVB132" s="2049"/>
      <c r="HVC132" s="2049"/>
      <c r="HVD132" s="2049"/>
      <c r="HVE132" s="2049"/>
      <c r="HVF132" s="2049"/>
      <c r="HVG132" s="2049"/>
      <c r="HVH132" s="2049"/>
      <c r="HVI132" s="2049"/>
      <c r="HVJ132" s="2049"/>
      <c r="HVK132" s="2049"/>
      <c r="HVL132" s="2049"/>
      <c r="HVM132" s="2049"/>
      <c r="HVN132" s="2049"/>
      <c r="HVO132" s="2049"/>
      <c r="HVP132" s="2049"/>
      <c r="HVQ132" s="2049"/>
      <c r="HVR132" s="2049"/>
      <c r="HVS132" s="2049"/>
      <c r="HVT132" s="2049"/>
      <c r="HVU132" s="2049"/>
      <c r="HVV132" s="2049"/>
      <c r="HVW132" s="2049"/>
      <c r="HVX132" s="2049"/>
      <c r="HVY132" s="2049"/>
      <c r="HVZ132" s="2049"/>
      <c r="HWA132" s="2049"/>
      <c r="HWB132" s="2049"/>
      <c r="HWC132" s="2049"/>
      <c r="HWD132" s="2049"/>
      <c r="HWE132" s="2049"/>
      <c r="HWF132" s="2049"/>
      <c r="HWG132" s="2049"/>
      <c r="HWH132" s="2049"/>
      <c r="HWI132" s="2049"/>
      <c r="HWJ132" s="2049"/>
      <c r="HWK132" s="2049"/>
      <c r="HWL132" s="2049"/>
      <c r="HWM132" s="2049"/>
      <c r="HWN132" s="2049"/>
      <c r="HWO132" s="2049"/>
      <c r="HWP132" s="2049"/>
      <c r="HWQ132" s="2049"/>
      <c r="HWR132" s="2049"/>
      <c r="HWS132" s="2049"/>
      <c r="HWT132" s="2049"/>
      <c r="HWU132" s="2049"/>
      <c r="HWV132" s="2049"/>
      <c r="HWW132" s="2049"/>
      <c r="HWX132" s="2049"/>
      <c r="HWY132" s="2049"/>
      <c r="HWZ132" s="2049"/>
      <c r="HXA132" s="2049"/>
      <c r="HXB132" s="2049"/>
      <c r="HXC132" s="2049"/>
      <c r="HXD132" s="2049"/>
      <c r="HXE132" s="2049"/>
      <c r="HXF132" s="2049"/>
      <c r="HXG132" s="2049"/>
      <c r="HXH132" s="2049"/>
      <c r="HXI132" s="2049"/>
      <c r="HXJ132" s="2049"/>
      <c r="HXK132" s="2049"/>
      <c r="HXL132" s="2049"/>
      <c r="HXM132" s="2049"/>
      <c r="HXN132" s="2049"/>
      <c r="HXO132" s="2049"/>
      <c r="HXP132" s="2049"/>
      <c r="HXQ132" s="2049"/>
      <c r="HXR132" s="2049"/>
      <c r="HXS132" s="2049"/>
      <c r="HXT132" s="2049"/>
      <c r="HXU132" s="2049"/>
      <c r="HXV132" s="2049"/>
      <c r="HXW132" s="2049"/>
      <c r="HXX132" s="2049"/>
      <c r="HXY132" s="2049"/>
      <c r="HXZ132" s="2049"/>
      <c r="HYA132" s="2049"/>
      <c r="HYB132" s="2049"/>
      <c r="HYC132" s="2049"/>
      <c r="HYD132" s="2049"/>
      <c r="HYE132" s="2049"/>
      <c r="HYF132" s="2049"/>
      <c r="HYG132" s="2049"/>
      <c r="HYH132" s="2049"/>
      <c r="HYI132" s="2049"/>
      <c r="HYJ132" s="2049"/>
      <c r="HYK132" s="2049"/>
      <c r="HYL132" s="2049"/>
      <c r="HYM132" s="2049"/>
      <c r="HYN132" s="2049"/>
      <c r="HYO132" s="2049"/>
      <c r="HYP132" s="2049"/>
      <c r="HYQ132" s="2049"/>
      <c r="HYR132" s="2049"/>
      <c r="HYS132" s="2049"/>
      <c r="HYT132" s="2049"/>
      <c r="HYU132" s="2049"/>
      <c r="HYV132" s="2049"/>
      <c r="HYW132" s="2049"/>
      <c r="HYX132" s="2049"/>
      <c r="HYY132" s="2049"/>
      <c r="HYZ132" s="2049"/>
      <c r="HZA132" s="2049"/>
      <c r="HZB132" s="2049"/>
      <c r="HZC132" s="2049"/>
      <c r="HZD132" s="2049"/>
      <c r="HZE132" s="2049"/>
      <c r="HZF132" s="2049"/>
      <c r="HZG132" s="2049"/>
      <c r="HZH132" s="2049"/>
      <c r="HZI132" s="2049"/>
      <c r="HZJ132" s="2049"/>
      <c r="HZK132" s="2049"/>
      <c r="HZL132" s="2049"/>
      <c r="HZM132" s="2049"/>
      <c r="HZN132" s="2049"/>
      <c r="HZO132" s="2049"/>
      <c r="HZP132" s="2049"/>
      <c r="HZQ132" s="2049"/>
      <c r="HZR132" s="2049"/>
      <c r="HZS132" s="2049"/>
      <c r="HZT132" s="2049"/>
      <c r="HZU132" s="2049"/>
      <c r="HZV132" s="2049"/>
      <c r="HZW132" s="2049"/>
      <c r="HZX132" s="2049"/>
      <c r="HZY132" s="2049"/>
      <c r="HZZ132" s="2049"/>
      <c r="IAA132" s="2049"/>
      <c r="IAB132" s="2049"/>
      <c r="IAC132" s="2049"/>
      <c r="IAD132" s="2049"/>
      <c r="IAE132" s="2049"/>
      <c r="IAF132" s="2049"/>
      <c r="IAG132" s="2049"/>
      <c r="IAH132" s="2049"/>
      <c r="IAI132" s="2049"/>
      <c r="IAJ132" s="2049"/>
      <c r="IAK132" s="2049"/>
      <c r="IAL132" s="2049"/>
      <c r="IAM132" s="2049"/>
      <c r="IAN132" s="2049"/>
      <c r="IAO132" s="2049"/>
      <c r="IAP132" s="2049"/>
      <c r="IAQ132" s="2049"/>
      <c r="IAR132" s="2049"/>
      <c r="IAS132" s="2049"/>
      <c r="IAT132" s="2049"/>
      <c r="IAU132" s="2049"/>
      <c r="IAV132" s="2049"/>
      <c r="IAW132" s="2049"/>
      <c r="IAX132" s="2049"/>
      <c r="IAY132" s="2049"/>
      <c r="IAZ132" s="2049"/>
      <c r="IBA132" s="2049"/>
      <c r="IBB132" s="2049"/>
      <c r="IBC132" s="2049"/>
      <c r="IBD132" s="2049"/>
      <c r="IBE132" s="2049"/>
      <c r="IBF132" s="2049"/>
      <c r="IBG132" s="2049"/>
      <c r="IBH132" s="2049"/>
      <c r="IBI132" s="2049"/>
      <c r="IBJ132" s="2049"/>
      <c r="IBK132" s="2049"/>
      <c r="IBL132" s="2049"/>
      <c r="IBM132" s="2049"/>
      <c r="IBN132" s="2049"/>
      <c r="IBO132" s="2049"/>
      <c r="IBP132" s="2049"/>
      <c r="IBQ132" s="2049"/>
      <c r="IBR132" s="2049"/>
      <c r="IBS132" s="2049"/>
      <c r="IBT132" s="2049"/>
      <c r="IBU132" s="2049"/>
      <c r="IBV132" s="2049"/>
      <c r="IBW132" s="2049"/>
      <c r="IBX132" s="2049"/>
      <c r="IBY132" s="2049"/>
      <c r="IBZ132" s="2049"/>
      <c r="ICA132" s="2049"/>
      <c r="ICB132" s="2049"/>
      <c r="ICC132" s="2049"/>
      <c r="ICD132" s="2049"/>
      <c r="ICE132" s="2049"/>
      <c r="ICF132" s="2049"/>
      <c r="ICG132" s="2049"/>
      <c r="ICH132" s="2049"/>
      <c r="ICI132" s="2049"/>
      <c r="ICJ132" s="2049"/>
      <c r="ICK132" s="2049"/>
      <c r="ICL132" s="2049"/>
      <c r="ICM132" s="2049"/>
      <c r="ICN132" s="2049"/>
      <c r="ICO132" s="2049"/>
      <c r="ICP132" s="2049"/>
      <c r="ICQ132" s="2049"/>
      <c r="ICR132" s="2049"/>
      <c r="ICS132" s="2049"/>
      <c r="ICT132" s="2049"/>
      <c r="ICU132" s="2049"/>
      <c r="ICV132" s="2049"/>
      <c r="ICW132" s="2049"/>
      <c r="ICX132" s="2049"/>
      <c r="ICY132" s="2049"/>
      <c r="ICZ132" s="2049"/>
      <c r="IDA132" s="2049"/>
      <c r="IDB132" s="2049"/>
      <c r="IDC132" s="2049"/>
      <c r="IDD132" s="2049"/>
      <c r="IDE132" s="2049"/>
      <c r="IDF132" s="2049"/>
      <c r="IDG132" s="2049"/>
      <c r="IDH132" s="2049"/>
      <c r="IDI132" s="2049"/>
      <c r="IDJ132" s="2049"/>
      <c r="IDK132" s="2049"/>
      <c r="IDL132" s="2049"/>
      <c r="IDM132" s="2049"/>
      <c r="IDN132" s="2049"/>
      <c r="IDO132" s="2049"/>
      <c r="IDP132" s="2049"/>
      <c r="IDQ132" s="2049"/>
      <c r="IDR132" s="2049"/>
      <c r="IDS132" s="2049"/>
      <c r="IDT132" s="2049"/>
      <c r="IDU132" s="2049"/>
      <c r="IDV132" s="2049"/>
      <c r="IDW132" s="2049"/>
      <c r="IDX132" s="2049"/>
      <c r="IDY132" s="2049"/>
      <c r="IDZ132" s="2049"/>
      <c r="IEA132" s="2049"/>
      <c r="IEB132" s="2049"/>
      <c r="IEC132" s="2049"/>
      <c r="IED132" s="2049"/>
      <c r="IEE132" s="2049"/>
      <c r="IEF132" s="2049"/>
      <c r="IEG132" s="2049"/>
      <c r="IEH132" s="2049"/>
      <c r="IEI132" s="2049"/>
      <c r="IEJ132" s="2049"/>
      <c r="IEK132" s="2049"/>
      <c r="IEL132" s="2049"/>
      <c r="IEM132" s="2049"/>
      <c r="IEN132" s="2049"/>
      <c r="IEO132" s="2049"/>
      <c r="IEP132" s="2049"/>
      <c r="IEQ132" s="2049"/>
      <c r="IER132" s="2049"/>
      <c r="IES132" s="2049"/>
      <c r="IET132" s="2049"/>
      <c r="IEU132" s="2049"/>
      <c r="IEV132" s="2049"/>
      <c r="IEW132" s="2049"/>
      <c r="IEX132" s="2049"/>
      <c r="IEY132" s="2049"/>
      <c r="IEZ132" s="2049"/>
      <c r="IFA132" s="2049"/>
      <c r="IFB132" s="2049"/>
      <c r="IFC132" s="2049"/>
      <c r="IFD132" s="2049"/>
      <c r="IFE132" s="2049"/>
      <c r="IFF132" s="2049"/>
      <c r="IFG132" s="2049"/>
      <c r="IFH132" s="2049"/>
      <c r="IFI132" s="2049"/>
      <c r="IFJ132" s="2049"/>
      <c r="IFK132" s="2049"/>
      <c r="IFL132" s="2049"/>
      <c r="IFM132" s="2049"/>
      <c r="IFN132" s="2049"/>
      <c r="IFO132" s="2049"/>
      <c r="IFP132" s="2049"/>
      <c r="IFQ132" s="2049"/>
      <c r="IFR132" s="2049"/>
      <c r="IFS132" s="2049"/>
      <c r="IFT132" s="2049"/>
      <c r="IFU132" s="2049"/>
      <c r="IFV132" s="2049"/>
      <c r="IFW132" s="2049"/>
      <c r="IFX132" s="2049"/>
      <c r="IFY132" s="2049"/>
      <c r="IFZ132" s="2049"/>
      <c r="IGA132" s="2049"/>
      <c r="IGB132" s="2049"/>
      <c r="IGC132" s="2049"/>
      <c r="IGD132" s="2049"/>
      <c r="IGE132" s="2049"/>
      <c r="IGF132" s="2049"/>
      <c r="IGG132" s="2049"/>
      <c r="IGH132" s="2049"/>
      <c r="IGI132" s="2049"/>
      <c r="IGJ132" s="2049"/>
      <c r="IGK132" s="2049"/>
      <c r="IGL132" s="2049"/>
      <c r="IGM132" s="2049"/>
      <c r="IGN132" s="2049"/>
      <c r="IGO132" s="2049"/>
      <c r="IGP132" s="2049"/>
      <c r="IGQ132" s="2049"/>
      <c r="IGR132" s="2049"/>
      <c r="IGS132" s="2049"/>
      <c r="IGT132" s="2049"/>
      <c r="IGU132" s="2049"/>
      <c r="IGV132" s="2049"/>
      <c r="IGW132" s="2049"/>
      <c r="IGX132" s="2049"/>
      <c r="IGY132" s="2049"/>
      <c r="IGZ132" s="2049"/>
      <c r="IHA132" s="2049"/>
      <c r="IHB132" s="2049"/>
      <c r="IHC132" s="2049"/>
      <c r="IHD132" s="2049"/>
      <c r="IHE132" s="2049"/>
      <c r="IHF132" s="2049"/>
      <c r="IHG132" s="2049"/>
      <c r="IHH132" s="2049"/>
      <c r="IHI132" s="2049"/>
      <c r="IHJ132" s="2049"/>
      <c r="IHK132" s="2049"/>
      <c r="IHL132" s="2049"/>
      <c r="IHM132" s="2049"/>
      <c r="IHN132" s="2049"/>
      <c r="IHO132" s="2049"/>
      <c r="IHP132" s="2049"/>
      <c r="IHQ132" s="2049"/>
      <c r="IHR132" s="2049"/>
      <c r="IHS132" s="2049"/>
      <c r="IHT132" s="2049"/>
      <c r="IHU132" s="2049"/>
      <c r="IHV132" s="2049"/>
      <c r="IHW132" s="2049"/>
      <c r="IHX132" s="2049"/>
      <c r="IHY132" s="2049"/>
      <c r="IHZ132" s="2049"/>
      <c r="IIA132" s="2049"/>
      <c r="IIB132" s="2049"/>
      <c r="IIC132" s="2049"/>
      <c r="IID132" s="2049"/>
      <c r="IIE132" s="2049"/>
      <c r="IIF132" s="2049"/>
      <c r="IIG132" s="2049"/>
      <c r="IIH132" s="2049"/>
      <c r="III132" s="2049"/>
      <c r="IIJ132" s="2049"/>
      <c r="IIK132" s="2049"/>
      <c r="IIL132" s="2049"/>
      <c r="IIM132" s="2049"/>
      <c r="IIN132" s="2049"/>
      <c r="IIO132" s="2049"/>
      <c r="IIP132" s="2049"/>
      <c r="IIQ132" s="2049"/>
      <c r="IIR132" s="2049"/>
      <c r="IIS132" s="2049"/>
      <c r="IIT132" s="2049"/>
      <c r="IIU132" s="2049"/>
      <c r="IIV132" s="2049"/>
      <c r="IIW132" s="2049"/>
      <c r="IIX132" s="2049"/>
      <c r="IIY132" s="2049"/>
      <c r="IIZ132" s="2049"/>
      <c r="IJA132" s="2049"/>
      <c r="IJB132" s="2049"/>
      <c r="IJC132" s="2049"/>
      <c r="IJD132" s="2049"/>
      <c r="IJE132" s="2049"/>
      <c r="IJF132" s="2049"/>
      <c r="IJG132" s="2049"/>
      <c r="IJH132" s="2049"/>
      <c r="IJI132" s="2049"/>
      <c r="IJJ132" s="2049"/>
      <c r="IJK132" s="2049"/>
      <c r="IJL132" s="2049"/>
      <c r="IJM132" s="2049"/>
      <c r="IJN132" s="2049"/>
      <c r="IJO132" s="2049"/>
      <c r="IJP132" s="2049"/>
      <c r="IJQ132" s="2049"/>
      <c r="IJR132" s="2049"/>
      <c r="IJS132" s="2049"/>
      <c r="IJT132" s="2049"/>
      <c r="IJU132" s="2049"/>
      <c r="IJV132" s="2049"/>
      <c r="IJW132" s="2049"/>
      <c r="IJX132" s="2049"/>
      <c r="IJY132" s="2049"/>
      <c r="IJZ132" s="2049"/>
      <c r="IKA132" s="2049"/>
      <c r="IKB132" s="2049"/>
      <c r="IKC132" s="2049"/>
      <c r="IKD132" s="2049"/>
      <c r="IKE132" s="2049"/>
      <c r="IKF132" s="2049"/>
      <c r="IKG132" s="2049"/>
      <c r="IKH132" s="2049"/>
      <c r="IKI132" s="2049"/>
      <c r="IKJ132" s="2049"/>
      <c r="IKK132" s="2049"/>
      <c r="IKL132" s="2049"/>
      <c r="IKM132" s="2049"/>
      <c r="IKN132" s="2049"/>
      <c r="IKO132" s="2049"/>
      <c r="IKP132" s="2049"/>
      <c r="IKQ132" s="2049"/>
      <c r="IKR132" s="2049"/>
      <c r="IKS132" s="2049"/>
      <c r="IKT132" s="2049"/>
      <c r="IKU132" s="2049"/>
      <c r="IKV132" s="2049"/>
      <c r="IKW132" s="2049"/>
      <c r="IKX132" s="2049"/>
      <c r="IKY132" s="2049"/>
      <c r="IKZ132" s="2049"/>
      <c r="ILA132" s="2049"/>
      <c r="ILB132" s="2049"/>
      <c r="ILC132" s="2049"/>
      <c r="ILD132" s="2049"/>
      <c r="ILE132" s="2049"/>
      <c r="ILF132" s="2049"/>
      <c r="ILG132" s="2049"/>
      <c r="ILH132" s="2049"/>
      <c r="ILI132" s="2049"/>
      <c r="ILJ132" s="2049"/>
      <c r="ILK132" s="2049"/>
      <c r="ILL132" s="2049"/>
      <c r="ILM132" s="2049"/>
      <c r="ILN132" s="2049"/>
      <c r="ILO132" s="2049"/>
      <c r="ILP132" s="2049"/>
      <c r="ILQ132" s="2049"/>
      <c r="ILR132" s="2049"/>
      <c r="ILS132" s="2049"/>
      <c r="ILT132" s="2049"/>
      <c r="ILU132" s="2049"/>
      <c r="ILV132" s="2049"/>
      <c r="ILW132" s="2049"/>
      <c r="ILX132" s="2049"/>
      <c r="ILY132" s="2049"/>
      <c r="ILZ132" s="2049"/>
      <c r="IMA132" s="2049"/>
      <c r="IMB132" s="2049"/>
      <c r="IMC132" s="2049"/>
      <c r="IMD132" s="2049"/>
      <c r="IME132" s="2049"/>
      <c r="IMF132" s="2049"/>
      <c r="IMG132" s="2049"/>
      <c r="IMH132" s="2049"/>
      <c r="IMI132" s="2049"/>
      <c r="IMJ132" s="2049"/>
      <c r="IMK132" s="2049"/>
      <c r="IML132" s="2049"/>
      <c r="IMM132" s="2049"/>
      <c r="IMN132" s="2049"/>
      <c r="IMO132" s="2049"/>
      <c r="IMP132" s="2049"/>
      <c r="IMQ132" s="2049"/>
      <c r="IMR132" s="2049"/>
      <c r="IMS132" s="2049"/>
      <c r="IMT132" s="2049"/>
      <c r="IMU132" s="2049"/>
      <c r="IMV132" s="2049"/>
      <c r="IMW132" s="2049"/>
      <c r="IMX132" s="2049"/>
      <c r="IMY132" s="2049"/>
      <c r="IMZ132" s="2049"/>
      <c r="INA132" s="2049"/>
      <c r="INB132" s="2049"/>
      <c r="INC132" s="2049"/>
      <c r="IND132" s="2049"/>
      <c r="INE132" s="2049"/>
      <c r="INF132" s="2049"/>
      <c r="ING132" s="2049"/>
      <c r="INH132" s="2049"/>
      <c r="INI132" s="2049"/>
      <c r="INJ132" s="2049"/>
      <c r="INK132" s="2049"/>
      <c r="INL132" s="2049"/>
      <c r="INM132" s="2049"/>
      <c r="INN132" s="2049"/>
      <c r="INO132" s="2049"/>
      <c r="INP132" s="2049"/>
      <c r="INQ132" s="2049"/>
      <c r="INR132" s="2049"/>
      <c r="INS132" s="2049"/>
      <c r="INT132" s="2049"/>
      <c r="INU132" s="2049"/>
      <c r="INV132" s="2049"/>
      <c r="INW132" s="2049"/>
      <c r="INX132" s="2049"/>
      <c r="INY132" s="2049"/>
      <c r="INZ132" s="2049"/>
      <c r="IOA132" s="2049"/>
      <c r="IOB132" s="2049"/>
      <c r="IOC132" s="2049"/>
      <c r="IOD132" s="2049"/>
      <c r="IOE132" s="2049"/>
      <c r="IOF132" s="2049"/>
      <c r="IOG132" s="2049"/>
      <c r="IOH132" s="2049"/>
      <c r="IOI132" s="2049"/>
      <c r="IOJ132" s="2049"/>
      <c r="IOK132" s="2049"/>
      <c r="IOL132" s="2049"/>
      <c r="IOM132" s="2049"/>
      <c r="ION132" s="2049"/>
      <c r="IOO132" s="2049"/>
      <c r="IOP132" s="2049"/>
      <c r="IOQ132" s="2049"/>
      <c r="IOR132" s="2049"/>
      <c r="IOS132" s="2049"/>
      <c r="IOT132" s="2049"/>
      <c r="IOU132" s="2049"/>
      <c r="IOV132" s="2049"/>
      <c r="IOW132" s="2049"/>
      <c r="IOX132" s="2049"/>
      <c r="IOY132" s="2049"/>
      <c r="IOZ132" s="2049"/>
      <c r="IPA132" s="2049"/>
      <c r="IPB132" s="2049"/>
      <c r="IPC132" s="2049"/>
      <c r="IPD132" s="2049"/>
      <c r="IPE132" s="2049"/>
      <c r="IPF132" s="2049"/>
      <c r="IPG132" s="2049"/>
      <c r="IPH132" s="2049"/>
      <c r="IPI132" s="2049"/>
      <c r="IPJ132" s="2049"/>
      <c r="IPK132" s="2049"/>
      <c r="IPL132" s="2049"/>
      <c r="IPM132" s="2049"/>
      <c r="IPN132" s="2049"/>
      <c r="IPO132" s="2049"/>
      <c r="IPP132" s="2049"/>
      <c r="IPQ132" s="2049"/>
      <c r="IPR132" s="2049"/>
      <c r="IPS132" s="2049"/>
      <c r="IPT132" s="2049"/>
      <c r="IPU132" s="2049"/>
      <c r="IPV132" s="2049"/>
      <c r="IPW132" s="2049"/>
      <c r="IPX132" s="2049"/>
      <c r="IPY132" s="2049"/>
      <c r="IPZ132" s="2049"/>
      <c r="IQA132" s="2049"/>
      <c r="IQB132" s="2049"/>
      <c r="IQC132" s="2049"/>
      <c r="IQD132" s="2049"/>
      <c r="IQE132" s="2049"/>
      <c r="IQF132" s="2049"/>
      <c r="IQG132" s="2049"/>
      <c r="IQH132" s="2049"/>
      <c r="IQI132" s="2049"/>
      <c r="IQJ132" s="2049"/>
      <c r="IQK132" s="2049"/>
      <c r="IQL132" s="2049"/>
      <c r="IQM132" s="2049"/>
      <c r="IQN132" s="2049"/>
      <c r="IQO132" s="2049"/>
      <c r="IQP132" s="2049"/>
      <c r="IQQ132" s="2049"/>
      <c r="IQR132" s="2049"/>
      <c r="IQS132" s="2049"/>
      <c r="IQT132" s="2049"/>
      <c r="IQU132" s="2049"/>
      <c r="IQV132" s="2049"/>
      <c r="IQW132" s="2049"/>
      <c r="IQX132" s="2049"/>
      <c r="IQY132" s="2049"/>
      <c r="IQZ132" s="2049"/>
      <c r="IRA132" s="2049"/>
      <c r="IRB132" s="2049"/>
      <c r="IRC132" s="2049"/>
      <c r="IRD132" s="2049"/>
      <c r="IRE132" s="2049"/>
      <c r="IRF132" s="2049"/>
      <c r="IRG132" s="2049"/>
      <c r="IRH132" s="2049"/>
      <c r="IRI132" s="2049"/>
      <c r="IRJ132" s="2049"/>
      <c r="IRK132" s="2049"/>
      <c r="IRL132" s="2049"/>
      <c r="IRM132" s="2049"/>
      <c r="IRN132" s="2049"/>
      <c r="IRO132" s="2049"/>
      <c r="IRP132" s="2049"/>
      <c r="IRQ132" s="2049"/>
      <c r="IRR132" s="2049"/>
      <c r="IRS132" s="2049"/>
      <c r="IRT132" s="2049"/>
      <c r="IRU132" s="2049"/>
      <c r="IRV132" s="2049"/>
      <c r="IRW132" s="2049"/>
      <c r="IRX132" s="2049"/>
      <c r="IRY132" s="2049"/>
      <c r="IRZ132" s="2049"/>
      <c r="ISA132" s="2049"/>
      <c r="ISB132" s="2049"/>
      <c r="ISC132" s="2049"/>
      <c r="ISD132" s="2049"/>
      <c r="ISE132" s="2049"/>
      <c r="ISF132" s="2049"/>
      <c r="ISG132" s="2049"/>
      <c r="ISH132" s="2049"/>
      <c r="ISI132" s="2049"/>
      <c r="ISJ132" s="2049"/>
      <c r="ISK132" s="2049"/>
      <c r="ISL132" s="2049"/>
      <c r="ISM132" s="2049"/>
      <c r="ISN132" s="2049"/>
      <c r="ISO132" s="2049"/>
      <c r="ISP132" s="2049"/>
      <c r="ISQ132" s="2049"/>
      <c r="ISR132" s="2049"/>
      <c r="ISS132" s="2049"/>
      <c r="IST132" s="2049"/>
      <c r="ISU132" s="2049"/>
      <c r="ISV132" s="2049"/>
      <c r="ISW132" s="2049"/>
      <c r="ISX132" s="2049"/>
      <c r="ISY132" s="2049"/>
      <c r="ISZ132" s="2049"/>
      <c r="ITA132" s="2049"/>
      <c r="ITB132" s="2049"/>
      <c r="ITC132" s="2049"/>
      <c r="ITD132" s="2049"/>
      <c r="ITE132" s="2049"/>
      <c r="ITF132" s="2049"/>
      <c r="ITG132" s="2049"/>
      <c r="ITH132" s="2049"/>
      <c r="ITI132" s="2049"/>
      <c r="ITJ132" s="2049"/>
      <c r="ITK132" s="2049"/>
      <c r="ITL132" s="2049"/>
      <c r="ITM132" s="2049"/>
      <c r="ITN132" s="2049"/>
      <c r="ITO132" s="2049"/>
      <c r="ITP132" s="2049"/>
      <c r="ITQ132" s="2049"/>
      <c r="ITR132" s="2049"/>
      <c r="ITS132" s="2049"/>
      <c r="ITT132" s="2049"/>
      <c r="ITU132" s="2049"/>
      <c r="ITV132" s="2049"/>
      <c r="ITW132" s="2049"/>
      <c r="ITX132" s="2049"/>
      <c r="ITY132" s="2049"/>
      <c r="ITZ132" s="2049"/>
      <c r="IUA132" s="2049"/>
      <c r="IUB132" s="2049"/>
      <c r="IUC132" s="2049"/>
      <c r="IUD132" s="2049"/>
      <c r="IUE132" s="2049"/>
      <c r="IUF132" s="2049"/>
      <c r="IUG132" s="2049"/>
      <c r="IUH132" s="2049"/>
      <c r="IUI132" s="2049"/>
      <c r="IUJ132" s="2049"/>
      <c r="IUK132" s="2049"/>
      <c r="IUL132" s="2049"/>
      <c r="IUM132" s="2049"/>
      <c r="IUN132" s="2049"/>
      <c r="IUO132" s="2049"/>
      <c r="IUP132" s="2049"/>
      <c r="IUQ132" s="2049"/>
      <c r="IUR132" s="2049"/>
      <c r="IUS132" s="2049"/>
      <c r="IUT132" s="2049"/>
      <c r="IUU132" s="2049"/>
      <c r="IUV132" s="2049"/>
      <c r="IUW132" s="2049"/>
      <c r="IUX132" s="2049"/>
      <c r="IUY132" s="2049"/>
      <c r="IUZ132" s="2049"/>
      <c r="IVA132" s="2049"/>
      <c r="IVB132" s="2049"/>
      <c r="IVC132" s="2049"/>
      <c r="IVD132" s="2049"/>
      <c r="IVE132" s="2049"/>
      <c r="IVF132" s="2049"/>
      <c r="IVG132" s="2049"/>
      <c r="IVH132" s="2049"/>
      <c r="IVI132" s="2049"/>
      <c r="IVJ132" s="2049"/>
      <c r="IVK132" s="2049"/>
      <c r="IVL132" s="2049"/>
      <c r="IVM132" s="2049"/>
      <c r="IVN132" s="2049"/>
      <c r="IVO132" s="2049"/>
      <c r="IVP132" s="2049"/>
      <c r="IVQ132" s="2049"/>
      <c r="IVR132" s="2049"/>
      <c r="IVS132" s="2049"/>
      <c r="IVT132" s="2049"/>
      <c r="IVU132" s="2049"/>
      <c r="IVV132" s="2049"/>
      <c r="IVW132" s="2049"/>
      <c r="IVX132" s="2049"/>
      <c r="IVY132" s="2049"/>
      <c r="IVZ132" s="2049"/>
      <c r="IWA132" s="2049"/>
      <c r="IWB132" s="2049"/>
      <c r="IWC132" s="2049"/>
      <c r="IWD132" s="2049"/>
      <c r="IWE132" s="2049"/>
      <c r="IWF132" s="2049"/>
      <c r="IWG132" s="2049"/>
      <c r="IWH132" s="2049"/>
      <c r="IWI132" s="2049"/>
      <c r="IWJ132" s="2049"/>
      <c r="IWK132" s="2049"/>
      <c r="IWL132" s="2049"/>
      <c r="IWM132" s="2049"/>
      <c r="IWN132" s="2049"/>
      <c r="IWO132" s="2049"/>
      <c r="IWP132" s="2049"/>
      <c r="IWQ132" s="2049"/>
      <c r="IWR132" s="2049"/>
      <c r="IWS132" s="2049"/>
      <c r="IWT132" s="2049"/>
      <c r="IWU132" s="2049"/>
      <c r="IWV132" s="2049"/>
      <c r="IWW132" s="2049"/>
      <c r="IWX132" s="2049"/>
      <c r="IWY132" s="2049"/>
      <c r="IWZ132" s="2049"/>
      <c r="IXA132" s="2049"/>
      <c r="IXB132" s="2049"/>
      <c r="IXC132" s="2049"/>
      <c r="IXD132" s="2049"/>
      <c r="IXE132" s="2049"/>
      <c r="IXF132" s="2049"/>
      <c r="IXG132" s="2049"/>
      <c r="IXH132" s="2049"/>
      <c r="IXI132" s="2049"/>
      <c r="IXJ132" s="2049"/>
      <c r="IXK132" s="2049"/>
      <c r="IXL132" s="2049"/>
      <c r="IXM132" s="2049"/>
      <c r="IXN132" s="2049"/>
      <c r="IXO132" s="2049"/>
      <c r="IXP132" s="2049"/>
      <c r="IXQ132" s="2049"/>
      <c r="IXR132" s="2049"/>
      <c r="IXS132" s="2049"/>
      <c r="IXT132" s="2049"/>
      <c r="IXU132" s="2049"/>
      <c r="IXV132" s="2049"/>
      <c r="IXW132" s="2049"/>
      <c r="IXX132" s="2049"/>
      <c r="IXY132" s="2049"/>
      <c r="IXZ132" s="2049"/>
      <c r="IYA132" s="2049"/>
      <c r="IYB132" s="2049"/>
      <c r="IYC132" s="2049"/>
      <c r="IYD132" s="2049"/>
      <c r="IYE132" s="2049"/>
      <c r="IYF132" s="2049"/>
      <c r="IYG132" s="2049"/>
      <c r="IYH132" s="2049"/>
      <c r="IYI132" s="2049"/>
      <c r="IYJ132" s="2049"/>
      <c r="IYK132" s="2049"/>
      <c r="IYL132" s="2049"/>
      <c r="IYM132" s="2049"/>
      <c r="IYN132" s="2049"/>
      <c r="IYO132" s="2049"/>
      <c r="IYP132" s="2049"/>
      <c r="IYQ132" s="2049"/>
      <c r="IYR132" s="2049"/>
      <c r="IYS132" s="2049"/>
      <c r="IYT132" s="2049"/>
      <c r="IYU132" s="2049"/>
      <c r="IYV132" s="2049"/>
      <c r="IYW132" s="2049"/>
      <c r="IYX132" s="2049"/>
      <c r="IYY132" s="2049"/>
      <c r="IYZ132" s="2049"/>
      <c r="IZA132" s="2049"/>
      <c r="IZB132" s="2049"/>
      <c r="IZC132" s="2049"/>
      <c r="IZD132" s="2049"/>
      <c r="IZE132" s="2049"/>
      <c r="IZF132" s="2049"/>
      <c r="IZG132" s="2049"/>
      <c r="IZH132" s="2049"/>
      <c r="IZI132" s="2049"/>
      <c r="IZJ132" s="2049"/>
      <c r="IZK132" s="2049"/>
      <c r="IZL132" s="2049"/>
      <c r="IZM132" s="2049"/>
      <c r="IZN132" s="2049"/>
      <c r="IZO132" s="2049"/>
      <c r="IZP132" s="2049"/>
      <c r="IZQ132" s="2049"/>
      <c r="IZR132" s="2049"/>
      <c r="IZS132" s="2049"/>
      <c r="IZT132" s="2049"/>
      <c r="IZU132" s="2049"/>
      <c r="IZV132" s="2049"/>
      <c r="IZW132" s="2049"/>
      <c r="IZX132" s="2049"/>
      <c r="IZY132" s="2049"/>
      <c r="IZZ132" s="2049"/>
      <c r="JAA132" s="2049"/>
      <c r="JAB132" s="2049"/>
      <c r="JAC132" s="2049"/>
      <c r="JAD132" s="2049"/>
      <c r="JAE132" s="2049"/>
      <c r="JAF132" s="2049"/>
      <c r="JAG132" s="2049"/>
      <c r="JAH132" s="2049"/>
      <c r="JAI132" s="2049"/>
      <c r="JAJ132" s="2049"/>
      <c r="JAK132" s="2049"/>
      <c r="JAL132" s="2049"/>
      <c r="JAM132" s="2049"/>
      <c r="JAN132" s="2049"/>
      <c r="JAO132" s="2049"/>
      <c r="JAP132" s="2049"/>
      <c r="JAQ132" s="2049"/>
      <c r="JAR132" s="2049"/>
      <c r="JAS132" s="2049"/>
      <c r="JAT132" s="2049"/>
      <c r="JAU132" s="2049"/>
      <c r="JAV132" s="2049"/>
      <c r="JAW132" s="2049"/>
      <c r="JAX132" s="2049"/>
      <c r="JAY132" s="2049"/>
      <c r="JAZ132" s="2049"/>
      <c r="JBA132" s="2049"/>
      <c r="JBB132" s="2049"/>
      <c r="JBC132" s="2049"/>
      <c r="JBD132" s="2049"/>
      <c r="JBE132" s="2049"/>
      <c r="JBF132" s="2049"/>
      <c r="JBG132" s="2049"/>
      <c r="JBH132" s="2049"/>
      <c r="JBI132" s="2049"/>
      <c r="JBJ132" s="2049"/>
      <c r="JBK132" s="2049"/>
      <c r="JBL132" s="2049"/>
      <c r="JBM132" s="2049"/>
      <c r="JBN132" s="2049"/>
      <c r="JBO132" s="2049"/>
      <c r="JBP132" s="2049"/>
      <c r="JBQ132" s="2049"/>
      <c r="JBR132" s="2049"/>
      <c r="JBS132" s="2049"/>
      <c r="JBT132" s="2049"/>
      <c r="JBU132" s="2049"/>
      <c r="JBV132" s="2049"/>
      <c r="JBW132" s="2049"/>
      <c r="JBX132" s="2049"/>
      <c r="JBY132" s="2049"/>
      <c r="JBZ132" s="2049"/>
      <c r="JCA132" s="2049"/>
      <c r="JCB132" s="2049"/>
      <c r="JCC132" s="2049"/>
      <c r="JCD132" s="2049"/>
      <c r="JCE132" s="2049"/>
      <c r="JCF132" s="2049"/>
      <c r="JCG132" s="2049"/>
      <c r="JCH132" s="2049"/>
      <c r="JCI132" s="2049"/>
      <c r="JCJ132" s="2049"/>
      <c r="JCK132" s="2049"/>
      <c r="JCL132" s="2049"/>
      <c r="JCM132" s="2049"/>
      <c r="JCN132" s="2049"/>
      <c r="JCO132" s="2049"/>
      <c r="JCP132" s="2049"/>
      <c r="JCQ132" s="2049"/>
      <c r="JCR132" s="2049"/>
      <c r="JCS132" s="2049"/>
      <c r="JCT132" s="2049"/>
      <c r="JCU132" s="2049"/>
      <c r="JCV132" s="2049"/>
      <c r="JCW132" s="2049"/>
      <c r="JCX132" s="2049"/>
      <c r="JCY132" s="2049"/>
      <c r="JCZ132" s="2049"/>
      <c r="JDA132" s="2049"/>
      <c r="JDB132" s="2049"/>
      <c r="JDC132" s="2049"/>
      <c r="JDD132" s="2049"/>
      <c r="JDE132" s="2049"/>
      <c r="JDF132" s="2049"/>
      <c r="JDG132" s="2049"/>
      <c r="JDH132" s="2049"/>
      <c r="JDI132" s="2049"/>
      <c r="JDJ132" s="2049"/>
      <c r="JDK132" s="2049"/>
      <c r="JDL132" s="2049"/>
      <c r="JDM132" s="2049"/>
      <c r="JDN132" s="2049"/>
      <c r="JDO132" s="2049"/>
      <c r="JDP132" s="2049"/>
      <c r="JDQ132" s="2049"/>
      <c r="JDR132" s="2049"/>
      <c r="JDS132" s="2049"/>
      <c r="JDT132" s="2049"/>
      <c r="JDU132" s="2049"/>
      <c r="JDV132" s="2049"/>
      <c r="JDW132" s="2049"/>
      <c r="JDX132" s="2049"/>
      <c r="JDY132" s="2049"/>
      <c r="JDZ132" s="2049"/>
      <c r="JEA132" s="2049"/>
      <c r="JEB132" s="2049"/>
      <c r="JEC132" s="2049"/>
      <c r="JED132" s="2049"/>
      <c r="JEE132" s="2049"/>
      <c r="JEF132" s="2049"/>
      <c r="JEG132" s="2049"/>
      <c r="JEH132" s="2049"/>
      <c r="JEI132" s="2049"/>
      <c r="JEJ132" s="2049"/>
      <c r="JEK132" s="2049"/>
      <c r="JEL132" s="2049"/>
      <c r="JEM132" s="2049"/>
      <c r="JEN132" s="2049"/>
      <c r="JEO132" s="2049"/>
      <c r="JEP132" s="2049"/>
      <c r="JEQ132" s="2049"/>
      <c r="JER132" s="2049"/>
      <c r="JES132" s="2049"/>
      <c r="JET132" s="2049"/>
      <c r="JEU132" s="2049"/>
      <c r="JEV132" s="2049"/>
      <c r="JEW132" s="2049"/>
      <c r="JEX132" s="2049"/>
      <c r="JEY132" s="2049"/>
      <c r="JEZ132" s="2049"/>
      <c r="JFA132" s="2049"/>
      <c r="JFB132" s="2049"/>
      <c r="JFC132" s="2049"/>
      <c r="JFD132" s="2049"/>
      <c r="JFE132" s="2049"/>
      <c r="JFF132" s="2049"/>
      <c r="JFG132" s="2049"/>
      <c r="JFH132" s="2049"/>
      <c r="JFI132" s="2049"/>
      <c r="JFJ132" s="2049"/>
      <c r="JFK132" s="2049"/>
      <c r="JFL132" s="2049"/>
      <c r="JFM132" s="2049"/>
      <c r="JFN132" s="2049"/>
      <c r="JFO132" s="2049"/>
      <c r="JFP132" s="2049"/>
      <c r="JFQ132" s="2049"/>
      <c r="JFR132" s="2049"/>
      <c r="JFS132" s="2049"/>
      <c r="JFT132" s="2049"/>
      <c r="JFU132" s="2049"/>
      <c r="JFV132" s="2049"/>
      <c r="JFW132" s="2049"/>
      <c r="JFX132" s="2049"/>
      <c r="JFY132" s="2049"/>
      <c r="JFZ132" s="2049"/>
      <c r="JGA132" s="2049"/>
      <c r="JGB132" s="2049"/>
      <c r="JGC132" s="2049"/>
      <c r="JGD132" s="2049"/>
      <c r="JGE132" s="2049"/>
      <c r="JGF132" s="2049"/>
      <c r="JGG132" s="2049"/>
      <c r="JGH132" s="2049"/>
      <c r="JGI132" s="2049"/>
      <c r="JGJ132" s="2049"/>
      <c r="JGK132" s="2049"/>
      <c r="JGL132" s="2049"/>
      <c r="JGM132" s="2049"/>
      <c r="JGN132" s="2049"/>
      <c r="JGO132" s="2049"/>
      <c r="JGP132" s="2049"/>
      <c r="JGQ132" s="2049"/>
      <c r="JGR132" s="2049"/>
      <c r="JGS132" s="2049"/>
      <c r="JGT132" s="2049"/>
      <c r="JGU132" s="2049"/>
      <c r="JGV132" s="2049"/>
      <c r="JGW132" s="2049"/>
      <c r="JGX132" s="2049"/>
      <c r="JGY132" s="2049"/>
      <c r="JGZ132" s="2049"/>
      <c r="JHA132" s="2049"/>
      <c r="JHB132" s="2049"/>
      <c r="JHC132" s="2049"/>
      <c r="JHD132" s="2049"/>
      <c r="JHE132" s="2049"/>
      <c r="JHF132" s="2049"/>
      <c r="JHG132" s="2049"/>
      <c r="JHH132" s="2049"/>
      <c r="JHI132" s="2049"/>
      <c r="JHJ132" s="2049"/>
      <c r="JHK132" s="2049"/>
      <c r="JHL132" s="2049"/>
      <c r="JHM132" s="2049"/>
      <c r="JHN132" s="2049"/>
      <c r="JHO132" s="2049"/>
      <c r="JHP132" s="2049"/>
      <c r="JHQ132" s="2049"/>
      <c r="JHR132" s="2049"/>
      <c r="JHS132" s="2049"/>
      <c r="JHT132" s="2049"/>
      <c r="JHU132" s="2049"/>
      <c r="JHV132" s="2049"/>
      <c r="JHW132" s="2049"/>
      <c r="JHX132" s="2049"/>
      <c r="JHY132" s="2049"/>
      <c r="JHZ132" s="2049"/>
      <c r="JIA132" s="2049"/>
      <c r="JIB132" s="2049"/>
      <c r="JIC132" s="2049"/>
      <c r="JID132" s="2049"/>
      <c r="JIE132" s="2049"/>
      <c r="JIF132" s="2049"/>
      <c r="JIG132" s="2049"/>
      <c r="JIH132" s="2049"/>
      <c r="JII132" s="2049"/>
      <c r="JIJ132" s="2049"/>
      <c r="JIK132" s="2049"/>
      <c r="JIL132" s="2049"/>
      <c r="JIM132" s="2049"/>
      <c r="JIN132" s="2049"/>
      <c r="JIO132" s="2049"/>
      <c r="JIP132" s="2049"/>
      <c r="JIQ132" s="2049"/>
      <c r="JIR132" s="2049"/>
      <c r="JIS132" s="2049"/>
      <c r="JIT132" s="2049"/>
      <c r="JIU132" s="2049"/>
      <c r="JIV132" s="2049"/>
      <c r="JIW132" s="2049"/>
      <c r="JIX132" s="2049"/>
      <c r="JIY132" s="2049"/>
      <c r="JIZ132" s="2049"/>
      <c r="JJA132" s="2049"/>
      <c r="JJB132" s="2049"/>
      <c r="JJC132" s="2049"/>
      <c r="JJD132" s="2049"/>
      <c r="JJE132" s="2049"/>
      <c r="JJF132" s="2049"/>
      <c r="JJG132" s="2049"/>
      <c r="JJH132" s="2049"/>
      <c r="JJI132" s="2049"/>
      <c r="JJJ132" s="2049"/>
      <c r="JJK132" s="2049"/>
      <c r="JJL132" s="2049"/>
      <c r="JJM132" s="2049"/>
      <c r="JJN132" s="2049"/>
      <c r="JJO132" s="2049"/>
      <c r="JJP132" s="2049"/>
      <c r="JJQ132" s="2049"/>
      <c r="JJR132" s="2049"/>
      <c r="JJS132" s="2049"/>
      <c r="JJT132" s="2049"/>
      <c r="JJU132" s="2049"/>
      <c r="JJV132" s="2049"/>
      <c r="JJW132" s="2049"/>
      <c r="JJX132" s="2049"/>
      <c r="JJY132" s="2049"/>
      <c r="JJZ132" s="2049"/>
      <c r="JKA132" s="2049"/>
      <c r="JKB132" s="2049"/>
      <c r="JKC132" s="2049"/>
      <c r="JKD132" s="2049"/>
      <c r="JKE132" s="2049"/>
      <c r="JKF132" s="2049"/>
      <c r="JKG132" s="2049"/>
      <c r="JKH132" s="2049"/>
      <c r="JKI132" s="2049"/>
      <c r="JKJ132" s="2049"/>
      <c r="JKK132" s="2049"/>
      <c r="JKL132" s="2049"/>
      <c r="JKM132" s="2049"/>
      <c r="JKN132" s="2049"/>
      <c r="JKO132" s="2049"/>
      <c r="JKP132" s="2049"/>
      <c r="JKQ132" s="2049"/>
      <c r="JKR132" s="2049"/>
      <c r="JKS132" s="2049"/>
      <c r="JKT132" s="2049"/>
      <c r="JKU132" s="2049"/>
      <c r="JKV132" s="2049"/>
      <c r="JKW132" s="2049"/>
      <c r="JKX132" s="2049"/>
      <c r="JKY132" s="2049"/>
      <c r="JKZ132" s="2049"/>
      <c r="JLA132" s="2049"/>
      <c r="JLB132" s="2049"/>
      <c r="JLC132" s="2049"/>
      <c r="JLD132" s="2049"/>
      <c r="JLE132" s="2049"/>
      <c r="JLF132" s="2049"/>
      <c r="JLG132" s="2049"/>
      <c r="JLH132" s="2049"/>
      <c r="JLI132" s="2049"/>
      <c r="JLJ132" s="2049"/>
      <c r="JLK132" s="2049"/>
      <c r="JLL132" s="2049"/>
      <c r="JLM132" s="2049"/>
      <c r="JLN132" s="2049"/>
      <c r="JLO132" s="2049"/>
      <c r="JLP132" s="2049"/>
      <c r="JLQ132" s="2049"/>
      <c r="JLR132" s="2049"/>
      <c r="JLS132" s="2049"/>
      <c r="JLT132" s="2049"/>
      <c r="JLU132" s="2049"/>
      <c r="JLV132" s="2049"/>
      <c r="JLW132" s="2049"/>
      <c r="JLX132" s="2049"/>
      <c r="JLY132" s="2049"/>
      <c r="JLZ132" s="2049"/>
      <c r="JMA132" s="2049"/>
      <c r="JMB132" s="2049"/>
      <c r="JMC132" s="2049"/>
      <c r="JMD132" s="2049"/>
      <c r="JME132" s="2049"/>
      <c r="JMF132" s="2049"/>
      <c r="JMG132" s="2049"/>
      <c r="JMH132" s="2049"/>
      <c r="JMI132" s="2049"/>
      <c r="JMJ132" s="2049"/>
      <c r="JMK132" s="2049"/>
      <c r="JML132" s="2049"/>
      <c r="JMM132" s="2049"/>
      <c r="JMN132" s="2049"/>
      <c r="JMO132" s="2049"/>
      <c r="JMP132" s="2049"/>
      <c r="JMQ132" s="2049"/>
      <c r="JMR132" s="2049"/>
      <c r="JMS132" s="2049"/>
      <c r="JMT132" s="2049"/>
      <c r="JMU132" s="2049"/>
      <c r="JMV132" s="2049"/>
      <c r="JMW132" s="2049"/>
      <c r="JMX132" s="2049"/>
      <c r="JMY132" s="2049"/>
      <c r="JMZ132" s="2049"/>
      <c r="JNA132" s="2049"/>
      <c r="JNB132" s="2049"/>
      <c r="JNC132" s="2049"/>
      <c r="JND132" s="2049"/>
      <c r="JNE132" s="2049"/>
      <c r="JNF132" s="2049"/>
      <c r="JNG132" s="2049"/>
      <c r="JNH132" s="2049"/>
      <c r="JNI132" s="2049"/>
      <c r="JNJ132" s="2049"/>
      <c r="JNK132" s="2049"/>
      <c r="JNL132" s="2049"/>
      <c r="JNM132" s="2049"/>
      <c r="JNN132" s="2049"/>
      <c r="JNO132" s="2049"/>
      <c r="JNP132" s="2049"/>
      <c r="JNQ132" s="2049"/>
      <c r="JNR132" s="2049"/>
      <c r="JNS132" s="2049"/>
      <c r="JNT132" s="2049"/>
      <c r="JNU132" s="2049"/>
      <c r="JNV132" s="2049"/>
      <c r="JNW132" s="2049"/>
      <c r="JNX132" s="2049"/>
      <c r="JNY132" s="2049"/>
      <c r="JNZ132" s="2049"/>
      <c r="JOA132" s="2049"/>
      <c r="JOB132" s="2049"/>
      <c r="JOC132" s="2049"/>
      <c r="JOD132" s="2049"/>
      <c r="JOE132" s="2049"/>
      <c r="JOF132" s="2049"/>
      <c r="JOG132" s="2049"/>
      <c r="JOH132" s="2049"/>
      <c r="JOI132" s="2049"/>
      <c r="JOJ132" s="2049"/>
      <c r="JOK132" s="2049"/>
      <c r="JOL132" s="2049"/>
      <c r="JOM132" s="2049"/>
      <c r="JON132" s="2049"/>
      <c r="JOO132" s="2049"/>
      <c r="JOP132" s="2049"/>
      <c r="JOQ132" s="2049"/>
      <c r="JOR132" s="2049"/>
      <c r="JOS132" s="2049"/>
      <c r="JOT132" s="2049"/>
      <c r="JOU132" s="2049"/>
      <c r="JOV132" s="2049"/>
      <c r="JOW132" s="2049"/>
      <c r="JOX132" s="2049"/>
      <c r="JOY132" s="2049"/>
      <c r="JOZ132" s="2049"/>
      <c r="JPA132" s="2049"/>
      <c r="JPB132" s="2049"/>
      <c r="JPC132" s="2049"/>
      <c r="JPD132" s="2049"/>
      <c r="JPE132" s="2049"/>
      <c r="JPF132" s="2049"/>
      <c r="JPG132" s="2049"/>
      <c r="JPH132" s="2049"/>
      <c r="JPI132" s="2049"/>
      <c r="JPJ132" s="2049"/>
      <c r="JPK132" s="2049"/>
      <c r="JPL132" s="2049"/>
      <c r="JPM132" s="2049"/>
      <c r="JPN132" s="2049"/>
      <c r="JPO132" s="2049"/>
      <c r="JPP132" s="2049"/>
      <c r="JPQ132" s="2049"/>
      <c r="JPR132" s="2049"/>
      <c r="JPS132" s="2049"/>
      <c r="JPT132" s="2049"/>
      <c r="JPU132" s="2049"/>
      <c r="JPV132" s="2049"/>
      <c r="JPW132" s="2049"/>
      <c r="JPX132" s="2049"/>
      <c r="JPY132" s="2049"/>
      <c r="JPZ132" s="2049"/>
      <c r="JQA132" s="2049"/>
      <c r="JQB132" s="2049"/>
      <c r="JQC132" s="2049"/>
      <c r="JQD132" s="2049"/>
      <c r="JQE132" s="2049"/>
      <c r="JQF132" s="2049"/>
      <c r="JQG132" s="2049"/>
      <c r="JQH132" s="2049"/>
      <c r="JQI132" s="2049"/>
      <c r="JQJ132" s="2049"/>
      <c r="JQK132" s="2049"/>
      <c r="JQL132" s="2049"/>
      <c r="JQM132" s="2049"/>
      <c r="JQN132" s="2049"/>
      <c r="JQO132" s="2049"/>
      <c r="JQP132" s="2049"/>
      <c r="JQQ132" s="2049"/>
      <c r="JQR132" s="2049"/>
      <c r="JQS132" s="2049"/>
      <c r="JQT132" s="2049"/>
      <c r="JQU132" s="2049"/>
      <c r="JQV132" s="2049"/>
      <c r="JQW132" s="2049"/>
      <c r="JQX132" s="2049"/>
      <c r="JQY132" s="2049"/>
      <c r="JQZ132" s="2049"/>
      <c r="JRA132" s="2049"/>
      <c r="JRB132" s="2049"/>
      <c r="JRC132" s="2049"/>
      <c r="JRD132" s="2049"/>
      <c r="JRE132" s="2049"/>
      <c r="JRF132" s="2049"/>
      <c r="JRG132" s="2049"/>
      <c r="JRH132" s="2049"/>
      <c r="JRI132" s="2049"/>
      <c r="JRJ132" s="2049"/>
      <c r="JRK132" s="2049"/>
      <c r="JRL132" s="2049"/>
      <c r="JRM132" s="2049"/>
      <c r="JRN132" s="2049"/>
      <c r="JRO132" s="2049"/>
      <c r="JRP132" s="2049"/>
      <c r="JRQ132" s="2049"/>
      <c r="JRR132" s="2049"/>
      <c r="JRS132" s="2049"/>
      <c r="JRT132" s="2049"/>
      <c r="JRU132" s="2049"/>
      <c r="JRV132" s="2049"/>
      <c r="JRW132" s="2049"/>
      <c r="JRX132" s="2049"/>
      <c r="JRY132" s="2049"/>
      <c r="JRZ132" s="2049"/>
      <c r="JSA132" s="2049"/>
      <c r="JSB132" s="2049"/>
      <c r="JSC132" s="2049"/>
      <c r="JSD132" s="2049"/>
      <c r="JSE132" s="2049"/>
      <c r="JSF132" s="2049"/>
      <c r="JSG132" s="2049"/>
      <c r="JSH132" s="2049"/>
      <c r="JSI132" s="2049"/>
      <c r="JSJ132" s="2049"/>
      <c r="JSK132" s="2049"/>
      <c r="JSL132" s="2049"/>
      <c r="JSM132" s="2049"/>
      <c r="JSN132" s="2049"/>
      <c r="JSO132" s="2049"/>
      <c r="JSP132" s="2049"/>
      <c r="JSQ132" s="2049"/>
      <c r="JSR132" s="2049"/>
      <c r="JSS132" s="2049"/>
      <c r="JST132" s="2049"/>
      <c r="JSU132" s="2049"/>
      <c r="JSV132" s="2049"/>
      <c r="JSW132" s="2049"/>
      <c r="JSX132" s="2049"/>
      <c r="JSY132" s="2049"/>
      <c r="JSZ132" s="2049"/>
      <c r="JTA132" s="2049"/>
      <c r="JTB132" s="2049"/>
      <c r="JTC132" s="2049"/>
      <c r="JTD132" s="2049"/>
      <c r="JTE132" s="2049"/>
      <c r="JTF132" s="2049"/>
      <c r="JTG132" s="2049"/>
      <c r="JTH132" s="2049"/>
      <c r="JTI132" s="2049"/>
      <c r="JTJ132" s="2049"/>
      <c r="JTK132" s="2049"/>
      <c r="JTL132" s="2049"/>
      <c r="JTM132" s="2049"/>
      <c r="JTN132" s="2049"/>
      <c r="JTO132" s="2049"/>
      <c r="JTP132" s="2049"/>
      <c r="JTQ132" s="2049"/>
      <c r="JTR132" s="2049"/>
      <c r="JTS132" s="2049"/>
      <c r="JTT132" s="2049"/>
      <c r="JTU132" s="2049"/>
      <c r="JTV132" s="2049"/>
      <c r="JTW132" s="2049"/>
      <c r="JTX132" s="2049"/>
      <c r="JTY132" s="2049"/>
      <c r="JTZ132" s="2049"/>
      <c r="JUA132" s="2049"/>
      <c r="JUB132" s="2049"/>
      <c r="JUC132" s="2049"/>
      <c r="JUD132" s="2049"/>
      <c r="JUE132" s="2049"/>
      <c r="JUF132" s="2049"/>
      <c r="JUG132" s="2049"/>
      <c r="JUH132" s="2049"/>
      <c r="JUI132" s="2049"/>
      <c r="JUJ132" s="2049"/>
      <c r="JUK132" s="2049"/>
      <c r="JUL132" s="2049"/>
      <c r="JUM132" s="2049"/>
      <c r="JUN132" s="2049"/>
      <c r="JUO132" s="2049"/>
      <c r="JUP132" s="2049"/>
      <c r="JUQ132" s="2049"/>
      <c r="JUR132" s="2049"/>
      <c r="JUS132" s="2049"/>
      <c r="JUT132" s="2049"/>
      <c r="JUU132" s="2049"/>
      <c r="JUV132" s="2049"/>
      <c r="JUW132" s="2049"/>
      <c r="JUX132" s="2049"/>
      <c r="JUY132" s="2049"/>
      <c r="JUZ132" s="2049"/>
      <c r="JVA132" s="2049"/>
      <c r="JVB132" s="2049"/>
      <c r="JVC132" s="2049"/>
      <c r="JVD132" s="2049"/>
      <c r="JVE132" s="2049"/>
      <c r="JVF132" s="2049"/>
      <c r="JVG132" s="2049"/>
      <c r="JVH132" s="2049"/>
      <c r="JVI132" s="2049"/>
      <c r="JVJ132" s="2049"/>
      <c r="JVK132" s="2049"/>
      <c r="JVL132" s="2049"/>
      <c r="JVM132" s="2049"/>
      <c r="JVN132" s="2049"/>
      <c r="JVO132" s="2049"/>
      <c r="JVP132" s="2049"/>
      <c r="JVQ132" s="2049"/>
      <c r="JVR132" s="2049"/>
      <c r="JVS132" s="2049"/>
      <c r="JVT132" s="2049"/>
      <c r="JVU132" s="2049"/>
      <c r="JVV132" s="2049"/>
      <c r="JVW132" s="2049"/>
      <c r="JVX132" s="2049"/>
      <c r="JVY132" s="2049"/>
      <c r="JVZ132" s="2049"/>
      <c r="JWA132" s="2049"/>
      <c r="JWB132" s="2049"/>
      <c r="JWC132" s="2049"/>
      <c r="JWD132" s="2049"/>
      <c r="JWE132" s="2049"/>
      <c r="JWF132" s="2049"/>
      <c r="JWG132" s="2049"/>
      <c r="JWH132" s="2049"/>
      <c r="JWI132" s="2049"/>
      <c r="JWJ132" s="2049"/>
      <c r="JWK132" s="2049"/>
      <c r="JWL132" s="2049"/>
      <c r="JWM132" s="2049"/>
      <c r="JWN132" s="2049"/>
      <c r="JWO132" s="2049"/>
      <c r="JWP132" s="2049"/>
      <c r="JWQ132" s="2049"/>
      <c r="JWR132" s="2049"/>
      <c r="JWS132" s="2049"/>
      <c r="JWT132" s="2049"/>
      <c r="JWU132" s="2049"/>
      <c r="JWV132" s="2049"/>
      <c r="JWW132" s="2049"/>
      <c r="JWX132" s="2049"/>
      <c r="JWY132" s="2049"/>
      <c r="JWZ132" s="2049"/>
      <c r="JXA132" s="2049"/>
      <c r="JXB132" s="2049"/>
      <c r="JXC132" s="2049"/>
      <c r="JXD132" s="2049"/>
      <c r="JXE132" s="2049"/>
      <c r="JXF132" s="2049"/>
      <c r="JXG132" s="2049"/>
      <c r="JXH132" s="2049"/>
      <c r="JXI132" s="2049"/>
      <c r="JXJ132" s="2049"/>
      <c r="JXK132" s="2049"/>
      <c r="JXL132" s="2049"/>
      <c r="JXM132" s="2049"/>
      <c r="JXN132" s="2049"/>
      <c r="JXO132" s="2049"/>
      <c r="JXP132" s="2049"/>
      <c r="JXQ132" s="2049"/>
      <c r="JXR132" s="2049"/>
      <c r="JXS132" s="2049"/>
      <c r="JXT132" s="2049"/>
      <c r="JXU132" s="2049"/>
      <c r="JXV132" s="2049"/>
      <c r="JXW132" s="2049"/>
      <c r="JXX132" s="2049"/>
      <c r="JXY132" s="2049"/>
      <c r="JXZ132" s="2049"/>
      <c r="JYA132" s="2049"/>
      <c r="JYB132" s="2049"/>
      <c r="JYC132" s="2049"/>
      <c r="JYD132" s="2049"/>
      <c r="JYE132" s="2049"/>
      <c r="JYF132" s="2049"/>
      <c r="JYG132" s="2049"/>
      <c r="JYH132" s="2049"/>
      <c r="JYI132" s="2049"/>
      <c r="JYJ132" s="2049"/>
      <c r="JYK132" s="2049"/>
      <c r="JYL132" s="2049"/>
      <c r="JYM132" s="2049"/>
      <c r="JYN132" s="2049"/>
      <c r="JYO132" s="2049"/>
      <c r="JYP132" s="2049"/>
      <c r="JYQ132" s="2049"/>
      <c r="JYR132" s="2049"/>
      <c r="JYS132" s="2049"/>
      <c r="JYT132" s="2049"/>
      <c r="JYU132" s="2049"/>
      <c r="JYV132" s="2049"/>
      <c r="JYW132" s="2049"/>
      <c r="JYX132" s="2049"/>
      <c r="JYY132" s="2049"/>
      <c r="JYZ132" s="2049"/>
      <c r="JZA132" s="2049"/>
      <c r="JZB132" s="2049"/>
      <c r="JZC132" s="2049"/>
      <c r="JZD132" s="2049"/>
      <c r="JZE132" s="2049"/>
      <c r="JZF132" s="2049"/>
      <c r="JZG132" s="2049"/>
      <c r="JZH132" s="2049"/>
      <c r="JZI132" s="2049"/>
      <c r="JZJ132" s="2049"/>
      <c r="JZK132" s="2049"/>
      <c r="JZL132" s="2049"/>
      <c r="JZM132" s="2049"/>
      <c r="JZN132" s="2049"/>
      <c r="JZO132" s="2049"/>
      <c r="JZP132" s="2049"/>
      <c r="JZQ132" s="2049"/>
      <c r="JZR132" s="2049"/>
      <c r="JZS132" s="2049"/>
      <c r="JZT132" s="2049"/>
      <c r="JZU132" s="2049"/>
      <c r="JZV132" s="2049"/>
      <c r="JZW132" s="2049"/>
      <c r="JZX132" s="2049"/>
      <c r="JZY132" s="2049"/>
      <c r="JZZ132" s="2049"/>
      <c r="KAA132" s="2049"/>
      <c r="KAB132" s="2049"/>
      <c r="KAC132" s="2049"/>
      <c r="KAD132" s="2049"/>
      <c r="KAE132" s="2049"/>
      <c r="KAF132" s="2049"/>
      <c r="KAG132" s="2049"/>
      <c r="KAH132" s="2049"/>
      <c r="KAI132" s="2049"/>
      <c r="KAJ132" s="2049"/>
      <c r="KAK132" s="2049"/>
      <c r="KAL132" s="2049"/>
      <c r="KAM132" s="2049"/>
      <c r="KAN132" s="2049"/>
      <c r="KAO132" s="2049"/>
      <c r="KAP132" s="2049"/>
      <c r="KAQ132" s="2049"/>
      <c r="KAR132" s="2049"/>
      <c r="KAS132" s="2049"/>
      <c r="KAT132" s="2049"/>
      <c r="KAU132" s="2049"/>
      <c r="KAV132" s="2049"/>
      <c r="KAW132" s="2049"/>
      <c r="KAX132" s="2049"/>
      <c r="KAY132" s="2049"/>
      <c r="KAZ132" s="2049"/>
      <c r="KBA132" s="2049"/>
      <c r="KBB132" s="2049"/>
      <c r="KBC132" s="2049"/>
      <c r="KBD132" s="2049"/>
      <c r="KBE132" s="2049"/>
      <c r="KBF132" s="2049"/>
      <c r="KBG132" s="2049"/>
      <c r="KBH132" s="2049"/>
      <c r="KBI132" s="2049"/>
      <c r="KBJ132" s="2049"/>
      <c r="KBK132" s="2049"/>
      <c r="KBL132" s="2049"/>
      <c r="KBM132" s="2049"/>
      <c r="KBN132" s="2049"/>
      <c r="KBO132" s="2049"/>
      <c r="KBP132" s="2049"/>
      <c r="KBQ132" s="2049"/>
      <c r="KBR132" s="2049"/>
      <c r="KBS132" s="2049"/>
      <c r="KBT132" s="2049"/>
      <c r="KBU132" s="2049"/>
      <c r="KBV132" s="2049"/>
      <c r="KBW132" s="2049"/>
      <c r="KBX132" s="2049"/>
      <c r="KBY132" s="2049"/>
      <c r="KBZ132" s="2049"/>
      <c r="KCA132" s="2049"/>
      <c r="KCB132" s="2049"/>
      <c r="KCC132" s="2049"/>
      <c r="KCD132" s="2049"/>
      <c r="KCE132" s="2049"/>
      <c r="KCF132" s="2049"/>
      <c r="KCG132" s="2049"/>
      <c r="KCH132" s="2049"/>
      <c r="KCI132" s="2049"/>
      <c r="KCJ132" s="2049"/>
      <c r="KCK132" s="2049"/>
      <c r="KCL132" s="2049"/>
      <c r="KCM132" s="2049"/>
      <c r="KCN132" s="2049"/>
      <c r="KCO132" s="2049"/>
      <c r="KCP132" s="2049"/>
      <c r="KCQ132" s="2049"/>
      <c r="KCR132" s="2049"/>
      <c r="KCS132" s="2049"/>
      <c r="KCT132" s="2049"/>
      <c r="KCU132" s="2049"/>
      <c r="KCV132" s="2049"/>
      <c r="KCW132" s="2049"/>
      <c r="KCX132" s="2049"/>
      <c r="KCY132" s="2049"/>
      <c r="KCZ132" s="2049"/>
      <c r="KDA132" s="2049"/>
      <c r="KDB132" s="2049"/>
      <c r="KDC132" s="2049"/>
      <c r="KDD132" s="2049"/>
      <c r="KDE132" s="2049"/>
      <c r="KDF132" s="2049"/>
      <c r="KDG132" s="2049"/>
      <c r="KDH132" s="2049"/>
      <c r="KDI132" s="2049"/>
      <c r="KDJ132" s="2049"/>
      <c r="KDK132" s="2049"/>
      <c r="KDL132" s="2049"/>
      <c r="KDM132" s="2049"/>
      <c r="KDN132" s="2049"/>
      <c r="KDO132" s="2049"/>
      <c r="KDP132" s="2049"/>
      <c r="KDQ132" s="2049"/>
      <c r="KDR132" s="2049"/>
      <c r="KDS132" s="2049"/>
      <c r="KDT132" s="2049"/>
      <c r="KDU132" s="2049"/>
      <c r="KDV132" s="2049"/>
      <c r="KDW132" s="2049"/>
      <c r="KDX132" s="2049"/>
      <c r="KDY132" s="2049"/>
      <c r="KDZ132" s="2049"/>
      <c r="KEA132" s="2049"/>
      <c r="KEB132" s="2049"/>
      <c r="KEC132" s="2049"/>
      <c r="KED132" s="2049"/>
      <c r="KEE132" s="2049"/>
      <c r="KEF132" s="2049"/>
      <c r="KEG132" s="2049"/>
      <c r="KEH132" s="2049"/>
      <c r="KEI132" s="2049"/>
      <c r="KEJ132" s="2049"/>
      <c r="KEK132" s="2049"/>
      <c r="KEL132" s="2049"/>
      <c r="KEM132" s="2049"/>
      <c r="KEN132" s="2049"/>
      <c r="KEO132" s="2049"/>
      <c r="KEP132" s="2049"/>
      <c r="KEQ132" s="2049"/>
      <c r="KER132" s="2049"/>
      <c r="KES132" s="2049"/>
      <c r="KET132" s="2049"/>
      <c r="KEU132" s="2049"/>
      <c r="KEV132" s="2049"/>
      <c r="KEW132" s="2049"/>
      <c r="KEX132" s="2049"/>
      <c r="KEY132" s="2049"/>
      <c r="KEZ132" s="2049"/>
      <c r="KFA132" s="2049"/>
      <c r="KFB132" s="2049"/>
      <c r="KFC132" s="2049"/>
      <c r="KFD132" s="2049"/>
      <c r="KFE132" s="2049"/>
      <c r="KFF132" s="2049"/>
      <c r="KFG132" s="2049"/>
      <c r="KFH132" s="2049"/>
      <c r="KFI132" s="2049"/>
      <c r="KFJ132" s="2049"/>
      <c r="KFK132" s="2049"/>
      <c r="KFL132" s="2049"/>
      <c r="KFM132" s="2049"/>
      <c r="KFN132" s="2049"/>
      <c r="KFO132" s="2049"/>
      <c r="KFP132" s="2049"/>
      <c r="KFQ132" s="2049"/>
      <c r="KFR132" s="2049"/>
      <c r="KFS132" s="2049"/>
      <c r="KFT132" s="2049"/>
      <c r="KFU132" s="2049"/>
      <c r="KFV132" s="2049"/>
      <c r="KFW132" s="2049"/>
      <c r="KFX132" s="2049"/>
      <c r="KFY132" s="2049"/>
      <c r="KFZ132" s="2049"/>
      <c r="KGA132" s="2049"/>
      <c r="KGB132" s="2049"/>
      <c r="KGC132" s="2049"/>
      <c r="KGD132" s="2049"/>
      <c r="KGE132" s="2049"/>
      <c r="KGF132" s="2049"/>
      <c r="KGG132" s="2049"/>
      <c r="KGH132" s="2049"/>
      <c r="KGI132" s="2049"/>
      <c r="KGJ132" s="2049"/>
      <c r="KGK132" s="2049"/>
      <c r="KGL132" s="2049"/>
      <c r="KGM132" s="2049"/>
      <c r="KGN132" s="2049"/>
      <c r="KGO132" s="2049"/>
      <c r="KGP132" s="2049"/>
      <c r="KGQ132" s="2049"/>
      <c r="KGR132" s="2049"/>
      <c r="KGS132" s="2049"/>
      <c r="KGT132" s="2049"/>
      <c r="KGU132" s="2049"/>
      <c r="KGV132" s="2049"/>
      <c r="KGW132" s="2049"/>
      <c r="KGX132" s="2049"/>
      <c r="KGY132" s="2049"/>
      <c r="KGZ132" s="2049"/>
      <c r="KHA132" s="2049"/>
      <c r="KHB132" s="2049"/>
      <c r="KHC132" s="2049"/>
      <c r="KHD132" s="2049"/>
      <c r="KHE132" s="2049"/>
      <c r="KHF132" s="2049"/>
      <c r="KHG132" s="2049"/>
      <c r="KHH132" s="2049"/>
      <c r="KHI132" s="2049"/>
      <c r="KHJ132" s="2049"/>
      <c r="KHK132" s="2049"/>
      <c r="KHL132" s="2049"/>
      <c r="KHM132" s="2049"/>
      <c r="KHN132" s="2049"/>
      <c r="KHO132" s="2049"/>
      <c r="KHP132" s="2049"/>
      <c r="KHQ132" s="2049"/>
      <c r="KHR132" s="2049"/>
      <c r="KHS132" s="2049"/>
      <c r="KHT132" s="2049"/>
      <c r="KHU132" s="2049"/>
      <c r="KHV132" s="2049"/>
      <c r="KHW132" s="2049"/>
      <c r="KHX132" s="2049"/>
      <c r="KHY132" s="2049"/>
      <c r="KHZ132" s="2049"/>
      <c r="KIA132" s="2049"/>
      <c r="KIB132" s="2049"/>
      <c r="KIC132" s="2049"/>
      <c r="KID132" s="2049"/>
      <c r="KIE132" s="2049"/>
      <c r="KIF132" s="2049"/>
      <c r="KIG132" s="2049"/>
      <c r="KIH132" s="2049"/>
      <c r="KII132" s="2049"/>
      <c r="KIJ132" s="2049"/>
      <c r="KIK132" s="2049"/>
      <c r="KIL132" s="2049"/>
      <c r="KIM132" s="2049"/>
      <c r="KIN132" s="2049"/>
      <c r="KIO132" s="2049"/>
      <c r="KIP132" s="2049"/>
      <c r="KIQ132" s="2049"/>
      <c r="KIR132" s="2049"/>
      <c r="KIS132" s="2049"/>
      <c r="KIT132" s="2049"/>
      <c r="KIU132" s="2049"/>
      <c r="KIV132" s="2049"/>
      <c r="KIW132" s="2049"/>
      <c r="KIX132" s="2049"/>
      <c r="KIY132" s="2049"/>
      <c r="KIZ132" s="2049"/>
      <c r="KJA132" s="2049"/>
      <c r="KJB132" s="2049"/>
      <c r="KJC132" s="2049"/>
      <c r="KJD132" s="2049"/>
      <c r="KJE132" s="2049"/>
      <c r="KJF132" s="2049"/>
      <c r="KJG132" s="2049"/>
      <c r="KJH132" s="2049"/>
      <c r="KJI132" s="2049"/>
      <c r="KJJ132" s="2049"/>
      <c r="KJK132" s="2049"/>
      <c r="KJL132" s="2049"/>
      <c r="KJM132" s="2049"/>
      <c r="KJN132" s="2049"/>
      <c r="KJO132" s="2049"/>
      <c r="KJP132" s="2049"/>
      <c r="KJQ132" s="2049"/>
      <c r="KJR132" s="2049"/>
      <c r="KJS132" s="2049"/>
      <c r="KJT132" s="2049"/>
      <c r="KJU132" s="2049"/>
      <c r="KJV132" s="2049"/>
      <c r="KJW132" s="2049"/>
      <c r="KJX132" s="2049"/>
      <c r="KJY132" s="2049"/>
      <c r="KJZ132" s="2049"/>
      <c r="KKA132" s="2049"/>
      <c r="KKB132" s="2049"/>
      <c r="KKC132" s="2049"/>
      <c r="KKD132" s="2049"/>
      <c r="KKE132" s="2049"/>
      <c r="KKF132" s="2049"/>
      <c r="KKG132" s="2049"/>
      <c r="KKH132" s="2049"/>
      <c r="KKI132" s="2049"/>
      <c r="KKJ132" s="2049"/>
      <c r="KKK132" s="2049"/>
      <c r="KKL132" s="2049"/>
      <c r="KKM132" s="2049"/>
      <c r="KKN132" s="2049"/>
      <c r="KKO132" s="2049"/>
      <c r="KKP132" s="2049"/>
      <c r="KKQ132" s="2049"/>
      <c r="KKR132" s="2049"/>
      <c r="KKS132" s="2049"/>
      <c r="KKT132" s="2049"/>
      <c r="KKU132" s="2049"/>
      <c r="KKV132" s="2049"/>
      <c r="KKW132" s="2049"/>
      <c r="KKX132" s="2049"/>
      <c r="KKY132" s="2049"/>
      <c r="KKZ132" s="2049"/>
      <c r="KLA132" s="2049"/>
      <c r="KLB132" s="2049"/>
      <c r="KLC132" s="2049"/>
      <c r="KLD132" s="2049"/>
      <c r="KLE132" s="2049"/>
      <c r="KLF132" s="2049"/>
      <c r="KLG132" s="2049"/>
      <c r="KLH132" s="2049"/>
      <c r="KLI132" s="2049"/>
      <c r="KLJ132" s="2049"/>
      <c r="KLK132" s="2049"/>
      <c r="KLL132" s="2049"/>
      <c r="KLM132" s="2049"/>
      <c r="KLN132" s="2049"/>
      <c r="KLO132" s="2049"/>
      <c r="KLP132" s="2049"/>
      <c r="KLQ132" s="2049"/>
      <c r="KLR132" s="2049"/>
      <c r="KLS132" s="2049"/>
      <c r="KLT132" s="2049"/>
      <c r="KLU132" s="2049"/>
      <c r="KLV132" s="2049"/>
      <c r="KLW132" s="2049"/>
      <c r="KLX132" s="2049"/>
      <c r="KLY132" s="2049"/>
      <c r="KLZ132" s="2049"/>
      <c r="KMA132" s="2049"/>
      <c r="KMB132" s="2049"/>
      <c r="KMC132" s="2049"/>
      <c r="KMD132" s="2049"/>
      <c r="KME132" s="2049"/>
      <c r="KMF132" s="2049"/>
      <c r="KMG132" s="2049"/>
      <c r="KMH132" s="2049"/>
      <c r="KMI132" s="2049"/>
      <c r="KMJ132" s="2049"/>
      <c r="KMK132" s="2049"/>
      <c r="KML132" s="2049"/>
      <c r="KMM132" s="2049"/>
      <c r="KMN132" s="2049"/>
      <c r="KMO132" s="2049"/>
      <c r="KMP132" s="2049"/>
      <c r="KMQ132" s="2049"/>
      <c r="KMR132" s="2049"/>
      <c r="KMS132" s="2049"/>
      <c r="KMT132" s="2049"/>
      <c r="KMU132" s="2049"/>
      <c r="KMV132" s="2049"/>
      <c r="KMW132" s="2049"/>
      <c r="KMX132" s="2049"/>
      <c r="KMY132" s="2049"/>
      <c r="KMZ132" s="2049"/>
      <c r="KNA132" s="2049"/>
      <c r="KNB132" s="2049"/>
      <c r="KNC132" s="2049"/>
      <c r="KND132" s="2049"/>
      <c r="KNE132" s="2049"/>
      <c r="KNF132" s="2049"/>
      <c r="KNG132" s="2049"/>
      <c r="KNH132" s="2049"/>
      <c r="KNI132" s="2049"/>
      <c r="KNJ132" s="2049"/>
      <c r="KNK132" s="2049"/>
      <c r="KNL132" s="2049"/>
      <c r="KNM132" s="2049"/>
      <c r="KNN132" s="2049"/>
      <c r="KNO132" s="2049"/>
      <c r="KNP132" s="2049"/>
      <c r="KNQ132" s="2049"/>
      <c r="KNR132" s="2049"/>
      <c r="KNS132" s="2049"/>
      <c r="KNT132" s="2049"/>
      <c r="KNU132" s="2049"/>
      <c r="KNV132" s="2049"/>
      <c r="KNW132" s="2049"/>
      <c r="KNX132" s="2049"/>
      <c r="KNY132" s="2049"/>
      <c r="KNZ132" s="2049"/>
      <c r="KOA132" s="2049"/>
      <c r="KOB132" s="2049"/>
      <c r="KOC132" s="2049"/>
      <c r="KOD132" s="2049"/>
      <c r="KOE132" s="2049"/>
      <c r="KOF132" s="2049"/>
      <c r="KOG132" s="2049"/>
      <c r="KOH132" s="2049"/>
      <c r="KOI132" s="2049"/>
      <c r="KOJ132" s="2049"/>
      <c r="KOK132" s="2049"/>
      <c r="KOL132" s="2049"/>
      <c r="KOM132" s="2049"/>
      <c r="KON132" s="2049"/>
      <c r="KOO132" s="2049"/>
      <c r="KOP132" s="2049"/>
      <c r="KOQ132" s="2049"/>
      <c r="KOR132" s="2049"/>
      <c r="KOS132" s="2049"/>
      <c r="KOT132" s="2049"/>
      <c r="KOU132" s="2049"/>
      <c r="KOV132" s="2049"/>
      <c r="KOW132" s="2049"/>
      <c r="KOX132" s="2049"/>
      <c r="KOY132" s="2049"/>
      <c r="KOZ132" s="2049"/>
      <c r="KPA132" s="2049"/>
      <c r="KPB132" s="2049"/>
      <c r="KPC132" s="2049"/>
      <c r="KPD132" s="2049"/>
      <c r="KPE132" s="2049"/>
      <c r="KPF132" s="2049"/>
      <c r="KPG132" s="2049"/>
      <c r="KPH132" s="2049"/>
      <c r="KPI132" s="2049"/>
      <c r="KPJ132" s="2049"/>
      <c r="KPK132" s="2049"/>
      <c r="KPL132" s="2049"/>
      <c r="KPM132" s="2049"/>
      <c r="KPN132" s="2049"/>
      <c r="KPO132" s="2049"/>
      <c r="KPP132" s="2049"/>
      <c r="KPQ132" s="2049"/>
      <c r="KPR132" s="2049"/>
      <c r="KPS132" s="2049"/>
      <c r="KPT132" s="2049"/>
      <c r="KPU132" s="2049"/>
      <c r="KPV132" s="2049"/>
      <c r="KPW132" s="2049"/>
      <c r="KPX132" s="2049"/>
      <c r="KPY132" s="2049"/>
      <c r="KPZ132" s="2049"/>
      <c r="KQA132" s="2049"/>
      <c r="KQB132" s="2049"/>
      <c r="KQC132" s="2049"/>
      <c r="KQD132" s="2049"/>
      <c r="KQE132" s="2049"/>
      <c r="KQF132" s="2049"/>
      <c r="KQG132" s="2049"/>
      <c r="KQH132" s="2049"/>
      <c r="KQI132" s="2049"/>
      <c r="KQJ132" s="2049"/>
      <c r="KQK132" s="2049"/>
      <c r="KQL132" s="2049"/>
      <c r="KQM132" s="2049"/>
      <c r="KQN132" s="2049"/>
      <c r="KQO132" s="2049"/>
      <c r="KQP132" s="2049"/>
      <c r="KQQ132" s="2049"/>
      <c r="KQR132" s="2049"/>
      <c r="KQS132" s="2049"/>
      <c r="KQT132" s="2049"/>
      <c r="KQU132" s="2049"/>
      <c r="KQV132" s="2049"/>
      <c r="KQW132" s="2049"/>
      <c r="KQX132" s="2049"/>
      <c r="KQY132" s="2049"/>
      <c r="KQZ132" s="2049"/>
      <c r="KRA132" s="2049"/>
      <c r="KRB132" s="2049"/>
      <c r="KRC132" s="2049"/>
      <c r="KRD132" s="2049"/>
      <c r="KRE132" s="2049"/>
      <c r="KRF132" s="2049"/>
      <c r="KRG132" s="2049"/>
      <c r="KRH132" s="2049"/>
      <c r="KRI132" s="2049"/>
      <c r="KRJ132" s="2049"/>
      <c r="KRK132" s="2049"/>
      <c r="KRL132" s="2049"/>
      <c r="KRM132" s="2049"/>
      <c r="KRN132" s="2049"/>
      <c r="KRO132" s="2049"/>
      <c r="KRP132" s="2049"/>
      <c r="KRQ132" s="2049"/>
      <c r="KRR132" s="2049"/>
      <c r="KRS132" s="2049"/>
      <c r="KRT132" s="2049"/>
      <c r="KRU132" s="2049"/>
      <c r="KRV132" s="2049"/>
      <c r="KRW132" s="2049"/>
      <c r="KRX132" s="2049"/>
      <c r="KRY132" s="2049"/>
      <c r="KRZ132" s="2049"/>
      <c r="KSA132" s="2049"/>
      <c r="KSB132" s="2049"/>
      <c r="KSC132" s="2049"/>
      <c r="KSD132" s="2049"/>
      <c r="KSE132" s="2049"/>
      <c r="KSF132" s="2049"/>
      <c r="KSG132" s="2049"/>
      <c r="KSH132" s="2049"/>
      <c r="KSI132" s="2049"/>
      <c r="KSJ132" s="2049"/>
      <c r="KSK132" s="2049"/>
      <c r="KSL132" s="2049"/>
      <c r="KSM132" s="2049"/>
      <c r="KSN132" s="2049"/>
      <c r="KSO132" s="2049"/>
      <c r="KSP132" s="2049"/>
      <c r="KSQ132" s="2049"/>
      <c r="KSR132" s="2049"/>
      <c r="KSS132" s="2049"/>
      <c r="KST132" s="2049"/>
      <c r="KSU132" s="2049"/>
      <c r="KSV132" s="2049"/>
      <c r="KSW132" s="2049"/>
      <c r="KSX132" s="2049"/>
      <c r="KSY132" s="2049"/>
      <c r="KSZ132" s="2049"/>
      <c r="KTA132" s="2049"/>
      <c r="KTB132" s="2049"/>
      <c r="KTC132" s="2049"/>
      <c r="KTD132" s="2049"/>
      <c r="KTE132" s="2049"/>
      <c r="KTF132" s="2049"/>
      <c r="KTG132" s="2049"/>
      <c r="KTH132" s="2049"/>
      <c r="KTI132" s="2049"/>
      <c r="KTJ132" s="2049"/>
      <c r="KTK132" s="2049"/>
      <c r="KTL132" s="2049"/>
      <c r="KTM132" s="2049"/>
      <c r="KTN132" s="2049"/>
      <c r="KTO132" s="2049"/>
      <c r="KTP132" s="2049"/>
      <c r="KTQ132" s="2049"/>
      <c r="KTR132" s="2049"/>
      <c r="KTS132" s="2049"/>
      <c r="KTT132" s="2049"/>
      <c r="KTU132" s="2049"/>
      <c r="KTV132" s="2049"/>
      <c r="KTW132" s="2049"/>
      <c r="KTX132" s="2049"/>
      <c r="KTY132" s="2049"/>
      <c r="KTZ132" s="2049"/>
      <c r="KUA132" s="2049"/>
      <c r="KUB132" s="2049"/>
      <c r="KUC132" s="2049"/>
      <c r="KUD132" s="2049"/>
      <c r="KUE132" s="2049"/>
      <c r="KUF132" s="2049"/>
      <c r="KUG132" s="2049"/>
      <c r="KUH132" s="2049"/>
      <c r="KUI132" s="2049"/>
      <c r="KUJ132" s="2049"/>
      <c r="KUK132" s="2049"/>
      <c r="KUL132" s="2049"/>
      <c r="KUM132" s="2049"/>
      <c r="KUN132" s="2049"/>
      <c r="KUO132" s="2049"/>
      <c r="KUP132" s="2049"/>
      <c r="KUQ132" s="2049"/>
      <c r="KUR132" s="2049"/>
      <c r="KUS132" s="2049"/>
      <c r="KUT132" s="2049"/>
      <c r="KUU132" s="2049"/>
      <c r="KUV132" s="2049"/>
      <c r="KUW132" s="2049"/>
      <c r="KUX132" s="2049"/>
      <c r="KUY132" s="2049"/>
      <c r="KUZ132" s="2049"/>
      <c r="KVA132" s="2049"/>
      <c r="KVB132" s="2049"/>
      <c r="KVC132" s="2049"/>
      <c r="KVD132" s="2049"/>
      <c r="KVE132" s="2049"/>
      <c r="KVF132" s="2049"/>
      <c r="KVG132" s="2049"/>
      <c r="KVH132" s="2049"/>
      <c r="KVI132" s="2049"/>
      <c r="KVJ132" s="2049"/>
      <c r="KVK132" s="2049"/>
      <c r="KVL132" s="2049"/>
      <c r="KVM132" s="2049"/>
      <c r="KVN132" s="2049"/>
      <c r="KVO132" s="2049"/>
      <c r="KVP132" s="2049"/>
      <c r="KVQ132" s="2049"/>
      <c r="KVR132" s="2049"/>
      <c r="KVS132" s="2049"/>
      <c r="KVT132" s="2049"/>
      <c r="KVU132" s="2049"/>
      <c r="KVV132" s="2049"/>
      <c r="KVW132" s="2049"/>
      <c r="KVX132" s="2049"/>
      <c r="KVY132" s="2049"/>
      <c r="KVZ132" s="2049"/>
      <c r="KWA132" s="2049"/>
      <c r="KWB132" s="2049"/>
      <c r="KWC132" s="2049"/>
      <c r="KWD132" s="2049"/>
      <c r="KWE132" s="2049"/>
      <c r="KWF132" s="2049"/>
      <c r="KWG132" s="2049"/>
      <c r="KWH132" s="2049"/>
      <c r="KWI132" s="2049"/>
      <c r="KWJ132" s="2049"/>
      <c r="KWK132" s="2049"/>
      <c r="KWL132" s="2049"/>
      <c r="KWM132" s="2049"/>
      <c r="KWN132" s="2049"/>
      <c r="KWO132" s="2049"/>
      <c r="KWP132" s="2049"/>
      <c r="KWQ132" s="2049"/>
      <c r="KWR132" s="2049"/>
      <c r="KWS132" s="2049"/>
      <c r="KWT132" s="2049"/>
      <c r="KWU132" s="2049"/>
      <c r="KWV132" s="2049"/>
      <c r="KWW132" s="2049"/>
      <c r="KWX132" s="2049"/>
      <c r="KWY132" s="2049"/>
      <c r="KWZ132" s="2049"/>
      <c r="KXA132" s="2049"/>
      <c r="KXB132" s="2049"/>
      <c r="KXC132" s="2049"/>
      <c r="KXD132" s="2049"/>
      <c r="KXE132" s="2049"/>
      <c r="KXF132" s="2049"/>
      <c r="KXG132" s="2049"/>
      <c r="KXH132" s="2049"/>
      <c r="KXI132" s="2049"/>
      <c r="KXJ132" s="2049"/>
      <c r="KXK132" s="2049"/>
      <c r="KXL132" s="2049"/>
      <c r="KXM132" s="2049"/>
      <c r="KXN132" s="2049"/>
      <c r="KXO132" s="2049"/>
      <c r="KXP132" s="2049"/>
      <c r="KXQ132" s="2049"/>
      <c r="KXR132" s="2049"/>
      <c r="KXS132" s="2049"/>
      <c r="KXT132" s="2049"/>
      <c r="KXU132" s="2049"/>
      <c r="KXV132" s="2049"/>
      <c r="KXW132" s="2049"/>
      <c r="KXX132" s="2049"/>
      <c r="KXY132" s="2049"/>
      <c r="KXZ132" s="2049"/>
      <c r="KYA132" s="2049"/>
      <c r="KYB132" s="2049"/>
      <c r="KYC132" s="2049"/>
      <c r="KYD132" s="2049"/>
      <c r="KYE132" s="2049"/>
      <c r="KYF132" s="2049"/>
      <c r="KYG132" s="2049"/>
      <c r="KYH132" s="2049"/>
      <c r="KYI132" s="2049"/>
      <c r="KYJ132" s="2049"/>
      <c r="KYK132" s="2049"/>
      <c r="KYL132" s="2049"/>
      <c r="KYM132" s="2049"/>
      <c r="KYN132" s="2049"/>
      <c r="KYO132" s="2049"/>
      <c r="KYP132" s="2049"/>
      <c r="KYQ132" s="2049"/>
      <c r="KYR132" s="2049"/>
      <c r="KYS132" s="2049"/>
      <c r="KYT132" s="2049"/>
      <c r="KYU132" s="2049"/>
      <c r="KYV132" s="2049"/>
      <c r="KYW132" s="2049"/>
      <c r="KYX132" s="2049"/>
      <c r="KYY132" s="2049"/>
      <c r="KYZ132" s="2049"/>
      <c r="KZA132" s="2049"/>
      <c r="KZB132" s="2049"/>
      <c r="KZC132" s="2049"/>
      <c r="KZD132" s="2049"/>
      <c r="KZE132" s="2049"/>
      <c r="KZF132" s="2049"/>
      <c r="KZG132" s="2049"/>
      <c r="KZH132" s="2049"/>
      <c r="KZI132" s="2049"/>
      <c r="KZJ132" s="2049"/>
      <c r="KZK132" s="2049"/>
      <c r="KZL132" s="2049"/>
      <c r="KZM132" s="2049"/>
      <c r="KZN132" s="2049"/>
      <c r="KZO132" s="2049"/>
      <c r="KZP132" s="2049"/>
      <c r="KZQ132" s="2049"/>
      <c r="KZR132" s="2049"/>
      <c r="KZS132" s="2049"/>
      <c r="KZT132" s="2049"/>
      <c r="KZU132" s="2049"/>
      <c r="KZV132" s="2049"/>
      <c r="KZW132" s="2049"/>
      <c r="KZX132" s="2049"/>
      <c r="KZY132" s="2049"/>
      <c r="KZZ132" s="2049"/>
      <c r="LAA132" s="2049"/>
      <c r="LAB132" s="2049"/>
      <c r="LAC132" s="2049"/>
      <c r="LAD132" s="2049"/>
      <c r="LAE132" s="2049"/>
      <c r="LAF132" s="2049"/>
      <c r="LAG132" s="2049"/>
      <c r="LAH132" s="2049"/>
      <c r="LAI132" s="2049"/>
      <c r="LAJ132" s="2049"/>
      <c r="LAK132" s="2049"/>
      <c r="LAL132" s="2049"/>
      <c r="LAM132" s="2049"/>
      <c r="LAN132" s="2049"/>
      <c r="LAO132" s="2049"/>
      <c r="LAP132" s="2049"/>
      <c r="LAQ132" s="2049"/>
      <c r="LAR132" s="2049"/>
      <c r="LAS132" s="2049"/>
      <c r="LAT132" s="2049"/>
      <c r="LAU132" s="2049"/>
      <c r="LAV132" s="2049"/>
      <c r="LAW132" s="2049"/>
      <c r="LAX132" s="2049"/>
      <c r="LAY132" s="2049"/>
      <c r="LAZ132" s="2049"/>
      <c r="LBA132" s="2049"/>
      <c r="LBB132" s="2049"/>
      <c r="LBC132" s="2049"/>
      <c r="LBD132" s="2049"/>
      <c r="LBE132" s="2049"/>
      <c r="LBF132" s="2049"/>
      <c r="LBG132" s="2049"/>
      <c r="LBH132" s="2049"/>
      <c r="LBI132" s="2049"/>
      <c r="LBJ132" s="2049"/>
      <c r="LBK132" s="2049"/>
      <c r="LBL132" s="2049"/>
      <c r="LBM132" s="2049"/>
      <c r="LBN132" s="2049"/>
      <c r="LBO132" s="2049"/>
      <c r="LBP132" s="2049"/>
      <c r="LBQ132" s="2049"/>
      <c r="LBR132" s="2049"/>
      <c r="LBS132" s="2049"/>
      <c r="LBT132" s="2049"/>
      <c r="LBU132" s="2049"/>
      <c r="LBV132" s="2049"/>
      <c r="LBW132" s="2049"/>
      <c r="LBX132" s="2049"/>
      <c r="LBY132" s="2049"/>
      <c r="LBZ132" s="2049"/>
      <c r="LCA132" s="2049"/>
      <c r="LCB132" s="2049"/>
      <c r="LCC132" s="2049"/>
      <c r="LCD132" s="2049"/>
      <c r="LCE132" s="2049"/>
      <c r="LCF132" s="2049"/>
      <c r="LCG132" s="2049"/>
      <c r="LCH132" s="2049"/>
      <c r="LCI132" s="2049"/>
      <c r="LCJ132" s="2049"/>
      <c r="LCK132" s="2049"/>
      <c r="LCL132" s="2049"/>
      <c r="LCM132" s="2049"/>
      <c r="LCN132" s="2049"/>
      <c r="LCO132" s="2049"/>
      <c r="LCP132" s="2049"/>
      <c r="LCQ132" s="2049"/>
      <c r="LCR132" s="2049"/>
      <c r="LCS132" s="2049"/>
      <c r="LCT132" s="2049"/>
      <c r="LCU132" s="2049"/>
      <c r="LCV132" s="2049"/>
      <c r="LCW132" s="2049"/>
      <c r="LCX132" s="2049"/>
      <c r="LCY132" s="2049"/>
      <c r="LCZ132" s="2049"/>
      <c r="LDA132" s="2049"/>
      <c r="LDB132" s="2049"/>
      <c r="LDC132" s="2049"/>
      <c r="LDD132" s="2049"/>
      <c r="LDE132" s="2049"/>
      <c r="LDF132" s="2049"/>
      <c r="LDG132" s="2049"/>
      <c r="LDH132" s="2049"/>
      <c r="LDI132" s="2049"/>
      <c r="LDJ132" s="2049"/>
      <c r="LDK132" s="2049"/>
      <c r="LDL132" s="2049"/>
      <c r="LDM132" s="2049"/>
      <c r="LDN132" s="2049"/>
      <c r="LDO132" s="2049"/>
      <c r="LDP132" s="2049"/>
      <c r="LDQ132" s="2049"/>
      <c r="LDR132" s="2049"/>
      <c r="LDS132" s="2049"/>
      <c r="LDT132" s="2049"/>
      <c r="LDU132" s="2049"/>
      <c r="LDV132" s="2049"/>
      <c r="LDW132" s="2049"/>
      <c r="LDX132" s="2049"/>
      <c r="LDY132" s="2049"/>
      <c r="LDZ132" s="2049"/>
      <c r="LEA132" s="2049"/>
      <c r="LEB132" s="2049"/>
      <c r="LEC132" s="2049"/>
      <c r="LED132" s="2049"/>
      <c r="LEE132" s="2049"/>
      <c r="LEF132" s="2049"/>
      <c r="LEG132" s="2049"/>
      <c r="LEH132" s="2049"/>
      <c r="LEI132" s="2049"/>
      <c r="LEJ132" s="2049"/>
      <c r="LEK132" s="2049"/>
      <c r="LEL132" s="2049"/>
      <c r="LEM132" s="2049"/>
      <c r="LEN132" s="2049"/>
      <c r="LEO132" s="2049"/>
      <c r="LEP132" s="2049"/>
      <c r="LEQ132" s="2049"/>
      <c r="LER132" s="2049"/>
      <c r="LES132" s="2049"/>
      <c r="LET132" s="2049"/>
      <c r="LEU132" s="2049"/>
      <c r="LEV132" s="2049"/>
      <c r="LEW132" s="2049"/>
      <c r="LEX132" s="2049"/>
      <c r="LEY132" s="2049"/>
      <c r="LEZ132" s="2049"/>
      <c r="LFA132" s="2049"/>
      <c r="LFB132" s="2049"/>
      <c r="LFC132" s="2049"/>
      <c r="LFD132" s="2049"/>
      <c r="LFE132" s="2049"/>
      <c r="LFF132" s="2049"/>
      <c r="LFG132" s="2049"/>
      <c r="LFH132" s="2049"/>
      <c r="LFI132" s="2049"/>
      <c r="LFJ132" s="2049"/>
      <c r="LFK132" s="2049"/>
      <c r="LFL132" s="2049"/>
      <c r="LFM132" s="2049"/>
      <c r="LFN132" s="2049"/>
      <c r="LFO132" s="2049"/>
      <c r="LFP132" s="2049"/>
      <c r="LFQ132" s="2049"/>
      <c r="LFR132" s="2049"/>
      <c r="LFS132" s="2049"/>
      <c r="LFT132" s="2049"/>
      <c r="LFU132" s="2049"/>
      <c r="LFV132" s="2049"/>
      <c r="LFW132" s="2049"/>
      <c r="LFX132" s="2049"/>
      <c r="LFY132" s="2049"/>
      <c r="LFZ132" s="2049"/>
      <c r="LGA132" s="2049"/>
      <c r="LGB132" s="2049"/>
      <c r="LGC132" s="2049"/>
      <c r="LGD132" s="2049"/>
      <c r="LGE132" s="2049"/>
      <c r="LGF132" s="2049"/>
      <c r="LGG132" s="2049"/>
      <c r="LGH132" s="2049"/>
      <c r="LGI132" s="2049"/>
      <c r="LGJ132" s="2049"/>
      <c r="LGK132" s="2049"/>
      <c r="LGL132" s="2049"/>
      <c r="LGM132" s="2049"/>
      <c r="LGN132" s="2049"/>
      <c r="LGO132" s="2049"/>
      <c r="LGP132" s="2049"/>
      <c r="LGQ132" s="2049"/>
      <c r="LGR132" s="2049"/>
      <c r="LGS132" s="2049"/>
      <c r="LGT132" s="2049"/>
      <c r="LGU132" s="2049"/>
      <c r="LGV132" s="2049"/>
      <c r="LGW132" s="2049"/>
      <c r="LGX132" s="2049"/>
      <c r="LGY132" s="2049"/>
      <c r="LGZ132" s="2049"/>
      <c r="LHA132" s="2049"/>
      <c r="LHB132" s="2049"/>
      <c r="LHC132" s="2049"/>
      <c r="LHD132" s="2049"/>
      <c r="LHE132" s="2049"/>
      <c r="LHF132" s="2049"/>
      <c r="LHG132" s="2049"/>
      <c r="LHH132" s="2049"/>
      <c r="LHI132" s="2049"/>
      <c r="LHJ132" s="2049"/>
      <c r="LHK132" s="2049"/>
      <c r="LHL132" s="2049"/>
      <c r="LHM132" s="2049"/>
      <c r="LHN132" s="2049"/>
      <c r="LHO132" s="2049"/>
      <c r="LHP132" s="2049"/>
      <c r="LHQ132" s="2049"/>
      <c r="LHR132" s="2049"/>
      <c r="LHS132" s="2049"/>
      <c r="LHT132" s="2049"/>
      <c r="LHU132" s="2049"/>
      <c r="LHV132" s="2049"/>
      <c r="LHW132" s="2049"/>
      <c r="LHX132" s="2049"/>
      <c r="LHY132" s="2049"/>
      <c r="LHZ132" s="2049"/>
      <c r="LIA132" s="2049"/>
      <c r="LIB132" s="2049"/>
      <c r="LIC132" s="2049"/>
      <c r="LID132" s="2049"/>
      <c r="LIE132" s="2049"/>
      <c r="LIF132" s="2049"/>
      <c r="LIG132" s="2049"/>
      <c r="LIH132" s="2049"/>
      <c r="LII132" s="2049"/>
      <c r="LIJ132" s="2049"/>
      <c r="LIK132" s="2049"/>
      <c r="LIL132" s="2049"/>
      <c r="LIM132" s="2049"/>
      <c r="LIN132" s="2049"/>
      <c r="LIO132" s="2049"/>
      <c r="LIP132" s="2049"/>
      <c r="LIQ132" s="2049"/>
      <c r="LIR132" s="2049"/>
      <c r="LIS132" s="2049"/>
      <c r="LIT132" s="2049"/>
      <c r="LIU132" s="2049"/>
      <c r="LIV132" s="2049"/>
      <c r="LIW132" s="2049"/>
      <c r="LIX132" s="2049"/>
      <c r="LIY132" s="2049"/>
      <c r="LIZ132" s="2049"/>
      <c r="LJA132" s="2049"/>
      <c r="LJB132" s="2049"/>
      <c r="LJC132" s="2049"/>
      <c r="LJD132" s="2049"/>
      <c r="LJE132" s="2049"/>
      <c r="LJF132" s="2049"/>
      <c r="LJG132" s="2049"/>
      <c r="LJH132" s="2049"/>
      <c r="LJI132" s="2049"/>
      <c r="LJJ132" s="2049"/>
      <c r="LJK132" s="2049"/>
      <c r="LJL132" s="2049"/>
      <c r="LJM132" s="2049"/>
      <c r="LJN132" s="2049"/>
      <c r="LJO132" s="2049"/>
      <c r="LJP132" s="2049"/>
      <c r="LJQ132" s="2049"/>
      <c r="LJR132" s="2049"/>
      <c r="LJS132" s="2049"/>
      <c r="LJT132" s="2049"/>
      <c r="LJU132" s="2049"/>
      <c r="LJV132" s="2049"/>
      <c r="LJW132" s="2049"/>
      <c r="LJX132" s="2049"/>
      <c r="LJY132" s="2049"/>
      <c r="LJZ132" s="2049"/>
      <c r="LKA132" s="2049"/>
      <c r="LKB132" s="2049"/>
      <c r="LKC132" s="2049"/>
      <c r="LKD132" s="2049"/>
      <c r="LKE132" s="2049"/>
      <c r="LKF132" s="2049"/>
      <c r="LKG132" s="2049"/>
      <c r="LKH132" s="2049"/>
      <c r="LKI132" s="2049"/>
      <c r="LKJ132" s="2049"/>
      <c r="LKK132" s="2049"/>
      <c r="LKL132" s="2049"/>
      <c r="LKM132" s="2049"/>
      <c r="LKN132" s="2049"/>
      <c r="LKO132" s="2049"/>
      <c r="LKP132" s="2049"/>
      <c r="LKQ132" s="2049"/>
      <c r="LKR132" s="2049"/>
      <c r="LKS132" s="2049"/>
      <c r="LKT132" s="2049"/>
      <c r="LKU132" s="2049"/>
      <c r="LKV132" s="2049"/>
      <c r="LKW132" s="2049"/>
      <c r="LKX132" s="2049"/>
      <c r="LKY132" s="2049"/>
      <c r="LKZ132" s="2049"/>
      <c r="LLA132" s="2049"/>
      <c r="LLB132" s="2049"/>
      <c r="LLC132" s="2049"/>
      <c r="LLD132" s="2049"/>
      <c r="LLE132" s="2049"/>
      <c r="LLF132" s="2049"/>
      <c r="LLG132" s="2049"/>
      <c r="LLH132" s="2049"/>
      <c r="LLI132" s="2049"/>
      <c r="LLJ132" s="2049"/>
      <c r="LLK132" s="2049"/>
      <c r="LLL132" s="2049"/>
      <c r="LLM132" s="2049"/>
      <c r="LLN132" s="2049"/>
      <c r="LLO132" s="2049"/>
      <c r="LLP132" s="2049"/>
      <c r="LLQ132" s="2049"/>
      <c r="LLR132" s="2049"/>
      <c r="LLS132" s="2049"/>
      <c r="LLT132" s="2049"/>
      <c r="LLU132" s="2049"/>
      <c r="LLV132" s="2049"/>
      <c r="LLW132" s="2049"/>
      <c r="LLX132" s="2049"/>
      <c r="LLY132" s="2049"/>
      <c r="LLZ132" s="2049"/>
      <c r="LMA132" s="2049"/>
      <c r="LMB132" s="2049"/>
      <c r="LMC132" s="2049"/>
      <c r="LMD132" s="2049"/>
      <c r="LME132" s="2049"/>
      <c r="LMF132" s="2049"/>
      <c r="LMG132" s="2049"/>
      <c r="LMH132" s="2049"/>
      <c r="LMI132" s="2049"/>
      <c r="LMJ132" s="2049"/>
      <c r="LMK132" s="2049"/>
      <c r="LML132" s="2049"/>
      <c r="LMM132" s="2049"/>
      <c r="LMN132" s="2049"/>
      <c r="LMO132" s="2049"/>
      <c r="LMP132" s="2049"/>
      <c r="LMQ132" s="2049"/>
      <c r="LMR132" s="2049"/>
      <c r="LMS132" s="2049"/>
      <c r="LMT132" s="2049"/>
      <c r="LMU132" s="2049"/>
      <c r="LMV132" s="2049"/>
      <c r="LMW132" s="2049"/>
      <c r="LMX132" s="2049"/>
      <c r="LMY132" s="2049"/>
      <c r="LMZ132" s="2049"/>
      <c r="LNA132" s="2049"/>
      <c r="LNB132" s="2049"/>
      <c r="LNC132" s="2049"/>
      <c r="LND132" s="2049"/>
      <c r="LNE132" s="2049"/>
      <c r="LNF132" s="2049"/>
      <c r="LNG132" s="2049"/>
      <c r="LNH132" s="2049"/>
      <c r="LNI132" s="2049"/>
      <c r="LNJ132" s="2049"/>
      <c r="LNK132" s="2049"/>
      <c r="LNL132" s="2049"/>
      <c r="LNM132" s="2049"/>
      <c r="LNN132" s="2049"/>
      <c r="LNO132" s="2049"/>
      <c r="LNP132" s="2049"/>
      <c r="LNQ132" s="2049"/>
      <c r="LNR132" s="2049"/>
      <c r="LNS132" s="2049"/>
      <c r="LNT132" s="2049"/>
      <c r="LNU132" s="2049"/>
      <c r="LNV132" s="2049"/>
      <c r="LNW132" s="2049"/>
      <c r="LNX132" s="2049"/>
      <c r="LNY132" s="2049"/>
      <c r="LNZ132" s="2049"/>
      <c r="LOA132" s="2049"/>
      <c r="LOB132" s="2049"/>
      <c r="LOC132" s="2049"/>
      <c r="LOD132" s="2049"/>
      <c r="LOE132" s="2049"/>
      <c r="LOF132" s="2049"/>
      <c r="LOG132" s="2049"/>
      <c r="LOH132" s="2049"/>
      <c r="LOI132" s="2049"/>
      <c r="LOJ132" s="2049"/>
      <c r="LOK132" s="2049"/>
      <c r="LOL132" s="2049"/>
      <c r="LOM132" s="2049"/>
      <c r="LON132" s="2049"/>
      <c r="LOO132" s="2049"/>
      <c r="LOP132" s="2049"/>
      <c r="LOQ132" s="2049"/>
      <c r="LOR132" s="2049"/>
      <c r="LOS132" s="2049"/>
      <c r="LOT132" s="2049"/>
      <c r="LOU132" s="2049"/>
      <c r="LOV132" s="2049"/>
      <c r="LOW132" s="2049"/>
      <c r="LOX132" s="2049"/>
      <c r="LOY132" s="2049"/>
      <c r="LOZ132" s="2049"/>
      <c r="LPA132" s="2049"/>
      <c r="LPB132" s="2049"/>
      <c r="LPC132" s="2049"/>
      <c r="LPD132" s="2049"/>
      <c r="LPE132" s="2049"/>
      <c r="LPF132" s="2049"/>
      <c r="LPG132" s="2049"/>
      <c r="LPH132" s="2049"/>
      <c r="LPI132" s="2049"/>
      <c r="LPJ132" s="2049"/>
      <c r="LPK132" s="2049"/>
      <c r="LPL132" s="2049"/>
      <c r="LPM132" s="2049"/>
      <c r="LPN132" s="2049"/>
      <c r="LPO132" s="2049"/>
      <c r="LPP132" s="2049"/>
      <c r="LPQ132" s="2049"/>
      <c r="LPR132" s="2049"/>
      <c r="LPS132" s="2049"/>
      <c r="LPT132" s="2049"/>
      <c r="LPU132" s="2049"/>
      <c r="LPV132" s="2049"/>
      <c r="LPW132" s="2049"/>
      <c r="LPX132" s="2049"/>
      <c r="LPY132" s="2049"/>
      <c r="LPZ132" s="2049"/>
      <c r="LQA132" s="2049"/>
      <c r="LQB132" s="2049"/>
      <c r="LQC132" s="2049"/>
      <c r="LQD132" s="2049"/>
      <c r="LQE132" s="2049"/>
      <c r="LQF132" s="2049"/>
      <c r="LQG132" s="2049"/>
      <c r="LQH132" s="2049"/>
      <c r="LQI132" s="2049"/>
      <c r="LQJ132" s="2049"/>
      <c r="LQK132" s="2049"/>
      <c r="LQL132" s="2049"/>
      <c r="LQM132" s="2049"/>
      <c r="LQN132" s="2049"/>
      <c r="LQO132" s="2049"/>
      <c r="LQP132" s="2049"/>
      <c r="LQQ132" s="2049"/>
      <c r="LQR132" s="2049"/>
      <c r="LQS132" s="2049"/>
      <c r="LQT132" s="2049"/>
      <c r="LQU132" s="2049"/>
      <c r="LQV132" s="2049"/>
      <c r="LQW132" s="2049"/>
      <c r="LQX132" s="2049"/>
      <c r="LQY132" s="2049"/>
      <c r="LQZ132" s="2049"/>
      <c r="LRA132" s="2049"/>
      <c r="LRB132" s="2049"/>
      <c r="LRC132" s="2049"/>
      <c r="LRD132" s="2049"/>
      <c r="LRE132" s="2049"/>
      <c r="LRF132" s="2049"/>
      <c r="LRG132" s="2049"/>
      <c r="LRH132" s="2049"/>
      <c r="LRI132" s="2049"/>
      <c r="LRJ132" s="2049"/>
      <c r="LRK132" s="2049"/>
      <c r="LRL132" s="2049"/>
      <c r="LRM132" s="2049"/>
      <c r="LRN132" s="2049"/>
      <c r="LRO132" s="2049"/>
      <c r="LRP132" s="2049"/>
      <c r="LRQ132" s="2049"/>
      <c r="LRR132" s="2049"/>
      <c r="LRS132" s="2049"/>
      <c r="LRT132" s="2049"/>
      <c r="LRU132" s="2049"/>
      <c r="LRV132" s="2049"/>
      <c r="LRW132" s="2049"/>
      <c r="LRX132" s="2049"/>
      <c r="LRY132" s="2049"/>
      <c r="LRZ132" s="2049"/>
      <c r="LSA132" s="2049"/>
      <c r="LSB132" s="2049"/>
      <c r="LSC132" s="2049"/>
      <c r="LSD132" s="2049"/>
      <c r="LSE132" s="2049"/>
      <c r="LSF132" s="2049"/>
      <c r="LSG132" s="2049"/>
      <c r="LSH132" s="2049"/>
      <c r="LSI132" s="2049"/>
      <c r="LSJ132" s="2049"/>
      <c r="LSK132" s="2049"/>
      <c r="LSL132" s="2049"/>
      <c r="LSM132" s="2049"/>
      <c r="LSN132" s="2049"/>
      <c r="LSO132" s="2049"/>
      <c r="LSP132" s="2049"/>
      <c r="LSQ132" s="2049"/>
      <c r="LSR132" s="2049"/>
      <c r="LSS132" s="2049"/>
      <c r="LST132" s="2049"/>
      <c r="LSU132" s="2049"/>
      <c r="LSV132" s="2049"/>
      <c r="LSW132" s="2049"/>
      <c r="LSX132" s="2049"/>
      <c r="LSY132" s="2049"/>
      <c r="LSZ132" s="2049"/>
      <c r="LTA132" s="2049"/>
      <c r="LTB132" s="2049"/>
      <c r="LTC132" s="2049"/>
      <c r="LTD132" s="2049"/>
      <c r="LTE132" s="2049"/>
      <c r="LTF132" s="2049"/>
      <c r="LTG132" s="2049"/>
      <c r="LTH132" s="2049"/>
      <c r="LTI132" s="2049"/>
      <c r="LTJ132" s="2049"/>
      <c r="LTK132" s="2049"/>
      <c r="LTL132" s="2049"/>
      <c r="LTM132" s="2049"/>
      <c r="LTN132" s="2049"/>
      <c r="LTO132" s="2049"/>
      <c r="LTP132" s="2049"/>
      <c r="LTQ132" s="2049"/>
      <c r="LTR132" s="2049"/>
      <c r="LTS132" s="2049"/>
      <c r="LTT132" s="2049"/>
      <c r="LTU132" s="2049"/>
      <c r="LTV132" s="2049"/>
      <c r="LTW132" s="2049"/>
      <c r="LTX132" s="2049"/>
      <c r="LTY132" s="2049"/>
      <c r="LTZ132" s="2049"/>
      <c r="LUA132" s="2049"/>
      <c r="LUB132" s="2049"/>
      <c r="LUC132" s="2049"/>
      <c r="LUD132" s="2049"/>
      <c r="LUE132" s="2049"/>
      <c r="LUF132" s="2049"/>
      <c r="LUG132" s="2049"/>
      <c r="LUH132" s="2049"/>
      <c r="LUI132" s="2049"/>
      <c r="LUJ132" s="2049"/>
      <c r="LUK132" s="2049"/>
      <c r="LUL132" s="2049"/>
      <c r="LUM132" s="2049"/>
      <c r="LUN132" s="2049"/>
      <c r="LUO132" s="2049"/>
      <c r="LUP132" s="2049"/>
      <c r="LUQ132" s="2049"/>
      <c r="LUR132" s="2049"/>
      <c r="LUS132" s="2049"/>
      <c r="LUT132" s="2049"/>
      <c r="LUU132" s="2049"/>
      <c r="LUV132" s="2049"/>
      <c r="LUW132" s="2049"/>
      <c r="LUX132" s="2049"/>
      <c r="LUY132" s="2049"/>
      <c r="LUZ132" s="2049"/>
      <c r="LVA132" s="2049"/>
      <c r="LVB132" s="2049"/>
      <c r="LVC132" s="2049"/>
      <c r="LVD132" s="2049"/>
      <c r="LVE132" s="2049"/>
      <c r="LVF132" s="2049"/>
      <c r="LVG132" s="2049"/>
      <c r="LVH132" s="2049"/>
      <c r="LVI132" s="2049"/>
      <c r="LVJ132" s="2049"/>
      <c r="LVK132" s="2049"/>
      <c r="LVL132" s="2049"/>
      <c r="LVM132" s="2049"/>
      <c r="LVN132" s="2049"/>
      <c r="LVO132" s="2049"/>
      <c r="LVP132" s="2049"/>
      <c r="LVQ132" s="2049"/>
      <c r="LVR132" s="2049"/>
      <c r="LVS132" s="2049"/>
      <c r="LVT132" s="2049"/>
      <c r="LVU132" s="2049"/>
      <c r="LVV132" s="2049"/>
      <c r="LVW132" s="2049"/>
      <c r="LVX132" s="2049"/>
      <c r="LVY132" s="2049"/>
      <c r="LVZ132" s="2049"/>
      <c r="LWA132" s="2049"/>
      <c r="LWB132" s="2049"/>
      <c r="LWC132" s="2049"/>
      <c r="LWD132" s="2049"/>
      <c r="LWE132" s="2049"/>
      <c r="LWF132" s="2049"/>
      <c r="LWG132" s="2049"/>
      <c r="LWH132" s="2049"/>
      <c r="LWI132" s="2049"/>
      <c r="LWJ132" s="2049"/>
      <c r="LWK132" s="2049"/>
      <c r="LWL132" s="2049"/>
      <c r="LWM132" s="2049"/>
      <c r="LWN132" s="2049"/>
      <c r="LWO132" s="2049"/>
      <c r="LWP132" s="2049"/>
      <c r="LWQ132" s="2049"/>
      <c r="LWR132" s="2049"/>
      <c r="LWS132" s="2049"/>
      <c r="LWT132" s="2049"/>
      <c r="LWU132" s="2049"/>
      <c r="LWV132" s="2049"/>
      <c r="LWW132" s="2049"/>
      <c r="LWX132" s="2049"/>
      <c r="LWY132" s="2049"/>
      <c r="LWZ132" s="2049"/>
      <c r="LXA132" s="2049"/>
      <c r="LXB132" s="2049"/>
      <c r="LXC132" s="2049"/>
      <c r="LXD132" s="2049"/>
      <c r="LXE132" s="2049"/>
      <c r="LXF132" s="2049"/>
      <c r="LXG132" s="2049"/>
      <c r="LXH132" s="2049"/>
      <c r="LXI132" s="2049"/>
      <c r="LXJ132" s="2049"/>
      <c r="LXK132" s="2049"/>
      <c r="LXL132" s="2049"/>
      <c r="LXM132" s="2049"/>
      <c r="LXN132" s="2049"/>
      <c r="LXO132" s="2049"/>
      <c r="LXP132" s="2049"/>
      <c r="LXQ132" s="2049"/>
      <c r="LXR132" s="2049"/>
      <c r="LXS132" s="2049"/>
      <c r="LXT132" s="2049"/>
      <c r="LXU132" s="2049"/>
      <c r="LXV132" s="2049"/>
      <c r="LXW132" s="2049"/>
      <c r="LXX132" s="2049"/>
      <c r="LXY132" s="2049"/>
      <c r="LXZ132" s="2049"/>
      <c r="LYA132" s="2049"/>
      <c r="LYB132" s="2049"/>
      <c r="LYC132" s="2049"/>
      <c r="LYD132" s="2049"/>
      <c r="LYE132" s="2049"/>
      <c r="LYF132" s="2049"/>
      <c r="LYG132" s="2049"/>
      <c r="LYH132" s="2049"/>
      <c r="LYI132" s="2049"/>
      <c r="LYJ132" s="2049"/>
      <c r="LYK132" s="2049"/>
      <c r="LYL132" s="2049"/>
      <c r="LYM132" s="2049"/>
      <c r="LYN132" s="2049"/>
      <c r="LYO132" s="2049"/>
      <c r="LYP132" s="2049"/>
      <c r="LYQ132" s="2049"/>
      <c r="LYR132" s="2049"/>
      <c r="LYS132" s="2049"/>
      <c r="LYT132" s="2049"/>
      <c r="LYU132" s="2049"/>
      <c r="LYV132" s="2049"/>
      <c r="LYW132" s="2049"/>
      <c r="LYX132" s="2049"/>
      <c r="LYY132" s="2049"/>
      <c r="LYZ132" s="2049"/>
      <c r="LZA132" s="2049"/>
      <c r="LZB132" s="2049"/>
      <c r="LZC132" s="2049"/>
      <c r="LZD132" s="2049"/>
      <c r="LZE132" s="2049"/>
      <c r="LZF132" s="2049"/>
      <c r="LZG132" s="2049"/>
      <c r="LZH132" s="2049"/>
      <c r="LZI132" s="2049"/>
      <c r="LZJ132" s="2049"/>
      <c r="LZK132" s="2049"/>
      <c r="LZL132" s="2049"/>
      <c r="LZM132" s="2049"/>
      <c r="LZN132" s="2049"/>
      <c r="LZO132" s="2049"/>
      <c r="LZP132" s="2049"/>
      <c r="LZQ132" s="2049"/>
      <c r="LZR132" s="2049"/>
      <c r="LZS132" s="2049"/>
      <c r="LZT132" s="2049"/>
      <c r="LZU132" s="2049"/>
      <c r="LZV132" s="2049"/>
      <c r="LZW132" s="2049"/>
      <c r="LZX132" s="2049"/>
      <c r="LZY132" s="2049"/>
      <c r="LZZ132" s="2049"/>
      <c r="MAA132" s="2049"/>
      <c r="MAB132" s="2049"/>
      <c r="MAC132" s="2049"/>
      <c r="MAD132" s="2049"/>
      <c r="MAE132" s="2049"/>
      <c r="MAF132" s="2049"/>
      <c r="MAG132" s="2049"/>
      <c r="MAH132" s="2049"/>
      <c r="MAI132" s="2049"/>
      <c r="MAJ132" s="2049"/>
      <c r="MAK132" s="2049"/>
      <c r="MAL132" s="2049"/>
      <c r="MAM132" s="2049"/>
      <c r="MAN132" s="2049"/>
      <c r="MAO132" s="2049"/>
      <c r="MAP132" s="2049"/>
      <c r="MAQ132" s="2049"/>
      <c r="MAR132" s="2049"/>
      <c r="MAS132" s="2049"/>
      <c r="MAT132" s="2049"/>
      <c r="MAU132" s="2049"/>
      <c r="MAV132" s="2049"/>
      <c r="MAW132" s="2049"/>
      <c r="MAX132" s="2049"/>
      <c r="MAY132" s="2049"/>
      <c r="MAZ132" s="2049"/>
      <c r="MBA132" s="2049"/>
      <c r="MBB132" s="2049"/>
      <c r="MBC132" s="2049"/>
      <c r="MBD132" s="2049"/>
      <c r="MBE132" s="2049"/>
      <c r="MBF132" s="2049"/>
      <c r="MBG132" s="2049"/>
      <c r="MBH132" s="2049"/>
      <c r="MBI132" s="2049"/>
      <c r="MBJ132" s="2049"/>
      <c r="MBK132" s="2049"/>
      <c r="MBL132" s="2049"/>
      <c r="MBM132" s="2049"/>
      <c r="MBN132" s="2049"/>
      <c r="MBO132" s="2049"/>
      <c r="MBP132" s="2049"/>
      <c r="MBQ132" s="2049"/>
      <c r="MBR132" s="2049"/>
      <c r="MBS132" s="2049"/>
      <c r="MBT132" s="2049"/>
      <c r="MBU132" s="2049"/>
      <c r="MBV132" s="2049"/>
      <c r="MBW132" s="2049"/>
      <c r="MBX132" s="2049"/>
      <c r="MBY132" s="2049"/>
      <c r="MBZ132" s="2049"/>
      <c r="MCA132" s="2049"/>
      <c r="MCB132" s="2049"/>
      <c r="MCC132" s="2049"/>
      <c r="MCD132" s="2049"/>
      <c r="MCE132" s="2049"/>
      <c r="MCF132" s="2049"/>
      <c r="MCG132" s="2049"/>
      <c r="MCH132" s="2049"/>
      <c r="MCI132" s="2049"/>
      <c r="MCJ132" s="2049"/>
      <c r="MCK132" s="2049"/>
      <c r="MCL132" s="2049"/>
      <c r="MCM132" s="2049"/>
      <c r="MCN132" s="2049"/>
      <c r="MCO132" s="2049"/>
      <c r="MCP132" s="2049"/>
      <c r="MCQ132" s="2049"/>
      <c r="MCR132" s="2049"/>
      <c r="MCS132" s="2049"/>
      <c r="MCT132" s="2049"/>
      <c r="MCU132" s="2049"/>
      <c r="MCV132" s="2049"/>
      <c r="MCW132" s="2049"/>
      <c r="MCX132" s="2049"/>
      <c r="MCY132" s="2049"/>
      <c r="MCZ132" s="2049"/>
      <c r="MDA132" s="2049"/>
      <c r="MDB132" s="2049"/>
      <c r="MDC132" s="2049"/>
      <c r="MDD132" s="2049"/>
      <c r="MDE132" s="2049"/>
      <c r="MDF132" s="2049"/>
      <c r="MDG132" s="2049"/>
      <c r="MDH132" s="2049"/>
      <c r="MDI132" s="2049"/>
      <c r="MDJ132" s="2049"/>
      <c r="MDK132" s="2049"/>
      <c r="MDL132" s="2049"/>
      <c r="MDM132" s="2049"/>
      <c r="MDN132" s="2049"/>
      <c r="MDO132" s="2049"/>
      <c r="MDP132" s="2049"/>
      <c r="MDQ132" s="2049"/>
      <c r="MDR132" s="2049"/>
      <c r="MDS132" s="2049"/>
      <c r="MDT132" s="2049"/>
      <c r="MDU132" s="2049"/>
      <c r="MDV132" s="2049"/>
      <c r="MDW132" s="2049"/>
      <c r="MDX132" s="2049"/>
      <c r="MDY132" s="2049"/>
      <c r="MDZ132" s="2049"/>
      <c r="MEA132" s="2049"/>
      <c r="MEB132" s="2049"/>
      <c r="MEC132" s="2049"/>
      <c r="MED132" s="2049"/>
      <c r="MEE132" s="2049"/>
      <c r="MEF132" s="2049"/>
      <c r="MEG132" s="2049"/>
      <c r="MEH132" s="2049"/>
      <c r="MEI132" s="2049"/>
      <c r="MEJ132" s="2049"/>
      <c r="MEK132" s="2049"/>
      <c r="MEL132" s="2049"/>
      <c r="MEM132" s="2049"/>
      <c r="MEN132" s="2049"/>
      <c r="MEO132" s="2049"/>
      <c r="MEP132" s="2049"/>
      <c r="MEQ132" s="2049"/>
      <c r="MER132" s="2049"/>
      <c r="MES132" s="2049"/>
      <c r="MET132" s="2049"/>
      <c r="MEU132" s="2049"/>
      <c r="MEV132" s="2049"/>
      <c r="MEW132" s="2049"/>
      <c r="MEX132" s="2049"/>
      <c r="MEY132" s="2049"/>
      <c r="MEZ132" s="2049"/>
      <c r="MFA132" s="2049"/>
      <c r="MFB132" s="2049"/>
      <c r="MFC132" s="2049"/>
      <c r="MFD132" s="2049"/>
      <c r="MFE132" s="2049"/>
      <c r="MFF132" s="2049"/>
      <c r="MFG132" s="2049"/>
      <c r="MFH132" s="2049"/>
      <c r="MFI132" s="2049"/>
      <c r="MFJ132" s="2049"/>
      <c r="MFK132" s="2049"/>
      <c r="MFL132" s="2049"/>
      <c r="MFM132" s="2049"/>
      <c r="MFN132" s="2049"/>
      <c r="MFO132" s="2049"/>
      <c r="MFP132" s="2049"/>
      <c r="MFQ132" s="2049"/>
      <c r="MFR132" s="2049"/>
      <c r="MFS132" s="2049"/>
      <c r="MFT132" s="2049"/>
      <c r="MFU132" s="2049"/>
      <c r="MFV132" s="2049"/>
      <c r="MFW132" s="2049"/>
      <c r="MFX132" s="2049"/>
      <c r="MFY132" s="2049"/>
      <c r="MFZ132" s="2049"/>
      <c r="MGA132" s="2049"/>
      <c r="MGB132" s="2049"/>
      <c r="MGC132" s="2049"/>
      <c r="MGD132" s="2049"/>
      <c r="MGE132" s="2049"/>
      <c r="MGF132" s="2049"/>
      <c r="MGG132" s="2049"/>
      <c r="MGH132" s="2049"/>
      <c r="MGI132" s="2049"/>
      <c r="MGJ132" s="2049"/>
      <c r="MGK132" s="2049"/>
      <c r="MGL132" s="2049"/>
      <c r="MGM132" s="2049"/>
      <c r="MGN132" s="2049"/>
      <c r="MGO132" s="2049"/>
      <c r="MGP132" s="2049"/>
      <c r="MGQ132" s="2049"/>
      <c r="MGR132" s="2049"/>
      <c r="MGS132" s="2049"/>
      <c r="MGT132" s="2049"/>
      <c r="MGU132" s="2049"/>
      <c r="MGV132" s="2049"/>
      <c r="MGW132" s="2049"/>
      <c r="MGX132" s="2049"/>
      <c r="MGY132" s="2049"/>
      <c r="MGZ132" s="2049"/>
      <c r="MHA132" s="2049"/>
      <c r="MHB132" s="2049"/>
      <c r="MHC132" s="2049"/>
      <c r="MHD132" s="2049"/>
      <c r="MHE132" s="2049"/>
      <c r="MHF132" s="2049"/>
      <c r="MHG132" s="2049"/>
      <c r="MHH132" s="2049"/>
      <c r="MHI132" s="2049"/>
      <c r="MHJ132" s="2049"/>
      <c r="MHK132" s="2049"/>
      <c r="MHL132" s="2049"/>
      <c r="MHM132" s="2049"/>
      <c r="MHN132" s="2049"/>
      <c r="MHO132" s="2049"/>
      <c r="MHP132" s="2049"/>
      <c r="MHQ132" s="2049"/>
      <c r="MHR132" s="2049"/>
      <c r="MHS132" s="2049"/>
      <c r="MHT132" s="2049"/>
      <c r="MHU132" s="2049"/>
      <c r="MHV132" s="2049"/>
      <c r="MHW132" s="2049"/>
      <c r="MHX132" s="2049"/>
      <c r="MHY132" s="2049"/>
      <c r="MHZ132" s="2049"/>
      <c r="MIA132" s="2049"/>
      <c r="MIB132" s="2049"/>
      <c r="MIC132" s="2049"/>
      <c r="MID132" s="2049"/>
      <c r="MIE132" s="2049"/>
      <c r="MIF132" s="2049"/>
      <c r="MIG132" s="2049"/>
      <c r="MIH132" s="2049"/>
      <c r="MII132" s="2049"/>
      <c r="MIJ132" s="2049"/>
      <c r="MIK132" s="2049"/>
      <c r="MIL132" s="2049"/>
      <c r="MIM132" s="2049"/>
      <c r="MIN132" s="2049"/>
      <c r="MIO132" s="2049"/>
      <c r="MIP132" s="2049"/>
      <c r="MIQ132" s="2049"/>
      <c r="MIR132" s="2049"/>
      <c r="MIS132" s="2049"/>
      <c r="MIT132" s="2049"/>
      <c r="MIU132" s="2049"/>
      <c r="MIV132" s="2049"/>
      <c r="MIW132" s="2049"/>
      <c r="MIX132" s="2049"/>
      <c r="MIY132" s="2049"/>
      <c r="MIZ132" s="2049"/>
      <c r="MJA132" s="2049"/>
      <c r="MJB132" s="2049"/>
      <c r="MJC132" s="2049"/>
      <c r="MJD132" s="2049"/>
      <c r="MJE132" s="2049"/>
      <c r="MJF132" s="2049"/>
      <c r="MJG132" s="2049"/>
      <c r="MJH132" s="2049"/>
      <c r="MJI132" s="2049"/>
      <c r="MJJ132" s="2049"/>
      <c r="MJK132" s="2049"/>
      <c r="MJL132" s="2049"/>
      <c r="MJM132" s="2049"/>
      <c r="MJN132" s="2049"/>
      <c r="MJO132" s="2049"/>
      <c r="MJP132" s="2049"/>
      <c r="MJQ132" s="2049"/>
      <c r="MJR132" s="2049"/>
      <c r="MJS132" s="2049"/>
      <c r="MJT132" s="2049"/>
      <c r="MJU132" s="2049"/>
      <c r="MJV132" s="2049"/>
      <c r="MJW132" s="2049"/>
      <c r="MJX132" s="2049"/>
      <c r="MJY132" s="2049"/>
      <c r="MJZ132" s="2049"/>
      <c r="MKA132" s="2049"/>
      <c r="MKB132" s="2049"/>
      <c r="MKC132" s="2049"/>
      <c r="MKD132" s="2049"/>
      <c r="MKE132" s="2049"/>
      <c r="MKF132" s="2049"/>
      <c r="MKG132" s="2049"/>
      <c r="MKH132" s="2049"/>
      <c r="MKI132" s="2049"/>
      <c r="MKJ132" s="2049"/>
      <c r="MKK132" s="2049"/>
      <c r="MKL132" s="2049"/>
      <c r="MKM132" s="2049"/>
      <c r="MKN132" s="2049"/>
      <c r="MKO132" s="2049"/>
      <c r="MKP132" s="2049"/>
      <c r="MKQ132" s="2049"/>
      <c r="MKR132" s="2049"/>
      <c r="MKS132" s="2049"/>
      <c r="MKT132" s="2049"/>
      <c r="MKU132" s="2049"/>
      <c r="MKV132" s="2049"/>
      <c r="MKW132" s="2049"/>
      <c r="MKX132" s="2049"/>
      <c r="MKY132" s="2049"/>
      <c r="MKZ132" s="2049"/>
      <c r="MLA132" s="2049"/>
      <c r="MLB132" s="2049"/>
      <c r="MLC132" s="2049"/>
      <c r="MLD132" s="2049"/>
      <c r="MLE132" s="2049"/>
      <c r="MLF132" s="2049"/>
      <c r="MLG132" s="2049"/>
      <c r="MLH132" s="2049"/>
      <c r="MLI132" s="2049"/>
      <c r="MLJ132" s="2049"/>
      <c r="MLK132" s="2049"/>
      <c r="MLL132" s="2049"/>
      <c r="MLM132" s="2049"/>
      <c r="MLN132" s="2049"/>
      <c r="MLO132" s="2049"/>
      <c r="MLP132" s="2049"/>
      <c r="MLQ132" s="2049"/>
      <c r="MLR132" s="2049"/>
      <c r="MLS132" s="2049"/>
      <c r="MLT132" s="2049"/>
      <c r="MLU132" s="2049"/>
      <c r="MLV132" s="2049"/>
      <c r="MLW132" s="2049"/>
      <c r="MLX132" s="2049"/>
      <c r="MLY132" s="2049"/>
      <c r="MLZ132" s="2049"/>
      <c r="MMA132" s="2049"/>
      <c r="MMB132" s="2049"/>
      <c r="MMC132" s="2049"/>
      <c r="MMD132" s="2049"/>
      <c r="MME132" s="2049"/>
      <c r="MMF132" s="2049"/>
      <c r="MMG132" s="2049"/>
      <c r="MMH132" s="2049"/>
      <c r="MMI132" s="2049"/>
      <c r="MMJ132" s="2049"/>
      <c r="MMK132" s="2049"/>
      <c r="MML132" s="2049"/>
      <c r="MMM132" s="2049"/>
      <c r="MMN132" s="2049"/>
      <c r="MMO132" s="2049"/>
      <c r="MMP132" s="2049"/>
      <c r="MMQ132" s="2049"/>
      <c r="MMR132" s="2049"/>
      <c r="MMS132" s="2049"/>
      <c r="MMT132" s="2049"/>
      <c r="MMU132" s="2049"/>
      <c r="MMV132" s="2049"/>
      <c r="MMW132" s="2049"/>
      <c r="MMX132" s="2049"/>
      <c r="MMY132" s="2049"/>
      <c r="MMZ132" s="2049"/>
      <c r="MNA132" s="2049"/>
      <c r="MNB132" s="2049"/>
      <c r="MNC132" s="2049"/>
      <c r="MND132" s="2049"/>
      <c r="MNE132" s="2049"/>
      <c r="MNF132" s="2049"/>
      <c r="MNG132" s="2049"/>
      <c r="MNH132" s="2049"/>
      <c r="MNI132" s="2049"/>
      <c r="MNJ132" s="2049"/>
      <c r="MNK132" s="2049"/>
      <c r="MNL132" s="2049"/>
      <c r="MNM132" s="2049"/>
      <c r="MNN132" s="2049"/>
      <c r="MNO132" s="2049"/>
      <c r="MNP132" s="2049"/>
      <c r="MNQ132" s="2049"/>
      <c r="MNR132" s="2049"/>
      <c r="MNS132" s="2049"/>
      <c r="MNT132" s="2049"/>
      <c r="MNU132" s="2049"/>
      <c r="MNV132" s="2049"/>
      <c r="MNW132" s="2049"/>
      <c r="MNX132" s="2049"/>
      <c r="MNY132" s="2049"/>
      <c r="MNZ132" s="2049"/>
      <c r="MOA132" s="2049"/>
      <c r="MOB132" s="2049"/>
      <c r="MOC132" s="2049"/>
      <c r="MOD132" s="2049"/>
      <c r="MOE132" s="2049"/>
      <c r="MOF132" s="2049"/>
      <c r="MOG132" s="2049"/>
      <c r="MOH132" s="2049"/>
      <c r="MOI132" s="2049"/>
      <c r="MOJ132" s="2049"/>
      <c r="MOK132" s="2049"/>
      <c r="MOL132" s="2049"/>
      <c r="MOM132" s="2049"/>
      <c r="MON132" s="2049"/>
      <c r="MOO132" s="2049"/>
      <c r="MOP132" s="2049"/>
      <c r="MOQ132" s="2049"/>
      <c r="MOR132" s="2049"/>
      <c r="MOS132" s="2049"/>
      <c r="MOT132" s="2049"/>
      <c r="MOU132" s="2049"/>
      <c r="MOV132" s="2049"/>
      <c r="MOW132" s="2049"/>
      <c r="MOX132" s="2049"/>
      <c r="MOY132" s="2049"/>
      <c r="MOZ132" s="2049"/>
      <c r="MPA132" s="2049"/>
      <c r="MPB132" s="2049"/>
      <c r="MPC132" s="2049"/>
      <c r="MPD132" s="2049"/>
      <c r="MPE132" s="2049"/>
      <c r="MPF132" s="2049"/>
      <c r="MPG132" s="2049"/>
      <c r="MPH132" s="2049"/>
      <c r="MPI132" s="2049"/>
      <c r="MPJ132" s="2049"/>
      <c r="MPK132" s="2049"/>
      <c r="MPL132" s="2049"/>
      <c r="MPM132" s="2049"/>
      <c r="MPN132" s="2049"/>
      <c r="MPO132" s="2049"/>
      <c r="MPP132" s="2049"/>
      <c r="MPQ132" s="2049"/>
      <c r="MPR132" s="2049"/>
      <c r="MPS132" s="2049"/>
      <c r="MPT132" s="2049"/>
      <c r="MPU132" s="2049"/>
      <c r="MPV132" s="2049"/>
      <c r="MPW132" s="2049"/>
      <c r="MPX132" s="2049"/>
      <c r="MPY132" s="2049"/>
      <c r="MPZ132" s="2049"/>
      <c r="MQA132" s="2049"/>
      <c r="MQB132" s="2049"/>
      <c r="MQC132" s="2049"/>
      <c r="MQD132" s="2049"/>
      <c r="MQE132" s="2049"/>
      <c r="MQF132" s="2049"/>
      <c r="MQG132" s="2049"/>
      <c r="MQH132" s="2049"/>
      <c r="MQI132" s="2049"/>
      <c r="MQJ132" s="2049"/>
      <c r="MQK132" s="2049"/>
      <c r="MQL132" s="2049"/>
      <c r="MQM132" s="2049"/>
      <c r="MQN132" s="2049"/>
      <c r="MQO132" s="2049"/>
      <c r="MQP132" s="2049"/>
      <c r="MQQ132" s="2049"/>
      <c r="MQR132" s="2049"/>
      <c r="MQS132" s="2049"/>
      <c r="MQT132" s="2049"/>
      <c r="MQU132" s="2049"/>
      <c r="MQV132" s="2049"/>
      <c r="MQW132" s="2049"/>
      <c r="MQX132" s="2049"/>
      <c r="MQY132" s="2049"/>
      <c r="MQZ132" s="2049"/>
      <c r="MRA132" s="2049"/>
      <c r="MRB132" s="2049"/>
      <c r="MRC132" s="2049"/>
      <c r="MRD132" s="2049"/>
      <c r="MRE132" s="2049"/>
      <c r="MRF132" s="2049"/>
      <c r="MRG132" s="2049"/>
      <c r="MRH132" s="2049"/>
      <c r="MRI132" s="2049"/>
      <c r="MRJ132" s="2049"/>
      <c r="MRK132" s="2049"/>
      <c r="MRL132" s="2049"/>
      <c r="MRM132" s="2049"/>
      <c r="MRN132" s="2049"/>
      <c r="MRO132" s="2049"/>
      <c r="MRP132" s="2049"/>
      <c r="MRQ132" s="2049"/>
      <c r="MRR132" s="2049"/>
      <c r="MRS132" s="2049"/>
      <c r="MRT132" s="2049"/>
      <c r="MRU132" s="2049"/>
      <c r="MRV132" s="2049"/>
      <c r="MRW132" s="2049"/>
      <c r="MRX132" s="2049"/>
      <c r="MRY132" s="2049"/>
      <c r="MRZ132" s="2049"/>
      <c r="MSA132" s="2049"/>
      <c r="MSB132" s="2049"/>
      <c r="MSC132" s="2049"/>
      <c r="MSD132" s="2049"/>
      <c r="MSE132" s="2049"/>
      <c r="MSF132" s="2049"/>
      <c r="MSG132" s="2049"/>
      <c r="MSH132" s="2049"/>
      <c r="MSI132" s="2049"/>
      <c r="MSJ132" s="2049"/>
      <c r="MSK132" s="2049"/>
      <c r="MSL132" s="2049"/>
      <c r="MSM132" s="2049"/>
      <c r="MSN132" s="2049"/>
      <c r="MSO132" s="2049"/>
      <c r="MSP132" s="2049"/>
      <c r="MSQ132" s="2049"/>
      <c r="MSR132" s="2049"/>
      <c r="MSS132" s="2049"/>
      <c r="MST132" s="2049"/>
      <c r="MSU132" s="2049"/>
      <c r="MSV132" s="2049"/>
      <c r="MSW132" s="2049"/>
      <c r="MSX132" s="2049"/>
      <c r="MSY132" s="2049"/>
      <c r="MSZ132" s="2049"/>
      <c r="MTA132" s="2049"/>
      <c r="MTB132" s="2049"/>
      <c r="MTC132" s="2049"/>
      <c r="MTD132" s="2049"/>
      <c r="MTE132" s="2049"/>
      <c r="MTF132" s="2049"/>
      <c r="MTG132" s="2049"/>
      <c r="MTH132" s="2049"/>
      <c r="MTI132" s="2049"/>
      <c r="MTJ132" s="2049"/>
      <c r="MTK132" s="2049"/>
      <c r="MTL132" s="2049"/>
      <c r="MTM132" s="2049"/>
      <c r="MTN132" s="2049"/>
      <c r="MTO132" s="2049"/>
      <c r="MTP132" s="2049"/>
      <c r="MTQ132" s="2049"/>
      <c r="MTR132" s="2049"/>
      <c r="MTS132" s="2049"/>
      <c r="MTT132" s="2049"/>
      <c r="MTU132" s="2049"/>
      <c r="MTV132" s="2049"/>
      <c r="MTW132" s="2049"/>
      <c r="MTX132" s="2049"/>
      <c r="MTY132" s="2049"/>
      <c r="MTZ132" s="2049"/>
      <c r="MUA132" s="2049"/>
      <c r="MUB132" s="2049"/>
      <c r="MUC132" s="2049"/>
      <c r="MUD132" s="2049"/>
      <c r="MUE132" s="2049"/>
      <c r="MUF132" s="2049"/>
      <c r="MUG132" s="2049"/>
      <c r="MUH132" s="2049"/>
      <c r="MUI132" s="2049"/>
      <c r="MUJ132" s="2049"/>
      <c r="MUK132" s="2049"/>
      <c r="MUL132" s="2049"/>
      <c r="MUM132" s="2049"/>
      <c r="MUN132" s="2049"/>
      <c r="MUO132" s="2049"/>
      <c r="MUP132" s="2049"/>
      <c r="MUQ132" s="2049"/>
      <c r="MUR132" s="2049"/>
      <c r="MUS132" s="2049"/>
      <c r="MUT132" s="2049"/>
      <c r="MUU132" s="2049"/>
      <c r="MUV132" s="2049"/>
      <c r="MUW132" s="2049"/>
      <c r="MUX132" s="2049"/>
      <c r="MUY132" s="2049"/>
      <c r="MUZ132" s="2049"/>
      <c r="MVA132" s="2049"/>
      <c r="MVB132" s="2049"/>
      <c r="MVC132" s="2049"/>
      <c r="MVD132" s="2049"/>
      <c r="MVE132" s="2049"/>
      <c r="MVF132" s="2049"/>
      <c r="MVG132" s="2049"/>
      <c r="MVH132" s="2049"/>
      <c r="MVI132" s="2049"/>
      <c r="MVJ132" s="2049"/>
      <c r="MVK132" s="2049"/>
      <c r="MVL132" s="2049"/>
      <c r="MVM132" s="2049"/>
      <c r="MVN132" s="2049"/>
      <c r="MVO132" s="2049"/>
      <c r="MVP132" s="2049"/>
      <c r="MVQ132" s="2049"/>
      <c r="MVR132" s="2049"/>
      <c r="MVS132" s="2049"/>
      <c r="MVT132" s="2049"/>
      <c r="MVU132" s="2049"/>
      <c r="MVV132" s="2049"/>
      <c r="MVW132" s="2049"/>
      <c r="MVX132" s="2049"/>
      <c r="MVY132" s="2049"/>
      <c r="MVZ132" s="2049"/>
      <c r="MWA132" s="2049"/>
      <c r="MWB132" s="2049"/>
      <c r="MWC132" s="2049"/>
      <c r="MWD132" s="2049"/>
      <c r="MWE132" s="2049"/>
      <c r="MWF132" s="2049"/>
      <c r="MWG132" s="2049"/>
      <c r="MWH132" s="2049"/>
      <c r="MWI132" s="2049"/>
      <c r="MWJ132" s="2049"/>
      <c r="MWK132" s="2049"/>
      <c r="MWL132" s="2049"/>
      <c r="MWM132" s="2049"/>
      <c r="MWN132" s="2049"/>
      <c r="MWO132" s="2049"/>
      <c r="MWP132" s="2049"/>
      <c r="MWQ132" s="2049"/>
      <c r="MWR132" s="2049"/>
      <c r="MWS132" s="2049"/>
      <c r="MWT132" s="2049"/>
      <c r="MWU132" s="2049"/>
      <c r="MWV132" s="2049"/>
      <c r="MWW132" s="2049"/>
      <c r="MWX132" s="2049"/>
      <c r="MWY132" s="2049"/>
      <c r="MWZ132" s="2049"/>
      <c r="MXA132" s="2049"/>
      <c r="MXB132" s="2049"/>
      <c r="MXC132" s="2049"/>
      <c r="MXD132" s="2049"/>
      <c r="MXE132" s="2049"/>
      <c r="MXF132" s="2049"/>
      <c r="MXG132" s="2049"/>
      <c r="MXH132" s="2049"/>
      <c r="MXI132" s="2049"/>
      <c r="MXJ132" s="2049"/>
      <c r="MXK132" s="2049"/>
      <c r="MXL132" s="2049"/>
      <c r="MXM132" s="2049"/>
      <c r="MXN132" s="2049"/>
      <c r="MXO132" s="2049"/>
      <c r="MXP132" s="2049"/>
      <c r="MXQ132" s="2049"/>
      <c r="MXR132" s="2049"/>
      <c r="MXS132" s="2049"/>
      <c r="MXT132" s="2049"/>
      <c r="MXU132" s="2049"/>
      <c r="MXV132" s="2049"/>
      <c r="MXW132" s="2049"/>
      <c r="MXX132" s="2049"/>
      <c r="MXY132" s="2049"/>
      <c r="MXZ132" s="2049"/>
      <c r="MYA132" s="2049"/>
      <c r="MYB132" s="2049"/>
      <c r="MYC132" s="2049"/>
      <c r="MYD132" s="2049"/>
      <c r="MYE132" s="2049"/>
      <c r="MYF132" s="2049"/>
      <c r="MYG132" s="2049"/>
      <c r="MYH132" s="2049"/>
      <c r="MYI132" s="2049"/>
      <c r="MYJ132" s="2049"/>
      <c r="MYK132" s="2049"/>
      <c r="MYL132" s="2049"/>
      <c r="MYM132" s="2049"/>
      <c r="MYN132" s="2049"/>
      <c r="MYO132" s="2049"/>
      <c r="MYP132" s="2049"/>
      <c r="MYQ132" s="2049"/>
      <c r="MYR132" s="2049"/>
      <c r="MYS132" s="2049"/>
      <c r="MYT132" s="2049"/>
      <c r="MYU132" s="2049"/>
      <c r="MYV132" s="2049"/>
      <c r="MYW132" s="2049"/>
      <c r="MYX132" s="2049"/>
      <c r="MYY132" s="2049"/>
      <c r="MYZ132" s="2049"/>
      <c r="MZA132" s="2049"/>
      <c r="MZB132" s="2049"/>
      <c r="MZC132" s="2049"/>
      <c r="MZD132" s="2049"/>
      <c r="MZE132" s="2049"/>
      <c r="MZF132" s="2049"/>
      <c r="MZG132" s="2049"/>
      <c r="MZH132" s="2049"/>
      <c r="MZI132" s="2049"/>
      <c r="MZJ132" s="2049"/>
      <c r="MZK132" s="2049"/>
      <c r="MZL132" s="2049"/>
      <c r="MZM132" s="2049"/>
      <c r="MZN132" s="2049"/>
      <c r="MZO132" s="2049"/>
      <c r="MZP132" s="2049"/>
      <c r="MZQ132" s="2049"/>
      <c r="MZR132" s="2049"/>
      <c r="MZS132" s="2049"/>
      <c r="MZT132" s="2049"/>
      <c r="MZU132" s="2049"/>
      <c r="MZV132" s="2049"/>
      <c r="MZW132" s="2049"/>
      <c r="MZX132" s="2049"/>
      <c r="MZY132" s="2049"/>
      <c r="MZZ132" s="2049"/>
      <c r="NAA132" s="2049"/>
      <c r="NAB132" s="2049"/>
      <c r="NAC132" s="2049"/>
      <c r="NAD132" s="2049"/>
      <c r="NAE132" s="2049"/>
      <c r="NAF132" s="2049"/>
      <c r="NAG132" s="2049"/>
      <c r="NAH132" s="2049"/>
      <c r="NAI132" s="2049"/>
      <c r="NAJ132" s="2049"/>
      <c r="NAK132" s="2049"/>
      <c r="NAL132" s="2049"/>
      <c r="NAM132" s="2049"/>
      <c r="NAN132" s="2049"/>
      <c r="NAO132" s="2049"/>
      <c r="NAP132" s="2049"/>
      <c r="NAQ132" s="2049"/>
      <c r="NAR132" s="2049"/>
      <c r="NAS132" s="2049"/>
      <c r="NAT132" s="2049"/>
      <c r="NAU132" s="2049"/>
      <c r="NAV132" s="2049"/>
      <c r="NAW132" s="2049"/>
      <c r="NAX132" s="2049"/>
      <c r="NAY132" s="2049"/>
      <c r="NAZ132" s="2049"/>
      <c r="NBA132" s="2049"/>
      <c r="NBB132" s="2049"/>
      <c r="NBC132" s="2049"/>
      <c r="NBD132" s="2049"/>
      <c r="NBE132" s="2049"/>
      <c r="NBF132" s="2049"/>
      <c r="NBG132" s="2049"/>
      <c r="NBH132" s="2049"/>
      <c r="NBI132" s="2049"/>
      <c r="NBJ132" s="2049"/>
      <c r="NBK132" s="2049"/>
      <c r="NBL132" s="2049"/>
      <c r="NBM132" s="2049"/>
      <c r="NBN132" s="2049"/>
      <c r="NBO132" s="2049"/>
      <c r="NBP132" s="2049"/>
      <c r="NBQ132" s="2049"/>
      <c r="NBR132" s="2049"/>
      <c r="NBS132" s="2049"/>
      <c r="NBT132" s="2049"/>
      <c r="NBU132" s="2049"/>
      <c r="NBV132" s="2049"/>
      <c r="NBW132" s="2049"/>
      <c r="NBX132" s="2049"/>
      <c r="NBY132" s="2049"/>
      <c r="NBZ132" s="2049"/>
      <c r="NCA132" s="2049"/>
      <c r="NCB132" s="2049"/>
      <c r="NCC132" s="2049"/>
      <c r="NCD132" s="2049"/>
      <c r="NCE132" s="2049"/>
      <c r="NCF132" s="2049"/>
      <c r="NCG132" s="2049"/>
      <c r="NCH132" s="2049"/>
      <c r="NCI132" s="2049"/>
      <c r="NCJ132" s="2049"/>
      <c r="NCK132" s="2049"/>
      <c r="NCL132" s="2049"/>
      <c r="NCM132" s="2049"/>
      <c r="NCN132" s="2049"/>
      <c r="NCO132" s="2049"/>
      <c r="NCP132" s="2049"/>
      <c r="NCQ132" s="2049"/>
      <c r="NCR132" s="2049"/>
      <c r="NCS132" s="2049"/>
      <c r="NCT132" s="2049"/>
      <c r="NCU132" s="2049"/>
      <c r="NCV132" s="2049"/>
      <c r="NCW132" s="2049"/>
      <c r="NCX132" s="2049"/>
      <c r="NCY132" s="2049"/>
      <c r="NCZ132" s="2049"/>
      <c r="NDA132" s="2049"/>
      <c r="NDB132" s="2049"/>
      <c r="NDC132" s="2049"/>
      <c r="NDD132" s="2049"/>
      <c r="NDE132" s="2049"/>
      <c r="NDF132" s="2049"/>
      <c r="NDG132" s="2049"/>
      <c r="NDH132" s="2049"/>
      <c r="NDI132" s="2049"/>
      <c r="NDJ132" s="2049"/>
      <c r="NDK132" s="2049"/>
      <c r="NDL132" s="2049"/>
      <c r="NDM132" s="2049"/>
      <c r="NDN132" s="2049"/>
      <c r="NDO132" s="2049"/>
      <c r="NDP132" s="2049"/>
      <c r="NDQ132" s="2049"/>
      <c r="NDR132" s="2049"/>
      <c r="NDS132" s="2049"/>
      <c r="NDT132" s="2049"/>
      <c r="NDU132" s="2049"/>
      <c r="NDV132" s="2049"/>
      <c r="NDW132" s="2049"/>
      <c r="NDX132" s="2049"/>
      <c r="NDY132" s="2049"/>
      <c r="NDZ132" s="2049"/>
      <c r="NEA132" s="2049"/>
      <c r="NEB132" s="2049"/>
      <c r="NEC132" s="2049"/>
      <c r="NED132" s="2049"/>
      <c r="NEE132" s="2049"/>
      <c r="NEF132" s="2049"/>
      <c r="NEG132" s="2049"/>
      <c r="NEH132" s="2049"/>
      <c r="NEI132" s="2049"/>
      <c r="NEJ132" s="2049"/>
      <c r="NEK132" s="2049"/>
      <c r="NEL132" s="2049"/>
      <c r="NEM132" s="2049"/>
      <c r="NEN132" s="2049"/>
      <c r="NEO132" s="2049"/>
      <c r="NEP132" s="2049"/>
      <c r="NEQ132" s="2049"/>
      <c r="NER132" s="2049"/>
      <c r="NES132" s="2049"/>
      <c r="NET132" s="2049"/>
      <c r="NEU132" s="2049"/>
      <c r="NEV132" s="2049"/>
      <c r="NEW132" s="2049"/>
      <c r="NEX132" s="2049"/>
      <c r="NEY132" s="2049"/>
      <c r="NEZ132" s="2049"/>
      <c r="NFA132" s="2049"/>
      <c r="NFB132" s="2049"/>
      <c r="NFC132" s="2049"/>
      <c r="NFD132" s="2049"/>
      <c r="NFE132" s="2049"/>
      <c r="NFF132" s="2049"/>
      <c r="NFG132" s="2049"/>
      <c r="NFH132" s="2049"/>
      <c r="NFI132" s="2049"/>
      <c r="NFJ132" s="2049"/>
      <c r="NFK132" s="2049"/>
      <c r="NFL132" s="2049"/>
      <c r="NFM132" s="2049"/>
      <c r="NFN132" s="2049"/>
      <c r="NFO132" s="2049"/>
      <c r="NFP132" s="2049"/>
      <c r="NFQ132" s="2049"/>
      <c r="NFR132" s="2049"/>
      <c r="NFS132" s="2049"/>
      <c r="NFT132" s="2049"/>
      <c r="NFU132" s="2049"/>
      <c r="NFV132" s="2049"/>
      <c r="NFW132" s="2049"/>
      <c r="NFX132" s="2049"/>
      <c r="NFY132" s="2049"/>
      <c r="NFZ132" s="2049"/>
      <c r="NGA132" s="2049"/>
      <c r="NGB132" s="2049"/>
      <c r="NGC132" s="2049"/>
      <c r="NGD132" s="2049"/>
      <c r="NGE132" s="2049"/>
      <c r="NGF132" s="2049"/>
      <c r="NGG132" s="2049"/>
      <c r="NGH132" s="2049"/>
      <c r="NGI132" s="2049"/>
      <c r="NGJ132" s="2049"/>
      <c r="NGK132" s="2049"/>
      <c r="NGL132" s="2049"/>
      <c r="NGM132" s="2049"/>
      <c r="NGN132" s="2049"/>
      <c r="NGO132" s="2049"/>
      <c r="NGP132" s="2049"/>
      <c r="NGQ132" s="2049"/>
      <c r="NGR132" s="2049"/>
      <c r="NGS132" s="2049"/>
      <c r="NGT132" s="2049"/>
      <c r="NGU132" s="2049"/>
      <c r="NGV132" s="2049"/>
      <c r="NGW132" s="2049"/>
      <c r="NGX132" s="2049"/>
      <c r="NGY132" s="2049"/>
      <c r="NGZ132" s="2049"/>
      <c r="NHA132" s="2049"/>
      <c r="NHB132" s="2049"/>
      <c r="NHC132" s="2049"/>
      <c r="NHD132" s="2049"/>
      <c r="NHE132" s="2049"/>
      <c r="NHF132" s="2049"/>
      <c r="NHG132" s="2049"/>
      <c r="NHH132" s="2049"/>
      <c r="NHI132" s="2049"/>
      <c r="NHJ132" s="2049"/>
      <c r="NHK132" s="2049"/>
      <c r="NHL132" s="2049"/>
      <c r="NHM132" s="2049"/>
      <c r="NHN132" s="2049"/>
      <c r="NHO132" s="2049"/>
      <c r="NHP132" s="2049"/>
      <c r="NHQ132" s="2049"/>
      <c r="NHR132" s="2049"/>
      <c r="NHS132" s="2049"/>
      <c r="NHT132" s="2049"/>
      <c r="NHU132" s="2049"/>
      <c r="NHV132" s="2049"/>
      <c r="NHW132" s="2049"/>
      <c r="NHX132" s="2049"/>
      <c r="NHY132" s="2049"/>
      <c r="NHZ132" s="2049"/>
      <c r="NIA132" s="2049"/>
      <c r="NIB132" s="2049"/>
      <c r="NIC132" s="2049"/>
      <c r="NID132" s="2049"/>
      <c r="NIE132" s="2049"/>
      <c r="NIF132" s="2049"/>
      <c r="NIG132" s="2049"/>
      <c r="NIH132" s="2049"/>
      <c r="NII132" s="2049"/>
      <c r="NIJ132" s="2049"/>
      <c r="NIK132" s="2049"/>
      <c r="NIL132" s="2049"/>
      <c r="NIM132" s="2049"/>
      <c r="NIN132" s="2049"/>
      <c r="NIO132" s="2049"/>
      <c r="NIP132" s="2049"/>
      <c r="NIQ132" s="2049"/>
      <c r="NIR132" s="2049"/>
      <c r="NIS132" s="2049"/>
      <c r="NIT132" s="2049"/>
      <c r="NIU132" s="2049"/>
      <c r="NIV132" s="2049"/>
      <c r="NIW132" s="2049"/>
      <c r="NIX132" s="2049"/>
      <c r="NIY132" s="2049"/>
      <c r="NIZ132" s="2049"/>
      <c r="NJA132" s="2049"/>
      <c r="NJB132" s="2049"/>
      <c r="NJC132" s="2049"/>
      <c r="NJD132" s="2049"/>
      <c r="NJE132" s="2049"/>
      <c r="NJF132" s="2049"/>
      <c r="NJG132" s="2049"/>
      <c r="NJH132" s="2049"/>
      <c r="NJI132" s="2049"/>
      <c r="NJJ132" s="2049"/>
      <c r="NJK132" s="2049"/>
      <c r="NJL132" s="2049"/>
      <c r="NJM132" s="2049"/>
      <c r="NJN132" s="2049"/>
      <c r="NJO132" s="2049"/>
      <c r="NJP132" s="2049"/>
      <c r="NJQ132" s="2049"/>
      <c r="NJR132" s="2049"/>
      <c r="NJS132" s="2049"/>
      <c r="NJT132" s="2049"/>
      <c r="NJU132" s="2049"/>
      <c r="NJV132" s="2049"/>
      <c r="NJW132" s="2049"/>
      <c r="NJX132" s="2049"/>
      <c r="NJY132" s="2049"/>
      <c r="NJZ132" s="2049"/>
      <c r="NKA132" s="2049"/>
      <c r="NKB132" s="2049"/>
      <c r="NKC132" s="2049"/>
      <c r="NKD132" s="2049"/>
      <c r="NKE132" s="2049"/>
      <c r="NKF132" s="2049"/>
      <c r="NKG132" s="2049"/>
      <c r="NKH132" s="2049"/>
      <c r="NKI132" s="2049"/>
      <c r="NKJ132" s="2049"/>
      <c r="NKK132" s="2049"/>
      <c r="NKL132" s="2049"/>
      <c r="NKM132" s="2049"/>
      <c r="NKN132" s="2049"/>
      <c r="NKO132" s="2049"/>
      <c r="NKP132" s="2049"/>
      <c r="NKQ132" s="2049"/>
      <c r="NKR132" s="2049"/>
      <c r="NKS132" s="2049"/>
      <c r="NKT132" s="2049"/>
      <c r="NKU132" s="2049"/>
      <c r="NKV132" s="2049"/>
      <c r="NKW132" s="2049"/>
      <c r="NKX132" s="2049"/>
      <c r="NKY132" s="2049"/>
      <c r="NKZ132" s="2049"/>
      <c r="NLA132" s="2049"/>
      <c r="NLB132" s="2049"/>
      <c r="NLC132" s="2049"/>
      <c r="NLD132" s="2049"/>
      <c r="NLE132" s="2049"/>
      <c r="NLF132" s="2049"/>
      <c r="NLG132" s="2049"/>
      <c r="NLH132" s="2049"/>
      <c r="NLI132" s="2049"/>
      <c r="NLJ132" s="2049"/>
      <c r="NLK132" s="2049"/>
      <c r="NLL132" s="2049"/>
      <c r="NLM132" s="2049"/>
      <c r="NLN132" s="2049"/>
      <c r="NLO132" s="2049"/>
      <c r="NLP132" s="2049"/>
      <c r="NLQ132" s="2049"/>
      <c r="NLR132" s="2049"/>
      <c r="NLS132" s="2049"/>
      <c r="NLT132" s="2049"/>
      <c r="NLU132" s="2049"/>
      <c r="NLV132" s="2049"/>
      <c r="NLW132" s="2049"/>
      <c r="NLX132" s="2049"/>
      <c r="NLY132" s="2049"/>
      <c r="NLZ132" s="2049"/>
      <c r="NMA132" s="2049"/>
      <c r="NMB132" s="2049"/>
      <c r="NMC132" s="2049"/>
      <c r="NMD132" s="2049"/>
      <c r="NME132" s="2049"/>
      <c r="NMF132" s="2049"/>
      <c r="NMG132" s="2049"/>
      <c r="NMH132" s="2049"/>
      <c r="NMI132" s="2049"/>
      <c r="NMJ132" s="2049"/>
      <c r="NMK132" s="2049"/>
      <c r="NML132" s="2049"/>
      <c r="NMM132" s="2049"/>
      <c r="NMN132" s="2049"/>
      <c r="NMO132" s="2049"/>
      <c r="NMP132" s="2049"/>
      <c r="NMQ132" s="2049"/>
      <c r="NMR132" s="2049"/>
      <c r="NMS132" s="2049"/>
      <c r="NMT132" s="2049"/>
      <c r="NMU132" s="2049"/>
      <c r="NMV132" s="2049"/>
      <c r="NMW132" s="2049"/>
      <c r="NMX132" s="2049"/>
      <c r="NMY132" s="2049"/>
      <c r="NMZ132" s="2049"/>
      <c r="NNA132" s="2049"/>
      <c r="NNB132" s="2049"/>
      <c r="NNC132" s="2049"/>
      <c r="NND132" s="2049"/>
      <c r="NNE132" s="2049"/>
      <c r="NNF132" s="2049"/>
      <c r="NNG132" s="2049"/>
      <c r="NNH132" s="2049"/>
      <c r="NNI132" s="2049"/>
      <c r="NNJ132" s="2049"/>
      <c r="NNK132" s="2049"/>
      <c r="NNL132" s="2049"/>
      <c r="NNM132" s="2049"/>
      <c r="NNN132" s="2049"/>
      <c r="NNO132" s="2049"/>
      <c r="NNP132" s="2049"/>
      <c r="NNQ132" s="2049"/>
      <c r="NNR132" s="2049"/>
      <c r="NNS132" s="2049"/>
      <c r="NNT132" s="2049"/>
      <c r="NNU132" s="2049"/>
      <c r="NNV132" s="2049"/>
      <c r="NNW132" s="2049"/>
      <c r="NNX132" s="2049"/>
      <c r="NNY132" s="2049"/>
      <c r="NNZ132" s="2049"/>
      <c r="NOA132" s="2049"/>
      <c r="NOB132" s="2049"/>
      <c r="NOC132" s="2049"/>
      <c r="NOD132" s="2049"/>
      <c r="NOE132" s="2049"/>
      <c r="NOF132" s="2049"/>
      <c r="NOG132" s="2049"/>
      <c r="NOH132" s="2049"/>
      <c r="NOI132" s="2049"/>
      <c r="NOJ132" s="2049"/>
      <c r="NOK132" s="2049"/>
      <c r="NOL132" s="2049"/>
      <c r="NOM132" s="2049"/>
      <c r="NON132" s="2049"/>
      <c r="NOO132" s="2049"/>
      <c r="NOP132" s="2049"/>
      <c r="NOQ132" s="2049"/>
      <c r="NOR132" s="2049"/>
      <c r="NOS132" s="2049"/>
      <c r="NOT132" s="2049"/>
      <c r="NOU132" s="2049"/>
      <c r="NOV132" s="2049"/>
      <c r="NOW132" s="2049"/>
      <c r="NOX132" s="2049"/>
      <c r="NOY132" s="2049"/>
      <c r="NOZ132" s="2049"/>
      <c r="NPA132" s="2049"/>
      <c r="NPB132" s="2049"/>
      <c r="NPC132" s="2049"/>
      <c r="NPD132" s="2049"/>
      <c r="NPE132" s="2049"/>
      <c r="NPF132" s="2049"/>
      <c r="NPG132" s="2049"/>
      <c r="NPH132" s="2049"/>
      <c r="NPI132" s="2049"/>
      <c r="NPJ132" s="2049"/>
      <c r="NPK132" s="2049"/>
      <c r="NPL132" s="2049"/>
      <c r="NPM132" s="2049"/>
      <c r="NPN132" s="2049"/>
      <c r="NPO132" s="2049"/>
      <c r="NPP132" s="2049"/>
      <c r="NPQ132" s="2049"/>
      <c r="NPR132" s="2049"/>
      <c r="NPS132" s="2049"/>
      <c r="NPT132" s="2049"/>
      <c r="NPU132" s="2049"/>
      <c r="NPV132" s="2049"/>
      <c r="NPW132" s="2049"/>
      <c r="NPX132" s="2049"/>
      <c r="NPY132" s="2049"/>
      <c r="NPZ132" s="2049"/>
      <c r="NQA132" s="2049"/>
      <c r="NQB132" s="2049"/>
      <c r="NQC132" s="2049"/>
      <c r="NQD132" s="2049"/>
      <c r="NQE132" s="2049"/>
      <c r="NQF132" s="2049"/>
      <c r="NQG132" s="2049"/>
      <c r="NQH132" s="2049"/>
      <c r="NQI132" s="2049"/>
      <c r="NQJ132" s="2049"/>
      <c r="NQK132" s="2049"/>
      <c r="NQL132" s="2049"/>
      <c r="NQM132" s="2049"/>
      <c r="NQN132" s="2049"/>
      <c r="NQO132" s="2049"/>
      <c r="NQP132" s="2049"/>
      <c r="NQQ132" s="2049"/>
      <c r="NQR132" s="2049"/>
      <c r="NQS132" s="2049"/>
      <c r="NQT132" s="2049"/>
      <c r="NQU132" s="2049"/>
      <c r="NQV132" s="2049"/>
      <c r="NQW132" s="2049"/>
      <c r="NQX132" s="2049"/>
      <c r="NQY132" s="2049"/>
      <c r="NQZ132" s="2049"/>
      <c r="NRA132" s="2049"/>
      <c r="NRB132" s="2049"/>
      <c r="NRC132" s="2049"/>
      <c r="NRD132" s="2049"/>
      <c r="NRE132" s="2049"/>
      <c r="NRF132" s="2049"/>
      <c r="NRG132" s="2049"/>
      <c r="NRH132" s="2049"/>
      <c r="NRI132" s="2049"/>
      <c r="NRJ132" s="2049"/>
      <c r="NRK132" s="2049"/>
      <c r="NRL132" s="2049"/>
      <c r="NRM132" s="2049"/>
      <c r="NRN132" s="2049"/>
      <c r="NRO132" s="2049"/>
      <c r="NRP132" s="2049"/>
      <c r="NRQ132" s="2049"/>
      <c r="NRR132" s="2049"/>
      <c r="NRS132" s="2049"/>
      <c r="NRT132" s="2049"/>
      <c r="NRU132" s="2049"/>
      <c r="NRV132" s="2049"/>
      <c r="NRW132" s="2049"/>
      <c r="NRX132" s="2049"/>
      <c r="NRY132" s="2049"/>
      <c r="NRZ132" s="2049"/>
      <c r="NSA132" s="2049"/>
      <c r="NSB132" s="2049"/>
      <c r="NSC132" s="2049"/>
      <c r="NSD132" s="2049"/>
      <c r="NSE132" s="2049"/>
      <c r="NSF132" s="2049"/>
      <c r="NSG132" s="2049"/>
      <c r="NSH132" s="2049"/>
      <c r="NSI132" s="2049"/>
      <c r="NSJ132" s="2049"/>
      <c r="NSK132" s="2049"/>
      <c r="NSL132" s="2049"/>
      <c r="NSM132" s="2049"/>
      <c r="NSN132" s="2049"/>
      <c r="NSO132" s="2049"/>
      <c r="NSP132" s="2049"/>
      <c r="NSQ132" s="2049"/>
      <c r="NSR132" s="2049"/>
      <c r="NSS132" s="2049"/>
      <c r="NST132" s="2049"/>
      <c r="NSU132" s="2049"/>
      <c r="NSV132" s="2049"/>
      <c r="NSW132" s="2049"/>
      <c r="NSX132" s="2049"/>
      <c r="NSY132" s="2049"/>
      <c r="NSZ132" s="2049"/>
      <c r="NTA132" s="2049"/>
      <c r="NTB132" s="2049"/>
      <c r="NTC132" s="2049"/>
      <c r="NTD132" s="2049"/>
      <c r="NTE132" s="2049"/>
      <c r="NTF132" s="2049"/>
      <c r="NTG132" s="2049"/>
      <c r="NTH132" s="2049"/>
      <c r="NTI132" s="2049"/>
      <c r="NTJ132" s="2049"/>
      <c r="NTK132" s="2049"/>
      <c r="NTL132" s="2049"/>
      <c r="NTM132" s="2049"/>
      <c r="NTN132" s="2049"/>
      <c r="NTO132" s="2049"/>
      <c r="NTP132" s="2049"/>
      <c r="NTQ132" s="2049"/>
      <c r="NTR132" s="2049"/>
      <c r="NTS132" s="2049"/>
      <c r="NTT132" s="2049"/>
      <c r="NTU132" s="2049"/>
      <c r="NTV132" s="2049"/>
      <c r="NTW132" s="2049"/>
      <c r="NTX132" s="2049"/>
      <c r="NTY132" s="2049"/>
      <c r="NTZ132" s="2049"/>
      <c r="NUA132" s="2049"/>
      <c r="NUB132" s="2049"/>
      <c r="NUC132" s="2049"/>
      <c r="NUD132" s="2049"/>
      <c r="NUE132" s="2049"/>
      <c r="NUF132" s="2049"/>
      <c r="NUG132" s="2049"/>
      <c r="NUH132" s="2049"/>
      <c r="NUI132" s="2049"/>
      <c r="NUJ132" s="2049"/>
      <c r="NUK132" s="2049"/>
      <c r="NUL132" s="2049"/>
      <c r="NUM132" s="2049"/>
      <c r="NUN132" s="2049"/>
      <c r="NUO132" s="2049"/>
      <c r="NUP132" s="2049"/>
      <c r="NUQ132" s="2049"/>
      <c r="NUR132" s="2049"/>
      <c r="NUS132" s="2049"/>
      <c r="NUT132" s="2049"/>
      <c r="NUU132" s="2049"/>
      <c r="NUV132" s="2049"/>
      <c r="NUW132" s="2049"/>
      <c r="NUX132" s="2049"/>
      <c r="NUY132" s="2049"/>
      <c r="NUZ132" s="2049"/>
      <c r="NVA132" s="2049"/>
      <c r="NVB132" s="2049"/>
      <c r="NVC132" s="2049"/>
      <c r="NVD132" s="2049"/>
      <c r="NVE132" s="2049"/>
      <c r="NVF132" s="2049"/>
      <c r="NVG132" s="2049"/>
      <c r="NVH132" s="2049"/>
      <c r="NVI132" s="2049"/>
      <c r="NVJ132" s="2049"/>
      <c r="NVK132" s="2049"/>
      <c r="NVL132" s="2049"/>
      <c r="NVM132" s="2049"/>
      <c r="NVN132" s="2049"/>
      <c r="NVO132" s="2049"/>
      <c r="NVP132" s="2049"/>
      <c r="NVQ132" s="2049"/>
      <c r="NVR132" s="2049"/>
      <c r="NVS132" s="2049"/>
      <c r="NVT132" s="2049"/>
      <c r="NVU132" s="2049"/>
      <c r="NVV132" s="2049"/>
      <c r="NVW132" s="2049"/>
      <c r="NVX132" s="2049"/>
      <c r="NVY132" s="2049"/>
      <c r="NVZ132" s="2049"/>
      <c r="NWA132" s="2049"/>
      <c r="NWB132" s="2049"/>
      <c r="NWC132" s="2049"/>
      <c r="NWD132" s="2049"/>
      <c r="NWE132" s="2049"/>
      <c r="NWF132" s="2049"/>
      <c r="NWG132" s="2049"/>
      <c r="NWH132" s="2049"/>
      <c r="NWI132" s="2049"/>
      <c r="NWJ132" s="2049"/>
      <c r="NWK132" s="2049"/>
      <c r="NWL132" s="2049"/>
      <c r="NWM132" s="2049"/>
      <c r="NWN132" s="2049"/>
      <c r="NWO132" s="2049"/>
      <c r="NWP132" s="2049"/>
      <c r="NWQ132" s="2049"/>
      <c r="NWR132" s="2049"/>
      <c r="NWS132" s="2049"/>
      <c r="NWT132" s="2049"/>
      <c r="NWU132" s="2049"/>
      <c r="NWV132" s="2049"/>
      <c r="NWW132" s="2049"/>
      <c r="NWX132" s="2049"/>
      <c r="NWY132" s="2049"/>
      <c r="NWZ132" s="2049"/>
      <c r="NXA132" s="2049"/>
      <c r="NXB132" s="2049"/>
      <c r="NXC132" s="2049"/>
      <c r="NXD132" s="2049"/>
      <c r="NXE132" s="2049"/>
      <c r="NXF132" s="2049"/>
      <c r="NXG132" s="2049"/>
      <c r="NXH132" s="2049"/>
      <c r="NXI132" s="2049"/>
      <c r="NXJ132" s="2049"/>
      <c r="NXK132" s="2049"/>
      <c r="NXL132" s="2049"/>
      <c r="NXM132" s="2049"/>
      <c r="NXN132" s="2049"/>
      <c r="NXO132" s="2049"/>
      <c r="NXP132" s="2049"/>
      <c r="NXQ132" s="2049"/>
      <c r="NXR132" s="2049"/>
      <c r="NXS132" s="2049"/>
      <c r="NXT132" s="2049"/>
      <c r="NXU132" s="2049"/>
      <c r="NXV132" s="2049"/>
      <c r="NXW132" s="2049"/>
      <c r="NXX132" s="2049"/>
      <c r="NXY132" s="2049"/>
      <c r="NXZ132" s="2049"/>
      <c r="NYA132" s="2049"/>
      <c r="NYB132" s="2049"/>
      <c r="NYC132" s="2049"/>
      <c r="NYD132" s="2049"/>
      <c r="NYE132" s="2049"/>
      <c r="NYF132" s="2049"/>
      <c r="NYG132" s="2049"/>
      <c r="NYH132" s="2049"/>
      <c r="NYI132" s="2049"/>
      <c r="NYJ132" s="2049"/>
      <c r="NYK132" s="2049"/>
      <c r="NYL132" s="2049"/>
      <c r="NYM132" s="2049"/>
      <c r="NYN132" s="2049"/>
      <c r="NYO132" s="2049"/>
      <c r="NYP132" s="2049"/>
      <c r="NYQ132" s="2049"/>
      <c r="NYR132" s="2049"/>
      <c r="NYS132" s="2049"/>
      <c r="NYT132" s="2049"/>
      <c r="NYU132" s="2049"/>
      <c r="NYV132" s="2049"/>
      <c r="NYW132" s="2049"/>
      <c r="NYX132" s="2049"/>
      <c r="NYY132" s="2049"/>
      <c r="NYZ132" s="2049"/>
      <c r="NZA132" s="2049"/>
      <c r="NZB132" s="2049"/>
      <c r="NZC132" s="2049"/>
      <c r="NZD132" s="2049"/>
      <c r="NZE132" s="2049"/>
      <c r="NZF132" s="2049"/>
      <c r="NZG132" s="2049"/>
      <c r="NZH132" s="2049"/>
      <c r="NZI132" s="2049"/>
      <c r="NZJ132" s="2049"/>
      <c r="NZK132" s="2049"/>
      <c r="NZL132" s="2049"/>
      <c r="NZM132" s="2049"/>
      <c r="NZN132" s="2049"/>
      <c r="NZO132" s="2049"/>
      <c r="NZP132" s="2049"/>
      <c r="NZQ132" s="2049"/>
      <c r="NZR132" s="2049"/>
      <c r="NZS132" s="2049"/>
      <c r="NZT132" s="2049"/>
      <c r="NZU132" s="2049"/>
      <c r="NZV132" s="2049"/>
      <c r="NZW132" s="2049"/>
      <c r="NZX132" s="2049"/>
      <c r="NZY132" s="2049"/>
      <c r="NZZ132" s="2049"/>
      <c r="OAA132" s="2049"/>
      <c r="OAB132" s="2049"/>
      <c r="OAC132" s="2049"/>
      <c r="OAD132" s="2049"/>
      <c r="OAE132" s="2049"/>
      <c r="OAF132" s="2049"/>
      <c r="OAG132" s="2049"/>
      <c r="OAH132" s="2049"/>
      <c r="OAI132" s="2049"/>
      <c r="OAJ132" s="2049"/>
      <c r="OAK132" s="2049"/>
      <c r="OAL132" s="2049"/>
      <c r="OAM132" s="2049"/>
      <c r="OAN132" s="2049"/>
      <c r="OAO132" s="2049"/>
      <c r="OAP132" s="2049"/>
      <c r="OAQ132" s="2049"/>
      <c r="OAR132" s="2049"/>
      <c r="OAS132" s="2049"/>
      <c r="OAT132" s="2049"/>
      <c r="OAU132" s="2049"/>
      <c r="OAV132" s="2049"/>
      <c r="OAW132" s="2049"/>
      <c r="OAX132" s="2049"/>
      <c r="OAY132" s="2049"/>
      <c r="OAZ132" s="2049"/>
      <c r="OBA132" s="2049"/>
      <c r="OBB132" s="2049"/>
      <c r="OBC132" s="2049"/>
      <c r="OBD132" s="2049"/>
      <c r="OBE132" s="2049"/>
      <c r="OBF132" s="2049"/>
      <c r="OBG132" s="2049"/>
      <c r="OBH132" s="2049"/>
      <c r="OBI132" s="2049"/>
      <c r="OBJ132" s="2049"/>
      <c r="OBK132" s="2049"/>
      <c r="OBL132" s="2049"/>
      <c r="OBM132" s="2049"/>
      <c r="OBN132" s="2049"/>
      <c r="OBO132" s="2049"/>
      <c r="OBP132" s="2049"/>
      <c r="OBQ132" s="2049"/>
      <c r="OBR132" s="2049"/>
      <c r="OBS132" s="2049"/>
      <c r="OBT132" s="2049"/>
      <c r="OBU132" s="2049"/>
      <c r="OBV132" s="2049"/>
      <c r="OBW132" s="2049"/>
      <c r="OBX132" s="2049"/>
      <c r="OBY132" s="2049"/>
      <c r="OBZ132" s="2049"/>
      <c r="OCA132" s="2049"/>
      <c r="OCB132" s="2049"/>
      <c r="OCC132" s="2049"/>
      <c r="OCD132" s="2049"/>
      <c r="OCE132" s="2049"/>
      <c r="OCF132" s="2049"/>
      <c r="OCG132" s="2049"/>
      <c r="OCH132" s="2049"/>
      <c r="OCI132" s="2049"/>
      <c r="OCJ132" s="2049"/>
      <c r="OCK132" s="2049"/>
      <c r="OCL132" s="2049"/>
      <c r="OCM132" s="2049"/>
      <c r="OCN132" s="2049"/>
      <c r="OCO132" s="2049"/>
      <c r="OCP132" s="2049"/>
      <c r="OCQ132" s="2049"/>
      <c r="OCR132" s="2049"/>
      <c r="OCS132" s="2049"/>
      <c r="OCT132" s="2049"/>
      <c r="OCU132" s="2049"/>
      <c r="OCV132" s="2049"/>
      <c r="OCW132" s="2049"/>
      <c r="OCX132" s="2049"/>
      <c r="OCY132" s="2049"/>
      <c r="OCZ132" s="2049"/>
      <c r="ODA132" s="2049"/>
      <c r="ODB132" s="2049"/>
      <c r="ODC132" s="2049"/>
      <c r="ODD132" s="2049"/>
      <c r="ODE132" s="2049"/>
      <c r="ODF132" s="2049"/>
      <c r="ODG132" s="2049"/>
      <c r="ODH132" s="2049"/>
      <c r="ODI132" s="2049"/>
      <c r="ODJ132" s="2049"/>
      <c r="ODK132" s="2049"/>
      <c r="ODL132" s="2049"/>
      <c r="ODM132" s="2049"/>
      <c r="ODN132" s="2049"/>
      <c r="ODO132" s="2049"/>
      <c r="ODP132" s="2049"/>
      <c r="ODQ132" s="2049"/>
      <c r="ODR132" s="2049"/>
      <c r="ODS132" s="2049"/>
      <c r="ODT132" s="2049"/>
      <c r="ODU132" s="2049"/>
      <c r="ODV132" s="2049"/>
      <c r="ODW132" s="2049"/>
      <c r="ODX132" s="2049"/>
      <c r="ODY132" s="2049"/>
      <c r="ODZ132" s="2049"/>
      <c r="OEA132" s="2049"/>
      <c r="OEB132" s="2049"/>
      <c r="OEC132" s="2049"/>
      <c r="OED132" s="2049"/>
      <c r="OEE132" s="2049"/>
      <c r="OEF132" s="2049"/>
      <c r="OEG132" s="2049"/>
      <c r="OEH132" s="2049"/>
      <c r="OEI132" s="2049"/>
      <c r="OEJ132" s="2049"/>
      <c r="OEK132" s="2049"/>
      <c r="OEL132" s="2049"/>
      <c r="OEM132" s="2049"/>
      <c r="OEN132" s="2049"/>
      <c r="OEO132" s="2049"/>
      <c r="OEP132" s="2049"/>
      <c r="OEQ132" s="2049"/>
      <c r="OER132" s="2049"/>
      <c r="OES132" s="2049"/>
      <c r="OET132" s="2049"/>
      <c r="OEU132" s="2049"/>
      <c r="OEV132" s="2049"/>
      <c r="OEW132" s="2049"/>
      <c r="OEX132" s="2049"/>
      <c r="OEY132" s="2049"/>
      <c r="OEZ132" s="2049"/>
      <c r="OFA132" s="2049"/>
      <c r="OFB132" s="2049"/>
      <c r="OFC132" s="2049"/>
      <c r="OFD132" s="2049"/>
      <c r="OFE132" s="2049"/>
      <c r="OFF132" s="2049"/>
      <c r="OFG132" s="2049"/>
      <c r="OFH132" s="2049"/>
      <c r="OFI132" s="2049"/>
      <c r="OFJ132" s="2049"/>
      <c r="OFK132" s="2049"/>
      <c r="OFL132" s="2049"/>
      <c r="OFM132" s="2049"/>
      <c r="OFN132" s="2049"/>
      <c r="OFO132" s="2049"/>
      <c r="OFP132" s="2049"/>
      <c r="OFQ132" s="2049"/>
      <c r="OFR132" s="2049"/>
      <c r="OFS132" s="2049"/>
      <c r="OFT132" s="2049"/>
      <c r="OFU132" s="2049"/>
      <c r="OFV132" s="2049"/>
      <c r="OFW132" s="2049"/>
      <c r="OFX132" s="2049"/>
      <c r="OFY132" s="2049"/>
      <c r="OFZ132" s="2049"/>
      <c r="OGA132" s="2049"/>
      <c r="OGB132" s="2049"/>
      <c r="OGC132" s="2049"/>
      <c r="OGD132" s="2049"/>
      <c r="OGE132" s="2049"/>
      <c r="OGF132" s="2049"/>
      <c r="OGG132" s="2049"/>
      <c r="OGH132" s="2049"/>
      <c r="OGI132" s="2049"/>
      <c r="OGJ132" s="2049"/>
      <c r="OGK132" s="2049"/>
      <c r="OGL132" s="2049"/>
      <c r="OGM132" s="2049"/>
      <c r="OGN132" s="2049"/>
      <c r="OGO132" s="2049"/>
      <c r="OGP132" s="2049"/>
      <c r="OGQ132" s="2049"/>
      <c r="OGR132" s="2049"/>
      <c r="OGS132" s="2049"/>
      <c r="OGT132" s="2049"/>
      <c r="OGU132" s="2049"/>
      <c r="OGV132" s="2049"/>
      <c r="OGW132" s="2049"/>
      <c r="OGX132" s="2049"/>
      <c r="OGY132" s="2049"/>
      <c r="OGZ132" s="2049"/>
      <c r="OHA132" s="2049"/>
      <c r="OHB132" s="2049"/>
      <c r="OHC132" s="2049"/>
      <c r="OHD132" s="2049"/>
      <c r="OHE132" s="2049"/>
      <c r="OHF132" s="2049"/>
      <c r="OHG132" s="2049"/>
      <c r="OHH132" s="2049"/>
      <c r="OHI132" s="2049"/>
      <c r="OHJ132" s="2049"/>
      <c r="OHK132" s="2049"/>
      <c r="OHL132" s="2049"/>
      <c r="OHM132" s="2049"/>
      <c r="OHN132" s="2049"/>
      <c r="OHO132" s="2049"/>
      <c r="OHP132" s="2049"/>
      <c r="OHQ132" s="2049"/>
      <c r="OHR132" s="2049"/>
      <c r="OHS132" s="2049"/>
      <c r="OHT132" s="2049"/>
      <c r="OHU132" s="2049"/>
      <c r="OHV132" s="2049"/>
      <c r="OHW132" s="2049"/>
      <c r="OHX132" s="2049"/>
      <c r="OHY132" s="2049"/>
      <c r="OHZ132" s="2049"/>
      <c r="OIA132" s="2049"/>
      <c r="OIB132" s="2049"/>
      <c r="OIC132" s="2049"/>
      <c r="OID132" s="2049"/>
      <c r="OIE132" s="2049"/>
      <c r="OIF132" s="2049"/>
      <c r="OIG132" s="2049"/>
      <c r="OIH132" s="2049"/>
      <c r="OII132" s="2049"/>
      <c r="OIJ132" s="2049"/>
      <c r="OIK132" s="2049"/>
      <c r="OIL132" s="2049"/>
      <c r="OIM132" s="2049"/>
      <c r="OIN132" s="2049"/>
      <c r="OIO132" s="2049"/>
      <c r="OIP132" s="2049"/>
      <c r="OIQ132" s="2049"/>
      <c r="OIR132" s="2049"/>
      <c r="OIS132" s="2049"/>
      <c r="OIT132" s="2049"/>
      <c r="OIU132" s="2049"/>
      <c r="OIV132" s="2049"/>
      <c r="OIW132" s="2049"/>
      <c r="OIX132" s="2049"/>
      <c r="OIY132" s="2049"/>
      <c r="OIZ132" s="2049"/>
      <c r="OJA132" s="2049"/>
      <c r="OJB132" s="2049"/>
      <c r="OJC132" s="2049"/>
      <c r="OJD132" s="2049"/>
      <c r="OJE132" s="2049"/>
      <c r="OJF132" s="2049"/>
      <c r="OJG132" s="2049"/>
      <c r="OJH132" s="2049"/>
      <c r="OJI132" s="2049"/>
      <c r="OJJ132" s="2049"/>
      <c r="OJK132" s="2049"/>
      <c r="OJL132" s="2049"/>
      <c r="OJM132" s="2049"/>
      <c r="OJN132" s="2049"/>
      <c r="OJO132" s="2049"/>
      <c r="OJP132" s="2049"/>
      <c r="OJQ132" s="2049"/>
      <c r="OJR132" s="2049"/>
      <c r="OJS132" s="2049"/>
      <c r="OJT132" s="2049"/>
      <c r="OJU132" s="2049"/>
      <c r="OJV132" s="2049"/>
      <c r="OJW132" s="2049"/>
      <c r="OJX132" s="2049"/>
      <c r="OJY132" s="2049"/>
      <c r="OJZ132" s="2049"/>
      <c r="OKA132" s="2049"/>
      <c r="OKB132" s="2049"/>
      <c r="OKC132" s="2049"/>
      <c r="OKD132" s="2049"/>
      <c r="OKE132" s="2049"/>
      <c r="OKF132" s="2049"/>
      <c r="OKG132" s="2049"/>
      <c r="OKH132" s="2049"/>
      <c r="OKI132" s="2049"/>
      <c r="OKJ132" s="2049"/>
      <c r="OKK132" s="2049"/>
      <c r="OKL132" s="2049"/>
      <c r="OKM132" s="2049"/>
      <c r="OKN132" s="2049"/>
      <c r="OKO132" s="2049"/>
      <c r="OKP132" s="2049"/>
      <c r="OKQ132" s="2049"/>
      <c r="OKR132" s="2049"/>
      <c r="OKS132" s="2049"/>
      <c r="OKT132" s="2049"/>
      <c r="OKU132" s="2049"/>
      <c r="OKV132" s="2049"/>
      <c r="OKW132" s="2049"/>
      <c r="OKX132" s="2049"/>
      <c r="OKY132" s="2049"/>
      <c r="OKZ132" s="2049"/>
      <c r="OLA132" s="2049"/>
      <c r="OLB132" s="2049"/>
      <c r="OLC132" s="2049"/>
      <c r="OLD132" s="2049"/>
      <c r="OLE132" s="2049"/>
      <c r="OLF132" s="2049"/>
      <c r="OLG132" s="2049"/>
      <c r="OLH132" s="2049"/>
      <c r="OLI132" s="2049"/>
      <c r="OLJ132" s="2049"/>
      <c r="OLK132" s="2049"/>
      <c r="OLL132" s="2049"/>
      <c r="OLM132" s="2049"/>
      <c r="OLN132" s="2049"/>
      <c r="OLO132" s="2049"/>
      <c r="OLP132" s="2049"/>
      <c r="OLQ132" s="2049"/>
      <c r="OLR132" s="2049"/>
      <c r="OLS132" s="2049"/>
      <c r="OLT132" s="2049"/>
      <c r="OLU132" s="2049"/>
      <c r="OLV132" s="2049"/>
      <c r="OLW132" s="2049"/>
      <c r="OLX132" s="2049"/>
      <c r="OLY132" s="2049"/>
      <c r="OLZ132" s="2049"/>
      <c r="OMA132" s="2049"/>
      <c r="OMB132" s="2049"/>
      <c r="OMC132" s="2049"/>
      <c r="OMD132" s="2049"/>
      <c r="OME132" s="2049"/>
      <c r="OMF132" s="2049"/>
      <c r="OMG132" s="2049"/>
      <c r="OMH132" s="2049"/>
      <c r="OMI132" s="2049"/>
      <c r="OMJ132" s="2049"/>
      <c r="OMK132" s="2049"/>
      <c r="OML132" s="2049"/>
      <c r="OMM132" s="2049"/>
      <c r="OMN132" s="2049"/>
      <c r="OMO132" s="2049"/>
      <c r="OMP132" s="2049"/>
      <c r="OMQ132" s="2049"/>
      <c r="OMR132" s="2049"/>
      <c r="OMS132" s="2049"/>
      <c r="OMT132" s="2049"/>
      <c r="OMU132" s="2049"/>
      <c r="OMV132" s="2049"/>
      <c r="OMW132" s="2049"/>
      <c r="OMX132" s="2049"/>
      <c r="OMY132" s="2049"/>
      <c r="OMZ132" s="2049"/>
      <c r="ONA132" s="2049"/>
      <c r="ONB132" s="2049"/>
      <c r="ONC132" s="2049"/>
      <c r="OND132" s="2049"/>
      <c r="ONE132" s="2049"/>
      <c r="ONF132" s="2049"/>
      <c r="ONG132" s="2049"/>
      <c r="ONH132" s="2049"/>
      <c r="ONI132" s="2049"/>
      <c r="ONJ132" s="2049"/>
      <c r="ONK132" s="2049"/>
      <c r="ONL132" s="2049"/>
      <c r="ONM132" s="2049"/>
      <c r="ONN132" s="2049"/>
      <c r="ONO132" s="2049"/>
      <c r="ONP132" s="2049"/>
      <c r="ONQ132" s="2049"/>
      <c r="ONR132" s="2049"/>
      <c r="ONS132" s="2049"/>
      <c r="ONT132" s="2049"/>
      <c r="ONU132" s="2049"/>
      <c r="ONV132" s="2049"/>
      <c r="ONW132" s="2049"/>
      <c r="ONX132" s="2049"/>
      <c r="ONY132" s="2049"/>
      <c r="ONZ132" s="2049"/>
      <c r="OOA132" s="2049"/>
      <c r="OOB132" s="2049"/>
      <c r="OOC132" s="2049"/>
      <c r="OOD132" s="2049"/>
      <c r="OOE132" s="2049"/>
      <c r="OOF132" s="2049"/>
      <c r="OOG132" s="2049"/>
      <c r="OOH132" s="2049"/>
      <c r="OOI132" s="2049"/>
      <c r="OOJ132" s="2049"/>
      <c r="OOK132" s="2049"/>
      <c r="OOL132" s="2049"/>
      <c r="OOM132" s="2049"/>
      <c r="OON132" s="2049"/>
      <c r="OOO132" s="2049"/>
      <c r="OOP132" s="2049"/>
      <c r="OOQ132" s="2049"/>
      <c r="OOR132" s="2049"/>
      <c r="OOS132" s="2049"/>
      <c r="OOT132" s="2049"/>
      <c r="OOU132" s="2049"/>
      <c r="OOV132" s="2049"/>
      <c r="OOW132" s="2049"/>
      <c r="OOX132" s="2049"/>
      <c r="OOY132" s="2049"/>
      <c r="OOZ132" s="2049"/>
      <c r="OPA132" s="2049"/>
      <c r="OPB132" s="2049"/>
      <c r="OPC132" s="2049"/>
      <c r="OPD132" s="2049"/>
      <c r="OPE132" s="2049"/>
      <c r="OPF132" s="2049"/>
      <c r="OPG132" s="2049"/>
      <c r="OPH132" s="2049"/>
      <c r="OPI132" s="2049"/>
      <c r="OPJ132" s="2049"/>
      <c r="OPK132" s="2049"/>
      <c r="OPL132" s="2049"/>
      <c r="OPM132" s="2049"/>
      <c r="OPN132" s="2049"/>
      <c r="OPO132" s="2049"/>
      <c r="OPP132" s="2049"/>
      <c r="OPQ132" s="2049"/>
      <c r="OPR132" s="2049"/>
      <c r="OPS132" s="2049"/>
      <c r="OPT132" s="2049"/>
      <c r="OPU132" s="2049"/>
      <c r="OPV132" s="2049"/>
      <c r="OPW132" s="2049"/>
      <c r="OPX132" s="2049"/>
      <c r="OPY132" s="2049"/>
      <c r="OPZ132" s="2049"/>
      <c r="OQA132" s="2049"/>
      <c r="OQB132" s="2049"/>
      <c r="OQC132" s="2049"/>
      <c r="OQD132" s="2049"/>
      <c r="OQE132" s="2049"/>
      <c r="OQF132" s="2049"/>
      <c r="OQG132" s="2049"/>
      <c r="OQH132" s="2049"/>
      <c r="OQI132" s="2049"/>
      <c r="OQJ132" s="2049"/>
      <c r="OQK132" s="2049"/>
      <c r="OQL132" s="2049"/>
      <c r="OQM132" s="2049"/>
      <c r="OQN132" s="2049"/>
      <c r="OQO132" s="2049"/>
      <c r="OQP132" s="2049"/>
      <c r="OQQ132" s="2049"/>
      <c r="OQR132" s="2049"/>
      <c r="OQS132" s="2049"/>
      <c r="OQT132" s="2049"/>
      <c r="OQU132" s="2049"/>
      <c r="OQV132" s="2049"/>
      <c r="OQW132" s="2049"/>
      <c r="OQX132" s="2049"/>
      <c r="OQY132" s="2049"/>
      <c r="OQZ132" s="2049"/>
      <c r="ORA132" s="2049"/>
      <c r="ORB132" s="2049"/>
      <c r="ORC132" s="2049"/>
      <c r="ORD132" s="2049"/>
      <c r="ORE132" s="2049"/>
      <c r="ORF132" s="2049"/>
      <c r="ORG132" s="2049"/>
      <c r="ORH132" s="2049"/>
      <c r="ORI132" s="2049"/>
      <c r="ORJ132" s="2049"/>
      <c r="ORK132" s="2049"/>
      <c r="ORL132" s="2049"/>
      <c r="ORM132" s="2049"/>
      <c r="ORN132" s="2049"/>
      <c r="ORO132" s="2049"/>
      <c r="ORP132" s="2049"/>
      <c r="ORQ132" s="2049"/>
      <c r="ORR132" s="2049"/>
      <c r="ORS132" s="2049"/>
      <c r="ORT132" s="2049"/>
      <c r="ORU132" s="2049"/>
      <c r="ORV132" s="2049"/>
      <c r="ORW132" s="2049"/>
      <c r="ORX132" s="2049"/>
      <c r="ORY132" s="2049"/>
      <c r="ORZ132" s="2049"/>
      <c r="OSA132" s="2049"/>
      <c r="OSB132" s="2049"/>
      <c r="OSC132" s="2049"/>
      <c r="OSD132" s="2049"/>
      <c r="OSE132" s="2049"/>
      <c r="OSF132" s="2049"/>
      <c r="OSG132" s="2049"/>
      <c r="OSH132" s="2049"/>
      <c r="OSI132" s="2049"/>
      <c r="OSJ132" s="2049"/>
      <c r="OSK132" s="2049"/>
      <c r="OSL132" s="2049"/>
      <c r="OSM132" s="2049"/>
      <c r="OSN132" s="2049"/>
      <c r="OSO132" s="2049"/>
      <c r="OSP132" s="2049"/>
      <c r="OSQ132" s="2049"/>
      <c r="OSR132" s="2049"/>
      <c r="OSS132" s="2049"/>
      <c r="OST132" s="2049"/>
      <c r="OSU132" s="2049"/>
      <c r="OSV132" s="2049"/>
      <c r="OSW132" s="2049"/>
      <c r="OSX132" s="2049"/>
      <c r="OSY132" s="2049"/>
      <c r="OSZ132" s="2049"/>
      <c r="OTA132" s="2049"/>
      <c r="OTB132" s="2049"/>
      <c r="OTC132" s="2049"/>
      <c r="OTD132" s="2049"/>
      <c r="OTE132" s="2049"/>
      <c r="OTF132" s="2049"/>
      <c r="OTG132" s="2049"/>
      <c r="OTH132" s="2049"/>
      <c r="OTI132" s="2049"/>
      <c r="OTJ132" s="2049"/>
      <c r="OTK132" s="2049"/>
      <c r="OTL132" s="2049"/>
      <c r="OTM132" s="2049"/>
      <c r="OTN132" s="2049"/>
      <c r="OTO132" s="2049"/>
      <c r="OTP132" s="2049"/>
      <c r="OTQ132" s="2049"/>
      <c r="OTR132" s="2049"/>
      <c r="OTS132" s="2049"/>
      <c r="OTT132" s="2049"/>
      <c r="OTU132" s="2049"/>
      <c r="OTV132" s="2049"/>
      <c r="OTW132" s="2049"/>
      <c r="OTX132" s="2049"/>
      <c r="OTY132" s="2049"/>
      <c r="OTZ132" s="2049"/>
      <c r="OUA132" s="2049"/>
      <c r="OUB132" s="2049"/>
      <c r="OUC132" s="2049"/>
      <c r="OUD132" s="2049"/>
      <c r="OUE132" s="2049"/>
      <c r="OUF132" s="2049"/>
      <c r="OUG132" s="2049"/>
      <c r="OUH132" s="2049"/>
      <c r="OUI132" s="2049"/>
      <c r="OUJ132" s="2049"/>
      <c r="OUK132" s="2049"/>
      <c r="OUL132" s="2049"/>
      <c r="OUM132" s="2049"/>
      <c r="OUN132" s="2049"/>
      <c r="OUO132" s="2049"/>
      <c r="OUP132" s="2049"/>
      <c r="OUQ132" s="2049"/>
      <c r="OUR132" s="2049"/>
      <c r="OUS132" s="2049"/>
      <c r="OUT132" s="2049"/>
      <c r="OUU132" s="2049"/>
      <c r="OUV132" s="2049"/>
      <c r="OUW132" s="2049"/>
      <c r="OUX132" s="2049"/>
      <c r="OUY132" s="2049"/>
      <c r="OUZ132" s="2049"/>
      <c r="OVA132" s="2049"/>
      <c r="OVB132" s="2049"/>
      <c r="OVC132" s="2049"/>
      <c r="OVD132" s="2049"/>
      <c r="OVE132" s="2049"/>
      <c r="OVF132" s="2049"/>
      <c r="OVG132" s="2049"/>
      <c r="OVH132" s="2049"/>
      <c r="OVI132" s="2049"/>
      <c r="OVJ132" s="2049"/>
      <c r="OVK132" s="2049"/>
      <c r="OVL132" s="2049"/>
      <c r="OVM132" s="2049"/>
      <c r="OVN132" s="2049"/>
      <c r="OVO132" s="2049"/>
      <c r="OVP132" s="2049"/>
      <c r="OVQ132" s="2049"/>
      <c r="OVR132" s="2049"/>
      <c r="OVS132" s="2049"/>
      <c r="OVT132" s="2049"/>
      <c r="OVU132" s="2049"/>
      <c r="OVV132" s="2049"/>
      <c r="OVW132" s="2049"/>
      <c r="OVX132" s="2049"/>
      <c r="OVY132" s="2049"/>
      <c r="OVZ132" s="2049"/>
      <c r="OWA132" s="2049"/>
      <c r="OWB132" s="2049"/>
      <c r="OWC132" s="2049"/>
      <c r="OWD132" s="2049"/>
      <c r="OWE132" s="2049"/>
      <c r="OWF132" s="2049"/>
      <c r="OWG132" s="2049"/>
      <c r="OWH132" s="2049"/>
      <c r="OWI132" s="2049"/>
      <c r="OWJ132" s="2049"/>
      <c r="OWK132" s="2049"/>
      <c r="OWL132" s="2049"/>
      <c r="OWM132" s="2049"/>
      <c r="OWN132" s="2049"/>
      <c r="OWO132" s="2049"/>
      <c r="OWP132" s="2049"/>
      <c r="OWQ132" s="2049"/>
      <c r="OWR132" s="2049"/>
      <c r="OWS132" s="2049"/>
      <c r="OWT132" s="2049"/>
      <c r="OWU132" s="2049"/>
      <c r="OWV132" s="2049"/>
      <c r="OWW132" s="2049"/>
      <c r="OWX132" s="2049"/>
      <c r="OWY132" s="2049"/>
      <c r="OWZ132" s="2049"/>
      <c r="OXA132" s="2049"/>
      <c r="OXB132" s="2049"/>
      <c r="OXC132" s="2049"/>
      <c r="OXD132" s="2049"/>
      <c r="OXE132" s="2049"/>
      <c r="OXF132" s="2049"/>
      <c r="OXG132" s="2049"/>
      <c r="OXH132" s="2049"/>
      <c r="OXI132" s="2049"/>
      <c r="OXJ132" s="2049"/>
      <c r="OXK132" s="2049"/>
      <c r="OXL132" s="2049"/>
      <c r="OXM132" s="2049"/>
      <c r="OXN132" s="2049"/>
      <c r="OXO132" s="2049"/>
      <c r="OXP132" s="2049"/>
      <c r="OXQ132" s="2049"/>
      <c r="OXR132" s="2049"/>
      <c r="OXS132" s="2049"/>
      <c r="OXT132" s="2049"/>
      <c r="OXU132" s="2049"/>
      <c r="OXV132" s="2049"/>
      <c r="OXW132" s="2049"/>
      <c r="OXX132" s="2049"/>
      <c r="OXY132" s="2049"/>
      <c r="OXZ132" s="2049"/>
      <c r="OYA132" s="2049"/>
      <c r="OYB132" s="2049"/>
      <c r="OYC132" s="2049"/>
      <c r="OYD132" s="2049"/>
      <c r="OYE132" s="2049"/>
      <c r="OYF132" s="2049"/>
      <c r="OYG132" s="2049"/>
      <c r="OYH132" s="2049"/>
      <c r="OYI132" s="2049"/>
      <c r="OYJ132" s="2049"/>
      <c r="OYK132" s="2049"/>
      <c r="OYL132" s="2049"/>
      <c r="OYM132" s="2049"/>
      <c r="OYN132" s="2049"/>
      <c r="OYO132" s="2049"/>
      <c r="OYP132" s="2049"/>
      <c r="OYQ132" s="2049"/>
      <c r="OYR132" s="2049"/>
      <c r="OYS132" s="2049"/>
      <c r="OYT132" s="2049"/>
      <c r="OYU132" s="2049"/>
      <c r="OYV132" s="2049"/>
      <c r="OYW132" s="2049"/>
      <c r="OYX132" s="2049"/>
      <c r="OYY132" s="2049"/>
      <c r="OYZ132" s="2049"/>
      <c r="OZA132" s="2049"/>
      <c r="OZB132" s="2049"/>
      <c r="OZC132" s="2049"/>
      <c r="OZD132" s="2049"/>
      <c r="OZE132" s="2049"/>
      <c r="OZF132" s="2049"/>
      <c r="OZG132" s="2049"/>
      <c r="OZH132" s="2049"/>
      <c r="OZI132" s="2049"/>
      <c r="OZJ132" s="2049"/>
      <c r="OZK132" s="2049"/>
      <c r="OZL132" s="2049"/>
      <c r="OZM132" s="2049"/>
      <c r="OZN132" s="2049"/>
      <c r="OZO132" s="2049"/>
      <c r="OZP132" s="2049"/>
      <c r="OZQ132" s="2049"/>
      <c r="OZR132" s="2049"/>
      <c r="OZS132" s="2049"/>
      <c r="OZT132" s="2049"/>
      <c r="OZU132" s="2049"/>
      <c r="OZV132" s="2049"/>
      <c r="OZW132" s="2049"/>
      <c r="OZX132" s="2049"/>
      <c r="OZY132" s="2049"/>
      <c r="OZZ132" s="2049"/>
      <c r="PAA132" s="2049"/>
      <c r="PAB132" s="2049"/>
      <c r="PAC132" s="2049"/>
      <c r="PAD132" s="2049"/>
      <c r="PAE132" s="2049"/>
      <c r="PAF132" s="2049"/>
      <c r="PAG132" s="2049"/>
      <c r="PAH132" s="2049"/>
      <c r="PAI132" s="2049"/>
      <c r="PAJ132" s="2049"/>
      <c r="PAK132" s="2049"/>
      <c r="PAL132" s="2049"/>
      <c r="PAM132" s="2049"/>
      <c r="PAN132" s="2049"/>
      <c r="PAO132" s="2049"/>
      <c r="PAP132" s="2049"/>
      <c r="PAQ132" s="2049"/>
      <c r="PAR132" s="2049"/>
      <c r="PAS132" s="2049"/>
      <c r="PAT132" s="2049"/>
      <c r="PAU132" s="2049"/>
      <c r="PAV132" s="2049"/>
      <c r="PAW132" s="2049"/>
      <c r="PAX132" s="2049"/>
      <c r="PAY132" s="2049"/>
      <c r="PAZ132" s="2049"/>
      <c r="PBA132" s="2049"/>
      <c r="PBB132" s="2049"/>
      <c r="PBC132" s="2049"/>
      <c r="PBD132" s="2049"/>
      <c r="PBE132" s="2049"/>
      <c r="PBF132" s="2049"/>
      <c r="PBG132" s="2049"/>
      <c r="PBH132" s="2049"/>
      <c r="PBI132" s="2049"/>
      <c r="PBJ132" s="2049"/>
      <c r="PBK132" s="2049"/>
      <c r="PBL132" s="2049"/>
      <c r="PBM132" s="2049"/>
      <c r="PBN132" s="2049"/>
      <c r="PBO132" s="2049"/>
      <c r="PBP132" s="2049"/>
      <c r="PBQ132" s="2049"/>
      <c r="PBR132" s="2049"/>
      <c r="PBS132" s="2049"/>
      <c r="PBT132" s="2049"/>
      <c r="PBU132" s="2049"/>
      <c r="PBV132" s="2049"/>
      <c r="PBW132" s="2049"/>
      <c r="PBX132" s="2049"/>
      <c r="PBY132" s="2049"/>
      <c r="PBZ132" s="2049"/>
      <c r="PCA132" s="2049"/>
      <c r="PCB132" s="2049"/>
      <c r="PCC132" s="2049"/>
      <c r="PCD132" s="2049"/>
      <c r="PCE132" s="2049"/>
      <c r="PCF132" s="2049"/>
      <c r="PCG132" s="2049"/>
      <c r="PCH132" s="2049"/>
      <c r="PCI132" s="2049"/>
      <c r="PCJ132" s="2049"/>
      <c r="PCK132" s="2049"/>
      <c r="PCL132" s="2049"/>
      <c r="PCM132" s="2049"/>
      <c r="PCN132" s="2049"/>
      <c r="PCO132" s="2049"/>
      <c r="PCP132" s="2049"/>
      <c r="PCQ132" s="2049"/>
      <c r="PCR132" s="2049"/>
      <c r="PCS132" s="2049"/>
      <c r="PCT132" s="2049"/>
      <c r="PCU132" s="2049"/>
      <c r="PCV132" s="2049"/>
      <c r="PCW132" s="2049"/>
      <c r="PCX132" s="2049"/>
      <c r="PCY132" s="2049"/>
      <c r="PCZ132" s="2049"/>
      <c r="PDA132" s="2049"/>
      <c r="PDB132" s="2049"/>
      <c r="PDC132" s="2049"/>
      <c r="PDD132" s="2049"/>
      <c r="PDE132" s="2049"/>
      <c r="PDF132" s="2049"/>
      <c r="PDG132" s="2049"/>
      <c r="PDH132" s="2049"/>
      <c r="PDI132" s="2049"/>
      <c r="PDJ132" s="2049"/>
      <c r="PDK132" s="2049"/>
      <c r="PDL132" s="2049"/>
      <c r="PDM132" s="2049"/>
      <c r="PDN132" s="2049"/>
      <c r="PDO132" s="2049"/>
      <c r="PDP132" s="2049"/>
      <c r="PDQ132" s="2049"/>
      <c r="PDR132" s="2049"/>
      <c r="PDS132" s="2049"/>
      <c r="PDT132" s="2049"/>
      <c r="PDU132" s="2049"/>
      <c r="PDV132" s="2049"/>
      <c r="PDW132" s="2049"/>
      <c r="PDX132" s="2049"/>
      <c r="PDY132" s="2049"/>
      <c r="PDZ132" s="2049"/>
      <c r="PEA132" s="2049"/>
      <c r="PEB132" s="2049"/>
      <c r="PEC132" s="2049"/>
      <c r="PED132" s="2049"/>
      <c r="PEE132" s="2049"/>
      <c r="PEF132" s="2049"/>
      <c r="PEG132" s="2049"/>
      <c r="PEH132" s="2049"/>
      <c r="PEI132" s="2049"/>
      <c r="PEJ132" s="2049"/>
      <c r="PEK132" s="2049"/>
      <c r="PEL132" s="2049"/>
      <c r="PEM132" s="2049"/>
      <c r="PEN132" s="2049"/>
      <c r="PEO132" s="2049"/>
      <c r="PEP132" s="2049"/>
      <c r="PEQ132" s="2049"/>
      <c r="PER132" s="2049"/>
      <c r="PES132" s="2049"/>
      <c r="PET132" s="2049"/>
      <c r="PEU132" s="2049"/>
      <c r="PEV132" s="2049"/>
      <c r="PEW132" s="2049"/>
      <c r="PEX132" s="2049"/>
      <c r="PEY132" s="2049"/>
      <c r="PEZ132" s="2049"/>
      <c r="PFA132" s="2049"/>
      <c r="PFB132" s="2049"/>
      <c r="PFC132" s="2049"/>
      <c r="PFD132" s="2049"/>
      <c r="PFE132" s="2049"/>
      <c r="PFF132" s="2049"/>
      <c r="PFG132" s="2049"/>
      <c r="PFH132" s="2049"/>
      <c r="PFI132" s="2049"/>
      <c r="PFJ132" s="2049"/>
      <c r="PFK132" s="2049"/>
      <c r="PFL132" s="2049"/>
      <c r="PFM132" s="2049"/>
      <c r="PFN132" s="2049"/>
      <c r="PFO132" s="2049"/>
      <c r="PFP132" s="2049"/>
      <c r="PFQ132" s="2049"/>
      <c r="PFR132" s="2049"/>
      <c r="PFS132" s="2049"/>
      <c r="PFT132" s="2049"/>
      <c r="PFU132" s="2049"/>
      <c r="PFV132" s="2049"/>
      <c r="PFW132" s="2049"/>
      <c r="PFX132" s="2049"/>
      <c r="PFY132" s="2049"/>
      <c r="PFZ132" s="2049"/>
      <c r="PGA132" s="2049"/>
      <c r="PGB132" s="2049"/>
      <c r="PGC132" s="2049"/>
      <c r="PGD132" s="2049"/>
      <c r="PGE132" s="2049"/>
      <c r="PGF132" s="2049"/>
      <c r="PGG132" s="2049"/>
      <c r="PGH132" s="2049"/>
      <c r="PGI132" s="2049"/>
      <c r="PGJ132" s="2049"/>
      <c r="PGK132" s="2049"/>
      <c r="PGL132" s="2049"/>
      <c r="PGM132" s="2049"/>
      <c r="PGN132" s="2049"/>
      <c r="PGO132" s="2049"/>
      <c r="PGP132" s="2049"/>
      <c r="PGQ132" s="2049"/>
      <c r="PGR132" s="2049"/>
      <c r="PGS132" s="2049"/>
      <c r="PGT132" s="2049"/>
      <c r="PGU132" s="2049"/>
      <c r="PGV132" s="2049"/>
      <c r="PGW132" s="2049"/>
      <c r="PGX132" s="2049"/>
      <c r="PGY132" s="2049"/>
      <c r="PGZ132" s="2049"/>
      <c r="PHA132" s="2049"/>
      <c r="PHB132" s="2049"/>
      <c r="PHC132" s="2049"/>
      <c r="PHD132" s="2049"/>
      <c r="PHE132" s="2049"/>
      <c r="PHF132" s="2049"/>
      <c r="PHG132" s="2049"/>
      <c r="PHH132" s="2049"/>
      <c r="PHI132" s="2049"/>
      <c r="PHJ132" s="2049"/>
      <c r="PHK132" s="2049"/>
      <c r="PHL132" s="2049"/>
      <c r="PHM132" s="2049"/>
      <c r="PHN132" s="2049"/>
      <c r="PHO132" s="2049"/>
      <c r="PHP132" s="2049"/>
      <c r="PHQ132" s="2049"/>
      <c r="PHR132" s="2049"/>
      <c r="PHS132" s="2049"/>
      <c r="PHT132" s="2049"/>
      <c r="PHU132" s="2049"/>
      <c r="PHV132" s="2049"/>
      <c r="PHW132" s="2049"/>
      <c r="PHX132" s="2049"/>
      <c r="PHY132" s="2049"/>
      <c r="PHZ132" s="2049"/>
      <c r="PIA132" s="2049"/>
      <c r="PIB132" s="2049"/>
      <c r="PIC132" s="2049"/>
      <c r="PID132" s="2049"/>
      <c r="PIE132" s="2049"/>
      <c r="PIF132" s="2049"/>
      <c r="PIG132" s="2049"/>
      <c r="PIH132" s="2049"/>
      <c r="PII132" s="2049"/>
      <c r="PIJ132" s="2049"/>
      <c r="PIK132" s="2049"/>
      <c r="PIL132" s="2049"/>
      <c r="PIM132" s="2049"/>
      <c r="PIN132" s="2049"/>
      <c r="PIO132" s="2049"/>
      <c r="PIP132" s="2049"/>
      <c r="PIQ132" s="2049"/>
      <c r="PIR132" s="2049"/>
      <c r="PIS132" s="2049"/>
      <c r="PIT132" s="2049"/>
      <c r="PIU132" s="2049"/>
      <c r="PIV132" s="2049"/>
      <c r="PIW132" s="2049"/>
      <c r="PIX132" s="2049"/>
      <c r="PIY132" s="2049"/>
      <c r="PIZ132" s="2049"/>
      <c r="PJA132" s="2049"/>
      <c r="PJB132" s="2049"/>
      <c r="PJC132" s="2049"/>
      <c r="PJD132" s="2049"/>
      <c r="PJE132" s="2049"/>
      <c r="PJF132" s="2049"/>
      <c r="PJG132" s="2049"/>
      <c r="PJH132" s="2049"/>
      <c r="PJI132" s="2049"/>
      <c r="PJJ132" s="2049"/>
      <c r="PJK132" s="2049"/>
      <c r="PJL132" s="2049"/>
      <c r="PJM132" s="2049"/>
      <c r="PJN132" s="2049"/>
      <c r="PJO132" s="2049"/>
      <c r="PJP132" s="2049"/>
      <c r="PJQ132" s="2049"/>
      <c r="PJR132" s="2049"/>
      <c r="PJS132" s="2049"/>
      <c r="PJT132" s="2049"/>
      <c r="PJU132" s="2049"/>
      <c r="PJV132" s="2049"/>
      <c r="PJW132" s="2049"/>
      <c r="PJX132" s="2049"/>
      <c r="PJY132" s="2049"/>
      <c r="PJZ132" s="2049"/>
      <c r="PKA132" s="2049"/>
      <c r="PKB132" s="2049"/>
      <c r="PKC132" s="2049"/>
      <c r="PKD132" s="2049"/>
      <c r="PKE132" s="2049"/>
      <c r="PKF132" s="2049"/>
      <c r="PKG132" s="2049"/>
      <c r="PKH132" s="2049"/>
      <c r="PKI132" s="2049"/>
      <c r="PKJ132" s="2049"/>
      <c r="PKK132" s="2049"/>
      <c r="PKL132" s="2049"/>
      <c r="PKM132" s="2049"/>
      <c r="PKN132" s="2049"/>
      <c r="PKO132" s="2049"/>
      <c r="PKP132" s="2049"/>
      <c r="PKQ132" s="2049"/>
      <c r="PKR132" s="2049"/>
      <c r="PKS132" s="2049"/>
      <c r="PKT132" s="2049"/>
      <c r="PKU132" s="2049"/>
      <c r="PKV132" s="2049"/>
      <c r="PKW132" s="2049"/>
      <c r="PKX132" s="2049"/>
      <c r="PKY132" s="2049"/>
      <c r="PKZ132" s="2049"/>
      <c r="PLA132" s="2049"/>
      <c r="PLB132" s="2049"/>
      <c r="PLC132" s="2049"/>
      <c r="PLD132" s="2049"/>
      <c r="PLE132" s="2049"/>
      <c r="PLF132" s="2049"/>
      <c r="PLG132" s="2049"/>
      <c r="PLH132" s="2049"/>
      <c r="PLI132" s="2049"/>
      <c r="PLJ132" s="2049"/>
      <c r="PLK132" s="2049"/>
      <c r="PLL132" s="2049"/>
      <c r="PLM132" s="2049"/>
      <c r="PLN132" s="2049"/>
      <c r="PLO132" s="2049"/>
      <c r="PLP132" s="2049"/>
      <c r="PLQ132" s="2049"/>
      <c r="PLR132" s="2049"/>
      <c r="PLS132" s="2049"/>
      <c r="PLT132" s="2049"/>
      <c r="PLU132" s="2049"/>
      <c r="PLV132" s="2049"/>
      <c r="PLW132" s="2049"/>
      <c r="PLX132" s="2049"/>
      <c r="PLY132" s="2049"/>
      <c r="PLZ132" s="2049"/>
      <c r="PMA132" s="2049"/>
      <c r="PMB132" s="2049"/>
      <c r="PMC132" s="2049"/>
      <c r="PMD132" s="2049"/>
      <c r="PME132" s="2049"/>
      <c r="PMF132" s="2049"/>
      <c r="PMG132" s="2049"/>
      <c r="PMH132" s="2049"/>
      <c r="PMI132" s="2049"/>
      <c r="PMJ132" s="2049"/>
      <c r="PMK132" s="2049"/>
      <c r="PML132" s="2049"/>
      <c r="PMM132" s="2049"/>
      <c r="PMN132" s="2049"/>
      <c r="PMO132" s="2049"/>
      <c r="PMP132" s="2049"/>
      <c r="PMQ132" s="2049"/>
      <c r="PMR132" s="2049"/>
      <c r="PMS132" s="2049"/>
      <c r="PMT132" s="2049"/>
      <c r="PMU132" s="2049"/>
      <c r="PMV132" s="2049"/>
      <c r="PMW132" s="2049"/>
      <c r="PMX132" s="2049"/>
      <c r="PMY132" s="2049"/>
      <c r="PMZ132" s="2049"/>
      <c r="PNA132" s="2049"/>
      <c r="PNB132" s="2049"/>
      <c r="PNC132" s="2049"/>
      <c r="PND132" s="2049"/>
      <c r="PNE132" s="2049"/>
      <c r="PNF132" s="2049"/>
      <c r="PNG132" s="2049"/>
      <c r="PNH132" s="2049"/>
      <c r="PNI132" s="2049"/>
      <c r="PNJ132" s="2049"/>
      <c r="PNK132" s="2049"/>
      <c r="PNL132" s="2049"/>
      <c r="PNM132" s="2049"/>
      <c r="PNN132" s="2049"/>
      <c r="PNO132" s="2049"/>
      <c r="PNP132" s="2049"/>
      <c r="PNQ132" s="2049"/>
      <c r="PNR132" s="2049"/>
      <c r="PNS132" s="2049"/>
      <c r="PNT132" s="2049"/>
      <c r="PNU132" s="2049"/>
      <c r="PNV132" s="2049"/>
      <c r="PNW132" s="2049"/>
      <c r="PNX132" s="2049"/>
      <c r="PNY132" s="2049"/>
      <c r="PNZ132" s="2049"/>
      <c r="POA132" s="2049"/>
      <c r="POB132" s="2049"/>
      <c r="POC132" s="2049"/>
      <c r="POD132" s="2049"/>
      <c r="POE132" s="2049"/>
      <c r="POF132" s="2049"/>
      <c r="POG132" s="2049"/>
      <c r="POH132" s="2049"/>
      <c r="POI132" s="2049"/>
      <c r="POJ132" s="2049"/>
      <c r="POK132" s="2049"/>
      <c r="POL132" s="2049"/>
      <c r="POM132" s="2049"/>
      <c r="PON132" s="2049"/>
      <c r="POO132" s="2049"/>
      <c r="POP132" s="2049"/>
      <c r="POQ132" s="2049"/>
      <c r="POR132" s="2049"/>
      <c r="POS132" s="2049"/>
      <c r="POT132" s="2049"/>
      <c r="POU132" s="2049"/>
      <c r="POV132" s="2049"/>
      <c r="POW132" s="2049"/>
      <c r="POX132" s="2049"/>
      <c r="POY132" s="2049"/>
      <c r="POZ132" s="2049"/>
      <c r="PPA132" s="2049"/>
      <c r="PPB132" s="2049"/>
      <c r="PPC132" s="2049"/>
      <c r="PPD132" s="2049"/>
      <c r="PPE132" s="2049"/>
      <c r="PPF132" s="2049"/>
      <c r="PPG132" s="2049"/>
      <c r="PPH132" s="2049"/>
      <c r="PPI132" s="2049"/>
      <c r="PPJ132" s="2049"/>
      <c r="PPK132" s="2049"/>
      <c r="PPL132" s="2049"/>
      <c r="PPM132" s="2049"/>
      <c r="PPN132" s="2049"/>
      <c r="PPO132" s="2049"/>
      <c r="PPP132" s="2049"/>
      <c r="PPQ132" s="2049"/>
      <c r="PPR132" s="2049"/>
      <c r="PPS132" s="2049"/>
      <c r="PPT132" s="2049"/>
      <c r="PPU132" s="2049"/>
      <c r="PPV132" s="2049"/>
      <c r="PPW132" s="2049"/>
      <c r="PPX132" s="2049"/>
      <c r="PPY132" s="2049"/>
      <c r="PPZ132" s="2049"/>
      <c r="PQA132" s="2049"/>
      <c r="PQB132" s="2049"/>
      <c r="PQC132" s="2049"/>
      <c r="PQD132" s="2049"/>
      <c r="PQE132" s="2049"/>
      <c r="PQF132" s="2049"/>
      <c r="PQG132" s="2049"/>
      <c r="PQH132" s="2049"/>
      <c r="PQI132" s="2049"/>
      <c r="PQJ132" s="2049"/>
      <c r="PQK132" s="2049"/>
      <c r="PQL132" s="2049"/>
      <c r="PQM132" s="2049"/>
      <c r="PQN132" s="2049"/>
      <c r="PQO132" s="2049"/>
      <c r="PQP132" s="2049"/>
      <c r="PQQ132" s="2049"/>
      <c r="PQR132" s="2049"/>
      <c r="PQS132" s="2049"/>
      <c r="PQT132" s="2049"/>
      <c r="PQU132" s="2049"/>
      <c r="PQV132" s="2049"/>
      <c r="PQW132" s="2049"/>
      <c r="PQX132" s="2049"/>
      <c r="PQY132" s="2049"/>
      <c r="PQZ132" s="2049"/>
      <c r="PRA132" s="2049"/>
      <c r="PRB132" s="2049"/>
      <c r="PRC132" s="2049"/>
      <c r="PRD132" s="2049"/>
      <c r="PRE132" s="2049"/>
      <c r="PRF132" s="2049"/>
      <c r="PRG132" s="2049"/>
      <c r="PRH132" s="2049"/>
      <c r="PRI132" s="2049"/>
      <c r="PRJ132" s="2049"/>
      <c r="PRK132" s="2049"/>
      <c r="PRL132" s="2049"/>
      <c r="PRM132" s="2049"/>
      <c r="PRN132" s="2049"/>
      <c r="PRO132" s="2049"/>
      <c r="PRP132" s="2049"/>
      <c r="PRQ132" s="2049"/>
      <c r="PRR132" s="2049"/>
      <c r="PRS132" s="2049"/>
      <c r="PRT132" s="2049"/>
      <c r="PRU132" s="2049"/>
      <c r="PRV132" s="2049"/>
      <c r="PRW132" s="2049"/>
      <c r="PRX132" s="2049"/>
      <c r="PRY132" s="2049"/>
      <c r="PRZ132" s="2049"/>
      <c r="PSA132" s="2049"/>
      <c r="PSB132" s="2049"/>
      <c r="PSC132" s="2049"/>
      <c r="PSD132" s="2049"/>
      <c r="PSE132" s="2049"/>
      <c r="PSF132" s="2049"/>
      <c r="PSG132" s="2049"/>
      <c r="PSH132" s="2049"/>
      <c r="PSI132" s="2049"/>
      <c r="PSJ132" s="2049"/>
      <c r="PSK132" s="2049"/>
      <c r="PSL132" s="2049"/>
      <c r="PSM132" s="2049"/>
      <c r="PSN132" s="2049"/>
      <c r="PSO132" s="2049"/>
      <c r="PSP132" s="2049"/>
      <c r="PSQ132" s="2049"/>
      <c r="PSR132" s="2049"/>
      <c r="PSS132" s="2049"/>
      <c r="PST132" s="2049"/>
      <c r="PSU132" s="2049"/>
      <c r="PSV132" s="2049"/>
      <c r="PSW132" s="2049"/>
      <c r="PSX132" s="2049"/>
      <c r="PSY132" s="2049"/>
      <c r="PSZ132" s="2049"/>
      <c r="PTA132" s="2049"/>
      <c r="PTB132" s="2049"/>
      <c r="PTC132" s="2049"/>
      <c r="PTD132" s="2049"/>
      <c r="PTE132" s="2049"/>
      <c r="PTF132" s="2049"/>
      <c r="PTG132" s="2049"/>
      <c r="PTH132" s="2049"/>
      <c r="PTI132" s="2049"/>
      <c r="PTJ132" s="2049"/>
      <c r="PTK132" s="2049"/>
      <c r="PTL132" s="2049"/>
      <c r="PTM132" s="2049"/>
      <c r="PTN132" s="2049"/>
      <c r="PTO132" s="2049"/>
      <c r="PTP132" s="2049"/>
      <c r="PTQ132" s="2049"/>
      <c r="PTR132" s="2049"/>
      <c r="PTS132" s="2049"/>
      <c r="PTT132" s="2049"/>
      <c r="PTU132" s="2049"/>
      <c r="PTV132" s="2049"/>
      <c r="PTW132" s="2049"/>
      <c r="PTX132" s="2049"/>
      <c r="PTY132" s="2049"/>
      <c r="PTZ132" s="2049"/>
      <c r="PUA132" s="2049"/>
      <c r="PUB132" s="2049"/>
      <c r="PUC132" s="2049"/>
      <c r="PUD132" s="2049"/>
      <c r="PUE132" s="2049"/>
      <c r="PUF132" s="2049"/>
      <c r="PUG132" s="2049"/>
      <c r="PUH132" s="2049"/>
      <c r="PUI132" s="2049"/>
      <c r="PUJ132" s="2049"/>
      <c r="PUK132" s="2049"/>
      <c r="PUL132" s="2049"/>
      <c r="PUM132" s="2049"/>
      <c r="PUN132" s="2049"/>
      <c r="PUO132" s="2049"/>
      <c r="PUP132" s="2049"/>
      <c r="PUQ132" s="2049"/>
      <c r="PUR132" s="2049"/>
      <c r="PUS132" s="2049"/>
      <c r="PUT132" s="2049"/>
      <c r="PUU132" s="2049"/>
      <c r="PUV132" s="2049"/>
      <c r="PUW132" s="2049"/>
      <c r="PUX132" s="2049"/>
      <c r="PUY132" s="2049"/>
      <c r="PUZ132" s="2049"/>
      <c r="PVA132" s="2049"/>
      <c r="PVB132" s="2049"/>
      <c r="PVC132" s="2049"/>
      <c r="PVD132" s="2049"/>
      <c r="PVE132" s="2049"/>
      <c r="PVF132" s="2049"/>
      <c r="PVG132" s="2049"/>
      <c r="PVH132" s="2049"/>
      <c r="PVI132" s="2049"/>
      <c r="PVJ132" s="2049"/>
      <c r="PVK132" s="2049"/>
      <c r="PVL132" s="2049"/>
      <c r="PVM132" s="2049"/>
      <c r="PVN132" s="2049"/>
      <c r="PVO132" s="2049"/>
      <c r="PVP132" s="2049"/>
      <c r="PVQ132" s="2049"/>
      <c r="PVR132" s="2049"/>
      <c r="PVS132" s="2049"/>
      <c r="PVT132" s="2049"/>
      <c r="PVU132" s="2049"/>
      <c r="PVV132" s="2049"/>
      <c r="PVW132" s="2049"/>
      <c r="PVX132" s="2049"/>
      <c r="PVY132" s="2049"/>
      <c r="PVZ132" s="2049"/>
      <c r="PWA132" s="2049"/>
      <c r="PWB132" s="2049"/>
      <c r="PWC132" s="2049"/>
      <c r="PWD132" s="2049"/>
      <c r="PWE132" s="2049"/>
      <c r="PWF132" s="2049"/>
      <c r="PWG132" s="2049"/>
      <c r="PWH132" s="2049"/>
      <c r="PWI132" s="2049"/>
      <c r="PWJ132" s="2049"/>
      <c r="PWK132" s="2049"/>
      <c r="PWL132" s="2049"/>
      <c r="PWM132" s="2049"/>
      <c r="PWN132" s="2049"/>
      <c r="PWO132" s="2049"/>
      <c r="PWP132" s="2049"/>
      <c r="PWQ132" s="2049"/>
      <c r="PWR132" s="2049"/>
      <c r="PWS132" s="2049"/>
      <c r="PWT132" s="2049"/>
      <c r="PWU132" s="2049"/>
      <c r="PWV132" s="2049"/>
      <c r="PWW132" s="2049"/>
      <c r="PWX132" s="2049"/>
      <c r="PWY132" s="2049"/>
      <c r="PWZ132" s="2049"/>
      <c r="PXA132" s="2049"/>
      <c r="PXB132" s="2049"/>
      <c r="PXC132" s="2049"/>
      <c r="PXD132" s="2049"/>
      <c r="PXE132" s="2049"/>
      <c r="PXF132" s="2049"/>
      <c r="PXG132" s="2049"/>
      <c r="PXH132" s="2049"/>
      <c r="PXI132" s="2049"/>
      <c r="PXJ132" s="2049"/>
      <c r="PXK132" s="2049"/>
      <c r="PXL132" s="2049"/>
      <c r="PXM132" s="2049"/>
      <c r="PXN132" s="2049"/>
      <c r="PXO132" s="2049"/>
      <c r="PXP132" s="2049"/>
      <c r="PXQ132" s="2049"/>
      <c r="PXR132" s="2049"/>
      <c r="PXS132" s="2049"/>
      <c r="PXT132" s="2049"/>
      <c r="PXU132" s="2049"/>
      <c r="PXV132" s="2049"/>
      <c r="PXW132" s="2049"/>
      <c r="PXX132" s="2049"/>
      <c r="PXY132" s="2049"/>
      <c r="PXZ132" s="2049"/>
      <c r="PYA132" s="2049"/>
      <c r="PYB132" s="2049"/>
      <c r="PYC132" s="2049"/>
      <c r="PYD132" s="2049"/>
      <c r="PYE132" s="2049"/>
      <c r="PYF132" s="2049"/>
      <c r="PYG132" s="2049"/>
      <c r="PYH132" s="2049"/>
      <c r="PYI132" s="2049"/>
      <c r="PYJ132" s="2049"/>
      <c r="PYK132" s="2049"/>
      <c r="PYL132" s="2049"/>
      <c r="PYM132" s="2049"/>
      <c r="PYN132" s="2049"/>
      <c r="PYO132" s="2049"/>
      <c r="PYP132" s="2049"/>
      <c r="PYQ132" s="2049"/>
      <c r="PYR132" s="2049"/>
      <c r="PYS132" s="2049"/>
      <c r="PYT132" s="2049"/>
      <c r="PYU132" s="2049"/>
      <c r="PYV132" s="2049"/>
      <c r="PYW132" s="2049"/>
      <c r="PYX132" s="2049"/>
      <c r="PYY132" s="2049"/>
      <c r="PYZ132" s="2049"/>
      <c r="PZA132" s="2049"/>
      <c r="PZB132" s="2049"/>
      <c r="PZC132" s="2049"/>
      <c r="PZD132" s="2049"/>
      <c r="PZE132" s="2049"/>
      <c r="PZF132" s="2049"/>
      <c r="PZG132" s="2049"/>
      <c r="PZH132" s="2049"/>
      <c r="PZI132" s="2049"/>
      <c r="PZJ132" s="2049"/>
      <c r="PZK132" s="2049"/>
      <c r="PZL132" s="2049"/>
      <c r="PZM132" s="2049"/>
      <c r="PZN132" s="2049"/>
      <c r="PZO132" s="2049"/>
      <c r="PZP132" s="2049"/>
      <c r="PZQ132" s="2049"/>
      <c r="PZR132" s="2049"/>
      <c r="PZS132" s="2049"/>
      <c r="PZT132" s="2049"/>
      <c r="PZU132" s="2049"/>
      <c r="PZV132" s="2049"/>
      <c r="PZW132" s="2049"/>
      <c r="PZX132" s="2049"/>
      <c r="PZY132" s="2049"/>
      <c r="PZZ132" s="2049"/>
      <c r="QAA132" s="2049"/>
      <c r="QAB132" s="2049"/>
      <c r="QAC132" s="2049"/>
      <c r="QAD132" s="2049"/>
      <c r="QAE132" s="2049"/>
      <c r="QAF132" s="2049"/>
      <c r="QAG132" s="2049"/>
      <c r="QAH132" s="2049"/>
      <c r="QAI132" s="2049"/>
      <c r="QAJ132" s="2049"/>
      <c r="QAK132" s="2049"/>
      <c r="QAL132" s="2049"/>
      <c r="QAM132" s="2049"/>
      <c r="QAN132" s="2049"/>
      <c r="QAO132" s="2049"/>
      <c r="QAP132" s="2049"/>
      <c r="QAQ132" s="2049"/>
      <c r="QAR132" s="2049"/>
      <c r="QAS132" s="2049"/>
      <c r="QAT132" s="2049"/>
      <c r="QAU132" s="2049"/>
      <c r="QAV132" s="2049"/>
      <c r="QAW132" s="2049"/>
      <c r="QAX132" s="2049"/>
      <c r="QAY132" s="2049"/>
      <c r="QAZ132" s="2049"/>
      <c r="QBA132" s="2049"/>
      <c r="QBB132" s="2049"/>
      <c r="QBC132" s="2049"/>
      <c r="QBD132" s="2049"/>
      <c r="QBE132" s="2049"/>
      <c r="QBF132" s="2049"/>
      <c r="QBG132" s="2049"/>
      <c r="QBH132" s="2049"/>
      <c r="QBI132" s="2049"/>
      <c r="QBJ132" s="2049"/>
      <c r="QBK132" s="2049"/>
      <c r="QBL132" s="2049"/>
      <c r="QBM132" s="2049"/>
      <c r="QBN132" s="2049"/>
      <c r="QBO132" s="2049"/>
      <c r="QBP132" s="2049"/>
      <c r="QBQ132" s="2049"/>
      <c r="QBR132" s="2049"/>
      <c r="QBS132" s="2049"/>
      <c r="QBT132" s="2049"/>
      <c r="QBU132" s="2049"/>
      <c r="QBV132" s="2049"/>
      <c r="QBW132" s="2049"/>
      <c r="QBX132" s="2049"/>
      <c r="QBY132" s="2049"/>
      <c r="QBZ132" s="2049"/>
      <c r="QCA132" s="2049"/>
      <c r="QCB132" s="2049"/>
      <c r="QCC132" s="2049"/>
      <c r="QCD132" s="2049"/>
      <c r="QCE132" s="2049"/>
      <c r="QCF132" s="2049"/>
      <c r="QCG132" s="2049"/>
      <c r="QCH132" s="2049"/>
      <c r="QCI132" s="2049"/>
      <c r="QCJ132" s="2049"/>
      <c r="QCK132" s="2049"/>
      <c r="QCL132" s="2049"/>
      <c r="QCM132" s="2049"/>
      <c r="QCN132" s="2049"/>
      <c r="QCO132" s="2049"/>
      <c r="QCP132" s="2049"/>
      <c r="QCQ132" s="2049"/>
      <c r="QCR132" s="2049"/>
      <c r="QCS132" s="2049"/>
      <c r="QCT132" s="2049"/>
      <c r="QCU132" s="2049"/>
      <c r="QCV132" s="2049"/>
      <c r="QCW132" s="2049"/>
      <c r="QCX132" s="2049"/>
      <c r="QCY132" s="2049"/>
      <c r="QCZ132" s="2049"/>
      <c r="QDA132" s="2049"/>
      <c r="QDB132" s="2049"/>
      <c r="QDC132" s="2049"/>
      <c r="QDD132" s="2049"/>
      <c r="QDE132" s="2049"/>
      <c r="QDF132" s="2049"/>
      <c r="QDG132" s="2049"/>
      <c r="QDH132" s="2049"/>
      <c r="QDI132" s="2049"/>
      <c r="QDJ132" s="2049"/>
      <c r="QDK132" s="2049"/>
      <c r="QDL132" s="2049"/>
      <c r="QDM132" s="2049"/>
      <c r="QDN132" s="2049"/>
      <c r="QDO132" s="2049"/>
      <c r="QDP132" s="2049"/>
      <c r="QDQ132" s="2049"/>
      <c r="QDR132" s="2049"/>
      <c r="QDS132" s="2049"/>
      <c r="QDT132" s="2049"/>
      <c r="QDU132" s="2049"/>
      <c r="QDV132" s="2049"/>
      <c r="QDW132" s="2049"/>
      <c r="QDX132" s="2049"/>
      <c r="QDY132" s="2049"/>
      <c r="QDZ132" s="2049"/>
      <c r="QEA132" s="2049"/>
      <c r="QEB132" s="2049"/>
      <c r="QEC132" s="2049"/>
      <c r="QED132" s="2049"/>
      <c r="QEE132" s="2049"/>
      <c r="QEF132" s="2049"/>
      <c r="QEG132" s="2049"/>
      <c r="QEH132" s="2049"/>
      <c r="QEI132" s="2049"/>
      <c r="QEJ132" s="2049"/>
      <c r="QEK132" s="2049"/>
      <c r="QEL132" s="2049"/>
      <c r="QEM132" s="2049"/>
      <c r="QEN132" s="2049"/>
      <c r="QEO132" s="2049"/>
      <c r="QEP132" s="2049"/>
      <c r="QEQ132" s="2049"/>
      <c r="QER132" s="2049"/>
      <c r="QES132" s="2049"/>
      <c r="QET132" s="2049"/>
      <c r="QEU132" s="2049"/>
      <c r="QEV132" s="2049"/>
      <c r="QEW132" s="2049"/>
      <c r="QEX132" s="2049"/>
      <c r="QEY132" s="2049"/>
      <c r="QEZ132" s="2049"/>
      <c r="QFA132" s="2049"/>
      <c r="QFB132" s="2049"/>
      <c r="QFC132" s="2049"/>
      <c r="QFD132" s="2049"/>
      <c r="QFE132" s="2049"/>
      <c r="QFF132" s="2049"/>
      <c r="QFG132" s="2049"/>
      <c r="QFH132" s="2049"/>
      <c r="QFI132" s="2049"/>
      <c r="QFJ132" s="2049"/>
      <c r="QFK132" s="2049"/>
      <c r="QFL132" s="2049"/>
      <c r="QFM132" s="2049"/>
      <c r="QFN132" s="2049"/>
      <c r="QFO132" s="2049"/>
      <c r="QFP132" s="2049"/>
      <c r="QFQ132" s="2049"/>
      <c r="QFR132" s="2049"/>
      <c r="QFS132" s="2049"/>
      <c r="QFT132" s="2049"/>
      <c r="QFU132" s="2049"/>
      <c r="QFV132" s="2049"/>
      <c r="QFW132" s="2049"/>
      <c r="QFX132" s="2049"/>
      <c r="QFY132" s="2049"/>
      <c r="QFZ132" s="2049"/>
      <c r="QGA132" s="2049"/>
      <c r="QGB132" s="2049"/>
      <c r="QGC132" s="2049"/>
      <c r="QGD132" s="2049"/>
      <c r="QGE132" s="2049"/>
      <c r="QGF132" s="2049"/>
      <c r="QGG132" s="2049"/>
      <c r="QGH132" s="2049"/>
      <c r="QGI132" s="2049"/>
      <c r="QGJ132" s="2049"/>
      <c r="QGK132" s="2049"/>
      <c r="QGL132" s="2049"/>
      <c r="QGM132" s="2049"/>
      <c r="QGN132" s="2049"/>
      <c r="QGO132" s="2049"/>
      <c r="QGP132" s="2049"/>
      <c r="QGQ132" s="2049"/>
      <c r="QGR132" s="2049"/>
      <c r="QGS132" s="2049"/>
      <c r="QGT132" s="2049"/>
      <c r="QGU132" s="2049"/>
      <c r="QGV132" s="2049"/>
      <c r="QGW132" s="2049"/>
      <c r="QGX132" s="2049"/>
      <c r="QGY132" s="2049"/>
      <c r="QGZ132" s="2049"/>
      <c r="QHA132" s="2049"/>
      <c r="QHB132" s="2049"/>
      <c r="QHC132" s="2049"/>
      <c r="QHD132" s="2049"/>
      <c r="QHE132" s="2049"/>
      <c r="QHF132" s="2049"/>
      <c r="QHG132" s="2049"/>
      <c r="QHH132" s="2049"/>
      <c r="QHI132" s="2049"/>
      <c r="QHJ132" s="2049"/>
      <c r="QHK132" s="2049"/>
      <c r="QHL132" s="2049"/>
      <c r="QHM132" s="2049"/>
      <c r="QHN132" s="2049"/>
      <c r="QHO132" s="2049"/>
      <c r="QHP132" s="2049"/>
      <c r="QHQ132" s="2049"/>
      <c r="QHR132" s="2049"/>
      <c r="QHS132" s="2049"/>
      <c r="QHT132" s="2049"/>
      <c r="QHU132" s="2049"/>
      <c r="QHV132" s="2049"/>
      <c r="QHW132" s="2049"/>
      <c r="QHX132" s="2049"/>
      <c r="QHY132" s="2049"/>
      <c r="QHZ132" s="2049"/>
      <c r="QIA132" s="2049"/>
      <c r="QIB132" s="2049"/>
      <c r="QIC132" s="2049"/>
      <c r="QID132" s="2049"/>
      <c r="QIE132" s="2049"/>
      <c r="QIF132" s="2049"/>
      <c r="QIG132" s="2049"/>
      <c r="QIH132" s="2049"/>
      <c r="QII132" s="2049"/>
      <c r="QIJ132" s="2049"/>
      <c r="QIK132" s="2049"/>
      <c r="QIL132" s="2049"/>
      <c r="QIM132" s="2049"/>
      <c r="QIN132" s="2049"/>
      <c r="QIO132" s="2049"/>
      <c r="QIP132" s="2049"/>
      <c r="QIQ132" s="2049"/>
      <c r="QIR132" s="2049"/>
      <c r="QIS132" s="2049"/>
      <c r="QIT132" s="2049"/>
      <c r="QIU132" s="2049"/>
      <c r="QIV132" s="2049"/>
      <c r="QIW132" s="2049"/>
      <c r="QIX132" s="2049"/>
      <c r="QIY132" s="2049"/>
      <c r="QIZ132" s="2049"/>
      <c r="QJA132" s="2049"/>
      <c r="QJB132" s="2049"/>
      <c r="QJC132" s="2049"/>
      <c r="QJD132" s="2049"/>
      <c r="QJE132" s="2049"/>
      <c r="QJF132" s="2049"/>
      <c r="QJG132" s="2049"/>
      <c r="QJH132" s="2049"/>
      <c r="QJI132" s="2049"/>
      <c r="QJJ132" s="2049"/>
      <c r="QJK132" s="2049"/>
      <c r="QJL132" s="2049"/>
      <c r="QJM132" s="2049"/>
      <c r="QJN132" s="2049"/>
      <c r="QJO132" s="2049"/>
      <c r="QJP132" s="2049"/>
      <c r="QJQ132" s="2049"/>
      <c r="QJR132" s="2049"/>
      <c r="QJS132" s="2049"/>
      <c r="QJT132" s="2049"/>
      <c r="QJU132" s="2049"/>
      <c r="QJV132" s="2049"/>
      <c r="QJW132" s="2049"/>
      <c r="QJX132" s="2049"/>
      <c r="QJY132" s="2049"/>
      <c r="QJZ132" s="2049"/>
      <c r="QKA132" s="2049"/>
      <c r="QKB132" s="2049"/>
      <c r="QKC132" s="2049"/>
      <c r="QKD132" s="2049"/>
      <c r="QKE132" s="2049"/>
      <c r="QKF132" s="2049"/>
      <c r="QKG132" s="2049"/>
      <c r="QKH132" s="2049"/>
      <c r="QKI132" s="2049"/>
      <c r="QKJ132" s="2049"/>
      <c r="QKK132" s="2049"/>
      <c r="QKL132" s="2049"/>
      <c r="QKM132" s="2049"/>
      <c r="QKN132" s="2049"/>
      <c r="QKO132" s="2049"/>
      <c r="QKP132" s="2049"/>
      <c r="QKQ132" s="2049"/>
      <c r="QKR132" s="2049"/>
      <c r="QKS132" s="2049"/>
      <c r="QKT132" s="2049"/>
      <c r="QKU132" s="2049"/>
      <c r="QKV132" s="2049"/>
      <c r="QKW132" s="2049"/>
      <c r="QKX132" s="2049"/>
      <c r="QKY132" s="2049"/>
      <c r="QKZ132" s="2049"/>
      <c r="QLA132" s="2049"/>
      <c r="QLB132" s="2049"/>
      <c r="QLC132" s="2049"/>
      <c r="QLD132" s="2049"/>
      <c r="QLE132" s="2049"/>
      <c r="QLF132" s="2049"/>
      <c r="QLG132" s="2049"/>
      <c r="QLH132" s="2049"/>
      <c r="QLI132" s="2049"/>
      <c r="QLJ132" s="2049"/>
      <c r="QLK132" s="2049"/>
      <c r="QLL132" s="2049"/>
      <c r="QLM132" s="2049"/>
      <c r="QLN132" s="2049"/>
      <c r="QLO132" s="2049"/>
      <c r="QLP132" s="2049"/>
      <c r="QLQ132" s="2049"/>
      <c r="QLR132" s="2049"/>
      <c r="QLS132" s="2049"/>
      <c r="QLT132" s="2049"/>
      <c r="QLU132" s="2049"/>
      <c r="QLV132" s="2049"/>
      <c r="QLW132" s="2049"/>
      <c r="QLX132" s="2049"/>
      <c r="QLY132" s="2049"/>
      <c r="QLZ132" s="2049"/>
      <c r="QMA132" s="2049"/>
      <c r="QMB132" s="2049"/>
      <c r="QMC132" s="2049"/>
      <c r="QMD132" s="2049"/>
      <c r="QME132" s="2049"/>
      <c r="QMF132" s="2049"/>
      <c r="QMG132" s="2049"/>
      <c r="QMH132" s="2049"/>
      <c r="QMI132" s="2049"/>
      <c r="QMJ132" s="2049"/>
      <c r="QMK132" s="2049"/>
      <c r="QML132" s="2049"/>
      <c r="QMM132" s="2049"/>
      <c r="QMN132" s="2049"/>
      <c r="QMO132" s="2049"/>
      <c r="QMP132" s="2049"/>
      <c r="QMQ132" s="2049"/>
      <c r="QMR132" s="2049"/>
      <c r="QMS132" s="2049"/>
      <c r="QMT132" s="2049"/>
      <c r="QMU132" s="2049"/>
      <c r="QMV132" s="2049"/>
      <c r="QMW132" s="2049"/>
      <c r="QMX132" s="2049"/>
      <c r="QMY132" s="2049"/>
      <c r="QMZ132" s="2049"/>
      <c r="QNA132" s="2049"/>
      <c r="QNB132" s="2049"/>
      <c r="QNC132" s="2049"/>
      <c r="QND132" s="2049"/>
      <c r="QNE132" s="2049"/>
      <c r="QNF132" s="2049"/>
      <c r="QNG132" s="2049"/>
      <c r="QNH132" s="2049"/>
      <c r="QNI132" s="2049"/>
      <c r="QNJ132" s="2049"/>
      <c r="QNK132" s="2049"/>
      <c r="QNL132" s="2049"/>
      <c r="QNM132" s="2049"/>
      <c r="QNN132" s="2049"/>
      <c r="QNO132" s="2049"/>
      <c r="QNP132" s="2049"/>
      <c r="QNQ132" s="2049"/>
      <c r="QNR132" s="2049"/>
      <c r="QNS132" s="2049"/>
      <c r="QNT132" s="2049"/>
      <c r="QNU132" s="2049"/>
      <c r="QNV132" s="2049"/>
      <c r="QNW132" s="2049"/>
      <c r="QNX132" s="2049"/>
      <c r="QNY132" s="2049"/>
      <c r="QNZ132" s="2049"/>
      <c r="QOA132" s="2049"/>
      <c r="QOB132" s="2049"/>
      <c r="QOC132" s="2049"/>
      <c r="QOD132" s="2049"/>
      <c r="QOE132" s="2049"/>
      <c r="QOF132" s="2049"/>
      <c r="QOG132" s="2049"/>
      <c r="QOH132" s="2049"/>
      <c r="QOI132" s="2049"/>
      <c r="QOJ132" s="2049"/>
      <c r="QOK132" s="2049"/>
      <c r="QOL132" s="2049"/>
      <c r="QOM132" s="2049"/>
      <c r="QON132" s="2049"/>
      <c r="QOO132" s="2049"/>
      <c r="QOP132" s="2049"/>
      <c r="QOQ132" s="2049"/>
      <c r="QOR132" s="2049"/>
      <c r="QOS132" s="2049"/>
      <c r="QOT132" s="2049"/>
      <c r="QOU132" s="2049"/>
      <c r="QOV132" s="2049"/>
      <c r="QOW132" s="2049"/>
      <c r="QOX132" s="2049"/>
      <c r="QOY132" s="2049"/>
      <c r="QOZ132" s="2049"/>
      <c r="QPA132" s="2049"/>
      <c r="QPB132" s="2049"/>
      <c r="QPC132" s="2049"/>
      <c r="QPD132" s="2049"/>
      <c r="QPE132" s="2049"/>
      <c r="QPF132" s="2049"/>
      <c r="QPG132" s="2049"/>
      <c r="QPH132" s="2049"/>
      <c r="QPI132" s="2049"/>
      <c r="QPJ132" s="2049"/>
      <c r="QPK132" s="2049"/>
      <c r="QPL132" s="2049"/>
      <c r="QPM132" s="2049"/>
      <c r="QPN132" s="2049"/>
      <c r="QPO132" s="2049"/>
      <c r="QPP132" s="2049"/>
      <c r="QPQ132" s="2049"/>
      <c r="QPR132" s="2049"/>
      <c r="QPS132" s="2049"/>
      <c r="QPT132" s="2049"/>
      <c r="QPU132" s="2049"/>
      <c r="QPV132" s="2049"/>
      <c r="QPW132" s="2049"/>
      <c r="QPX132" s="2049"/>
      <c r="QPY132" s="2049"/>
      <c r="QPZ132" s="2049"/>
      <c r="QQA132" s="2049"/>
      <c r="QQB132" s="2049"/>
      <c r="QQC132" s="2049"/>
      <c r="QQD132" s="2049"/>
      <c r="QQE132" s="2049"/>
      <c r="QQF132" s="2049"/>
      <c r="QQG132" s="2049"/>
      <c r="QQH132" s="2049"/>
      <c r="QQI132" s="2049"/>
      <c r="QQJ132" s="2049"/>
      <c r="QQK132" s="2049"/>
      <c r="QQL132" s="2049"/>
      <c r="QQM132" s="2049"/>
      <c r="QQN132" s="2049"/>
      <c r="QQO132" s="2049"/>
      <c r="QQP132" s="2049"/>
      <c r="QQQ132" s="2049"/>
      <c r="QQR132" s="2049"/>
      <c r="QQS132" s="2049"/>
      <c r="QQT132" s="2049"/>
      <c r="QQU132" s="2049"/>
      <c r="QQV132" s="2049"/>
      <c r="QQW132" s="2049"/>
      <c r="QQX132" s="2049"/>
      <c r="QQY132" s="2049"/>
      <c r="QQZ132" s="2049"/>
      <c r="QRA132" s="2049"/>
      <c r="QRB132" s="2049"/>
      <c r="QRC132" s="2049"/>
      <c r="QRD132" s="2049"/>
      <c r="QRE132" s="2049"/>
      <c r="QRF132" s="2049"/>
      <c r="QRG132" s="2049"/>
      <c r="QRH132" s="2049"/>
      <c r="QRI132" s="2049"/>
      <c r="QRJ132" s="2049"/>
      <c r="QRK132" s="2049"/>
      <c r="QRL132" s="2049"/>
      <c r="QRM132" s="2049"/>
      <c r="QRN132" s="2049"/>
      <c r="QRO132" s="2049"/>
      <c r="QRP132" s="2049"/>
      <c r="QRQ132" s="2049"/>
      <c r="QRR132" s="2049"/>
      <c r="QRS132" s="2049"/>
      <c r="QRT132" s="2049"/>
      <c r="QRU132" s="2049"/>
      <c r="QRV132" s="2049"/>
      <c r="QRW132" s="2049"/>
      <c r="QRX132" s="2049"/>
      <c r="QRY132" s="2049"/>
      <c r="QRZ132" s="2049"/>
      <c r="QSA132" s="2049"/>
      <c r="QSB132" s="2049"/>
      <c r="QSC132" s="2049"/>
      <c r="QSD132" s="2049"/>
      <c r="QSE132" s="2049"/>
      <c r="QSF132" s="2049"/>
      <c r="QSG132" s="2049"/>
      <c r="QSH132" s="2049"/>
      <c r="QSI132" s="2049"/>
      <c r="QSJ132" s="2049"/>
      <c r="QSK132" s="2049"/>
      <c r="QSL132" s="2049"/>
      <c r="QSM132" s="2049"/>
      <c r="QSN132" s="2049"/>
      <c r="QSO132" s="2049"/>
      <c r="QSP132" s="2049"/>
      <c r="QSQ132" s="2049"/>
      <c r="QSR132" s="2049"/>
      <c r="QSS132" s="2049"/>
      <c r="QST132" s="2049"/>
      <c r="QSU132" s="2049"/>
      <c r="QSV132" s="2049"/>
      <c r="QSW132" s="2049"/>
      <c r="QSX132" s="2049"/>
      <c r="QSY132" s="2049"/>
      <c r="QSZ132" s="2049"/>
      <c r="QTA132" s="2049"/>
      <c r="QTB132" s="2049"/>
      <c r="QTC132" s="2049"/>
      <c r="QTD132" s="2049"/>
      <c r="QTE132" s="2049"/>
      <c r="QTF132" s="2049"/>
      <c r="QTG132" s="2049"/>
      <c r="QTH132" s="2049"/>
      <c r="QTI132" s="2049"/>
      <c r="QTJ132" s="2049"/>
      <c r="QTK132" s="2049"/>
      <c r="QTL132" s="2049"/>
      <c r="QTM132" s="2049"/>
      <c r="QTN132" s="2049"/>
      <c r="QTO132" s="2049"/>
      <c r="QTP132" s="2049"/>
      <c r="QTQ132" s="2049"/>
      <c r="QTR132" s="2049"/>
      <c r="QTS132" s="2049"/>
      <c r="QTT132" s="2049"/>
      <c r="QTU132" s="2049"/>
      <c r="QTV132" s="2049"/>
      <c r="QTW132" s="2049"/>
      <c r="QTX132" s="2049"/>
      <c r="QTY132" s="2049"/>
      <c r="QTZ132" s="2049"/>
      <c r="QUA132" s="2049"/>
      <c r="QUB132" s="2049"/>
      <c r="QUC132" s="2049"/>
      <c r="QUD132" s="2049"/>
      <c r="QUE132" s="2049"/>
      <c r="QUF132" s="2049"/>
      <c r="QUG132" s="2049"/>
      <c r="QUH132" s="2049"/>
      <c r="QUI132" s="2049"/>
      <c r="QUJ132" s="2049"/>
      <c r="QUK132" s="2049"/>
      <c r="QUL132" s="2049"/>
      <c r="QUM132" s="2049"/>
      <c r="QUN132" s="2049"/>
      <c r="QUO132" s="2049"/>
      <c r="QUP132" s="2049"/>
      <c r="QUQ132" s="2049"/>
      <c r="QUR132" s="2049"/>
      <c r="QUS132" s="2049"/>
      <c r="QUT132" s="2049"/>
      <c r="QUU132" s="2049"/>
      <c r="QUV132" s="2049"/>
      <c r="QUW132" s="2049"/>
      <c r="QUX132" s="2049"/>
      <c r="QUY132" s="2049"/>
      <c r="QUZ132" s="2049"/>
      <c r="QVA132" s="2049"/>
      <c r="QVB132" s="2049"/>
      <c r="QVC132" s="2049"/>
      <c r="QVD132" s="2049"/>
      <c r="QVE132" s="2049"/>
      <c r="QVF132" s="2049"/>
      <c r="QVG132" s="2049"/>
      <c r="QVH132" s="2049"/>
      <c r="QVI132" s="2049"/>
      <c r="QVJ132" s="2049"/>
      <c r="QVK132" s="2049"/>
      <c r="QVL132" s="2049"/>
      <c r="QVM132" s="2049"/>
      <c r="QVN132" s="2049"/>
      <c r="QVO132" s="2049"/>
      <c r="QVP132" s="2049"/>
      <c r="QVQ132" s="2049"/>
      <c r="QVR132" s="2049"/>
      <c r="QVS132" s="2049"/>
      <c r="QVT132" s="2049"/>
      <c r="QVU132" s="2049"/>
      <c r="QVV132" s="2049"/>
      <c r="QVW132" s="2049"/>
      <c r="QVX132" s="2049"/>
      <c r="QVY132" s="2049"/>
      <c r="QVZ132" s="2049"/>
      <c r="QWA132" s="2049"/>
      <c r="QWB132" s="2049"/>
      <c r="QWC132" s="2049"/>
      <c r="QWD132" s="2049"/>
      <c r="QWE132" s="2049"/>
      <c r="QWF132" s="2049"/>
      <c r="QWG132" s="2049"/>
      <c r="QWH132" s="2049"/>
      <c r="QWI132" s="2049"/>
      <c r="QWJ132" s="2049"/>
      <c r="QWK132" s="2049"/>
      <c r="QWL132" s="2049"/>
      <c r="QWM132" s="2049"/>
      <c r="QWN132" s="2049"/>
      <c r="QWO132" s="2049"/>
      <c r="QWP132" s="2049"/>
      <c r="QWQ132" s="2049"/>
      <c r="QWR132" s="2049"/>
      <c r="QWS132" s="2049"/>
      <c r="QWT132" s="2049"/>
      <c r="QWU132" s="2049"/>
      <c r="QWV132" s="2049"/>
      <c r="QWW132" s="2049"/>
      <c r="QWX132" s="2049"/>
      <c r="QWY132" s="2049"/>
      <c r="QWZ132" s="2049"/>
      <c r="QXA132" s="2049"/>
      <c r="QXB132" s="2049"/>
      <c r="QXC132" s="2049"/>
      <c r="QXD132" s="2049"/>
      <c r="QXE132" s="2049"/>
      <c r="QXF132" s="2049"/>
      <c r="QXG132" s="2049"/>
      <c r="QXH132" s="2049"/>
      <c r="QXI132" s="2049"/>
      <c r="QXJ132" s="2049"/>
      <c r="QXK132" s="2049"/>
      <c r="QXL132" s="2049"/>
      <c r="QXM132" s="2049"/>
      <c r="QXN132" s="2049"/>
      <c r="QXO132" s="2049"/>
      <c r="QXP132" s="2049"/>
      <c r="QXQ132" s="2049"/>
      <c r="QXR132" s="2049"/>
      <c r="QXS132" s="2049"/>
      <c r="QXT132" s="2049"/>
      <c r="QXU132" s="2049"/>
      <c r="QXV132" s="2049"/>
      <c r="QXW132" s="2049"/>
      <c r="QXX132" s="2049"/>
      <c r="QXY132" s="2049"/>
      <c r="QXZ132" s="2049"/>
      <c r="QYA132" s="2049"/>
      <c r="QYB132" s="2049"/>
      <c r="QYC132" s="2049"/>
      <c r="QYD132" s="2049"/>
      <c r="QYE132" s="2049"/>
      <c r="QYF132" s="2049"/>
      <c r="QYG132" s="2049"/>
      <c r="QYH132" s="2049"/>
      <c r="QYI132" s="2049"/>
      <c r="QYJ132" s="2049"/>
      <c r="QYK132" s="2049"/>
      <c r="QYL132" s="2049"/>
      <c r="QYM132" s="2049"/>
      <c r="QYN132" s="2049"/>
      <c r="QYO132" s="2049"/>
      <c r="QYP132" s="2049"/>
      <c r="QYQ132" s="2049"/>
      <c r="QYR132" s="2049"/>
      <c r="QYS132" s="2049"/>
      <c r="QYT132" s="2049"/>
      <c r="QYU132" s="2049"/>
      <c r="QYV132" s="2049"/>
      <c r="QYW132" s="2049"/>
      <c r="QYX132" s="2049"/>
      <c r="QYY132" s="2049"/>
      <c r="QYZ132" s="2049"/>
      <c r="QZA132" s="2049"/>
      <c r="QZB132" s="2049"/>
      <c r="QZC132" s="2049"/>
      <c r="QZD132" s="2049"/>
      <c r="QZE132" s="2049"/>
      <c r="QZF132" s="2049"/>
      <c r="QZG132" s="2049"/>
      <c r="QZH132" s="2049"/>
      <c r="QZI132" s="2049"/>
      <c r="QZJ132" s="2049"/>
      <c r="QZK132" s="2049"/>
      <c r="QZL132" s="2049"/>
      <c r="QZM132" s="2049"/>
      <c r="QZN132" s="2049"/>
      <c r="QZO132" s="2049"/>
      <c r="QZP132" s="2049"/>
      <c r="QZQ132" s="2049"/>
      <c r="QZR132" s="2049"/>
      <c r="QZS132" s="2049"/>
      <c r="QZT132" s="2049"/>
      <c r="QZU132" s="2049"/>
      <c r="QZV132" s="2049"/>
      <c r="QZW132" s="2049"/>
      <c r="QZX132" s="2049"/>
      <c r="QZY132" s="2049"/>
      <c r="QZZ132" s="2049"/>
      <c r="RAA132" s="2049"/>
      <c r="RAB132" s="2049"/>
      <c r="RAC132" s="2049"/>
      <c r="RAD132" s="2049"/>
      <c r="RAE132" s="2049"/>
      <c r="RAF132" s="2049"/>
      <c r="RAG132" s="2049"/>
      <c r="RAH132" s="2049"/>
      <c r="RAI132" s="2049"/>
      <c r="RAJ132" s="2049"/>
      <c r="RAK132" s="2049"/>
      <c r="RAL132" s="2049"/>
      <c r="RAM132" s="2049"/>
      <c r="RAN132" s="2049"/>
      <c r="RAO132" s="2049"/>
      <c r="RAP132" s="2049"/>
      <c r="RAQ132" s="2049"/>
      <c r="RAR132" s="2049"/>
      <c r="RAS132" s="2049"/>
      <c r="RAT132" s="2049"/>
      <c r="RAU132" s="2049"/>
      <c r="RAV132" s="2049"/>
      <c r="RAW132" s="2049"/>
      <c r="RAX132" s="2049"/>
      <c r="RAY132" s="2049"/>
      <c r="RAZ132" s="2049"/>
      <c r="RBA132" s="2049"/>
      <c r="RBB132" s="2049"/>
      <c r="RBC132" s="2049"/>
      <c r="RBD132" s="2049"/>
      <c r="RBE132" s="2049"/>
      <c r="RBF132" s="2049"/>
      <c r="RBG132" s="2049"/>
      <c r="RBH132" s="2049"/>
      <c r="RBI132" s="2049"/>
      <c r="RBJ132" s="2049"/>
      <c r="RBK132" s="2049"/>
      <c r="RBL132" s="2049"/>
      <c r="RBM132" s="2049"/>
      <c r="RBN132" s="2049"/>
      <c r="RBO132" s="2049"/>
      <c r="RBP132" s="2049"/>
      <c r="RBQ132" s="2049"/>
      <c r="RBR132" s="2049"/>
      <c r="RBS132" s="2049"/>
      <c r="RBT132" s="2049"/>
      <c r="RBU132" s="2049"/>
      <c r="RBV132" s="2049"/>
      <c r="RBW132" s="2049"/>
      <c r="RBX132" s="2049"/>
      <c r="RBY132" s="2049"/>
      <c r="RBZ132" s="2049"/>
      <c r="RCA132" s="2049"/>
      <c r="RCB132" s="2049"/>
      <c r="RCC132" s="2049"/>
      <c r="RCD132" s="2049"/>
      <c r="RCE132" s="2049"/>
      <c r="RCF132" s="2049"/>
      <c r="RCG132" s="2049"/>
      <c r="RCH132" s="2049"/>
      <c r="RCI132" s="2049"/>
      <c r="RCJ132" s="2049"/>
      <c r="RCK132" s="2049"/>
      <c r="RCL132" s="2049"/>
      <c r="RCM132" s="2049"/>
      <c r="RCN132" s="2049"/>
      <c r="RCO132" s="2049"/>
      <c r="RCP132" s="2049"/>
      <c r="RCQ132" s="2049"/>
      <c r="RCR132" s="2049"/>
      <c r="RCS132" s="2049"/>
      <c r="RCT132" s="2049"/>
      <c r="RCU132" s="2049"/>
      <c r="RCV132" s="2049"/>
      <c r="RCW132" s="2049"/>
      <c r="RCX132" s="2049"/>
      <c r="RCY132" s="2049"/>
      <c r="RCZ132" s="2049"/>
      <c r="RDA132" s="2049"/>
      <c r="RDB132" s="2049"/>
      <c r="RDC132" s="2049"/>
      <c r="RDD132" s="2049"/>
      <c r="RDE132" s="2049"/>
      <c r="RDF132" s="2049"/>
      <c r="RDG132" s="2049"/>
      <c r="RDH132" s="2049"/>
      <c r="RDI132" s="2049"/>
      <c r="RDJ132" s="2049"/>
      <c r="RDK132" s="2049"/>
      <c r="RDL132" s="2049"/>
      <c r="RDM132" s="2049"/>
      <c r="RDN132" s="2049"/>
      <c r="RDO132" s="2049"/>
      <c r="RDP132" s="2049"/>
      <c r="RDQ132" s="2049"/>
      <c r="RDR132" s="2049"/>
      <c r="RDS132" s="2049"/>
      <c r="RDT132" s="2049"/>
      <c r="RDU132" s="2049"/>
      <c r="RDV132" s="2049"/>
      <c r="RDW132" s="2049"/>
      <c r="RDX132" s="2049"/>
      <c r="RDY132" s="2049"/>
      <c r="RDZ132" s="2049"/>
      <c r="REA132" s="2049"/>
      <c r="REB132" s="2049"/>
      <c r="REC132" s="2049"/>
      <c r="RED132" s="2049"/>
      <c r="REE132" s="2049"/>
      <c r="REF132" s="2049"/>
      <c r="REG132" s="2049"/>
      <c r="REH132" s="2049"/>
      <c r="REI132" s="2049"/>
      <c r="REJ132" s="2049"/>
      <c r="REK132" s="2049"/>
      <c r="REL132" s="2049"/>
      <c r="REM132" s="2049"/>
      <c r="REN132" s="2049"/>
      <c r="REO132" s="2049"/>
      <c r="REP132" s="2049"/>
      <c r="REQ132" s="2049"/>
      <c r="RER132" s="2049"/>
      <c r="RES132" s="2049"/>
      <c r="RET132" s="2049"/>
      <c r="REU132" s="2049"/>
      <c r="REV132" s="2049"/>
      <c r="REW132" s="2049"/>
      <c r="REX132" s="2049"/>
      <c r="REY132" s="2049"/>
      <c r="REZ132" s="2049"/>
      <c r="RFA132" s="2049"/>
      <c r="RFB132" s="2049"/>
      <c r="RFC132" s="2049"/>
      <c r="RFD132" s="2049"/>
      <c r="RFE132" s="2049"/>
      <c r="RFF132" s="2049"/>
      <c r="RFG132" s="2049"/>
      <c r="RFH132" s="2049"/>
      <c r="RFI132" s="2049"/>
      <c r="RFJ132" s="2049"/>
      <c r="RFK132" s="2049"/>
      <c r="RFL132" s="2049"/>
      <c r="RFM132" s="2049"/>
      <c r="RFN132" s="2049"/>
      <c r="RFO132" s="2049"/>
      <c r="RFP132" s="2049"/>
      <c r="RFQ132" s="2049"/>
      <c r="RFR132" s="2049"/>
      <c r="RFS132" s="2049"/>
      <c r="RFT132" s="2049"/>
      <c r="RFU132" s="2049"/>
      <c r="RFV132" s="2049"/>
      <c r="RFW132" s="2049"/>
      <c r="RFX132" s="2049"/>
      <c r="RFY132" s="2049"/>
      <c r="RFZ132" s="2049"/>
      <c r="RGA132" s="2049"/>
      <c r="RGB132" s="2049"/>
      <c r="RGC132" s="2049"/>
      <c r="RGD132" s="2049"/>
      <c r="RGE132" s="2049"/>
      <c r="RGF132" s="2049"/>
      <c r="RGG132" s="2049"/>
      <c r="RGH132" s="2049"/>
      <c r="RGI132" s="2049"/>
      <c r="RGJ132" s="2049"/>
      <c r="RGK132" s="2049"/>
      <c r="RGL132" s="2049"/>
      <c r="RGM132" s="2049"/>
      <c r="RGN132" s="2049"/>
      <c r="RGO132" s="2049"/>
      <c r="RGP132" s="2049"/>
      <c r="RGQ132" s="2049"/>
      <c r="RGR132" s="2049"/>
      <c r="RGS132" s="2049"/>
      <c r="RGT132" s="2049"/>
      <c r="RGU132" s="2049"/>
      <c r="RGV132" s="2049"/>
      <c r="RGW132" s="2049"/>
      <c r="RGX132" s="2049"/>
      <c r="RGY132" s="2049"/>
      <c r="RGZ132" s="2049"/>
      <c r="RHA132" s="2049"/>
      <c r="RHB132" s="2049"/>
      <c r="RHC132" s="2049"/>
      <c r="RHD132" s="2049"/>
      <c r="RHE132" s="2049"/>
      <c r="RHF132" s="2049"/>
      <c r="RHG132" s="2049"/>
      <c r="RHH132" s="2049"/>
      <c r="RHI132" s="2049"/>
      <c r="RHJ132" s="2049"/>
      <c r="RHK132" s="2049"/>
      <c r="RHL132" s="2049"/>
      <c r="RHM132" s="2049"/>
      <c r="RHN132" s="2049"/>
      <c r="RHO132" s="2049"/>
      <c r="RHP132" s="2049"/>
      <c r="RHQ132" s="2049"/>
      <c r="RHR132" s="2049"/>
      <c r="RHS132" s="2049"/>
      <c r="RHT132" s="2049"/>
      <c r="RHU132" s="2049"/>
      <c r="RHV132" s="2049"/>
      <c r="RHW132" s="2049"/>
      <c r="RHX132" s="2049"/>
      <c r="RHY132" s="2049"/>
      <c r="RHZ132" s="2049"/>
      <c r="RIA132" s="2049"/>
      <c r="RIB132" s="2049"/>
      <c r="RIC132" s="2049"/>
      <c r="RID132" s="2049"/>
      <c r="RIE132" s="2049"/>
      <c r="RIF132" s="2049"/>
      <c r="RIG132" s="2049"/>
      <c r="RIH132" s="2049"/>
      <c r="RII132" s="2049"/>
      <c r="RIJ132" s="2049"/>
      <c r="RIK132" s="2049"/>
      <c r="RIL132" s="2049"/>
      <c r="RIM132" s="2049"/>
      <c r="RIN132" s="2049"/>
      <c r="RIO132" s="2049"/>
      <c r="RIP132" s="2049"/>
      <c r="RIQ132" s="2049"/>
      <c r="RIR132" s="2049"/>
      <c r="RIS132" s="2049"/>
      <c r="RIT132" s="2049"/>
      <c r="RIU132" s="2049"/>
      <c r="RIV132" s="2049"/>
      <c r="RIW132" s="2049"/>
      <c r="RIX132" s="2049"/>
      <c r="RIY132" s="2049"/>
      <c r="RIZ132" s="2049"/>
      <c r="RJA132" s="2049"/>
      <c r="RJB132" s="2049"/>
      <c r="RJC132" s="2049"/>
      <c r="RJD132" s="2049"/>
      <c r="RJE132" s="2049"/>
      <c r="RJF132" s="2049"/>
      <c r="RJG132" s="2049"/>
      <c r="RJH132" s="2049"/>
      <c r="RJI132" s="2049"/>
      <c r="RJJ132" s="2049"/>
      <c r="RJK132" s="2049"/>
      <c r="RJL132" s="2049"/>
      <c r="RJM132" s="2049"/>
      <c r="RJN132" s="2049"/>
      <c r="RJO132" s="2049"/>
      <c r="RJP132" s="2049"/>
      <c r="RJQ132" s="2049"/>
      <c r="RJR132" s="2049"/>
      <c r="RJS132" s="2049"/>
      <c r="RJT132" s="2049"/>
      <c r="RJU132" s="2049"/>
      <c r="RJV132" s="2049"/>
      <c r="RJW132" s="2049"/>
      <c r="RJX132" s="2049"/>
      <c r="RJY132" s="2049"/>
      <c r="RJZ132" s="2049"/>
      <c r="RKA132" s="2049"/>
      <c r="RKB132" s="2049"/>
      <c r="RKC132" s="2049"/>
      <c r="RKD132" s="2049"/>
      <c r="RKE132" s="2049"/>
      <c r="RKF132" s="2049"/>
      <c r="RKG132" s="2049"/>
      <c r="RKH132" s="2049"/>
      <c r="RKI132" s="2049"/>
      <c r="RKJ132" s="2049"/>
      <c r="RKK132" s="2049"/>
      <c r="RKL132" s="2049"/>
      <c r="RKM132" s="2049"/>
      <c r="RKN132" s="2049"/>
      <c r="RKO132" s="2049"/>
      <c r="RKP132" s="2049"/>
      <c r="RKQ132" s="2049"/>
      <c r="RKR132" s="2049"/>
      <c r="RKS132" s="2049"/>
      <c r="RKT132" s="2049"/>
      <c r="RKU132" s="2049"/>
      <c r="RKV132" s="2049"/>
      <c r="RKW132" s="2049"/>
      <c r="RKX132" s="2049"/>
      <c r="RKY132" s="2049"/>
      <c r="RKZ132" s="2049"/>
      <c r="RLA132" s="2049"/>
      <c r="RLB132" s="2049"/>
      <c r="RLC132" s="2049"/>
      <c r="RLD132" s="2049"/>
      <c r="RLE132" s="2049"/>
      <c r="RLF132" s="2049"/>
      <c r="RLG132" s="2049"/>
      <c r="RLH132" s="2049"/>
      <c r="RLI132" s="2049"/>
      <c r="RLJ132" s="2049"/>
      <c r="RLK132" s="2049"/>
      <c r="RLL132" s="2049"/>
      <c r="RLM132" s="2049"/>
      <c r="RLN132" s="2049"/>
      <c r="RLO132" s="2049"/>
      <c r="RLP132" s="2049"/>
      <c r="RLQ132" s="2049"/>
      <c r="RLR132" s="2049"/>
      <c r="RLS132" s="2049"/>
      <c r="RLT132" s="2049"/>
      <c r="RLU132" s="2049"/>
      <c r="RLV132" s="2049"/>
      <c r="RLW132" s="2049"/>
      <c r="RLX132" s="2049"/>
      <c r="RLY132" s="2049"/>
      <c r="RLZ132" s="2049"/>
      <c r="RMA132" s="2049"/>
      <c r="RMB132" s="2049"/>
      <c r="RMC132" s="2049"/>
      <c r="RMD132" s="2049"/>
      <c r="RME132" s="2049"/>
      <c r="RMF132" s="2049"/>
      <c r="RMG132" s="2049"/>
      <c r="RMH132" s="2049"/>
      <c r="RMI132" s="2049"/>
      <c r="RMJ132" s="2049"/>
      <c r="RMK132" s="2049"/>
      <c r="RML132" s="2049"/>
      <c r="RMM132" s="2049"/>
      <c r="RMN132" s="2049"/>
      <c r="RMO132" s="2049"/>
      <c r="RMP132" s="2049"/>
      <c r="RMQ132" s="2049"/>
      <c r="RMR132" s="2049"/>
      <c r="RMS132" s="2049"/>
      <c r="RMT132" s="2049"/>
      <c r="RMU132" s="2049"/>
      <c r="RMV132" s="2049"/>
      <c r="RMW132" s="2049"/>
      <c r="RMX132" s="2049"/>
      <c r="RMY132" s="2049"/>
      <c r="RMZ132" s="2049"/>
      <c r="RNA132" s="2049"/>
      <c r="RNB132" s="2049"/>
      <c r="RNC132" s="2049"/>
      <c r="RND132" s="2049"/>
      <c r="RNE132" s="2049"/>
      <c r="RNF132" s="2049"/>
      <c r="RNG132" s="2049"/>
      <c r="RNH132" s="2049"/>
      <c r="RNI132" s="2049"/>
      <c r="RNJ132" s="2049"/>
      <c r="RNK132" s="2049"/>
      <c r="RNL132" s="2049"/>
      <c r="RNM132" s="2049"/>
      <c r="RNN132" s="2049"/>
      <c r="RNO132" s="2049"/>
      <c r="RNP132" s="2049"/>
      <c r="RNQ132" s="2049"/>
      <c r="RNR132" s="2049"/>
      <c r="RNS132" s="2049"/>
      <c r="RNT132" s="2049"/>
      <c r="RNU132" s="2049"/>
      <c r="RNV132" s="2049"/>
      <c r="RNW132" s="2049"/>
      <c r="RNX132" s="2049"/>
      <c r="RNY132" s="2049"/>
      <c r="RNZ132" s="2049"/>
      <c r="ROA132" s="2049"/>
      <c r="ROB132" s="2049"/>
      <c r="ROC132" s="2049"/>
      <c r="ROD132" s="2049"/>
      <c r="ROE132" s="2049"/>
      <c r="ROF132" s="2049"/>
      <c r="ROG132" s="2049"/>
      <c r="ROH132" s="2049"/>
      <c r="ROI132" s="2049"/>
      <c r="ROJ132" s="2049"/>
      <c r="ROK132" s="2049"/>
      <c r="ROL132" s="2049"/>
      <c r="ROM132" s="2049"/>
      <c r="RON132" s="2049"/>
      <c r="ROO132" s="2049"/>
      <c r="ROP132" s="2049"/>
      <c r="ROQ132" s="2049"/>
      <c r="ROR132" s="2049"/>
      <c r="ROS132" s="2049"/>
      <c r="ROT132" s="2049"/>
      <c r="ROU132" s="2049"/>
      <c r="ROV132" s="2049"/>
      <c r="ROW132" s="2049"/>
      <c r="ROX132" s="2049"/>
      <c r="ROY132" s="2049"/>
      <c r="ROZ132" s="2049"/>
      <c r="RPA132" s="2049"/>
      <c r="RPB132" s="2049"/>
      <c r="RPC132" s="2049"/>
      <c r="RPD132" s="2049"/>
      <c r="RPE132" s="2049"/>
      <c r="RPF132" s="2049"/>
      <c r="RPG132" s="2049"/>
      <c r="RPH132" s="2049"/>
      <c r="RPI132" s="2049"/>
      <c r="RPJ132" s="2049"/>
      <c r="RPK132" s="2049"/>
      <c r="RPL132" s="2049"/>
      <c r="RPM132" s="2049"/>
      <c r="RPN132" s="2049"/>
      <c r="RPO132" s="2049"/>
      <c r="RPP132" s="2049"/>
      <c r="RPQ132" s="2049"/>
      <c r="RPR132" s="2049"/>
      <c r="RPS132" s="2049"/>
      <c r="RPT132" s="2049"/>
      <c r="RPU132" s="2049"/>
      <c r="RPV132" s="2049"/>
      <c r="RPW132" s="2049"/>
      <c r="RPX132" s="2049"/>
      <c r="RPY132" s="2049"/>
      <c r="RPZ132" s="2049"/>
      <c r="RQA132" s="2049"/>
      <c r="RQB132" s="2049"/>
      <c r="RQC132" s="2049"/>
      <c r="RQD132" s="2049"/>
      <c r="RQE132" s="2049"/>
      <c r="RQF132" s="2049"/>
      <c r="RQG132" s="2049"/>
      <c r="RQH132" s="2049"/>
      <c r="RQI132" s="2049"/>
      <c r="RQJ132" s="2049"/>
      <c r="RQK132" s="2049"/>
      <c r="RQL132" s="2049"/>
      <c r="RQM132" s="2049"/>
      <c r="RQN132" s="2049"/>
      <c r="RQO132" s="2049"/>
      <c r="RQP132" s="2049"/>
      <c r="RQQ132" s="2049"/>
      <c r="RQR132" s="2049"/>
      <c r="RQS132" s="2049"/>
      <c r="RQT132" s="2049"/>
      <c r="RQU132" s="2049"/>
      <c r="RQV132" s="2049"/>
      <c r="RQW132" s="2049"/>
      <c r="RQX132" s="2049"/>
      <c r="RQY132" s="2049"/>
      <c r="RQZ132" s="2049"/>
      <c r="RRA132" s="2049"/>
      <c r="RRB132" s="2049"/>
      <c r="RRC132" s="2049"/>
      <c r="RRD132" s="2049"/>
      <c r="RRE132" s="2049"/>
      <c r="RRF132" s="2049"/>
      <c r="RRG132" s="2049"/>
      <c r="RRH132" s="2049"/>
      <c r="RRI132" s="2049"/>
      <c r="RRJ132" s="2049"/>
      <c r="RRK132" s="2049"/>
      <c r="RRL132" s="2049"/>
      <c r="RRM132" s="2049"/>
      <c r="RRN132" s="2049"/>
      <c r="RRO132" s="2049"/>
      <c r="RRP132" s="2049"/>
      <c r="RRQ132" s="2049"/>
      <c r="RRR132" s="2049"/>
      <c r="RRS132" s="2049"/>
      <c r="RRT132" s="2049"/>
      <c r="RRU132" s="2049"/>
      <c r="RRV132" s="2049"/>
      <c r="RRW132" s="2049"/>
      <c r="RRX132" s="2049"/>
      <c r="RRY132" s="2049"/>
      <c r="RRZ132" s="2049"/>
      <c r="RSA132" s="2049"/>
      <c r="RSB132" s="2049"/>
      <c r="RSC132" s="2049"/>
      <c r="RSD132" s="2049"/>
      <c r="RSE132" s="2049"/>
      <c r="RSF132" s="2049"/>
      <c r="RSG132" s="2049"/>
      <c r="RSH132" s="2049"/>
      <c r="RSI132" s="2049"/>
      <c r="RSJ132" s="2049"/>
      <c r="RSK132" s="2049"/>
      <c r="RSL132" s="2049"/>
      <c r="RSM132" s="2049"/>
      <c r="RSN132" s="2049"/>
      <c r="RSO132" s="2049"/>
      <c r="RSP132" s="2049"/>
      <c r="RSQ132" s="2049"/>
      <c r="RSR132" s="2049"/>
      <c r="RSS132" s="2049"/>
      <c r="RST132" s="2049"/>
      <c r="RSU132" s="2049"/>
      <c r="RSV132" s="2049"/>
      <c r="RSW132" s="2049"/>
      <c r="RSX132" s="2049"/>
      <c r="RSY132" s="2049"/>
      <c r="RSZ132" s="2049"/>
      <c r="RTA132" s="2049"/>
      <c r="RTB132" s="2049"/>
      <c r="RTC132" s="2049"/>
      <c r="RTD132" s="2049"/>
      <c r="RTE132" s="2049"/>
      <c r="RTF132" s="2049"/>
      <c r="RTG132" s="2049"/>
      <c r="RTH132" s="2049"/>
      <c r="RTI132" s="2049"/>
      <c r="RTJ132" s="2049"/>
      <c r="RTK132" s="2049"/>
      <c r="RTL132" s="2049"/>
      <c r="RTM132" s="2049"/>
      <c r="RTN132" s="2049"/>
      <c r="RTO132" s="2049"/>
      <c r="RTP132" s="2049"/>
      <c r="RTQ132" s="2049"/>
      <c r="RTR132" s="2049"/>
      <c r="RTS132" s="2049"/>
      <c r="RTT132" s="2049"/>
      <c r="RTU132" s="2049"/>
      <c r="RTV132" s="2049"/>
      <c r="RTW132" s="2049"/>
      <c r="RTX132" s="2049"/>
      <c r="RTY132" s="2049"/>
      <c r="RTZ132" s="2049"/>
      <c r="RUA132" s="2049"/>
      <c r="RUB132" s="2049"/>
      <c r="RUC132" s="2049"/>
      <c r="RUD132" s="2049"/>
      <c r="RUE132" s="2049"/>
      <c r="RUF132" s="2049"/>
      <c r="RUG132" s="2049"/>
      <c r="RUH132" s="2049"/>
      <c r="RUI132" s="2049"/>
      <c r="RUJ132" s="2049"/>
      <c r="RUK132" s="2049"/>
      <c r="RUL132" s="2049"/>
      <c r="RUM132" s="2049"/>
      <c r="RUN132" s="2049"/>
      <c r="RUO132" s="2049"/>
      <c r="RUP132" s="2049"/>
      <c r="RUQ132" s="2049"/>
      <c r="RUR132" s="2049"/>
      <c r="RUS132" s="2049"/>
      <c r="RUT132" s="2049"/>
      <c r="RUU132" s="2049"/>
      <c r="RUV132" s="2049"/>
      <c r="RUW132" s="2049"/>
      <c r="RUX132" s="2049"/>
      <c r="RUY132" s="2049"/>
      <c r="RUZ132" s="2049"/>
      <c r="RVA132" s="2049"/>
      <c r="RVB132" s="2049"/>
      <c r="RVC132" s="2049"/>
      <c r="RVD132" s="2049"/>
      <c r="RVE132" s="2049"/>
      <c r="RVF132" s="2049"/>
      <c r="RVG132" s="2049"/>
      <c r="RVH132" s="2049"/>
      <c r="RVI132" s="2049"/>
      <c r="RVJ132" s="2049"/>
      <c r="RVK132" s="2049"/>
      <c r="RVL132" s="2049"/>
      <c r="RVM132" s="2049"/>
      <c r="RVN132" s="2049"/>
      <c r="RVO132" s="2049"/>
      <c r="RVP132" s="2049"/>
      <c r="RVQ132" s="2049"/>
      <c r="RVR132" s="2049"/>
      <c r="RVS132" s="2049"/>
      <c r="RVT132" s="2049"/>
      <c r="RVU132" s="2049"/>
      <c r="RVV132" s="2049"/>
      <c r="RVW132" s="2049"/>
      <c r="RVX132" s="2049"/>
      <c r="RVY132" s="2049"/>
      <c r="RVZ132" s="2049"/>
      <c r="RWA132" s="2049"/>
      <c r="RWB132" s="2049"/>
      <c r="RWC132" s="2049"/>
      <c r="RWD132" s="2049"/>
      <c r="RWE132" s="2049"/>
      <c r="RWF132" s="2049"/>
      <c r="RWG132" s="2049"/>
      <c r="RWH132" s="2049"/>
      <c r="RWI132" s="2049"/>
      <c r="RWJ132" s="2049"/>
      <c r="RWK132" s="2049"/>
      <c r="RWL132" s="2049"/>
      <c r="RWM132" s="2049"/>
      <c r="RWN132" s="2049"/>
      <c r="RWO132" s="2049"/>
      <c r="RWP132" s="2049"/>
      <c r="RWQ132" s="2049"/>
      <c r="RWR132" s="2049"/>
      <c r="RWS132" s="2049"/>
      <c r="RWT132" s="2049"/>
      <c r="RWU132" s="2049"/>
      <c r="RWV132" s="2049"/>
      <c r="RWW132" s="2049"/>
      <c r="RWX132" s="2049"/>
      <c r="RWY132" s="2049"/>
      <c r="RWZ132" s="2049"/>
      <c r="RXA132" s="2049"/>
      <c r="RXB132" s="2049"/>
      <c r="RXC132" s="2049"/>
      <c r="RXD132" s="2049"/>
      <c r="RXE132" s="2049"/>
      <c r="RXF132" s="2049"/>
      <c r="RXG132" s="2049"/>
      <c r="RXH132" s="2049"/>
      <c r="RXI132" s="2049"/>
      <c r="RXJ132" s="2049"/>
      <c r="RXK132" s="2049"/>
      <c r="RXL132" s="2049"/>
      <c r="RXM132" s="2049"/>
      <c r="RXN132" s="2049"/>
      <c r="RXO132" s="2049"/>
      <c r="RXP132" s="2049"/>
      <c r="RXQ132" s="2049"/>
      <c r="RXR132" s="2049"/>
      <c r="RXS132" s="2049"/>
      <c r="RXT132" s="2049"/>
      <c r="RXU132" s="2049"/>
      <c r="RXV132" s="2049"/>
      <c r="RXW132" s="2049"/>
      <c r="RXX132" s="2049"/>
      <c r="RXY132" s="2049"/>
      <c r="RXZ132" s="2049"/>
      <c r="RYA132" s="2049"/>
      <c r="RYB132" s="2049"/>
      <c r="RYC132" s="2049"/>
      <c r="RYD132" s="2049"/>
      <c r="RYE132" s="2049"/>
      <c r="RYF132" s="2049"/>
      <c r="RYG132" s="2049"/>
      <c r="RYH132" s="2049"/>
      <c r="RYI132" s="2049"/>
      <c r="RYJ132" s="2049"/>
      <c r="RYK132" s="2049"/>
      <c r="RYL132" s="2049"/>
      <c r="RYM132" s="2049"/>
      <c r="RYN132" s="2049"/>
      <c r="RYO132" s="2049"/>
      <c r="RYP132" s="2049"/>
      <c r="RYQ132" s="2049"/>
      <c r="RYR132" s="2049"/>
      <c r="RYS132" s="2049"/>
      <c r="RYT132" s="2049"/>
      <c r="RYU132" s="2049"/>
      <c r="RYV132" s="2049"/>
      <c r="RYW132" s="2049"/>
      <c r="RYX132" s="2049"/>
      <c r="RYY132" s="2049"/>
      <c r="RYZ132" s="2049"/>
      <c r="RZA132" s="2049"/>
      <c r="RZB132" s="2049"/>
      <c r="RZC132" s="2049"/>
      <c r="RZD132" s="2049"/>
      <c r="RZE132" s="2049"/>
      <c r="RZF132" s="2049"/>
      <c r="RZG132" s="2049"/>
      <c r="RZH132" s="2049"/>
      <c r="RZI132" s="2049"/>
      <c r="RZJ132" s="2049"/>
      <c r="RZK132" s="2049"/>
      <c r="RZL132" s="2049"/>
      <c r="RZM132" s="2049"/>
      <c r="RZN132" s="2049"/>
      <c r="RZO132" s="2049"/>
      <c r="RZP132" s="2049"/>
      <c r="RZQ132" s="2049"/>
      <c r="RZR132" s="2049"/>
      <c r="RZS132" s="2049"/>
      <c r="RZT132" s="2049"/>
      <c r="RZU132" s="2049"/>
      <c r="RZV132" s="2049"/>
      <c r="RZW132" s="2049"/>
      <c r="RZX132" s="2049"/>
      <c r="RZY132" s="2049"/>
      <c r="RZZ132" s="2049"/>
      <c r="SAA132" s="2049"/>
      <c r="SAB132" s="2049"/>
      <c r="SAC132" s="2049"/>
      <c r="SAD132" s="2049"/>
      <c r="SAE132" s="2049"/>
      <c r="SAF132" s="2049"/>
      <c r="SAG132" s="2049"/>
      <c r="SAH132" s="2049"/>
      <c r="SAI132" s="2049"/>
      <c r="SAJ132" s="2049"/>
      <c r="SAK132" s="2049"/>
      <c r="SAL132" s="2049"/>
      <c r="SAM132" s="2049"/>
      <c r="SAN132" s="2049"/>
      <c r="SAO132" s="2049"/>
      <c r="SAP132" s="2049"/>
      <c r="SAQ132" s="2049"/>
      <c r="SAR132" s="2049"/>
      <c r="SAS132" s="2049"/>
      <c r="SAT132" s="2049"/>
      <c r="SAU132" s="2049"/>
      <c r="SAV132" s="2049"/>
      <c r="SAW132" s="2049"/>
      <c r="SAX132" s="2049"/>
      <c r="SAY132" s="2049"/>
      <c r="SAZ132" s="2049"/>
      <c r="SBA132" s="2049"/>
      <c r="SBB132" s="2049"/>
      <c r="SBC132" s="2049"/>
      <c r="SBD132" s="2049"/>
      <c r="SBE132" s="2049"/>
      <c r="SBF132" s="2049"/>
      <c r="SBG132" s="2049"/>
      <c r="SBH132" s="2049"/>
      <c r="SBI132" s="2049"/>
      <c r="SBJ132" s="2049"/>
      <c r="SBK132" s="2049"/>
      <c r="SBL132" s="2049"/>
      <c r="SBM132" s="2049"/>
      <c r="SBN132" s="2049"/>
      <c r="SBO132" s="2049"/>
      <c r="SBP132" s="2049"/>
      <c r="SBQ132" s="2049"/>
      <c r="SBR132" s="2049"/>
      <c r="SBS132" s="2049"/>
      <c r="SBT132" s="2049"/>
      <c r="SBU132" s="2049"/>
      <c r="SBV132" s="2049"/>
      <c r="SBW132" s="2049"/>
      <c r="SBX132" s="2049"/>
      <c r="SBY132" s="2049"/>
      <c r="SBZ132" s="2049"/>
      <c r="SCA132" s="2049"/>
      <c r="SCB132" s="2049"/>
      <c r="SCC132" s="2049"/>
      <c r="SCD132" s="2049"/>
      <c r="SCE132" s="2049"/>
      <c r="SCF132" s="2049"/>
      <c r="SCG132" s="2049"/>
      <c r="SCH132" s="2049"/>
      <c r="SCI132" s="2049"/>
      <c r="SCJ132" s="2049"/>
      <c r="SCK132" s="2049"/>
      <c r="SCL132" s="2049"/>
      <c r="SCM132" s="2049"/>
      <c r="SCN132" s="2049"/>
      <c r="SCO132" s="2049"/>
      <c r="SCP132" s="2049"/>
      <c r="SCQ132" s="2049"/>
      <c r="SCR132" s="2049"/>
      <c r="SCS132" s="2049"/>
      <c r="SCT132" s="2049"/>
      <c r="SCU132" s="2049"/>
      <c r="SCV132" s="2049"/>
      <c r="SCW132" s="2049"/>
      <c r="SCX132" s="2049"/>
      <c r="SCY132" s="2049"/>
      <c r="SCZ132" s="2049"/>
      <c r="SDA132" s="2049"/>
      <c r="SDB132" s="2049"/>
      <c r="SDC132" s="2049"/>
      <c r="SDD132" s="2049"/>
      <c r="SDE132" s="2049"/>
      <c r="SDF132" s="2049"/>
      <c r="SDG132" s="2049"/>
      <c r="SDH132" s="2049"/>
      <c r="SDI132" s="2049"/>
      <c r="SDJ132" s="2049"/>
      <c r="SDK132" s="2049"/>
      <c r="SDL132" s="2049"/>
      <c r="SDM132" s="2049"/>
      <c r="SDN132" s="2049"/>
      <c r="SDO132" s="2049"/>
      <c r="SDP132" s="2049"/>
      <c r="SDQ132" s="2049"/>
      <c r="SDR132" s="2049"/>
      <c r="SDS132" s="2049"/>
      <c r="SDT132" s="2049"/>
      <c r="SDU132" s="2049"/>
      <c r="SDV132" s="2049"/>
      <c r="SDW132" s="2049"/>
      <c r="SDX132" s="2049"/>
      <c r="SDY132" s="2049"/>
      <c r="SDZ132" s="2049"/>
      <c r="SEA132" s="2049"/>
      <c r="SEB132" s="2049"/>
      <c r="SEC132" s="2049"/>
      <c r="SED132" s="2049"/>
      <c r="SEE132" s="2049"/>
      <c r="SEF132" s="2049"/>
      <c r="SEG132" s="2049"/>
      <c r="SEH132" s="2049"/>
      <c r="SEI132" s="2049"/>
      <c r="SEJ132" s="2049"/>
      <c r="SEK132" s="2049"/>
      <c r="SEL132" s="2049"/>
      <c r="SEM132" s="2049"/>
      <c r="SEN132" s="2049"/>
      <c r="SEO132" s="2049"/>
      <c r="SEP132" s="2049"/>
      <c r="SEQ132" s="2049"/>
      <c r="SER132" s="2049"/>
      <c r="SES132" s="2049"/>
      <c r="SET132" s="2049"/>
      <c r="SEU132" s="2049"/>
      <c r="SEV132" s="2049"/>
      <c r="SEW132" s="2049"/>
      <c r="SEX132" s="2049"/>
      <c r="SEY132" s="2049"/>
      <c r="SEZ132" s="2049"/>
      <c r="SFA132" s="2049"/>
      <c r="SFB132" s="2049"/>
      <c r="SFC132" s="2049"/>
      <c r="SFD132" s="2049"/>
      <c r="SFE132" s="2049"/>
      <c r="SFF132" s="2049"/>
      <c r="SFG132" s="2049"/>
      <c r="SFH132" s="2049"/>
      <c r="SFI132" s="2049"/>
      <c r="SFJ132" s="2049"/>
      <c r="SFK132" s="2049"/>
      <c r="SFL132" s="2049"/>
      <c r="SFM132" s="2049"/>
      <c r="SFN132" s="2049"/>
      <c r="SFO132" s="2049"/>
      <c r="SFP132" s="2049"/>
      <c r="SFQ132" s="2049"/>
      <c r="SFR132" s="2049"/>
      <c r="SFS132" s="2049"/>
      <c r="SFT132" s="2049"/>
      <c r="SFU132" s="2049"/>
      <c r="SFV132" s="2049"/>
      <c r="SFW132" s="2049"/>
      <c r="SFX132" s="2049"/>
      <c r="SFY132" s="2049"/>
      <c r="SFZ132" s="2049"/>
      <c r="SGA132" s="2049"/>
      <c r="SGB132" s="2049"/>
      <c r="SGC132" s="2049"/>
      <c r="SGD132" s="2049"/>
      <c r="SGE132" s="2049"/>
      <c r="SGF132" s="2049"/>
      <c r="SGG132" s="2049"/>
      <c r="SGH132" s="2049"/>
      <c r="SGI132" s="2049"/>
      <c r="SGJ132" s="2049"/>
      <c r="SGK132" s="2049"/>
      <c r="SGL132" s="2049"/>
      <c r="SGM132" s="2049"/>
      <c r="SGN132" s="2049"/>
      <c r="SGO132" s="2049"/>
      <c r="SGP132" s="2049"/>
      <c r="SGQ132" s="2049"/>
      <c r="SGR132" s="2049"/>
      <c r="SGS132" s="2049"/>
      <c r="SGT132" s="2049"/>
      <c r="SGU132" s="2049"/>
      <c r="SGV132" s="2049"/>
      <c r="SGW132" s="2049"/>
      <c r="SGX132" s="2049"/>
      <c r="SGY132" s="2049"/>
      <c r="SGZ132" s="2049"/>
      <c r="SHA132" s="2049"/>
      <c r="SHB132" s="2049"/>
      <c r="SHC132" s="2049"/>
      <c r="SHD132" s="2049"/>
      <c r="SHE132" s="2049"/>
      <c r="SHF132" s="2049"/>
      <c r="SHG132" s="2049"/>
      <c r="SHH132" s="2049"/>
      <c r="SHI132" s="2049"/>
      <c r="SHJ132" s="2049"/>
      <c r="SHK132" s="2049"/>
      <c r="SHL132" s="2049"/>
      <c r="SHM132" s="2049"/>
      <c r="SHN132" s="2049"/>
      <c r="SHO132" s="2049"/>
      <c r="SHP132" s="2049"/>
      <c r="SHQ132" s="2049"/>
      <c r="SHR132" s="2049"/>
      <c r="SHS132" s="2049"/>
      <c r="SHT132" s="2049"/>
      <c r="SHU132" s="2049"/>
      <c r="SHV132" s="2049"/>
      <c r="SHW132" s="2049"/>
      <c r="SHX132" s="2049"/>
      <c r="SHY132" s="2049"/>
      <c r="SHZ132" s="2049"/>
      <c r="SIA132" s="2049"/>
      <c r="SIB132" s="2049"/>
      <c r="SIC132" s="2049"/>
      <c r="SID132" s="2049"/>
      <c r="SIE132" s="2049"/>
      <c r="SIF132" s="2049"/>
      <c r="SIG132" s="2049"/>
      <c r="SIH132" s="2049"/>
      <c r="SII132" s="2049"/>
      <c r="SIJ132" s="2049"/>
      <c r="SIK132" s="2049"/>
      <c r="SIL132" s="2049"/>
      <c r="SIM132" s="2049"/>
      <c r="SIN132" s="2049"/>
      <c r="SIO132" s="2049"/>
      <c r="SIP132" s="2049"/>
      <c r="SIQ132" s="2049"/>
      <c r="SIR132" s="2049"/>
      <c r="SIS132" s="2049"/>
      <c r="SIT132" s="2049"/>
      <c r="SIU132" s="2049"/>
      <c r="SIV132" s="2049"/>
      <c r="SIW132" s="2049"/>
      <c r="SIX132" s="2049"/>
      <c r="SIY132" s="2049"/>
      <c r="SIZ132" s="2049"/>
      <c r="SJA132" s="2049"/>
      <c r="SJB132" s="2049"/>
      <c r="SJC132" s="2049"/>
      <c r="SJD132" s="2049"/>
      <c r="SJE132" s="2049"/>
      <c r="SJF132" s="2049"/>
      <c r="SJG132" s="2049"/>
      <c r="SJH132" s="2049"/>
      <c r="SJI132" s="2049"/>
      <c r="SJJ132" s="2049"/>
      <c r="SJK132" s="2049"/>
      <c r="SJL132" s="2049"/>
      <c r="SJM132" s="2049"/>
      <c r="SJN132" s="2049"/>
      <c r="SJO132" s="2049"/>
      <c r="SJP132" s="2049"/>
      <c r="SJQ132" s="2049"/>
      <c r="SJR132" s="2049"/>
      <c r="SJS132" s="2049"/>
      <c r="SJT132" s="2049"/>
      <c r="SJU132" s="2049"/>
      <c r="SJV132" s="2049"/>
      <c r="SJW132" s="2049"/>
      <c r="SJX132" s="2049"/>
      <c r="SJY132" s="2049"/>
      <c r="SJZ132" s="2049"/>
      <c r="SKA132" s="2049"/>
      <c r="SKB132" s="2049"/>
      <c r="SKC132" s="2049"/>
      <c r="SKD132" s="2049"/>
      <c r="SKE132" s="2049"/>
      <c r="SKF132" s="2049"/>
      <c r="SKG132" s="2049"/>
      <c r="SKH132" s="2049"/>
      <c r="SKI132" s="2049"/>
      <c r="SKJ132" s="2049"/>
      <c r="SKK132" s="2049"/>
      <c r="SKL132" s="2049"/>
      <c r="SKM132" s="2049"/>
      <c r="SKN132" s="2049"/>
      <c r="SKO132" s="2049"/>
      <c r="SKP132" s="2049"/>
      <c r="SKQ132" s="2049"/>
      <c r="SKR132" s="2049"/>
      <c r="SKS132" s="2049"/>
      <c r="SKT132" s="2049"/>
      <c r="SKU132" s="2049"/>
      <c r="SKV132" s="2049"/>
      <c r="SKW132" s="2049"/>
      <c r="SKX132" s="2049"/>
      <c r="SKY132" s="2049"/>
      <c r="SKZ132" s="2049"/>
      <c r="SLA132" s="2049"/>
      <c r="SLB132" s="2049"/>
      <c r="SLC132" s="2049"/>
      <c r="SLD132" s="2049"/>
      <c r="SLE132" s="2049"/>
      <c r="SLF132" s="2049"/>
      <c r="SLG132" s="2049"/>
      <c r="SLH132" s="2049"/>
      <c r="SLI132" s="2049"/>
      <c r="SLJ132" s="2049"/>
      <c r="SLK132" s="2049"/>
      <c r="SLL132" s="2049"/>
      <c r="SLM132" s="2049"/>
      <c r="SLN132" s="2049"/>
      <c r="SLO132" s="2049"/>
      <c r="SLP132" s="2049"/>
      <c r="SLQ132" s="2049"/>
      <c r="SLR132" s="2049"/>
      <c r="SLS132" s="2049"/>
      <c r="SLT132" s="2049"/>
      <c r="SLU132" s="2049"/>
      <c r="SLV132" s="2049"/>
      <c r="SLW132" s="2049"/>
      <c r="SLX132" s="2049"/>
      <c r="SLY132" s="2049"/>
      <c r="SLZ132" s="2049"/>
      <c r="SMA132" s="2049"/>
      <c r="SMB132" s="2049"/>
      <c r="SMC132" s="2049"/>
      <c r="SMD132" s="2049"/>
      <c r="SME132" s="2049"/>
      <c r="SMF132" s="2049"/>
      <c r="SMG132" s="2049"/>
      <c r="SMH132" s="2049"/>
      <c r="SMI132" s="2049"/>
      <c r="SMJ132" s="2049"/>
      <c r="SMK132" s="2049"/>
      <c r="SML132" s="2049"/>
      <c r="SMM132" s="2049"/>
      <c r="SMN132" s="2049"/>
      <c r="SMO132" s="2049"/>
      <c r="SMP132" s="2049"/>
      <c r="SMQ132" s="2049"/>
      <c r="SMR132" s="2049"/>
      <c r="SMS132" s="2049"/>
      <c r="SMT132" s="2049"/>
      <c r="SMU132" s="2049"/>
      <c r="SMV132" s="2049"/>
      <c r="SMW132" s="2049"/>
      <c r="SMX132" s="2049"/>
      <c r="SMY132" s="2049"/>
      <c r="SMZ132" s="2049"/>
      <c r="SNA132" s="2049"/>
      <c r="SNB132" s="2049"/>
      <c r="SNC132" s="2049"/>
      <c r="SND132" s="2049"/>
      <c r="SNE132" s="2049"/>
      <c r="SNF132" s="2049"/>
      <c r="SNG132" s="2049"/>
      <c r="SNH132" s="2049"/>
      <c r="SNI132" s="2049"/>
      <c r="SNJ132" s="2049"/>
      <c r="SNK132" s="2049"/>
      <c r="SNL132" s="2049"/>
      <c r="SNM132" s="2049"/>
      <c r="SNN132" s="2049"/>
      <c r="SNO132" s="2049"/>
      <c r="SNP132" s="2049"/>
      <c r="SNQ132" s="2049"/>
      <c r="SNR132" s="2049"/>
      <c r="SNS132" s="2049"/>
      <c r="SNT132" s="2049"/>
      <c r="SNU132" s="2049"/>
      <c r="SNV132" s="2049"/>
      <c r="SNW132" s="2049"/>
      <c r="SNX132" s="2049"/>
      <c r="SNY132" s="2049"/>
      <c r="SNZ132" s="2049"/>
      <c r="SOA132" s="2049"/>
      <c r="SOB132" s="2049"/>
      <c r="SOC132" s="2049"/>
      <c r="SOD132" s="2049"/>
      <c r="SOE132" s="2049"/>
      <c r="SOF132" s="2049"/>
      <c r="SOG132" s="2049"/>
      <c r="SOH132" s="2049"/>
      <c r="SOI132" s="2049"/>
      <c r="SOJ132" s="2049"/>
      <c r="SOK132" s="2049"/>
      <c r="SOL132" s="2049"/>
      <c r="SOM132" s="2049"/>
      <c r="SON132" s="2049"/>
      <c r="SOO132" s="2049"/>
      <c r="SOP132" s="2049"/>
      <c r="SOQ132" s="2049"/>
      <c r="SOR132" s="2049"/>
      <c r="SOS132" s="2049"/>
      <c r="SOT132" s="2049"/>
      <c r="SOU132" s="2049"/>
      <c r="SOV132" s="2049"/>
      <c r="SOW132" s="2049"/>
      <c r="SOX132" s="2049"/>
      <c r="SOY132" s="2049"/>
      <c r="SOZ132" s="2049"/>
      <c r="SPA132" s="2049"/>
      <c r="SPB132" s="2049"/>
      <c r="SPC132" s="2049"/>
      <c r="SPD132" s="2049"/>
      <c r="SPE132" s="2049"/>
      <c r="SPF132" s="2049"/>
      <c r="SPG132" s="2049"/>
      <c r="SPH132" s="2049"/>
      <c r="SPI132" s="2049"/>
      <c r="SPJ132" s="2049"/>
      <c r="SPK132" s="2049"/>
      <c r="SPL132" s="2049"/>
      <c r="SPM132" s="2049"/>
      <c r="SPN132" s="2049"/>
      <c r="SPO132" s="2049"/>
      <c r="SPP132" s="2049"/>
      <c r="SPQ132" s="2049"/>
      <c r="SPR132" s="2049"/>
      <c r="SPS132" s="2049"/>
      <c r="SPT132" s="2049"/>
      <c r="SPU132" s="2049"/>
      <c r="SPV132" s="2049"/>
      <c r="SPW132" s="2049"/>
      <c r="SPX132" s="2049"/>
      <c r="SPY132" s="2049"/>
      <c r="SPZ132" s="2049"/>
      <c r="SQA132" s="2049"/>
      <c r="SQB132" s="2049"/>
      <c r="SQC132" s="2049"/>
      <c r="SQD132" s="2049"/>
      <c r="SQE132" s="2049"/>
      <c r="SQF132" s="2049"/>
      <c r="SQG132" s="2049"/>
      <c r="SQH132" s="2049"/>
      <c r="SQI132" s="2049"/>
      <c r="SQJ132" s="2049"/>
      <c r="SQK132" s="2049"/>
      <c r="SQL132" s="2049"/>
      <c r="SQM132" s="2049"/>
      <c r="SQN132" s="2049"/>
      <c r="SQO132" s="2049"/>
      <c r="SQP132" s="2049"/>
      <c r="SQQ132" s="2049"/>
      <c r="SQR132" s="2049"/>
      <c r="SQS132" s="2049"/>
      <c r="SQT132" s="2049"/>
      <c r="SQU132" s="2049"/>
      <c r="SQV132" s="2049"/>
      <c r="SQW132" s="2049"/>
      <c r="SQX132" s="2049"/>
      <c r="SQY132" s="2049"/>
      <c r="SQZ132" s="2049"/>
      <c r="SRA132" s="2049"/>
      <c r="SRB132" s="2049"/>
      <c r="SRC132" s="2049"/>
      <c r="SRD132" s="2049"/>
      <c r="SRE132" s="2049"/>
      <c r="SRF132" s="2049"/>
      <c r="SRG132" s="2049"/>
      <c r="SRH132" s="2049"/>
      <c r="SRI132" s="2049"/>
      <c r="SRJ132" s="2049"/>
      <c r="SRK132" s="2049"/>
      <c r="SRL132" s="2049"/>
      <c r="SRM132" s="2049"/>
      <c r="SRN132" s="2049"/>
      <c r="SRO132" s="2049"/>
      <c r="SRP132" s="2049"/>
      <c r="SRQ132" s="2049"/>
      <c r="SRR132" s="2049"/>
      <c r="SRS132" s="2049"/>
      <c r="SRT132" s="2049"/>
      <c r="SRU132" s="2049"/>
      <c r="SRV132" s="2049"/>
      <c r="SRW132" s="2049"/>
      <c r="SRX132" s="2049"/>
      <c r="SRY132" s="2049"/>
      <c r="SRZ132" s="2049"/>
      <c r="SSA132" s="2049"/>
      <c r="SSB132" s="2049"/>
      <c r="SSC132" s="2049"/>
      <c r="SSD132" s="2049"/>
      <c r="SSE132" s="2049"/>
      <c r="SSF132" s="2049"/>
      <c r="SSG132" s="2049"/>
      <c r="SSH132" s="2049"/>
      <c r="SSI132" s="2049"/>
      <c r="SSJ132" s="2049"/>
      <c r="SSK132" s="2049"/>
      <c r="SSL132" s="2049"/>
      <c r="SSM132" s="2049"/>
      <c r="SSN132" s="2049"/>
      <c r="SSO132" s="2049"/>
      <c r="SSP132" s="2049"/>
      <c r="SSQ132" s="2049"/>
      <c r="SSR132" s="2049"/>
      <c r="SSS132" s="2049"/>
      <c r="SST132" s="2049"/>
      <c r="SSU132" s="2049"/>
      <c r="SSV132" s="2049"/>
      <c r="SSW132" s="2049"/>
      <c r="SSX132" s="2049"/>
      <c r="SSY132" s="2049"/>
      <c r="SSZ132" s="2049"/>
      <c r="STA132" s="2049"/>
      <c r="STB132" s="2049"/>
      <c r="STC132" s="2049"/>
      <c r="STD132" s="2049"/>
      <c r="STE132" s="2049"/>
      <c r="STF132" s="2049"/>
      <c r="STG132" s="2049"/>
      <c r="STH132" s="2049"/>
      <c r="STI132" s="2049"/>
      <c r="STJ132" s="2049"/>
      <c r="STK132" s="2049"/>
      <c r="STL132" s="2049"/>
      <c r="STM132" s="2049"/>
      <c r="STN132" s="2049"/>
      <c r="STO132" s="2049"/>
      <c r="STP132" s="2049"/>
      <c r="STQ132" s="2049"/>
      <c r="STR132" s="2049"/>
      <c r="STS132" s="2049"/>
      <c r="STT132" s="2049"/>
      <c r="STU132" s="2049"/>
      <c r="STV132" s="2049"/>
      <c r="STW132" s="2049"/>
      <c r="STX132" s="2049"/>
      <c r="STY132" s="2049"/>
      <c r="STZ132" s="2049"/>
      <c r="SUA132" s="2049"/>
      <c r="SUB132" s="2049"/>
      <c r="SUC132" s="2049"/>
      <c r="SUD132" s="2049"/>
      <c r="SUE132" s="2049"/>
      <c r="SUF132" s="2049"/>
      <c r="SUG132" s="2049"/>
      <c r="SUH132" s="2049"/>
      <c r="SUI132" s="2049"/>
      <c r="SUJ132" s="2049"/>
      <c r="SUK132" s="2049"/>
      <c r="SUL132" s="2049"/>
      <c r="SUM132" s="2049"/>
      <c r="SUN132" s="2049"/>
      <c r="SUO132" s="2049"/>
      <c r="SUP132" s="2049"/>
      <c r="SUQ132" s="2049"/>
      <c r="SUR132" s="2049"/>
      <c r="SUS132" s="2049"/>
      <c r="SUT132" s="2049"/>
      <c r="SUU132" s="2049"/>
      <c r="SUV132" s="2049"/>
      <c r="SUW132" s="2049"/>
      <c r="SUX132" s="2049"/>
      <c r="SUY132" s="2049"/>
      <c r="SUZ132" s="2049"/>
      <c r="SVA132" s="2049"/>
      <c r="SVB132" s="2049"/>
      <c r="SVC132" s="2049"/>
      <c r="SVD132" s="2049"/>
      <c r="SVE132" s="2049"/>
      <c r="SVF132" s="2049"/>
      <c r="SVG132" s="2049"/>
      <c r="SVH132" s="2049"/>
      <c r="SVI132" s="2049"/>
      <c r="SVJ132" s="2049"/>
      <c r="SVK132" s="2049"/>
      <c r="SVL132" s="2049"/>
      <c r="SVM132" s="2049"/>
      <c r="SVN132" s="2049"/>
      <c r="SVO132" s="2049"/>
      <c r="SVP132" s="2049"/>
      <c r="SVQ132" s="2049"/>
      <c r="SVR132" s="2049"/>
      <c r="SVS132" s="2049"/>
      <c r="SVT132" s="2049"/>
      <c r="SVU132" s="2049"/>
      <c r="SVV132" s="2049"/>
      <c r="SVW132" s="2049"/>
      <c r="SVX132" s="2049"/>
      <c r="SVY132" s="2049"/>
      <c r="SVZ132" s="2049"/>
      <c r="SWA132" s="2049"/>
      <c r="SWB132" s="2049"/>
      <c r="SWC132" s="2049"/>
      <c r="SWD132" s="2049"/>
      <c r="SWE132" s="2049"/>
      <c r="SWF132" s="2049"/>
      <c r="SWG132" s="2049"/>
      <c r="SWH132" s="2049"/>
      <c r="SWI132" s="2049"/>
      <c r="SWJ132" s="2049"/>
      <c r="SWK132" s="2049"/>
      <c r="SWL132" s="2049"/>
      <c r="SWM132" s="2049"/>
      <c r="SWN132" s="2049"/>
      <c r="SWO132" s="2049"/>
      <c r="SWP132" s="2049"/>
      <c r="SWQ132" s="2049"/>
      <c r="SWR132" s="2049"/>
      <c r="SWS132" s="2049"/>
      <c r="SWT132" s="2049"/>
      <c r="SWU132" s="2049"/>
      <c r="SWV132" s="2049"/>
      <c r="SWW132" s="2049"/>
      <c r="SWX132" s="2049"/>
      <c r="SWY132" s="2049"/>
      <c r="SWZ132" s="2049"/>
      <c r="SXA132" s="2049"/>
      <c r="SXB132" s="2049"/>
      <c r="SXC132" s="2049"/>
      <c r="SXD132" s="2049"/>
      <c r="SXE132" s="2049"/>
      <c r="SXF132" s="2049"/>
      <c r="SXG132" s="2049"/>
      <c r="SXH132" s="2049"/>
      <c r="SXI132" s="2049"/>
      <c r="SXJ132" s="2049"/>
      <c r="SXK132" s="2049"/>
      <c r="SXL132" s="2049"/>
      <c r="SXM132" s="2049"/>
      <c r="SXN132" s="2049"/>
      <c r="SXO132" s="2049"/>
      <c r="SXP132" s="2049"/>
      <c r="SXQ132" s="2049"/>
      <c r="SXR132" s="2049"/>
      <c r="SXS132" s="2049"/>
      <c r="SXT132" s="2049"/>
      <c r="SXU132" s="2049"/>
      <c r="SXV132" s="2049"/>
      <c r="SXW132" s="2049"/>
      <c r="SXX132" s="2049"/>
      <c r="SXY132" s="2049"/>
      <c r="SXZ132" s="2049"/>
      <c r="SYA132" s="2049"/>
      <c r="SYB132" s="2049"/>
      <c r="SYC132" s="2049"/>
      <c r="SYD132" s="2049"/>
      <c r="SYE132" s="2049"/>
      <c r="SYF132" s="2049"/>
      <c r="SYG132" s="2049"/>
      <c r="SYH132" s="2049"/>
      <c r="SYI132" s="2049"/>
      <c r="SYJ132" s="2049"/>
      <c r="SYK132" s="2049"/>
      <c r="SYL132" s="2049"/>
      <c r="SYM132" s="2049"/>
      <c r="SYN132" s="2049"/>
      <c r="SYO132" s="2049"/>
      <c r="SYP132" s="2049"/>
      <c r="SYQ132" s="2049"/>
      <c r="SYR132" s="2049"/>
      <c r="SYS132" s="2049"/>
      <c r="SYT132" s="2049"/>
      <c r="SYU132" s="2049"/>
      <c r="SYV132" s="2049"/>
      <c r="SYW132" s="2049"/>
      <c r="SYX132" s="2049"/>
      <c r="SYY132" s="2049"/>
      <c r="SYZ132" s="2049"/>
      <c r="SZA132" s="2049"/>
      <c r="SZB132" s="2049"/>
      <c r="SZC132" s="2049"/>
      <c r="SZD132" s="2049"/>
      <c r="SZE132" s="2049"/>
      <c r="SZF132" s="2049"/>
      <c r="SZG132" s="2049"/>
      <c r="SZH132" s="2049"/>
      <c r="SZI132" s="2049"/>
      <c r="SZJ132" s="2049"/>
      <c r="SZK132" s="2049"/>
      <c r="SZL132" s="2049"/>
      <c r="SZM132" s="2049"/>
      <c r="SZN132" s="2049"/>
      <c r="SZO132" s="2049"/>
      <c r="SZP132" s="2049"/>
      <c r="SZQ132" s="2049"/>
      <c r="SZR132" s="2049"/>
      <c r="SZS132" s="2049"/>
      <c r="SZT132" s="2049"/>
      <c r="SZU132" s="2049"/>
      <c r="SZV132" s="2049"/>
      <c r="SZW132" s="2049"/>
      <c r="SZX132" s="2049"/>
      <c r="SZY132" s="2049"/>
      <c r="SZZ132" s="2049"/>
      <c r="TAA132" s="2049"/>
      <c r="TAB132" s="2049"/>
      <c r="TAC132" s="2049"/>
      <c r="TAD132" s="2049"/>
      <c r="TAE132" s="2049"/>
      <c r="TAF132" s="2049"/>
      <c r="TAG132" s="2049"/>
      <c r="TAH132" s="2049"/>
      <c r="TAI132" s="2049"/>
      <c r="TAJ132" s="2049"/>
      <c r="TAK132" s="2049"/>
      <c r="TAL132" s="2049"/>
      <c r="TAM132" s="2049"/>
      <c r="TAN132" s="2049"/>
      <c r="TAO132" s="2049"/>
      <c r="TAP132" s="2049"/>
      <c r="TAQ132" s="2049"/>
      <c r="TAR132" s="2049"/>
      <c r="TAS132" s="2049"/>
      <c r="TAT132" s="2049"/>
      <c r="TAU132" s="2049"/>
      <c r="TAV132" s="2049"/>
      <c r="TAW132" s="2049"/>
      <c r="TAX132" s="2049"/>
      <c r="TAY132" s="2049"/>
      <c r="TAZ132" s="2049"/>
      <c r="TBA132" s="2049"/>
      <c r="TBB132" s="2049"/>
      <c r="TBC132" s="2049"/>
      <c r="TBD132" s="2049"/>
      <c r="TBE132" s="2049"/>
      <c r="TBF132" s="2049"/>
      <c r="TBG132" s="2049"/>
      <c r="TBH132" s="2049"/>
      <c r="TBI132" s="2049"/>
      <c r="TBJ132" s="2049"/>
      <c r="TBK132" s="2049"/>
      <c r="TBL132" s="2049"/>
      <c r="TBM132" s="2049"/>
      <c r="TBN132" s="2049"/>
      <c r="TBO132" s="2049"/>
      <c r="TBP132" s="2049"/>
      <c r="TBQ132" s="2049"/>
      <c r="TBR132" s="2049"/>
      <c r="TBS132" s="2049"/>
      <c r="TBT132" s="2049"/>
      <c r="TBU132" s="2049"/>
      <c r="TBV132" s="2049"/>
      <c r="TBW132" s="2049"/>
      <c r="TBX132" s="2049"/>
      <c r="TBY132" s="2049"/>
      <c r="TBZ132" s="2049"/>
      <c r="TCA132" s="2049"/>
      <c r="TCB132" s="2049"/>
      <c r="TCC132" s="2049"/>
      <c r="TCD132" s="2049"/>
      <c r="TCE132" s="2049"/>
      <c r="TCF132" s="2049"/>
      <c r="TCG132" s="2049"/>
      <c r="TCH132" s="2049"/>
      <c r="TCI132" s="2049"/>
      <c r="TCJ132" s="2049"/>
      <c r="TCK132" s="2049"/>
      <c r="TCL132" s="2049"/>
      <c r="TCM132" s="2049"/>
      <c r="TCN132" s="2049"/>
      <c r="TCO132" s="2049"/>
      <c r="TCP132" s="2049"/>
      <c r="TCQ132" s="2049"/>
      <c r="TCR132" s="2049"/>
      <c r="TCS132" s="2049"/>
      <c r="TCT132" s="2049"/>
      <c r="TCU132" s="2049"/>
      <c r="TCV132" s="2049"/>
      <c r="TCW132" s="2049"/>
      <c r="TCX132" s="2049"/>
      <c r="TCY132" s="2049"/>
      <c r="TCZ132" s="2049"/>
      <c r="TDA132" s="2049"/>
      <c r="TDB132" s="2049"/>
      <c r="TDC132" s="2049"/>
      <c r="TDD132" s="2049"/>
      <c r="TDE132" s="2049"/>
      <c r="TDF132" s="2049"/>
      <c r="TDG132" s="2049"/>
      <c r="TDH132" s="2049"/>
      <c r="TDI132" s="2049"/>
      <c r="TDJ132" s="2049"/>
      <c r="TDK132" s="2049"/>
      <c r="TDL132" s="2049"/>
      <c r="TDM132" s="2049"/>
      <c r="TDN132" s="2049"/>
      <c r="TDO132" s="2049"/>
      <c r="TDP132" s="2049"/>
      <c r="TDQ132" s="2049"/>
      <c r="TDR132" s="2049"/>
      <c r="TDS132" s="2049"/>
      <c r="TDT132" s="2049"/>
      <c r="TDU132" s="2049"/>
      <c r="TDV132" s="2049"/>
      <c r="TDW132" s="2049"/>
      <c r="TDX132" s="2049"/>
      <c r="TDY132" s="2049"/>
      <c r="TDZ132" s="2049"/>
      <c r="TEA132" s="2049"/>
      <c r="TEB132" s="2049"/>
      <c r="TEC132" s="2049"/>
      <c r="TED132" s="2049"/>
      <c r="TEE132" s="2049"/>
      <c r="TEF132" s="2049"/>
      <c r="TEG132" s="2049"/>
      <c r="TEH132" s="2049"/>
      <c r="TEI132" s="2049"/>
      <c r="TEJ132" s="2049"/>
      <c r="TEK132" s="2049"/>
      <c r="TEL132" s="2049"/>
      <c r="TEM132" s="2049"/>
      <c r="TEN132" s="2049"/>
      <c r="TEO132" s="2049"/>
      <c r="TEP132" s="2049"/>
      <c r="TEQ132" s="2049"/>
      <c r="TER132" s="2049"/>
      <c r="TES132" s="2049"/>
      <c r="TET132" s="2049"/>
      <c r="TEU132" s="2049"/>
      <c r="TEV132" s="2049"/>
      <c r="TEW132" s="2049"/>
      <c r="TEX132" s="2049"/>
      <c r="TEY132" s="2049"/>
      <c r="TEZ132" s="2049"/>
      <c r="TFA132" s="2049"/>
      <c r="TFB132" s="2049"/>
      <c r="TFC132" s="2049"/>
      <c r="TFD132" s="2049"/>
      <c r="TFE132" s="2049"/>
      <c r="TFF132" s="2049"/>
      <c r="TFG132" s="2049"/>
      <c r="TFH132" s="2049"/>
      <c r="TFI132" s="2049"/>
      <c r="TFJ132" s="2049"/>
      <c r="TFK132" s="2049"/>
      <c r="TFL132" s="2049"/>
      <c r="TFM132" s="2049"/>
      <c r="TFN132" s="2049"/>
      <c r="TFO132" s="2049"/>
      <c r="TFP132" s="2049"/>
      <c r="TFQ132" s="2049"/>
      <c r="TFR132" s="2049"/>
      <c r="TFS132" s="2049"/>
      <c r="TFT132" s="2049"/>
      <c r="TFU132" s="2049"/>
      <c r="TFV132" s="2049"/>
      <c r="TFW132" s="2049"/>
      <c r="TFX132" s="2049"/>
      <c r="TFY132" s="2049"/>
      <c r="TFZ132" s="2049"/>
      <c r="TGA132" s="2049"/>
      <c r="TGB132" s="2049"/>
      <c r="TGC132" s="2049"/>
      <c r="TGD132" s="2049"/>
      <c r="TGE132" s="2049"/>
      <c r="TGF132" s="2049"/>
      <c r="TGG132" s="2049"/>
      <c r="TGH132" s="2049"/>
      <c r="TGI132" s="2049"/>
      <c r="TGJ132" s="2049"/>
      <c r="TGK132" s="2049"/>
      <c r="TGL132" s="2049"/>
      <c r="TGM132" s="2049"/>
      <c r="TGN132" s="2049"/>
      <c r="TGO132" s="2049"/>
      <c r="TGP132" s="2049"/>
      <c r="TGQ132" s="2049"/>
      <c r="TGR132" s="2049"/>
      <c r="TGS132" s="2049"/>
      <c r="TGT132" s="2049"/>
      <c r="TGU132" s="2049"/>
      <c r="TGV132" s="2049"/>
      <c r="TGW132" s="2049"/>
      <c r="TGX132" s="2049"/>
      <c r="TGY132" s="2049"/>
      <c r="TGZ132" s="2049"/>
      <c r="THA132" s="2049"/>
      <c r="THB132" s="2049"/>
      <c r="THC132" s="2049"/>
      <c r="THD132" s="2049"/>
      <c r="THE132" s="2049"/>
      <c r="THF132" s="2049"/>
      <c r="THG132" s="2049"/>
      <c r="THH132" s="2049"/>
      <c r="THI132" s="2049"/>
      <c r="THJ132" s="2049"/>
      <c r="THK132" s="2049"/>
      <c r="THL132" s="2049"/>
      <c r="THM132" s="2049"/>
      <c r="THN132" s="2049"/>
      <c r="THO132" s="2049"/>
      <c r="THP132" s="2049"/>
      <c r="THQ132" s="2049"/>
      <c r="THR132" s="2049"/>
      <c r="THS132" s="2049"/>
      <c r="THT132" s="2049"/>
      <c r="THU132" s="2049"/>
      <c r="THV132" s="2049"/>
      <c r="THW132" s="2049"/>
      <c r="THX132" s="2049"/>
      <c r="THY132" s="2049"/>
      <c r="THZ132" s="2049"/>
      <c r="TIA132" s="2049"/>
      <c r="TIB132" s="2049"/>
      <c r="TIC132" s="2049"/>
      <c r="TID132" s="2049"/>
      <c r="TIE132" s="2049"/>
      <c r="TIF132" s="2049"/>
      <c r="TIG132" s="2049"/>
      <c r="TIH132" s="2049"/>
      <c r="TII132" s="2049"/>
      <c r="TIJ132" s="2049"/>
      <c r="TIK132" s="2049"/>
      <c r="TIL132" s="2049"/>
      <c r="TIM132" s="2049"/>
      <c r="TIN132" s="2049"/>
      <c r="TIO132" s="2049"/>
      <c r="TIP132" s="2049"/>
      <c r="TIQ132" s="2049"/>
      <c r="TIR132" s="2049"/>
      <c r="TIS132" s="2049"/>
      <c r="TIT132" s="2049"/>
      <c r="TIU132" s="2049"/>
      <c r="TIV132" s="2049"/>
      <c r="TIW132" s="2049"/>
      <c r="TIX132" s="2049"/>
      <c r="TIY132" s="2049"/>
      <c r="TIZ132" s="2049"/>
      <c r="TJA132" s="2049"/>
      <c r="TJB132" s="2049"/>
      <c r="TJC132" s="2049"/>
      <c r="TJD132" s="2049"/>
      <c r="TJE132" s="2049"/>
      <c r="TJF132" s="2049"/>
      <c r="TJG132" s="2049"/>
      <c r="TJH132" s="2049"/>
      <c r="TJI132" s="2049"/>
      <c r="TJJ132" s="2049"/>
      <c r="TJK132" s="2049"/>
      <c r="TJL132" s="2049"/>
      <c r="TJM132" s="2049"/>
      <c r="TJN132" s="2049"/>
      <c r="TJO132" s="2049"/>
      <c r="TJP132" s="2049"/>
      <c r="TJQ132" s="2049"/>
      <c r="TJR132" s="2049"/>
      <c r="TJS132" s="2049"/>
      <c r="TJT132" s="2049"/>
      <c r="TJU132" s="2049"/>
      <c r="TJV132" s="2049"/>
      <c r="TJW132" s="2049"/>
      <c r="TJX132" s="2049"/>
      <c r="TJY132" s="2049"/>
      <c r="TJZ132" s="2049"/>
      <c r="TKA132" s="2049"/>
      <c r="TKB132" s="2049"/>
      <c r="TKC132" s="2049"/>
      <c r="TKD132" s="2049"/>
      <c r="TKE132" s="2049"/>
      <c r="TKF132" s="2049"/>
      <c r="TKG132" s="2049"/>
      <c r="TKH132" s="2049"/>
      <c r="TKI132" s="2049"/>
      <c r="TKJ132" s="2049"/>
      <c r="TKK132" s="2049"/>
      <c r="TKL132" s="2049"/>
      <c r="TKM132" s="2049"/>
      <c r="TKN132" s="2049"/>
      <c r="TKO132" s="2049"/>
      <c r="TKP132" s="2049"/>
      <c r="TKQ132" s="2049"/>
      <c r="TKR132" s="2049"/>
      <c r="TKS132" s="2049"/>
      <c r="TKT132" s="2049"/>
      <c r="TKU132" s="2049"/>
      <c r="TKV132" s="2049"/>
      <c r="TKW132" s="2049"/>
      <c r="TKX132" s="2049"/>
      <c r="TKY132" s="2049"/>
      <c r="TKZ132" s="2049"/>
      <c r="TLA132" s="2049"/>
      <c r="TLB132" s="2049"/>
      <c r="TLC132" s="2049"/>
      <c r="TLD132" s="2049"/>
      <c r="TLE132" s="2049"/>
      <c r="TLF132" s="2049"/>
      <c r="TLG132" s="2049"/>
      <c r="TLH132" s="2049"/>
      <c r="TLI132" s="2049"/>
      <c r="TLJ132" s="2049"/>
      <c r="TLK132" s="2049"/>
      <c r="TLL132" s="2049"/>
      <c r="TLM132" s="2049"/>
      <c r="TLN132" s="2049"/>
      <c r="TLO132" s="2049"/>
      <c r="TLP132" s="2049"/>
      <c r="TLQ132" s="2049"/>
      <c r="TLR132" s="2049"/>
      <c r="TLS132" s="2049"/>
      <c r="TLT132" s="2049"/>
      <c r="TLU132" s="2049"/>
      <c r="TLV132" s="2049"/>
      <c r="TLW132" s="2049"/>
      <c r="TLX132" s="2049"/>
      <c r="TLY132" s="2049"/>
      <c r="TLZ132" s="2049"/>
      <c r="TMA132" s="2049"/>
      <c r="TMB132" s="2049"/>
      <c r="TMC132" s="2049"/>
      <c r="TMD132" s="2049"/>
      <c r="TME132" s="2049"/>
      <c r="TMF132" s="2049"/>
      <c r="TMG132" s="2049"/>
      <c r="TMH132" s="2049"/>
      <c r="TMI132" s="2049"/>
      <c r="TMJ132" s="2049"/>
      <c r="TMK132" s="2049"/>
      <c r="TML132" s="2049"/>
      <c r="TMM132" s="2049"/>
      <c r="TMN132" s="2049"/>
      <c r="TMO132" s="2049"/>
      <c r="TMP132" s="2049"/>
      <c r="TMQ132" s="2049"/>
      <c r="TMR132" s="2049"/>
      <c r="TMS132" s="2049"/>
      <c r="TMT132" s="2049"/>
      <c r="TMU132" s="2049"/>
      <c r="TMV132" s="2049"/>
      <c r="TMW132" s="2049"/>
      <c r="TMX132" s="2049"/>
      <c r="TMY132" s="2049"/>
      <c r="TMZ132" s="2049"/>
      <c r="TNA132" s="2049"/>
      <c r="TNB132" s="2049"/>
      <c r="TNC132" s="2049"/>
      <c r="TND132" s="2049"/>
      <c r="TNE132" s="2049"/>
      <c r="TNF132" s="2049"/>
      <c r="TNG132" s="2049"/>
      <c r="TNH132" s="2049"/>
      <c r="TNI132" s="2049"/>
      <c r="TNJ132" s="2049"/>
      <c r="TNK132" s="2049"/>
      <c r="TNL132" s="2049"/>
      <c r="TNM132" s="2049"/>
      <c r="TNN132" s="2049"/>
      <c r="TNO132" s="2049"/>
      <c r="TNP132" s="2049"/>
      <c r="TNQ132" s="2049"/>
      <c r="TNR132" s="2049"/>
      <c r="TNS132" s="2049"/>
      <c r="TNT132" s="2049"/>
      <c r="TNU132" s="2049"/>
      <c r="TNV132" s="2049"/>
      <c r="TNW132" s="2049"/>
      <c r="TNX132" s="2049"/>
      <c r="TNY132" s="2049"/>
      <c r="TNZ132" s="2049"/>
      <c r="TOA132" s="2049"/>
      <c r="TOB132" s="2049"/>
      <c r="TOC132" s="2049"/>
      <c r="TOD132" s="2049"/>
      <c r="TOE132" s="2049"/>
      <c r="TOF132" s="2049"/>
      <c r="TOG132" s="2049"/>
      <c r="TOH132" s="2049"/>
      <c r="TOI132" s="2049"/>
      <c r="TOJ132" s="2049"/>
      <c r="TOK132" s="2049"/>
      <c r="TOL132" s="2049"/>
      <c r="TOM132" s="2049"/>
      <c r="TON132" s="2049"/>
      <c r="TOO132" s="2049"/>
      <c r="TOP132" s="2049"/>
      <c r="TOQ132" s="2049"/>
      <c r="TOR132" s="2049"/>
      <c r="TOS132" s="2049"/>
      <c r="TOT132" s="2049"/>
      <c r="TOU132" s="2049"/>
      <c r="TOV132" s="2049"/>
      <c r="TOW132" s="2049"/>
      <c r="TOX132" s="2049"/>
      <c r="TOY132" s="2049"/>
      <c r="TOZ132" s="2049"/>
      <c r="TPA132" s="2049"/>
      <c r="TPB132" s="2049"/>
      <c r="TPC132" s="2049"/>
      <c r="TPD132" s="2049"/>
      <c r="TPE132" s="2049"/>
      <c r="TPF132" s="2049"/>
      <c r="TPG132" s="2049"/>
      <c r="TPH132" s="2049"/>
      <c r="TPI132" s="2049"/>
      <c r="TPJ132" s="2049"/>
      <c r="TPK132" s="2049"/>
      <c r="TPL132" s="2049"/>
      <c r="TPM132" s="2049"/>
      <c r="TPN132" s="2049"/>
      <c r="TPO132" s="2049"/>
      <c r="TPP132" s="2049"/>
      <c r="TPQ132" s="2049"/>
      <c r="TPR132" s="2049"/>
      <c r="TPS132" s="2049"/>
      <c r="TPT132" s="2049"/>
      <c r="TPU132" s="2049"/>
      <c r="TPV132" s="2049"/>
      <c r="TPW132" s="2049"/>
      <c r="TPX132" s="2049"/>
      <c r="TPY132" s="2049"/>
      <c r="TPZ132" s="2049"/>
      <c r="TQA132" s="2049"/>
      <c r="TQB132" s="2049"/>
      <c r="TQC132" s="2049"/>
      <c r="TQD132" s="2049"/>
      <c r="TQE132" s="2049"/>
      <c r="TQF132" s="2049"/>
      <c r="TQG132" s="2049"/>
      <c r="TQH132" s="2049"/>
      <c r="TQI132" s="2049"/>
      <c r="TQJ132" s="2049"/>
      <c r="TQK132" s="2049"/>
      <c r="TQL132" s="2049"/>
      <c r="TQM132" s="2049"/>
      <c r="TQN132" s="2049"/>
      <c r="TQO132" s="2049"/>
      <c r="TQP132" s="2049"/>
      <c r="TQQ132" s="2049"/>
      <c r="TQR132" s="2049"/>
      <c r="TQS132" s="2049"/>
      <c r="TQT132" s="2049"/>
      <c r="TQU132" s="2049"/>
      <c r="TQV132" s="2049"/>
      <c r="TQW132" s="2049"/>
      <c r="TQX132" s="2049"/>
      <c r="TQY132" s="2049"/>
      <c r="TQZ132" s="2049"/>
      <c r="TRA132" s="2049"/>
      <c r="TRB132" s="2049"/>
      <c r="TRC132" s="2049"/>
      <c r="TRD132" s="2049"/>
      <c r="TRE132" s="2049"/>
      <c r="TRF132" s="2049"/>
      <c r="TRG132" s="2049"/>
      <c r="TRH132" s="2049"/>
      <c r="TRI132" s="2049"/>
      <c r="TRJ132" s="2049"/>
      <c r="TRK132" s="2049"/>
      <c r="TRL132" s="2049"/>
      <c r="TRM132" s="2049"/>
      <c r="TRN132" s="2049"/>
      <c r="TRO132" s="2049"/>
      <c r="TRP132" s="2049"/>
      <c r="TRQ132" s="2049"/>
      <c r="TRR132" s="2049"/>
      <c r="TRS132" s="2049"/>
      <c r="TRT132" s="2049"/>
      <c r="TRU132" s="2049"/>
      <c r="TRV132" s="2049"/>
      <c r="TRW132" s="2049"/>
      <c r="TRX132" s="2049"/>
      <c r="TRY132" s="2049"/>
      <c r="TRZ132" s="2049"/>
      <c r="TSA132" s="2049"/>
      <c r="TSB132" s="2049"/>
      <c r="TSC132" s="2049"/>
      <c r="TSD132" s="2049"/>
      <c r="TSE132" s="2049"/>
      <c r="TSF132" s="2049"/>
      <c r="TSG132" s="2049"/>
      <c r="TSH132" s="2049"/>
      <c r="TSI132" s="2049"/>
      <c r="TSJ132" s="2049"/>
      <c r="TSK132" s="2049"/>
      <c r="TSL132" s="2049"/>
      <c r="TSM132" s="2049"/>
      <c r="TSN132" s="2049"/>
      <c r="TSO132" s="2049"/>
      <c r="TSP132" s="2049"/>
      <c r="TSQ132" s="2049"/>
      <c r="TSR132" s="2049"/>
      <c r="TSS132" s="2049"/>
      <c r="TST132" s="2049"/>
      <c r="TSU132" s="2049"/>
      <c r="TSV132" s="2049"/>
      <c r="TSW132" s="2049"/>
      <c r="TSX132" s="2049"/>
      <c r="TSY132" s="2049"/>
      <c r="TSZ132" s="2049"/>
      <c r="TTA132" s="2049"/>
      <c r="TTB132" s="2049"/>
      <c r="TTC132" s="2049"/>
      <c r="TTD132" s="2049"/>
      <c r="TTE132" s="2049"/>
      <c r="TTF132" s="2049"/>
      <c r="TTG132" s="2049"/>
      <c r="TTH132" s="2049"/>
      <c r="TTI132" s="2049"/>
      <c r="TTJ132" s="2049"/>
      <c r="TTK132" s="2049"/>
      <c r="TTL132" s="2049"/>
      <c r="TTM132" s="2049"/>
      <c r="TTN132" s="2049"/>
      <c r="TTO132" s="2049"/>
      <c r="TTP132" s="2049"/>
      <c r="TTQ132" s="2049"/>
      <c r="TTR132" s="2049"/>
      <c r="TTS132" s="2049"/>
      <c r="TTT132" s="2049"/>
      <c r="TTU132" s="2049"/>
      <c r="TTV132" s="2049"/>
      <c r="TTW132" s="2049"/>
      <c r="TTX132" s="2049"/>
      <c r="TTY132" s="2049"/>
      <c r="TTZ132" s="2049"/>
      <c r="TUA132" s="2049"/>
      <c r="TUB132" s="2049"/>
      <c r="TUC132" s="2049"/>
      <c r="TUD132" s="2049"/>
      <c r="TUE132" s="2049"/>
      <c r="TUF132" s="2049"/>
      <c r="TUG132" s="2049"/>
      <c r="TUH132" s="2049"/>
      <c r="TUI132" s="2049"/>
      <c r="TUJ132" s="2049"/>
      <c r="TUK132" s="2049"/>
      <c r="TUL132" s="2049"/>
      <c r="TUM132" s="2049"/>
      <c r="TUN132" s="2049"/>
      <c r="TUO132" s="2049"/>
      <c r="TUP132" s="2049"/>
      <c r="TUQ132" s="2049"/>
      <c r="TUR132" s="2049"/>
      <c r="TUS132" s="2049"/>
      <c r="TUT132" s="2049"/>
      <c r="TUU132" s="2049"/>
      <c r="TUV132" s="2049"/>
      <c r="TUW132" s="2049"/>
      <c r="TUX132" s="2049"/>
      <c r="TUY132" s="2049"/>
      <c r="TUZ132" s="2049"/>
      <c r="TVA132" s="2049"/>
      <c r="TVB132" s="2049"/>
      <c r="TVC132" s="2049"/>
      <c r="TVD132" s="2049"/>
      <c r="TVE132" s="2049"/>
      <c r="TVF132" s="2049"/>
      <c r="TVG132" s="2049"/>
      <c r="TVH132" s="2049"/>
      <c r="TVI132" s="2049"/>
      <c r="TVJ132" s="2049"/>
      <c r="TVK132" s="2049"/>
      <c r="TVL132" s="2049"/>
      <c r="TVM132" s="2049"/>
      <c r="TVN132" s="2049"/>
      <c r="TVO132" s="2049"/>
      <c r="TVP132" s="2049"/>
      <c r="TVQ132" s="2049"/>
      <c r="TVR132" s="2049"/>
      <c r="TVS132" s="2049"/>
      <c r="TVT132" s="2049"/>
      <c r="TVU132" s="2049"/>
      <c r="TVV132" s="2049"/>
      <c r="TVW132" s="2049"/>
      <c r="TVX132" s="2049"/>
      <c r="TVY132" s="2049"/>
      <c r="TVZ132" s="2049"/>
      <c r="TWA132" s="2049"/>
      <c r="TWB132" s="2049"/>
      <c r="TWC132" s="2049"/>
      <c r="TWD132" s="2049"/>
      <c r="TWE132" s="2049"/>
      <c r="TWF132" s="2049"/>
      <c r="TWG132" s="2049"/>
      <c r="TWH132" s="2049"/>
      <c r="TWI132" s="2049"/>
      <c r="TWJ132" s="2049"/>
      <c r="TWK132" s="2049"/>
      <c r="TWL132" s="2049"/>
      <c r="TWM132" s="2049"/>
      <c r="TWN132" s="2049"/>
      <c r="TWO132" s="2049"/>
      <c r="TWP132" s="2049"/>
      <c r="TWQ132" s="2049"/>
      <c r="TWR132" s="2049"/>
      <c r="TWS132" s="2049"/>
      <c r="TWT132" s="2049"/>
      <c r="TWU132" s="2049"/>
      <c r="TWV132" s="2049"/>
      <c r="TWW132" s="2049"/>
      <c r="TWX132" s="2049"/>
      <c r="TWY132" s="2049"/>
      <c r="TWZ132" s="2049"/>
      <c r="TXA132" s="2049"/>
      <c r="TXB132" s="2049"/>
      <c r="TXC132" s="2049"/>
      <c r="TXD132" s="2049"/>
      <c r="TXE132" s="2049"/>
      <c r="TXF132" s="2049"/>
      <c r="TXG132" s="2049"/>
      <c r="TXH132" s="2049"/>
      <c r="TXI132" s="2049"/>
      <c r="TXJ132" s="2049"/>
      <c r="TXK132" s="2049"/>
      <c r="TXL132" s="2049"/>
      <c r="TXM132" s="2049"/>
      <c r="TXN132" s="2049"/>
      <c r="TXO132" s="2049"/>
      <c r="TXP132" s="2049"/>
      <c r="TXQ132" s="2049"/>
      <c r="TXR132" s="2049"/>
      <c r="TXS132" s="2049"/>
      <c r="TXT132" s="2049"/>
      <c r="TXU132" s="2049"/>
      <c r="TXV132" s="2049"/>
      <c r="TXW132" s="2049"/>
      <c r="TXX132" s="2049"/>
      <c r="TXY132" s="2049"/>
      <c r="TXZ132" s="2049"/>
      <c r="TYA132" s="2049"/>
      <c r="TYB132" s="2049"/>
      <c r="TYC132" s="2049"/>
      <c r="TYD132" s="2049"/>
      <c r="TYE132" s="2049"/>
      <c r="TYF132" s="2049"/>
      <c r="TYG132" s="2049"/>
      <c r="TYH132" s="2049"/>
      <c r="TYI132" s="2049"/>
      <c r="TYJ132" s="2049"/>
      <c r="TYK132" s="2049"/>
      <c r="TYL132" s="2049"/>
      <c r="TYM132" s="2049"/>
      <c r="TYN132" s="2049"/>
      <c r="TYO132" s="2049"/>
      <c r="TYP132" s="2049"/>
      <c r="TYQ132" s="2049"/>
      <c r="TYR132" s="2049"/>
      <c r="TYS132" s="2049"/>
      <c r="TYT132" s="2049"/>
      <c r="TYU132" s="2049"/>
      <c r="TYV132" s="2049"/>
      <c r="TYW132" s="2049"/>
      <c r="TYX132" s="2049"/>
      <c r="TYY132" s="2049"/>
      <c r="TYZ132" s="2049"/>
      <c r="TZA132" s="2049"/>
      <c r="TZB132" s="2049"/>
      <c r="TZC132" s="2049"/>
      <c r="TZD132" s="2049"/>
      <c r="TZE132" s="2049"/>
      <c r="TZF132" s="2049"/>
      <c r="TZG132" s="2049"/>
      <c r="TZH132" s="2049"/>
      <c r="TZI132" s="2049"/>
      <c r="TZJ132" s="2049"/>
      <c r="TZK132" s="2049"/>
      <c r="TZL132" s="2049"/>
      <c r="TZM132" s="2049"/>
      <c r="TZN132" s="2049"/>
      <c r="TZO132" s="2049"/>
      <c r="TZP132" s="2049"/>
      <c r="TZQ132" s="2049"/>
      <c r="TZR132" s="2049"/>
      <c r="TZS132" s="2049"/>
      <c r="TZT132" s="2049"/>
      <c r="TZU132" s="2049"/>
      <c r="TZV132" s="2049"/>
      <c r="TZW132" s="2049"/>
      <c r="TZX132" s="2049"/>
      <c r="TZY132" s="2049"/>
      <c r="TZZ132" s="2049"/>
      <c r="UAA132" s="2049"/>
      <c r="UAB132" s="2049"/>
      <c r="UAC132" s="2049"/>
      <c r="UAD132" s="2049"/>
      <c r="UAE132" s="2049"/>
      <c r="UAF132" s="2049"/>
      <c r="UAG132" s="2049"/>
      <c r="UAH132" s="2049"/>
      <c r="UAI132" s="2049"/>
      <c r="UAJ132" s="2049"/>
      <c r="UAK132" s="2049"/>
      <c r="UAL132" s="2049"/>
      <c r="UAM132" s="2049"/>
      <c r="UAN132" s="2049"/>
      <c r="UAO132" s="2049"/>
      <c r="UAP132" s="2049"/>
      <c r="UAQ132" s="2049"/>
      <c r="UAR132" s="2049"/>
      <c r="UAS132" s="2049"/>
      <c r="UAT132" s="2049"/>
      <c r="UAU132" s="2049"/>
      <c r="UAV132" s="2049"/>
      <c r="UAW132" s="2049"/>
      <c r="UAX132" s="2049"/>
      <c r="UAY132" s="2049"/>
      <c r="UAZ132" s="2049"/>
      <c r="UBA132" s="2049"/>
      <c r="UBB132" s="2049"/>
      <c r="UBC132" s="2049"/>
      <c r="UBD132" s="2049"/>
      <c r="UBE132" s="2049"/>
      <c r="UBF132" s="2049"/>
      <c r="UBG132" s="2049"/>
      <c r="UBH132" s="2049"/>
      <c r="UBI132" s="2049"/>
      <c r="UBJ132" s="2049"/>
      <c r="UBK132" s="2049"/>
      <c r="UBL132" s="2049"/>
      <c r="UBM132" s="2049"/>
      <c r="UBN132" s="2049"/>
      <c r="UBO132" s="2049"/>
      <c r="UBP132" s="2049"/>
      <c r="UBQ132" s="2049"/>
      <c r="UBR132" s="2049"/>
      <c r="UBS132" s="2049"/>
      <c r="UBT132" s="2049"/>
      <c r="UBU132" s="2049"/>
      <c r="UBV132" s="2049"/>
      <c r="UBW132" s="2049"/>
      <c r="UBX132" s="2049"/>
      <c r="UBY132" s="2049"/>
      <c r="UBZ132" s="2049"/>
      <c r="UCA132" s="2049"/>
      <c r="UCB132" s="2049"/>
      <c r="UCC132" s="2049"/>
      <c r="UCD132" s="2049"/>
      <c r="UCE132" s="2049"/>
      <c r="UCF132" s="2049"/>
      <c r="UCG132" s="2049"/>
      <c r="UCH132" s="2049"/>
      <c r="UCI132" s="2049"/>
      <c r="UCJ132" s="2049"/>
      <c r="UCK132" s="2049"/>
      <c r="UCL132" s="2049"/>
      <c r="UCM132" s="2049"/>
      <c r="UCN132" s="2049"/>
      <c r="UCO132" s="2049"/>
      <c r="UCP132" s="2049"/>
      <c r="UCQ132" s="2049"/>
      <c r="UCR132" s="2049"/>
      <c r="UCS132" s="2049"/>
      <c r="UCT132" s="2049"/>
      <c r="UCU132" s="2049"/>
      <c r="UCV132" s="2049"/>
      <c r="UCW132" s="2049"/>
      <c r="UCX132" s="2049"/>
      <c r="UCY132" s="2049"/>
      <c r="UCZ132" s="2049"/>
      <c r="UDA132" s="2049"/>
      <c r="UDB132" s="2049"/>
      <c r="UDC132" s="2049"/>
      <c r="UDD132" s="2049"/>
      <c r="UDE132" s="2049"/>
      <c r="UDF132" s="2049"/>
      <c r="UDG132" s="2049"/>
      <c r="UDH132" s="2049"/>
      <c r="UDI132" s="2049"/>
      <c r="UDJ132" s="2049"/>
      <c r="UDK132" s="2049"/>
      <c r="UDL132" s="2049"/>
      <c r="UDM132" s="2049"/>
      <c r="UDN132" s="2049"/>
      <c r="UDO132" s="2049"/>
      <c r="UDP132" s="2049"/>
      <c r="UDQ132" s="2049"/>
      <c r="UDR132" s="2049"/>
      <c r="UDS132" s="2049"/>
      <c r="UDT132" s="2049"/>
      <c r="UDU132" s="2049"/>
      <c r="UDV132" s="2049"/>
      <c r="UDW132" s="2049"/>
      <c r="UDX132" s="2049"/>
      <c r="UDY132" s="2049"/>
      <c r="UDZ132" s="2049"/>
      <c r="UEA132" s="2049"/>
      <c r="UEB132" s="2049"/>
      <c r="UEC132" s="2049"/>
      <c r="UED132" s="2049"/>
      <c r="UEE132" s="2049"/>
      <c r="UEF132" s="2049"/>
      <c r="UEG132" s="2049"/>
      <c r="UEH132" s="2049"/>
      <c r="UEI132" s="2049"/>
      <c r="UEJ132" s="2049"/>
      <c r="UEK132" s="2049"/>
      <c r="UEL132" s="2049"/>
      <c r="UEM132" s="2049"/>
      <c r="UEN132" s="2049"/>
      <c r="UEO132" s="2049"/>
      <c r="UEP132" s="2049"/>
      <c r="UEQ132" s="2049"/>
      <c r="UER132" s="2049"/>
      <c r="UES132" s="2049"/>
      <c r="UET132" s="2049"/>
      <c r="UEU132" s="2049"/>
      <c r="UEV132" s="2049"/>
      <c r="UEW132" s="2049"/>
      <c r="UEX132" s="2049"/>
      <c r="UEY132" s="2049"/>
      <c r="UEZ132" s="2049"/>
      <c r="UFA132" s="2049"/>
      <c r="UFB132" s="2049"/>
      <c r="UFC132" s="2049"/>
      <c r="UFD132" s="2049"/>
      <c r="UFE132" s="2049"/>
      <c r="UFF132" s="2049"/>
      <c r="UFG132" s="2049"/>
      <c r="UFH132" s="2049"/>
      <c r="UFI132" s="2049"/>
      <c r="UFJ132" s="2049"/>
      <c r="UFK132" s="2049"/>
      <c r="UFL132" s="2049"/>
      <c r="UFM132" s="2049"/>
      <c r="UFN132" s="2049"/>
      <c r="UFO132" s="2049"/>
      <c r="UFP132" s="2049"/>
      <c r="UFQ132" s="2049"/>
      <c r="UFR132" s="2049"/>
      <c r="UFS132" s="2049"/>
      <c r="UFT132" s="2049"/>
      <c r="UFU132" s="2049"/>
      <c r="UFV132" s="2049"/>
      <c r="UFW132" s="2049"/>
      <c r="UFX132" s="2049"/>
      <c r="UFY132" s="2049"/>
      <c r="UFZ132" s="2049"/>
      <c r="UGA132" s="2049"/>
      <c r="UGB132" s="2049"/>
      <c r="UGC132" s="2049"/>
      <c r="UGD132" s="2049"/>
      <c r="UGE132" s="2049"/>
      <c r="UGF132" s="2049"/>
      <c r="UGG132" s="2049"/>
      <c r="UGH132" s="2049"/>
      <c r="UGI132" s="2049"/>
      <c r="UGJ132" s="2049"/>
      <c r="UGK132" s="2049"/>
      <c r="UGL132" s="2049"/>
      <c r="UGM132" s="2049"/>
      <c r="UGN132" s="2049"/>
      <c r="UGO132" s="2049"/>
      <c r="UGP132" s="2049"/>
      <c r="UGQ132" s="2049"/>
      <c r="UGR132" s="2049"/>
      <c r="UGS132" s="2049"/>
      <c r="UGT132" s="2049"/>
      <c r="UGU132" s="2049"/>
      <c r="UGV132" s="2049"/>
      <c r="UGW132" s="2049"/>
      <c r="UGX132" s="2049"/>
      <c r="UGY132" s="2049"/>
      <c r="UGZ132" s="2049"/>
      <c r="UHA132" s="2049"/>
      <c r="UHB132" s="2049"/>
      <c r="UHC132" s="2049"/>
      <c r="UHD132" s="2049"/>
      <c r="UHE132" s="2049"/>
      <c r="UHF132" s="2049"/>
      <c r="UHG132" s="2049"/>
      <c r="UHH132" s="2049"/>
      <c r="UHI132" s="2049"/>
      <c r="UHJ132" s="2049"/>
      <c r="UHK132" s="2049"/>
      <c r="UHL132" s="2049"/>
      <c r="UHM132" s="2049"/>
      <c r="UHN132" s="2049"/>
      <c r="UHO132" s="2049"/>
      <c r="UHP132" s="2049"/>
      <c r="UHQ132" s="2049"/>
      <c r="UHR132" s="2049"/>
      <c r="UHS132" s="2049"/>
      <c r="UHT132" s="2049"/>
      <c r="UHU132" s="2049"/>
      <c r="UHV132" s="2049"/>
      <c r="UHW132" s="2049"/>
      <c r="UHX132" s="2049"/>
      <c r="UHY132" s="2049"/>
      <c r="UHZ132" s="2049"/>
      <c r="UIA132" s="2049"/>
      <c r="UIB132" s="2049"/>
      <c r="UIC132" s="2049"/>
      <c r="UID132" s="2049"/>
      <c r="UIE132" s="2049"/>
      <c r="UIF132" s="2049"/>
      <c r="UIG132" s="2049"/>
      <c r="UIH132" s="2049"/>
      <c r="UII132" s="2049"/>
      <c r="UIJ132" s="2049"/>
      <c r="UIK132" s="2049"/>
      <c r="UIL132" s="2049"/>
      <c r="UIM132" s="2049"/>
      <c r="UIN132" s="2049"/>
      <c r="UIO132" s="2049"/>
      <c r="UIP132" s="2049"/>
      <c r="UIQ132" s="2049"/>
      <c r="UIR132" s="2049"/>
      <c r="UIS132" s="2049"/>
      <c r="UIT132" s="2049"/>
      <c r="UIU132" s="2049"/>
      <c r="UIV132" s="2049"/>
      <c r="UIW132" s="2049"/>
      <c r="UIX132" s="2049"/>
      <c r="UIY132" s="2049"/>
      <c r="UIZ132" s="2049"/>
      <c r="UJA132" s="2049"/>
      <c r="UJB132" s="2049"/>
      <c r="UJC132" s="2049"/>
      <c r="UJD132" s="2049"/>
      <c r="UJE132" s="2049"/>
      <c r="UJF132" s="2049"/>
      <c r="UJG132" s="2049"/>
      <c r="UJH132" s="2049"/>
      <c r="UJI132" s="2049"/>
      <c r="UJJ132" s="2049"/>
      <c r="UJK132" s="2049"/>
      <c r="UJL132" s="2049"/>
      <c r="UJM132" s="2049"/>
      <c r="UJN132" s="2049"/>
      <c r="UJO132" s="2049"/>
      <c r="UJP132" s="2049"/>
      <c r="UJQ132" s="2049"/>
      <c r="UJR132" s="2049"/>
      <c r="UJS132" s="2049"/>
      <c r="UJT132" s="2049"/>
      <c r="UJU132" s="2049"/>
      <c r="UJV132" s="2049"/>
      <c r="UJW132" s="2049"/>
      <c r="UJX132" s="2049"/>
      <c r="UJY132" s="2049"/>
      <c r="UJZ132" s="2049"/>
      <c r="UKA132" s="2049"/>
      <c r="UKB132" s="2049"/>
      <c r="UKC132" s="2049"/>
      <c r="UKD132" s="2049"/>
      <c r="UKE132" s="2049"/>
      <c r="UKF132" s="2049"/>
      <c r="UKG132" s="2049"/>
      <c r="UKH132" s="2049"/>
      <c r="UKI132" s="2049"/>
      <c r="UKJ132" s="2049"/>
      <c r="UKK132" s="2049"/>
      <c r="UKL132" s="2049"/>
      <c r="UKM132" s="2049"/>
      <c r="UKN132" s="2049"/>
      <c r="UKO132" s="2049"/>
      <c r="UKP132" s="2049"/>
      <c r="UKQ132" s="2049"/>
      <c r="UKR132" s="2049"/>
      <c r="UKS132" s="2049"/>
      <c r="UKT132" s="2049"/>
      <c r="UKU132" s="2049"/>
      <c r="UKV132" s="2049"/>
      <c r="UKW132" s="2049"/>
      <c r="UKX132" s="2049"/>
      <c r="UKY132" s="2049"/>
      <c r="UKZ132" s="2049"/>
      <c r="ULA132" s="2049"/>
      <c r="ULB132" s="2049"/>
      <c r="ULC132" s="2049"/>
      <c r="ULD132" s="2049"/>
      <c r="ULE132" s="2049"/>
      <c r="ULF132" s="2049"/>
      <c r="ULG132" s="2049"/>
      <c r="ULH132" s="2049"/>
      <c r="ULI132" s="2049"/>
      <c r="ULJ132" s="2049"/>
      <c r="ULK132" s="2049"/>
      <c r="ULL132" s="2049"/>
      <c r="ULM132" s="2049"/>
      <c r="ULN132" s="2049"/>
      <c r="ULO132" s="2049"/>
      <c r="ULP132" s="2049"/>
      <c r="ULQ132" s="2049"/>
      <c r="ULR132" s="2049"/>
      <c r="ULS132" s="2049"/>
      <c r="ULT132" s="2049"/>
      <c r="ULU132" s="2049"/>
      <c r="ULV132" s="2049"/>
      <c r="ULW132" s="2049"/>
      <c r="ULX132" s="2049"/>
      <c r="ULY132" s="2049"/>
      <c r="ULZ132" s="2049"/>
      <c r="UMA132" s="2049"/>
      <c r="UMB132" s="2049"/>
      <c r="UMC132" s="2049"/>
      <c r="UMD132" s="2049"/>
      <c r="UME132" s="2049"/>
      <c r="UMF132" s="2049"/>
      <c r="UMG132" s="2049"/>
      <c r="UMH132" s="2049"/>
      <c r="UMI132" s="2049"/>
      <c r="UMJ132" s="2049"/>
      <c r="UMK132" s="2049"/>
      <c r="UML132" s="2049"/>
      <c r="UMM132" s="2049"/>
      <c r="UMN132" s="2049"/>
      <c r="UMO132" s="2049"/>
      <c r="UMP132" s="2049"/>
      <c r="UMQ132" s="2049"/>
      <c r="UMR132" s="2049"/>
      <c r="UMS132" s="2049"/>
      <c r="UMT132" s="2049"/>
      <c r="UMU132" s="2049"/>
      <c r="UMV132" s="2049"/>
      <c r="UMW132" s="2049"/>
      <c r="UMX132" s="2049"/>
      <c r="UMY132" s="2049"/>
      <c r="UMZ132" s="2049"/>
      <c r="UNA132" s="2049"/>
      <c r="UNB132" s="2049"/>
      <c r="UNC132" s="2049"/>
      <c r="UND132" s="2049"/>
      <c r="UNE132" s="2049"/>
      <c r="UNF132" s="2049"/>
      <c r="UNG132" s="2049"/>
      <c r="UNH132" s="2049"/>
      <c r="UNI132" s="2049"/>
      <c r="UNJ132" s="2049"/>
      <c r="UNK132" s="2049"/>
      <c r="UNL132" s="2049"/>
      <c r="UNM132" s="2049"/>
      <c r="UNN132" s="2049"/>
      <c r="UNO132" s="2049"/>
      <c r="UNP132" s="2049"/>
      <c r="UNQ132" s="2049"/>
      <c r="UNR132" s="2049"/>
      <c r="UNS132" s="2049"/>
      <c r="UNT132" s="2049"/>
      <c r="UNU132" s="2049"/>
      <c r="UNV132" s="2049"/>
      <c r="UNW132" s="2049"/>
      <c r="UNX132" s="2049"/>
      <c r="UNY132" s="2049"/>
      <c r="UNZ132" s="2049"/>
      <c r="UOA132" s="2049"/>
      <c r="UOB132" s="2049"/>
      <c r="UOC132" s="2049"/>
      <c r="UOD132" s="2049"/>
      <c r="UOE132" s="2049"/>
      <c r="UOF132" s="2049"/>
      <c r="UOG132" s="2049"/>
      <c r="UOH132" s="2049"/>
      <c r="UOI132" s="2049"/>
      <c r="UOJ132" s="2049"/>
      <c r="UOK132" s="2049"/>
      <c r="UOL132" s="2049"/>
      <c r="UOM132" s="2049"/>
      <c r="UON132" s="2049"/>
      <c r="UOO132" s="2049"/>
      <c r="UOP132" s="2049"/>
      <c r="UOQ132" s="2049"/>
      <c r="UOR132" s="2049"/>
      <c r="UOS132" s="2049"/>
      <c r="UOT132" s="2049"/>
      <c r="UOU132" s="2049"/>
      <c r="UOV132" s="2049"/>
      <c r="UOW132" s="2049"/>
      <c r="UOX132" s="2049"/>
      <c r="UOY132" s="2049"/>
      <c r="UOZ132" s="2049"/>
      <c r="UPA132" s="2049"/>
      <c r="UPB132" s="2049"/>
      <c r="UPC132" s="2049"/>
      <c r="UPD132" s="2049"/>
      <c r="UPE132" s="2049"/>
      <c r="UPF132" s="2049"/>
      <c r="UPG132" s="2049"/>
      <c r="UPH132" s="2049"/>
      <c r="UPI132" s="2049"/>
      <c r="UPJ132" s="2049"/>
      <c r="UPK132" s="2049"/>
      <c r="UPL132" s="2049"/>
      <c r="UPM132" s="2049"/>
      <c r="UPN132" s="2049"/>
      <c r="UPO132" s="2049"/>
      <c r="UPP132" s="2049"/>
      <c r="UPQ132" s="2049"/>
      <c r="UPR132" s="2049"/>
      <c r="UPS132" s="2049"/>
      <c r="UPT132" s="2049"/>
      <c r="UPU132" s="2049"/>
      <c r="UPV132" s="2049"/>
      <c r="UPW132" s="2049"/>
      <c r="UPX132" s="2049"/>
      <c r="UPY132" s="2049"/>
      <c r="UPZ132" s="2049"/>
      <c r="UQA132" s="2049"/>
      <c r="UQB132" s="2049"/>
      <c r="UQC132" s="2049"/>
      <c r="UQD132" s="2049"/>
      <c r="UQE132" s="2049"/>
      <c r="UQF132" s="2049"/>
      <c r="UQG132" s="2049"/>
      <c r="UQH132" s="2049"/>
      <c r="UQI132" s="2049"/>
      <c r="UQJ132" s="2049"/>
      <c r="UQK132" s="2049"/>
      <c r="UQL132" s="2049"/>
      <c r="UQM132" s="2049"/>
      <c r="UQN132" s="2049"/>
      <c r="UQO132" s="2049"/>
      <c r="UQP132" s="2049"/>
      <c r="UQQ132" s="2049"/>
      <c r="UQR132" s="2049"/>
      <c r="UQS132" s="2049"/>
      <c r="UQT132" s="2049"/>
      <c r="UQU132" s="2049"/>
      <c r="UQV132" s="2049"/>
      <c r="UQW132" s="2049"/>
      <c r="UQX132" s="2049"/>
      <c r="UQY132" s="2049"/>
      <c r="UQZ132" s="2049"/>
      <c r="URA132" s="2049"/>
      <c r="URB132" s="2049"/>
      <c r="URC132" s="2049"/>
      <c r="URD132" s="2049"/>
      <c r="URE132" s="2049"/>
      <c r="URF132" s="2049"/>
      <c r="URG132" s="2049"/>
      <c r="URH132" s="2049"/>
      <c r="URI132" s="2049"/>
      <c r="URJ132" s="2049"/>
      <c r="URK132" s="2049"/>
      <c r="URL132" s="2049"/>
      <c r="URM132" s="2049"/>
      <c r="URN132" s="2049"/>
      <c r="URO132" s="2049"/>
      <c r="URP132" s="2049"/>
      <c r="URQ132" s="2049"/>
      <c r="URR132" s="2049"/>
      <c r="URS132" s="2049"/>
      <c r="URT132" s="2049"/>
      <c r="URU132" s="2049"/>
      <c r="URV132" s="2049"/>
      <c r="URW132" s="2049"/>
      <c r="URX132" s="2049"/>
      <c r="URY132" s="2049"/>
      <c r="URZ132" s="2049"/>
      <c r="USA132" s="2049"/>
      <c r="USB132" s="2049"/>
      <c r="USC132" s="2049"/>
      <c r="USD132" s="2049"/>
      <c r="USE132" s="2049"/>
      <c r="USF132" s="2049"/>
      <c r="USG132" s="2049"/>
      <c r="USH132" s="2049"/>
      <c r="USI132" s="2049"/>
      <c r="USJ132" s="2049"/>
      <c r="USK132" s="2049"/>
      <c r="USL132" s="2049"/>
      <c r="USM132" s="2049"/>
      <c r="USN132" s="2049"/>
      <c r="USO132" s="2049"/>
      <c r="USP132" s="2049"/>
      <c r="USQ132" s="2049"/>
      <c r="USR132" s="2049"/>
      <c r="USS132" s="2049"/>
      <c r="UST132" s="2049"/>
      <c r="USU132" s="2049"/>
      <c r="USV132" s="2049"/>
      <c r="USW132" s="2049"/>
      <c r="USX132" s="2049"/>
      <c r="USY132" s="2049"/>
      <c r="USZ132" s="2049"/>
      <c r="UTA132" s="2049"/>
      <c r="UTB132" s="2049"/>
      <c r="UTC132" s="2049"/>
      <c r="UTD132" s="2049"/>
      <c r="UTE132" s="2049"/>
      <c r="UTF132" s="2049"/>
      <c r="UTG132" s="2049"/>
      <c r="UTH132" s="2049"/>
      <c r="UTI132" s="2049"/>
      <c r="UTJ132" s="2049"/>
      <c r="UTK132" s="2049"/>
      <c r="UTL132" s="2049"/>
      <c r="UTM132" s="2049"/>
      <c r="UTN132" s="2049"/>
      <c r="UTO132" s="2049"/>
      <c r="UTP132" s="2049"/>
      <c r="UTQ132" s="2049"/>
      <c r="UTR132" s="2049"/>
      <c r="UTS132" s="2049"/>
      <c r="UTT132" s="2049"/>
      <c r="UTU132" s="2049"/>
      <c r="UTV132" s="2049"/>
      <c r="UTW132" s="2049"/>
      <c r="UTX132" s="2049"/>
      <c r="UTY132" s="2049"/>
      <c r="UTZ132" s="2049"/>
      <c r="UUA132" s="2049"/>
      <c r="UUB132" s="2049"/>
      <c r="UUC132" s="2049"/>
      <c r="UUD132" s="2049"/>
      <c r="UUE132" s="2049"/>
      <c r="UUF132" s="2049"/>
      <c r="UUG132" s="2049"/>
      <c r="UUH132" s="2049"/>
      <c r="UUI132" s="2049"/>
      <c r="UUJ132" s="2049"/>
      <c r="UUK132" s="2049"/>
      <c r="UUL132" s="2049"/>
      <c r="UUM132" s="2049"/>
      <c r="UUN132" s="2049"/>
      <c r="UUO132" s="2049"/>
      <c r="UUP132" s="2049"/>
      <c r="UUQ132" s="2049"/>
      <c r="UUR132" s="2049"/>
      <c r="UUS132" s="2049"/>
      <c r="UUT132" s="2049"/>
      <c r="UUU132" s="2049"/>
      <c r="UUV132" s="2049"/>
      <c r="UUW132" s="2049"/>
      <c r="UUX132" s="2049"/>
      <c r="UUY132" s="2049"/>
      <c r="UUZ132" s="2049"/>
      <c r="UVA132" s="2049"/>
      <c r="UVB132" s="2049"/>
      <c r="UVC132" s="2049"/>
      <c r="UVD132" s="2049"/>
      <c r="UVE132" s="2049"/>
      <c r="UVF132" s="2049"/>
      <c r="UVG132" s="2049"/>
      <c r="UVH132" s="2049"/>
      <c r="UVI132" s="2049"/>
      <c r="UVJ132" s="2049"/>
      <c r="UVK132" s="2049"/>
      <c r="UVL132" s="2049"/>
      <c r="UVM132" s="2049"/>
      <c r="UVN132" s="2049"/>
      <c r="UVO132" s="2049"/>
      <c r="UVP132" s="2049"/>
      <c r="UVQ132" s="2049"/>
      <c r="UVR132" s="2049"/>
      <c r="UVS132" s="2049"/>
      <c r="UVT132" s="2049"/>
      <c r="UVU132" s="2049"/>
      <c r="UVV132" s="2049"/>
      <c r="UVW132" s="2049"/>
      <c r="UVX132" s="2049"/>
      <c r="UVY132" s="2049"/>
      <c r="UVZ132" s="2049"/>
      <c r="UWA132" s="2049"/>
      <c r="UWB132" s="2049"/>
      <c r="UWC132" s="2049"/>
      <c r="UWD132" s="2049"/>
      <c r="UWE132" s="2049"/>
      <c r="UWF132" s="2049"/>
      <c r="UWG132" s="2049"/>
      <c r="UWH132" s="2049"/>
      <c r="UWI132" s="2049"/>
      <c r="UWJ132" s="2049"/>
      <c r="UWK132" s="2049"/>
      <c r="UWL132" s="2049"/>
      <c r="UWM132" s="2049"/>
      <c r="UWN132" s="2049"/>
      <c r="UWO132" s="2049"/>
      <c r="UWP132" s="2049"/>
      <c r="UWQ132" s="2049"/>
      <c r="UWR132" s="2049"/>
      <c r="UWS132" s="2049"/>
      <c r="UWT132" s="2049"/>
      <c r="UWU132" s="2049"/>
      <c r="UWV132" s="2049"/>
      <c r="UWW132" s="2049"/>
      <c r="UWX132" s="2049"/>
      <c r="UWY132" s="2049"/>
      <c r="UWZ132" s="2049"/>
      <c r="UXA132" s="2049"/>
      <c r="UXB132" s="2049"/>
      <c r="UXC132" s="2049"/>
      <c r="UXD132" s="2049"/>
      <c r="UXE132" s="2049"/>
      <c r="UXF132" s="2049"/>
      <c r="UXG132" s="2049"/>
      <c r="UXH132" s="2049"/>
      <c r="UXI132" s="2049"/>
      <c r="UXJ132" s="2049"/>
      <c r="UXK132" s="2049"/>
      <c r="UXL132" s="2049"/>
      <c r="UXM132" s="2049"/>
      <c r="UXN132" s="2049"/>
      <c r="UXO132" s="2049"/>
      <c r="UXP132" s="2049"/>
      <c r="UXQ132" s="2049"/>
      <c r="UXR132" s="2049"/>
      <c r="UXS132" s="2049"/>
      <c r="UXT132" s="2049"/>
      <c r="UXU132" s="2049"/>
      <c r="UXV132" s="2049"/>
      <c r="UXW132" s="2049"/>
      <c r="UXX132" s="2049"/>
      <c r="UXY132" s="2049"/>
      <c r="UXZ132" s="2049"/>
      <c r="UYA132" s="2049"/>
      <c r="UYB132" s="2049"/>
      <c r="UYC132" s="2049"/>
      <c r="UYD132" s="2049"/>
      <c r="UYE132" s="2049"/>
      <c r="UYF132" s="2049"/>
      <c r="UYG132" s="2049"/>
      <c r="UYH132" s="2049"/>
      <c r="UYI132" s="2049"/>
      <c r="UYJ132" s="2049"/>
      <c r="UYK132" s="2049"/>
      <c r="UYL132" s="2049"/>
      <c r="UYM132" s="2049"/>
      <c r="UYN132" s="2049"/>
      <c r="UYO132" s="2049"/>
      <c r="UYP132" s="2049"/>
      <c r="UYQ132" s="2049"/>
      <c r="UYR132" s="2049"/>
      <c r="UYS132" s="2049"/>
      <c r="UYT132" s="2049"/>
      <c r="UYU132" s="2049"/>
      <c r="UYV132" s="2049"/>
      <c r="UYW132" s="2049"/>
      <c r="UYX132" s="2049"/>
      <c r="UYY132" s="2049"/>
      <c r="UYZ132" s="2049"/>
      <c r="UZA132" s="2049"/>
      <c r="UZB132" s="2049"/>
      <c r="UZC132" s="2049"/>
      <c r="UZD132" s="2049"/>
      <c r="UZE132" s="2049"/>
      <c r="UZF132" s="2049"/>
      <c r="UZG132" s="2049"/>
      <c r="UZH132" s="2049"/>
      <c r="UZI132" s="2049"/>
      <c r="UZJ132" s="2049"/>
      <c r="UZK132" s="2049"/>
      <c r="UZL132" s="2049"/>
      <c r="UZM132" s="2049"/>
      <c r="UZN132" s="2049"/>
      <c r="UZO132" s="2049"/>
      <c r="UZP132" s="2049"/>
      <c r="UZQ132" s="2049"/>
      <c r="UZR132" s="2049"/>
      <c r="UZS132" s="2049"/>
      <c r="UZT132" s="2049"/>
      <c r="UZU132" s="2049"/>
      <c r="UZV132" s="2049"/>
      <c r="UZW132" s="2049"/>
      <c r="UZX132" s="2049"/>
      <c r="UZY132" s="2049"/>
      <c r="UZZ132" s="2049"/>
      <c r="VAA132" s="2049"/>
      <c r="VAB132" s="2049"/>
      <c r="VAC132" s="2049"/>
      <c r="VAD132" s="2049"/>
      <c r="VAE132" s="2049"/>
      <c r="VAF132" s="2049"/>
      <c r="VAG132" s="2049"/>
      <c r="VAH132" s="2049"/>
      <c r="VAI132" s="2049"/>
      <c r="VAJ132" s="2049"/>
      <c r="VAK132" s="2049"/>
      <c r="VAL132" s="2049"/>
      <c r="VAM132" s="2049"/>
      <c r="VAN132" s="2049"/>
      <c r="VAO132" s="2049"/>
      <c r="VAP132" s="2049"/>
      <c r="VAQ132" s="2049"/>
      <c r="VAR132" s="2049"/>
      <c r="VAS132" s="2049"/>
      <c r="VAT132" s="2049"/>
      <c r="VAU132" s="2049"/>
      <c r="VAV132" s="2049"/>
      <c r="VAW132" s="2049"/>
      <c r="VAX132" s="2049"/>
      <c r="VAY132" s="2049"/>
      <c r="VAZ132" s="2049"/>
      <c r="VBA132" s="2049"/>
      <c r="VBB132" s="2049"/>
      <c r="VBC132" s="2049"/>
      <c r="VBD132" s="2049"/>
      <c r="VBE132" s="2049"/>
      <c r="VBF132" s="2049"/>
      <c r="VBG132" s="2049"/>
      <c r="VBH132" s="2049"/>
      <c r="VBI132" s="2049"/>
      <c r="VBJ132" s="2049"/>
      <c r="VBK132" s="2049"/>
      <c r="VBL132" s="2049"/>
      <c r="VBM132" s="2049"/>
      <c r="VBN132" s="2049"/>
      <c r="VBO132" s="2049"/>
      <c r="VBP132" s="2049"/>
      <c r="VBQ132" s="2049"/>
      <c r="VBR132" s="2049"/>
      <c r="VBS132" s="2049"/>
      <c r="VBT132" s="2049"/>
      <c r="VBU132" s="2049"/>
      <c r="VBV132" s="2049"/>
      <c r="VBW132" s="2049"/>
      <c r="VBX132" s="2049"/>
      <c r="VBY132" s="2049"/>
      <c r="VBZ132" s="2049"/>
      <c r="VCA132" s="2049"/>
      <c r="VCB132" s="2049"/>
      <c r="VCC132" s="2049"/>
      <c r="VCD132" s="2049"/>
      <c r="VCE132" s="2049"/>
      <c r="VCF132" s="2049"/>
      <c r="VCG132" s="2049"/>
      <c r="VCH132" s="2049"/>
      <c r="VCI132" s="2049"/>
      <c r="VCJ132" s="2049"/>
      <c r="VCK132" s="2049"/>
      <c r="VCL132" s="2049"/>
      <c r="VCM132" s="2049"/>
      <c r="VCN132" s="2049"/>
      <c r="VCO132" s="2049"/>
      <c r="VCP132" s="2049"/>
      <c r="VCQ132" s="2049"/>
      <c r="VCR132" s="2049"/>
      <c r="VCS132" s="2049"/>
      <c r="VCT132" s="2049"/>
      <c r="VCU132" s="2049"/>
      <c r="VCV132" s="2049"/>
      <c r="VCW132" s="2049"/>
      <c r="VCX132" s="2049"/>
      <c r="VCY132" s="2049"/>
      <c r="VCZ132" s="2049"/>
      <c r="VDA132" s="2049"/>
      <c r="VDB132" s="2049"/>
      <c r="VDC132" s="2049"/>
      <c r="VDD132" s="2049"/>
      <c r="VDE132" s="2049"/>
      <c r="VDF132" s="2049"/>
      <c r="VDG132" s="2049"/>
      <c r="VDH132" s="2049"/>
      <c r="VDI132" s="2049"/>
      <c r="VDJ132" s="2049"/>
      <c r="VDK132" s="2049"/>
      <c r="VDL132" s="2049"/>
      <c r="VDM132" s="2049"/>
      <c r="VDN132" s="2049"/>
      <c r="VDO132" s="2049"/>
      <c r="VDP132" s="2049"/>
      <c r="VDQ132" s="2049"/>
      <c r="VDR132" s="2049"/>
      <c r="VDS132" s="2049"/>
      <c r="VDT132" s="2049"/>
      <c r="VDU132" s="2049"/>
      <c r="VDV132" s="2049"/>
      <c r="VDW132" s="2049"/>
      <c r="VDX132" s="2049"/>
      <c r="VDY132" s="2049"/>
      <c r="VDZ132" s="2049"/>
      <c r="VEA132" s="2049"/>
      <c r="VEB132" s="2049"/>
      <c r="VEC132" s="2049"/>
      <c r="VED132" s="2049"/>
      <c r="VEE132" s="2049"/>
      <c r="VEF132" s="2049"/>
      <c r="VEG132" s="2049"/>
      <c r="VEH132" s="2049"/>
      <c r="VEI132" s="2049"/>
      <c r="VEJ132" s="2049"/>
      <c r="VEK132" s="2049"/>
      <c r="VEL132" s="2049"/>
      <c r="VEM132" s="2049"/>
      <c r="VEN132" s="2049"/>
      <c r="VEO132" s="2049"/>
      <c r="VEP132" s="2049"/>
      <c r="VEQ132" s="2049"/>
      <c r="VER132" s="2049"/>
      <c r="VES132" s="2049"/>
      <c r="VET132" s="2049"/>
      <c r="VEU132" s="2049"/>
      <c r="VEV132" s="2049"/>
      <c r="VEW132" s="2049"/>
      <c r="VEX132" s="2049"/>
      <c r="VEY132" s="2049"/>
      <c r="VEZ132" s="2049"/>
      <c r="VFA132" s="2049"/>
      <c r="VFB132" s="2049"/>
      <c r="VFC132" s="2049"/>
      <c r="VFD132" s="2049"/>
      <c r="VFE132" s="2049"/>
      <c r="VFF132" s="2049"/>
      <c r="VFG132" s="2049"/>
      <c r="VFH132" s="2049"/>
      <c r="VFI132" s="2049"/>
      <c r="VFJ132" s="2049"/>
      <c r="VFK132" s="2049"/>
      <c r="VFL132" s="2049"/>
      <c r="VFM132" s="2049"/>
      <c r="VFN132" s="2049"/>
      <c r="VFO132" s="2049"/>
      <c r="VFP132" s="2049"/>
      <c r="VFQ132" s="2049"/>
      <c r="VFR132" s="2049"/>
      <c r="VFS132" s="2049"/>
      <c r="VFT132" s="2049"/>
      <c r="VFU132" s="2049"/>
      <c r="VFV132" s="2049"/>
      <c r="VFW132" s="2049"/>
      <c r="VFX132" s="2049"/>
      <c r="VFY132" s="2049"/>
      <c r="VFZ132" s="2049"/>
      <c r="VGA132" s="2049"/>
      <c r="VGB132" s="2049"/>
      <c r="VGC132" s="2049"/>
      <c r="VGD132" s="2049"/>
      <c r="VGE132" s="2049"/>
      <c r="VGF132" s="2049"/>
      <c r="VGG132" s="2049"/>
      <c r="VGH132" s="2049"/>
      <c r="VGI132" s="2049"/>
      <c r="VGJ132" s="2049"/>
      <c r="VGK132" s="2049"/>
      <c r="VGL132" s="2049"/>
      <c r="VGM132" s="2049"/>
      <c r="VGN132" s="2049"/>
      <c r="VGO132" s="2049"/>
      <c r="VGP132" s="2049"/>
      <c r="VGQ132" s="2049"/>
      <c r="VGR132" s="2049"/>
      <c r="VGS132" s="2049"/>
      <c r="VGT132" s="2049"/>
      <c r="VGU132" s="2049"/>
      <c r="VGV132" s="2049"/>
      <c r="VGW132" s="2049"/>
      <c r="VGX132" s="2049"/>
      <c r="VGY132" s="2049"/>
      <c r="VGZ132" s="2049"/>
      <c r="VHA132" s="2049"/>
      <c r="VHB132" s="2049"/>
      <c r="VHC132" s="2049"/>
      <c r="VHD132" s="2049"/>
      <c r="VHE132" s="2049"/>
      <c r="VHF132" s="2049"/>
      <c r="VHG132" s="2049"/>
      <c r="VHH132" s="2049"/>
      <c r="VHI132" s="2049"/>
      <c r="VHJ132" s="2049"/>
      <c r="VHK132" s="2049"/>
      <c r="VHL132" s="2049"/>
      <c r="VHM132" s="2049"/>
      <c r="VHN132" s="2049"/>
      <c r="VHO132" s="2049"/>
      <c r="VHP132" s="2049"/>
      <c r="VHQ132" s="2049"/>
      <c r="VHR132" s="2049"/>
      <c r="VHS132" s="2049"/>
      <c r="VHT132" s="2049"/>
      <c r="VHU132" s="2049"/>
      <c r="VHV132" s="2049"/>
      <c r="VHW132" s="2049"/>
      <c r="VHX132" s="2049"/>
      <c r="VHY132" s="2049"/>
      <c r="VHZ132" s="2049"/>
      <c r="VIA132" s="2049"/>
      <c r="VIB132" s="2049"/>
      <c r="VIC132" s="2049"/>
      <c r="VID132" s="2049"/>
      <c r="VIE132" s="2049"/>
      <c r="VIF132" s="2049"/>
      <c r="VIG132" s="2049"/>
      <c r="VIH132" s="2049"/>
      <c r="VII132" s="2049"/>
      <c r="VIJ132" s="2049"/>
      <c r="VIK132" s="2049"/>
      <c r="VIL132" s="2049"/>
      <c r="VIM132" s="2049"/>
      <c r="VIN132" s="2049"/>
      <c r="VIO132" s="2049"/>
      <c r="VIP132" s="2049"/>
      <c r="VIQ132" s="2049"/>
      <c r="VIR132" s="2049"/>
      <c r="VIS132" s="2049"/>
      <c r="VIT132" s="2049"/>
      <c r="VIU132" s="2049"/>
      <c r="VIV132" s="2049"/>
      <c r="VIW132" s="2049"/>
      <c r="VIX132" s="2049"/>
      <c r="VIY132" s="2049"/>
      <c r="VIZ132" s="2049"/>
      <c r="VJA132" s="2049"/>
      <c r="VJB132" s="2049"/>
      <c r="VJC132" s="2049"/>
      <c r="VJD132" s="2049"/>
      <c r="VJE132" s="2049"/>
      <c r="VJF132" s="2049"/>
      <c r="VJG132" s="2049"/>
      <c r="VJH132" s="2049"/>
      <c r="VJI132" s="2049"/>
      <c r="VJJ132" s="2049"/>
      <c r="VJK132" s="2049"/>
      <c r="VJL132" s="2049"/>
      <c r="VJM132" s="2049"/>
      <c r="VJN132" s="2049"/>
      <c r="VJO132" s="2049"/>
      <c r="VJP132" s="2049"/>
      <c r="VJQ132" s="2049"/>
      <c r="VJR132" s="2049"/>
      <c r="VJS132" s="2049"/>
      <c r="VJT132" s="2049"/>
      <c r="VJU132" s="2049"/>
      <c r="VJV132" s="2049"/>
      <c r="VJW132" s="2049"/>
      <c r="VJX132" s="2049"/>
      <c r="VJY132" s="2049"/>
      <c r="VJZ132" s="2049"/>
      <c r="VKA132" s="2049"/>
      <c r="VKB132" s="2049"/>
      <c r="VKC132" s="2049"/>
      <c r="VKD132" s="2049"/>
      <c r="VKE132" s="2049"/>
      <c r="VKF132" s="2049"/>
      <c r="VKG132" s="2049"/>
      <c r="VKH132" s="2049"/>
      <c r="VKI132" s="2049"/>
      <c r="VKJ132" s="2049"/>
      <c r="VKK132" s="2049"/>
      <c r="VKL132" s="2049"/>
      <c r="VKM132" s="2049"/>
      <c r="VKN132" s="2049"/>
      <c r="VKO132" s="2049"/>
      <c r="VKP132" s="2049"/>
      <c r="VKQ132" s="2049"/>
      <c r="VKR132" s="2049"/>
      <c r="VKS132" s="2049"/>
      <c r="VKT132" s="2049"/>
      <c r="VKU132" s="2049"/>
      <c r="VKV132" s="2049"/>
      <c r="VKW132" s="2049"/>
      <c r="VKX132" s="2049"/>
      <c r="VKY132" s="2049"/>
      <c r="VKZ132" s="2049"/>
      <c r="VLA132" s="2049"/>
      <c r="VLB132" s="2049"/>
      <c r="VLC132" s="2049"/>
      <c r="VLD132" s="2049"/>
      <c r="VLE132" s="2049"/>
      <c r="VLF132" s="2049"/>
      <c r="VLG132" s="2049"/>
      <c r="VLH132" s="2049"/>
      <c r="VLI132" s="2049"/>
      <c r="VLJ132" s="2049"/>
      <c r="VLK132" s="2049"/>
      <c r="VLL132" s="2049"/>
      <c r="VLM132" s="2049"/>
      <c r="VLN132" s="2049"/>
      <c r="VLO132" s="2049"/>
      <c r="VLP132" s="2049"/>
      <c r="VLQ132" s="2049"/>
      <c r="VLR132" s="2049"/>
      <c r="VLS132" s="2049"/>
      <c r="VLT132" s="2049"/>
      <c r="VLU132" s="2049"/>
      <c r="VLV132" s="2049"/>
      <c r="VLW132" s="2049"/>
      <c r="VLX132" s="2049"/>
      <c r="VLY132" s="2049"/>
      <c r="VLZ132" s="2049"/>
      <c r="VMA132" s="2049"/>
      <c r="VMB132" s="2049"/>
      <c r="VMC132" s="2049"/>
      <c r="VMD132" s="2049"/>
      <c r="VME132" s="2049"/>
      <c r="VMF132" s="2049"/>
      <c r="VMG132" s="2049"/>
      <c r="VMH132" s="2049"/>
      <c r="VMI132" s="2049"/>
      <c r="VMJ132" s="2049"/>
      <c r="VMK132" s="2049"/>
      <c r="VML132" s="2049"/>
      <c r="VMM132" s="2049"/>
      <c r="VMN132" s="2049"/>
      <c r="VMO132" s="2049"/>
      <c r="VMP132" s="2049"/>
      <c r="VMQ132" s="2049"/>
      <c r="VMR132" s="2049"/>
      <c r="VMS132" s="2049"/>
      <c r="VMT132" s="2049"/>
      <c r="VMU132" s="2049"/>
      <c r="VMV132" s="2049"/>
      <c r="VMW132" s="2049"/>
      <c r="VMX132" s="2049"/>
      <c r="VMY132" s="2049"/>
      <c r="VMZ132" s="2049"/>
      <c r="VNA132" s="2049"/>
      <c r="VNB132" s="2049"/>
      <c r="VNC132" s="2049"/>
      <c r="VND132" s="2049"/>
      <c r="VNE132" s="2049"/>
      <c r="VNF132" s="2049"/>
      <c r="VNG132" s="2049"/>
      <c r="VNH132" s="2049"/>
      <c r="VNI132" s="2049"/>
      <c r="VNJ132" s="2049"/>
      <c r="VNK132" s="2049"/>
      <c r="VNL132" s="2049"/>
      <c r="VNM132" s="2049"/>
      <c r="VNN132" s="2049"/>
      <c r="VNO132" s="2049"/>
      <c r="VNP132" s="2049"/>
      <c r="VNQ132" s="2049"/>
      <c r="VNR132" s="2049"/>
      <c r="VNS132" s="2049"/>
      <c r="VNT132" s="2049"/>
      <c r="VNU132" s="2049"/>
      <c r="VNV132" s="2049"/>
      <c r="VNW132" s="2049"/>
      <c r="VNX132" s="2049"/>
      <c r="VNY132" s="2049"/>
      <c r="VNZ132" s="2049"/>
      <c r="VOA132" s="2049"/>
      <c r="VOB132" s="2049"/>
      <c r="VOC132" s="2049"/>
      <c r="VOD132" s="2049"/>
      <c r="VOE132" s="2049"/>
      <c r="VOF132" s="2049"/>
      <c r="VOG132" s="2049"/>
      <c r="VOH132" s="2049"/>
      <c r="VOI132" s="2049"/>
      <c r="VOJ132" s="2049"/>
      <c r="VOK132" s="2049"/>
      <c r="VOL132" s="2049"/>
      <c r="VOM132" s="2049"/>
      <c r="VON132" s="2049"/>
      <c r="VOO132" s="2049"/>
      <c r="VOP132" s="2049"/>
      <c r="VOQ132" s="2049"/>
      <c r="VOR132" s="2049"/>
      <c r="VOS132" s="2049"/>
      <c r="VOT132" s="2049"/>
      <c r="VOU132" s="2049"/>
      <c r="VOV132" s="2049"/>
      <c r="VOW132" s="2049"/>
      <c r="VOX132" s="2049"/>
      <c r="VOY132" s="2049"/>
      <c r="VOZ132" s="2049"/>
      <c r="VPA132" s="2049"/>
      <c r="VPB132" s="2049"/>
      <c r="VPC132" s="2049"/>
      <c r="VPD132" s="2049"/>
      <c r="VPE132" s="2049"/>
      <c r="VPF132" s="2049"/>
      <c r="VPG132" s="2049"/>
      <c r="VPH132" s="2049"/>
      <c r="VPI132" s="2049"/>
      <c r="VPJ132" s="2049"/>
      <c r="VPK132" s="2049"/>
      <c r="VPL132" s="2049"/>
      <c r="VPM132" s="2049"/>
      <c r="VPN132" s="2049"/>
      <c r="VPO132" s="2049"/>
      <c r="VPP132" s="2049"/>
      <c r="VPQ132" s="2049"/>
      <c r="VPR132" s="2049"/>
      <c r="VPS132" s="2049"/>
      <c r="VPT132" s="2049"/>
      <c r="VPU132" s="2049"/>
      <c r="VPV132" s="2049"/>
      <c r="VPW132" s="2049"/>
      <c r="VPX132" s="2049"/>
      <c r="VPY132" s="2049"/>
      <c r="VPZ132" s="2049"/>
      <c r="VQA132" s="2049"/>
      <c r="VQB132" s="2049"/>
      <c r="VQC132" s="2049"/>
      <c r="VQD132" s="2049"/>
      <c r="VQE132" s="2049"/>
      <c r="VQF132" s="2049"/>
      <c r="VQG132" s="2049"/>
      <c r="VQH132" s="2049"/>
      <c r="VQI132" s="2049"/>
      <c r="VQJ132" s="2049"/>
      <c r="VQK132" s="2049"/>
      <c r="VQL132" s="2049"/>
      <c r="VQM132" s="2049"/>
      <c r="VQN132" s="2049"/>
      <c r="VQO132" s="2049"/>
      <c r="VQP132" s="2049"/>
      <c r="VQQ132" s="2049"/>
      <c r="VQR132" s="2049"/>
      <c r="VQS132" s="2049"/>
      <c r="VQT132" s="2049"/>
      <c r="VQU132" s="2049"/>
      <c r="VQV132" s="2049"/>
      <c r="VQW132" s="2049"/>
      <c r="VQX132" s="2049"/>
      <c r="VQY132" s="2049"/>
      <c r="VQZ132" s="2049"/>
      <c r="VRA132" s="2049"/>
      <c r="VRB132" s="2049"/>
      <c r="VRC132" s="2049"/>
      <c r="VRD132" s="2049"/>
      <c r="VRE132" s="2049"/>
      <c r="VRF132" s="2049"/>
      <c r="VRG132" s="2049"/>
      <c r="VRH132" s="2049"/>
      <c r="VRI132" s="2049"/>
      <c r="VRJ132" s="2049"/>
      <c r="VRK132" s="2049"/>
      <c r="VRL132" s="2049"/>
      <c r="VRM132" s="2049"/>
      <c r="VRN132" s="2049"/>
      <c r="VRO132" s="2049"/>
      <c r="VRP132" s="2049"/>
      <c r="VRQ132" s="2049"/>
      <c r="VRR132" s="2049"/>
      <c r="VRS132" s="2049"/>
      <c r="VRT132" s="2049"/>
      <c r="VRU132" s="2049"/>
      <c r="VRV132" s="2049"/>
      <c r="VRW132" s="2049"/>
      <c r="VRX132" s="2049"/>
      <c r="VRY132" s="2049"/>
      <c r="VRZ132" s="2049"/>
      <c r="VSA132" s="2049"/>
      <c r="VSB132" s="2049"/>
      <c r="VSC132" s="2049"/>
      <c r="VSD132" s="2049"/>
      <c r="VSE132" s="2049"/>
      <c r="VSF132" s="2049"/>
      <c r="VSG132" s="2049"/>
      <c r="VSH132" s="2049"/>
      <c r="VSI132" s="2049"/>
      <c r="VSJ132" s="2049"/>
      <c r="VSK132" s="2049"/>
      <c r="VSL132" s="2049"/>
      <c r="VSM132" s="2049"/>
      <c r="VSN132" s="2049"/>
      <c r="VSO132" s="2049"/>
      <c r="VSP132" s="2049"/>
      <c r="VSQ132" s="2049"/>
      <c r="VSR132" s="2049"/>
      <c r="VSS132" s="2049"/>
      <c r="VST132" s="2049"/>
      <c r="VSU132" s="2049"/>
      <c r="VSV132" s="2049"/>
      <c r="VSW132" s="2049"/>
      <c r="VSX132" s="2049"/>
      <c r="VSY132" s="2049"/>
      <c r="VSZ132" s="2049"/>
      <c r="VTA132" s="2049"/>
      <c r="VTB132" s="2049"/>
      <c r="VTC132" s="2049"/>
      <c r="VTD132" s="2049"/>
      <c r="VTE132" s="2049"/>
      <c r="VTF132" s="2049"/>
      <c r="VTG132" s="2049"/>
      <c r="VTH132" s="2049"/>
      <c r="VTI132" s="2049"/>
      <c r="VTJ132" s="2049"/>
      <c r="VTK132" s="2049"/>
      <c r="VTL132" s="2049"/>
      <c r="VTM132" s="2049"/>
      <c r="VTN132" s="2049"/>
      <c r="VTO132" s="2049"/>
      <c r="VTP132" s="2049"/>
      <c r="VTQ132" s="2049"/>
      <c r="VTR132" s="2049"/>
      <c r="VTS132" s="2049"/>
      <c r="VTT132" s="2049"/>
      <c r="VTU132" s="2049"/>
      <c r="VTV132" s="2049"/>
      <c r="VTW132" s="2049"/>
      <c r="VTX132" s="2049"/>
      <c r="VTY132" s="2049"/>
      <c r="VTZ132" s="2049"/>
      <c r="VUA132" s="2049"/>
      <c r="VUB132" s="2049"/>
      <c r="VUC132" s="2049"/>
      <c r="VUD132" s="2049"/>
      <c r="VUE132" s="2049"/>
      <c r="VUF132" s="2049"/>
      <c r="VUG132" s="2049"/>
      <c r="VUH132" s="2049"/>
      <c r="VUI132" s="2049"/>
      <c r="VUJ132" s="2049"/>
      <c r="VUK132" s="2049"/>
      <c r="VUL132" s="2049"/>
      <c r="VUM132" s="2049"/>
      <c r="VUN132" s="2049"/>
      <c r="VUO132" s="2049"/>
      <c r="VUP132" s="2049"/>
      <c r="VUQ132" s="2049"/>
      <c r="VUR132" s="2049"/>
      <c r="VUS132" s="2049"/>
      <c r="VUT132" s="2049"/>
      <c r="VUU132" s="2049"/>
      <c r="VUV132" s="2049"/>
      <c r="VUW132" s="2049"/>
      <c r="VUX132" s="2049"/>
      <c r="VUY132" s="2049"/>
      <c r="VUZ132" s="2049"/>
      <c r="VVA132" s="2049"/>
      <c r="VVB132" s="2049"/>
      <c r="VVC132" s="2049"/>
      <c r="VVD132" s="2049"/>
      <c r="VVE132" s="2049"/>
      <c r="VVF132" s="2049"/>
      <c r="VVG132" s="2049"/>
      <c r="VVH132" s="2049"/>
      <c r="VVI132" s="2049"/>
      <c r="VVJ132" s="2049"/>
      <c r="VVK132" s="2049"/>
      <c r="VVL132" s="2049"/>
      <c r="VVM132" s="2049"/>
      <c r="VVN132" s="2049"/>
      <c r="VVO132" s="2049"/>
      <c r="VVP132" s="2049"/>
      <c r="VVQ132" s="2049"/>
      <c r="VVR132" s="2049"/>
      <c r="VVS132" s="2049"/>
      <c r="VVT132" s="2049"/>
      <c r="VVU132" s="2049"/>
      <c r="VVV132" s="2049"/>
      <c r="VVW132" s="2049"/>
      <c r="VVX132" s="2049"/>
      <c r="VVY132" s="2049"/>
      <c r="VVZ132" s="2049"/>
      <c r="VWA132" s="2049"/>
      <c r="VWB132" s="2049"/>
      <c r="VWC132" s="2049"/>
      <c r="VWD132" s="2049"/>
      <c r="VWE132" s="2049"/>
      <c r="VWF132" s="2049"/>
      <c r="VWG132" s="2049"/>
      <c r="VWH132" s="2049"/>
      <c r="VWI132" s="2049"/>
      <c r="VWJ132" s="2049"/>
      <c r="VWK132" s="2049"/>
      <c r="VWL132" s="2049"/>
      <c r="VWM132" s="2049"/>
      <c r="VWN132" s="2049"/>
      <c r="VWO132" s="2049"/>
      <c r="VWP132" s="2049"/>
      <c r="VWQ132" s="2049"/>
      <c r="VWR132" s="2049"/>
      <c r="VWS132" s="2049"/>
      <c r="VWT132" s="2049"/>
      <c r="VWU132" s="2049"/>
      <c r="VWV132" s="2049"/>
      <c r="VWW132" s="2049"/>
      <c r="VWX132" s="2049"/>
      <c r="VWY132" s="2049"/>
      <c r="VWZ132" s="2049"/>
      <c r="VXA132" s="2049"/>
      <c r="VXB132" s="2049"/>
      <c r="VXC132" s="2049"/>
      <c r="VXD132" s="2049"/>
      <c r="VXE132" s="2049"/>
      <c r="VXF132" s="2049"/>
      <c r="VXG132" s="2049"/>
      <c r="VXH132" s="2049"/>
      <c r="VXI132" s="2049"/>
      <c r="VXJ132" s="2049"/>
      <c r="VXK132" s="2049"/>
      <c r="VXL132" s="2049"/>
      <c r="VXM132" s="2049"/>
      <c r="VXN132" s="2049"/>
      <c r="VXO132" s="2049"/>
      <c r="VXP132" s="2049"/>
      <c r="VXQ132" s="2049"/>
      <c r="VXR132" s="2049"/>
      <c r="VXS132" s="2049"/>
      <c r="VXT132" s="2049"/>
      <c r="VXU132" s="2049"/>
      <c r="VXV132" s="2049"/>
      <c r="VXW132" s="2049"/>
      <c r="VXX132" s="2049"/>
      <c r="VXY132" s="2049"/>
      <c r="VXZ132" s="2049"/>
      <c r="VYA132" s="2049"/>
      <c r="VYB132" s="2049"/>
      <c r="VYC132" s="2049"/>
      <c r="VYD132" s="2049"/>
      <c r="VYE132" s="2049"/>
      <c r="VYF132" s="2049"/>
      <c r="VYG132" s="2049"/>
      <c r="VYH132" s="2049"/>
      <c r="VYI132" s="2049"/>
      <c r="VYJ132" s="2049"/>
      <c r="VYK132" s="2049"/>
      <c r="VYL132" s="2049"/>
      <c r="VYM132" s="2049"/>
      <c r="VYN132" s="2049"/>
      <c r="VYO132" s="2049"/>
      <c r="VYP132" s="2049"/>
      <c r="VYQ132" s="2049"/>
      <c r="VYR132" s="2049"/>
      <c r="VYS132" s="2049"/>
      <c r="VYT132" s="2049"/>
      <c r="VYU132" s="2049"/>
      <c r="VYV132" s="2049"/>
      <c r="VYW132" s="2049"/>
      <c r="VYX132" s="2049"/>
      <c r="VYY132" s="2049"/>
      <c r="VYZ132" s="2049"/>
      <c r="VZA132" s="2049"/>
      <c r="VZB132" s="2049"/>
      <c r="VZC132" s="2049"/>
      <c r="VZD132" s="2049"/>
      <c r="VZE132" s="2049"/>
      <c r="VZF132" s="2049"/>
      <c r="VZG132" s="2049"/>
      <c r="VZH132" s="2049"/>
      <c r="VZI132" s="2049"/>
      <c r="VZJ132" s="2049"/>
      <c r="VZK132" s="2049"/>
      <c r="VZL132" s="2049"/>
      <c r="VZM132" s="2049"/>
      <c r="VZN132" s="2049"/>
      <c r="VZO132" s="2049"/>
      <c r="VZP132" s="2049"/>
      <c r="VZQ132" s="2049"/>
      <c r="VZR132" s="2049"/>
      <c r="VZS132" s="2049"/>
      <c r="VZT132" s="2049"/>
      <c r="VZU132" s="2049"/>
      <c r="VZV132" s="2049"/>
      <c r="VZW132" s="2049"/>
      <c r="VZX132" s="2049"/>
      <c r="VZY132" s="2049"/>
      <c r="VZZ132" s="2049"/>
      <c r="WAA132" s="2049"/>
      <c r="WAB132" s="2049"/>
      <c r="WAC132" s="2049"/>
      <c r="WAD132" s="2049"/>
      <c r="WAE132" s="2049"/>
      <c r="WAF132" s="2049"/>
      <c r="WAG132" s="2049"/>
      <c r="WAH132" s="2049"/>
      <c r="WAI132" s="2049"/>
      <c r="WAJ132" s="2049"/>
      <c r="WAK132" s="2049"/>
      <c r="WAL132" s="2049"/>
      <c r="WAM132" s="2049"/>
      <c r="WAN132" s="2049"/>
      <c r="WAO132" s="2049"/>
      <c r="WAP132" s="2049"/>
      <c r="WAQ132" s="2049"/>
      <c r="WAR132" s="2049"/>
      <c r="WAS132" s="2049"/>
      <c r="WAT132" s="2049"/>
      <c r="WAU132" s="2049"/>
      <c r="WAV132" s="2049"/>
      <c r="WAW132" s="2049"/>
      <c r="WAX132" s="2049"/>
      <c r="WAY132" s="2049"/>
      <c r="WAZ132" s="2049"/>
      <c r="WBA132" s="2049"/>
      <c r="WBB132" s="2049"/>
      <c r="WBC132" s="2049"/>
      <c r="WBD132" s="2049"/>
      <c r="WBE132" s="2049"/>
      <c r="WBF132" s="2049"/>
      <c r="WBG132" s="2049"/>
      <c r="WBH132" s="2049"/>
      <c r="WBI132" s="2049"/>
      <c r="WBJ132" s="2049"/>
      <c r="WBK132" s="2049"/>
      <c r="WBL132" s="2049"/>
      <c r="WBM132" s="2049"/>
      <c r="WBN132" s="2049"/>
      <c r="WBO132" s="2049"/>
      <c r="WBP132" s="2049"/>
      <c r="WBQ132" s="2049"/>
      <c r="WBR132" s="2049"/>
      <c r="WBS132" s="2049"/>
      <c r="WBT132" s="2049"/>
      <c r="WBU132" s="2049"/>
      <c r="WBV132" s="2049"/>
      <c r="WBW132" s="2049"/>
      <c r="WBX132" s="2049"/>
      <c r="WBY132" s="2049"/>
      <c r="WBZ132" s="2049"/>
      <c r="WCA132" s="2049"/>
      <c r="WCB132" s="2049"/>
      <c r="WCC132" s="2049"/>
      <c r="WCD132" s="2049"/>
      <c r="WCE132" s="2049"/>
      <c r="WCF132" s="2049"/>
      <c r="WCG132" s="2049"/>
      <c r="WCH132" s="2049"/>
      <c r="WCI132" s="2049"/>
      <c r="WCJ132" s="2049"/>
      <c r="WCK132" s="2049"/>
      <c r="WCL132" s="2049"/>
      <c r="WCM132" s="2049"/>
      <c r="WCN132" s="2049"/>
      <c r="WCO132" s="2049"/>
      <c r="WCP132" s="2049"/>
      <c r="WCQ132" s="2049"/>
      <c r="WCR132" s="2049"/>
      <c r="WCS132" s="2049"/>
      <c r="WCT132" s="2049"/>
      <c r="WCU132" s="2049"/>
      <c r="WCV132" s="2049"/>
      <c r="WCW132" s="2049"/>
      <c r="WCX132" s="2049"/>
      <c r="WCY132" s="2049"/>
      <c r="WCZ132" s="2049"/>
      <c r="WDA132" s="2049"/>
      <c r="WDB132" s="2049"/>
      <c r="WDC132" s="2049"/>
      <c r="WDD132" s="2049"/>
      <c r="WDE132" s="2049"/>
      <c r="WDF132" s="2049"/>
      <c r="WDG132" s="2049"/>
      <c r="WDH132" s="2049"/>
      <c r="WDI132" s="2049"/>
      <c r="WDJ132" s="2049"/>
      <c r="WDK132" s="2049"/>
      <c r="WDL132" s="2049"/>
      <c r="WDM132" s="2049"/>
      <c r="WDN132" s="2049"/>
      <c r="WDO132" s="2049"/>
      <c r="WDP132" s="2049"/>
      <c r="WDQ132" s="2049"/>
      <c r="WDR132" s="2049"/>
      <c r="WDS132" s="2049"/>
      <c r="WDT132" s="2049"/>
      <c r="WDU132" s="2049"/>
      <c r="WDV132" s="2049"/>
      <c r="WDW132" s="2049"/>
      <c r="WDX132" s="2049"/>
      <c r="WDY132" s="2049"/>
      <c r="WDZ132" s="2049"/>
      <c r="WEA132" s="2049"/>
      <c r="WEB132" s="2049"/>
      <c r="WEC132" s="2049"/>
      <c r="WED132" s="2049"/>
      <c r="WEE132" s="2049"/>
      <c r="WEF132" s="2049"/>
      <c r="WEG132" s="2049"/>
      <c r="WEH132" s="2049"/>
      <c r="WEI132" s="2049"/>
      <c r="WEJ132" s="2049"/>
      <c r="WEK132" s="2049"/>
      <c r="WEL132" s="2049"/>
      <c r="WEM132" s="2049"/>
      <c r="WEN132" s="2049"/>
      <c r="WEO132" s="2049"/>
      <c r="WEP132" s="2049"/>
      <c r="WEQ132" s="2049"/>
      <c r="WER132" s="2049"/>
      <c r="WES132" s="2049"/>
      <c r="WET132" s="2049"/>
      <c r="WEU132" s="2049"/>
      <c r="WEV132" s="2049"/>
      <c r="WEW132" s="2049"/>
      <c r="WEX132" s="2049"/>
      <c r="WEY132" s="2049"/>
      <c r="WEZ132" s="2049"/>
      <c r="WFA132" s="2049"/>
      <c r="WFB132" s="2049"/>
      <c r="WFC132" s="2049"/>
      <c r="WFD132" s="2049"/>
      <c r="WFE132" s="2049"/>
      <c r="WFF132" s="2049"/>
      <c r="WFG132" s="2049"/>
      <c r="WFH132" s="2049"/>
      <c r="WFI132" s="2049"/>
      <c r="WFJ132" s="2049"/>
      <c r="WFK132" s="2049"/>
      <c r="WFL132" s="2049"/>
      <c r="WFM132" s="2049"/>
      <c r="WFN132" s="2049"/>
      <c r="WFO132" s="2049"/>
      <c r="WFP132" s="2049"/>
      <c r="WFQ132" s="2049"/>
      <c r="WFR132" s="2049"/>
      <c r="WFS132" s="2049"/>
      <c r="WFT132" s="2049"/>
      <c r="WFU132" s="2049"/>
      <c r="WFV132" s="2049"/>
      <c r="WFW132" s="2049"/>
      <c r="WFX132" s="2049"/>
      <c r="WFY132" s="2049"/>
      <c r="WFZ132" s="2049"/>
      <c r="WGA132" s="2049"/>
      <c r="WGB132" s="2049"/>
      <c r="WGC132" s="2049"/>
      <c r="WGD132" s="2049"/>
      <c r="WGE132" s="2049"/>
      <c r="WGF132" s="2049"/>
      <c r="WGG132" s="2049"/>
      <c r="WGH132" s="2049"/>
      <c r="WGI132" s="2049"/>
      <c r="WGJ132" s="2049"/>
      <c r="WGK132" s="2049"/>
      <c r="WGL132" s="2049"/>
      <c r="WGM132" s="2049"/>
      <c r="WGN132" s="2049"/>
      <c r="WGO132" s="2049"/>
      <c r="WGP132" s="2049"/>
      <c r="WGQ132" s="2049"/>
      <c r="WGR132" s="2049"/>
      <c r="WGS132" s="2049"/>
      <c r="WGT132" s="2049"/>
      <c r="WGU132" s="2049"/>
      <c r="WGV132" s="2049"/>
      <c r="WGW132" s="2049"/>
      <c r="WGX132" s="2049"/>
      <c r="WGY132" s="2049"/>
      <c r="WGZ132" s="2049"/>
      <c r="WHA132" s="2049"/>
      <c r="WHB132" s="2049"/>
      <c r="WHC132" s="2049"/>
      <c r="WHD132" s="2049"/>
      <c r="WHE132" s="2049"/>
      <c r="WHF132" s="2049"/>
      <c r="WHG132" s="2049"/>
      <c r="WHH132" s="2049"/>
      <c r="WHI132" s="2049"/>
      <c r="WHJ132" s="2049"/>
      <c r="WHK132" s="2049"/>
      <c r="WHL132" s="2049"/>
      <c r="WHM132" s="2049"/>
      <c r="WHN132" s="2049"/>
      <c r="WHO132" s="2049"/>
      <c r="WHP132" s="2049"/>
      <c r="WHQ132" s="2049"/>
      <c r="WHR132" s="2049"/>
      <c r="WHS132" s="2049"/>
      <c r="WHT132" s="2049"/>
      <c r="WHU132" s="2049"/>
      <c r="WHV132" s="2049"/>
      <c r="WHW132" s="2049"/>
      <c r="WHX132" s="2049"/>
      <c r="WHY132" s="2049"/>
      <c r="WHZ132" s="2049"/>
      <c r="WIA132" s="2049"/>
      <c r="WIB132" s="2049"/>
      <c r="WIC132" s="2049"/>
      <c r="WID132" s="2049"/>
      <c r="WIE132" s="2049"/>
      <c r="WIF132" s="2049"/>
      <c r="WIG132" s="2049"/>
      <c r="WIH132" s="2049"/>
      <c r="WII132" s="2049"/>
      <c r="WIJ132" s="2049"/>
      <c r="WIK132" s="2049"/>
      <c r="WIL132" s="2049"/>
      <c r="WIM132" s="2049"/>
      <c r="WIN132" s="2049"/>
      <c r="WIO132" s="2049"/>
      <c r="WIP132" s="2049"/>
      <c r="WIQ132" s="2049"/>
      <c r="WIR132" s="2049"/>
      <c r="WIS132" s="2049"/>
      <c r="WIT132" s="2049"/>
      <c r="WIU132" s="2049"/>
      <c r="WIV132" s="2049"/>
      <c r="WIW132" s="2049"/>
      <c r="WIX132" s="2049"/>
      <c r="WIY132" s="2049"/>
      <c r="WIZ132" s="2049"/>
      <c r="WJA132" s="2049"/>
      <c r="WJB132" s="2049"/>
      <c r="WJC132" s="2049"/>
      <c r="WJD132" s="2049"/>
      <c r="WJE132" s="2049"/>
      <c r="WJF132" s="2049"/>
      <c r="WJG132" s="2049"/>
      <c r="WJH132" s="2049"/>
      <c r="WJI132" s="2049"/>
      <c r="WJJ132" s="2049"/>
      <c r="WJK132" s="2049"/>
      <c r="WJL132" s="2049"/>
      <c r="WJM132" s="2049"/>
      <c r="WJN132" s="2049"/>
      <c r="WJO132" s="2049"/>
      <c r="WJP132" s="2049"/>
      <c r="WJQ132" s="2049"/>
      <c r="WJR132" s="2049"/>
      <c r="WJS132" s="2049"/>
      <c r="WJT132" s="2049"/>
      <c r="WJU132" s="2049"/>
      <c r="WJV132" s="2049"/>
      <c r="WJW132" s="2049"/>
      <c r="WJX132" s="2049"/>
      <c r="WJY132" s="2049"/>
      <c r="WJZ132" s="2049"/>
      <c r="WKA132" s="2049"/>
      <c r="WKB132" s="2049"/>
      <c r="WKC132" s="2049"/>
      <c r="WKD132" s="2049"/>
      <c r="WKE132" s="2049"/>
      <c r="WKF132" s="2049"/>
      <c r="WKG132" s="2049"/>
      <c r="WKH132" s="2049"/>
      <c r="WKI132" s="2049"/>
      <c r="WKJ132" s="2049"/>
      <c r="WKK132" s="2049"/>
      <c r="WKL132" s="2049"/>
      <c r="WKM132" s="2049"/>
      <c r="WKN132" s="2049"/>
      <c r="WKO132" s="2049"/>
      <c r="WKP132" s="2049"/>
      <c r="WKQ132" s="2049"/>
      <c r="WKR132" s="2049"/>
      <c r="WKS132" s="2049"/>
      <c r="WKT132" s="2049"/>
      <c r="WKU132" s="2049"/>
      <c r="WKV132" s="2049"/>
      <c r="WKW132" s="2049"/>
      <c r="WKX132" s="2049"/>
      <c r="WKY132" s="2049"/>
      <c r="WKZ132" s="2049"/>
      <c r="WLA132" s="2049"/>
      <c r="WLB132" s="2049"/>
      <c r="WLC132" s="2049"/>
      <c r="WLD132" s="2049"/>
      <c r="WLE132" s="2049"/>
      <c r="WLF132" s="2049"/>
      <c r="WLG132" s="2049"/>
      <c r="WLH132" s="2049"/>
      <c r="WLI132" s="2049"/>
      <c r="WLJ132" s="2049"/>
      <c r="WLK132" s="2049"/>
      <c r="WLL132" s="2049"/>
      <c r="WLM132" s="2049"/>
      <c r="WLN132" s="2049"/>
      <c r="WLO132" s="2049"/>
      <c r="WLP132" s="2049"/>
      <c r="WLQ132" s="2049"/>
      <c r="WLR132" s="2049"/>
      <c r="WLS132" s="2049"/>
      <c r="WLT132" s="2049"/>
      <c r="WLU132" s="2049"/>
      <c r="WLV132" s="2049"/>
      <c r="WLW132" s="2049"/>
      <c r="WLX132" s="2049"/>
      <c r="WLY132" s="2049"/>
      <c r="WLZ132" s="2049"/>
      <c r="WMA132" s="2049"/>
      <c r="WMB132" s="2049"/>
      <c r="WMC132" s="2049"/>
      <c r="WMD132" s="2049"/>
      <c r="WME132" s="2049"/>
      <c r="WMF132" s="2049"/>
      <c r="WMG132" s="2049"/>
      <c r="WMH132" s="2049"/>
      <c r="WMI132" s="2049"/>
      <c r="WMJ132" s="2049"/>
      <c r="WMK132" s="2049"/>
      <c r="WML132" s="2049"/>
      <c r="WMM132" s="2049"/>
      <c r="WMN132" s="2049"/>
      <c r="WMO132" s="2049"/>
      <c r="WMP132" s="2049"/>
      <c r="WMQ132" s="2049"/>
      <c r="WMR132" s="2049"/>
      <c r="WMS132" s="2049"/>
      <c r="WMT132" s="2049"/>
      <c r="WMU132" s="2049"/>
      <c r="WMV132" s="2049"/>
      <c r="WMW132" s="2049"/>
      <c r="WMX132" s="2049"/>
      <c r="WMY132" s="2049"/>
      <c r="WMZ132" s="2049"/>
      <c r="WNA132" s="2049"/>
      <c r="WNB132" s="2049"/>
      <c r="WNC132" s="2049"/>
      <c r="WND132" s="2049"/>
      <c r="WNE132" s="2049"/>
      <c r="WNF132" s="2049"/>
      <c r="WNG132" s="2049"/>
      <c r="WNH132" s="2049"/>
      <c r="WNI132" s="2049"/>
      <c r="WNJ132" s="2049"/>
      <c r="WNK132" s="2049"/>
      <c r="WNL132" s="2049"/>
      <c r="WNM132" s="2049"/>
      <c r="WNN132" s="2049"/>
      <c r="WNO132" s="2049"/>
      <c r="WNP132" s="2049"/>
      <c r="WNQ132" s="2049"/>
      <c r="WNR132" s="2049"/>
      <c r="WNS132" s="2049"/>
      <c r="WNT132" s="2049"/>
      <c r="WNU132" s="2049"/>
      <c r="WNV132" s="2049"/>
      <c r="WNW132" s="2049"/>
      <c r="WNX132" s="2049"/>
      <c r="WNY132" s="2049"/>
      <c r="WNZ132" s="2049"/>
      <c r="WOA132" s="2049"/>
      <c r="WOB132" s="2049"/>
      <c r="WOC132" s="2049"/>
      <c r="WOD132" s="2049"/>
      <c r="WOE132" s="2049"/>
      <c r="WOF132" s="2049"/>
      <c r="WOG132" s="2049"/>
      <c r="WOH132" s="2049"/>
      <c r="WOI132" s="2049"/>
      <c r="WOJ132" s="2049"/>
      <c r="WOK132" s="2049"/>
      <c r="WOL132" s="2049"/>
      <c r="WOM132" s="2049"/>
      <c r="WON132" s="2049"/>
      <c r="WOO132" s="2049"/>
      <c r="WOP132" s="2049"/>
      <c r="WOQ132" s="2049"/>
      <c r="WOR132" s="2049"/>
      <c r="WOS132" s="2049"/>
      <c r="WOT132" s="2049"/>
      <c r="WOU132" s="2049"/>
      <c r="WOV132" s="2049"/>
      <c r="WOW132" s="2049"/>
      <c r="WOX132" s="2049"/>
      <c r="WOY132" s="2049"/>
      <c r="WOZ132" s="2049"/>
      <c r="WPA132" s="2049"/>
      <c r="WPB132" s="2049"/>
      <c r="WPC132" s="2049"/>
      <c r="WPD132" s="2049"/>
      <c r="WPE132" s="2049"/>
      <c r="WPF132" s="2049"/>
      <c r="WPG132" s="2049"/>
      <c r="WPH132" s="2049"/>
      <c r="WPI132" s="2049"/>
      <c r="WPJ132" s="2049"/>
      <c r="WPK132" s="2049"/>
      <c r="WPL132" s="2049"/>
      <c r="WPM132" s="2049"/>
      <c r="WPN132" s="2049"/>
      <c r="WPO132" s="2049"/>
      <c r="WPP132" s="2049"/>
      <c r="WPQ132" s="2049"/>
      <c r="WPR132" s="2049"/>
      <c r="WPS132" s="2049"/>
      <c r="WPT132" s="2049"/>
      <c r="WPU132" s="2049"/>
      <c r="WPV132" s="2049"/>
      <c r="WPW132" s="2049"/>
      <c r="WPX132" s="2049"/>
      <c r="WPY132" s="2049"/>
      <c r="WPZ132" s="2049"/>
      <c r="WQA132" s="2049"/>
      <c r="WQB132" s="2049"/>
      <c r="WQC132" s="2049"/>
      <c r="WQD132" s="2049"/>
      <c r="WQE132" s="2049"/>
      <c r="WQF132" s="2049"/>
      <c r="WQG132" s="2049"/>
      <c r="WQH132" s="2049"/>
      <c r="WQI132" s="2049"/>
      <c r="WQJ132" s="2049"/>
      <c r="WQK132" s="2049"/>
      <c r="WQL132" s="2049"/>
      <c r="WQM132" s="2049"/>
      <c r="WQN132" s="2049"/>
      <c r="WQO132" s="2049"/>
      <c r="WQP132" s="2049"/>
      <c r="WQQ132" s="2049"/>
      <c r="WQR132" s="2049"/>
      <c r="WQS132" s="2049"/>
      <c r="WQT132" s="2049"/>
      <c r="WQU132" s="2049"/>
      <c r="WQV132" s="2049"/>
      <c r="WQW132" s="2049"/>
      <c r="WQX132" s="2049"/>
      <c r="WQY132" s="2049"/>
      <c r="WQZ132" s="2049"/>
      <c r="WRA132" s="2049"/>
      <c r="WRB132" s="2049"/>
      <c r="WRC132" s="2049"/>
      <c r="WRD132" s="2049"/>
      <c r="WRE132" s="2049"/>
      <c r="WRF132" s="2049"/>
      <c r="WRG132" s="2049"/>
      <c r="WRH132" s="2049"/>
      <c r="WRI132" s="2049"/>
      <c r="WRJ132" s="2049"/>
      <c r="WRK132" s="2049"/>
      <c r="WRL132" s="2049"/>
      <c r="WRM132" s="2049"/>
      <c r="WRN132" s="2049"/>
      <c r="WRO132" s="2049"/>
      <c r="WRP132" s="2049"/>
      <c r="WRQ132" s="2049"/>
      <c r="WRR132" s="2049"/>
      <c r="WRS132" s="2049"/>
      <c r="WRT132" s="2049"/>
      <c r="WRU132" s="2049"/>
      <c r="WRV132" s="2049"/>
      <c r="WRW132" s="2049"/>
      <c r="WRX132" s="2049"/>
      <c r="WRY132" s="2049"/>
      <c r="WRZ132" s="2049"/>
      <c r="WSA132" s="2049"/>
      <c r="WSB132" s="2049"/>
      <c r="WSC132" s="2049"/>
      <c r="WSD132" s="2049"/>
      <c r="WSE132" s="2049"/>
      <c r="WSF132" s="2049"/>
      <c r="WSG132" s="2049"/>
      <c r="WSH132" s="2049"/>
      <c r="WSI132" s="2049"/>
      <c r="WSJ132" s="2049"/>
      <c r="WSK132" s="2049"/>
      <c r="WSL132" s="2049"/>
      <c r="WSM132" s="2049"/>
      <c r="WSN132" s="2049"/>
      <c r="WSO132" s="2049"/>
      <c r="WSP132" s="2049"/>
      <c r="WSQ132" s="2049"/>
      <c r="WSR132" s="2049"/>
      <c r="WSS132" s="2049"/>
      <c r="WST132" s="2049"/>
      <c r="WSU132" s="2049"/>
      <c r="WSV132" s="2049"/>
      <c r="WSW132" s="2049"/>
      <c r="WSX132" s="2049"/>
      <c r="WSY132" s="2049"/>
      <c r="WSZ132" s="2049"/>
      <c r="WTA132" s="2049"/>
      <c r="WTB132" s="2049"/>
      <c r="WTC132" s="2049"/>
      <c r="WTD132" s="2049"/>
      <c r="WTE132" s="2049"/>
      <c r="WTF132" s="2049"/>
      <c r="WTG132" s="2049"/>
      <c r="WTH132" s="2049"/>
      <c r="WTI132" s="2049"/>
      <c r="WTJ132" s="2049"/>
      <c r="WTK132" s="2049"/>
      <c r="WTL132" s="2049"/>
      <c r="WTM132" s="2049"/>
      <c r="WTN132" s="2049"/>
      <c r="WTO132" s="2049"/>
      <c r="WTP132" s="2049"/>
      <c r="WTQ132" s="2049"/>
      <c r="WTR132" s="2049"/>
      <c r="WTS132" s="2049"/>
      <c r="WTT132" s="2049"/>
      <c r="WTU132" s="2049"/>
      <c r="WTV132" s="2049"/>
      <c r="WTW132" s="2049"/>
      <c r="WTX132" s="2049"/>
      <c r="WTY132" s="2049"/>
      <c r="WTZ132" s="2049"/>
      <c r="WUA132" s="2049"/>
      <c r="WUB132" s="2049"/>
      <c r="WUC132" s="2049"/>
      <c r="WUD132" s="2049"/>
      <c r="WUE132" s="2049"/>
      <c r="WUF132" s="2049"/>
      <c r="WUG132" s="2049"/>
      <c r="WUH132" s="2049"/>
      <c r="WUI132" s="2049"/>
      <c r="WUJ132" s="2049"/>
      <c r="WUK132" s="2049"/>
      <c r="WUL132" s="2049"/>
      <c r="WUM132" s="2049"/>
      <c r="WUN132" s="2049"/>
      <c r="WUO132" s="2049"/>
      <c r="WUP132" s="2049"/>
      <c r="WUQ132" s="2049"/>
      <c r="WUR132" s="2049"/>
      <c r="WUS132" s="2049"/>
      <c r="WUT132" s="2049"/>
      <c r="WUU132" s="2049"/>
      <c r="WUV132" s="2049"/>
      <c r="WUW132" s="2049"/>
      <c r="WUX132" s="2049"/>
      <c r="WUY132" s="2049"/>
      <c r="WUZ132" s="2049"/>
      <c r="WVA132" s="2049"/>
      <c r="WVB132" s="2049"/>
      <c r="WVC132" s="2049"/>
      <c r="WVD132" s="2049"/>
      <c r="WVE132" s="2049"/>
      <c r="WVF132" s="2049"/>
      <c r="WVG132" s="2049"/>
      <c r="WVH132" s="2049"/>
      <c r="WVI132" s="2049"/>
      <c r="WVJ132" s="2049"/>
      <c r="WVK132" s="2049"/>
      <c r="WVL132" s="2049"/>
      <c r="WVM132" s="2049"/>
      <c r="WVN132" s="2049"/>
      <c r="WVO132" s="2049"/>
      <c r="WVP132" s="2049"/>
      <c r="WVQ132" s="2049"/>
      <c r="WVR132" s="2049"/>
      <c r="WVS132" s="2049"/>
      <c r="WVT132" s="2049"/>
      <c r="WVU132" s="2049"/>
      <c r="WVV132" s="2049"/>
      <c r="WVW132" s="2049"/>
      <c r="WVX132" s="2049"/>
      <c r="WVY132" s="2049"/>
      <c r="WVZ132" s="2049"/>
      <c r="WWA132" s="2049"/>
      <c r="WWB132" s="2049"/>
      <c r="WWC132" s="2049"/>
      <c r="WWD132" s="2049"/>
      <c r="WWE132" s="2049"/>
      <c r="WWF132" s="2049"/>
      <c r="WWG132" s="2049"/>
      <c r="WWH132" s="2049"/>
      <c r="WWI132" s="2049"/>
      <c r="WWJ132" s="2049"/>
      <c r="WWK132" s="2049"/>
      <c r="WWL132" s="2049"/>
      <c r="WWM132" s="2049"/>
      <c r="WWN132" s="2049"/>
      <c r="WWO132" s="2049"/>
      <c r="WWP132" s="2049"/>
      <c r="WWQ132" s="2049"/>
      <c r="WWR132" s="2049"/>
      <c r="WWS132" s="2049"/>
      <c r="WWT132" s="2049"/>
      <c r="WWU132" s="2049"/>
      <c r="WWV132" s="2049"/>
      <c r="WWW132" s="2049"/>
      <c r="WWX132" s="2049"/>
      <c r="WWY132" s="2049"/>
      <c r="WWZ132" s="2049"/>
      <c r="WXA132" s="2049"/>
      <c r="WXB132" s="2049"/>
      <c r="WXC132" s="2049"/>
      <c r="WXD132" s="2049"/>
      <c r="WXE132" s="2049"/>
      <c r="WXF132" s="2049"/>
      <c r="WXG132" s="2049"/>
      <c r="WXH132" s="2049"/>
      <c r="WXI132" s="2049"/>
      <c r="WXJ132" s="2049"/>
      <c r="WXK132" s="2049"/>
      <c r="WXL132" s="2049"/>
      <c r="WXM132" s="2049"/>
      <c r="WXN132" s="2049"/>
      <c r="WXO132" s="2049"/>
      <c r="WXP132" s="2049"/>
      <c r="WXQ132" s="2049"/>
      <c r="WXR132" s="2049"/>
      <c r="WXS132" s="2049"/>
      <c r="WXT132" s="2049"/>
      <c r="WXU132" s="2049"/>
      <c r="WXV132" s="2049"/>
      <c r="WXW132" s="2049"/>
      <c r="WXX132" s="2049"/>
      <c r="WXY132" s="2049"/>
      <c r="WXZ132" s="2049"/>
      <c r="WYA132" s="2049"/>
      <c r="WYB132" s="2049"/>
      <c r="WYC132" s="2049"/>
      <c r="WYD132" s="2049"/>
      <c r="WYE132" s="2049"/>
      <c r="WYF132" s="2049"/>
      <c r="WYG132" s="2049"/>
      <c r="WYH132" s="2049"/>
      <c r="WYI132" s="2049"/>
      <c r="WYJ132" s="2049"/>
      <c r="WYK132" s="2049"/>
      <c r="WYL132" s="2049"/>
      <c r="WYM132" s="2049"/>
      <c r="WYN132" s="2049"/>
      <c r="WYO132" s="2049"/>
      <c r="WYP132" s="2049"/>
      <c r="WYQ132" s="2049"/>
      <c r="WYR132" s="2049"/>
      <c r="WYS132" s="2049"/>
      <c r="WYT132" s="2049"/>
      <c r="WYU132" s="2049"/>
      <c r="WYV132" s="2049"/>
      <c r="WYW132" s="2049"/>
      <c r="WYX132" s="2049"/>
      <c r="WYY132" s="2049"/>
      <c r="WYZ132" s="2049"/>
      <c r="WZA132" s="2049"/>
      <c r="WZB132" s="2049"/>
      <c r="WZC132" s="2049"/>
      <c r="WZD132" s="2049"/>
      <c r="WZE132" s="2049"/>
      <c r="WZF132" s="2049"/>
      <c r="WZG132" s="2049"/>
      <c r="WZH132" s="2049"/>
      <c r="WZI132" s="2049"/>
      <c r="WZJ132" s="2049"/>
      <c r="WZK132" s="2049"/>
      <c r="WZL132" s="2049"/>
      <c r="WZM132" s="2049"/>
      <c r="WZN132" s="2049"/>
      <c r="WZO132" s="2049"/>
      <c r="WZP132" s="2049"/>
      <c r="WZQ132" s="2049"/>
      <c r="WZR132" s="2049"/>
      <c r="WZS132" s="2049"/>
      <c r="WZT132" s="2049"/>
      <c r="WZU132" s="2049"/>
      <c r="WZV132" s="2049"/>
      <c r="WZW132" s="2049"/>
      <c r="WZX132" s="2049"/>
      <c r="WZY132" s="2049"/>
      <c r="WZZ132" s="2049"/>
      <c r="XAA132" s="2049"/>
      <c r="XAB132" s="2049"/>
      <c r="XAC132" s="2049"/>
      <c r="XAD132" s="2049"/>
      <c r="XAE132" s="2049"/>
      <c r="XAF132" s="2049"/>
      <c r="XAG132" s="2049"/>
      <c r="XAH132" s="2049"/>
      <c r="XAI132" s="2049"/>
      <c r="XAJ132" s="2049"/>
      <c r="XAK132" s="2049"/>
      <c r="XAL132" s="2049"/>
      <c r="XAM132" s="2049"/>
      <c r="XAN132" s="2049"/>
      <c r="XAO132" s="2049"/>
      <c r="XAP132" s="2049"/>
      <c r="XAQ132" s="2049"/>
      <c r="XAR132" s="2049"/>
      <c r="XAS132" s="2049"/>
      <c r="XAT132" s="2049"/>
      <c r="XAU132" s="2049"/>
      <c r="XAV132" s="2049"/>
      <c r="XAW132" s="2049"/>
      <c r="XAX132" s="2049"/>
      <c r="XAY132" s="2049"/>
      <c r="XAZ132" s="2049"/>
      <c r="XBA132" s="2049"/>
      <c r="XBB132" s="2049"/>
      <c r="XBC132" s="2049"/>
      <c r="XBD132" s="2049"/>
      <c r="XBE132" s="2049"/>
      <c r="XBF132" s="2049"/>
      <c r="XBG132" s="2049"/>
      <c r="XBH132" s="2049"/>
      <c r="XBI132" s="2049"/>
      <c r="XBJ132" s="2049"/>
      <c r="XBK132" s="2049"/>
      <c r="XBL132" s="2049"/>
      <c r="XBM132" s="2049"/>
      <c r="XBN132" s="2049"/>
      <c r="XBO132" s="2049"/>
      <c r="XBP132" s="2049"/>
      <c r="XBQ132" s="2049"/>
      <c r="XBR132" s="2049"/>
      <c r="XBS132" s="2049"/>
      <c r="XBT132" s="2049"/>
      <c r="XBU132" s="2049"/>
      <c r="XBV132" s="2049"/>
      <c r="XBW132" s="2049"/>
      <c r="XBX132" s="2049"/>
      <c r="XBY132" s="2049"/>
      <c r="XBZ132" s="2049"/>
      <c r="XCA132" s="2049"/>
      <c r="XCB132" s="2049"/>
      <c r="XCC132" s="2049"/>
      <c r="XCD132" s="2049"/>
      <c r="XCE132" s="2049"/>
      <c r="XCF132" s="2049"/>
      <c r="XCG132" s="2049"/>
      <c r="XCH132" s="2049"/>
      <c r="XCI132" s="2049"/>
      <c r="XCJ132" s="2049"/>
      <c r="XCK132" s="2049"/>
      <c r="XCL132" s="2049"/>
      <c r="XCM132" s="2049"/>
      <c r="XCN132" s="2049"/>
      <c r="XCO132" s="2049"/>
      <c r="XCP132" s="2049"/>
      <c r="XCQ132" s="2049"/>
      <c r="XCR132" s="2049"/>
      <c r="XCS132" s="2049"/>
      <c r="XCT132" s="2049"/>
      <c r="XCU132" s="2049"/>
      <c r="XCV132" s="2049"/>
      <c r="XCW132" s="2049"/>
      <c r="XCX132" s="2049"/>
      <c r="XCY132" s="2049"/>
      <c r="XCZ132" s="2049"/>
      <c r="XDA132" s="2049"/>
      <c r="XDB132" s="2049"/>
      <c r="XDC132" s="2049"/>
      <c r="XDD132" s="2049"/>
      <c r="XDE132" s="2049"/>
      <c r="XDF132" s="2049"/>
      <c r="XDG132" s="2049"/>
      <c r="XDH132" s="2049"/>
      <c r="XDI132" s="2049"/>
      <c r="XDJ132" s="2049"/>
      <c r="XDK132" s="2049"/>
      <c r="XDL132" s="2049"/>
      <c r="XDM132" s="2049"/>
      <c r="XDN132" s="2049"/>
      <c r="XDO132" s="2049"/>
      <c r="XDP132" s="2049"/>
      <c r="XDQ132" s="2049"/>
      <c r="XDR132" s="2049"/>
      <c r="XDS132" s="2049"/>
      <c r="XDT132" s="2049"/>
      <c r="XDU132" s="2049"/>
      <c r="XDV132" s="2049"/>
      <c r="XDW132" s="2049"/>
      <c r="XDX132" s="2049"/>
      <c r="XDY132" s="2049"/>
      <c r="XDZ132" s="2049"/>
      <c r="XEA132" s="2049"/>
      <c r="XEB132" s="2049"/>
      <c r="XEC132" s="2049"/>
      <c r="XED132" s="2049"/>
      <c r="XEE132" s="2049"/>
      <c r="XEF132" s="2049"/>
      <c r="XEG132" s="2049"/>
      <c r="XEH132" s="2049"/>
      <c r="XEI132" s="2049"/>
      <c r="XEJ132" s="2049"/>
      <c r="XEK132" s="2049"/>
      <c r="XEL132" s="2049"/>
      <c r="XEM132" s="2049"/>
      <c r="XEN132" s="2049"/>
      <c r="XEO132" s="2049"/>
      <c r="XEP132" s="2049"/>
      <c r="XEQ132" s="2049"/>
      <c r="XER132" s="2049"/>
      <c r="XES132" s="2049"/>
      <c r="XET132" s="2049"/>
      <c r="XEU132" s="2049"/>
      <c r="XEV132" s="2049"/>
    </row>
    <row r="133" spans="1:16376" s="581" customFormat="1" ht="15" customHeight="1">
      <c r="A133" s="992"/>
      <c r="B133" s="1174"/>
      <c r="C133" s="1174"/>
      <c r="D133" s="1174"/>
      <c r="E133" s="1174"/>
      <c r="F133" s="1174"/>
      <c r="G133" s="1174"/>
      <c r="H133" s="1174"/>
      <c r="I133" s="1174"/>
      <c r="J133" s="1174"/>
      <c r="K133" s="1174"/>
      <c r="L133" s="1174"/>
      <c r="M133" s="1174"/>
      <c r="N133" s="1174"/>
      <c r="O133" s="754"/>
    </row>
    <row r="134" spans="1:16376" s="581" customFormat="1" ht="30" customHeight="1">
      <c r="A134" s="992"/>
      <c r="B134" s="2050" t="s">
        <v>63</v>
      </c>
      <c r="C134" s="480" t="s">
        <v>64</v>
      </c>
      <c r="D134" s="567" t="str">
        <f>CONCATENATE("Column ", LEFT(ADDRESS(ROW(OpRisk!D3),COLUMN(OpRisk!D3),4), 1))</f>
        <v>Column D</v>
      </c>
      <c r="E134" s="567" t="str">
        <f>CONCATENATE("Column ", LEFT(ADDRESS(ROW(OpRisk!E3),COLUMN(OpRisk!E3),4), 1))</f>
        <v>Column E</v>
      </c>
      <c r="F134" s="567" t="str">
        <f>CONCATENATE("Column ", LEFT(ADDRESS(ROW(OpRisk!F3),COLUMN(OpRisk!F3),4), 1))</f>
        <v>Column F</v>
      </c>
      <c r="G134" s="567" t="str">
        <f>CONCATENATE("Column ", LEFT(ADDRESS(ROW(OpRisk!G3),COLUMN(OpRisk!G3),4), 1))</f>
        <v>Column G</v>
      </c>
      <c r="H134" s="567" t="str">
        <f>CONCATENATE("Column ", LEFT(ADDRESS(ROW(OpRisk!H3),COLUMN(OpRisk!H3),4), 1))</f>
        <v>Column H</v>
      </c>
      <c r="I134" s="567" t="str">
        <f>CONCATENATE("Column ", LEFT(ADDRESS(ROW(OpRisk!I3),COLUMN(OpRisk!I3),4), 1))</f>
        <v>Column I</v>
      </c>
      <c r="J134" s="567" t="str">
        <f>CONCATENATE("Column ", LEFT(ADDRESS(ROW(OpRisk!J3),COLUMN(OpRisk!J3),4), 1))</f>
        <v>Column J</v>
      </c>
      <c r="K134" s="567" t="str">
        <f>CONCATENATE("Column ", LEFT(ADDRESS(ROW(OpRisk!K3),COLUMN(OpRisk!K3),4), 1))</f>
        <v>Column K</v>
      </c>
      <c r="L134" s="567" t="str">
        <f>CONCATENATE("Column ", LEFT(ADDRESS(ROW(OpRisk!L3),COLUMN(OpRisk!L3),4), 1))</f>
        <v>Column L</v>
      </c>
      <c r="M134" s="1991" t="str">
        <f>CONCATENATE("Column ", LEFT(ADDRESS(ROW(OpRisk!M3),COLUMN(OpRisk!M3),4), 1))</f>
        <v>Column M</v>
      </c>
      <c r="N134" s="1174"/>
      <c r="O134" s="754"/>
    </row>
    <row r="135" spans="1:16376" s="581" customFormat="1" ht="15" customHeight="1">
      <c r="A135" s="992"/>
      <c r="B135" s="1146" t="s">
        <v>100</v>
      </c>
      <c r="C135" s="88" t="str">
        <f>OpRisk!C41</f>
        <v>Check: row 40 ≤ row 39 ≤ row 38 ≤ row 37 ≤ row 36 ≤ row 35</v>
      </c>
      <c r="D135" s="493" t="str">
        <f>OpRisk!D41</f>
        <v>Pass</v>
      </c>
      <c r="E135" s="493" t="str">
        <f>OpRisk!E41</f>
        <v>Pass</v>
      </c>
      <c r="F135" s="493" t="str">
        <f>OpRisk!F41</f>
        <v>Pass</v>
      </c>
      <c r="G135" s="493" t="str">
        <f>OpRisk!G41</f>
        <v>Pass</v>
      </c>
      <c r="H135" s="493" t="str">
        <f>OpRisk!H41</f>
        <v>Pass</v>
      </c>
      <c r="I135" s="493" t="str">
        <f>OpRisk!I41</f>
        <v>Pass</v>
      </c>
      <c r="J135" s="493" t="str">
        <f>OpRisk!J41</f>
        <v>Pass</v>
      </c>
      <c r="K135" s="493" t="str">
        <f>OpRisk!K41</f>
        <v>Pass</v>
      </c>
      <c r="L135" s="493" t="str">
        <f>OpRisk!L41</f>
        <v>Pass</v>
      </c>
      <c r="M135" s="493" t="str">
        <f>OpRisk!M41</f>
        <v>Pass</v>
      </c>
      <c r="N135" s="1174"/>
      <c r="O135" s="754"/>
    </row>
    <row r="136" spans="1:16376" s="581" customFormat="1" ht="15" customHeight="1">
      <c r="A136" s="992"/>
      <c r="B136" s="1202" t="s">
        <v>100</v>
      </c>
      <c r="C136" s="419" t="str">
        <f>OpRisk!C48</f>
        <v>Check: row 47 ≤ row 46 ≤ row 45 ≤ row 44 ≤ row 43 ≤ row 42</v>
      </c>
      <c r="D136" s="347" t="str">
        <f>OpRisk!D48</f>
        <v>Pass</v>
      </c>
      <c r="E136" s="347" t="str">
        <f>OpRisk!E48</f>
        <v>Pass</v>
      </c>
      <c r="F136" s="347" t="str">
        <f>OpRisk!F48</f>
        <v>Pass</v>
      </c>
      <c r="G136" s="347" t="str">
        <f>OpRisk!G48</f>
        <v>Pass</v>
      </c>
      <c r="H136" s="347" t="str">
        <f>OpRisk!H48</f>
        <v>Pass</v>
      </c>
      <c r="I136" s="347" t="str">
        <f>OpRisk!I48</f>
        <v>Pass</v>
      </c>
      <c r="J136" s="347" t="str">
        <f>OpRisk!J48</f>
        <v>Pass</v>
      </c>
      <c r="K136" s="347" t="str">
        <f>OpRisk!K48</f>
        <v>Pass</v>
      </c>
      <c r="L136" s="347" t="str">
        <f>OpRisk!L48</f>
        <v>Pass</v>
      </c>
      <c r="M136" s="347" t="str">
        <f>OpRisk!M48</f>
        <v>Pass</v>
      </c>
      <c r="N136" s="1174"/>
      <c r="O136" s="754"/>
    </row>
    <row r="137" spans="1:16376" s="581" customFormat="1" ht="15" customHeight="1">
      <c r="A137" s="992"/>
      <c r="B137" s="1202" t="s">
        <v>100</v>
      </c>
      <c r="C137" s="419" t="str">
        <f>OpRisk!C52</f>
        <v>Check: row 51 ≥ row 50 ≥ row 49</v>
      </c>
      <c r="D137" s="347" t="str">
        <f>OpRisk!D52</f>
        <v>Pass</v>
      </c>
      <c r="E137" s="347" t="str">
        <f>OpRisk!E52</f>
        <v>Pass</v>
      </c>
      <c r="F137" s="347" t="str">
        <f>OpRisk!F52</f>
        <v>Pass</v>
      </c>
      <c r="G137" s="347" t="str">
        <f>OpRisk!G52</f>
        <v>Pass</v>
      </c>
      <c r="H137" s="347" t="str">
        <f>OpRisk!H52</f>
        <v>Pass</v>
      </c>
      <c r="I137" s="347" t="str">
        <f>OpRisk!I52</f>
        <v>Pass</v>
      </c>
      <c r="J137" s="347" t="str">
        <f>OpRisk!J52</f>
        <v>Pass</v>
      </c>
      <c r="K137" s="347" t="str">
        <f>OpRisk!K52</f>
        <v>Pass</v>
      </c>
      <c r="L137" s="347" t="str">
        <f>OpRisk!L52</f>
        <v>Pass</v>
      </c>
      <c r="M137" s="347" t="str">
        <f>OpRisk!M52</f>
        <v>Pass</v>
      </c>
      <c r="N137" s="1174"/>
      <c r="O137" s="754"/>
    </row>
    <row r="138" spans="1:16376" s="581" customFormat="1" ht="15" customHeight="1">
      <c r="A138" s="992"/>
      <c r="B138" s="1202" t="s">
        <v>100</v>
      </c>
      <c r="C138" s="419" t="str">
        <f>OpRisk!C58</f>
        <v>Check: row 57 ≤ row 56 ≤ row 55 ≤ row 54</v>
      </c>
      <c r="D138" s="347" t="str">
        <f>OpRisk!D58</f>
        <v>Pass</v>
      </c>
      <c r="E138" s="347" t="str">
        <f>OpRisk!E58</f>
        <v>Pass</v>
      </c>
      <c r="F138" s="347" t="str">
        <f>OpRisk!F58</f>
        <v>Pass</v>
      </c>
      <c r="G138" s="347" t="str">
        <f>OpRisk!G58</f>
        <v>Pass</v>
      </c>
      <c r="H138" s="347" t="str">
        <f>OpRisk!H58</f>
        <v>Pass</v>
      </c>
      <c r="I138" s="347" t="str">
        <f>OpRisk!I58</f>
        <v>Pass</v>
      </c>
      <c r="J138" s="347" t="str">
        <f>OpRisk!J58</f>
        <v>Pass</v>
      </c>
      <c r="K138" s="347" t="str">
        <f>OpRisk!K58</f>
        <v>Pass</v>
      </c>
      <c r="L138" s="347" t="str">
        <f>OpRisk!L58</f>
        <v>Pass</v>
      </c>
      <c r="M138" s="347" t="str">
        <f>OpRisk!M58</f>
        <v>Pass</v>
      </c>
      <c r="N138" s="1174"/>
      <c r="O138" s="754"/>
    </row>
    <row r="139" spans="1:16376" s="581" customFormat="1" ht="15" customHeight="1">
      <c r="A139" s="992"/>
      <c r="B139" s="1202" t="s">
        <v>100</v>
      </c>
      <c r="C139" s="419" t="str">
        <f>OpRisk!C63</f>
        <v>Check: row 62 ≤ row 61 ≤ row 60 ≤ row 59</v>
      </c>
      <c r="D139" s="347" t="str">
        <f>OpRisk!D63</f>
        <v>Pass</v>
      </c>
      <c r="E139" s="347" t="str">
        <f>OpRisk!E63</f>
        <v>Pass</v>
      </c>
      <c r="F139" s="347" t="str">
        <f>OpRisk!F63</f>
        <v>Pass</v>
      </c>
      <c r="G139" s="347" t="str">
        <f>OpRisk!G63</f>
        <v>Pass</v>
      </c>
      <c r="H139" s="347" t="str">
        <f>OpRisk!H63</f>
        <v>Pass</v>
      </c>
      <c r="I139" s="347" t="str">
        <f>OpRisk!I63</f>
        <v>Pass</v>
      </c>
      <c r="J139" s="347" t="str">
        <f>OpRisk!J63</f>
        <v>Pass</v>
      </c>
      <c r="K139" s="347" t="str">
        <f>OpRisk!K63</f>
        <v>Pass</v>
      </c>
      <c r="L139" s="347" t="str">
        <f>OpRisk!L63</f>
        <v>Pass</v>
      </c>
      <c r="M139" s="347" t="str">
        <f>OpRisk!M63</f>
        <v>Pass</v>
      </c>
      <c r="N139" s="1174"/>
      <c r="O139" s="754"/>
    </row>
    <row r="140" spans="1:16376" s="581" customFormat="1" ht="15" customHeight="1">
      <c r="A140" s="992"/>
      <c r="B140" s="1202" t="s">
        <v>100</v>
      </c>
      <c r="C140" s="419" t="str">
        <f>OpRisk!C67</f>
        <v>Check: row 66 ≥ row 65 ≥ row 64</v>
      </c>
      <c r="D140" s="347" t="str">
        <f>OpRisk!D67</f>
        <v>Pass</v>
      </c>
      <c r="E140" s="347" t="str">
        <f>OpRisk!E67</f>
        <v>Pass</v>
      </c>
      <c r="F140" s="347" t="str">
        <f>OpRisk!F67</f>
        <v>Pass</v>
      </c>
      <c r="G140" s="347" t="str">
        <f>OpRisk!G67</f>
        <v>Pass</v>
      </c>
      <c r="H140" s="347" t="str">
        <f>OpRisk!H67</f>
        <v>Pass</v>
      </c>
      <c r="I140" s="347" t="str">
        <f>OpRisk!I67</f>
        <v>Pass</v>
      </c>
      <c r="J140" s="347" t="str">
        <f>OpRisk!J67</f>
        <v>Pass</v>
      </c>
      <c r="K140" s="347" t="str">
        <f>OpRisk!K67</f>
        <v>Pass</v>
      </c>
      <c r="L140" s="347" t="str">
        <f>OpRisk!L67</f>
        <v>Pass</v>
      </c>
      <c r="M140" s="347" t="str">
        <f>OpRisk!M67</f>
        <v>Pass</v>
      </c>
      <c r="N140" s="1174"/>
      <c r="O140" s="754"/>
    </row>
    <row r="141" spans="1:16376" s="581" customFormat="1" ht="15" customHeight="1">
      <c r="A141" s="992"/>
      <c r="B141" s="1202" t="s">
        <v>100</v>
      </c>
      <c r="C141" s="419" t="str">
        <f>OpRisk!C73</f>
        <v>Check: row 72 ≤ row 71 ≤ row 70 ≤ row 69</v>
      </c>
      <c r="D141" s="347" t="str">
        <f>OpRisk!D73</f>
        <v>Pass</v>
      </c>
      <c r="E141" s="347" t="str">
        <f>OpRisk!E73</f>
        <v>Pass</v>
      </c>
      <c r="F141" s="347" t="str">
        <f>OpRisk!F73</f>
        <v>Pass</v>
      </c>
      <c r="G141" s="347" t="str">
        <f>OpRisk!G73</f>
        <v>Pass</v>
      </c>
      <c r="H141" s="347" t="str">
        <f>OpRisk!H73</f>
        <v>Pass</v>
      </c>
      <c r="I141" s="347" t="str">
        <f>OpRisk!I73</f>
        <v>Pass</v>
      </c>
      <c r="J141" s="347" t="str">
        <f>OpRisk!J73</f>
        <v>Pass</v>
      </c>
      <c r="K141" s="347" t="str">
        <f>OpRisk!K73</f>
        <v>Pass</v>
      </c>
      <c r="L141" s="347" t="str">
        <f>OpRisk!L73</f>
        <v>Pass</v>
      </c>
      <c r="M141" s="347" t="str">
        <f>OpRisk!M73</f>
        <v>Pass</v>
      </c>
      <c r="N141" s="1174"/>
      <c r="O141" s="754"/>
    </row>
    <row r="142" spans="1:16376" s="581" customFormat="1" ht="15" customHeight="1">
      <c r="A142" s="992"/>
      <c r="B142" s="1202" t="s">
        <v>100</v>
      </c>
      <c r="C142" s="419" t="str">
        <f>OpRisk!C78</f>
        <v>Check: row 77 ≤ row 76 ≤ row 75 ≤ row 74</v>
      </c>
      <c r="D142" s="347" t="str">
        <f>OpRisk!D78</f>
        <v>Pass</v>
      </c>
      <c r="E142" s="347" t="str">
        <f>OpRisk!E78</f>
        <v>Pass</v>
      </c>
      <c r="F142" s="347" t="str">
        <f>OpRisk!F78</f>
        <v>Pass</v>
      </c>
      <c r="G142" s="347" t="str">
        <f>OpRisk!G78</f>
        <v>Pass</v>
      </c>
      <c r="H142" s="347" t="str">
        <f>OpRisk!H78</f>
        <v>Pass</v>
      </c>
      <c r="I142" s="347" t="str">
        <f>OpRisk!I78</f>
        <v>Pass</v>
      </c>
      <c r="J142" s="347" t="str">
        <f>OpRisk!J78</f>
        <v>Pass</v>
      </c>
      <c r="K142" s="347" t="str">
        <f>OpRisk!K78</f>
        <v>Pass</v>
      </c>
      <c r="L142" s="347" t="str">
        <f>OpRisk!L78</f>
        <v>Pass</v>
      </c>
      <c r="M142" s="347" t="str">
        <f>OpRisk!M78</f>
        <v>Pass</v>
      </c>
      <c r="N142" s="1174"/>
      <c r="O142" s="754"/>
    </row>
    <row r="143" spans="1:16376" s="581" customFormat="1" ht="15" customHeight="1">
      <c r="A143" s="992"/>
      <c r="B143" s="1202" t="s">
        <v>100</v>
      </c>
      <c r="C143" s="419" t="str">
        <f>OpRisk!C82</f>
        <v>Check: row 81 ≥ row 80 ≥ row 79</v>
      </c>
      <c r="D143" s="347" t="str">
        <f>OpRisk!D82</f>
        <v>Pass</v>
      </c>
      <c r="E143" s="347" t="str">
        <f>OpRisk!E82</f>
        <v>Pass</v>
      </c>
      <c r="F143" s="347" t="str">
        <f>OpRisk!F82</f>
        <v>Pass</v>
      </c>
      <c r="G143" s="347" t="str">
        <f>OpRisk!G82</f>
        <v>Pass</v>
      </c>
      <c r="H143" s="347" t="str">
        <f>OpRisk!H82</f>
        <v>Pass</v>
      </c>
      <c r="I143" s="347" t="str">
        <f>OpRisk!I82</f>
        <v>Pass</v>
      </c>
      <c r="J143" s="347" t="str">
        <f>OpRisk!J82</f>
        <v>Pass</v>
      </c>
      <c r="K143" s="347" t="str">
        <f>OpRisk!K82</f>
        <v>Pass</v>
      </c>
      <c r="L143" s="347" t="str">
        <f>OpRisk!L82</f>
        <v>Pass</v>
      </c>
      <c r="M143" s="347" t="str">
        <f>OpRisk!M82</f>
        <v>Pass</v>
      </c>
      <c r="N143" s="1174"/>
      <c r="O143" s="754"/>
    </row>
    <row r="144" spans="1:16376" s="581" customFormat="1" ht="15" customHeight="1">
      <c r="A144" s="992"/>
      <c r="B144" s="1202" t="s">
        <v>100</v>
      </c>
      <c r="C144" s="419" t="str">
        <f>OpRisk!C88</f>
        <v>Check: row 87 ≤ row 86 ≤ row 85 ≤ row 84</v>
      </c>
      <c r="D144" s="347" t="str">
        <f>OpRisk!D88</f>
        <v>Pass</v>
      </c>
      <c r="E144" s="347" t="str">
        <f>OpRisk!E88</f>
        <v>Pass</v>
      </c>
      <c r="F144" s="347" t="str">
        <f>OpRisk!F88</f>
        <v>Pass</v>
      </c>
      <c r="G144" s="347" t="str">
        <f>OpRisk!G88</f>
        <v>Pass</v>
      </c>
      <c r="H144" s="347" t="str">
        <f>OpRisk!H88</f>
        <v>Pass</v>
      </c>
      <c r="I144" s="347" t="str">
        <f>OpRisk!I88</f>
        <v>Pass</v>
      </c>
      <c r="J144" s="347" t="str">
        <f>OpRisk!J88</f>
        <v>Pass</v>
      </c>
      <c r="K144" s="347" t="str">
        <f>OpRisk!K88</f>
        <v>Pass</v>
      </c>
      <c r="L144" s="347" t="str">
        <f>OpRisk!L88</f>
        <v>Pass</v>
      </c>
      <c r="M144" s="347" t="str">
        <f>OpRisk!M88</f>
        <v>Pass</v>
      </c>
      <c r="N144" s="1174"/>
      <c r="O144" s="754"/>
    </row>
    <row r="145" spans="1:15" s="581" customFormat="1" ht="15" customHeight="1">
      <c r="A145" s="992"/>
      <c r="B145" s="1202" t="s">
        <v>100</v>
      </c>
      <c r="C145" s="419" t="str">
        <f>OpRisk!C93</f>
        <v>Check: row 92 ≤ row 91 ≤ row 90 ≤ row 89</v>
      </c>
      <c r="D145" s="347" t="str">
        <f>OpRisk!D93</f>
        <v>Pass</v>
      </c>
      <c r="E145" s="347" t="str">
        <f>OpRisk!E93</f>
        <v>Pass</v>
      </c>
      <c r="F145" s="347" t="str">
        <f>OpRisk!F93</f>
        <v>Pass</v>
      </c>
      <c r="G145" s="347" t="str">
        <f>OpRisk!G93</f>
        <v>Pass</v>
      </c>
      <c r="H145" s="347" t="str">
        <f>OpRisk!H93</f>
        <v>Pass</v>
      </c>
      <c r="I145" s="347" t="str">
        <f>OpRisk!I93</f>
        <v>Pass</v>
      </c>
      <c r="J145" s="347" t="str">
        <f>OpRisk!J93</f>
        <v>Pass</v>
      </c>
      <c r="K145" s="347" t="str">
        <f>OpRisk!K93</f>
        <v>Pass</v>
      </c>
      <c r="L145" s="347" t="str">
        <f>OpRisk!L93</f>
        <v>Pass</v>
      </c>
      <c r="M145" s="347" t="str">
        <f>OpRisk!M93</f>
        <v>Pass</v>
      </c>
      <c r="N145" s="1174"/>
      <c r="O145" s="754"/>
    </row>
    <row r="146" spans="1:15" s="581" customFormat="1" ht="15" customHeight="1">
      <c r="A146" s="992"/>
      <c r="B146" s="1202" t="s">
        <v>100</v>
      </c>
      <c r="C146" s="419" t="str">
        <f>OpRisk!C97</f>
        <v>Check: row 96 ≥ row 95 ≥ row 94</v>
      </c>
      <c r="D146" s="347" t="str">
        <f>OpRisk!D97</f>
        <v>Pass</v>
      </c>
      <c r="E146" s="347" t="str">
        <f>OpRisk!E97</f>
        <v>Pass</v>
      </c>
      <c r="F146" s="347" t="str">
        <f>OpRisk!F97</f>
        <v>Pass</v>
      </c>
      <c r="G146" s="347" t="str">
        <f>OpRisk!G97</f>
        <v>Pass</v>
      </c>
      <c r="H146" s="347" t="str">
        <f>OpRisk!H97</f>
        <v>Pass</v>
      </c>
      <c r="I146" s="347" t="str">
        <f>OpRisk!I97</f>
        <v>Pass</v>
      </c>
      <c r="J146" s="347" t="str">
        <f>OpRisk!J97</f>
        <v>Pass</v>
      </c>
      <c r="K146" s="347" t="str">
        <f>OpRisk!K97</f>
        <v>Pass</v>
      </c>
      <c r="L146" s="347" t="str">
        <f>OpRisk!L97</f>
        <v>Pass</v>
      </c>
      <c r="M146" s="347" t="str">
        <f>OpRisk!M97</f>
        <v>Pass</v>
      </c>
      <c r="N146" s="1174"/>
      <c r="O146" s="754"/>
    </row>
    <row r="147" spans="1:15" s="581" customFormat="1" ht="15" customHeight="1">
      <c r="A147" s="992"/>
      <c r="B147" s="1202" t="s">
        <v>100</v>
      </c>
      <c r="C147" s="419" t="str">
        <f>OpRisk!C103</f>
        <v>Check: row 102 ≤ row 101 ≤ row 100 ≤ row 99</v>
      </c>
      <c r="D147" s="347" t="str">
        <f>OpRisk!D103</f>
        <v>Pass</v>
      </c>
      <c r="E147" s="347" t="str">
        <f>OpRisk!E103</f>
        <v>Pass</v>
      </c>
      <c r="F147" s="347" t="str">
        <f>OpRisk!F103</f>
        <v>Pass</v>
      </c>
      <c r="G147" s="347" t="str">
        <f>OpRisk!G103</f>
        <v>Pass</v>
      </c>
      <c r="H147" s="347" t="str">
        <f>OpRisk!H103</f>
        <v>Pass</v>
      </c>
      <c r="I147" s="347" t="str">
        <f>OpRisk!I103</f>
        <v>Pass</v>
      </c>
      <c r="J147" s="347" t="str">
        <f>OpRisk!J103</f>
        <v>Pass</v>
      </c>
      <c r="K147" s="347" t="str">
        <f>OpRisk!K103</f>
        <v>Pass</v>
      </c>
      <c r="L147" s="347" t="str">
        <f>OpRisk!L103</f>
        <v>Pass</v>
      </c>
      <c r="M147" s="347" t="str">
        <f>OpRisk!M103</f>
        <v>Pass</v>
      </c>
      <c r="N147" s="1174"/>
      <c r="O147" s="754"/>
    </row>
    <row r="148" spans="1:15" s="581" customFormat="1" ht="15" customHeight="1">
      <c r="A148" s="992"/>
      <c r="B148" s="1202" t="s">
        <v>100</v>
      </c>
      <c r="C148" s="419" t="str">
        <f>OpRisk!C108</f>
        <v>Check: row 107 ≤ row 106 ≤ row 105 ≤ row 104</v>
      </c>
      <c r="D148" s="347" t="str">
        <f>OpRisk!D108</f>
        <v>Pass</v>
      </c>
      <c r="E148" s="347" t="str">
        <f>OpRisk!E108</f>
        <v>Pass</v>
      </c>
      <c r="F148" s="347" t="str">
        <f>OpRisk!F108</f>
        <v>Pass</v>
      </c>
      <c r="G148" s="347" t="str">
        <f>OpRisk!G108</f>
        <v>Pass</v>
      </c>
      <c r="H148" s="347" t="str">
        <f>OpRisk!H108</f>
        <v>Pass</v>
      </c>
      <c r="I148" s="347" t="str">
        <f>OpRisk!I108</f>
        <v>Pass</v>
      </c>
      <c r="J148" s="347" t="str">
        <f>OpRisk!J108</f>
        <v>Pass</v>
      </c>
      <c r="K148" s="347" t="str">
        <f>OpRisk!K108</f>
        <v>Pass</v>
      </c>
      <c r="L148" s="347" t="str">
        <f>OpRisk!L108</f>
        <v>Pass</v>
      </c>
      <c r="M148" s="347" t="str">
        <f>OpRisk!M108</f>
        <v>Pass</v>
      </c>
      <c r="N148" s="1174"/>
      <c r="O148" s="754"/>
    </row>
    <row r="149" spans="1:15" s="581" customFormat="1" ht="15" customHeight="1">
      <c r="A149" s="992"/>
      <c r="B149" s="1202" t="s">
        <v>100</v>
      </c>
      <c r="C149" s="419" t="str">
        <f>OpRisk!C112</f>
        <v>Check: row 111 ≥ row 110 ≥ row 109</v>
      </c>
      <c r="D149" s="347" t="str">
        <f>OpRisk!D112</f>
        <v>Pass</v>
      </c>
      <c r="E149" s="347" t="str">
        <f>OpRisk!E112</f>
        <v>Pass</v>
      </c>
      <c r="F149" s="347" t="str">
        <f>OpRisk!F112</f>
        <v>Pass</v>
      </c>
      <c r="G149" s="347" t="str">
        <f>OpRisk!G112</f>
        <v>Pass</v>
      </c>
      <c r="H149" s="347" t="str">
        <f>OpRisk!H112</f>
        <v>Pass</v>
      </c>
      <c r="I149" s="347" t="str">
        <f>OpRisk!I112</f>
        <v>Pass</v>
      </c>
      <c r="J149" s="347" t="str">
        <f>OpRisk!J112</f>
        <v>Pass</v>
      </c>
      <c r="K149" s="347" t="str">
        <f>OpRisk!K112</f>
        <v>Pass</v>
      </c>
      <c r="L149" s="347" t="str">
        <f>OpRisk!L112</f>
        <v>Pass</v>
      </c>
      <c r="M149" s="347" t="str">
        <f>OpRisk!M112</f>
        <v>Pass</v>
      </c>
      <c r="N149" s="1174"/>
      <c r="O149" s="754"/>
    </row>
    <row r="150" spans="1:15" s="581" customFormat="1" ht="15" customHeight="1">
      <c r="A150" s="992"/>
      <c r="B150" s="1202" t="s">
        <v>100</v>
      </c>
      <c r="C150" s="419" t="str">
        <f>OpRisk!C118</f>
        <v>Check: row 117 ≤ row 116 ≤ row 115 ≤ row 114</v>
      </c>
      <c r="D150" s="347" t="str">
        <f>OpRisk!D118</f>
        <v>Pass</v>
      </c>
      <c r="E150" s="347" t="str">
        <f>OpRisk!E118</f>
        <v>Pass</v>
      </c>
      <c r="F150" s="347" t="str">
        <f>OpRisk!F118</f>
        <v>Pass</v>
      </c>
      <c r="G150" s="347" t="str">
        <f>OpRisk!G118</f>
        <v>Pass</v>
      </c>
      <c r="H150" s="347" t="str">
        <f>OpRisk!H118</f>
        <v>Pass</v>
      </c>
      <c r="I150" s="347" t="str">
        <f>OpRisk!I118</f>
        <v>Pass</v>
      </c>
      <c r="J150" s="347" t="str">
        <f>OpRisk!J118</f>
        <v>Pass</v>
      </c>
      <c r="K150" s="347" t="str">
        <f>OpRisk!K118</f>
        <v>Pass</v>
      </c>
      <c r="L150" s="347" t="str">
        <f>OpRisk!L118</f>
        <v>Pass</v>
      </c>
      <c r="M150" s="347" t="str">
        <f>OpRisk!M118</f>
        <v>Pass</v>
      </c>
      <c r="N150" s="1174"/>
      <c r="O150" s="754"/>
    </row>
    <row r="151" spans="1:15" s="581" customFormat="1" ht="15" customHeight="1">
      <c r="A151" s="992"/>
      <c r="B151" s="1202" t="s">
        <v>100</v>
      </c>
      <c r="C151" s="419" t="str">
        <f>OpRisk!C123</f>
        <v>Check: row 122 ≤ row 121 ≤ row 120 ≤ row 119</v>
      </c>
      <c r="D151" s="347" t="str">
        <f>OpRisk!D123</f>
        <v>Pass</v>
      </c>
      <c r="E151" s="347" t="str">
        <f>OpRisk!E123</f>
        <v>Pass</v>
      </c>
      <c r="F151" s="347" t="str">
        <f>OpRisk!F123</f>
        <v>Pass</v>
      </c>
      <c r="G151" s="347" t="str">
        <f>OpRisk!G123</f>
        <v>Pass</v>
      </c>
      <c r="H151" s="347" t="str">
        <f>OpRisk!H123</f>
        <v>Pass</v>
      </c>
      <c r="I151" s="347" t="str">
        <f>OpRisk!I123</f>
        <v>Pass</v>
      </c>
      <c r="J151" s="347" t="str">
        <f>OpRisk!J123</f>
        <v>Pass</v>
      </c>
      <c r="K151" s="347" t="str">
        <f>OpRisk!K123</f>
        <v>Pass</v>
      </c>
      <c r="L151" s="347" t="str">
        <f>OpRisk!L123</f>
        <v>Pass</v>
      </c>
      <c r="M151" s="347" t="str">
        <f>OpRisk!M123</f>
        <v>Pass</v>
      </c>
      <c r="N151" s="1174"/>
      <c r="O151" s="754"/>
    </row>
    <row r="152" spans="1:15" s="581" customFormat="1" ht="15" customHeight="1">
      <c r="A152" s="992"/>
      <c r="B152" s="1202" t="s">
        <v>100</v>
      </c>
      <c r="C152" s="419" t="str">
        <f>OpRisk!C127</f>
        <v>Check: row 126 ≥ row 125 ≥ row 124</v>
      </c>
      <c r="D152" s="347" t="str">
        <f>OpRisk!D127</f>
        <v>Pass</v>
      </c>
      <c r="E152" s="347" t="str">
        <f>OpRisk!E127</f>
        <v>Pass</v>
      </c>
      <c r="F152" s="347" t="str">
        <f>OpRisk!F127</f>
        <v>Pass</v>
      </c>
      <c r="G152" s="347" t="str">
        <f>OpRisk!G127</f>
        <v>Pass</v>
      </c>
      <c r="H152" s="347" t="str">
        <f>OpRisk!H127</f>
        <v>Pass</v>
      </c>
      <c r="I152" s="347" t="str">
        <f>OpRisk!I127</f>
        <v>Pass</v>
      </c>
      <c r="J152" s="347" t="str">
        <f>OpRisk!J127</f>
        <v>Pass</v>
      </c>
      <c r="K152" s="347" t="str">
        <f>OpRisk!K127</f>
        <v>Pass</v>
      </c>
      <c r="L152" s="347" t="str">
        <f>OpRisk!L127</f>
        <v>Pass</v>
      </c>
      <c r="M152" s="347" t="str">
        <f>OpRisk!M127</f>
        <v>Pass</v>
      </c>
      <c r="N152" s="1174"/>
      <c r="O152" s="754"/>
    </row>
    <row r="153" spans="1:15" s="581" customFormat="1" ht="15" customHeight="1">
      <c r="A153" s="992"/>
      <c r="B153" s="1202" t="s">
        <v>100</v>
      </c>
      <c r="C153" s="419" t="str">
        <f>OpRisk!C133</f>
        <v>Check: row 132 ≤ row 131 ≤ row 130 ≤ row 129</v>
      </c>
      <c r="D153" s="347" t="str">
        <f>OpRisk!D133</f>
        <v>Pass</v>
      </c>
      <c r="E153" s="347" t="str">
        <f>OpRisk!E133</f>
        <v>Pass</v>
      </c>
      <c r="F153" s="347" t="str">
        <f>OpRisk!F133</f>
        <v>Pass</v>
      </c>
      <c r="G153" s="347" t="str">
        <f>OpRisk!G133</f>
        <v>Pass</v>
      </c>
      <c r="H153" s="347" t="str">
        <f>OpRisk!H133</f>
        <v>Pass</v>
      </c>
      <c r="I153" s="347" t="str">
        <f>OpRisk!I133</f>
        <v>Pass</v>
      </c>
      <c r="J153" s="347" t="str">
        <f>OpRisk!J133</f>
        <v>Pass</v>
      </c>
      <c r="K153" s="347" t="str">
        <f>OpRisk!K133</f>
        <v>Pass</v>
      </c>
      <c r="L153" s="347" t="str">
        <f>OpRisk!L133</f>
        <v>Pass</v>
      </c>
      <c r="M153" s="347" t="str">
        <f>OpRisk!M133</f>
        <v>Pass</v>
      </c>
      <c r="N153" s="1174"/>
      <c r="O153" s="754"/>
    </row>
    <row r="154" spans="1:15" s="581" customFormat="1" ht="15" customHeight="1">
      <c r="A154" s="992"/>
      <c r="B154" s="1202" t="s">
        <v>100</v>
      </c>
      <c r="C154" s="419" t="str">
        <f>OpRisk!C138</f>
        <v>Check: row 137 ≤ row 136 ≤ row 135 ≤ row 134</v>
      </c>
      <c r="D154" s="347" t="str">
        <f>OpRisk!D138</f>
        <v>Pass</v>
      </c>
      <c r="E154" s="347" t="str">
        <f>OpRisk!E138</f>
        <v>Pass</v>
      </c>
      <c r="F154" s="347" t="str">
        <f>OpRisk!F138</f>
        <v>Pass</v>
      </c>
      <c r="G154" s="347" t="str">
        <f>OpRisk!G138</f>
        <v>Pass</v>
      </c>
      <c r="H154" s="347" t="str">
        <f>OpRisk!H138</f>
        <v>Pass</v>
      </c>
      <c r="I154" s="347" t="str">
        <f>OpRisk!I138</f>
        <v>Pass</v>
      </c>
      <c r="J154" s="347" t="str">
        <f>OpRisk!J138</f>
        <v>Pass</v>
      </c>
      <c r="K154" s="347" t="str">
        <f>OpRisk!K138</f>
        <v>Pass</v>
      </c>
      <c r="L154" s="347" t="str">
        <f>OpRisk!L138</f>
        <v>Pass</v>
      </c>
      <c r="M154" s="347" t="str">
        <f>OpRisk!M138</f>
        <v>Pass</v>
      </c>
      <c r="N154" s="1174"/>
      <c r="O154" s="754"/>
    </row>
    <row r="155" spans="1:15" s="581" customFormat="1" ht="15" customHeight="1">
      <c r="A155" s="992"/>
      <c r="B155" s="1202" t="s">
        <v>100</v>
      </c>
      <c r="C155" s="419" t="str">
        <f>OpRisk!C142</f>
        <v>Check: row 141 ≥ row 140 ≥ row 139</v>
      </c>
      <c r="D155" s="347" t="str">
        <f>OpRisk!D142</f>
        <v>Pass</v>
      </c>
      <c r="E155" s="347" t="str">
        <f>OpRisk!E142</f>
        <v>Pass</v>
      </c>
      <c r="F155" s="347" t="str">
        <f>OpRisk!F142</f>
        <v>Pass</v>
      </c>
      <c r="G155" s="347" t="str">
        <f>OpRisk!G142</f>
        <v>Pass</v>
      </c>
      <c r="H155" s="347" t="str">
        <f>OpRisk!H142</f>
        <v>Pass</v>
      </c>
      <c r="I155" s="347" t="str">
        <f>OpRisk!I142</f>
        <v>Pass</v>
      </c>
      <c r="J155" s="347" t="str">
        <f>OpRisk!J142</f>
        <v>Pass</v>
      </c>
      <c r="K155" s="347" t="str">
        <f>OpRisk!K142</f>
        <v>Pass</v>
      </c>
      <c r="L155" s="347" t="str">
        <f>OpRisk!L142</f>
        <v>Pass</v>
      </c>
      <c r="M155" s="347" t="str">
        <f>OpRisk!M142</f>
        <v>Pass</v>
      </c>
      <c r="N155" s="1174"/>
      <c r="O155" s="754"/>
    </row>
    <row r="156" spans="1:15" s="581" customFormat="1" ht="15" customHeight="1">
      <c r="A156" s="992"/>
      <c r="B156" s="1202" t="s">
        <v>100</v>
      </c>
      <c r="C156" s="419" t="str">
        <f>OpRisk!C148</f>
        <v>Check: row 147 ≤ row 146 ≤ row 145 ≤ row 144</v>
      </c>
      <c r="D156" s="347" t="str">
        <f>OpRisk!D148</f>
        <v>Pass</v>
      </c>
      <c r="E156" s="347" t="str">
        <f>OpRisk!E148</f>
        <v>Pass</v>
      </c>
      <c r="F156" s="347" t="str">
        <f>OpRisk!F148</f>
        <v>Pass</v>
      </c>
      <c r="G156" s="347" t="str">
        <f>OpRisk!G148</f>
        <v>Pass</v>
      </c>
      <c r="H156" s="347" t="str">
        <f>OpRisk!H148</f>
        <v>Pass</v>
      </c>
      <c r="I156" s="347" t="str">
        <f>OpRisk!I148</f>
        <v>Pass</v>
      </c>
      <c r="J156" s="347" t="str">
        <f>OpRisk!J148</f>
        <v>Pass</v>
      </c>
      <c r="K156" s="347" t="str">
        <f>OpRisk!K148</f>
        <v>Pass</v>
      </c>
      <c r="L156" s="347" t="str">
        <f>OpRisk!L148</f>
        <v>Pass</v>
      </c>
      <c r="M156" s="347" t="str">
        <f>OpRisk!M148</f>
        <v>Pass</v>
      </c>
      <c r="N156" s="1174"/>
      <c r="O156" s="754"/>
    </row>
    <row r="157" spans="1:15" s="581" customFormat="1" ht="15" customHeight="1">
      <c r="A157" s="992"/>
      <c r="B157" s="1202" t="s">
        <v>100</v>
      </c>
      <c r="C157" s="419" t="str">
        <f>OpRisk!C153</f>
        <v>Check: row 152 ≤ row 151 ≤ row 150 ≤ row 149</v>
      </c>
      <c r="D157" s="347" t="str">
        <f>OpRisk!D153</f>
        <v>Pass</v>
      </c>
      <c r="E157" s="347" t="str">
        <f>OpRisk!E153</f>
        <v>Pass</v>
      </c>
      <c r="F157" s="347" t="str">
        <f>OpRisk!F153</f>
        <v>Pass</v>
      </c>
      <c r="G157" s="347" t="str">
        <f>OpRisk!G153</f>
        <v>Pass</v>
      </c>
      <c r="H157" s="347" t="str">
        <f>OpRisk!H153</f>
        <v>Pass</v>
      </c>
      <c r="I157" s="347" t="str">
        <f>OpRisk!I153</f>
        <v>Pass</v>
      </c>
      <c r="J157" s="347" t="str">
        <f>OpRisk!J153</f>
        <v>Pass</v>
      </c>
      <c r="K157" s="347" t="str">
        <f>OpRisk!K153</f>
        <v>Pass</v>
      </c>
      <c r="L157" s="347" t="str">
        <f>OpRisk!L153</f>
        <v>Pass</v>
      </c>
      <c r="M157" s="347" t="str">
        <f>OpRisk!M153</f>
        <v>Pass</v>
      </c>
      <c r="N157" s="1174"/>
      <c r="O157" s="754"/>
    </row>
    <row r="158" spans="1:15" s="581" customFormat="1" ht="15" customHeight="1">
      <c r="A158" s="992"/>
      <c r="B158" s="1202" t="s">
        <v>100</v>
      </c>
      <c r="C158" s="419" t="str">
        <f>OpRisk!C157</f>
        <v>Check: row 156 ≥ row 155 ≥ row 154</v>
      </c>
      <c r="D158" s="347" t="str">
        <f>OpRisk!D157</f>
        <v>Pass</v>
      </c>
      <c r="E158" s="347" t="str">
        <f>OpRisk!E157</f>
        <v>Pass</v>
      </c>
      <c r="F158" s="347" t="str">
        <f>OpRisk!F157</f>
        <v>Pass</v>
      </c>
      <c r="G158" s="347" t="str">
        <f>OpRisk!G157</f>
        <v>Pass</v>
      </c>
      <c r="H158" s="347" t="str">
        <f>OpRisk!H157</f>
        <v>Pass</v>
      </c>
      <c r="I158" s="347" t="str">
        <f>OpRisk!I157</f>
        <v>Pass</v>
      </c>
      <c r="J158" s="347" t="str">
        <f>OpRisk!J157</f>
        <v>Pass</v>
      </c>
      <c r="K158" s="347" t="str">
        <f>OpRisk!K157</f>
        <v>Pass</v>
      </c>
      <c r="L158" s="347" t="str">
        <f>OpRisk!L157</f>
        <v>Pass</v>
      </c>
      <c r="M158" s="347" t="str">
        <f>OpRisk!M157</f>
        <v>Pass</v>
      </c>
      <c r="N158" s="1174"/>
      <c r="O158" s="754"/>
    </row>
    <row r="159" spans="1:15" s="581" customFormat="1" ht="15" customHeight="1">
      <c r="A159" s="992"/>
      <c r="B159" s="1202" t="s">
        <v>286</v>
      </c>
      <c r="C159" s="419" t="str">
        <f>OpRisk!B170</f>
        <v>Check: sum of rows 164 to 167 ≤ row 169</v>
      </c>
      <c r="D159" s="534"/>
      <c r="E159" s="534"/>
      <c r="F159" s="534"/>
      <c r="G159" s="534"/>
      <c r="H159" s="534"/>
      <c r="I159" s="534"/>
      <c r="J159" s="347" t="str">
        <f>OpRisk!J170</f>
        <v>Pass</v>
      </c>
      <c r="K159" s="347" t="str">
        <f>OpRisk!K170</f>
        <v>Pass</v>
      </c>
      <c r="L159" s="347" t="str">
        <f>OpRisk!L170</f>
        <v>Pass</v>
      </c>
      <c r="M159" s="347" t="str">
        <f>OpRisk!M170</f>
        <v>Pass</v>
      </c>
      <c r="N159" s="1174"/>
      <c r="O159" s="754"/>
    </row>
    <row r="160" spans="1:15" s="581" customFormat="1" ht="15" customHeight="1">
      <c r="A160" s="992"/>
      <c r="B160" s="1202" t="s">
        <v>287</v>
      </c>
      <c r="C160" s="419" t="str">
        <f>OpRisk!B182</f>
        <v>Check: row 181 ≤ row 180 ≤ row 179 ≤ row 178 ≤ row 177 ≤ row 176 ≤ row 175</v>
      </c>
      <c r="D160" s="534"/>
      <c r="E160" s="534"/>
      <c r="F160" s="534"/>
      <c r="G160" s="534"/>
      <c r="H160" s="534"/>
      <c r="I160" s="534"/>
      <c r="J160" s="347" t="str">
        <f>OpRisk!J182</f>
        <v>Pass</v>
      </c>
      <c r="K160" s="347" t="str">
        <f>OpRisk!K182</f>
        <v>Pass</v>
      </c>
      <c r="L160" s="347" t="str">
        <f>OpRisk!L182</f>
        <v>Pass</v>
      </c>
      <c r="M160" s="347" t="str">
        <f>OpRisk!M182</f>
        <v>Pass</v>
      </c>
      <c r="N160" s="1174"/>
      <c r="O160" s="754"/>
    </row>
    <row r="161" spans="1:16376" s="581" customFormat="1" ht="15" customHeight="1">
      <c r="A161" s="992"/>
      <c r="B161" s="1147" t="s">
        <v>287</v>
      </c>
      <c r="C161" s="482" t="str">
        <f>OpRisk!B187</f>
        <v>Check: row 175 - (row 184 + row 185 + row 186) = row 167 - row 168</v>
      </c>
      <c r="D161" s="285"/>
      <c r="E161" s="285"/>
      <c r="F161" s="285"/>
      <c r="G161" s="285"/>
      <c r="H161" s="285"/>
      <c r="I161" s="285"/>
      <c r="J161" s="389" t="str">
        <f>OpRisk!J187</f>
        <v>Pass</v>
      </c>
      <c r="K161" s="389" t="str">
        <f>OpRisk!K187</f>
        <v>Pass</v>
      </c>
      <c r="L161" s="389" t="str">
        <f>OpRisk!L187</f>
        <v>Pass</v>
      </c>
      <c r="M161" s="389" t="str">
        <f>OpRisk!M187</f>
        <v>Pass</v>
      </c>
      <c r="N161" s="1174"/>
      <c r="O161" s="754"/>
    </row>
    <row r="162" spans="1:16376" s="581" customFormat="1" ht="15" customHeight="1">
      <c r="A162" s="992"/>
      <c r="B162" s="1174"/>
      <c r="C162" s="1174"/>
      <c r="D162" s="1174"/>
      <c r="E162" s="1174"/>
      <c r="F162" s="1174"/>
      <c r="G162" s="1174"/>
      <c r="H162" s="1174"/>
      <c r="I162" s="1174"/>
      <c r="J162" s="1174"/>
      <c r="K162" s="1174"/>
      <c r="L162" s="2053"/>
      <c r="M162" s="2053"/>
      <c r="N162" s="2053"/>
      <c r="O162" s="754"/>
    </row>
    <row r="163" spans="1:16376" s="581" customFormat="1" ht="30" customHeight="1">
      <c r="A163" s="2048" t="s">
        <v>1877</v>
      </c>
      <c r="B163" s="2049"/>
      <c r="C163" s="2049"/>
      <c r="D163" s="2049"/>
      <c r="E163" s="2049"/>
      <c r="F163" s="2049"/>
      <c r="G163" s="2049"/>
      <c r="H163" s="2049"/>
      <c r="I163" s="2049"/>
      <c r="J163" s="2049"/>
      <c r="K163" s="2049"/>
      <c r="L163" s="2049"/>
      <c r="M163" s="2049"/>
      <c r="N163" s="2049"/>
      <c r="O163" s="2057"/>
      <c r="P163" s="2049"/>
      <c r="Q163" s="2049"/>
      <c r="R163" s="2049"/>
      <c r="S163" s="2049"/>
      <c r="T163" s="2049"/>
      <c r="U163" s="2049"/>
      <c r="V163" s="2049"/>
      <c r="W163" s="2049"/>
      <c r="X163" s="2049"/>
      <c r="Y163" s="2049"/>
      <c r="Z163" s="2049"/>
      <c r="AA163" s="2049"/>
      <c r="AB163" s="2049"/>
      <c r="AC163" s="2049"/>
      <c r="AD163" s="2049"/>
      <c r="AE163" s="2049"/>
      <c r="AF163" s="2049"/>
      <c r="AG163" s="2049"/>
      <c r="AH163" s="2049"/>
      <c r="AI163" s="2049"/>
      <c r="AJ163" s="2049"/>
      <c r="AK163" s="2049"/>
      <c r="AL163" s="2049"/>
      <c r="AM163" s="2049"/>
      <c r="AN163" s="2049"/>
      <c r="AO163" s="2049"/>
      <c r="AP163" s="2049"/>
      <c r="AQ163" s="2049"/>
      <c r="AR163" s="2049"/>
      <c r="AS163" s="2049"/>
      <c r="AT163" s="2049"/>
      <c r="AU163" s="2049"/>
      <c r="AV163" s="2049"/>
      <c r="AW163" s="2049"/>
      <c r="AX163" s="2049"/>
      <c r="AY163" s="2049"/>
      <c r="AZ163" s="2049"/>
      <c r="BA163" s="2049"/>
      <c r="BB163" s="2049"/>
      <c r="BC163" s="2049"/>
      <c r="BD163" s="2049"/>
      <c r="BE163" s="2049"/>
      <c r="BF163" s="2049"/>
      <c r="BG163" s="2049"/>
      <c r="BH163" s="2049"/>
      <c r="BI163" s="2049"/>
      <c r="BJ163" s="2049"/>
      <c r="BK163" s="2049"/>
      <c r="BL163" s="2049"/>
      <c r="BM163" s="2049"/>
      <c r="BN163" s="2049"/>
      <c r="BO163" s="2049"/>
      <c r="BP163" s="2049"/>
      <c r="BQ163" s="2049"/>
      <c r="BR163" s="2049"/>
      <c r="BS163" s="2049"/>
      <c r="BT163" s="2049"/>
      <c r="BU163" s="2049"/>
      <c r="BV163" s="2049"/>
      <c r="BW163" s="2049"/>
      <c r="BX163" s="2049"/>
      <c r="BY163" s="2049"/>
      <c r="BZ163" s="2049"/>
      <c r="CA163" s="2049"/>
      <c r="CB163" s="2049"/>
      <c r="CC163" s="2049"/>
      <c r="CD163" s="2049"/>
      <c r="CE163" s="2049"/>
      <c r="CF163" s="2049"/>
      <c r="CG163" s="2049"/>
      <c r="CH163" s="2049"/>
      <c r="CI163" s="2049"/>
      <c r="CJ163" s="2049"/>
      <c r="CK163" s="2049"/>
      <c r="CL163" s="2049"/>
      <c r="CM163" s="2049"/>
      <c r="CN163" s="2049"/>
      <c r="CO163" s="2049"/>
      <c r="CP163" s="2049"/>
      <c r="CQ163" s="2049"/>
      <c r="CR163" s="2049"/>
      <c r="CS163" s="2049"/>
      <c r="CT163" s="2049"/>
      <c r="CU163" s="2049"/>
      <c r="CV163" s="2049"/>
      <c r="CW163" s="2049"/>
      <c r="CX163" s="2049"/>
      <c r="CY163" s="2049"/>
      <c r="CZ163" s="2049"/>
      <c r="DA163" s="2049"/>
      <c r="DB163" s="2049"/>
      <c r="DC163" s="2049"/>
      <c r="DD163" s="2049"/>
      <c r="DE163" s="2049"/>
      <c r="DF163" s="2049"/>
      <c r="DG163" s="2049"/>
      <c r="DH163" s="2049"/>
      <c r="DI163" s="2049"/>
      <c r="DJ163" s="2049"/>
      <c r="DK163" s="2049"/>
      <c r="DL163" s="2049"/>
      <c r="DM163" s="2049"/>
      <c r="DN163" s="2049"/>
      <c r="DO163" s="2049"/>
      <c r="DP163" s="2049"/>
      <c r="DQ163" s="2049"/>
      <c r="DR163" s="2049"/>
      <c r="DS163" s="2049"/>
      <c r="DT163" s="2049"/>
      <c r="DU163" s="2049"/>
      <c r="DV163" s="2049"/>
      <c r="DW163" s="2049"/>
      <c r="DX163" s="2049"/>
      <c r="DY163" s="2049"/>
      <c r="DZ163" s="2049"/>
      <c r="EA163" s="2049"/>
      <c r="EB163" s="2049"/>
      <c r="EC163" s="2049"/>
      <c r="ED163" s="2049"/>
      <c r="EE163" s="2049"/>
      <c r="EF163" s="2049"/>
      <c r="EG163" s="2049"/>
      <c r="EH163" s="2049"/>
      <c r="EI163" s="2049"/>
      <c r="EJ163" s="2049"/>
      <c r="EK163" s="2049"/>
      <c r="EL163" s="2049"/>
      <c r="EM163" s="2049"/>
      <c r="EN163" s="2049"/>
      <c r="EO163" s="2049"/>
      <c r="EP163" s="2049"/>
      <c r="EQ163" s="2049"/>
      <c r="ER163" s="2049"/>
      <c r="ES163" s="2049"/>
      <c r="ET163" s="2049"/>
      <c r="EU163" s="2049"/>
      <c r="EV163" s="2049"/>
      <c r="EW163" s="2049"/>
      <c r="EX163" s="2049"/>
      <c r="EY163" s="2049"/>
      <c r="EZ163" s="2049"/>
      <c r="FA163" s="2049"/>
      <c r="FB163" s="2049"/>
      <c r="FC163" s="2049"/>
      <c r="FD163" s="2049"/>
      <c r="FE163" s="2049"/>
      <c r="FF163" s="2049"/>
      <c r="FG163" s="2049"/>
      <c r="FH163" s="2049"/>
      <c r="FI163" s="2049"/>
      <c r="FJ163" s="2049"/>
      <c r="FK163" s="2049"/>
      <c r="FL163" s="2049"/>
      <c r="FM163" s="2049"/>
      <c r="FN163" s="2049"/>
      <c r="FO163" s="2049"/>
      <c r="FP163" s="2049"/>
      <c r="FQ163" s="2049"/>
      <c r="FR163" s="2049"/>
      <c r="FS163" s="2049"/>
      <c r="FT163" s="2049"/>
      <c r="FU163" s="2049"/>
      <c r="FV163" s="2049"/>
      <c r="FW163" s="2049"/>
      <c r="FX163" s="2049"/>
      <c r="FY163" s="2049"/>
      <c r="FZ163" s="2049"/>
      <c r="GA163" s="2049"/>
      <c r="GB163" s="2049"/>
      <c r="GC163" s="2049"/>
      <c r="GD163" s="2049"/>
      <c r="GE163" s="2049"/>
      <c r="GF163" s="2049"/>
      <c r="GG163" s="2049"/>
      <c r="GH163" s="2049"/>
      <c r="GI163" s="2049"/>
      <c r="GJ163" s="2049"/>
      <c r="GK163" s="2049"/>
      <c r="GL163" s="2049"/>
      <c r="GM163" s="2049"/>
      <c r="GN163" s="2049"/>
      <c r="GO163" s="2049"/>
      <c r="GP163" s="2049"/>
      <c r="GQ163" s="2049"/>
      <c r="GR163" s="2049"/>
      <c r="GS163" s="2049"/>
      <c r="GT163" s="2049"/>
      <c r="GU163" s="2049"/>
      <c r="GV163" s="2049"/>
      <c r="GW163" s="2049"/>
      <c r="GX163" s="2049"/>
      <c r="GY163" s="2049"/>
      <c r="GZ163" s="2049"/>
      <c r="HA163" s="2049"/>
      <c r="HB163" s="2049"/>
      <c r="HC163" s="2049"/>
      <c r="HD163" s="2049"/>
      <c r="HE163" s="2049"/>
      <c r="HF163" s="2049"/>
      <c r="HG163" s="2049"/>
      <c r="HH163" s="2049"/>
      <c r="HI163" s="2049"/>
      <c r="HJ163" s="2049"/>
      <c r="HK163" s="2049"/>
      <c r="HL163" s="2049"/>
      <c r="HM163" s="2049"/>
      <c r="HN163" s="2049"/>
      <c r="HO163" s="2049"/>
      <c r="HP163" s="2049"/>
      <c r="HQ163" s="2049"/>
      <c r="HR163" s="2049"/>
      <c r="HS163" s="2049"/>
      <c r="HT163" s="2049"/>
      <c r="HU163" s="2049"/>
      <c r="HV163" s="2049"/>
      <c r="HW163" s="2049"/>
      <c r="HX163" s="2049"/>
      <c r="HY163" s="2049"/>
      <c r="HZ163" s="2049"/>
      <c r="IA163" s="2049"/>
      <c r="IB163" s="2049"/>
      <c r="IC163" s="2049"/>
      <c r="ID163" s="2049"/>
      <c r="IE163" s="2049"/>
      <c r="IF163" s="2049"/>
      <c r="IG163" s="2049"/>
      <c r="IH163" s="2049"/>
      <c r="II163" s="2049"/>
      <c r="IJ163" s="2049"/>
      <c r="IK163" s="2049"/>
      <c r="IL163" s="2049"/>
      <c r="IM163" s="2049"/>
      <c r="IN163" s="2049"/>
      <c r="IO163" s="2049"/>
      <c r="IP163" s="2049"/>
      <c r="IQ163" s="2049"/>
      <c r="IR163" s="2049"/>
      <c r="IS163" s="2049"/>
      <c r="IT163" s="2049"/>
      <c r="IU163" s="2049"/>
      <c r="IV163" s="2049"/>
      <c r="IW163" s="2049"/>
      <c r="IX163" s="2049"/>
      <c r="IY163" s="2049"/>
      <c r="IZ163" s="2049"/>
      <c r="JA163" s="2049"/>
      <c r="JB163" s="2049"/>
      <c r="JC163" s="2049"/>
      <c r="JD163" s="2049"/>
      <c r="JE163" s="2049"/>
      <c r="JF163" s="2049"/>
      <c r="JG163" s="2049"/>
      <c r="JH163" s="2049"/>
      <c r="JI163" s="2049"/>
      <c r="JJ163" s="2049"/>
      <c r="JK163" s="2049"/>
      <c r="JL163" s="2049"/>
      <c r="JM163" s="2049"/>
      <c r="JN163" s="2049"/>
      <c r="JO163" s="2049"/>
      <c r="JP163" s="2049"/>
      <c r="JQ163" s="2049"/>
      <c r="JR163" s="2049"/>
      <c r="JS163" s="2049"/>
      <c r="JT163" s="2049"/>
      <c r="JU163" s="2049"/>
      <c r="JV163" s="2049"/>
      <c r="JW163" s="2049"/>
      <c r="JX163" s="2049"/>
      <c r="JY163" s="2049"/>
      <c r="JZ163" s="2049"/>
      <c r="KA163" s="2049"/>
      <c r="KB163" s="2049"/>
      <c r="KC163" s="2049"/>
      <c r="KD163" s="2049"/>
      <c r="KE163" s="2049"/>
      <c r="KF163" s="2049"/>
      <c r="KG163" s="2049"/>
      <c r="KH163" s="2049"/>
      <c r="KI163" s="2049"/>
      <c r="KJ163" s="2049"/>
      <c r="KK163" s="2049"/>
      <c r="KL163" s="2049"/>
      <c r="KM163" s="2049"/>
      <c r="KN163" s="2049"/>
      <c r="KO163" s="2049"/>
      <c r="KP163" s="2049"/>
      <c r="KQ163" s="2049"/>
      <c r="KR163" s="2049"/>
      <c r="KS163" s="2049"/>
      <c r="KT163" s="2049"/>
      <c r="KU163" s="2049"/>
      <c r="KV163" s="2049"/>
      <c r="KW163" s="2049"/>
      <c r="KX163" s="2049"/>
      <c r="KY163" s="2049"/>
      <c r="KZ163" s="2049"/>
      <c r="LA163" s="2049"/>
      <c r="LB163" s="2049"/>
      <c r="LC163" s="2049"/>
      <c r="LD163" s="2049"/>
      <c r="LE163" s="2049"/>
      <c r="LF163" s="2049"/>
      <c r="LG163" s="2049"/>
      <c r="LH163" s="2049"/>
      <c r="LI163" s="2049"/>
      <c r="LJ163" s="2049"/>
      <c r="LK163" s="2049"/>
      <c r="LL163" s="2049"/>
      <c r="LM163" s="2049"/>
      <c r="LN163" s="2049"/>
      <c r="LO163" s="2049"/>
      <c r="LP163" s="2049"/>
      <c r="LQ163" s="2049"/>
      <c r="LR163" s="2049"/>
      <c r="LS163" s="2049"/>
      <c r="LT163" s="2049"/>
      <c r="LU163" s="2049"/>
      <c r="LV163" s="2049"/>
      <c r="LW163" s="2049"/>
      <c r="LX163" s="2049"/>
      <c r="LY163" s="2049"/>
      <c r="LZ163" s="2049"/>
      <c r="MA163" s="2049"/>
      <c r="MB163" s="2049"/>
      <c r="MC163" s="2049"/>
      <c r="MD163" s="2049"/>
      <c r="ME163" s="2049"/>
      <c r="MF163" s="2049"/>
      <c r="MG163" s="2049"/>
      <c r="MH163" s="2049"/>
      <c r="MI163" s="2049"/>
      <c r="MJ163" s="2049"/>
      <c r="MK163" s="2049"/>
      <c r="ML163" s="2049"/>
      <c r="MM163" s="2049"/>
      <c r="MN163" s="2049"/>
      <c r="MO163" s="2049"/>
      <c r="MP163" s="2049"/>
      <c r="MQ163" s="2049"/>
      <c r="MR163" s="2049"/>
      <c r="MS163" s="2049"/>
      <c r="MT163" s="2049"/>
      <c r="MU163" s="2049"/>
      <c r="MV163" s="2049"/>
      <c r="MW163" s="2049"/>
      <c r="MX163" s="2049"/>
      <c r="MY163" s="2049"/>
      <c r="MZ163" s="2049"/>
      <c r="NA163" s="2049"/>
      <c r="NB163" s="2049"/>
      <c r="NC163" s="2049"/>
      <c r="ND163" s="2049"/>
      <c r="NE163" s="2049"/>
      <c r="NF163" s="2049"/>
      <c r="NG163" s="2049"/>
      <c r="NH163" s="2049"/>
      <c r="NI163" s="2049"/>
      <c r="NJ163" s="2049"/>
      <c r="NK163" s="2049"/>
      <c r="NL163" s="2049"/>
      <c r="NM163" s="2049"/>
      <c r="NN163" s="2049"/>
      <c r="NO163" s="2049"/>
      <c r="NP163" s="2049"/>
      <c r="NQ163" s="2049"/>
      <c r="NR163" s="2049"/>
      <c r="NS163" s="2049"/>
      <c r="NT163" s="2049"/>
      <c r="NU163" s="2049"/>
      <c r="NV163" s="2049"/>
      <c r="NW163" s="2049"/>
      <c r="NX163" s="2049"/>
      <c r="NY163" s="2049"/>
      <c r="NZ163" s="2049"/>
      <c r="OA163" s="2049"/>
      <c r="OB163" s="2049"/>
      <c r="OC163" s="2049"/>
      <c r="OD163" s="2049"/>
      <c r="OE163" s="2049"/>
      <c r="OF163" s="2049"/>
      <c r="OG163" s="2049"/>
      <c r="OH163" s="2049"/>
      <c r="OI163" s="2049"/>
      <c r="OJ163" s="2049"/>
      <c r="OK163" s="2049"/>
      <c r="OL163" s="2049"/>
      <c r="OM163" s="2049"/>
      <c r="ON163" s="2049"/>
      <c r="OO163" s="2049"/>
      <c r="OP163" s="2049"/>
      <c r="OQ163" s="2049"/>
      <c r="OR163" s="2049"/>
      <c r="OS163" s="2049"/>
      <c r="OT163" s="2049"/>
      <c r="OU163" s="2049"/>
      <c r="OV163" s="2049"/>
      <c r="OW163" s="2049"/>
      <c r="OX163" s="2049"/>
      <c r="OY163" s="2049"/>
      <c r="OZ163" s="2049"/>
      <c r="PA163" s="2049"/>
      <c r="PB163" s="2049"/>
      <c r="PC163" s="2049"/>
      <c r="PD163" s="2049"/>
      <c r="PE163" s="2049"/>
      <c r="PF163" s="2049"/>
      <c r="PG163" s="2049"/>
      <c r="PH163" s="2049"/>
      <c r="PI163" s="2049"/>
      <c r="PJ163" s="2049"/>
      <c r="PK163" s="2049"/>
      <c r="PL163" s="2049"/>
      <c r="PM163" s="2049"/>
      <c r="PN163" s="2049"/>
      <c r="PO163" s="2049"/>
      <c r="PP163" s="2049"/>
      <c r="PQ163" s="2049"/>
      <c r="PR163" s="2049"/>
      <c r="PS163" s="2049"/>
      <c r="PT163" s="2049"/>
      <c r="PU163" s="2049"/>
      <c r="PV163" s="2049"/>
      <c r="PW163" s="2049"/>
      <c r="PX163" s="2049"/>
      <c r="PY163" s="2049"/>
      <c r="PZ163" s="2049"/>
      <c r="QA163" s="2049"/>
      <c r="QB163" s="2049"/>
      <c r="QC163" s="2049"/>
      <c r="QD163" s="2049"/>
      <c r="QE163" s="2049"/>
      <c r="QF163" s="2049"/>
      <c r="QG163" s="2049"/>
      <c r="QH163" s="2049"/>
      <c r="QI163" s="2049"/>
      <c r="QJ163" s="2049"/>
      <c r="QK163" s="2049"/>
      <c r="QL163" s="2049"/>
      <c r="QM163" s="2049"/>
      <c r="QN163" s="2049"/>
      <c r="QO163" s="2049"/>
      <c r="QP163" s="2049"/>
      <c r="QQ163" s="2049"/>
      <c r="QR163" s="2049"/>
      <c r="QS163" s="2049"/>
      <c r="QT163" s="2049"/>
      <c r="QU163" s="2049"/>
      <c r="QV163" s="2049"/>
      <c r="QW163" s="2049"/>
      <c r="QX163" s="2049"/>
      <c r="QY163" s="2049"/>
      <c r="QZ163" s="2049"/>
      <c r="RA163" s="2049"/>
      <c r="RB163" s="2049"/>
      <c r="RC163" s="2049"/>
      <c r="RD163" s="2049"/>
      <c r="RE163" s="2049"/>
      <c r="RF163" s="2049"/>
      <c r="RG163" s="2049"/>
      <c r="RH163" s="2049"/>
      <c r="RI163" s="2049"/>
      <c r="RJ163" s="2049"/>
      <c r="RK163" s="2049"/>
      <c r="RL163" s="2049"/>
      <c r="RM163" s="2049"/>
      <c r="RN163" s="2049"/>
      <c r="RO163" s="2049"/>
      <c r="RP163" s="2049"/>
      <c r="RQ163" s="2049"/>
      <c r="RR163" s="2049"/>
      <c r="RS163" s="2049"/>
      <c r="RT163" s="2049"/>
      <c r="RU163" s="2049"/>
      <c r="RV163" s="2049"/>
      <c r="RW163" s="2049"/>
      <c r="RX163" s="2049"/>
      <c r="RY163" s="2049"/>
      <c r="RZ163" s="2049"/>
      <c r="SA163" s="2049"/>
      <c r="SB163" s="2049"/>
      <c r="SC163" s="2049"/>
      <c r="SD163" s="2049"/>
      <c r="SE163" s="2049"/>
      <c r="SF163" s="2049"/>
      <c r="SG163" s="2049"/>
      <c r="SH163" s="2049"/>
      <c r="SI163" s="2049"/>
      <c r="SJ163" s="2049"/>
      <c r="SK163" s="2049"/>
      <c r="SL163" s="2049"/>
      <c r="SM163" s="2049"/>
      <c r="SN163" s="2049"/>
      <c r="SO163" s="2049"/>
      <c r="SP163" s="2049"/>
      <c r="SQ163" s="2049"/>
      <c r="SR163" s="2049"/>
      <c r="SS163" s="2049"/>
      <c r="ST163" s="2049"/>
      <c r="SU163" s="2049"/>
      <c r="SV163" s="2049"/>
      <c r="SW163" s="2049"/>
      <c r="SX163" s="2049"/>
      <c r="SY163" s="2049"/>
      <c r="SZ163" s="2049"/>
      <c r="TA163" s="2049"/>
      <c r="TB163" s="2049"/>
      <c r="TC163" s="2049"/>
      <c r="TD163" s="2049"/>
      <c r="TE163" s="2049"/>
      <c r="TF163" s="2049"/>
      <c r="TG163" s="2049"/>
      <c r="TH163" s="2049"/>
      <c r="TI163" s="2049"/>
      <c r="TJ163" s="2049"/>
      <c r="TK163" s="2049"/>
      <c r="TL163" s="2049"/>
      <c r="TM163" s="2049"/>
      <c r="TN163" s="2049"/>
      <c r="TO163" s="2049"/>
      <c r="TP163" s="2049"/>
      <c r="TQ163" s="2049"/>
      <c r="TR163" s="2049"/>
      <c r="TS163" s="2049"/>
      <c r="TT163" s="2049"/>
      <c r="TU163" s="2049"/>
      <c r="TV163" s="2049"/>
      <c r="TW163" s="2049"/>
      <c r="TX163" s="2049"/>
      <c r="TY163" s="2049"/>
      <c r="TZ163" s="2049"/>
      <c r="UA163" s="2049"/>
      <c r="UB163" s="2049"/>
      <c r="UC163" s="2049"/>
      <c r="UD163" s="2049"/>
      <c r="UE163" s="2049"/>
      <c r="UF163" s="2049"/>
      <c r="UG163" s="2049"/>
      <c r="UH163" s="2049"/>
      <c r="UI163" s="2049"/>
      <c r="UJ163" s="2049"/>
      <c r="UK163" s="2049"/>
      <c r="UL163" s="2049"/>
      <c r="UM163" s="2049"/>
      <c r="UN163" s="2049"/>
      <c r="UO163" s="2049"/>
      <c r="UP163" s="2049"/>
      <c r="UQ163" s="2049"/>
      <c r="UR163" s="2049"/>
      <c r="US163" s="2049"/>
      <c r="UT163" s="2049"/>
      <c r="UU163" s="2049"/>
      <c r="UV163" s="2049"/>
      <c r="UW163" s="2049"/>
      <c r="UX163" s="2049"/>
      <c r="UY163" s="2049"/>
      <c r="UZ163" s="2049"/>
      <c r="VA163" s="2049"/>
      <c r="VB163" s="2049"/>
      <c r="VC163" s="2049"/>
      <c r="VD163" s="2049"/>
      <c r="VE163" s="2049"/>
      <c r="VF163" s="2049"/>
      <c r="VG163" s="2049"/>
      <c r="VH163" s="2049"/>
      <c r="VI163" s="2049"/>
      <c r="VJ163" s="2049"/>
      <c r="VK163" s="2049"/>
      <c r="VL163" s="2049"/>
      <c r="VM163" s="2049"/>
      <c r="VN163" s="2049"/>
      <c r="VO163" s="2049"/>
      <c r="VP163" s="2049"/>
      <c r="VQ163" s="2049"/>
      <c r="VR163" s="2049"/>
      <c r="VS163" s="2049"/>
      <c r="VT163" s="2049"/>
      <c r="VU163" s="2049"/>
      <c r="VV163" s="2049"/>
      <c r="VW163" s="2049"/>
      <c r="VX163" s="2049"/>
      <c r="VY163" s="2049"/>
      <c r="VZ163" s="2049"/>
      <c r="WA163" s="2049"/>
      <c r="WB163" s="2049"/>
      <c r="WC163" s="2049"/>
      <c r="WD163" s="2049"/>
      <c r="WE163" s="2049"/>
      <c r="WF163" s="2049"/>
      <c r="WG163" s="2049"/>
      <c r="WH163" s="2049"/>
      <c r="WI163" s="2049"/>
      <c r="WJ163" s="2049"/>
      <c r="WK163" s="2049"/>
      <c r="WL163" s="2049"/>
      <c r="WM163" s="2049"/>
      <c r="WN163" s="2049"/>
      <c r="WO163" s="2049"/>
      <c r="WP163" s="2049"/>
      <c r="WQ163" s="2049"/>
      <c r="WR163" s="2049"/>
      <c r="WS163" s="2049"/>
      <c r="WT163" s="2049"/>
      <c r="WU163" s="2049"/>
      <c r="WV163" s="2049"/>
      <c r="WW163" s="2049"/>
      <c r="WX163" s="2049"/>
      <c r="WY163" s="2049"/>
      <c r="WZ163" s="2049"/>
      <c r="XA163" s="2049"/>
      <c r="XB163" s="2049"/>
      <c r="XC163" s="2049"/>
      <c r="XD163" s="2049"/>
      <c r="XE163" s="2049"/>
      <c r="XF163" s="2049"/>
      <c r="XG163" s="2049"/>
      <c r="XH163" s="2049"/>
      <c r="XI163" s="2049"/>
      <c r="XJ163" s="2049"/>
      <c r="XK163" s="2049"/>
      <c r="XL163" s="2049"/>
      <c r="XM163" s="2049"/>
      <c r="XN163" s="2049"/>
      <c r="XO163" s="2049"/>
      <c r="XP163" s="2049"/>
      <c r="XQ163" s="2049"/>
      <c r="XR163" s="2049"/>
      <c r="XS163" s="2049"/>
      <c r="XT163" s="2049"/>
      <c r="XU163" s="2049"/>
      <c r="XV163" s="2049"/>
      <c r="XW163" s="2049"/>
      <c r="XX163" s="2049"/>
      <c r="XY163" s="2049"/>
      <c r="XZ163" s="2049"/>
      <c r="YA163" s="2049"/>
      <c r="YB163" s="2049"/>
      <c r="YC163" s="2049"/>
      <c r="YD163" s="2049"/>
      <c r="YE163" s="2049"/>
      <c r="YF163" s="2049"/>
      <c r="YG163" s="2049"/>
      <c r="YH163" s="2049"/>
      <c r="YI163" s="2049"/>
      <c r="YJ163" s="2049"/>
      <c r="YK163" s="2049"/>
      <c r="YL163" s="2049"/>
      <c r="YM163" s="2049"/>
      <c r="YN163" s="2049"/>
      <c r="YO163" s="2049"/>
      <c r="YP163" s="2049"/>
      <c r="YQ163" s="2049"/>
      <c r="YR163" s="2049"/>
      <c r="YS163" s="2049"/>
      <c r="YT163" s="2049"/>
      <c r="YU163" s="2049"/>
      <c r="YV163" s="2049"/>
      <c r="YW163" s="2049"/>
      <c r="YX163" s="2049"/>
      <c r="YY163" s="2049"/>
      <c r="YZ163" s="2049"/>
      <c r="ZA163" s="2049"/>
      <c r="ZB163" s="2049"/>
      <c r="ZC163" s="2049"/>
      <c r="ZD163" s="2049"/>
      <c r="ZE163" s="2049"/>
      <c r="ZF163" s="2049"/>
      <c r="ZG163" s="2049"/>
      <c r="ZH163" s="2049"/>
      <c r="ZI163" s="2049"/>
      <c r="ZJ163" s="2049"/>
      <c r="ZK163" s="2049"/>
      <c r="ZL163" s="2049"/>
      <c r="ZM163" s="2049"/>
      <c r="ZN163" s="2049"/>
      <c r="ZO163" s="2049"/>
      <c r="ZP163" s="2049"/>
      <c r="ZQ163" s="2049"/>
      <c r="ZR163" s="2049"/>
      <c r="ZS163" s="2049"/>
      <c r="ZT163" s="2049"/>
      <c r="ZU163" s="2049"/>
      <c r="ZV163" s="2049"/>
      <c r="ZW163" s="2049"/>
      <c r="ZX163" s="2049"/>
      <c r="ZY163" s="2049"/>
      <c r="ZZ163" s="2049"/>
      <c r="AAA163" s="2049"/>
      <c r="AAB163" s="2049"/>
      <c r="AAC163" s="2049"/>
      <c r="AAD163" s="2049"/>
      <c r="AAE163" s="2049"/>
      <c r="AAF163" s="2049"/>
      <c r="AAG163" s="2049"/>
      <c r="AAH163" s="2049"/>
      <c r="AAI163" s="2049"/>
      <c r="AAJ163" s="2049"/>
      <c r="AAK163" s="2049"/>
      <c r="AAL163" s="2049"/>
      <c r="AAM163" s="2049"/>
      <c r="AAN163" s="2049"/>
      <c r="AAO163" s="2049"/>
      <c r="AAP163" s="2049"/>
      <c r="AAQ163" s="2049"/>
      <c r="AAR163" s="2049"/>
      <c r="AAS163" s="2049"/>
      <c r="AAT163" s="2049"/>
      <c r="AAU163" s="2049"/>
      <c r="AAV163" s="2049"/>
      <c r="AAW163" s="2049"/>
      <c r="AAX163" s="2049"/>
      <c r="AAY163" s="2049"/>
      <c r="AAZ163" s="2049"/>
      <c r="ABA163" s="2049"/>
      <c r="ABB163" s="2049"/>
      <c r="ABC163" s="2049"/>
      <c r="ABD163" s="2049"/>
      <c r="ABE163" s="2049"/>
      <c r="ABF163" s="2049"/>
      <c r="ABG163" s="2049"/>
      <c r="ABH163" s="2049"/>
      <c r="ABI163" s="2049"/>
      <c r="ABJ163" s="2049"/>
      <c r="ABK163" s="2049"/>
      <c r="ABL163" s="2049"/>
      <c r="ABM163" s="2049"/>
      <c r="ABN163" s="2049"/>
      <c r="ABO163" s="2049"/>
      <c r="ABP163" s="2049"/>
      <c r="ABQ163" s="2049"/>
      <c r="ABR163" s="2049"/>
      <c r="ABS163" s="2049"/>
      <c r="ABT163" s="2049"/>
      <c r="ABU163" s="2049"/>
      <c r="ABV163" s="2049"/>
      <c r="ABW163" s="2049"/>
      <c r="ABX163" s="2049"/>
      <c r="ABY163" s="2049"/>
      <c r="ABZ163" s="2049"/>
      <c r="ACA163" s="2049"/>
      <c r="ACB163" s="2049"/>
      <c r="ACC163" s="2049"/>
      <c r="ACD163" s="2049"/>
      <c r="ACE163" s="2049"/>
      <c r="ACF163" s="2049"/>
      <c r="ACG163" s="2049"/>
      <c r="ACH163" s="2049"/>
      <c r="ACI163" s="2049"/>
      <c r="ACJ163" s="2049"/>
      <c r="ACK163" s="2049"/>
      <c r="ACL163" s="2049"/>
      <c r="ACM163" s="2049"/>
      <c r="ACN163" s="2049"/>
      <c r="ACO163" s="2049"/>
      <c r="ACP163" s="2049"/>
      <c r="ACQ163" s="2049"/>
      <c r="ACR163" s="2049"/>
      <c r="ACS163" s="2049"/>
      <c r="ACT163" s="2049"/>
      <c r="ACU163" s="2049"/>
      <c r="ACV163" s="2049"/>
      <c r="ACW163" s="2049"/>
      <c r="ACX163" s="2049"/>
      <c r="ACY163" s="2049"/>
      <c r="ACZ163" s="2049"/>
      <c r="ADA163" s="2049"/>
      <c r="ADB163" s="2049"/>
      <c r="ADC163" s="2049"/>
      <c r="ADD163" s="2049"/>
      <c r="ADE163" s="2049"/>
      <c r="ADF163" s="2049"/>
      <c r="ADG163" s="2049"/>
      <c r="ADH163" s="2049"/>
      <c r="ADI163" s="2049"/>
      <c r="ADJ163" s="2049"/>
      <c r="ADK163" s="2049"/>
      <c r="ADL163" s="2049"/>
      <c r="ADM163" s="2049"/>
      <c r="ADN163" s="2049"/>
      <c r="ADO163" s="2049"/>
      <c r="ADP163" s="2049"/>
      <c r="ADQ163" s="2049"/>
      <c r="ADR163" s="2049"/>
      <c r="ADS163" s="2049"/>
      <c r="ADT163" s="2049"/>
      <c r="ADU163" s="2049"/>
      <c r="ADV163" s="2049"/>
      <c r="ADW163" s="2049"/>
      <c r="ADX163" s="2049"/>
      <c r="ADY163" s="2049"/>
      <c r="ADZ163" s="2049"/>
      <c r="AEA163" s="2049"/>
      <c r="AEB163" s="2049"/>
      <c r="AEC163" s="2049"/>
      <c r="AED163" s="2049"/>
      <c r="AEE163" s="2049"/>
      <c r="AEF163" s="2049"/>
      <c r="AEG163" s="2049"/>
      <c r="AEH163" s="2049"/>
      <c r="AEI163" s="2049"/>
      <c r="AEJ163" s="2049"/>
      <c r="AEK163" s="2049"/>
      <c r="AEL163" s="2049"/>
      <c r="AEM163" s="2049"/>
      <c r="AEN163" s="2049"/>
      <c r="AEO163" s="2049"/>
      <c r="AEP163" s="2049"/>
      <c r="AEQ163" s="2049"/>
      <c r="AER163" s="2049"/>
      <c r="AES163" s="2049"/>
      <c r="AET163" s="2049"/>
      <c r="AEU163" s="2049"/>
      <c r="AEV163" s="2049"/>
      <c r="AEW163" s="2049"/>
      <c r="AEX163" s="2049"/>
      <c r="AEY163" s="2049"/>
      <c r="AEZ163" s="2049"/>
      <c r="AFA163" s="2049"/>
      <c r="AFB163" s="2049"/>
      <c r="AFC163" s="2049"/>
      <c r="AFD163" s="2049"/>
      <c r="AFE163" s="2049"/>
      <c r="AFF163" s="2049"/>
      <c r="AFG163" s="2049"/>
      <c r="AFH163" s="2049"/>
      <c r="AFI163" s="2049"/>
      <c r="AFJ163" s="2049"/>
      <c r="AFK163" s="2049"/>
      <c r="AFL163" s="2049"/>
      <c r="AFM163" s="2049"/>
      <c r="AFN163" s="2049"/>
      <c r="AFO163" s="2049"/>
      <c r="AFP163" s="2049"/>
      <c r="AFQ163" s="2049"/>
      <c r="AFR163" s="2049"/>
      <c r="AFS163" s="2049"/>
      <c r="AFT163" s="2049"/>
      <c r="AFU163" s="2049"/>
      <c r="AFV163" s="2049"/>
      <c r="AFW163" s="2049"/>
      <c r="AFX163" s="2049"/>
      <c r="AFY163" s="2049"/>
      <c r="AFZ163" s="2049"/>
      <c r="AGA163" s="2049"/>
      <c r="AGB163" s="2049"/>
      <c r="AGC163" s="2049"/>
      <c r="AGD163" s="2049"/>
      <c r="AGE163" s="2049"/>
      <c r="AGF163" s="2049"/>
      <c r="AGG163" s="2049"/>
      <c r="AGH163" s="2049"/>
      <c r="AGI163" s="2049"/>
      <c r="AGJ163" s="2049"/>
      <c r="AGK163" s="2049"/>
      <c r="AGL163" s="2049"/>
      <c r="AGM163" s="2049"/>
      <c r="AGN163" s="2049"/>
      <c r="AGO163" s="2049"/>
      <c r="AGP163" s="2049"/>
      <c r="AGQ163" s="2049"/>
      <c r="AGR163" s="2049"/>
      <c r="AGS163" s="2049"/>
      <c r="AGT163" s="2049"/>
      <c r="AGU163" s="2049"/>
      <c r="AGV163" s="2049"/>
      <c r="AGW163" s="2049"/>
      <c r="AGX163" s="2049"/>
      <c r="AGY163" s="2049"/>
      <c r="AGZ163" s="2049"/>
      <c r="AHA163" s="2049"/>
      <c r="AHB163" s="2049"/>
      <c r="AHC163" s="2049"/>
      <c r="AHD163" s="2049"/>
      <c r="AHE163" s="2049"/>
      <c r="AHF163" s="2049"/>
      <c r="AHG163" s="2049"/>
      <c r="AHH163" s="2049"/>
      <c r="AHI163" s="2049"/>
      <c r="AHJ163" s="2049"/>
      <c r="AHK163" s="2049"/>
      <c r="AHL163" s="2049"/>
      <c r="AHM163" s="2049"/>
      <c r="AHN163" s="2049"/>
      <c r="AHO163" s="2049"/>
      <c r="AHP163" s="2049"/>
      <c r="AHQ163" s="2049"/>
      <c r="AHR163" s="2049"/>
      <c r="AHS163" s="2049"/>
      <c r="AHT163" s="2049"/>
      <c r="AHU163" s="2049"/>
      <c r="AHV163" s="2049"/>
      <c r="AHW163" s="2049"/>
      <c r="AHX163" s="2049"/>
      <c r="AHY163" s="2049"/>
      <c r="AHZ163" s="2049"/>
      <c r="AIA163" s="2049"/>
      <c r="AIB163" s="2049"/>
      <c r="AIC163" s="2049"/>
      <c r="AID163" s="2049"/>
      <c r="AIE163" s="2049"/>
      <c r="AIF163" s="2049"/>
      <c r="AIG163" s="2049"/>
      <c r="AIH163" s="2049"/>
      <c r="AII163" s="2049"/>
      <c r="AIJ163" s="2049"/>
      <c r="AIK163" s="2049"/>
      <c r="AIL163" s="2049"/>
      <c r="AIM163" s="2049"/>
      <c r="AIN163" s="2049"/>
      <c r="AIO163" s="2049"/>
      <c r="AIP163" s="2049"/>
      <c r="AIQ163" s="2049"/>
      <c r="AIR163" s="2049"/>
      <c r="AIS163" s="2049"/>
      <c r="AIT163" s="2049"/>
      <c r="AIU163" s="2049"/>
      <c r="AIV163" s="2049"/>
      <c r="AIW163" s="2049"/>
      <c r="AIX163" s="2049"/>
      <c r="AIY163" s="2049"/>
      <c r="AIZ163" s="2049"/>
      <c r="AJA163" s="2049"/>
      <c r="AJB163" s="2049"/>
      <c r="AJC163" s="2049"/>
      <c r="AJD163" s="2049"/>
      <c r="AJE163" s="2049"/>
      <c r="AJF163" s="2049"/>
      <c r="AJG163" s="2049"/>
      <c r="AJH163" s="2049"/>
      <c r="AJI163" s="2049"/>
      <c r="AJJ163" s="2049"/>
      <c r="AJK163" s="2049"/>
      <c r="AJL163" s="2049"/>
      <c r="AJM163" s="2049"/>
      <c r="AJN163" s="2049"/>
      <c r="AJO163" s="2049"/>
      <c r="AJP163" s="2049"/>
      <c r="AJQ163" s="2049"/>
      <c r="AJR163" s="2049"/>
      <c r="AJS163" s="2049"/>
      <c r="AJT163" s="2049"/>
      <c r="AJU163" s="2049"/>
      <c r="AJV163" s="2049"/>
      <c r="AJW163" s="2049"/>
      <c r="AJX163" s="2049"/>
      <c r="AJY163" s="2049"/>
      <c r="AJZ163" s="2049"/>
      <c r="AKA163" s="2049"/>
      <c r="AKB163" s="2049"/>
      <c r="AKC163" s="2049"/>
      <c r="AKD163" s="2049"/>
      <c r="AKE163" s="2049"/>
      <c r="AKF163" s="2049"/>
      <c r="AKG163" s="2049"/>
      <c r="AKH163" s="2049"/>
      <c r="AKI163" s="2049"/>
      <c r="AKJ163" s="2049"/>
      <c r="AKK163" s="2049"/>
      <c r="AKL163" s="2049"/>
      <c r="AKM163" s="2049"/>
      <c r="AKN163" s="2049"/>
      <c r="AKO163" s="2049"/>
      <c r="AKP163" s="2049"/>
      <c r="AKQ163" s="2049"/>
      <c r="AKR163" s="2049"/>
      <c r="AKS163" s="2049"/>
      <c r="AKT163" s="2049"/>
      <c r="AKU163" s="2049"/>
      <c r="AKV163" s="2049"/>
      <c r="AKW163" s="2049"/>
      <c r="AKX163" s="2049"/>
      <c r="AKY163" s="2049"/>
      <c r="AKZ163" s="2049"/>
      <c r="ALA163" s="2049"/>
      <c r="ALB163" s="2049"/>
      <c r="ALC163" s="2049"/>
      <c r="ALD163" s="2049"/>
      <c r="ALE163" s="2049"/>
      <c r="ALF163" s="2049"/>
      <c r="ALG163" s="2049"/>
      <c r="ALH163" s="2049"/>
      <c r="ALI163" s="2049"/>
      <c r="ALJ163" s="2049"/>
      <c r="ALK163" s="2049"/>
      <c r="ALL163" s="2049"/>
      <c r="ALM163" s="2049"/>
      <c r="ALN163" s="2049"/>
      <c r="ALO163" s="2049"/>
      <c r="ALP163" s="2049"/>
      <c r="ALQ163" s="2049"/>
      <c r="ALR163" s="2049"/>
      <c r="ALS163" s="2049"/>
      <c r="ALT163" s="2049"/>
      <c r="ALU163" s="2049"/>
      <c r="ALV163" s="2049"/>
      <c r="ALW163" s="2049"/>
      <c r="ALX163" s="2049"/>
      <c r="ALY163" s="2049"/>
      <c r="ALZ163" s="2049"/>
      <c r="AMA163" s="2049"/>
      <c r="AMB163" s="2049"/>
      <c r="AMC163" s="2049"/>
      <c r="AMD163" s="2049"/>
      <c r="AME163" s="2049"/>
      <c r="AMF163" s="2049"/>
      <c r="AMG163" s="2049"/>
      <c r="AMH163" s="2049"/>
      <c r="AMI163" s="2049"/>
      <c r="AMJ163" s="2049"/>
      <c r="AMK163" s="2049"/>
      <c r="AML163" s="2049"/>
      <c r="AMM163" s="2049"/>
      <c r="AMN163" s="2049"/>
      <c r="AMO163" s="2049"/>
      <c r="AMP163" s="2049"/>
      <c r="AMQ163" s="2049"/>
      <c r="AMR163" s="2049"/>
      <c r="AMS163" s="2049"/>
      <c r="AMT163" s="2049"/>
      <c r="AMU163" s="2049"/>
      <c r="AMV163" s="2049"/>
      <c r="AMW163" s="2049"/>
      <c r="AMX163" s="2049"/>
      <c r="AMY163" s="2049"/>
      <c r="AMZ163" s="2049"/>
      <c r="ANA163" s="2049"/>
      <c r="ANB163" s="2049"/>
      <c r="ANC163" s="2049"/>
      <c r="AND163" s="2049"/>
      <c r="ANE163" s="2049"/>
      <c r="ANF163" s="2049"/>
      <c r="ANG163" s="2049"/>
      <c r="ANH163" s="2049"/>
      <c r="ANI163" s="2049"/>
      <c r="ANJ163" s="2049"/>
      <c r="ANK163" s="2049"/>
      <c r="ANL163" s="2049"/>
      <c r="ANM163" s="2049"/>
      <c r="ANN163" s="2049"/>
      <c r="ANO163" s="2049"/>
      <c r="ANP163" s="2049"/>
      <c r="ANQ163" s="2049"/>
      <c r="ANR163" s="2049"/>
      <c r="ANS163" s="2049"/>
      <c r="ANT163" s="2049"/>
      <c r="ANU163" s="2049"/>
      <c r="ANV163" s="2049"/>
      <c r="ANW163" s="2049"/>
      <c r="ANX163" s="2049"/>
      <c r="ANY163" s="2049"/>
      <c r="ANZ163" s="2049"/>
      <c r="AOA163" s="2049"/>
      <c r="AOB163" s="2049"/>
      <c r="AOC163" s="2049"/>
      <c r="AOD163" s="2049"/>
      <c r="AOE163" s="2049"/>
      <c r="AOF163" s="2049"/>
      <c r="AOG163" s="2049"/>
      <c r="AOH163" s="2049"/>
      <c r="AOI163" s="2049"/>
      <c r="AOJ163" s="2049"/>
      <c r="AOK163" s="2049"/>
      <c r="AOL163" s="2049"/>
      <c r="AOM163" s="2049"/>
      <c r="AON163" s="2049"/>
      <c r="AOO163" s="2049"/>
      <c r="AOP163" s="2049"/>
      <c r="AOQ163" s="2049"/>
      <c r="AOR163" s="2049"/>
      <c r="AOS163" s="2049"/>
      <c r="AOT163" s="2049"/>
      <c r="AOU163" s="2049"/>
      <c r="AOV163" s="2049"/>
      <c r="AOW163" s="2049"/>
      <c r="AOX163" s="2049"/>
      <c r="AOY163" s="2049"/>
      <c r="AOZ163" s="2049"/>
      <c r="APA163" s="2049"/>
      <c r="APB163" s="2049"/>
      <c r="APC163" s="2049"/>
      <c r="APD163" s="2049"/>
      <c r="APE163" s="2049"/>
      <c r="APF163" s="2049"/>
      <c r="APG163" s="2049"/>
      <c r="APH163" s="2049"/>
      <c r="API163" s="2049"/>
      <c r="APJ163" s="2049"/>
      <c r="APK163" s="2049"/>
      <c r="APL163" s="2049"/>
      <c r="APM163" s="2049"/>
      <c r="APN163" s="2049"/>
      <c r="APO163" s="2049"/>
      <c r="APP163" s="2049"/>
      <c r="APQ163" s="2049"/>
      <c r="APR163" s="2049"/>
      <c r="APS163" s="2049"/>
      <c r="APT163" s="2049"/>
      <c r="APU163" s="2049"/>
      <c r="APV163" s="2049"/>
      <c r="APW163" s="2049"/>
      <c r="APX163" s="2049"/>
      <c r="APY163" s="2049"/>
      <c r="APZ163" s="2049"/>
      <c r="AQA163" s="2049"/>
      <c r="AQB163" s="2049"/>
      <c r="AQC163" s="2049"/>
      <c r="AQD163" s="2049"/>
      <c r="AQE163" s="2049"/>
      <c r="AQF163" s="2049"/>
      <c r="AQG163" s="2049"/>
      <c r="AQH163" s="2049"/>
      <c r="AQI163" s="2049"/>
      <c r="AQJ163" s="2049"/>
      <c r="AQK163" s="2049"/>
      <c r="AQL163" s="2049"/>
      <c r="AQM163" s="2049"/>
      <c r="AQN163" s="2049"/>
      <c r="AQO163" s="2049"/>
      <c r="AQP163" s="2049"/>
      <c r="AQQ163" s="2049"/>
      <c r="AQR163" s="2049"/>
      <c r="AQS163" s="2049"/>
      <c r="AQT163" s="2049"/>
      <c r="AQU163" s="2049"/>
      <c r="AQV163" s="2049"/>
      <c r="AQW163" s="2049"/>
      <c r="AQX163" s="2049"/>
      <c r="AQY163" s="2049"/>
      <c r="AQZ163" s="2049"/>
      <c r="ARA163" s="2049"/>
      <c r="ARB163" s="2049"/>
      <c r="ARC163" s="2049"/>
      <c r="ARD163" s="2049"/>
      <c r="ARE163" s="2049"/>
      <c r="ARF163" s="2049"/>
      <c r="ARG163" s="2049"/>
      <c r="ARH163" s="2049"/>
      <c r="ARI163" s="2049"/>
      <c r="ARJ163" s="2049"/>
      <c r="ARK163" s="2049"/>
      <c r="ARL163" s="2049"/>
      <c r="ARM163" s="2049"/>
      <c r="ARN163" s="2049"/>
      <c r="ARO163" s="2049"/>
      <c r="ARP163" s="2049"/>
      <c r="ARQ163" s="2049"/>
      <c r="ARR163" s="2049"/>
      <c r="ARS163" s="2049"/>
      <c r="ART163" s="2049"/>
      <c r="ARU163" s="2049"/>
      <c r="ARV163" s="2049"/>
      <c r="ARW163" s="2049"/>
      <c r="ARX163" s="2049"/>
      <c r="ARY163" s="2049"/>
      <c r="ARZ163" s="2049"/>
      <c r="ASA163" s="2049"/>
      <c r="ASB163" s="2049"/>
      <c r="ASC163" s="2049"/>
      <c r="ASD163" s="2049"/>
      <c r="ASE163" s="2049"/>
      <c r="ASF163" s="2049"/>
      <c r="ASG163" s="2049"/>
      <c r="ASH163" s="2049"/>
      <c r="ASI163" s="2049"/>
      <c r="ASJ163" s="2049"/>
      <c r="ASK163" s="2049"/>
      <c r="ASL163" s="2049"/>
      <c r="ASM163" s="2049"/>
      <c r="ASN163" s="2049"/>
      <c r="ASO163" s="2049"/>
      <c r="ASP163" s="2049"/>
      <c r="ASQ163" s="2049"/>
      <c r="ASR163" s="2049"/>
      <c r="ASS163" s="2049"/>
      <c r="AST163" s="2049"/>
      <c r="ASU163" s="2049"/>
      <c r="ASV163" s="2049"/>
      <c r="ASW163" s="2049"/>
      <c r="ASX163" s="2049"/>
      <c r="ASY163" s="2049"/>
      <c r="ASZ163" s="2049"/>
      <c r="ATA163" s="2049"/>
      <c r="ATB163" s="2049"/>
      <c r="ATC163" s="2049"/>
      <c r="ATD163" s="2049"/>
      <c r="ATE163" s="2049"/>
      <c r="ATF163" s="2049"/>
      <c r="ATG163" s="2049"/>
      <c r="ATH163" s="2049"/>
      <c r="ATI163" s="2049"/>
      <c r="ATJ163" s="2049"/>
      <c r="ATK163" s="2049"/>
      <c r="ATL163" s="2049"/>
      <c r="ATM163" s="2049"/>
      <c r="ATN163" s="2049"/>
      <c r="ATO163" s="2049"/>
      <c r="ATP163" s="2049"/>
      <c r="ATQ163" s="2049"/>
      <c r="ATR163" s="2049"/>
      <c r="ATS163" s="2049"/>
      <c r="ATT163" s="2049"/>
      <c r="ATU163" s="2049"/>
      <c r="ATV163" s="2049"/>
      <c r="ATW163" s="2049"/>
      <c r="ATX163" s="2049"/>
      <c r="ATY163" s="2049"/>
      <c r="ATZ163" s="2049"/>
      <c r="AUA163" s="2049"/>
      <c r="AUB163" s="2049"/>
      <c r="AUC163" s="2049"/>
      <c r="AUD163" s="2049"/>
      <c r="AUE163" s="2049"/>
      <c r="AUF163" s="2049"/>
      <c r="AUG163" s="2049"/>
      <c r="AUH163" s="2049"/>
      <c r="AUI163" s="2049"/>
      <c r="AUJ163" s="2049"/>
      <c r="AUK163" s="2049"/>
      <c r="AUL163" s="2049"/>
      <c r="AUM163" s="2049"/>
      <c r="AUN163" s="2049"/>
      <c r="AUO163" s="2049"/>
      <c r="AUP163" s="2049"/>
      <c r="AUQ163" s="2049"/>
      <c r="AUR163" s="2049"/>
      <c r="AUS163" s="2049"/>
      <c r="AUT163" s="2049"/>
      <c r="AUU163" s="2049"/>
      <c r="AUV163" s="2049"/>
      <c r="AUW163" s="2049"/>
      <c r="AUX163" s="2049"/>
      <c r="AUY163" s="2049"/>
      <c r="AUZ163" s="2049"/>
      <c r="AVA163" s="2049"/>
      <c r="AVB163" s="2049"/>
      <c r="AVC163" s="2049"/>
      <c r="AVD163" s="2049"/>
      <c r="AVE163" s="2049"/>
      <c r="AVF163" s="2049"/>
      <c r="AVG163" s="2049"/>
      <c r="AVH163" s="2049"/>
      <c r="AVI163" s="2049"/>
      <c r="AVJ163" s="2049"/>
      <c r="AVK163" s="2049"/>
      <c r="AVL163" s="2049"/>
      <c r="AVM163" s="2049"/>
      <c r="AVN163" s="2049"/>
      <c r="AVO163" s="2049"/>
      <c r="AVP163" s="2049"/>
      <c r="AVQ163" s="2049"/>
      <c r="AVR163" s="2049"/>
      <c r="AVS163" s="2049"/>
      <c r="AVT163" s="2049"/>
      <c r="AVU163" s="2049"/>
      <c r="AVV163" s="2049"/>
      <c r="AVW163" s="2049"/>
      <c r="AVX163" s="2049"/>
      <c r="AVY163" s="2049"/>
      <c r="AVZ163" s="2049"/>
      <c r="AWA163" s="2049"/>
      <c r="AWB163" s="2049"/>
      <c r="AWC163" s="2049"/>
      <c r="AWD163" s="2049"/>
      <c r="AWE163" s="2049"/>
      <c r="AWF163" s="2049"/>
      <c r="AWG163" s="2049"/>
      <c r="AWH163" s="2049"/>
      <c r="AWI163" s="2049"/>
      <c r="AWJ163" s="2049"/>
      <c r="AWK163" s="2049"/>
      <c r="AWL163" s="2049"/>
      <c r="AWM163" s="2049"/>
      <c r="AWN163" s="2049"/>
      <c r="AWO163" s="2049"/>
      <c r="AWP163" s="2049"/>
      <c r="AWQ163" s="2049"/>
      <c r="AWR163" s="2049"/>
      <c r="AWS163" s="2049"/>
      <c r="AWT163" s="2049"/>
      <c r="AWU163" s="2049"/>
      <c r="AWV163" s="2049"/>
      <c r="AWW163" s="2049"/>
      <c r="AWX163" s="2049"/>
      <c r="AWY163" s="2049"/>
      <c r="AWZ163" s="2049"/>
      <c r="AXA163" s="2049"/>
      <c r="AXB163" s="2049"/>
      <c r="AXC163" s="2049"/>
      <c r="AXD163" s="2049"/>
      <c r="AXE163" s="2049"/>
      <c r="AXF163" s="2049"/>
      <c r="AXG163" s="2049"/>
      <c r="AXH163" s="2049"/>
      <c r="AXI163" s="2049"/>
      <c r="AXJ163" s="2049"/>
      <c r="AXK163" s="2049"/>
      <c r="AXL163" s="2049"/>
      <c r="AXM163" s="2049"/>
      <c r="AXN163" s="2049"/>
      <c r="AXO163" s="2049"/>
      <c r="AXP163" s="2049"/>
      <c r="AXQ163" s="2049"/>
      <c r="AXR163" s="2049"/>
      <c r="AXS163" s="2049"/>
      <c r="AXT163" s="2049"/>
      <c r="AXU163" s="2049"/>
      <c r="AXV163" s="2049"/>
      <c r="AXW163" s="2049"/>
      <c r="AXX163" s="2049"/>
      <c r="AXY163" s="2049"/>
      <c r="AXZ163" s="2049"/>
      <c r="AYA163" s="2049"/>
      <c r="AYB163" s="2049"/>
      <c r="AYC163" s="2049"/>
      <c r="AYD163" s="2049"/>
      <c r="AYE163" s="2049"/>
      <c r="AYF163" s="2049"/>
      <c r="AYG163" s="2049"/>
      <c r="AYH163" s="2049"/>
      <c r="AYI163" s="2049"/>
      <c r="AYJ163" s="2049"/>
      <c r="AYK163" s="2049"/>
      <c r="AYL163" s="2049"/>
      <c r="AYM163" s="2049"/>
      <c r="AYN163" s="2049"/>
      <c r="AYO163" s="2049"/>
      <c r="AYP163" s="2049"/>
      <c r="AYQ163" s="2049"/>
      <c r="AYR163" s="2049"/>
      <c r="AYS163" s="2049"/>
      <c r="AYT163" s="2049"/>
      <c r="AYU163" s="2049"/>
      <c r="AYV163" s="2049"/>
      <c r="AYW163" s="2049"/>
      <c r="AYX163" s="2049"/>
      <c r="AYY163" s="2049"/>
      <c r="AYZ163" s="2049"/>
      <c r="AZA163" s="2049"/>
      <c r="AZB163" s="2049"/>
      <c r="AZC163" s="2049"/>
      <c r="AZD163" s="2049"/>
      <c r="AZE163" s="2049"/>
      <c r="AZF163" s="2049"/>
      <c r="AZG163" s="2049"/>
      <c r="AZH163" s="2049"/>
      <c r="AZI163" s="2049"/>
      <c r="AZJ163" s="2049"/>
      <c r="AZK163" s="2049"/>
      <c r="AZL163" s="2049"/>
      <c r="AZM163" s="2049"/>
      <c r="AZN163" s="2049"/>
      <c r="AZO163" s="2049"/>
      <c r="AZP163" s="2049"/>
      <c r="AZQ163" s="2049"/>
      <c r="AZR163" s="2049"/>
      <c r="AZS163" s="2049"/>
      <c r="AZT163" s="2049"/>
      <c r="AZU163" s="2049"/>
      <c r="AZV163" s="2049"/>
      <c r="AZW163" s="2049"/>
      <c r="AZX163" s="2049"/>
      <c r="AZY163" s="2049"/>
      <c r="AZZ163" s="2049"/>
      <c r="BAA163" s="2049"/>
      <c r="BAB163" s="2049"/>
      <c r="BAC163" s="2049"/>
      <c r="BAD163" s="2049"/>
      <c r="BAE163" s="2049"/>
      <c r="BAF163" s="2049"/>
      <c r="BAG163" s="2049"/>
      <c r="BAH163" s="2049"/>
      <c r="BAI163" s="2049"/>
      <c r="BAJ163" s="2049"/>
      <c r="BAK163" s="2049"/>
      <c r="BAL163" s="2049"/>
      <c r="BAM163" s="2049"/>
      <c r="BAN163" s="2049"/>
      <c r="BAO163" s="2049"/>
      <c r="BAP163" s="2049"/>
      <c r="BAQ163" s="2049"/>
      <c r="BAR163" s="2049"/>
      <c r="BAS163" s="2049"/>
      <c r="BAT163" s="2049"/>
      <c r="BAU163" s="2049"/>
      <c r="BAV163" s="2049"/>
      <c r="BAW163" s="2049"/>
      <c r="BAX163" s="2049"/>
      <c r="BAY163" s="2049"/>
      <c r="BAZ163" s="2049"/>
      <c r="BBA163" s="2049"/>
      <c r="BBB163" s="2049"/>
      <c r="BBC163" s="2049"/>
      <c r="BBD163" s="2049"/>
      <c r="BBE163" s="2049"/>
      <c r="BBF163" s="2049"/>
      <c r="BBG163" s="2049"/>
      <c r="BBH163" s="2049"/>
      <c r="BBI163" s="2049"/>
      <c r="BBJ163" s="2049"/>
      <c r="BBK163" s="2049"/>
      <c r="BBL163" s="2049"/>
      <c r="BBM163" s="2049"/>
      <c r="BBN163" s="2049"/>
      <c r="BBO163" s="2049"/>
      <c r="BBP163" s="2049"/>
      <c r="BBQ163" s="2049"/>
      <c r="BBR163" s="2049"/>
      <c r="BBS163" s="2049"/>
      <c r="BBT163" s="2049"/>
      <c r="BBU163" s="2049"/>
      <c r="BBV163" s="2049"/>
      <c r="BBW163" s="2049"/>
      <c r="BBX163" s="2049"/>
      <c r="BBY163" s="2049"/>
      <c r="BBZ163" s="2049"/>
      <c r="BCA163" s="2049"/>
      <c r="BCB163" s="2049"/>
      <c r="BCC163" s="2049"/>
      <c r="BCD163" s="2049"/>
      <c r="BCE163" s="2049"/>
      <c r="BCF163" s="2049"/>
      <c r="BCG163" s="2049"/>
      <c r="BCH163" s="2049"/>
      <c r="BCI163" s="2049"/>
      <c r="BCJ163" s="2049"/>
      <c r="BCK163" s="2049"/>
      <c r="BCL163" s="2049"/>
      <c r="BCM163" s="2049"/>
      <c r="BCN163" s="2049"/>
      <c r="BCO163" s="2049"/>
      <c r="BCP163" s="2049"/>
      <c r="BCQ163" s="2049"/>
      <c r="BCR163" s="2049"/>
      <c r="BCS163" s="2049"/>
      <c r="BCT163" s="2049"/>
      <c r="BCU163" s="2049"/>
      <c r="BCV163" s="2049"/>
      <c r="BCW163" s="2049"/>
      <c r="BCX163" s="2049"/>
      <c r="BCY163" s="2049"/>
      <c r="BCZ163" s="2049"/>
      <c r="BDA163" s="2049"/>
      <c r="BDB163" s="2049"/>
      <c r="BDC163" s="2049"/>
      <c r="BDD163" s="2049"/>
      <c r="BDE163" s="2049"/>
      <c r="BDF163" s="2049"/>
      <c r="BDG163" s="2049"/>
      <c r="BDH163" s="2049"/>
      <c r="BDI163" s="2049"/>
      <c r="BDJ163" s="2049"/>
      <c r="BDK163" s="2049"/>
      <c r="BDL163" s="2049"/>
      <c r="BDM163" s="2049"/>
      <c r="BDN163" s="2049"/>
      <c r="BDO163" s="2049"/>
      <c r="BDP163" s="2049"/>
      <c r="BDQ163" s="2049"/>
      <c r="BDR163" s="2049"/>
      <c r="BDS163" s="2049"/>
      <c r="BDT163" s="2049"/>
      <c r="BDU163" s="2049"/>
      <c r="BDV163" s="2049"/>
      <c r="BDW163" s="2049"/>
      <c r="BDX163" s="2049"/>
      <c r="BDY163" s="2049"/>
      <c r="BDZ163" s="2049"/>
      <c r="BEA163" s="2049"/>
      <c r="BEB163" s="2049"/>
      <c r="BEC163" s="2049"/>
      <c r="BED163" s="2049"/>
      <c r="BEE163" s="2049"/>
      <c r="BEF163" s="2049"/>
      <c r="BEG163" s="2049"/>
      <c r="BEH163" s="2049"/>
      <c r="BEI163" s="2049"/>
      <c r="BEJ163" s="2049"/>
      <c r="BEK163" s="2049"/>
      <c r="BEL163" s="2049"/>
      <c r="BEM163" s="2049"/>
      <c r="BEN163" s="2049"/>
      <c r="BEO163" s="2049"/>
      <c r="BEP163" s="2049"/>
      <c r="BEQ163" s="2049"/>
      <c r="BER163" s="2049"/>
      <c r="BES163" s="2049"/>
      <c r="BET163" s="2049"/>
      <c r="BEU163" s="2049"/>
      <c r="BEV163" s="2049"/>
      <c r="BEW163" s="2049"/>
      <c r="BEX163" s="2049"/>
      <c r="BEY163" s="2049"/>
      <c r="BEZ163" s="2049"/>
      <c r="BFA163" s="2049"/>
      <c r="BFB163" s="2049"/>
      <c r="BFC163" s="2049"/>
      <c r="BFD163" s="2049"/>
      <c r="BFE163" s="2049"/>
      <c r="BFF163" s="2049"/>
      <c r="BFG163" s="2049"/>
      <c r="BFH163" s="2049"/>
      <c r="BFI163" s="2049"/>
      <c r="BFJ163" s="2049"/>
      <c r="BFK163" s="2049"/>
      <c r="BFL163" s="2049"/>
      <c r="BFM163" s="2049"/>
      <c r="BFN163" s="2049"/>
      <c r="BFO163" s="2049"/>
      <c r="BFP163" s="2049"/>
      <c r="BFQ163" s="2049"/>
      <c r="BFR163" s="2049"/>
      <c r="BFS163" s="2049"/>
      <c r="BFT163" s="2049"/>
      <c r="BFU163" s="2049"/>
      <c r="BFV163" s="2049"/>
      <c r="BFW163" s="2049"/>
      <c r="BFX163" s="2049"/>
      <c r="BFY163" s="2049"/>
      <c r="BFZ163" s="2049"/>
      <c r="BGA163" s="2049"/>
      <c r="BGB163" s="2049"/>
      <c r="BGC163" s="2049"/>
      <c r="BGD163" s="2049"/>
      <c r="BGE163" s="2049"/>
      <c r="BGF163" s="2049"/>
      <c r="BGG163" s="2049"/>
      <c r="BGH163" s="2049"/>
      <c r="BGI163" s="2049"/>
      <c r="BGJ163" s="2049"/>
      <c r="BGK163" s="2049"/>
      <c r="BGL163" s="2049"/>
      <c r="BGM163" s="2049"/>
      <c r="BGN163" s="2049"/>
      <c r="BGO163" s="2049"/>
      <c r="BGP163" s="2049"/>
      <c r="BGQ163" s="2049"/>
      <c r="BGR163" s="2049"/>
      <c r="BGS163" s="2049"/>
      <c r="BGT163" s="2049"/>
      <c r="BGU163" s="2049"/>
      <c r="BGV163" s="2049"/>
      <c r="BGW163" s="2049"/>
      <c r="BGX163" s="2049"/>
      <c r="BGY163" s="2049"/>
      <c r="BGZ163" s="2049"/>
      <c r="BHA163" s="2049"/>
      <c r="BHB163" s="2049"/>
      <c r="BHC163" s="2049"/>
      <c r="BHD163" s="2049"/>
      <c r="BHE163" s="2049"/>
      <c r="BHF163" s="2049"/>
      <c r="BHG163" s="2049"/>
      <c r="BHH163" s="2049"/>
      <c r="BHI163" s="2049"/>
      <c r="BHJ163" s="2049"/>
      <c r="BHK163" s="2049"/>
      <c r="BHL163" s="2049"/>
      <c r="BHM163" s="2049"/>
      <c r="BHN163" s="2049"/>
      <c r="BHO163" s="2049"/>
      <c r="BHP163" s="2049"/>
      <c r="BHQ163" s="2049"/>
      <c r="BHR163" s="2049"/>
      <c r="BHS163" s="2049"/>
      <c r="BHT163" s="2049"/>
      <c r="BHU163" s="2049"/>
      <c r="BHV163" s="2049"/>
      <c r="BHW163" s="2049"/>
      <c r="BHX163" s="2049"/>
      <c r="BHY163" s="2049"/>
      <c r="BHZ163" s="2049"/>
      <c r="BIA163" s="2049"/>
      <c r="BIB163" s="2049"/>
      <c r="BIC163" s="2049"/>
      <c r="BID163" s="2049"/>
      <c r="BIE163" s="2049"/>
      <c r="BIF163" s="2049"/>
      <c r="BIG163" s="2049"/>
      <c r="BIH163" s="2049"/>
      <c r="BII163" s="2049"/>
      <c r="BIJ163" s="2049"/>
      <c r="BIK163" s="2049"/>
      <c r="BIL163" s="2049"/>
      <c r="BIM163" s="2049"/>
      <c r="BIN163" s="2049"/>
      <c r="BIO163" s="2049"/>
      <c r="BIP163" s="2049"/>
      <c r="BIQ163" s="2049"/>
      <c r="BIR163" s="2049"/>
      <c r="BIS163" s="2049"/>
      <c r="BIT163" s="2049"/>
      <c r="BIU163" s="2049"/>
      <c r="BIV163" s="2049"/>
      <c r="BIW163" s="2049"/>
      <c r="BIX163" s="2049"/>
      <c r="BIY163" s="2049"/>
      <c r="BIZ163" s="2049"/>
      <c r="BJA163" s="2049"/>
      <c r="BJB163" s="2049"/>
      <c r="BJC163" s="2049"/>
      <c r="BJD163" s="2049"/>
      <c r="BJE163" s="2049"/>
      <c r="BJF163" s="2049"/>
      <c r="BJG163" s="2049"/>
      <c r="BJH163" s="2049"/>
      <c r="BJI163" s="2049"/>
      <c r="BJJ163" s="2049"/>
      <c r="BJK163" s="2049"/>
      <c r="BJL163" s="2049"/>
      <c r="BJM163" s="2049"/>
      <c r="BJN163" s="2049"/>
      <c r="BJO163" s="2049"/>
      <c r="BJP163" s="2049"/>
      <c r="BJQ163" s="2049"/>
      <c r="BJR163" s="2049"/>
      <c r="BJS163" s="2049"/>
      <c r="BJT163" s="2049"/>
      <c r="BJU163" s="2049"/>
      <c r="BJV163" s="2049"/>
      <c r="BJW163" s="2049"/>
      <c r="BJX163" s="2049"/>
      <c r="BJY163" s="2049"/>
      <c r="BJZ163" s="2049"/>
      <c r="BKA163" s="2049"/>
      <c r="BKB163" s="2049"/>
      <c r="BKC163" s="2049"/>
      <c r="BKD163" s="2049"/>
      <c r="BKE163" s="2049"/>
      <c r="BKF163" s="2049"/>
      <c r="BKG163" s="2049"/>
      <c r="BKH163" s="2049"/>
      <c r="BKI163" s="2049"/>
      <c r="BKJ163" s="2049"/>
      <c r="BKK163" s="2049"/>
      <c r="BKL163" s="2049"/>
      <c r="BKM163" s="2049"/>
      <c r="BKN163" s="2049"/>
      <c r="BKO163" s="2049"/>
      <c r="BKP163" s="2049"/>
      <c r="BKQ163" s="2049"/>
      <c r="BKR163" s="2049"/>
      <c r="BKS163" s="2049"/>
      <c r="BKT163" s="2049"/>
      <c r="BKU163" s="2049"/>
      <c r="BKV163" s="2049"/>
      <c r="BKW163" s="2049"/>
      <c r="BKX163" s="2049"/>
      <c r="BKY163" s="2049"/>
      <c r="BKZ163" s="2049"/>
      <c r="BLA163" s="2049"/>
      <c r="BLB163" s="2049"/>
      <c r="BLC163" s="2049"/>
      <c r="BLD163" s="2049"/>
      <c r="BLE163" s="2049"/>
      <c r="BLF163" s="2049"/>
      <c r="BLG163" s="2049"/>
      <c r="BLH163" s="2049"/>
      <c r="BLI163" s="2049"/>
      <c r="BLJ163" s="2049"/>
      <c r="BLK163" s="2049"/>
      <c r="BLL163" s="2049"/>
      <c r="BLM163" s="2049"/>
      <c r="BLN163" s="2049"/>
      <c r="BLO163" s="2049"/>
      <c r="BLP163" s="2049"/>
      <c r="BLQ163" s="2049"/>
      <c r="BLR163" s="2049"/>
      <c r="BLS163" s="2049"/>
      <c r="BLT163" s="2049"/>
      <c r="BLU163" s="2049"/>
      <c r="BLV163" s="2049"/>
      <c r="BLW163" s="2049"/>
      <c r="BLX163" s="2049"/>
      <c r="BLY163" s="2049"/>
      <c r="BLZ163" s="2049"/>
      <c r="BMA163" s="2049"/>
      <c r="BMB163" s="2049"/>
      <c r="BMC163" s="2049"/>
      <c r="BMD163" s="2049"/>
      <c r="BME163" s="2049"/>
      <c r="BMF163" s="2049"/>
      <c r="BMG163" s="2049"/>
      <c r="BMH163" s="2049"/>
      <c r="BMI163" s="2049"/>
      <c r="BMJ163" s="2049"/>
      <c r="BMK163" s="2049"/>
      <c r="BML163" s="2049"/>
      <c r="BMM163" s="2049"/>
      <c r="BMN163" s="2049"/>
      <c r="BMO163" s="2049"/>
      <c r="BMP163" s="2049"/>
      <c r="BMQ163" s="2049"/>
      <c r="BMR163" s="2049"/>
      <c r="BMS163" s="2049"/>
      <c r="BMT163" s="2049"/>
      <c r="BMU163" s="2049"/>
      <c r="BMV163" s="2049"/>
      <c r="BMW163" s="2049"/>
      <c r="BMX163" s="2049"/>
      <c r="BMY163" s="2049"/>
      <c r="BMZ163" s="2049"/>
      <c r="BNA163" s="2049"/>
      <c r="BNB163" s="2049"/>
      <c r="BNC163" s="2049"/>
      <c r="BND163" s="2049"/>
      <c r="BNE163" s="2049"/>
      <c r="BNF163" s="2049"/>
      <c r="BNG163" s="2049"/>
      <c r="BNH163" s="2049"/>
      <c r="BNI163" s="2049"/>
      <c r="BNJ163" s="2049"/>
      <c r="BNK163" s="2049"/>
      <c r="BNL163" s="2049"/>
      <c r="BNM163" s="2049"/>
      <c r="BNN163" s="2049"/>
      <c r="BNO163" s="2049"/>
      <c r="BNP163" s="2049"/>
      <c r="BNQ163" s="2049"/>
      <c r="BNR163" s="2049"/>
      <c r="BNS163" s="2049"/>
      <c r="BNT163" s="2049"/>
      <c r="BNU163" s="2049"/>
      <c r="BNV163" s="2049"/>
      <c r="BNW163" s="2049"/>
      <c r="BNX163" s="2049"/>
      <c r="BNY163" s="2049"/>
      <c r="BNZ163" s="2049"/>
      <c r="BOA163" s="2049"/>
      <c r="BOB163" s="2049"/>
      <c r="BOC163" s="2049"/>
      <c r="BOD163" s="2049"/>
      <c r="BOE163" s="2049"/>
      <c r="BOF163" s="2049"/>
      <c r="BOG163" s="2049"/>
      <c r="BOH163" s="2049"/>
      <c r="BOI163" s="2049"/>
      <c r="BOJ163" s="2049"/>
      <c r="BOK163" s="2049"/>
      <c r="BOL163" s="2049"/>
      <c r="BOM163" s="2049"/>
      <c r="BON163" s="2049"/>
      <c r="BOO163" s="2049"/>
      <c r="BOP163" s="2049"/>
      <c r="BOQ163" s="2049"/>
      <c r="BOR163" s="2049"/>
      <c r="BOS163" s="2049"/>
      <c r="BOT163" s="2049"/>
      <c r="BOU163" s="2049"/>
      <c r="BOV163" s="2049"/>
      <c r="BOW163" s="2049"/>
      <c r="BOX163" s="2049"/>
      <c r="BOY163" s="2049"/>
      <c r="BOZ163" s="2049"/>
      <c r="BPA163" s="2049"/>
      <c r="BPB163" s="2049"/>
      <c r="BPC163" s="2049"/>
      <c r="BPD163" s="2049"/>
      <c r="BPE163" s="2049"/>
      <c r="BPF163" s="2049"/>
      <c r="BPG163" s="2049"/>
      <c r="BPH163" s="2049"/>
      <c r="BPI163" s="2049"/>
      <c r="BPJ163" s="2049"/>
      <c r="BPK163" s="2049"/>
      <c r="BPL163" s="2049"/>
      <c r="BPM163" s="2049"/>
      <c r="BPN163" s="2049"/>
      <c r="BPO163" s="2049"/>
      <c r="BPP163" s="2049"/>
      <c r="BPQ163" s="2049"/>
      <c r="BPR163" s="2049"/>
      <c r="BPS163" s="2049"/>
      <c r="BPT163" s="2049"/>
      <c r="BPU163" s="2049"/>
      <c r="BPV163" s="2049"/>
      <c r="BPW163" s="2049"/>
      <c r="BPX163" s="2049"/>
      <c r="BPY163" s="2049"/>
      <c r="BPZ163" s="2049"/>
      <c r="BQA163" s="2049"/>
      <c r="BQB163" s="2049"/>
      <c r="BQC163" s="2049"/>
      <c r="BQD163" s="2049"/>
      <c r="BQE163" s="2049"/>
      <c r="BQF163" s="2049"/>
      <c r="BQG163" s="2049"/>
      <c r="BQH163" s="2049"/>
      <c r="BQI163" s="2049"/>
      <c r="BQJ163" s="2049"/>
      <c r="BQK163" s="2049"/>
      <c r="BQL163" s="2049"/>
      <c r="BQM163" s="2049"/>
      <c r="BQN163" s="2049"/>
      <c r="BQO163" s="2049"/>
      <c r="BQP163" s="2049"/>
      <c r="BQQ163" s="2049"/>
      <c r="BQR163" s="2049"/>
      <c r="BQS163" s="2049"/>
      <c r="BQT163" s="2049"/>
      <c r="BQU163" s="2049"/>
      <c r="BQV163" s="2049"/>
      <c r="BQW163" s="2049"/>
      <c r="BQX163" s="2049"/>
      <c r="BQY163" s="2049"/>
      <c r="BQZ163" s="2049"/>
      <c r="BRA163" s="2049"/>
      <c r="BRB163" s="2049"/>
      <c r="BRC163" s="2049"/>
      <c r="BRD163" s="2049"/>
      <c r="BRE163" s="2049"/>
      <c r="BRF163" s="2049"/>
      <c r="BRG163" s="2049"/>
      <c r="BRH163" s="2049"/>
      <c r="BRI163" s="2049"/>
      <c r="BRJ163" s="2049"/>
      <c r="BRK163" s="2049"/>
      <c r="BRL163" s="2049"/>
      <c r="BRM163" s="2049"/>
      <c r="BRN163" s="2049"/>
      <c r="BRO163" s="2049"/>
      <c r="BRP163" s="2049"/>
      <c r="BRQ163" s="2049"/>
      <c r="BRR163" s="2049"/>
      <c r="BRS163" s="2049"/>
      <c r="BRT163" s="2049"/>
      <c r="BRU163" s="2049"/>
      <c r="BRV163" s="2049"/>
      <c r="BRW163" s="2049"/>
      <c r="BRX163" s="2049"/>
      <c r="BRY163" s="2049"/>
      <c r="BRZ163" s="2049"/>
      <c r="BSA163" s="2049"/>
      <c r="BSB163" s="2049"/>
      <c r="BSC163" s="2049"/>
      <c r="BSD163" s="2049"/>
      <c r="BSE163" s="2049"/>
      <c r="BSF163" s="2049"/>
      <c r="BSG163" s="2049"/>
      <c r="BSH163" s="2049"/>
      <c r="BSI163" s="2049"/>
      <c r="BSJ163" s="2049"/>
      <c r="BSK163" s="2049"/>
      <c r="BSL163" s="2049"/>
      <c r="BSM163" s="2049"/>
      <c r="BSN163" s="2049"/>
      <c r="BSO163" s="2049"/>
      <c r="BSP163" s="2049"/>
      <c r="BSQ163" s="2049"/>
      <c r="BSR163" s="2049"/>
      <c r="BSS163" s="2049"/>
      <c r="BST163" s="2049"/>
      <c r="BSU163" s="2049"/>
      <c r="BSV163" s="2049"/>
      <c r="BSW163" s="2049"/>
      <c r="BSX163" s="2049"/>
      <c r="BSY163" s="2049"/>
      <c r="BSZ163" s="2049"/>
      <c r="BTA163" s="2049"/>
      <c r="BTB163" s="2049"/>
      <c r="BTC163" s="2049"/>
      <c r="BTD163" s="2049"/>
      <c r="BTE163" s="2049"/>
      <c r="BTF163" s="2049"/>
      <c r="BTG163" s="2049"/>
      <c r="BTH163" s="2049"/>
      <c r="BTI163" s="2049"/>
      <c r="BTJ163" s="2049"/>
      <c r="BTK163" s="2049"/>
      <c r="BTL163" s="2049"/>
      <c r="BTM163" s="2049"/>
      <c r="BTN163" s="2049"/>
      <c r="BTO163" s="2049"/>
      <c r="BTP163" s="2049"/>
      <c r="BTQ163" s="2049"/>
      <c r="BTR163" s="2049"/>
      <c r="BTS163" s="2049"/>
      <c r="BTT163" s="2049"/>
      <c r="BTU163" s="2049"/>
      <c r="BTV163" s="2049"/>
      <c r="BTW163" s="2049"/>
      <c r="BTX163" s="2049"/>
      <c r="BTY163" s="2049"/>
      <c r="BTZ163" s="2049"/>
      <c r="BUA163" s="2049"/>
      <c r="BUB163" s="2049"/>
      <c r="BUC163" s="2049"/>
      <c r="BUD163" s="2049"/>
      <c r="BUE163" s="2049"/>
      <c r="BUF163" s="2049"/>
      <c r="BUG163" s="2049"/>
      <c r="BUH163" s="2049"/>
      <c r="BUI163" s="2049"/>
      <c r="BUJ163" s="2049"/>
      <c r="BUK163" s="2049"/>
      <c r="BUL163" s="2049"/>
      <c r="BUM163" s="2049"/>
      <c r="BUN163" s="2049"/>
      <c r="BUO163" s="2049"/>
      <c r="BUP163" s="2049"/>
      <c r="BUQ163" s="2049"/>
      <c r="BUR163" s="2049"/>
      <c r="BUS163" s="2049"/>
      <c r="BUT163" s="2049"/>
      <c r="BUU163" s="2049"/>
      <c r="BUV163" s="2049"/>
      <c r="BUW163" s="2049"/>
      <c r="BUX163" s="2049"/>
      <c r="BUY163" s="2049"/>
      <c r="BUZ163" s="2049"/>
      <c r="BVA163" s="2049"/>
      <c r="BVB163" s="2049"/>
      <c r="BVC163" s="2049"/>
      <c r="BVD163" s="2049"/>
      <c r="BVE163" s="2049"/>
      <c r="BVF163" s="2049"/>
      <c r="BVG163" s="2049"/>
      <c r="BVH163" s="2049"/>
      <c r="BVI163" s="2049"/>
      <c r="BVJ163" s="2049"/>
      <c r="BVK163" s="2049"/>
      <c r="BVL163" s="2049"/>
      <c r="BVM163" s="2049"/>
      <c r="BVN163" s="2049"/>
      <c r="BVO163" s="2049"/>
      <c r="BVP163" s="2049"/>
      <c r="BVQ163" s="2049"/>
      <c r="BVR163" s="2049"/>
      <c r="BVS163" s="2049"/>
      <c r="BVT163" s="2049"/>
      <c r="BVU163" s="2049"/>
      <c r="BVV163" s="2049"/>
      <c r="BVW163" s="2049"/>
      <c r="BVX163" s="2049"/>
      <c r="BVY163" s="2049"/>
      <c r="BVZ163" s="2049"/>
      <c r="BWA163" s="2049"/>
      <c r="BWB163" s="2049"/>
      <c r="BWC163" s="2049"/>
      <c r="BWD163" s="2049"/>
      <c r="BWE163" s="2049"/>
      <c r="BWF163" s="2049"/>
      <c r="BWG163" s="2049"/>
      <c r="BWH163" s="2049"/>
      <c r="BWI163" s="2049"/>
      <c r="BWJ163" s="2049"/>
      <c r="BWK163" s="2049"/>
      <c r="BWL163" s="2049"/>
      <c r="BWM163" s="2049"/>
      <c r="BWN163" s="2049"/>
      <c r="BWO163" s="2049"/>
      <c r="BWP163" s="2049"/>
      <c r="BWQ163" s="2049"/>
      <c r="BWR163" s="2049"/>
      <c r="BWS163" s="2049"/>
      <c r="BWT163" s="2049"/>
      <c r="BWU163" s="2049"/>
      <c r="BWV163" s="2049"/>
      <c r="BWW163" s="2049"/>
      <c r="BWX163" s="2049"/>
      <c r="BWY163" s="2049"/>
      <c r="BWZ163" s="2049"/>
      <c r="BXA163" s="2049"/>
      <c r="BXB163" s="2049"/>
      <c r="BXC163" s="2049"/>
      <c r="BXD163" s="2049"/>
      <c r="BXE163" s="2049"/>
      <c r="BXF163" s="2049"/>
      <c r="BXG163" s="2049"/>
      <c r="BXH163" s="2049"/>
      <c r="BXI163" s="2049"/>
      <c r="BXJ163" s="2049"/>
      <c r="BXK163" s="2049"/>
      <c r="BXL163" s="2049"/>
      <c r="BXM163" s="2049"/>
      <c r="BXN163" s="2049"/>
      <c r="BXO163" s="2049"/>
      <c r="BXP163" s="2049"/>
      <c r="BXQ163" s="2049"/>
      <c r="BXR163" s="2049"/>
      <c r="BXS163" s="2049"/>
      <c r="BXT163" s="2049"/>
      <c r="BXU163" s="2049"/>
      <c r="BXV163" s="2049"/>
      <c r="BXW163" s="2049"/>
      <c r="BXX163" s="2049"/>
      <c r="BXY163" s="2049"/>
      <c r="BXZ163" s="2049"/>
      <c r="BYA163" s="2049"/>
      <c r="BYB163" s="2049"/>
      <c r="BYC163" s="2049"/>
      <c r="BYD163" s="2049"/>
      <c r="BYE163" s="2049"/>
      <c r="BYF163" s="2049"/>
      <c r="BYG163" s="2049"/>
      <c r="BYH163" s="2049"/>
      <c r="BYI163" s="2049"/>
      <c r="BYJ163" s="2049"/>
      <c r="BYK163" s="2049"/>
      <c r="BYL163" s="2049"/>
      <c r="BYM163" s="2049"/>
      <c r="BYN163" s="2049"/>
      <c r="BYO163" s="2049"/>
      <c r="BYP163" s="2049"/>
      <c r="BYQ163" s="2049"/>
      <c r="BYR163" s="2049"/>
      <c r="BYS163" s="2049"/>
      <c r="BYT163" s="2049"/>
      <c r="BYU163" s="2049"/>
      <c r="BYV163" s="2049"/>
      <c r="BYW163" s="2049"/>
      <c r="BYX163" s="2049"/>
      <c r="BYY163" s="2049"/>
      <c r="BYZ163" s="2049"/>
      <c r="BZA163" s="2049"/>
      <c r="BZB163" s="2049"/>
      <c r="BZC163" s="2049"/>
      <c r="BZD163" s="2049"/>
      <c r="BZE163" s="2049"/>
      <c r="BZF163" s="2049"/>
      <c r="BZG163" s="2049"/>
      <c r="BZH163" s="2049"/>
      <c r="BZI163" s="2049"/>
      <c r="BZJ163" s="2049"/>
      <c r="BZK163" s="2049"/>
      <c r="BZL163" s="2049"/>
      <c r="BZM163" s="2049"/>
      <c r="BZN163" s="2049"/>
      <c r="BZO163" s="2049"/>
      <c r="BZP163" s="2049"/>
      <c r="BZQ163" s="2049"/>
      <c r="BZR163" s="2049"/>
      <c r="BZS163" s="2049"/>
      <c r="BZT163" s="2049"/>
      <c r="BZU163" s="2049"/>
      <c r="BZV163" s="2049"/>
      <c r="BZW163" s="2049"/>
      <c r="BZX163" s="2049"/>
      <c r="BZY163" s="2049"/>
      <c r="BZZ163" s="2049"/>
      <c r="CAA163" s="2049"/>
      <c r="CAB163" s="2049"/>
      <c r="CAC163" s="2049"/>
      <c r="CAD163" s="2049"/>
      <c r="CAE163" s="2049"/>
      <c r="CAF163" s="2049"/>
      <c r="CAG163" s="2049"/>
      <c r="CAH163" s="2049"/>
      <c r="CAI163" s="2049"/>
      <c r="CAJ163" s="2049"/>
      <c r="CAK163" s="2049"/>
      <c r="CAL163" s="2049"/>
      <c r="CAM163" s="2049"/>
      <c r="CAN163" s="2049"/>
      <c r="CAO163" s="2049"/>
      <c r="CAP163" s="2049"/>
      <c r="CAQ163" s="2049"/>
      <c r="CAR163" s="2049"/>
      <c r="CAS163" s="2049"/>
      <c r="CAT163" s="2049"/>
      <c r="CAU163" s="2049"/>
      <c r="CAV163" s="2049"/>
      <c r="CAW163" s="2049"/>
      <c r="CAX163" s="2049"/>
      <c r="CAY163" s="2049"/>
      <c r="CAZ163" s="2049"/>
      <c r="CBA163" s="2049"/>
      <c r="CBB163" s="2049"/>
      <c r="CBC163" s="2049"/>
      <c r="CBD163" s="2049"/>
      <c r="CBE163" s="2049"/>
      <c r="CBF163" s="2049"/>
      <c r="CBG163" s="2049"/>
      <c r="CBH163" s="2049"/>
      <c r="CBI163" s="2049"/>
      <c r="CBJ163" s="2049"/>
      <c r="CBK163" s="2049"/>
      <c r="CBL163" s="2049"/>
      <c r="CBM163" s="2049"/>
      <c r="CBN163" s="2049"/>
      <c r="CBO163" s="2049"/>
      <c r="CBP163" s="2049"/>
      <c r="CBQ163" s="2049"/>
      <c r="CBR163" s="2049"/>
      <c r="CBS163" s="2049"/>
      <c r="CBT163" s="2049"/>
      <c r="CBU163" s="2049"/>
      <c r="CBV163" s="2049"/>
      <c r="CBW163" s="2049"/>
      <c r="CBX163" s="2049"/>
      <c r="CBY163" s="2049"/>
      <c r="CBZ163" s="2049"/>
      <c r="CCA163" s="2049"/>
      <c r="CCB163" s="2049"/>
      <c r="CCC163" s="2049"/>
      <c r="CCD163" s="2049"/>
      <c r="CCE163" s="2049"/>
      <c r="CCF163" s="2049"/>
      <c r="CCG163" s="2049"/>
      <c r="CCH163" s="2049"/>
      <c r="CCI163" s="2049"/>
      <c r="CCJ163" s="2049"/>
      <c r="CCK163" s="2049"/>
      <c r="CCL163" s="2049"/>
      <c r="CCM163" s="2049"/>
      <c r="CCN163" s="2049"/>
      <c r="CCO163" s="2049"/>
      <c r="CCP163" s="2049"/>
      <c r="CCQ163" s="2049"/>
      <c r="CCR163" s="2049"/>
      <c r="CCS163" s="2049"/>
      <c r="CCT163" s="2049"/>
      <c r="CCU163" s="2049"/>
      <c r="CCV163" s="2049"/>
      <c r="CCW163" s="2049"/>
      <c r="CCX163" s="2049"/>
      <c r="CCY163" s="2049"/>
      <c r="CCZ163" s="2049"/>
      <c r="CDA163" s="2049"/>
      <c r="CDB163" s="2049"/>
      <c r="CDC163" s="2049"/>
      <c r="CDD163" s="2049"/>
      <c r="CDE163" s="2049"/>
      <c r="CDF163" s="2049"/>
      <c r="CDG163" s="2049"/>
      <c r="CDH163" s="2049"/>
      <c r="CDI163" s="2049"/>
      <c r="CDJ163" s="2049"/>
      <c r="CDK163" s="2049"/>
      <c r="CDL163" s="2049"/>
      <c r="CDM163" s="2049"/>
      <c r="CDN163" s="2049"/>
      <c r="CDO163" s="2049"/>
      <c r="CDP163" s="2049"/>
      <c r="CDQ163" s="2049"/>
      <c r="CDR163" s="2049"/>
      <c r="CDS163" s="2049"/>
      <c r="CDT163" s="2049"/>
      <c r="CDU163" s="2049"/>
      <c r="CDV163" s="2049"/>
      <c r="CDW163" s="2049"/>
      <c r="CDX163" s="2049"/>
      <c r="CDY163" s="2049"/>
      <c r="CDZ163" s="2049"/>
      <c r="CEA163" s="2049"/>
      <c r="CEB163" s="2049"/>
      <c r="CEC163" s="2049"/>
      <c r="CED163" s="2049"/>
      <c r="CEE163" s="2049"/>
      <c r="CEF163" s="2049"/>
      <c r="CEG163" s="2049"/>
      <c r="CEH163" s="2049"/>
      <c r="CEI163" s="2049"/>
      <c r="CEJ163" s="2049"/>
      <c r="CEK163" s="2049"/>
      <c r="CEL163" s="2049"/>
      <c r="CEM163" s="2049"/>
      <c r="CEN163" s="2049"/>
      <c r="CEO163" s="2049"/>
      <c r="CEP163" s="2049"/>
      <c r="CEQ163" s="2049"/>
      <c r="CER163" s="2049"/>
      <c r="CES163" s="2049"/>
      <c r="CET163" s="2049"/>
      <c r="CEU163" s="2049"/>
      <c r="CEV163" s="2049"/>
      <c r="CEW163" s="2049"/>
      <c r="CEX163" s="2049"/>
      <c r="CEY163" s="2049"/>
      <c r="CEZ163" s="2049"/>
      <c r="CFA163" s="2049"/>
      <c r="CFB163" s="2049"/>
      <c r="CFC163" s="2049"/>
      <c r="CFD163" s="2049"/>
      <c r="CFE163" s="2049"/>
      <c r="CFF163" s="2049"/>
      <c r="CFG163" s="2049"/>
      <c r="CFH163" s="2049"/>
      <c r="CFI163" s="2049"/>
      <c r="CFJ163" s="2049"/>
      <c r="CFK163" s="2049"/>
      <c r="CFL163" s="2049"/>
      <c r="CFM163" s="2049"/>
      <c r="CFN163" s="2049"/>
      <c r="CFO163" s="2049"/>
      <c r="CFP163" s="2049"/>
      <c r="CFQ163" s="2049"/>
      <c r="CFR163" s="2049"/>
      <c r="CFS163" s="2049"/>
      <c r="CFT163" s="2049"/>
      <c r="CFU163" s="2049"/>
      <c r="CFV163" s="2049"/>
      <c r="CFW163" s="2049"/>
      <c r="CFX163" s="2049"/>
      <c r="CFY163" s="2049"/>
      <c r="CFZ163" s="2049"/>
      <c r="CGA163" s="2049"/>
      <c r="CGB163" s="2049"/>
      <c r="CGC163" s="2049"/>
      <c r="CGD163" s="2049"/>
      <c r="CGE163" s="2049"/>
      <c r="CGF163" s="2049"/>
      <c r="CGG163" s="2049"/>
      <c r="CGH163" s="2049"/>
      <c r="CGI163" s="2049"/>
      <c r="CGJ163" s="2049"/>
      <c r="CGK163" s="2049"/>
      <c r="CGL163" s="2049"/>
      <c r="CGM163" s="2049"/>
      <c r="CGN163" s="2049"/>
      <c r="CGO163" s="2049"/>
      <c r="CGP163" s="2049"/>
      <c r="CGQ163" s="2049"/>
      <c r="CGR163" s="2049"/>
      <c r="CGS163" s="2049"/>
      <c r="CGT163" s="2049"/>
      <c r="CGU163" s="2049"/>
      <c r="CGV163" s="2049"/>
      <c r="CGW163" s="2049"/>
      <c r="CGX163" s="2049"/>
      <c r="CGY163" s="2049"/>
      <c r="CGZ163" s="2049"/>
      <c r="CHA163" s="2049"/>
      <c r="CHB163" s="2049"/>
      <c r="CHC163" s="2049"/>
      <c r="CHD163" s="2049"/>
      <c r="CHE163" s="2049"/>
      <c r="CHF163" s="2049"/>
      <c r="CHG163" s="2049"/>
      <c r="CHH163" s="2049"/>
      <c r="CHI163" s="2049"/>
      <c r="CHJ163" s="2049"/>
      <c r="CHK163" s="2049"/>
      <c r="CHL163" s="2049"/>
      <c r="CHM163" s="2049"/>
      <c r="CHN163" s="2049"/>
      <c r="CHO163" s="2049"/>
      <c r="CHP163" s="2049"/>
      <c r="CHQ163" s="2049"/>
      <c r="CHR163" s="2049"/>
      <c r="CHS163" s="2049"/>
      <c r="CHT163" s="2049"/>
      <c r="CHU163" s="2049"/>
      <c r="CHV163" s="2049"/>
      <c r="CHW163" s="2049"/>
      <c r="CHX163" s="2049"/>
      <c r="CHY163" s="2049"/>
      <c r="CHZ163" s="2049"/>
      <c r="CIA163" s="2049"/>
      <c r="CIB163" s="2049"/>
      <c r="CIC163" s="2049"/>
      <c r="CID163" s="2049"/>
      <c r="CIE163" s="2049"/>
      <c r="CIF163" s="2049"/>
      <c r="CIG163" s="2049"/>
      <c r="CIH163" s="2049"/>
      <c r="CII163" s="2049"/>
      <c r="CIJ163" s="2049"/>
      <c r="CIK163" s="2049"/>
      <c r="CIL163" s="2049"/>
      <c r="CIM163" s="2049"/>
      <c r="CIN163" s="2049"/>
      <c r="CIO163" s="2049"/>
      <c r="CIP163" s="2049"/>
      <c r="CIQ163" s="2049"/>
      <c r="CIR163" s="2049"/>
      <c r="CIS163" s="2049"/>
      <c r="CIT163" s="2049"/>
      <c r="CIU163" s="2049"/>
      <c r="CIV163" s="2049"/>
      <c r="CIW163" s="2049"/>
      <c r="CIX163" s="2049"/>
      <c r="CIY163" s="2049"/>
      <c r="CIZ163" s="2049"/>
      <c r="CJA163" s="2049"/>
      <c r="CJB163" s="2049"/>
      <c r="CJC163" s="2049"/>
      <c r="CJD163" s="2049"/>
      <c r="CJE163" s="2049"/>
      <c r="CJF163" s="2049"/>
      <c r="CJG163" s="2049"/>
      <c r="CJH163" s="2049"/>
      <c r="CJI163" s="2049"/>
      <c r="CJJ163" s="2049"/>
      <c r="CJK163" s="2049"/>
      <c r="CJL163" s="2049"/>
      <c r="CJM163" s="2049"/>
      <c r="CJN163" s="2049"/>
      <c r="CJO163" s="2049"/>
      <c r="CJP163" s="2049"/>
      <c r="CJQ163" s="2049"/>
      <c r="CJR163" s="2049"/>
      <c r="CJS163" s="2049"/>
      <c r="CJT163" s="2049"/>
      <c r="CJU163" s="2049"/>
      <c r="CJV163" s="2049"/>
      <c r="CJW163" s="2049"/>
      <c r="CJX163" s="2049"/>
      <c r="CJY163" s="2049"/>
      <c r="CJZ163" s="2049"/>
      <c r="CKA163" s="2049"/>
      <c r="CKB163" s="2049"/>
      <c r="CKC163" s="2049"/>
      <c r="CKD163" s="2049"/>
      <c r="CKE163" s="2049"/>
      <c r="CKF163" s="2049"/>
      <c r="CKG163" s="2049"/>
      <c r="CKH163" s="2049"/>
      <c r="CKI163" s="2049"/>
      <c r="CKJ163" s="2049"/>
      <c r="CKK163" s="2049"/>
      <c r="CKL163" s="2049"/>
      <c r="CKM163" s="2049"/>
      <c r="CKN163" s="2049"/>
      <c r="CKO163" s="2049"/>
      <c r="CKP163" s="2049"/>
      <c r="CKQ163" s="2049"/>
      <c r="CKR163" s="2049"/>
      <c r="CKS163" s="2049"/>
      <c r="CKT163" s="2049"/>
      <c r="CKU163" s="2049"/>
      <c r="CKV163" s="2049"/>
      <c r="CKW163" s="2049"/>
      <c r="CKX163" s="2049"/>
      <c r="CKY163" s="2049"/>
      <c r="CKZ163" s="2049"/>
      <c r="CLA163" s="2049"/>
      <c r="CLB163" s="2049"/>
      <c r="CLC163" s="2049"/>
      <c r="CLD163" s="2049"/>
      <c r="CLE163" s="2049"/>
      <c r="CLF163" s="2049"/>
      <c r="CLG163" s="2049"/>
      <c r="CLH163" s="2049"/>
      <c r="CLI163" s="2049"/>
      <c r="CLJ163" s="2049"/>
      <c r="CLK163" s="2049"/>
      <c r="CLL163" s="2049"/>
      <c r="CLM163" s="2049"/>
      <c r="CLN163" s="2049"/>
      <c r="CLO163" s="2049"/>
      <c r="CLP163" s="2049"/>
      <c r="CLQ163" s="2049"/>
      <c r="CLR163" s="2049"/>
      <c r="CLS163" s="2049"/>
      <c r="CLT163" s="2049"/>
      <c r="CLU163" s="2049"/>
      <c r="CLV163" s="2049"/>
      <c r="CLW163" s="2049"/>
      <c r="CLX163" s="2049"/>
      <c r="CLY163" s="2049"/>
      <c r="CLZ163" s="2049"/>
      <c r="CMA163" s="2049"/>
      <c r="CMB163" s="2049"/>
      <c r="CMC163" s="2049"/>
      <c r="CMD163" s="2049"/>
      <c r="CME163" s="2049"/>
      <c r="CMF163" s="2049"/>
      <c r="CMG163" s="2049"/>
      <c r="CMH163" s="2049"/>
      <c r="CMI163" s="2049"/>
      <c r="CMJ163" s="2049"/>
      <c r="CMK163" s="2049"/>
      <c r="CML163" s="2049"/>
      <c r="CMM163" s="2049"/>
      <c r="CMN163" s="2049"/>
      <c r="CMO163" s="2049"/>
      <c r="CMP163" s="2049"/>
      <c r="CMQ163" s="2049"/>
      <c r="CMR163" s="2049"/>
      <c r="CMS163" s="2049"/>
      <c r="CMT163" s="2049"/>
      <c r="CMU163" s="2049"/>
      <c r="CMV163" s="2049"/>
      <c r="CMW163" s="2049"/>
      <c r="CMX163" s="2049"/>
      <c r="CMY163" s="2049"/>
      <c r="CMZ163" s="2049"/>
      <c r="CNA163" s="2049"/>
      <c r="CNB163" s="2049"/>
      <c r="CNC163" s="2049"/>
      <c r="CND163" s="2049"/>
      <c r="CNE163" s="2049"/>
      <c r="CNF163" s="2049"/>
      <c r="CNG163" s="2049"/>
      <c r="CNH163" s="2049"/>
      <c r="CNI163" s="2049"/>
      <c r="CNJ163" s="2049"/>
      <c r="CNK163" s="2049"/>
      <c r="CNL163" s="2049"/>
      <c r="CNM163" s="2049"/>
      <c r="CNN163" s="2049"/>
      <c r="CNO163" s="2049"/>
      <c r="CNP163" s="2049"/>
      <c r="CNQ163" s="2049"/>
      <c r="CNR163" s="2049"/>
      <c r="CNS163" s="2049"/>
      <c r="CNT163" s="2049"/>
      <c r="CNU163" s="2049"/>
      <c r="CNV163" s="2049"/>
      <c r="CNW163" s="2049"/>
      <c r="CNX163" s="2049"/>
      <c r="CNY163" s="2049"/>
      <c r="CNZ163" s="2049"/>
      <c r="COA163" s="2049"/>
      <c r="COB163" s="2049"/>
      <c r="COC163" s="2049"/>
      <c r="COD163" s="2049"/>
      <c r="COE163" s="2049"/>
      <c r="COF163" s="2049"/>
      <c r="COG163" s="2049"/>
      <c r="COH163" s="2049"/>
      <c r="COI163" s="2049"/>
      <c r="COJ163" s="2049"/>
      <c r="COK163" s="2049"/>
      <c r="COL163" s="2049"/>
      <c r="COM163" s="2049"/>
      <c r="CON163" s="2049"/>
      <c r="COO163" s="2049"/>
      <c r="COP163" s="2049"/>
      <c r="COQ163" s="2049"/>
      <c r="COR163" s="2049"/>
      <c r="COS163" s="2049"/>
      <c r="COT163" s="2049"/>
      <c r="COU163" s="2049"/>
      <c r="COV163" s="2049"/>
      <c r="COW163" s="2049"/>
      <c r="COX163" s="2049"/>
      <c r="COY163" s="2049"/>
      <c r="COZ163" s="2049"/>
      <c r="CPA163" s="2049"/>
      <c r="CPB163" s="2049"/>
      <c r="CPC163" s="2049"/>
      <c r="CPD163" s="2049"/>
      <c r="CPE163" s="2049"/>
      <c r="CPF163" s="2049"/>
      <c r="CPG163" s="2049"/>
      <c r="CPH163" s="2049"/>
      <c r="CPI163" s="2049"/>
      <c r="CPJ163" s="2049"/>
      <c r="CPK163" s="2049"/>
      <c r="CPL163" s="2049"/>
      <c r="CPM163" s="2049"/>
      <c r="CPN163" s="2049"/>
      <c r="CPO163" s="2049"/>
      <c r="CPP163" s="2049"/>
      <c r="CPQ163" s="2049"/>
      <c r="CPR163" s="2049"/>
      <c r="CPS163" s="2049"/>
      <c r="CPT163" s="2049"/>
      <c r="CPU163" s="2049"/>
      <c r="CPV163" s="2049"/>
      <c r="CPW163" s="2049"/>
      <c r="CPX163" s="2049"/>
      <c r="CPY163" s="2049"/>
      <c r="CPZ163" s="2049"/>
      <c r="CQA163" s="2049"/>
      <c r="CQB163" s="2049"/>
      <c r="CQC163" s="2049"/>
      <c r="CQD163" s="2049"/>
      <c r="CQE163" s="2049"/>
      <c r="CQF163" s="2049"/>
      <c r="CQG163" s="2049"/>
      <c r="CQH163" s="2049"/>
      <c r="CQI163" s="2049"/>
      <c r="CQJ163" s="2049"/>
      <c r="CQK163" s="2049"/>
      <c r="CQL163" s="2049"/>
      <c r="CQM163" s="2049"/>
      <c r="CQN163" s="2049"/>
      <c r="CQO163" s="2049"/>
      <c r="CQP163" s="2049"/>
      <c r="CQQ163" s="2049"/>
      <c r="CQR163" s="2049"/>
      <c r="CQS163" s="2049"/>
      <c r="CQT163" s="2049"/>
      <c r="CQU163" s="2049"/>
      <c r="CQV163" s="2049"/>
      <c r="CQW163" s="2049"/>
      <c r="CQX163" s="2049"/>
      <c r="CQY163" s="2049"/>
      <c r="CQZ163" s="2049"/>
      <c r="CRA163" s="2049"/>
      <c r="CRB163" s="2049"/>
      <c r="CRC163" s="2049"/>
      <c r="CRD163" s="2049"/>
      <c r="CRE163" s="2049"/>
      <c r="CRF163" s="2049"/>
      <c r="CRG163" s="2049"/>
      <c r="CRH163" s="2049"/>
      <c r="CRI163" s="2049"/>
      <c r="CRJ163" s="2049"/>
      <c r="CRK163" s="2049"/>
      <c r="CRL163" s="2049"/>
      <c r="CRM163" s="2049"/>
      <c r="CRN163" s="2049"/>
      <c r="CRO163" s="2049"/>
      <c r="CRP163" s="2049"/>
      <c r="CRQ163" s="2049"/>
      <c r="CRR163" s="2049"/>
      <c r="CRS163" s="2049"/>
      <c r="CRT163" s="2049"/>
      <c r="CRU163" s="2049"/>
      <c r="CRV163" s="2049"/>
      <c r="CRW163" s="2049"/>
      <c r="CRX163" s="2049"/>
      <c r="CRY163" s="2049"/>
      <c r="CRZ163" s="2049"/>
      <c r="CSA163" s="2049"/>
      <c r="CSB163" s="2049"/>
      <c r="CSC163" s="2049"/>
      <c r="CSD163" s="2049"/>
      <c r="CSE163" s="2049"/>
      <c r="CSF163" s="2049"/>
      <c r="CSG163" s="2049"/>
      <c r="CSH163" s="2049"/>
      <c r="CSI163" s="2049"/>
      <c r="CSJ163" s="2049"/>
      <c r="CSK163" s="2049"/>
      <c r="CSL163" s="2049"/>
      <c r="CSM163" s="2049"/>
      <c r="CSN163" s="2049"/>
      <c r="CSO163" s="2049"/>
      <c r="CSP163" s="2049"/>
      <c r="CSQ163" s="2049"/>
      <c r="CSR163" s="2049"/>
      <c r="CSS163" s="2049"/>
      <c r="CST163" s="2049"/>
      <c r="CSU163" s="2049"/>
      <c r="CSV163" s="2049"/>
      <c r="CSW163" s="2049"/>
      <c r="CSX163" s="2049"/>
      <c r="CSY163" s="2049"/>
      <c r="CSZ163" s="2049"/>
      <c r="CTA163" s="2049"/>
      <c r="CTB163" s="2049"/>
      <c r="CTC163" s="2049"/>
      <c r="CTD163" s="2049"/>
      <c r="CTE163" s="2049"/>
      <c r="CTF163" s="2049"/>
      <c r="CTG163" s="2049"/>
      <c r="CTH163" s="2049"/>
      <c r="CTI163" s="2049"/>
      <c r="CTJ163" s="2049"/>
      <c r="CTK163" s="2049"/>
      <c r="CTL163" s="2049"/>
      <c r="CTM163" s="2049"/>
      <c r="CTN163" s="2049"/>
      <c r="CTO163" s="2049"/>
      <c r="CTP163" s="2049"/>
      <c r="CTQ163" s="2049"/>
      <c r="CTR163" s="2049"/>
      <c r="CTS163" s="2049"/>
      <c r="CTT163" s="2049"/>
      <c r="CTU163" s="2049"/>
      <c r="CTV163" s="2049"/>
      <c r="CTW163" s="2049"/>
      <c r="CTX163" s="2049"/>
      <c r="CTY163" s="2049"/>
      <c r="CTZ163" s="2049"/>
      <c r="CUA163" s="2049"/>
      <c r="CUB163" s="2049"/>
      <c r="CUC163" s="2049"/>
      <c r="CUD163" s="2049"/>
      <c r="CUE163" s="2049"/>
      <c r="CUF163" s="2049"/>
      <c r="CUG163" s="2049"/>
      <c r="CUH163" s="2049"/>
      <c r="CUI163" s="2049"/>
      <c r="CUJ163" s="2049"/>
      <c r="CUK163" s="2049"/>
      <c r="CUL163" s="2049"/>
      <c r="CUM163" s="2049"/>
      <c r="CUN163" s="2049"/>
      <c r="CUO163" s="2049"/>
      <c r="CUP163" s="2049"/>
      <c r="CUQ163" s="2049"/>
      <c r="CUR163" s="2049"/>
      <c r="CUS163" s="2049"/>
      <c r="CUT163" s="2049"/>
      <c r="CUU163" s="2049"/>
      <c r="CUV163" s="2049"/>
      <c r="CUW163" s="2049"/>
      <c r="CUX163" s="2049"/>
      <c r="CUY163" s="2049"/>
      <c r="CUZ163" s="2049"/>
      <c r="CVA163" s="2049"/>
      <c r="CVB163" s="2049"/>
      <c r="CVC163" s="2049"/>
      <c r="CVD163" s="2049"/>
      <c r="CVE163" s="2049"/>
      <c r="CVF163" s="2049"/>
      <c r="CVG163" s="2049"/>
      <c r="CVH163" s="2049"/>
      <c r="CVI163" s="2049"/>
      <c r="CVJ163" s="2049"/>
      <c r="CVK163" s="2049"/>
      <c r="CVL163" s="2049"/>
      <c r="CVM163" s="2049"/>
      <c r="CVN163" s="2049"/>
      <c r="CVO163" s="2049"/>
      <c r="CVP163" s="2049"/>
      <c r="CVQ163" s="2049"/>
      <c r="CVR163" s="2049"/>
      <c r="CVS163" s="2049"/>
      <c r="CVT163" s="2049"/>
      <c r="CVU163" s="2049"/>
      <c r="CVV163" s="2049"/>
      <c r="CVW163" s="2049"/>
      <c r="CVX163" s="2049"/>
      <c r="CVY163" s="2049"/>
      <c r="CVZ163" s="2049"/>
      <c r="CWA163" s="2049"/>
      <c r="CWB163" s="2049"/>
      <c r="CWC163" s="2049"/>
      <c r="CWD163" s="2049"/>
      <c r="CWE163" s="2049"/>
      <c r="CWF163" s="2049"/>
      <c r="CWG163" s="2049"/>
      <c r="CWH163" s="2049"/>
      <c r="CWI163" s="2049"/>
      <c r="CWJ163" s="2049"/>
      <c r="CWK163" s="2049"/>
      <c r="CWL163" s="2049"/>
      <c r="CWM163" s="2049"/>
      <c r="CWN163" s="2049"/>
      <c r="CWO163" s="2049"/>
      <c r="CWP163" s="2049"/>
      <c r="CWQ163" s="2049"/>
      <c r="CWR163" s="2049"/>
      <c r="CWS163" s="2049"/>
      <c r="CWT163" s="2049"/>
      <c r="CWU163" s="2049"/>
      <c r="CWV163" s="2049"/>
      <c r="CWW163" s="2049"/>
      <c r="CWX163" s="2049"/>
      <c r="CWY163" s="2049"/>
      <c r="CWZ163" s="2049"/>
      <c r="CXA163" s="2049"/>
      <c r="CXB163" s="2049"/>
      <c r="CXC163" s="2049"/>
      <c r="CXD163" s="2049"/>
      <c r="CXE163" s="2049"/>
      <c r="CXF163" s="2049"/>
      <c r="CXG163" s="2049"/>
      <c r="CXH163" s="2049"/>
      <c r="CXI163" s="2049"/>
      <c r="CXJ163" s="2049"/>
      <c r="CXK163" s="2049"/>
      <c r="CXL163" s="2049"/>
      <c r="CXM163" s="2049"/>
      <c r="CXN163" s="2049"/>
      <c r="CXO163" s="2049"/>
      <c r="CXP163" s="2049"/>
      <c r="CXQ163" s="2049"/>
      <c r="CXR163" s="2049"/>
      <c r="CXS163" s="2049"/>
      <c r="CXT163" s="2049"/>
      <c r="CXU163" s="2049"/>
      <c r="CXV163" s="2049"/>
      <c r="CXW163" s="2049"/>
      <c r="CXX163" s="2049"/>
      <c r="CXY163" s="2049"/>
      <c r="CXZ163" s="2049"/>
      <c r="CYA163" s="2049"/>
      <c r="CYB163" s="2049"/>
      <c r="CYC163" s="2049"/>
      <c r="CYD163" s="2049"/>
      <c r="CYE163" s="2049"/>
      <c r="CYF163" s="2049"/>
      <c r="CYG163" s="2049"/>
      <c r="CYH163" s="2049"/>
      <c r="CYI163" s="2049"/>
      <c r="CYJ163" s="2049"/>
      <c r="CYK163" s="2049"/>
      <c r="CYL163" s="2049"/>
      <c r="CYM163" s="2049"/>
      <c r="CYN163" s="2049"/>
      <c r="CYO163" s="2049"/>
      <c r="CYP163" s="2049"/>
      <c r="CYQ163" s="2049"/>
      <c r="CYR163" s="2049"/>
      <c r="CYS163" s="2049"/>
      <c r="CYT163" s="2049"/>
      <c r="CYU163" s="2049"/>
      <c r="CYV163" s="2049"/>
      <c r="CYW163" s="2049"/>
      <c r="CYX163" s="2049"/>
      <c r="CYY163" s="2049"/>
      <c r="CYZ163" s="2049"/>
      <c r="CZA163" s="2049"/>
      <c r="CZB163" s="2049"/>
      <c r="CZC163" s="2049"/>
      <c r="CZD163" s="2049"/>
      <c r="CZE163" s="2049"/>
      <c r="CZF163" s="2049"/>
      <c r="CZG163" s="2049"/>
      <c r="CZH163" s="2049"/>
      <c r="CZI163" s="2049"/>
      <c r="CZJ163" s="2049"/>
      <c r="CZK163" s="2049"/>
      <c r="CZL163" s="2049"/>
      <c r="CZM163" s="2049"/>
      <c r="CZN163" s="2049"/>
      <c r="CZO163" s="2049"/>
      <c r="CZP163" s="2049"/>
      <c r="CZQ163" s="2049"/>
      <c r="CZR163" s="2049"/>
      <c r="CZS163" s="2049"/>
      <c r="CZT163" s="2049"/>
      <c r="CZU163" s="2049"/>
      <c r="CZV163" s="2049"/>
      <c r="CZW163" s="2049"/>
      <c r="CZX163" s="2049"/>
      <c r="CZY163" s="2049"/>
      <c r="CZZ163" s="2049"/>
      <c r="DAA163" s="2049"/>
      <c r="DAB163" s="2049"/>
      <c r="DAC163" s="2049"/>
      <c r="DAD163" s="2049"/>
      <c r="DAE163" s="2049"/>
      <c r="DAF163" s="2049"/>
      <c r="DAG163" s="2049"/>
      <c r="DAH163" s="2049"/>
      <c r="DAI163" s="2049"/>
      <c r="DAJ163" s="2049"/>
      <c r="DAK163" s="2049"/>
      <c r="DAL163" s="2049"/>
      <c r="DAM163" s="2049"/>
      <c r="DAN163" s="2049"/>
      <c r="DAO163" s="2049"/>
      <c r="DAP163" s="2049"/>
      <c r="DAQ163" s="2049"/>
      <c r="DAR163" s="2049"/>
      <c r="DAS163" s="2049"/>
      <c r="DAT163" s="2049"/>
      <c r="DAU163" s="2049"/>
      <c r="DAV163" s="2049"/>
      <c r="DAW163" s="2049"/>
      <c r="DAX163" s="2049"/>
      <c r="DAY163" s="2049"/>
      <c r="DAZ163" s="2049"/>
      <c r="DBA163" s="2049"/>
      <c r="DBB163" s="2049"/>
      <c r="DBC163" s="2049"/>
      <c r="DBD163" s="2049"/>
      <c r="DBE163" s="2049"/>
      <c r="DBF163" s="2049"/>
      <c r="DBG163" s="2049"/>
      <c r="DBH163" s="2049"/>
      <c r="DBI163" s="2049"/>
      <c r="DBJ163" s="2049"/>
      <c r="DBK163" s="2049"/>
      <c r="DBL163" s="2049"/>
      <c r="DBM163" s="2049"/>
      <c r="DBN163" s="2049"/>
      <c r="DBO163" s="2049"/>
      <c r="DBP163" s="2049"/>
      <c r="DBQ163" s="2049"/>
      <c r="DBR163" s="2049"/>
      <c r="DBS163" s="2049"/>
      <c r="DBT163" s="2049"/>
      <c r="DBU163" s="2049"/>
      <c r="DBV163" s="2049"/>
      <c r="DBW163" s="2049"/>
      <c r="DBX163" s="2049"/>
      <c r="DBY163" s="2049"/>
      <c r="DBZ163" s="2049"/>
      <c r="DCA163" s="2049"/>
      <c r="DCB163" s="2049"/>
      <c r="DCC163" s="2049"/>
      <c r="DCD163" s="2049"/>
      <c r="DCE163" s="2049"/>
      <c r="DCF163" s="2049"/>
      <c r="DCG163" s="2049"/>
      <c r="DCH163" s="2049"/>
      <c r="DCI163" s="2049"/>
      <c r="DCJ163" s="2049"/>
      <c r="DCK163" s="2049"/>
      <c r="DCL163" s="2049"/>
      <c r="DCM163" s="2049"/>
      <c r="DCN163" s="2049"/>
      <c r="DCO163" s="2049"/>
      <c r="DCP163" s="2049"/>
      <c r="DCQ163" s="2049"/>
      <c r="DCR163" s="2049"/>
      <c r="DCS163" s="2049"/>
      <c r="DCT163" s="2049"/>
      <c r="DCU163" s="2049"/>
      <c r="DCV163" s="2049"/>
      <c r="DCW163" s="2049"/>
      <c r="DCX163" s="2049"/>
      <c r="DCY163" s="2049"/>
      <c r="DCZ163" s="2049"/>
      <c r="DDA163" s="2049"/>
      <c r="DDB163" s="2049"/>
      <c r="DDC163" s="2049"/>
      <c r="DDD163" s="2049"/>
      <c r="DDE163" s="2049"/>
      <c r="DDF163" s="2049"/>
      <c r="DDG163" s="2049"/>
      <c r="DDH163" s="2049"/>
      <c r="DDI163" s="2049"/>
      <c r="DDJ163" s="2049"/>
      <c r="DDK163" s="2049"/>
      <c r="DDL163" s="2049"/>
      <c r="DDM163" s="2049"/>
      <c r="DDN163" s="2049"/>
      <c r="DDO163" s="2049"/>
      <c r="DDP163" s="2049"/>
      <c r="DDQ163" s="2049"/>
      <c r="DDR163" s="2049"/>
      <c r="DDS163" s="2049"/>
      <c r="DDT163" s="2049"/>
      <c r="DDU163" s="2049"/>
      <c r="DDV163" s="2049"/>
      <c r="DDW163" s="2049"/>
      <c r="DDX163" s="2049"/>
      <c r="DDY163" s="2049"/>
      <c r="DDZ163" s="2049"/>
      <c r="DEA163" s="2049"/>
      <c r="DEB163" s="2049"/>
      <c r="DEC163" s="2049"/>
      <c r="DED163" s="2049"/>
      <c r="DEE163" s="2049"/>
      <c r="DEF163" s="2049"/>
      <c r="DEG163" s="2049"/>
      <c r="DEH163" s="2049"/>
      <c r="DEI163" s="2049"/>
      <c r="DEJ163" s="2049"/>
      <c r="DEK163" s="2049"/>
      <c r="DEL163" s="2049"/>
      <c r="DEM163" s="2049"/>
      <c r="DEN163" s="2049"/>
      <c r="DEO163" s="2049"/>
      <c r="DEP163" s="2049"/>
      <c r="DEQ163" s="2049"/>
      <c r="DER163" s="2049"/>
      <c r="DES163" s="2049"/>
      <c r="DET163" s="2049"/>
      <c r="DEU163" s="2049"/>
      <c r="DEV163" s="2049"/>
      <c r="DEW163" s="2049"/>
      <c r="DEX163" s="2049"/>
      <c r="DEY163" s="2049"/>
      <c r="DEZ163" s="2049"/>
      <c r="DFA163" s="2049"/>
      <c r="DFB163" s="2049"/>
      <c r="DFC163" s="2049"/>
      <c r="DFD163" s="2049"/>
      <c r="DFE163" s="2049"/>
      <c r="DFF163" s="2049"/>
      <c r="DFG163" s="2049"/>
      <c r="DFH163" s="2049"/>
      <c r="DFI163" s="2049"/>
      <c r="DFJ163" s="2049"/>
      <c r="DFK163" s="2049"/>
      <c r="DFL163" s="2049"/>
      <c r="DFM163" s="2049"/>
      <c r="DFN163" s="2049"/>
      <c r="DFO163" s="2049"/>
      <c r="DFP163" s="2049"/>
      <c r="DFQ163" s="2049"/>
      <c r="DFR163" s="2049"/>
      <c r="DFS163" s="2049"/>
      <c r="DFT163" s="2049"/>
      <c r="DFU163" s="2049"/>
      <c r="DFV163" s="2049"/>
      <c r="DFW163" s="2049"/>
      <c r="DFX163" s="2049"/>
      <c r="DFY163" s="2049"/>
      <c r="DFZ163" s="2049"/>
      <c r="DGA163" s="2049"/>
      <c r="DGB163" s="2049"/>
      <c r="DGC163" s="2049"/>
      <c r="DGD163" s="2049"/>
      <c r="DGE163" s="2049"/>
      <c r="DGF163" s="2049"/>
      <c r="DGG163" s="2049"/>
      <c r="DGH163" s="2049"/>
      <c r="DGI163" s="2049"/>
      <c r="DGJ163" s="2049"/>
      <c r="DGK163" s="2049"/>
      <c r="DGL163" s="2049"/>
      <c r="DGM163" s="2049"/>
      <c r="DGN163" s="2049"/>
      <c r="DGO163" s="2049"/>
      <c r="DGP163" s="2049"/>
      <c r="DGQ163" s="2049"/>
      <c r="DGR163" s="2049"/>
      <c r="DGS163" s="2049"/>
      <c r="DGT163" s="2049"/>
      <c r="DGU163" s="2049"/>
      <c r="DGV163" s="2049"/>
      <c r="DGW163" s="2049"/>
      <c r="DGX163" s="2049"/>
      <c r="DGY163" s="2049"/>
      <c r="DGZ163" s="2049"/>
      <c r="DHA163" s="2049"/>
      <c r="DHB163" s="2049"/>
      <c r="DHC163" s="2049"/>
      <c r="DHD163" s="2049"/>
      <c r="DHE163" s="2049"/>
      <c r="DHF163" s="2049"/>
      <c r="DHG163" s="2049"/>
      <c r="DHH163" s="2049"/>
      <c r="DHI163" s="2049"/>
      <c r="DHJ163" s="2049"/>
      <c r="DHK163" s="2049"/>
      <c r="DHL163" s="2049"/>
      <c r="DHM163" s="2049"/>
      <c r="DHN163" s="2049"/>
      <c r="DHO163" s="2049"/>
      <c r="DHP163" s="2049"/>
      <c r="DHQ163" s="2049"/>
      <c r="DHR163" s="2049"/>
      <c r="DHS163" s="2049"/>
      <c r="DHT163" s="2049"/>
      <c r="DHU163" s="2049"/>
      <c r="DHV163" s="2049"/>
      <c r="DHW163" s="2049"/>
      <c r="DHX163" s="2049"/>
      <c r="DHY163" s="2049"/>
      <c r="DHZ163" s="2049"/>
      <c r="DIA163" s="2049"/>
      <c r="DIB163" s="2049"/>
      <c r="DIC163" s="2049"/>
      <c r="DID163" s="2049"/>
      <c r="DIE163" s="2049"/>
      <c r="DIF163" s="2049"/>
      <c r="DIG163" s="2049"/>
      <c r="DIH163" s="2049"/>
      <c r="DII163" s="2049"/>
      <c r="DIJ163" s="2049"/>
      <c r="DIK163" s="2049"/>
      <c r="DIL163" s="2049"/>
      <c r="DIM163" s="2049"/>
      <c r="DIN163" s="2049"/>
      <c r="DIO163" s="2049"/>
      <c r="DIP163" s="2049"/>
      <c r="DIQ163" s="2049"/>
      <c r="DIR163" s="2049"/>
      <c r="DIS163" s="2049"/>
      <c r="DIT163" s="2049"/>
      <c r="DIU163" s="2049"/>
      <c r="DIV163" s="2049"/>
      <c r="DIW163" s="2049"/>
      <c r="DIX163" s="2049"/>
      <c r="DIY163" s="2049"/>
      <c r="DIZ163" s="2049"/>
      <c r="DJA163" s="2049"/>
      <c r="DJB163" s="2049"/>
      <c r="DJC163" s="2049"/>
      <c r="DJD163" s="2049"/>
      <c r="DJE163" s="2049"/>
      <c r="DJF163" s="2049"/>
      <c r="DJG163" s="2049"/>
      <c r="DJH163" s="2049"/>
      <c r="DJI163" s="2049"/>
      <c r="DJJ163" s="2049"/>
      <c r="DJK163" s="2049"/>
      <c r="DJL163" s="2049"/>
      <c r="DJM163" s="2049"/>
      <c r="DJN163" s="2049"/>
      <c r="DJO163" s="2049"/>
      <c r="DJP163" s="2049"/>
      <c r="DJQ163" s="2049"/>
      <c r="DJR163" s="2049"/>
      <c r="DJS163" s="2049"/>
      <c r="DJT163" s="2049"/>
      <c r="DJU163" s="2049"/>
      <c r="DJV163" s="2049"/>
      <c r="DJW163" s="2049"/>
      <c r="DJX163" s="2049"/>
      <c r="DJY163" s="2049"/>
      <c r="DJZ163" s="2049"/>
      <c r="DKA163" s="2049"/>
      <c r="DKB163" s="2049"/>
      <c r="DKC163" s="2049"/>
      <c r="DKD163" s="2049"/>
      <c r="DKE163" s="2049"/>
      <c r="DKF163" s="2049"/>
      <c r="DKG163" s="2049"/>
      <c r="DKH163" s="2049"/>
      <c r="DKI163" s="2049"/>
      <c r="DKJ163" s="2049"/>
      <c r="DKK163" s="2049"/>
      <c r="DKL163" s="2049"/>
      <c r="DKM163" s="2049"/>
      <c r="DKN163" s="2049"/>
      <c r="DKO163" s="2049"/>
      <c r="DKP163" s="2049"/>
      <c r="DKQ163" s="2049"/>
      <c r="DKR163" s="2049"/>
      <c r="DKS163" s="2049"/>
      <c r="DKT163" s="2049"/>
      <c r="DKU163" s="2049"/>
      <c r="DKV163" s="2049"/>
      <c r="DKW163" s="2049"/>
      <c r="DKX163" s="2049"/>
      <c r="DKY163" s="2049"/>
      <c r="DKZ163" s="2049"/>
      <c r="DLA163" s="2049"/>
      <c r="DLB163" s="2049"/>
      <c r="DLC163" s="2049"/>
      <c r="DLD163" s="2049"/>
      <c r="DLE163" s="2049"/>
      <c r="DLF163" s="2049"/>
      <c r="DLG163" s="2049"/>
      <c r="DLH163" s="2049"/>
      <c r="DLI163" s="2049"/>
      <c r="DLJ163" s="2049"/>
      <c r="DLK163" s="2049"/>
      <c r="DLL163" s="2049"/>
      <c r="DLM163" s="2049"/>
      <c r="DLN163" s="2049"/>
      <c r="DLO163" s="2049"/>
      <c r="DLP163" s="2049"/>
      <c r="DLQ163" s="2049"/>
      <c r="DLR163" s="2049"/>
      <c r="DLS163" s="2049"/>
      <c r="DLT163" s="2049"/>
      <c r="DLU163" s="2049"/>
      <c r="DLV163" s="2049"/>
      <c r="DLW163" s="2049"/>
      <c r="DLX163" s="2049"/>
      <c r="DLY163" s="2049"/>
      <c r="DLZ163" s="2049"/>
      <c r="DMA163" s="2049"/>
      <c r="DMB163" s="2049"/>
      <c r="DMC163" s="2049"/>
      <c r="DMD163" s="2049"/>
      <c r="DME163" s="2049"/>
      <c r="DMF163" s="2049"/>
      <c r="DMG163" s="2049"/>
      <c r="DMH163" s="2049"/>
      <c r="DMI163" s="2049"/>
      <c r="DMJ163" s="2049"/>
      <c r="DMK163" s="2049"/>
      <c r="DML163" s="2049"/>
      <c r="DMM163" s="2049"/>
      <c r="DMN163" s="2049"/>
      <c r="DMO163" s="2049"/>
      <c r="DMP163" s="2049"/>
      <c r="DMQ163" s="2049"/>
      <c r="DMR163" s="2049"/>
      <c r="DMS163" s="2049"/>
      <c r="DMT163" s="2049"/>
      <c r="DMU163" s="2049"/>
      <c r="DMV163" s="2049"/>
      <c r="DMW163" s="2049"/>
      <c r="DMX163" s="2049"/>
      <c r="DMY163" s="2049"/>
      <c r="DMZ163" s="2049"/>
      <c r="DNA163" s="2049"/>
      <c r="DNB163" s="2049"/>
      <c r="DNC163" s="2049"/>
      <c r="DND163" s="2049"/>
      <c r="DNE163" s="2049"/>
      <c r="DNF163" s="2049"/>
      <c r="DNG163" s="2049"/>
      <c r="DNH163" s="2049"/>
      <c r="DNI163" s="2049"/>
      <c r="DNJ163" s="2049"/>
      <c r="DNK163" s="2049"/>
      <c r="DNL163" s="2049"/>
      <c r="DNM163" s="2049"/>
      <c r="DNN163" s="2049"/>
      <c r="DNO163" s="2049"/>
      <c r="DNP163" s="2049"/>
      <c r="DNQ163" s="2049"/>
      <c r="DNR163" s="2049"/>
      <c r="DNS163" s="2049"/>
      <c r="DNT163" s="2049"/>
      <c r="DNU163" s="2049"/>
      <c r="DNV163" s="2049"/>
      <c r="DNW163" s="2049"/>
      <c r="DNX163" s="2049"/>
      <c r="DNY163" s="2049"/>
      <c r="DNZ163" s="2049"/>
      <c r="DOA163" s="2049"/>
      <c r="DOB163" s="2049"/>
      <c r="DOC163" s="2049"/>
      <c r="DOD163" s="2049"/>
      <c r="DOE163" s="2049"/>
      <c r="DOF163" s="2049"/>
      <c r="DOG163" s="2049"/>
      <c r="DOH163" s="2049"/>
      <c r="DOI163" s="2049"/>
      <c r="DOJ163" s="2049"/>
      <c r="DOK163" s="2049"/>
      <c r="DOL163" s="2049"/>
      <c r="DOM163" s="2049"/>
      <c r="DON163" s="2049"/>
      <c r="DOO163" s="2049"/>
      <c r="DOP163" s="2049"/>
      <c r="DOQ163" s="2049"/>
      <c r="DOR163" s="2049"/>
      <c r="DOS163" s="2049"/>
      <c r="DOT163" s="2049"/>
      <c r="DOU163" s="2049"/>
      <c r="DOV163" s="2049"/>
      <c r="DOW163" s="2049"/>
      <c r="DOX163" s="2049"/>
      <c r="DOY163" s="2049"/>
      <c r="DOZ163" s="2049"/>
      <c r="DPA163" s="2049"/>
      <c r="DPB163" s="2049"/>
      <c r="DPC163" s="2049"/>
      <c r="DPD163" s="2049"/>
      <c r="DPE163" s="2049"/>
      <c r="DPF163" s="2049"/>
      <c r="DPG163" s="2049"/>
      <c r="DPH163" s="2049"/>
      <c r="DPI163" s="2049"/>
      <c r="DPJ163" s="2049"/>
      <c r="DPK163" s="2049"/>
      <c r="DPL163" s="2049"/>
      <c r="DPM163" s="2049"/>
      <c r="DPN163" s="2049"/>
      <c r="DPO163" s="2049"/>
      <c r="DPP163" s="2049"/>
      <c r="DPQ163" s="2049"/>
      <c r="DPR163" s="2049"/>
      <c r="DPS163" s="2049"/>
      <c r="DPT163" s="2049"/>
      <c r="DPU163" s="2049"/>
      <c r="DPV163" s="2049"/>
      <c r="DPW163" s="2049"/>
      <c r="DPX163" s="2049"/>
      <c r="DPY163" s="2049"/>
      <c r="DPZ163" s="2049"/>
      <c r="DQA163" s="2049"/>
      <c r="DQB163" s="2049"/>
      <c r="DQC163" s="2049"/>
      <c r="DQD163" s="2049"/>
      <c r="DQE163" s="2049"/>
      <c r="DQF163" s="2049"/>
      <c r="DQG163" s="2049"/>
      <c r="DQH163" s="2049"/>
      <c r="DQI163" s="2049"/>
      <c r="DQJ163" s="2049"/>
      <c r="DQK163" s="2049"/>
      <c r="DQL163" s="2049"/>
      <c r="DQM163" s="2049"/>
      <c r="DQN163" s="2049"/>
      <c r="DQO163" s="2049"/>
      <c r="DQP163" s="2049"/>
      <c r="DQQ163" s="2049"/>
      <c r="DQR163" s="2049"/>
      <c r="DQS163" s="2049"/>
      <c r="DQT163" s="2049"/>
      <c r="DQU163" s="2049"/>
      <c r="DQV163" s="2049"/>
      <c r="DQW163" s="2049"/>
      <c r="DQX163" s="2049"/>
      <c r="DQY163" s="2049"/>
      <c r="DQZ163" s="2049"/>
      <c r="DRA163" s="2049"/>
      <c r="DRB163" s="2049"/>
      <c r="DRC163" s="2049"/>
      <c r="DRD163" s="2049"/>
      <c r="DRE163" s="2049"/>
      <c r="DRF163" s="2049"/>
      <c r="DRG163" s="2049"/>
      <c r="DRH163" s="2049"/>
      <c r="DRI163" s="2049"/>
      <c r="DRJ163" s="2049"/>
      <c r="DRK163" s="2049"/>
      <c r="DRL163" s="2049"/>
      <c r="DRM163" s="2049"/>
      <c r="DRN163" s="2049"/>
      <c r="DRO163" s="2049"/>
      <c r="DRP163" s="2049"/>
      <c r="DRQ163" s="2049"/>
      <c r="DRR163" s="2049"/>
      <c r="DRS163" s="2049"/>
      <c r="DRT163" s="2049"/>
      <c r="DRU163" s="2049"/>
      <c r="DRV163" s="2049"/>
      <c r="DRW163" s="2049"/>
      <c r="DRX163" s="2049"/>
      <c r="DRY163" s="2049"/>
      <c r="DRZ163" s="2049"/>
      <c r="DSA163" s="2049"/>
      <c r="DSB163" s="2049"/>
      <c r="DSC163" s="2049"/>
      <c r="DSD163" s="2049"/>
      <c r="DSE163" s="2049"/>
      <c r="DSF163" s="2049"/>
      <c r="DSG163" s="2049"/>
      <c r="DSH163" s="2049"/>
      <c r="DSI163" s="2049"/>
      <c r="DSJ163" s="2049"/>
      <c r="DSK163" s="2049"/>
      <c r="DSL163" s="2049"/>
      <c r="DSM163" s="2049"/>
      <c r="DSN163" s="2049"/>
      <c r="DSO163" s="2049"/>
      <c r="DSP163" s="2049"/>
      <c r="DSQ163" s="2049"/>
      <c r="DSR163" s="2049"/>
      <c r="DSS163" s="2049"/>
      <c r="DST163" s="2049"/>
      <c r="DSU163" s="2049"/>
      <c r="DSV163" s="2049"/>
      <c r="DSW163" s="2049"/>
      <c r="DSX163" s="2049"/>
      <c r="DSY163" s="2049"/>
      <c r="DSZ163" s="2049"/>
      <c r="DTA163" s="2049"/>
      <c r="DTB163" s="2049"/>
      <c r="DTC163" s="2049"/>
      <c r="DTD163" s="2049"/>
      <c r="DTE163" s="2049"/>
      <c r="DTF163" s="2049"/>
      <c r="DTG163" s="2049"/>
      <c r="DTH163" s="2049"/>
      <c r="DTI163" s="2049"/>
      <c r="DTJ163" s="2049"/>
      <c r="DTK163" s="2049"/>
      <c r="DTL163" s="2049"/>
      <c r="DTM163" s="2049"/>
      <c r="DTN163" s="2049"/>
      <c r="DTO163" s="2049"/>
      <c r="DTP163" s="2049"/>
      <c r="DTQ163" s="2049"/>
      <c r="DTR163" s="2049"/>
      <c r="DTS163" s="2049"/>
      <c r="DTT163" s="2049"/>
      <c r="DTU163" s="2049"/>
      <c r="DTV163" s="2049"/>
      <c r="DTW163" s="2049"/>
      <c r="DTX163" s="2049"/>
      <c r="DTY163" s="2049"/>
      <c r="DTZ163" s="2049"/>
      <c r="DUA163" s="2049"/>
      <c r="DUB163" s="2049"/>
      <c r="DUC163" s="2049"/>
      <c r="DUD163" s="2049"/>
      <c r="DUE163" s="2049"/>
      <c r="DUF163" s="2049"/>
      <c r="DUG163" s="2049"/>
      <c r="DUH163" s="2049"/>
      <c r="DUI163" s="2049"/>
      <c r="DUJ163" s="2049"/>
      <c r="DUK163" s="2049"/>
      <c r="DUL163" s="2049"/>
      <c r="DUM163" s="2049"/>
      <c r="DUN163" s="2049"/>
      <c r="DUO163" s="2049"/>
      <c r="DUP163" s="2049"/>
      <c r="DUQ163" s="2049"/>
      <c r="DUR163" s="2049"/>
      <c r="DUS163" s="2049"/>
      <c r="DUT163" s="2049"/>
      <c r="DUU163" s="2049"/>
      <c r="DUV163" s="2049"/>
      <c r="DUW163" s="2049"/>
      <c r="DUX163" s="2049"/>
      <c r="DUY163" s="2049"/>
      <c r="DUZ163" s="2049"/>
      <c r="DVA163" s="2049"/>
      <c r="DVB163" s="2049"/>
      <c r="DVC163" s="2049"/>
      <c r="DVD163" s="2049"/>
      <c r="DVE163" s="2049"/>
      <c r="DVF163" s="2049"/>
      <c r="DVG163" s="2049"/>
      <c r="DVH163" s="2049"/>
      <c r="DVI163" s="2049"/>
      <c r="DVJ163" s="2049"/>
      <c r="DVK163" s="2049"/>
      <c r="DVL163" s="2049"/>
      <c r="DVM163" s="2049"/>
      <c r="DVN163" s="2049"/>
      <c r="DVO163" s="2049"/>
      <c r="DVP163" s="2049"/>
      <c r="DVQ163" s="2049"/>
      <c r="DVR163" s="2049"/>
      <c r="DVS163" s="2049"/>
      <c r="DVT163" s="2049"/>
      <c r="DVU163" s="2049"/>
      <c r="DVV163" s="2049"/>
      <c r="DVW163" s="2049"/>
      <c r="DVX163" s="2049"/>
      <c r="DVY163" s="2049"/>
      <c r="DVZ163" s="2049"/>
      <c r="DWA163" s="2049"/>
      <c r="DWB163" s="2049"/>
      <c r="DWC163" s="2049"/>
      <c r="DWD163" s="2049"/>
      <c r="DWE163" s="2049"/>
      <c r="DWF163" s="2049"/>
      <c r="DWG163" s="2049"/>
      <c r="DWH163" s="2049"/>
      <c r="DWI163" s="2049"/>
      <c r="DWJ163" s="2049"/>
      <c r="DWK163" s="2049"/>
      <c r="DWL163" s="2049"/>
      <c r="DWM163" s="2049"/>
      <c r="DWN163" s="2049"/>
      <c r="DWO163" s="2049"/>
      <c r="DWP163" s="2049"/>
      <c r="DWQ163" s="2049"/>
      <c r="DWR163" s="2049"/>
      <c r="DWS163" s="2049"/>
      <c r="DWT163" s="2049"/>
      <c r="DWU163" s="2049"/>
      <c r="DWV163" s="2049"/>
      <c r="DWW163" s="2049"/>
      <c r="DWX163" s="2049"/>
      <c r="DWY163" s="2049"/>
      <c r="DWZ163" s="2049"/>
      <c r="DXA163" s="2049"/>
      <c r="DXB163" s="2049"/>
      <c r="DXC163" s="2049"/>
      <c r="DXD163" s="2049"/>
      <c r="DXE163" s="2049"/>
      <c r="DXF163" s="2049"/>
      <c r="DXG163" s="2049"/>
      <c r="DXH163" s="2049"/>
      <c r="DXI163" s="2049"/>
      <c r="DXJ163" s="2049"/>
      <c r="DXK163" s="2049"/>
      <c r="DXL163" s="2049"/>
      <c r="DXM163" s="2049"/>
      <c r="DXN163" s="2049"/>
      <c r="DXO163" s="2049"/>
      <c r="DXP163" s="2049"/>
      <c r="DXQ163" s="2049"/>
      <c r="DXR163" s="2049"/>
      <c r="DXS163" s="2049"/>
      <c r="DXT163" s="2049"/>
      <c r="DXU163" s="2049"/>
      <c r="DXV163" s="2049"/>
      <c r="DXW163" s="2049"/>
      <c r="DXX163" s="2049"/>
      <c r="DXY163" s="2049"/>
      <c r="DXZ163" s="2049"/>
      <c r="DYA163" s="2049"/>
      <c r="DYB163" s="2049"/>
      <c r="DYC163" s="2049"/>
      <c r="DYD163" s="2049"/>
      <c r="DYE163" s="2049"/>
      <c r="DYF163" s="2049"/>
      <c r="DYG163" s="2049"/>
      <c r="DYH163" s="2049"/>
      <c r="DYI163" s="2049"/>
      <c r="DYJ163" s="2049"/>
      <c r="DYK163" s="2049"/>
      <c r="DYL163" s="2049"/>
      <c r="DYM163" s="2049"/>
      <c r="DYN163" s="2049"/>
      <c r="DYO163" s="2049"/>
      <c r="DYP163" s="2049"/>
      <c r="DYQ163" s="2049"/>
      <c r="DYR163" s="2049"/>
      <c r="DYS163" s="2049"/>
      <c r="DYT163" s="2049"/>
      <c r="DYU163" s="2049"/>
      <c r="DYV163" s="2049"/>
      <c r="DYW163" s="2049"/>
      <c r="DYX163" s="2049"/>
      <c r="DYY163" s="2049"/>
      <c r="DYZ163" s="2049"/>
      <c r="DZA163" s="2049"/>
      <c r="DZB163" s="2049"/>
      <c r="DZC163" s="2049"/>
      <c r="DZD163" s="2049"/>
      <c r="DZE163" s="2049"/>
      <c r="DZF163" s="2049"/>
      <c r="DZG163" s="2049"/>
      <c r="DZH163" s="2049"/>
      <c r="DZI163" s="2049"/>
      <c r="DZJ163" s="2049"/>
      <c r="DZK163" s="2049"/>
      <c r="DZL163" s="2049"/>
      <c r="DZM163" s="2049"/>
      <c r="DZN163" s="2049"/>
      <c r="DZO163" s="2049"/>
      <c r="DZP163" s="2049"/>
      <c r="DZQ163" s="2049"/>
      <c r="DZR163" s="2049"/>
      <c r="DZS163" s="2049"/>
      <c r="DZT163" s="2049"/>
      <c r="DZU163" s="2049"/>
      <c r="DZV163" s="2049"/>
      <c r="DZW163" s="2049"/>
      <c r="DZX163" s="2049"/>
      <c r="DZY163" s="2049"/>
      <c r="DZZ163" s="2049"/>
      <c r="EAA163" s="2049"/>
      <c r="EAB163" s="2049"/>
      <c r="EAC163" s="2049"/>
      <c r="EAD163" s="2049"/>
      <c r="EAE163" s="2049"/>
      <c r="EAF163" s="2049"/>
      <c r="EAG163" s="2049"/>
      <c r="EAH163" s="2049"/>
      <c r="EAI163" s="2049"/>
      <c r="EAJ163" s="2049"/>
      <c r="EAK163" s="2049"/>
      <c r="EAL163" s="2049"/>
      <c r="EAM163" s="2049"/>
      <c r="EAN163" s="2049"/>
      <c r="EAO163" s="2049"/>
      <c r="EAP163" s="2049"/>
      <c r="EAQ163" s="2049"/>
      <c r="EAR163" s="2049"/>
      <c r="EAS163" s="2049"/>
      <c r="EAT163" s="2049"/>
      <c r="EAU163" s="2049"/>
      <c r="EAV163" s="2049"/>
      <c r="EAW163" s="2049"/>
      <c r="EAX163" s="2049"/>
      <c r="EAY163" s="2049"/>
      <c r="EAZ163" s="2049"/>
      <c r="EBA163" s="2049"/>
      <c r="EBB163" s="2049"/>
      <c r="EBC163" s="2049"/>
      <c r="EBD163" s="2049"/>
      <c r="EBE163" s="2049"/>
      <c r="EBF163" s="2049"/>
      <c r="EBG163" s="2049"/>
      <c r="EBH163" s="2049"/>
      <c r="EBI163" s="2049"/>
      <c r="EBJ163" s="2049"/>
      <c r="EBK163" s="2049"/>
      <c r="EBL163" s="2049"/>
      <c r="EBM163" s="2049"/>
      <c r="EBN163" s="2049"/>
      <c r="EBO163" s="2049"/>
      <c r="EBP163" s="2049"/>
      <c r="EBQ163" s="2049"/>
      <c r="EBR163" s="2049"/>
      <c r="EBS163" s="2049"/>
      <c r="EBT163" s="2049"/>
      <c r="EBU163" s="2049"/>
      <c r="EBV163" s="2049"/>
      <c r="EBW163" s="2049"/>
      <c r="EBX163" s="2049"/>
      <c r="EBY163" s="2049"/>
      <c r="EBZ163" s="2049"/>
      <c r="ECA163" s="2049"/>
      <c r="ECB163" s="2049"/>
      <c r="ECC163" s="2049"/>
      <c r="ECD163" s="2049"/>
      <c r="ECE163" s="2049"/>
      <c r="ECF163" s="2049"/>
      <c r="ECG163" s="2049"/>
      <c r="ECH163" s="2049"/>
      <c r="ECI163" s="2049"/>
      <c r="ECJ163" s="2049"/>
      <c r="ECK163" s="2049"/>
      <c r="ECL163" s="2049"/>
      <c r="ECM163" s="2049"/>
      <c r="ECN163" s="2049"/>
      <c r="ECO163" s="2049"/>
      <c r="ECP163" s="2049"/>
      <c r="ECQ163" s="2049"/>
      <c r="ECR163" s="2049"/>
      <c r="ECS163" s="2049"/>
      <c r="ECT163" s="2049"/>
      <c r="ECU163" s="2049"/>
      <c r="ECV163" s="2049"/>
      <c r="ECW163" s="2049"/>
      <c r="ECX163" s="2049"/>
      <c r="ECY163" s="2049"/>
      <c r="ECZ163" s="2049"/>
      <c r="EDA163" s="2049"/>
      <c r="EDB163" s="2049"/>
      <c r="EDC163" s="2049"/>
      <c r="EDD163" s="2049"/>
      <c r="EDE163" s="2049"/>
      <c r="EDF163" s="2049"/>
      <c r="EDG163" s="2049"/>
      <c r="EDH163" s="2049"/>
      <c r="EDI163" s="2049"/>
      <c r="EDJ163" s="2049"/>
      <c r="EDK163" s="2049"/>
      <c r="EDL163" s="2049"/>
      <c r="EDM163" s="2049"/>
      <c r="EDN163" s="2049"/>
      <c r="EDO163" s="2049"/>
      <c r="EDP163" s="2049"/>
      <c r="EDQ163" s="2049"/>
      <c r="EDR163" s="2049"/>
      <c r="EDS163" s="2049"/>
      <c r="EDT163" s="2049"/>
      <c r="EDU163" s="2049"/>
      <c r="EDV163" s="2049"/>
      <c r="EDW163" s="2049"/>
      <c r="EDX163" s="2049"/>
      <c r="EDY163" s="2049"/>
      <c r="EDZ163" s="2049"/>
      <c r="EEA163" s="2049"/>
      <c r="EEB163" s="2049"/>
      <c r="EEC163" s="2049"/>
      <c r="EED163" s="2049"/>
      <c r="EEE163" s="2049"/>
      <c r="EEF163" s="2049"/>
      <c r="EEG163" s="2049"/>
      <c r="EEH163" s="2049"/>
      <c r="EEI163" s="2049"/>
      <c r="EEJ163" s="2049"/>
      <c r="EEK163" s="2049"/>
      <c r="EEL163" s="2049"/>
      <c r="EEM163" s="2049"/>
      <c r="EEN163" s="2049"/>
      <c r="EEO163" s="2049"/>
      <c r="EEP163" s="2049"/>
      <c r="EEQ163" s="2049"/>
      <c r="EER163" s="2049"/>
      <c r="EES163" s="2049"/>
      <c r="EET163" s="2049"/>
      <c r="EEU163" s="2049"/>
      <c r="EEV163" s="2049"/>
      <c r="EEW163" s="2049"/>
      <c r="EEX163" s="2049"/>
      <c r="EEY163" s="2049"/>
      <c r="EEZ163" s="2049"/>
      <c r="EFA163" s="2049"/>
      <c r="EFB163" s="2049"/>
      <c r="EFC163" s="2049"/>
      <c r="EFD163" s="2049"/>
      <c r="EFE163" s="2049"/>
      <c r="EFF163" s="2049"/>
      <c r="EFG163" s="2049"/>
      <c r="EFH163" s="2049"/>
      <c r="EFI163" s="2049"/>
      <c r="EFJ163" s="2049"/>
      <c r="EFK163" s="2049"/>
      <c r="EFL163" s="2049"/>
      <c r="EFM163" s="2049"/>
      <c r="EFN163" s="2049"/>
      <c r="EFO163" s="2049"/>
      <c r="EFP163" s="2049"/>
      <c r="EFQ163" s="2049"/>
      <c r="EFR163" s="2049"/>
      <c r="EFS163" s="2049"/>
      <c r="EFT163" s="2049"/>
      <c r="EFU163" s="2049"/>
      <c r="EFV163" s="2049"/>
      <c r="EFW163" s="2049"/>
      <c r="EFX163" s="2049"/>
      <c r="EFY163" s="2049"/>
      <c r="EFZ163" s="2049"/>
      <c r="EGA163" s="2049"/>
      <c r="EGB163" s="2049"/>
      <c r="EGC163" s="2049"/>
      <c r="EGD163" s="2049"/>
      <c r="EGE163" s="2049"/>
      <c r="EGF163" s="2049"/>
      <c r="EGG163" s="2049"/>
      <c r="EGH163" s="2049"/>
      <c r="EGI163" s="2049"/>
      <c r="EGJ163" s="2049"/>
      <c r="EGK163" s="2049"/>
      <c r="EGL163" s="2049"/>
      <c r="EGM163" s="2049"/>
      <c r="EGN163" s="2049"/>
      <c r="EGO163" s="2049"/>
      <c r="EGP163" s="2049"/>
      <c r="EGQ163" s="2049"/>
      <c r="EGR163" s="2049"/>
      <c r="EGS163" s="2049"/>
      <c r="EGT163" s="2049"/>
      <c r="EGU163" s="2049"/>
      <c r="EGV163" s="2049"/>
      <c r="EGW163" s="2049"/>
      <c r="EGX163" s="2049"/>
      <c r="EGY163" s="2049"/>
      <c r="EGZ163" s="2049"/>
      <c r="EHA163" s="2049"/>
      <c r="EHB163" s="2049"/>
      <c r="EHC163" s="2049"/>
      <c r="EHD163" s="2049"/>
      <c r="EHE163" s="2049"/>
      <c r="EHF163" s="2049"/>
      <c r="EHG163" s="2049"/>
      <c r="EHH163" s="2049"/>
      <c r="EHI163" s="2049"/>
      <c r="EHJ163" s="2049"/>
      <c r="EHK163" s="2049"/>
      <c r="EHL163" s="2049"/>
      <c r="EHM163" s="2049"/>
      <c r="EHN163" s="2049"/>
      <c r="EHO163" s="2049"/>
      <c r="EHP163" s="2049"/>
      <c r="EHQ163" s="2049"/>
      <c r="EHR163" s="2049"/>
      <c r="EHS163" s="2049"/>
      <c r="EHT163" s="2049"/>
      <c r="EHU163" s="2049"/>
      <c r="EHV163" s="2049"/>
      <c r="EHW163" s="2049"/>
      <c r="EHX163" s="2049"/>
      <c r="EHY163" s="2049"/>
      <c r="EHZ163" s="2049"/>
      <c r="EIA163" s="2049"/>
      <c r="EIB163" s="2049"/>
      <c r="EIC163" s="2049"/>
      <c r="EID163" s="2049"/>
      <c r="EIE163" s="2049"/>
      <c r="EIF163" s="2049"/>
      <c r="EIG163" s="2049"/>
      <c r="EIH163" s="2049"/>
      <c r="EII163" s="2049"/>
      <c r="EIJ163" s="2049"/>
      <c r="EIK163" s="2049"/>
      <c r="EIL163" s="2049"/>
      <c r="EIM163" s="2049"/>
      <c r="EIN163" s="2049"/>
      <c r="EIO163" s="2049"/>
      <c r="EIP163" s="2049"/>
      <c r="EIQ163" s="2049"/>
      <c r="EIR163" s="2049"/>
      <c r="EIS163" s="2049"/>
      <c r="EIT163" s="2049"/>
      <c r="EIU163" s="2049"/>
      <c r="EIV163" s="2049"/>
      <c r="EIW163" s="2049"/>
      <c r="EIX163" s="2049"/>
      <c r="EIY163" s="2049"/>
      <c r="EIZ163" s="2049"/>
      <c r="EJA163" s="2049"/>
      <c r="EJB163" s="2049"/>
      <c r="EJC163" s="2049"/>
      <c r="EJD163" s="2049"/>
      <c r="EJE163" s="2049"/>
      <c r="EJF163" s="2049"/>
      <c r="EJG163" s="2049"/>
      <c r="EJH163" s="2049"/>
      <c r="EJI163" s="2049"/>
      <c r="EJJ163" s="2049"/>
      <c r="EJK163" s="2049"/>
      <c r="EJL163" s="2049"/>
      <c r="EJM163" s="2049"/>
      <c r="EJN163" s="2049"/>
      <c r="EJO163" s="2049"/>
      <c r="EJP163" s="2049"/>
      <c r="EJQ163" s="2049"/>
      <c r="EJR163" s="2049"/>
      <c r="EJS163" s="2049"/>
      <c r="EJT163" s="2049"/>
      <c r="EJU163" s="2049"/>
      <c r="EJV163" s="2049"/>
      <c r="EJW163" s="2049"/>
      <c r="EJX163" s="2049"/>
      <c r="EJY163" s="2049"/>
      <c r="EJZ163" s="2049"/>
      <c r="EKA163" s="2049"/>
      <c r="EKB163" s="2049"/>
      <c r="EKC163" s="2049"/>
      <c r="EKD163" s="2049"/>
      <c r="EKE163" s="2049"/>
      <c r="EKF163" s="2049"/>
      <c r="EKG163" s="2049"/>
      <c r="EKH163" s="2049"/>
      <c r="EKI163" s="2049"/>
      <c r="EKJ163" s="2049"/>
      <c r="EKK163" s="2049"/>
      <c r="EKL163" s="2049"/>
      <c r="EKM163" s="2049"/>
      <c r="EKN163" s="2049"/>
      <c r="EKO163" s="2049"/>
      <c r="EKP163" s="2049"/>
      <c r="EKQ163" s="2049"/>
      <c r="EKR163" s="2049"/>
      <c r="EKS163" s="2049"/>
      <c r="EKT163" s="2049"/>
      <c r="EKU163" s="2049"/>
      <c r="EKV163" s="2049"/>
      <c r="EKW163" s="2049"/>
      <c r="EKX163" s="2049"/>
      <c r="EKY163" s="2049"/>
      <c r="EKZ163" s="2049"/>
      <c r="ELA163" s="2049"/>
      <c r="ELB163" s="2049"/>
      <c r="ELC163" s="2049"/>
      <c r="ELD163" s="2049"/>
      <c r="ELE163" s="2049"/>
      <c r="ELF163" s="2049"/>
      <c r="ELG163" s="2049"/>
      <c r="ELH163" s="2049"/>
      <c r="ELI163" s="2049"/>
      <c r="ELJ163" s="2049"/>
      <c r="ELK163" s="2049"/>
      <c r="ELL163" s="2049"/>
      <c r="ELM163" s="2049"/>
      <c r="ELN163" s="2049"/>
      <c r="ELO163" s="2049"/>
      <c r="ELP163" s="2049"/>
      <c r="ELQ163" s="2049"/>
      <c r="ELR163" s="2049"/>
      <c r="ELS163" s="2049"/>
      <c r="ELT163" s="2049"/>
      <c r="ELU163" s="2049"/>
      <c r="ELV163" s="2049"/>
      <c r="ELW163" s="2049"/>
      <c r="ELX163" s="2049"/>
      <c r="ELY163" s="2049"/>
      <c r="ELZ163" s="2049"/>
      <c r="EMA163" s="2049"/>
      <c r="EMB163" s="2049"/>
      <c r="EMC163" s="2049"/>
      <c r="EMD163" s="2049"/>
      <c r="EME163" s="2049"/>
      <c r="EMF163" s="2049"/>
      <c r="EMG163" s="2049"/>
      <c r="EMH163" s="2049"/>
      <c r="EMI163" s="2049"/>
      <c r="EMJ163" s="2049"/>
      <c r="EMK163" s="2049"/>
      <c r="EML163" s="2049"/>
      <c r="EMM163" s="2049"/>
      <c r="EMN163" s="2049"/>
      <c r="EMO163" s="2049"/>
      <c r="EMP163" s="2049"/>
      <c r="EMQ163" s="2049"/>
      <c r="EMR163" s="2049"/>
      <c r="EMS163" s="2049"/>
      <c r="EMT163" s="2049"/>
      <c r="EMU163" s="2049"/>
      <c r="EMV163" s="2049"/>
      <c r="EMW163" s="2049"/>
      <c r="EMX163" s="2049"/>
      <c r="EMY163" s="2049"/>
      <c r="EMZ163" s="2049"/>
      <c r="ENA163" s="2049"/>
      <c r="ENB163" s="2049"/>
      <c r="ENC163" s="2049"/>
      <c r="END163" s="2049"/>
      <c r="ENE163" s="2049"/>
      <c r="ENF163" s="2049"/>
      <c r="ENG163" s="2049"/>
      <c r="ENH163" s="2049"/>
      <c r="ENI163" s="2049"/>
      <c r="ENJ163" s="2049"/>
      <c r="ENK163" s="2049"/>
      <c r="ENL163" s="2049"/>
      <c r="ENM163" s="2049"/>
      <c r="ENN163" s="2049"/>
      <c r="ENO163" s="2049"/>
      <c r="ENP163" s="2049"/>
      <c r="ENQ163" s="2049"/>
      <c r="ENR163" s="2049"/>
      <c r="ENS163" s="2049"/>
      <c r="ENT163" s="2049"/>
      <c r="ENU163" s="2049"/>
      <c r="ENV163" s="2049"/>
      <c r="ENW163" s="2049"/>
      <c r="ENX163" s="2049"/>
      <c r="ENY163" s="2049"/>
      <c r="ENZ163" s="2049"/>
      <c r="EOA163" s="2049"/>
      <c r="EOB163" s="2049"/>
      <c r="EOC163" s="2049"/>
      <c r="EOD163" s="2049"/>
      <c r="EOE163" s="2049"/>
      <c r="EOF163" s="2049"/>
      <c r="EOG163" s="2049"/>
      <c r="EOH163" s="2049"/>
      <c r="EOI163" s="2049"/>
      <c r="EOJ163" s="2049"/>
      <c r="EOK163" s="2049"/>
      <c r="EOL163" s="2049"/>
      <c r="EOM163" s="2049"/>
      <c r="EON163" s="2049"/>
      <c r="EOO163" s="2049"/>
      <c r="EOP163" s="2049"/>
      <c r="EOQ163" s="2049"/>
      <c r="EOR163" s="2049"/>
      <c r="EOS163" s="2049"/>
      <c r="EOT163" s="2049"/>
      <c r="EOU163" s="2049"/>
      <c r="EOV163" s="2049"/>
      <c r="EOW163" s="2049"/>
      <c r="EOX163" s="2049"/>
      <c r="EOY163" s="2049"/>
      <c r="EOZ163" s="2049"/>
      <c r="EPA163" s="2049"/>
      <c r="EPB163" s="2049"/>
      <c r="EPC163" s="2049"/>
      <c r="EPD163" s="2049"/>
      <c r="EPE163" s="2049"/>
      <c r="EPF163" s="2049"/>
      <c r="EPG163" s="2049"/>
      <c r="EPH163" s="2049"/>
      <c r="EPI163" s="2049"/>
      <c r="EPJ163" s="2049"/>
      <c r="EPK163" s="2049"/>
      <c r="EPL163" s="2049"/>
      <c r="EPM163" s="2049"/>
      <c r="EPN163" s="2049"/>
      <c r="EPO163" s="2049"/>
      <c r="EPP163" s="2049"/>
      <c r="EPQ163" s="2049"/>
      <c r="EPR163" s="2049"/>
      <c r="EPS163" s="2049"/>
      <c r="EPT163" s="2049"/>
      <c r="EPU163" s="2049"/>
      <c r="EPV163" s="2049"/>
      <c r="EPW163" s="2049"/>
      <c r="EPX163" s="2049"/>
      <c r="EPY163" s="2049"/>
      <c r="EPZ163" s="2049"/>
      <c r="EQA163" s="2049"/>
      <c r="EQB163" s="2049"/>
      <c r="EQC163" s="2049"/>
      <c r="EQD163" s="2049"/>
      <c r="EQE163" s="2049"/>
      <c r="EQF163" s="2049"/>
      <c r="EQG163" s="2049"/>
      <c r="EQH163" s="2049"/>
      <c r="EQI163" s="2049"/>
      <c r="EQJ163" s="2049"/>
      <c r="EQK163" s="2049"/>
      <c r="EQL163" s="2049"/>
      <c r="EQM163" s="2049"/>
      <c r="EQN163" s="2049"/>
      <c r="EQO163" s="2049"/>
      <c r="EQP163" s="2049"/>
      <c r="EQQ163" s="2049"/>
      <c r="EQR163" s="2049"/>
      <c r="EQS163" s="2049"/>
      <c r="EQT163" s="2049"/>
      <c r="EQU163" s="2049"/>
      <c r="EQV163" s="2049"/>
      <c r="EQW163" s="2049"/>
      <c r="EQX163" s="2049"/>
      <c r="EQY163" s="2049"/>
      <c r="EQZ163" s="2049"/>
      <c r="ERA163" s="2049"/>
      <c r="ERB163" s="2049"/>
      <c r="ERC163" s="2049"/>
      <c r="ERD163" s="2049"/>
      <c r="ERE163" s="2049"/>
      <c r="ERF163" s="2049"/>
      <c r="ERG163" s="2049"/>
      <c r="ERH163" s="2049"/>
      <c r="ERI163" s="2049"/>
      <c r="ERJ163" s="2049"/>
      <c r="ERK163" s="2049"/>
      <c r="ERL163" s="2049"/>
      <c r="ERM163" s="2049"/>
      <c r="ERN163" s="2049"/>
      <c r="ERO163" s="2049"/>
      <c r="ERP163" s="2049"/>
      <c r="ERQ163" s="2049"/>
      <c r="ERR163" s="2049"/>
      <c r="ERS163" s="2049"/>
      <c r="ERT163" s="2049"/>
      <c r="ERU163" s="2049"/>
      <c r="ERV163" s="2049"/>
      <c r="ERW163" s="2049"/>
      <c r="ERX163" s="2049"/>
      <c r="ERY163" s="2049"/>
      <c r="ERZ163" s="2049"/>
      <c r="ESA163" s="2049"/>
      <c r="ESB163" s="2049"/>
      <c r="ESC163" s="2049"/>
      <c r="ESD163" s="2049"/>
      <c r="ESE163" s="2049"/>
      <c r="ESF163" s="2049"/>
      <c r="ESG163" s="2049"/>
      <c r="ESH163" s="2049"/>
      <c r="ESI163" s="2049"/>
      <c r="ESJ163" s="2049"/>
      <c r="ESK163" s="2049"/>
      <c r="ESL163" s="2049"/>
      <c r="ESM163" s="2049"/>
      <c r="ESN163" s="2049"/>
      <c r="ESO163" s="2049"/>
      <c r="ESP163" s="2049"/>
      <c r="ESQ163" s="2049"/>
      <c r="ESR163" s="2049"/>
      <c r="ESS163" s="2049"/>
      <c r="EST163" s="2049"/>
      <c r="ESU163" s="2049"/>
      <c r="ESV163" s="2049"/>
      <c r="ESW163" s="2049"/>
      <c r="ESX163" s="2049"/>
      <c r="ESY163" s="2049"/>
      <c r="ESZ163" s="2049"/>
      <c r="ETA163" s="2049"/>
      <c r="ETB163" s="2049"/>
      <c r="ETC163" s="2049"/>
      <c r="ETD163" s="2049"/>
      <c r="ETE163" s="2049"/>
      <c r="ETF163" s="2049"/>
      <c r="ETG163" s="2049"/>
      <c r="ETH163" s="2049"/>
      <c r="ETI163" s="2049"/>
      <c r="ETJ163" s="2049"/>
      <c r="ETK163" s="2049"/>
      <c r="ETL163" s="2049"/>
      <c r="ETM163" s="2049"/>
      <c r="ETN163" s="2049"/>
      <c r="ETO163" s="2049"/>
      <c r="ETP163" s="2049"/>
      <c r="ETQ163" s="2049"/>
      <c r="ETR163" s="2049"/>
      <c r="ETS163" s="2049"/>
      <c r="ETT163" s="2049"/>
      <c r="ETU163" s="2049"/>
      <c r="ETV163" s="2049"/>
      <c r="ETW163" s="2049"/>
      <c r="ETX163" s="2049"/>
      <c r="ETY163" s="2049"/>
      <c r="ETZ163" s="2049"/>
      <c r="EUA163" s="2049"/>
      <c r="EUB163" s="2049"/>
      <c r="EUC163" s="2049"/>
      <c r="EUD163" s="2049"/>
      <c r="EUE163" s="2049"/>
      <c r="EUF163" s="2049"/>
      <c r="EUG163" s="2049"/>
      <c r="EUH163" s="2049"/>
      <c r="EUI163" s="2049"/>
      <c r="EUJ163" s="2049"/>
      <c r="EUK163" s="2049"/>
      <c r="EUL163" s="2049"/>
      <c r="EUM163" s="2049"/>
      <c r="EUN163" s="2049"/>
      <c r="EUO163" s="2049"/>
      <c r="EUP163" s="2049"/>
      <c r="EUQ163" s="2049"/>
      <c r="EUR163" s="2049"/>
      <c r="EUS163" s="2049"/>
      <c r="EUT163" s="2049"/>
      <c r="EUU163" s="2049"/>
      <c r="EUV163" s="2049"/>
      <c r="EUW163" s="2049"/>
      <c r="EUX163" s="2049"/>
      <c r="EUY163" s="2049"/>
      <c r="EUZ163" s="2049"/>
      <c r="EVA163" s="2049"/>
      <c r="EVB163" s="2049"/>
      <c r="EVC163" s="2049"/>
      <c r="EVD163" s="2049"/>
      <c r="EVE163" s="2049"/>
      <c r="EVF163" s="2049"/>
      <c r="EVG163" s="2049"/>
      <c r="EVH163" s="2049"/>
      <c r="EVI163" s="2049"/>
      <c r="EVJ163" s="2049"/>
      <c r="EVK163" s="2049"/>
      <c r="EVL163" s="2049"/>
      <c r="EVM163" s="2049"/>
      <c r="EVN163" s="2049"/>
      <c r="EVO163" s="2049"/>
      <c r="EVP163" s="2049"/>
      <c r="EVQ163" s="2049"/>
      <c r="EVR163" s="2049"/>
      <c r="EVS163" s="2049"/>
      <c r="EVT163" s="2049"/>
      <c r="EVU163" s="2049"/>
      <c r="EVV163" s="2049"/>
      <c r="EVW163" s="2049"/>
      <c r="EVX163" s="2049"/>
      <c r="EVY163" s="2049"/>
      <c r="EVZ163" s="2049"/>
      <c r="EWA163" s="2049"/>
      <c r="EWB163" s="2049"/>
      <c r="EWC163" s="2049"/>
      <c r="EWD163" s="2049"/>
      <c r="EWE163" s="2049"/>
      <c r="EWF163" s="2049"/>
      <c r="EWG163" s="2049"/>
      <c r="EWH163" s="2049"/>
      <c r="EWI163" s="2049"/>
      <c r="EWJ163" s="2049"/>
      <c r="EWK163" s="2049"/>
      <c r="EWL163" s="2049"/>
      <c r="EWM163" s="2049"/>
      <c r="EWN163" s="2049"/>
      <c r="EWO163" s="2049"/>
      <c r="EWP163" s="2049"/>
      <c r="EWQ163" s="2049"/>
      <c r="EWR163" s="2049"/>
      <c r="EWS163" s="2049"/>
      <c r="EWT163" s="2049"/>
      <c r="EWU163" s="2049"/>
      <c r="EWV163" s="2049"/>
      <c r="EWW163" s="2049"/>
      <c r="EWX163" s="2049"/>
      <c r="EWY163" s="2049"/>
      <c r="EWZ163" s="2049"/>
      <c r="EXA163" s="2049"/>
      <c r="EXB163" s="2049"/>
      <c r="EXC163" s="2049"/>
      <c r="EXD163" s="2049"/>
      <c r="EXE163" s="2049"/>
      <c r="EXF163" s="2049"/>
      <c r="EXG163" s="2049"/>
      <c r="EXH163" s="2049"/>
      <c r="EXI163" s="2049"/>
      <c r="EXJ163" s="2049"/>
      <c r="EXK163" s="2049"/>
      <c r="EXL163" s="2049"/>
      <c r="EXM163" s="2049"/>
      <c r="EXN163" s="2049"/>
      <c r="EXO163" s="2049"/>
      <c r="EXP163" s="2049"/>
      <c r="EXQ163" s="2049"/>
      <c r="EXR163" s="2049"/>
      <c r="EXS163" s="2049"/>
      <c r="EXT163" s="2049"/>
      <c r="EXU163" s="2049"/>
      <c r="EXV163" s="2049"/>
      <c r="EXW163" s="2049"/>
      <c r="EXX163" s="2049"/>
      <c r="EXY163" s="2049"/>
      <c r="EXZ163" s="2049"/>
      <c r="EYA163" s="2049"/>
      <c r="EYB163" s="2049"/>
      <c r="EYC163" s="2049"/>
      <c r="EYD163" s="2049"/>
      <c r="EYE163" s="2049"/>
      <c r="EYF163" s="2049"/>
      <c r="EYG163" s="2049"/>
      <c r="EYH163" s="2049"/>
      <c r="EYI163" s="2049"/>
      <c r="EYJ163" s="2049"/>
      <c r="EYK163" s="2049"/>
      <c r="EYL163" s="2049"/>
      <c r="EYM163" s="2049"/>
      <c r="EYN163" s="2049"/>
      <c r="EYO163" s="2049"/>
      <c r="EYP163" s="2049"/>
      <c r="EYQ163" s="2049"/>
      <c r="EYR163" s="2049"/>
      <c r="EYS163" s="2049"/>
      <c r="EYT163" s="2049"/>
      <c r="EYU163" s="2049"/>
      <c r="EYV163" s="2049"/>
      <c r="EYW163" s="2049"/>
      <c r="EYX163" s="2049"/>
      <c r="EYY163" s="2049"/>
      <c r="EYZ163" s="2049"/>
      <c r="EZA163" s="2049"/>
      <c r="EZB163" s="2049"/>
      <c r="EZC163" s="2049"/>
      <c r="EZD163" s="2049"/>
      <c r="EZE163" s="2049"/>
      <c r="EZF163" s="2049"/>
      <c r="EZG163" s="2049"/>
      <c r="EZH163" s="2049"/>
      <c r="EZI163" s="2049"/>
      <c r="EZJ163" s="2049"/>
      <c r="EZK163" s="2049"/>
      <c r="EZL163" s="2049"/>
      <c r="EZM163" s="2049"/>
      <c r="EZN163" s="2049"/>
      <c r="EZO163" s="2049"/>
      <c r="EZP163" s="2049"/>
      <c r="EZQ163" s="2049"/>
      <c r="EZR163" s="2049"/>
      <c r="EZS163" s="2049"/>
      <c r="EZT163" s="2049"/>
      <c r="EZU163" s="2049"/>
      <c r="EZV163" s="2049"/>
      <c r="EZW163" s="2049"/>
      <c r="EZX163" s="2049"/>
      <c r="EZY163" s="2049"/>
      <c r="EZZ163" s="2049"/>
      <c r="FAA163" s="2049"/>
      <c r="FAB163" s="2049"/>
      <c r="FAC163" s="2049"/>
      <c r="FAD163" s="2049"/>
      <c r="FAE163" s="2049"/>
      <c r="FAF163" s="2049"/>
      <c r="FAG163" s="2049"/>
      <c r="FAH163" s="2049"/>
      <c r="FAI163" s="2049"/>
      <c r="FAJ163" s="2049"/>
      <c r="FAK163" s="2049"/>
      <c r="FAL163" s="2049"/>
      <c r="FAM163" s="2049"/>
      <c r="FAN163" s="2049"/>
      <c r="FAO163" s="2049"/>
      <c r="FAP163" s="2049"/>
      <c r="FAQ163" s="2049"/>
      <c r="FAR163" s="2049"/>
      <c r="FAS163" s="2049"/>
      <c r="FAT163" s="2049"/>
      <c r="FAU163" s="2049"/>
      <c r="FAV163" s="2049"/>
      <c r="FAW163" s="2049"/>
      <c r="FAX163" s="2049"/>
      <c r="FAY163" s="2049"/>
      <c r="FAZ163" s="2049"/>
      <c r="FBA163" s="2049"/>
      <c r="FBB163" s="2049"/>
      <c r="FBC163" s="2049"/>
      <c r="FBD163" s="2049"/>
      <c r="FBE163" s="2049"/>
      <c r="FBF163" s="2049"/>
      <c r="FBG163" s="2049"/>
      <c r="FBH163" s="2049"/>
      <c r="FBI163" s="2049"/>
      <c r="FBJ163" s="2049"/>
      <c r="FBK163" s="2049"/>
      <c r="FBL163" s="2049"/>
      <c r="FBM163" s="2049"/>
      <c r="FBN163" s="2049"/>
      <c r="FBO163" s="2049"/>
      <c r="FBP163" s="2049"/>
      <c r="FBQ163" s="2049"/>
      <c r="FBR163" s="2049"/>
      <c r="FBS163" s="2049"/>
      <c r="FBT163" s="2049"/>
      <c r="FBU163" s="2049"/>
      <c r="FBV163" s="2049"/>
      <c r="FBW163" s="2049"/>
      <c r="FBX163" s="2049"/>
      <c r="FBY163" s="2049"/>
      <c r="FBZ163" s="2049"/>
      <c r="FCA163" s="2049"/>
      <c r="FCB163" s="2049"/>
      <c r="FCC163" s="2049"/>
      <c r="FCD163" s="2049"/>
      <c r="FCE163" s="2049"/>
      <c r="FCF163" s="2049"/>
      <c r="FCG163" s="2049"/>
      <c r="FCH163" s="2049"/>
      <c r="FCI163" s="2049"/>
      <c r="FCJ163" s="2049"/>
      <c r="FCK163" s="2049"/>
      <c r="FCL163" s="2049"/>
      <c r="FCM163" s="2049"/>
      <c r="FCN163" s="2049"/>
      <c r="FCO163" s="2049"/>
      <c r="FCP163" s="2049"/>
      <c r="FCQ163" s="2049"/>
      <c r="FCR163" s="2049"/>
      <c r="FCS163" s="2049"/>
      <c r="FCT163" s="2049"/>
      <c r="FCU163" s="2049"/>
      <c r="FCV163" s="2049"/>
      <c r="FCW163" s="2049"/>
      <c r="FCX163" s="2049"/>
      <c r="FCY163" s="2049"/>
      <c r="FCZ163" s="2049"/>
      <c r="FDA163" s="2049"/>
      <c r="FDB163" s="2049"/>
      <c r="FDC163" s="2049"/>
      <c r="FDD163" s="2049"/>
      <c r="FDE163" s="2049"/>
      <c r="FDF163" s="2049"/>
      <c r="FDG163" s="2049"/>
      <c r="FDH163" s="2049"/>
      <c r="FDI163" s="2049"/>
      <c r="FDJ163" s="2049"/>
      <c r="FDK163" s="2049"/>
      <c r="FDL163" s="2049"/>
      <c r="FDM163" s="2049"/>
      <c r="FDN163" s="2049"/>
      <c r="FDO163" s="2049"/>
      <c r="FDP163" s="2049"/>
      <c r="FDQ163" s="2049"/>
      <c r="FDR163" s="2049"/>
      <c r="FDS163" s="2049"/>
      <c r="FDT163" s="2049"/>
      <c r="FDU163" s="2049"/>
      <c r="FDV163" s="2049"/>
      <c r="FDW163" s="2049"/>
      <c r="FDX163" s="2049"/>
      <c r="FDY163" s="2049"/>
      <c r="FDZ163" s="2049"/>
      <c r="FEA163" s="2049"/>
      <c r="FEB163" s="2049"/>
      <c r="FEC163" s="2049"/>
      <c r="FED163" s="2049"/>
      <c r="FEE163" s="2049"/>
      <c r="FEF163" s="2049"/>
      <c r="FEG163" s="2049"/>
      <c r="FEH163" s="2049"/>
      <c r="FEI163" s="2049"/>
      <c r="FEJ163" s="2049"/>
      <c r="FEK163" s="2049"/>
      <c r="FEL163" s="2049"/>
      <c r="FEM163" s="2049"/>
      <c r="FEN163" s="2049"/>
      <c r="FEO163" s="2049"/>
      <c r="FEP163" s="2049"/>
      <c r="FEQ163" s="2049"/>
      <c r="FER163" s="2049"/>
      <c r="FES163" s="2049"/>
      <c r="FET163" s="2049"/>
      <c r="FEU163" s="2049"/>
      <c r="FEV163" s="2049"/>
      <c r="FEW163" s="2049"/>
      <c r="FEX163" s="2049"/>
      <c r="FEY163" s="2049"/>
      <c r="FEZ163" s="2049"/>
      <c r="FFA163" s="2049"/>
      <c r="FFB163" s="2049"/>
      <c r="FFC163" s="2049"/>
      <c r="FFD163" s="2049"/>
      <c r="FFE163" s="2049"/>
      <c r="FFF163" s="2049"/>
      <c r="FFG163" s="2049"/>
      <c r="FFH163" s="2049"/>
      <c r="FFI163" s="2049"/>
      <c r="FFJ163" s="2049"/>
      <c r="FFK163" s="2049"/>
      <c r="FFL163" s="2049"/>
      <c r="FFM163" s="2049"/>
      <c r="FFN163" s="2049"/>
      <c r="FFO163" s="2049"/>
      <c r="FFP163" s="2049"/>
      <c r="FFQ163" s="2049"/>
      <c r="FFR163" s="2049"/>
      <c r="FFS163" s="2049"/>
      <c r="FFT163" s="2049"/>
      <c r="FFU163" s="2049"/>
      <c r="FFV163" s="2049"/>
      <c r="FFW163" s="2049"/>
      <c r="FFX163" s="2049"/>
      <c r="FFY163" s="2049"/>
      <c r="FFZ163" s="2049"/>
      <c r="FGA163" s="2049"/>
      <c r="FGB163" s="2049"/>
      <c r="FGC163" s="2049"/>
      <c r="FGD163" s="2049"/>
      <c r="FGE163" s="2049"/>
      <c r="FGF163" s="2049"/>
      <c r="FGG163" s="2049"/>
      <c r="FGH163" s="2049"/>
      <c r="FGI163" s="2049"/>
      <c r="FGJ163" s="2049"/>
      <c r="FGK163" s="2049"/>
      <c r="FGL163" s="2049"/>
      <c r="FGM163" s="2049"/>
      <c r="FGN163" s="2049"/>
      <c r="FGO163" s="2049"/>
      <c r="FGP163" s="2049"/>
      <c r="FGQ163" s="2049"/>
      <c r="FGR163" s="2049"/>
      <c r="FGS163" s="2049"/>
      <c r="FGT163" s="2049"/>
      <c r="FGU163" s="2049"/>
      <c r="FGV163" s="2049"/>
      <c r="FGW163" s="2049"/>
      <c r="FGX163" s="2049"/>
      <c r="FGY163" s="2049"/>
      <c r="FGZ163" s="2049"/>
      <c r="FHA163" s="2049"/>
      <c r="FHB163" s="2049"/>
      <c r="FHC163" s="2049"/>
      <c r="FHD163" s="2049"/>
      <c r="FHE163" s="2049"/>
      <c r="FHF163" s="2049"/>
      <c r="FHG163" s="2049"/>
      <c r="FHH163" s="2049"/>
      <c r="FHI163" s="2049"/>
      <c r="FHJ163" s="2049"/>
      <c r="FHK163" s="2049"/>
      <c r="FHL163" s="2049"/>
      <c r="FHM163" s="2049"/>
      <c r="FHN163" s="2049"/>
      <c r="FHO163" s="2049"/>
      <c r="FHP163" s="2049"/>
      <c r="FHQ163" s="2049"/>
      <c r="FHR163" s="2049"/>
      <c r="FHS163" s="2049"/>
      <c r="FHT163" s="2049"/>
      <c r="FHU163" s="2049"/>
      <c r="FHV163" s="2049"/>
      <c r="FHW163" s="2049"/>
      <c r="FHX163" s="2049"/>
      <c r="FHY163" s="2049"/>
      <c r="FHZ163" s="2049"/>
      <c r="FIA163" s="2049"/>
      <c r="FIB163" s="2049"/>
      <c r="FIC163" s="2049"/>
      <c r="FID163" s="2049"/>
      <c r="FIE163" s="2049"/>
      <c r="FIF163" s="2049"/>
      <c r="FIG163" s="2049"/>
      <c r="FIH163" s="2049"/>
      <c r="FII163" s="2049"/>
      <c r="FIJ163" s="2049"/>
      <c r="FIK163" s="2049"/>
      <c r="FIL163" s="2049"/>
      <c r="FIM163" s="2049"/>
      <c r="FIN163" s="2049"/>
      <c r="FIO163" s="2049"/>
      <c r="FIP163" s="2049"/>
      <c r="FIQ163" s="2049"/>
      <c r="FIR163" s="2049"/>
      <c r="FIS163" s="2049"/>
      <c r="FIT163" s="2049"/>
      <c r="FIU163" s="2049"/>
      <c r="FIV163" s="2049"/>
      <c r="FIW163" s="2049"/>
      <c r="FIX163" s="2049"/>
      <c r="FIY163" s="2049"/>
      <c r="FIZ163" s="2049"/>
      <c r="FJA163" s="2049"/>
      <c r="FJB163" s="2049"/>
      <c r="FJC163" s="2049"/>
      <c r="FJD163" s="2049"/>
      <c r="FJE163" s="2049"/>
      <c r="FJF163" s="2049"/>
      <c r="FJG163" s="2049"/>
      <c r="FJH163" s="2049"/>
      <c r="FJI163" s="2049"/>
      <c r="FJJ163" s="2049"/>
      <c r="FJK163" s="2049"/>
      <c r="FJL163" s="2049"/>
      <c r="FJM163" s="2049"/>
      <c r="FJN163" s="2049"/>
      <c r="FJO163" s="2049"/>
      <c r="FJP163" s="2049"/>
      <c r="FJQ163" s="2049"/>
      <c r="FJR163" s="2049"/>
      <c r="FJS163" s="2049"/>
      <c r="FJT163" s="2049"/>
      <c r="FJU163" s="2049"/>
      <c r="FJV163" s="2049"/>
      <c r="FJW163" s="2049"/>
      <c r="FJX163" s="2049"/>
      <c r="FJY163" s="2049"/>
      <c r="FJZ163" s="2049"/>
      <c r="FKA163" s="2049"/>
      <c r="FKB163" s="2049"/>
      <c r="FKC163" s="2049"/>
      <c r="FKD163" s="2049"/>
      <c r="FKE163" s="2049"/>
      <c r="FKF163" s="2049"/>
      <c r="FKG163" s="2049"/>
      <c r="FKH163" s="2049"/>
      <c r="FKI163" s="2049"/>
      <c r="FKJ163" s="2049"/>
      <c r="FKK163" s="2049"/>
      <c r="FKL163" s="2049"/>
      <c r="FKM163" s="2049"/>
      <c r="FKN163" s="2049"/>
      <c r="FKO163" s="2049"/>
      <c r="FKP163" s="2049"/>
      <c r="FKQ163" s="2049"/>
      <c r="FKR163" s="2049"/>
      <c r="FKS163" s="2049"/>
      <c r="FKT163" s="2049"/>
      <c r="FKU163" s="2049"/>
      <c r="FKV163" s="2049"/>
      <c r="FKW163" s="2049"/>
      <c r="FKX163" s="2049"/>
      <c r="FKY163" s="2049"/>
      <c r="FKZ163" s="2049"/>
      <c r="FLA163" s="2049"/>
      <c r="FLB163" s="2049"/>
      <c r="FLC163" s="2049"/>
      <c r="FLD163" s="2049"/>
      <c r="FLE163" s="2049"/>
      <c r="FLF163" s="2049"/>
      <c r="FLG163" s="2049"/>
      <c r="FLH163" s="2049"/>
      <c r="FLI163" s="2049"/>
      <c r="FLJ163" s="2049"/>
      <c r="FLK163" s="2049"/>
      <c r="FLL163" s="2049"/>
      <c r="FLM163" s="2049"/>
      <c r="FLN163" s="2049"/>
      <c r="FLO163" s="2049"/>
      <c r="FLP163" s="2049"/>
      <c r="FLQ163" s="2049"/>
      <c r="FLR163" s="2049"/>
      <c r="FLS163" s="2049"/>
      <c r="FLT163" s="2049"/>
      <c r="FLU163" s="2049"/>
      <c r="FLV163" s="2049"/>
      <c r="FLW163" s="2049"/>
      <c r="FLX163" s="2049"/>
      <c r="FLY163" s="2049"/>
      <c r="FLZ163" s="2049"/>
      <c r="FMA163" s="2049"/>
      <c r="FMB163" s="2049"/>
      <c r="FMC163" s="2049"/>
      <c r="FMD163" s="2049"/>
      <c r="FME163" s="2049"/>
      <c r="FMF163" s="2049"/>
      <c r="FMG163" s="2049"/>
      <c r="FMH163" s="2049"/>
      <c r="FMI163" s="2049"/>
      <c r="FMJ163" s="2049"/>
      <c r="FMK163" s="2049"/>
      <c r="FML163" s="2049"/>
      <c r="FMM163" s="2049"/>
      <c r="FMN163" s="2049"/>
      <c r="FMO163" s="2049"/>
      <c r="FMP163" s="2049"/>
      <c r="FMQ163" s="2049"/>
      <c r="FMR163" s="2049"/>
      <c r="FMS163" s="2049"/>
      <c r="FMT163" s="2049"/>
      <c r="FMU163" s="2049"/>
      <c r="FMV163" s="2049"/>
      <c r="FMW163" s="2049"/>
      <c r="FMX163" s="2049"/>
      <c r="FMY163" s="2049"/>
      <c r="FMZ163" s="2049"/>
      <c r="FNA163" s="2049"/>
      <c r="FNB163" s="2049"/>
      <c r="FNC163" s="2049"/>
      <c r="FND163" s="2049"/>
      <c r="FNE163" s="2049"/>
      <c r="FNF163" s="2049"/>
      <c r="FNG163" s="2049"/>
      <c r="FNH163" s="2049"/>
      <c r="FNI163" s="2049"/>
      <c r="FNJ163" s="2049"/>
      <c r="FNK163" s="2049"/>
      <c r="FNL163" s="2049"/>
      <c r="FNM163" s="2049"/>
      <c r="FNN163" s="2049"/>
      <c r="FNO163" s="2049"/>
      <c r="FNP163" s="2049"/>
      <c r="FNQ163" s="2049"/>
      <c r="FNR163" s="2049"/>
      <c r="FNS163" s="2049"/>
      <c r="FNT163" s="2049"/>
      <c r="FNU163" s="2049"/>
      <c r="FNV163" s="2049"/>
      <c r="FNW163" s="2049"/>
      <c r="FNX163" s="2049"/>
      <c r="FNY163" s="2049"/>
      <c r="FNZ163" s="2049"/>
      <c r="FOA163" s="2049"/>
      <c r="FOB163" s="2049"/>
      <c r="FOC163" s="2049"/>
      <c r="FOD163" s="2049"/>
      <c r="FOE163" s="2049"/>
      <c r="FOF163" s="2049"/>
      <c r="FOG163" s="2049"/>
      <c r="FOH163" s="2049"/>
      <c r="FOI163" s="2049"/>
      <c r="FOJ163" s="2049"/>
      <c r="FOK163" s="2049"/>
      <c r="FOL163" s="2049"/>
      <c r="FOM163" s="2049"/>
      <c r="FON163" s="2049"/>
      <c r="FOO163" s="2049"/>
      <c r="FOP163" s="2049"/>
      <c r="FOQ163" s="2049"/>
      <c r="FOR163" s="2049"/>
      <c r="FOS163" s="2049"/>
      <c r="FOT163" s="2049"/>
      <c r="FOU163" s="2049"/>
      <c r="FOV163" s="2049"/>
      <c r="FOW163" s="2049"/>
      <c r="FOX163" s="2049"/>
      <c r="FOY163" s="2049"/>
      <c r="FOZ163" s="2049"/>
      <c r="FPA163" s="2049"/>
      <c r="FPB163" s="2049"/>
      <c r="FPC163" s="2049"/>
      <c r="FPD163" s="2049"/>
      <c r="FPE163" s="2049"/>
      <c r="FPF163" s="2049"/>
      <c r="FPG163" s="2049"/>
      <c r="FPH163" s="2049"/>
      <c r="FPI163" s="2049"/>
      <c r="FPJ163" s="2049"/>
      <c r="FPK163" s="2049"/>
      <c r="FPL163" s="2049"/>
      <c r="FPM163" s="2049"/>
      <c r="FPN163" s="2049"/>
      <c r="FPO163" s="2049"/>
      <c r="FPP163" s="2049"/>
      <c r="FPQ163" s="2049"/>
      <c r="FPR163" s="2049"/>
      <c r="FPS163" s="2049"/>
      <c r="FPT163" s="2049"/>
      <c r="FPU163" s="2049"/>
      <c r="FPV163" s="2049"/>
      <c r="FPW163" s="2049"/>
      <c r="FPX163" s="2049"/>
      <c r="FPY163" s="2049"/>
      <c r="FPZ163" s="2049"/>
      <c r="FQA163" s="2049"/>
      <c r="FQB163" s="2049"/>
      <c r="FQC163" s="2049"/>
      <c r="FQD163" s="2049"/>
      <c r="FQE163" s="2049"/>
      <c r="FQF163" s="2049"/>
      <c r="FQG163" s="2049"/>
      <c r="FQH163" s="2049"/>
      <c r="FQI163" s="2049"/>
      <c r="FQJ163" s="2049"/>
      <c r="FQK163" s="2049"/>
      <c r="FQL163" s="2049"/>
      <c r="FQM163" s="2049"/>
      <c r="FQN163" s="2049"/>
      <c r="FQO163" s="2049"/>
      <c r="FQP163" s="2049"/>
      <c r="FQQ163" s="2049"/>
      <c r="FQR163" s="2049"/>
      <c r="FQS163" s="2049"/>
      <c r="FQT163" s="2049"/>
      <c r="FQU163" s="2049"/>
      <c r="FQV163" s="2049"/>
      <c r="FQW163" s="2049"/>
      <c r="FQX163" s="2049"/>
      <c r="FQY163" s="2049"/>
      <c r="FQZ163" s="2049"/>
      <c r="FRA163" s="2049"/>
      <c r="FRB163" s="2049"/>
      <c r="FRC163" s="2049"/>
      <c r="FRD163" s="2049"/>
      <c r="FRE163" s="2049"/>
      <c r="FRF163" s="2049"/>
      <c r="FRG163" s="2049"/>
      <c r="FRH163" s="2049"/>
      <c r="FRI163" s="2049"/>
      <c r="FRJ163" s="2049"/>
      <c r="FRK163" s="2049"/>
      <c r="FRL163" s="2049"/>
      <c r="FRM163" s="2049"/>
      <c r="FRN163" s="2049"/>
      <c r="FRO163" s="2049"/>
      <c r="FRP163" s="2049"/>
      <c r="FRQ163" s="2049"/>
      <c r="FRR163" s="2049"/>
      <c r="FRS163" s="2049"/>
      <c r="FRT163" s="2049"/>
      <c r="FRU163" s="2049"/>
      <c r="FRV163" s="2049"/>
      <c r="FRW163" s="2049"/>
      <c r="FRX163" s="2049"/>
      <c r="FRY163" s="2049"/>
      <c r="FRZ163" s="2049"/>
      <c r="FSA163" s="2049"/>
      <c r="FSB163" s="2049"/>
      <c r="FSC163" s="2049"/>
      <c r="FSD163" s="2049"/>
      <c r="FSE163" s="2049"/>
      <c r="FSF163" s="2049"/>
      <c r="FSG163" s="2049"/>
      <c r="FSH163" s="2049"/>
      <c r="FSI163" s="2049"/>
      <c r="FSJ163" s="2049"/>
      <c r="FSK163" s="2049"/>
      <c r="FSL163" s="2049"/>
      <c r="FSM163" s="2049"/>
      <c r="FSN163" s="2049"/>
      <c r="FSO163" s="2049"/>
      <c r="FSP163" s="2049"/>
      <c r="FSQ163" s="2049"/>
      <c r="FSR163" s="2049"/>
      <c r="FSS163" s="2049"/>
      <c r="FST163" s="2049"/>
      <c r="FSU163" s="2049"/>
      <c r="FSV163" s="2049"/>
      <c r="FSW163" s="2049"/>
      <c r="FSX163" s="2049"/>
      <c r="FSY163" s="2049"/>
      <c r="FSZ163" s="2049"/>
      <c r="FTA163" s="2049"/>
      <c r="FTB163" s="2049"/>
      <c r="FTC163" s="2049"/>
      <c r="FTD163" s="2049"/>
      <c r="FTE163" s="2049"/>
      <c r="FTF163" s="2049"/>
      <c r="FTG163" s="2049"/>
      <c r="FTH163" s="2049"/>
      <c r="FTI163" s="2049"/>
      <c r="FTJ163" s="2049"/>
      <c r="FTK163" s="2049"/>
      <c r="FTL163" s="2049"/>
      <c r="FTM163" s="2049"/>
      <c r="FTN163" s="2049"/>
      <c r="FTO163" s="2049"/>
      <c r="FTP163" s="2049"/>
      <c r="FTQ163" s="2049"/>
      <c r="FTR163" s="2049"/>
      <c r="FTS163" s="2049"/>
      <c r="FTT163" s="2049"/>
      <c r="FTU163" s="2049"/>
      <c r="FTV163" s="2049"/>
      <c r="FTW163" s="2049"/>
      <c r="FTX163" s="2049"/>
      <c r="FTY163" s="2049"/>
      <c r="FTZ163" s="2049"/>
      <c r="FUA163" s="2049"/>
      <c r="FUB163" s="2049"/>
      <c r="FUC163" s="2049"/>
      <c r="FUD163" s="2049"/>
      <c r="FUE163" s="2049"/>
      <c r="FUF163" s="2049"/>
      <c r="FUG163" s="2049"/>
      <c r="FUH163" s="2049"/>
      <c r="FUI163" s="2049"/>
      <c r="FUJ163" s="2049"/>
      <c r="FUK163" s="2049"/>
      <c r="FUL163" s="2049"/>
      <c r="FUM163" s="2049"/>
      <c r="FUN163" s="2049"/>
      <c r="FUO163" s="2049"/>
      <c r="FUP163" s="2049"/>
      <c r="FUQ163" s="2049"/>
      <c r="FUR163" s="2049"/>
      <c r="FUS163" s="2049"/>
      <c r="FUT163" s="2049"/>
      <c r="FUU163" s="2049"/>
      <c r="FUV163" s="2049"/>
      <c r="FUW163" s="2049"/>
      <c r="FUX163" s="2049"/>
      <c r="FUY163" s="2049"/>
      <c r="FUZ163" s="2049"/>
      <c r="FVA163" s="2049"/>
      <c r="FVB163" s="2049"/>
      <c r="FVC163" s="2049"/>
      <c r="FVD163" s="2049"/>
      <c r="FVE163" s="2049"/>
      <c r="FVF163" s="2049"/>
      <c r="FVG163" s="2049"/>
      <c r="FVH163" s="2049"/>
      <c r="FVI163" s="2049"/>
      <c r="FVJ163" s="2049"/>
      <c r="FVK163" s="2049"/>
      <c r="FVL163" s="2049"/>
      <c r="FVM163" s="2049"/>
      <c r="FVN163" s="2049"/>
      <c r="FVO163" s="2049"/>
      <c r="FVP163" s="2049"/>
      <c r="FVQ163" s="2049"/>
      <c r="FVR163" s="2049"/>
      <c r="FVS163" s="2049"/>
      <c r="FVT163" s="2049"/>
      <c r="FVU163" s="2049"/>
      <c r="FVV163" s="2049"/>
      <c r="FVW163" s="2049"/>
      <c r="FVX163" s="2049"/>
      <c r="FVY163" s="2049"/>
      <c r="FVZ163" s="2049"/>
      <c r="FWA163" s="2049"/>
      <c r="FWB163" s="2049"/>
      <c r="FWC163" s="2049"/>
      <c r="FWD163" s="2049"/>
      <c r="FWE163" s="2049"/>
      <c r="FWF163" s="2049"/>
      <c r="FWG163" s="2049"/>
      <c r="FWH163" s="2049"/>
      <c r="FWI163" s="2049"/>
      <c r="FWJ163" s="2049"/>
      <c r="FWK163" s="2049"/>
      <c r="FWL163" s="2049"/>
      <c r="FWM163" s="2049"/>
      <c r="FWN163" s="2049"/>
      <c r="FWO163" s="2049"/>
      <c r="FWP163" s="2049"/>
      <c r="FWQ163" s="2049"/>
      <c r="FWR163" s="2049"/>
      <c r="FWS163" s="2049"/>
      <c r="FWT163" s="2049"/>
      <c r="FWU163" s="2049"/>
      <c r="FWV163" s="2049"/>
      <c r="FWW163" s="2049"/>
      <c r="FWX163" s="2049"/>
      <c r="FWY163" s="2049"/>
      <c r="FWZ163" s="2049"/>
      <c r="FXA163" s="2049"/>
      <c r="FXB163" s="2049"/>
      <c r="FXC163" s="2049"/>
      <c r="FXD163" s="2049"/>
      <c r="FXE163" s="2049"/>
      <c r="FXF163" s="2049"/>
      <c r="FXG163" s="2049"/>
      <c r="FXH163" s="2049"/>
      <c r="FXI163" s="2049"/>
      <c r="FXJ163" s="2049"/>
      <c r="FXK163" s="2049"/>
      <c r="FXL163" s="2049"/>
      <c r="FXM163" s="2049"/>
      <c r="FXN163" s="2049"/>
      <c r="FXO163" s="2049"/>
      <c r="FXP163" s="2049"/>
      <c r="FXQ163" s="2049"/>
      <c r="FXR163" s="2049"/>
      <c r="FXS163" s="2049"/>
      <c r="FXT163" s="2049"/>
      <c r="FXU163" s="2049"/>
      <c r="FXV163" s="2049"/>
      <c r="FXW163" s="2049"/>
      <c r="FXX163" s="2049"/>
      <c r="FXY163" s="2049"/>
      <c r="FXZ163" s="2049"/>
      <c r="FYA163" s="2049"/>
      <c r="FYB163" s="2049"/>
      <c r="FYC163" s="2049"/>
      <c r="FYD163" s="2049"/>
      <c r="FYE163" s="2049"/>
      <c r="FYF163" s="2049"/>
      <c r="FYG163" s="2049"/>
      <c r="FYH163" s="2049"/>
      <c r="FYI163" s="2049"/>
      <c r="FYJ163" s="2049"/>
      <c r="FYK163" s="2049"/>
      <c r="FYL163" s="2049"/>
      <c r="FYM163" s="2049"/>
      <c r="FYN163" s="2049"/>
      <c r="FYO163" s="2049"/>
      <c r="FYP163" s="2049"/>
      <c r="FYQ163" s="2049"/>
      <c r="FYR163" s="2049"/>
      <c r="FYS163" s="2049"/>
      <c r="FYT163" s="2049"/>
      <c r="FYU163" s="2049"/>
      <c r="FYV163" s="2049"/>
      <c r="FYW163" s="2049"/>
      <c r="FYX163" s="2049"/>
      <c r="FYY163" s="2049"/>
      <c r="FYZ163" s="2049"/>
      <c r="FZA163" s="2049"/>
      <c r="FZB163" s="2049"/>
      <c r="FZC163" s="2049"/>
      <c r="FZD163" s="2049"/>
      <c r="FZE163" s="2049"/>
      <c r="FZF163" s="2049"/>
      <c r="FZG163" s="2049"/>
      <c r="FZH163" s="2049"/>
      <c r="FZI163" s="2049"/>
      <c r="FZJ163" s="2049"/>
      <c r="FZK163" s="2049"/>
      <c r="FZL163" s="2049"/>
      <c r="FZM163" s="2049"/>
      <c r="FZN163" s="2049"/>
      <c r="FZO163" s="2049"/>
      <c r="FZP163" s="2049"/>
      <c r="FZQ163" s="2049"/>
      <c r="FZR163" s="2049"/>
      <c r="FZS163" s="2049"/>
      <c r="FZT163" s="2049"/>
      <c r="FZU163" s="2049"/>
      <c r="FZV163" s="2049"/>
      <c r="FZW163" s="2049"/>
      <c r="FZX163" s="2049"/>
      <c r="FZY163" s="2049"/>
      <c r="FZZ163" s="2049"/>
      <c r="GAA163" s="2049"/>
      <c r="GAB163" s="2049"/>
      <c r="GAC163" s="2049"/>
      <c r="GAD163" s="2049"/>
      <c r="GAE163" s="2049"/>
      <c r="GAF163" s="2049"/>
      <c r="GAG163" s="2049"/>
      <c r="GAH163" s="2049"/>
      <c r="GAI163" s="2049"/>
      <c r="GAJ163" s="2049"/>
      <c r="GAK163" s="2049"/>
      <c r="GAL163" s="2049"/>
      <c r="GAM163" s="2049"/>
      <c r="GAN163" s="2049"/>
      <c r="GAO163" s="2049"/>
      <c r="GAP163" s="2049"/>
      <c r="GAQ163" s="2049"/>
      <c r="GAR163" s="2049"/>
      <c r="GAS163" s="2049"/>
      <c r="GAT163" s="2049"/>
      <c r="GAU163" s="2049"/>
      <c r="GAV163" s="2049"/>
      <c r="GAW163" s="2049"/>
      <c r="GAX163" s="2049"/>
      <c r="GAY163" s="2049"/>
      <c r="GAZ163" s="2049"/>
      <c r="GBA163" s="2049"/>
      <c r="GBB163" s="2049"/>
      <c r="GBC163" s="2049"/>
      <c r="GBD163" s="2049"/>
      <c r="GBE163" s="2049"/>
      <c r="GBF163" s="2049"/>
      <c r="GBG163" s="2049"/>
      <c r="GBH163" s="2049"/>
      <c r="GBI163" s="2049"/>
      <c r="GBJ163" s="2049"/>
      <c r="GBK163" s="2049"/>
      <c r="GBL163" s="2049"/>
      <c r="GBM163" s="2049"/>
      <c r="GBN163" s="2049"/>
      <c r="GBO163" s="2049"/>
      <c r="GBP163" s="2049"/>
      <c r="GBQ163" s="2049"/>
      <c r="GBR163" s="2049"/>
      <c r="GBS163" s="2049"/>
      <c r="GBT163" s="2049"/>
      <c r="GBU163" s="2049"/>
      <c r="GBV163" s="2049"/>
      <c r="GBW163" s="2049"/>
      <c r="GBX163" s="2049"/>
      <c r="GBY163" s="2049"/>
      <c r="GBZ163" s="2049"/>
      <c r="GCA163" s="2049"/>
      <c r="GCB163" s="2049"/>
      <c r="GCC163" s="2049"/>
      <c r="GCD163" s="2049"/>
      <c r="GCE163" s="2049"/>
      <c r="GCF163" s="2049"/>
      <c r="GCG163" s="2049"/>
      <c r="GCH163" s="2049"/>
      <c r="GCI163" s="2049"/>
      <c r="GCJ163" s="2049"/>
      <c r="GCK163" s="2049"/>
      <c r="GCL163" s="2049"/>
      <c r="GCM163" s="2049"/>
      <c r="GCN163" s="2049"/>
      <c r="GCO163" s="2049"/>
      <c r="GCP163" s="2049"/>
      <c r="GCQ163" s="2049"/>
      <c r="GCR163" s="2049"/>
      <c r="GCS163" s="2049"/>
      <c r="GCT163" s="2049"/>
      <c r="GCU163" s="2049"/>
      <c r="GCV163" s="2049"/>
      <c r="GCW163" s="2049"/>
      <c r="GCX163" s="2049"/>
      <c r="GCY163" s="2049"/>
      <c r="GCZ163" s="2049"/>
      <c r="GDA163" s="2049"/>
      <c r="GDB163" s="2049"/>
      <c r="GDC163" s="2049"/>
      <c r="GDD163" s="2049"/>
      <c r="GDE163" s="2049"/>
      <c r="GDF163" s="2049"/>
      <c r="GDG163" s="2049"/>
      <c r="GDH163" s="2049"/>
      <c r="GDI163" s="2049"/>
      <c r="GDJ163" s="2049"/>
      <c r="GDK163" s="2049"/>
      <c r="GDL163" s="2049"/>
      <c r="GDM163" s="2049"/>
      <c r="GDN163" s="2049"/>
      <c r="GDO163" s="2049"/>
      <c r="GDP163" s="2049"/>
      <c r="GDQ163" s="2049"/>
      <c r="GDR163" s="2049"/>
      <c r="GDS163" s="2049"/>
      <c r="GDT163" s="2049"/>
      <c r="GDU163" s="2049"/>
      <c r="GDV163" s="2049"/>
      <c r="GDW163" s="2049"/>
      <c r="GDX163" s="2049"/>
      <c r="GDY163" s="2049"/>
      <c r="GDZ163" s="2049"/>
      <c r="GEA163" s="2049"/>
      <c r="GEB163" s="2049"/>
      <c r="GEC163" s="2049"/>
      <c r="GED163" s="2049"/>
      <c r="GEE163" s="2049"/>
      <c r="GEF163" s="2049"/>
      <c r="GEG163" s="2049"/>
      <c r="GEH163" s="2049"/>
      <c r="GEI163" s="2049"/>
      <c r="GEJ163" s="2049"/>
      <c r="GEK163" s="2049"/>
      <c r="GEL163" s="2049"/>
      <c r="GEM163" s="2049"/>
      <c r="GEN163" s="2049"/>
      <c r="GEO163" s="2049"/>
      <c r="GEP163" s="2049"/>
      <c r="GEQ163" s="2049"/>
      <c r="GER163" s="2049"/>
      <c r="GES163" s="2049"/>
      <c r="GET163" s="2049"/>
      <c r="GEU163" s="2049"/>
      <c r="GEV163" s="2049"/>
      <c r="GEW163" s="2049"/>
      <c r="GEX163" s="2049"/>
      <c r="GEY163" s="2049"/>
      <c r="GEZ163" s="2049"/>
      <c r="GFA163" s="2049"/>
      <c r="GFB163" s="2049"/>
      <c r="GFC163" s="2049"/>
      <c r="GFD163" s="2049"/>
      <c r="GFE163" s="2049"/>
      <c r="GFF163" s="2049"/>
      <c r="GFG163" s="2049"/>
      <c r="GFH163" s="2049"/>
      <c r="GFI163" s="2049"/>
      <c r="GFJ163" s="2049"/>
      <c r="GFK163" s="2049"/>
      <c r="GFL163" s="2049"/>
      <c r="GFM163" s="2049"/>
      <c r="GFN163" s="2049"/>
      <c r="GFO163" s="2049"/>
      <c r="GFP163" s="2049"/>
      <c r="GFQ163" s="2049"/>
      <c r="GFR163" s="2049"/>
      <c r="GFS163" s="2049"/>
      <c r="GFT163" s="2049"/>
      <c r="GFU163" s="2049"/>
      <c r="GFV163" s="2049"/>
      <c r="GFW163" s="2049"/>
      <c r="GFX163" s="2049"/>
      <c r="GFY163" s="2049"/>
      <c r="GFZ163" s="2049"/>
      <c r="GGA163" s="2049"/>
      <c r="GGB163" s="2049"/>
      <c r="GGC163" s="2049"/>
      <c r="GGD163" s="2049"/>
      <c r="GGE163" s="2049"/>
      <c r="GGF163" s="2049"/>
      <c r="GGG163" s="2049"/>
      <c r="GGH163" s="2049"/>
      <c r="GGI163" s="2049"/>
      <c r="GGJ163" s="2049"/>
      <c r="GGK163" s="2049"/>
      <c r="GGL163" s="2049"/>
      <c r="GGM163" s="2049"/>
      <c r="GGN163" s="2049"/>
      <c r="GGO163" s="2049"/>
      <c r="GGP163" s="2049"/>
      <c r="GGQ163" s="2049"/>
      <c r="GGR163" s="2049"/>
      <c r="GGS163" s="2049"/>
      <c r="GGT163" s="2049"/>
      <c r="GGU163" s="2049"/>
      <c r="GGV163" s="2049"/>
      <c r="GGW163" s="2049"/>
      <c r="GGX163" s="2049"/>
      <c r="GGY163" s="2049"/>
      <c r="GGZ163" s="2049"/>
      <c r="GHA163" s="2049"/>
      <c r="GHB163" s="2049"/>
      <c r="GHC163" s="2049"/>
      <c r="GHD163" s="2049"/>
      <c r="GHE163" s="2049"/>
      <c r="GHF163" s="2049"/>
      <c r="GHG163" s="2049"/>
      <c r="GHH163" s="2049"/>
      <c r="GHI163" s="2049"/>
      <c r="GHJ163" s="2049"/>
      <c r="GHK163" s="2049"/>
      <c r="GHL163" s="2049"/>
      <c r="GHM163" s="2049"/>
      <c r="GHN163" s="2049"/>
      <c r="GHO163" s="2049"/>
      <c r="GHP163" s="2049"/>
      <c r="GHQ163" s="2049"/>
      <c r="GHR163" s="2049"/>
      <c r="GHS163" s="2049"/>
      <c r="GHT163" s="2049"/>
      <c r="GHU163" s="2049"/>
      <c r="GHV163" s="2049"/>
      <c r="GHW163" s="2049"/>
      <c r="GHX163" s="2049"/>
      <c r="GHY163" s="2049"/>
      <c r="GHZ163" s="2049"/>
      <c r="GIA163" s="2049"/>
      <c r="GIB163" s="2049"/>
      <c r="GIC163" s="2049"/>
      <c r="GID163" s="2049"/>
      <c r="GIE163" s="2049"/>
      <c r="GIF163" s="2049"/>
      <c r="GIG163" s="2049"/>
      <c r="GIH163" s="2049"/>
      <c r="GII163" s="2049"/>
      <c r="GIJ163" s="2049"/>
      <c r="GIK163" s="2049"/>
      <c r="GIL163" s="2049"/>
      <c r="GIM163" s="2049"/>
      <c r="GIN163" s="2049"/>
      <c r="GIO163" s="2049"/>
      <c r="GIP163" s="2049"/>
      <c r="GIQ163" s="2049"/>
      <c r="GIR163" s="2049"/>
      <c r="GIS163" s="2049"/>
      <c r="GIT163" s="2049"/>
      <c r="GIU163" s="2049"/>
      <c r="GIV163" s="2049"/>
      <c r="GIW163" s="2049"/>
      <c r="GIX163" s="2049"/>
      <c r="GIY163" s="2049"/>
      <c r="GIZ163" s="2049"/>
      <c r="GJA163" s="2049"/>
      <c r="GJB163" s="2049"/>
      <c r="GJC163" s="2049"/>
      <c r="GJD163" s="2049"/>
      <c r="GJE163" s="2049"/>
      <c r="GJF163" s="2049"/>
      <c r="GJG163" s="2049"/>
      <c r="GJH163" s="2049"/>
      <c r="GJI163" s="2049"/>
      <c r="GJJ163" s="2049"/>
      <c r="GJK163" s="2049"/>
      <c r="GJL163" s="2049"/>
      <c r="GJM163" s="2049"/>
      <c r="GJN163" s="2049"/>
      <c r="GJO163" s="2049"/>
      <c r="GJP163" s="2049"/>
      <c r="GJQ163" s="2049"/>
      <c r="GJR163" s="2049"/>
      <c r="GJS163" s="2049"/>
      <c r="GJT163" s="2049"/>
      <c r="GJU163" s="2049"/>
      <c r="GJV163" s="2049"/>
      <c r="GJW163" s="2049"/>
      <c r="GJX163" s="2049"/>
      <c r="GJY163" s="2049"/>
      <c r="GJZ163" s="2049"/>
      <c r="GKA163" s="2049"/>
      <c r="GKB163" s="2049"/>
      <c r="GKC163" s="2049"/>
      <c r="GKD163" s="2049"/>
      <c r="GKE163" s="2049"/>
      <c r="GKF163" s="2049"/>
      <c r="GKG163" s="2049"/>
      <c r="GKH163" s="2049"/>
      <c r="GKI163" s="2049"/>
      <c r="GKJ163" s="2049"/>
      <c r="GKK163" s="2049"/>
      <c r="GKL163" s="2049"/>
      <c r="GKM163" s="2049"/>
      <c r="GKN163" s="2049"/>
      <c r="GKO163" s="2049"/>
      <c r="GKP163" s="2049"/>
      <c r="GKQ163" s="2049"/>
      <c r="GKR163" s="2049"/>
      <c r="GKS163" s="2049"/>
      <c r="GKT163" s="2049"/>
      <c r="GKU163" s="2049"/>
      <c r="GKV163" s="2049"/>
      <c r="GKW163" s="2049"/>
      <c r="GKX163" s="2049"/>
      <c r="GKY163" s="2049"/>
      <c r="GKZ163" s="2049"/>
      <c r="GLA163" s="2049"/>
      <c r="GLB163" s="2049"/>
      <c r="GLC163" s="2049"/>
      <c r="GLD163" s="2049"/>
      <c r="GLE163" s="2049"/>
      <c r="GLF163" s="2049"/>
      <c r="GLG163" s="2049"/>
      <c r="GLH163" s="2049"/>
      <c r="GLI163" s="2049"/>
      <c r="GLJ163" s="2049"/>
      <c r="GLK163" s="2049"/>
      <c r="GLL163" s="2049"/>
      <c r="GLM163" s="2049"/>
      <c r="GLN163" s="2049"/>
      <c r="GLO163" s="2049"/>
      <c r="GLP163" s="2049"/>
      <c r="GLQ163" s="2049"/>
      <c r="GLR163" s="2049"/>
      <c r="GLS163" s="2049"/>
      <c r="GLT163" s="2049"/>
      <c r="GLU163" s="2049"/>
      <c r="GLV163" s="2049"/>
      <c r="GLW163" s="2049"/>
      <c r="GLX163" s="2049"/>
      <c r="GLY163" s="2049"/>
      <c r="GLZ163" s="2049"/>
      <c r="GMA163" s="2049"/>
      <c r="GMB163" s="2049"/>
      <c r="GMC163" s="2049"/>
      <c r="GMD163" s="2049"/>
      <c r="GME163" s="2049"/>
      <c r="GMF163" s="2049"/>
      <c r="GMG163" s="2049"/>
      <c r="GMH163" s="2049"/>
      <c r="GMI163" s="2049"/>
      <c r="GMJ163" s="2049"/>
      <c r="GMK163" s="2049"/>
      <c r="GML163" s="2049"/>
      <c r="GMM163" s="2049"/>
      <c r="GMN163" s="2049"/>
      <c r="GMO163" s="2049"/>
      <c r="GMP163" s="2049"/>
      <c r="GMQ163" s="2049"/>
      <c r="GMR163" s="2049"/>
      <c r="GMS163" s="2049"/>
      <c r="GMT163" s="2049"/>
      <c r="GMU163" s="2049"/>
      <c r="GMV163" s="2049"/>
      <c r="GMW163" s="2049"/>
      <c r="GMX163" s="2049"/>
      <c r="GMY163" s="2049"/>
      <c r="GMZ163" s="2049"/>
      <c r="GNA163" s="2049"/>
      <c r="GNB163" s="2049"/>
      <c r="GNC163" s="2049"/>
      <c r="GND163" s="2049"/>
      <c r="GNE163" s="2049"/>
      <c r="GNF163" s="2049"/>
      <c r="GNG163" s="2049"/>
      <c r="GNH163" s="2049"/>
      <c r="GNI163" s="2049"/>
      <c r="GNJ163" s="2049"/>
      <c r="GNK163" s="2049"/>
      <c r="GNL163" s="2049"/>
      <c r="GNM163" s="2049"/>
      <c r="GNN163" s="2049"/>
      <c r="GNO163" s="2049"/>
      <c r="GNP163" s="2049"/>
      <c r="GNQ163" s="2049"/>
      <c r="GNR163" s="2049"/>
      <c r="GNS163" s="2049"/>
      <c r="GNT163" s="2049"/>
      <c r="GNU163" s="2049"/>
      <c r="GNV163" s="2049"/>
      <c r="GNW163" s="2049"/>
      <c r="GNX163" s="2049"/>
      <c r="GNY163" s="2049"/>
      <c r="GNZ163" s="2049"/>
      <c r="GOA163" s="2049"/>
      <c r="GOB163" s="2049"/>
      <c r="GOC163" s="2049"/>
      <c r="GOD163" s="2049"/>
      <c r="GOE163" s="2049"/>
      <c r="GOF163" s="2049"/>
      <c r="GOG163" s="2049"/>
      <c r="GOH163" s="2049"/>
      <c r="GOI163" s="2049"/>
      <c r="GOJ163" s="2049"/>
      <c r="GOK163" s="2049"/>
      <c r="GOL163" s="2049"/>
      <c r="GOM163" s="2049"/>
      <c r="GON163" s="2049"/>
      <c r="GOO163" s="2049"/>
      <c r="GOP163" s="2049"/>
      <c r="GOQ163" s="2049"/>
      <c r="GOR163" s="2049"/>
      <c r="GOS163" s="2049"/>
      <c r="GOT163" s="2049"/>
      <c r="GOU163" s="2049"/>
      <c r="GOV163" s="2049"/>
      <c r="GOW163" s="2049"/>
      <c r="GOX163" s="2049"/>
      <c r="GOY163" s="2049"/>
      <c r="GOZ163" s="2049"/>
      <c r="GPA163" s="2049"/>
      <c r="GPB163" s="2049"/>
      <c r="GPC163" s="2049"/>
      <c r="GPD163" s="2049"/>
      <c r="GPE163" s="2049"/>
      <c r="GPF163" s="2049"/>
      <c r="GPG163" s="2049"/>
      <c r="GPH163" s="2049"/>
      <c r="GPI163" s="2049"/>
      <c r="GPJ163" s="2049"/>
      <c r="GPK163" s="2049"/>
      <c r="GPL163" s="2049"/>
      <c r="GPM163" s="2049"/>
      <c r="GPN163" s="2049"/>
      <c r="GPO163" s="2049"/>
      <c r="GPP163" s="2049"/>
      <c r="GPQ163" s="2049"/>
      <c r="GPR163" s="2049"/>
      <c r="GPS163" s="2049"/>
      <c r="GPT163" s="2049"/>
      <c r="GPU163" s="2049"/>
      <c r="GPV163" s="2049"/>
      <c r="GPW163" s="2049"/>
      <c r="GPX163" s="2049"/>
      <c r="GPY163" s="2049"/>
      <c r="GPZ163" s="2049"/>
      <c r="GQA163" s="2049"/>
      <c r="GQB163" s="2049"/>
      <c r="GQC163" s="2049"/>
      <c r="GQD163" s="2049"/>
      <c r="GQE163" s="2049"/>
      <c r="GQF163" s="2049"/>
      <c r="GQG163" s="2049"/>
      <c r="GQH163" s="2049"/>
      <c r="GQI163" s="2049"/>
      <c r="GQJ163" s="2049"/>
      <c r="GQK163" s="2049"/>
      <c r="GQL163" s="2049"/>
      <c r="GQM163" s="2049"/>
      <c r="GQN163" s="2049"/>
      <c r="GQO163" s="2049"/>
      <c r="GQP163" s="2049"/>
      <c r="GQQ163" s="2049"/>
      <c r="GQR163" s="2049"/>
      <c r="GQS163" s="2049"/>
      <c r="GQT163" s="2049"/>
      <c r="GQU163" s="2049"/>
      <c r="GQV163" s="2049"/>
      <c r="GQW163" s="2049"/>
      <c r="GQX163" s="2049"/>
      <c r="GQY163" s="2049"/>
      <c r="GQZ163" s="2049"/>
      <c r="GRA163" s="2049"/>
      <c r="GRB163" s="2049"/>
      <c r="GRC163" s="2049"/>
      <c r="GRD163" s="2049"/>
      <c r="GRE163" s="2049"/>
      <c r="GRF163" s="2049"/>
      <c r="GRG163" s="2049"/>
      <c r="GRH163" s="2049"/>
      <c r="GRI163" s="2049"/>
      <c r="GRJ163" s="2049"/>
      <c r="GRK163" s="2049"/>
      <c r="GRL163" s="2049"/>
      <c r="GRM163" s="2049"/>
      <c r="GRN163" s="2049"/>
      <c r="GRO163" s="2049"/>
      <c r="GRP163" s="2049"/>
      <c r="GRQ163" s="2049"/>
      <c r="GRR163" s="2049"/>
      <c r="GRS163" s="2049"/>
      <c r="GRT163" s="2049"/>
      <c r="GRU163" s="2049"/>
      <c r="GRV163" s="2049"/>
      <c r="GRW163" s="2049"/>
      <c r="GRX163" s="2049"/>
      <c r="GRY163" s="2049"/>
      <c r="GRZ163" s="2049"/>
      <c r="GSA163" s="2049"/>
      <c r="GSB163" s="2049"/>
      <c r="GSC163" s="2049"/>
      <c r="GSD163" s="2049"/>
      <c r="GSE163" s="2049"/>
      <c r="GSF163" s="2049"/>
      <c r="GSG163" s="2049"/>
      <c r="GSH163" s="2049"/>
      <c r="GSI163" s="2049"/>
      <c r="GSJ163" s="2049"/>
      <c r="GSK163" s="2049"/>
      <c r="GSL163" s="2049"/>
      <c r="GSM163" s="2049"/>
      <c r="GSN163" s="2049"/>
      <c r="GSO163" s="2049"/>
      <c r="GSP163" s="2049"/>
      <c r="GSQ163" s="2049"/>
      <c r="GSR163" s="2049"/>
      <c r="GSS163" s="2049"/>
      <c r="GST163" s="2049"/>
      <c r="GSU163" s="2049"/>
      <c r="GSV163" s="2049"/>
      <c r="GSW163" s="2049"/>
      <c r="GSX163" s="2049"/>
      <c r="GSY163" s="2049"/>
      <c r="GSZ163" s="2049"/>
      <c r="GTA163" s="2049"/>
      <c r="GTB163" s="2049"/>
      <c r="GTC163" s="2049"/>
      <c r="GTD163" s="2049"/>
      <c r="GTE163" s="2049"/>
      <c r="GTF163" s="2049"/>
      <c r="GTG163" s="2049"/>
      <c r="GTH163" s="2049"/>
      <c r="GTI163" s="2049"/>
      <c r="GTJ163" s="2049"/>
      <c r="GTK163" s="2049"/>
      <c r="GTL163" s="2049"/>
      <c r="GTM163" s="2049"/>
      <c r="GTN163" s="2049"/>
      <c r="GTO163" s="2049"/>
      <c r="GTP163" s="2049"/>
      <c r="GTQ163" s="2049"/>
      <c r="GTR163" s="2049"/>
      <c r="GTS163" s="2049"/>
      <c r="GTT163" s="2049"/>
      <c r="GTU163" s="2049"/>
      <c r="GTV163" s="2049"/>
      <c r="GTW163" s="2049"/>
      <c r="GTX163" s="2049"/>
      <c r="GTY163" s="2049"/>
      <c r="GTZ163" s="2049"/>
      <c r="GUA163" s="2049"/>
      <c r="GUB163" s="2049"/>
      <c r="GUC163" s="2049"/>
      <c r="GUD163" s="2049"/>
      <c r="GUE163" s="2049"/>
      <c r="GUF163" s="2049"/>
      <c r="GUG163" s="2049"/>
      <c r="GUH163" s="2049"/>
      <c r="GUI163" s="2049"/>
      <c r="GUJ163" s="2049"/>
      <c r="GUK163" s="2049"/>
      <c r="GUL163" s="2049"/>
      <c r="GUM163" s="2049"/>
      <c r="GUN163" s="2049"/>
      <c r="GUO163" s="2049"/>
      <c r="GUP163" s="2049"/>
      <c r="GUQ163" s="2049"/>
      <c r="GUR163" s="2049"/>
      <c r="GUS163" s="2049"/>
      <c r="GUT163" s="2049"/>
      <c r="GUU163" s="2049"/>
      <c r="GUV163" s="2049"/>
      <c r="GUW163" s="2049"/>
      <c r="GUX163" s="2049"/>
      <c r="GUY163" s="2049"/>
      <c r="GUZ163" s="2049"/>
      <c r="GVA163" s="2049"/>
      <c r="GVB163" s="2049"/>
      <c r="GVC163" s="2049"/>
      <c r="GVD163" s="2049"/>
      <c r="GVE163" s="2049"/>
      <c r="GVF163" s="2049"/>
      <c r="GVG163" s="2049"/>
      <c r="GVH163" s="2049"/>
      <c r="GVI163" s="2049"/>
      <c r="GVJ163" s="2049"/>
      <c r="GVK163" s="2049"/>
      <c r="GVL163" s="2049"/>
      <c r="GVM163" s="2049"/>
      <c r="GVN163" s="2049"/>
      <c r="GVO163" s="2049"/>
      <c r="GVP163" s="2049"/>
      <c r="GVQ163" s="2049"/>
      <c r="GVR163" s="2049"/>
      <c r="GVS163" s="2049"/>
      <c r="GVT163" s="2049"/>
      <c r="GVU163" s="2049"/>
      <c r="GVV163" s="2049"/>
      <c r="GVW163" s="2049"/>
      <c r="GVX163" s="2049"/>
      <c r="GVY163" s="2049"/>
      <c r="GVZ163" s="2049"/>
      <c r="GWA163" s="2049"/>
      <c r="GWB163" s="2049"/>
      <c r="GWC163" s="2049"/>
      <c r="GWD163" s="2049"/>
      <c r="GWE163" s="2049"/>
      <c r="GWF163" s="2049"/>
      <c r="GWG163" s="2049"/>
      <c r="GWH163" s="2049"/>
      <c r="GWI163" s="2049"/>
      <c r="GWJ163" s="2049"/>
      <c r="GWK163" s="2049"/>
      <c r="GWL163" s="2049"/>
      <c r="GWM163" s="2049"/>
      <c r="GWN163" s="2049"/>
      <c r="GWO163" s="2049"/>
      <c r="GWP163" s="2049"/>
      <c r="GWQ163" s="2049"/>
      <c r="GWR163" s="2049"/>
      <c r="GWS163" s="2049"/>
      <c r="GWT163" s="2049"/>
      <c r="GWU163" s="2049"/>
      <c r="GWV163" s="2049"/>
      <c r="GWW163" s="2049"/>
      <c r="GWX163" s="2049"/>
      <c r="GWY163" s="2049"/>
      <c r="GWZ163" s="2049"/>
      <c r="GXA163" s="2049"/>
      <c r="GXB163" s="2049"/>
      <c r="GXC163" s="2049"/>
      <c r="GXD163" s="2049"/>
      <c r="GXE163" s="2049"/>
      <c r="GXF163" s="2049"/>
      <c r="GXG163" s="2049"/>
      <c r="GXH163" s="2049"/>
      <c r="GXI163" s="2049"/>
      <c r="GXJ163" s="2049"/>
      <c r="GXK163" s="2049"/>
      <c r="GXL163" s="2049"/>
      <c r="GXM163" s="2049"/>
      <c r="GXN163" s="2049"/>
      <c r="GXO163" s="2049"/>
      <c r="GXP163" s="2049"/>
      <c r="GXQ163" s="2049"/>
      <c r="GXR163" s="2049"/>
      <c r="GXS163" s="2049"/>
      <c r="GXT163" s="2049"/>
      <c r="GXU163" s="2049"/>
      <c r="GXV163" s="2049"/>
      <c r="GXW163" s="2049"/>
      <c r="GXX163" s="2049"/>
      <c r="GXY163" s="2049"/>
      <c r="GXZ163" s="2049"/>
      <c r="GYA163" s="2049"/>
      <c r="GYB163" s="2049"/>
      <c r="GYC163" s="2049"/>
      <c r="GYD163" s="2049"/>
      <c r="GYE163" s="2049"/>
      <c r="GYF163" s="2049"/>
      <c r="GYG163" s="2049"/>
      <c r="GYH163" s="2049"/>
      <c r="GYI163" s="2049"/>
      <c r="GYJ163" s="2049"/>
      <c r="GYK163" s="2049"/>
      <c r="GYL163" s="2049"/>
      <c r="GYM163" s="2049"/>
      <c r="GYN163" s="2049"/>
      <c r="GYO163" s="2049"/>
      <c r="GYP163" s="2049"/>
      <c r="GYQ163" s="2049"/>
      <c r="GYR163" s="2049"/>
      <c r="GYS163" s="2049"/>
      <c r="GYT163" s="2049"/>
      <c r="GYU163" s="2049"/>
      <c r="GYV163" s="2049"/>
      <c r="GYW163" s="2049"/>
      <c r="GYX163" s="2049"/>
      <c r="GYY163" s="2049"/>
      <c r="GYZ163" s="2049"/>
      <c r="GZA163" s="2049"/>
      <c r="GZB163" s="2049"/>
      <c r="GZC163" s="2049"/>
      <c r="GZD163" s="2049"/>
      <c r="GZE163" s="2049"/>
      <c r="GZF163" s="2049"/>
      <c r="GZG163" s="2049"/>
      <c r="GZH163" s="2049"/>
      <c r="GZI163" s="2049"/>
      <c r="GZJ163" s="2049"/>
      <c r="GZK163" s="2049"/>
      <c r="GZL163" s="2049"/>
      <c r="GZM163" s="2049"/>
      <c r="GZN163" s="2049"/>
      <c r="GZO163" s="2049"/>
      <c r="GZP163" s="2049"/>
      <c r="GZQ163" s="2049"/>
      <c r="GZR163" s="2049"/>
      <c r="GZS163" s="2049"/>
      <c r="GZT163" s="2049"/>
      <c r="GZU163" s="2049"/>
      <c r="GZV163" s="2049"/>
      <c r="GZW163" s="2049"/>
      <c r="GZX163" s="2049"/>
      <c r="GZY163" s="2049"/>
      <c r="GZZ163" s="2049"/>
      <c r="HAA163" s="2049"/>
      <c r="HAB163" s="2049"/>
      <c r="HAC163" s="2049"/>
      <c r="HAD163" s="2049"/>
      <c r="HAE163" s="2049"/>
      <c r="HAF163" s="2049"/>
      <c r="HAG163" s="2049"/>
      <c r="HAH163" s="2049"/>
      <c r="HAI163" s="2049"/>
      <c r="HAJ163" s="2049"/>
      <c r="HAK163" s="2049"/>
      <c r="HAL163" s="2049"/>
      <c r="HAM163" s="2049"/>
      <c r="HAN163" s="2049"/>
      <c r="HAO163" s="2049"/>
      <c r="HAP163" s="2049"/>
      <c r="HAQ163" s="2049"/>
      <c r="HAR163" s="2049"/>
      <c r="HAS163" s="2049"/>
      <c r="HAT163" s="2049"/>
      <c r="HAU163" s="2049"/>
      <c r="HAV163" s="2049"/>
      <c r="HAW163" s="2049"/>
      <c r="HAX163" s="2049"/>
      <c r="HAY163" s="2049"/>
      <c r="HAZ163" s="2049"/>
      <c r="HBA163" s="2049"/>
      <c r="HBB163" s="2049"/>
      <c r="HBC163" s="2049"/>
      <c r="HBD163" s="2049"/>
      <c r="HBE163" s="2049"/>
      <c r="HBF163" s="2049"/>
      <c r="HBG163" s="2049"/>
      <c r="HBH163" s="2049"/>
      <c r="HBI163" s="2049"/>
      <c r="HBJ163" s="2049"/>
      <c r="HBK163" s="2049"/>
      <c r="HBL163" s="2049"/>
      <c r="HBM163" s="2049"/>
      <c r="HBN163" s="2049"/>
      <c r="HBO163" s="2049"/>
      <c r="HBP163" s="2049"/>
      <c r="HBQ163" s="2049"/>
      <c r="HBR163" s="2049"/>
      <c r="HBS163" s="2049"/>
      <c r="HBT163" s="2049"/>
      <c r="HBU163" s="2049"/>
      <c r="HBV163" s="2049"/>
      <c r="HBW163" s="2049"/>
      <c r="HBX163" s="2049"/>
      <c r="HBY163" s="2049"/>
      <c r="HBZ163" s="2049"/>
      <c r="HCA163" s="2049"/>
      <c r="HCB163" s="2049"/>
      <c r="HCC163" s="2049"/>
      <c r="HCD163" s="2049"/>
      <c r="HCE163" s="2049"/>
      <c r="HCF163" s="2049"/>
      <c r="HCG163" s="2049"/>
      <c r="HCH163" s="2049"/>
      <c r="HCI163" s="2049"/>
      <c r="HCJ163" s="2049"/>
      <c r="HCK163" s="2049"/>
      <c r="HCL163" s="2049"/>
      <c r="HCM163" s="2049"/>
      <c r="HCN163" s="2049"/>
      <c r="HCO163" s="2049"/>
      <c r="HCP163" s="2049"/>
      <c r="HCQ163" s="2049"/>
      <c r="HCR163" s="2049"/>
      <c r="HCS163" s="2049"/>
      <c r="HCT163" s="2049"/>
      <c r="HCU163" s="2049"/>
      <c r="HCV163" s="2049"/>
      <c r="HCW163" s="2049"/>
      <c r="HCX163" s="2049"/>
      <c r="HCY163" s="2049"/>
      <c r="HCZ163" s="2049"/>
      <c r="HDA163" s="2049"/>
      <c r="HDB163" s="2049"/>
      <c r="HDC163" s="2049"/>
      <c r="HDD163" s="2049"/>
      <c r="HDE163" s="2049"/>
      <c r="HDF163" s="2049"/>
      <c r="HDG163" s="2049"/>
      <c r="HDH163" s="2049"/>
      <c r="HDI163" s="2049"/>
      <c r="HDJ163" s="2049"/>
      <c r="HDK163" s="2049"/>
      <c r="HDL163" s="2049"/>
      <c r="HDM163" s="2049"/>
      <c r="HDN163" s="2049"/>
      <c r="HDO163" s="2049"/>
      <c r="HDP163" s="2049"/>
      <c r="HDQ163" s="2049"/>
      <c r="HDR163" s="2049"/>
      <c r="HDS163" s="2049"/>
      <c r="HDT163" s="2049"/>
      <c r="HDU163" s="2049"/>
      <c r="HDV163" s="2049"/>
      <c r="HDW163" s="2049"/>
      <c r="HDX163" s="2049"/>
      <c r="HDY163" s="2049"/>
      <c r="HDZ163" s="2049"/>
      <c r="HEA163" s="2049"/>
      <c r="HEB163" s="2049"/>
      <c r="HEC163" s="2049"/>
      <c r="HED163" s="2049"/>
      <c r="HEE163" s="2049"/>
      <c r="HEF163" s="2049"/>
      <c r="HEG163" s="2049"/>
      <c r="HEH163" s="2049"/>
      <c r="HEI163" s="2049"/>
      <c r="HEJ163" s="2049"/>
      <c r="HEK163" s="2049"/>
      <c r="HEL163" s="2049"/>
      <c r="HEM163" s="2049"/>
      <c r="HEN163" s="2049"/>
      <c r="HEO163" s="2049"/>
      <c r="HEP163" s="2049"/>
      <c r="HEQ163" s="2049"/>
      <c r="HER163" s="2049"/>
      <c r="HES163" s="2049"/>
      <c r="HET163" s="2049"/>
      <c r="HEU163" s="2049"/>
      <c r="HEV163" s="2049"/>
      <c r="HEW163" s="2049"/>
      <c r="HEX163" s="2049"/>
      <c r="HEY163" s="2049"/>
      <c r="HEZ163" s="2049"/>
      <c r="HFA163" s="2049"/>
      <c r="HFB163" s="2049"/>
      <c r="HFC163" s="2049"/>
      <c r="HFD163" s="2049"/>
      <c r="HFE163" s="2049"/>
      <c r="HFF163" s="2049"/>
      <c r="HFG163" s="2049"/>
      <c r="HFH163" s="2049"/>
      <c r="HFI163" s="2049"/>
      <c r="HFJ163" s="2049"/>
      <c r="HFK163" s="2049"/>
      <c r="HFL163" s="2049"/>
      <c r="HFM163" s="2049"/>
      <c r="HFN163" s="2049"/>
      <c r="HFO163" s="2049"/>
      <c r="HFP163" s="2049"/>
      <c r="HFQ163" s="2049"/>
      <c r="HFR163" s="2049"/>
      <c r="HFS163" s="2049"/>
      <c r="HFT163" s="2049"/>
      <c r="HFU163" s="2049"/>
      <c r="HFV163" s="2049"/>
      <c r="HFW163" s="2049"/>
      <c r="HFX163" s="2049"/>
      <c r="HFY163" s="2049"/>
      <c r="HFZ163" s="2049"/>
      <c r="HGA163" s="2049"/>
      <c r="HGB163" s="2049"/>
      <c r="HGC163" s="2049"/>
      <c r="HGD163" s="2049"/>
      <c r="HGE163" s="2049"/>
      <c r="HGF163" s="2049"/>
      <c r="HGG163" s="2049"/>
      <c r="HGH163" s="2049"/>
      <c r="HGI163" s="2049"/>
      <c r="HGJ163" s="2049"/>
      <c r="HGK163" s="2049"/>
      <c r="HGL163" s="2049"/>
      <c r="HGM163" s="2049"/>
      <c r="HGN163" s="2049"/>
      <c r="HGO163" s="2049"/>
      <c r="HGP163" s="2049"/>
      <c r="HGQ163" s="2049"/>
      <c r="HGR163" s="2049"/>
      <c r="HGS163" s="2049"/>
      <c r="HGT163" s="2049"/>
      <c r="HGU163" s="2049"/>
      <c r="HGV163" s="2049"/>
      <c r="HGW163" s="2049"/>
      <c r="HGX163" s="2049"/>
      <c r="HGY163" s="2049"/>
      <c r="HGZ163" s="2049"/>
      <c r="HHA163" s="2049"/>
      <c r="HHB163" s="2049"/>
      <c r="HHC163" s="2049"/>
      <c r="HHD163" s="2049"/>
      <c r="HHE163" s="2049"/>
      <c r="HHF163" s="2049"/>
      <c r="HHG163" s="2049"/>
      <c r="HHH163" s="2049"/>
      <c r="HHI163" s="2049"/>
      <c r="HHJ163" s="2049"/>
      <c r="HHK163" s="2049"/>
      <c r="HHL163" s="2049"/>
      <c r="HHM163" s="2049"/>
      <c r="HHN163" s="2049"/>
      <c r="HHO163" s="2049"/>
      <c r="HHP163" s="2049"/>
      <c r="HHQ163" s="2049"/>
      <c r="HHR163" s="2049"/>
      <c r="HHS163" s="2049"/>
      <c r="HHT163" s="2049"/>
      <c r="HHU163" s="2049"/>
      <c r="HHV163" s="2049"/>
      <c r="HHW163" s="2049"/>
      <c r="HHX163" s="2049"/>
      <c r="HHY163" s="2049"/>
      <c r="HHZ163" s="2049"/>
      <c r="HIA163" s="2049"/>
      <c r="HIB163" s="2049"/>
      <c r="HIC163" s="2049"/>
      <c r="HID163" s="2049"/>
      <c r="HIE163" s="2049"/>
      <c r="HIF163" s="2049"/>
      <c r="HIG163" s="2049"/>
      <c r="HIH163" s="2049"/>
      <c r="HII163" s="2049"/>
      <c r="HIJ163" s="2049"/>
      <c r="HIK163" s="2049"/>
      <c r="HIL163" s="2049"/>
      <c r="HIM163" s="2049"/>
      <c r="HIN163" s="2049"/>
      <c r="HIO163" s="2049"/>
      <c r="HIP163" s="2049"/>
      <c r="HIQ163" s="2049"/>
      <c r="HIR163" s="2049"/>
      <c r="HIS163" s="2049"/>
      <c r="HIT163" s="2049"/>
      <c r="HIU163" s="2049"/>
      <c r="HIV163" s="2049"/>
      <c r="HIW163" s="2049"/>
      <c r="HIX163" s="2049"/>
      <c r="HIY163" s="2049"/>
      <c r="HIZ163" s="2049"/>
      <c r="HJA163" s="2049"/>
      <c r="HJB163" s="2049"/>
      <c r="HJC163" s="2049"/>
      <c r="HJD163" s="2049"/>
      <c r="HJE163" s="2049"/>
      <c r="HJF163" s="2049"/>
      <c r="HJG163" s="2049"/>
      <c r="HJH163" s="2049"/>
      <c r="HJI163" s="2049"/>
      <c r="HJJ163" s="2049"/>
      <c r="HJK163" s="2049"/>
      <c r="HJL163" s="2049"/>
      <c r="HJM163" s="2049"/>
      <c r="HJN163" s="2049"/>
      <c r="HJO163" s="2049"/>
      <c r="HJP163" s="2049"/>
      <c r="HJQ163" s="2049"/>
      <c r="HJR163" s="2049"/>
      <c r="HJS163" s="2049"/>
      <c r="HJT163" s="2049"/>
      <c r="HJU163" s="2049"/>
      <c r="HJV163" s="2049"/>
      <c r="HJW163" s="2049"/>
      <c r="HJX163" s="2049"/>
      <c r="HJY163" s="2049"/>
      <c r="HJZ163" s="2049"/>
      <c r="HKA163" s="2049"/>
      <c r="HKB163" s="2049"/>
      <c r="HKC163" s="2049"/>
      <c r="HKD163" s="2049"/>
      <c r="HKE163" s="2049"/>
      <c r="HKF163" s="2049"/>
      <c r="HKG163" s="2049"/>
      <c r="HKH163" s="2049"/>
      <c r="HKI163" s="2049"/>
      <c r="HKJ163" s="2049"/>
      <c r="HKK163" s="2049"/>
      <c r="HKL163" s="2049"/>
      <c r="HKM163" s="2049"/>
      <c r="HKN163" s="2049"/>
      <c r="HKO163" s="2049"/>
      <c r="HKP163" s="2049"/>
      <c r="HKQ163" s="2049"/>
      <c r="HKR163" s="2049"/>
      <c r="HKS163" s="2049"/>
      <c r="HKT163" s="2049"/>
      <c r="HKU163" s="2049"/>
      <c r="HKV163" s="2049"/>
      <c r="HKW163" s="2049"/>
      <c r="HKX163" s="2049"/>
      <c r="HKY163" s="2049"/>
      <c r="HKZ163" s="2049"/>
      <c r="HLA163" s="2049"/>
      <c r="HLB163" s="2049"/>
      <c r="HLC163" s="2049"/>
      <c r="HLD163" s="2049"/>
      <c r="HLE163" s="2049"/>
      <c r="HLF163" s="2049"/>
      <c r="HLG163" s="2049"/>
      <c r="HLH163" s="2049"/>
      <c r="HLI163" s="2049"/>
      <c r="HLJ163" s="2049"/>
      <c r="HLK163" s="2049"/>
      <c r="HLL163" s="2049"/>
      <c r="HLM163" s="2049"/>
      <c r="HLN163" s="2049"/>
      <c r="HLO163" s="2049"/>
      <c r="HLP163" s="2049"/>
      <c r="HLQ163" s="2049"/>
      <c r="HLR163" s="2049"/>
      <c r="HLS163" s="2049"/>
      <c r="HLT163" s="2049"/>
      <c r="HLU163" s="2049"/>
      <c r="HLV163" s="2049"/>
      <c r="HLW163" s="2049"/>
      <c r="HLX163" s="2049"/>
      <c r="HLY163" s="2049"/>
      <c r="HLZ163" s="2049"/>
      <c r="HMA163" s="2049"/>
      <c r="HMB163" s="2049"/>
      <c r="HMC163" s="2049"/>
      <c r="HMD163" s="2049"/>
      <c r="HME163" s="2049"/>
      <c r="HMF163" s="2049"/>
      <c r="HMG163" s="2049"/>
      <c r="HMH163" s="2049"/>
      <c r="HMI163" s="2049"/>
      <c r="HMJ163" s="2049"/>
      <c r="HMK163" s="2049"/>
      <c r="HML163" s="2049"/>
      <c r="HMM163" s="2049"/>
      <c r="HMN163" s="2049"/>
      <c r="HMO163" s="2049"/>
      <c r="HMP163" s="2049"/>
      <c r="HMQ163" s="2049"/>
      <c r="HMR163" s="2049"/>
      <c r="HMS163" s="2049"/>
      <c r="HMT163" s="2049"/>
      <c r="HMU163" s="2049"/>
      <c r="HMV163" s="2049"/>
      <c r="HMW163" s="2049"/>
      <c r="HMX163" s="2049"/>
      <c r="HMY163" s="2049"/>
      <c r="HMZ163" s="2049"/>
      <c r="HNA163" s="2049"/>
      <c r="HNB163" s="2049"/>
      <c r="HNC163" s="2049"/>
      <c r="HND163" s="2049"/>
      <c r="HNE163" s="2049"/>
      <c r="HNF163" s="2049"/>
      <c r="HNG163" s="2049"/>
      <c r="HNH163" s="2049"/>
      <c r="HNI163" s="2049"/>
      <c r="HNJ163" s="2049"/>
      <c r="HNK163" s="2049"/>
      <c r="HNL163" s="2049"/>
      <c r="HNM163" s="2049"/>
      <c r="HNN163" s="2049"/>
      <c r="HNO163" s="2049"/>
      <c r="HNP163" s="2049"/>
      <c r="HNQ163" s="2049"/>
      <c r="HNR163" s="2049"/>
      <c r="HNS163" s="2049"/>
      <c r="HNT163" s="2049"/>
      <c r="HNU163" s="2049"/>
      <c r="HNV163" s="2049"/>
      <c r="HNW163" s="2049"/>
      <c r="HNX163" s="2049"/>
      <c r="HNY163" s="2049"/>
      <c r="HNZ163" s="2049"/>
      <c r="HOA163" s="2049"/>
      <c r="HOB163" s="2049"/>
      <c r="HOC163" s="2049"/>
      <c r="HOD163" s="2049"/>
      <c r="HOE163" s="2049"/>
      <c r="HOF163" s="2049"/>
      <c r="HOG163" s="2049"/>
      <c r="HOH163" s="2049"/>
      <c r="HOI163" s="2049"/>
      <c r="HOJ163" s="2049"/>
      <c r="HOK163" s="2049"/>
      <c r="HOL163" s="2049"/>
      <c r="HOM163" s="2049"/>
      <c r="HON163" s="2049"/>
      <c r="HOO163" s="2049"/>
      <c r="HOP163" s="2049"/>
      <c r="HOQ163" s="2049"/>
      <c r="HOR163" s="2049"/>
      <c r="HOS163" s="2049"/>
      <c r="HOT163" s="2049"/>
      <c r="HOU163" s="2049"/>
      <c r="HOV163" s="2049"/>
      <c r="HOW163" s="2049"/>
      <c r="HOX163" s="2049"/>
      <c r="HOY163" s="2049"/>
      <c r="HOZ163" s="2049"/>
      <c r="HPA163" s="2049"/>
      <c r="HPB163" s="2049"/>
      <c r="HPC163" s="2049"/>
      <c r="HPD163" s="2049"/>
      <c r="HPE163" s="2049"/>
      <c r="HPF163" s="2049"/>
      <c r="HPG163" s="2049"/>
      <c r="HPH163" s="2049"/>
      <c r="HPI163" s="2049"/>
      <c r="HPJ163" s="2049"/>
      <c r="HPK163" s="2049"/>
      <c r="HPL163" s="2049"/>
      <c r="HPM163" s="2049"/>
      <c r="HPN163" s="2049"/>
      <c r="HPO163" s="2049"/>
      <c r="HPP163" s="2049"/>
      <c r="HPQ163" s="2049"/>
      <c r="HPR163" s="2049"/>
      <c r="HPS163" s="2049"/>
      <c r="HPT163" s="2049"/>
      <c r="HPU163" s="2049"/>
      <c r="HPV163" s="2049"/>
      <c r="HPW163" s="2049"/>
      <c r="HPX163" s="2049"/>
      <c r="HPY163" s="2049"/>
      <c r="HPZ163" s="2049"/>
      <c r="HQA163" s="2049"/>
      <c r="HQB163" s="2049"/>
      <c r="HQC163" s="2049"/>
      <c r="HQD163" s="2049"/>
      <c r="HQE163" s="2049"/>
      <c r="HQF163" s="2049"/>
      <c r="HQG163" s="2049"/>
      <c r="HQH163" s="2049"/>
      <c r="HQI163" s="2049"/>
      <c r="HQJ163" s="2049"/>
      <c r="HQK163" s="2049"/>
      <c r="HQL163" s="2049"/>
      <c r="HQM163" s="2049"/>
      <c r="HQN163" s="2049"/>
      <c r="HQO163" s="2049"/>
      <c r="HQP163" s="2049"/>
      <c r="HQQ163" s="2049"/>
      <c r="HQR163" s="2049"/>
      <c r="HQS163" s="2049"/>
      <c r="HQT163" s="2049"/>
      <c r="HQU163" s="2049"/>
      <c r="HQV163" s="2049"/>
      <c r="HQW163" s="2049"/>
      <c r="HQX163" s="2049"/>
      <c r="HQY163" s="2049"/>
      <c r="HQZ163" s="2049"/>
      <c r="HRA163" s="2049"/>
      <c r="HRB163" s="2049"/>
      <c r="HRC163" s="2049"/>
      <c r="HRD163" s="2049"/>
      <c r="HRE163" s="2049"/>
      <c r="HRF163" s="2049"/>
      <c r="HRG163" s="2049"/>
      <c r="HRH163" s="2049"/>
      <c r="HRI163" s="2049"/>
      <c r="HRJ163" s="2049"/>
      <c r="HRK163" s="2049"/>
      <c r="HRL163" s="2049"/>
      <c r="HRM163" s="2049"/>
      <c r="HRN163" s="2049"/>
      <c r="HRO163" s="2049"/>
      <c r="HRP163" s="2049"/>
      <c r="HRQ163" s="2049"/>
      <c r="HRR163" s="2049"/>
      <c r="HRS163" s="2049"/>
      <c r="HRT163" s="2049"/>
      <c r="HRU163" s="2049"/>
      <c r="HRV163" s="2049"/>
      <c r="HRW163" s="2049"/>
      <c r="HRX163" s="2049"/>
      <c r="HRY163" s="2049"/>
      <c r="HRZ163" s="2049"/>
      <c r="HSA163" s="2049"/>
      <c r="HSB163" s="2049"/>
      <c r="HSC163" s="2049"/>
      <c r="HSD163" s="2049"/>
      <c r="HSE163" s="2049"/>
      <c r="HSF163" s="2049"/>
      <c r="HSG163" s="2049"/>
      <c r="HSH163" s="2049"/>
      <c r="HSI163" s="2049"/>
      <c r="HSJ163" s="2049"/>
      <c r="HSK163" s="2049"/>
      <c r="HSL163" s="2049"/>
      <c r="HSM163" s="2049"/>
      <c r="HSN163" s="2049"/>
      <c r="HSO163" s="2049"/>
      <c r="HSP163" s="2049"/>
      <c r="HSQ163" s="2049"/>
      <c r="HSR163" s="2049"/>
      <c r="HSS163" s="2049"/>
      <c r="HST163" s="2049"/>
      <c r="HSU163" s="2049"/>
      <c r="HSV163" s="2049"/>
      <c r="HSW163" s="2049"/>
      <c r="HSX163" s="2049"/>
      <c r="HSY163" s="2049"/>
      <c r="HSZ163" s="2049"/>
      <c r="HTA163" s="2049"/>
      <c r="HTB163" s="2049"/>
      <c r="HTC163" s="2049"/>
      <c r="HTD163" s="2049"/>
      <c r="HTE163" s="2049"/>
      <c r="HTF163" s="2049"/>
      <c r="HTG163" s="2049"/>
      <c r="HTH163" s="2049"/>
      <c r="HTI163" s="2049"/>
      <c r="HTJ163" s="2049"/>
      <c r="HTK163" s="2049"/>
      <c r="HTL163" s="2049"/>
      <c r="HTM163" s="2049"/>
      <c r="HTN163" s="2049"/>
      <c r="HTO163" s="2049"/>
      <c r="HTP163" s="2049"/>
      <c r="HTQ163" s="2049"/>
      <c r="HTR163" s="2049"/>
      <c r="HTS163" s="2049"/>
      <c r="HTT163" s="2049"/>
      <c r="HTU163" s="2049"/>
      <c r="HTV163" s="2049"/>
      <c r="HTW163" s="2049"/>
      <c r="HTX163" s="2049"/>
      <c r="HTY163" s="2049"/>
      <c r="HTZ163" s="2049"/>
      <c r="HUA163" s="2049"/>
      <c r="HUB163" s="2049"/>
      <c r="HUC163" s="2049"/>
      <c r="HUD163" s="2049"/>
      <c r="HUE163" s="2049"/>
      <c r="HUF163" s="2049"/>
      <c r="HUG163" s="2049"/>
      <c r="HUH163" s="2049"/>
      <c r="HUI163" s="2049"/>
      <c r="HUJ163" s="2049"/>
      <c r="HUK163" s="2049"/>
      <c r="HUL163" s="2049"/>
      <c r="HUM163" s="2049"/>
      <c r="HUN163" s="2049"/>
      <c r="HUO163" s="2049"/>
      <c r="HUP163" s="2049"/>
      <c r="HUQ163" s="2049"/>
      <c r="HUR163" s="2049"/>
      <c r="HUS163" s="2049"/>
      <c r="HUT163" s="2049"/>
      <c r="HUU163" s="2049"/>
      <c r="HUV163" s="2049"/>
      <c r="HUW163" s="2049"/>
      <c r="HUX163" s="2049"/>
      <c r="HUY163" s="2049"/>
      <c r="HUZ163" s="2049"/>
      <c r="HVA163" s="2049"/>
      <c r="HVB163" s="2049"/>
      <c r="HVC163" s="2049"/>
      <c r="HVD163" s="2049"/>
      <c r="HVE163" s="2049"/>
      <c r="HVF163" s="2049"/>
      <c r="HVG163" s="2049"/>
      <c r="HVH163" s="2049"/>
      <c r="HVI163" s="2049"/>
      <c r="HVJ163" s="2049"/>
      <c r="HVK163" s="2049"/>
      <c r="HVL163" s="2049"/>
      <c r="HVM163" s="2049"/>
      <c r="HVN163" s="2049"/>
      <c r="HVO163" s="2049"/>
      <c r="HVP163" s="2049"/>
      <c r="HVQ163" s="2049"/>
      <c r="HVR163" s="2049"/>
      <c r="HVS163" s="2049"/>
      <c r="HVT163" s="2049"/>
      <c r="HVU163" s="2049"/>
      <c r="HVV163" s="2049"/>
      <c r="HVW163" s="2049"/>
      <c r="HVX163" s="2049"/>
      <c r="HVY163" s="2049"/>
      <c r="HVZ163" s="2049"/>
      <c r="HWA163" s="2049"/>
      <c r="HWB163" s="2049"/>
      <c r="HWC163" s="2049"/>
      <c r="HWD163" s="2049"/>
      <c r="HWE163" s="2049"/>
      <c r="HWF163" s="2049"/>
      <c r="HWG163" s="2049"/>
      <c r="HWH163" s="2049"/>
      <c r="HWI163" s="2049"/>
      <c r="HWJ163" s="2049"/>
      <c r="HWK163" s="2049"/>
      <c r="HWL163" s="2049"/>
      <c r="HWM163" s="2049"/>
      <c r="HWN163" s="2049"/>
      <c r="HWO163" s="2049"/>
      <c r="HWP163" s="2049"/>
      <c r="HWQ163" s="2049"/>
      <c r="HWR163" s="2049"/>
      <c r="HWS163" s="2049"/>
      <c r="HWT163" s="2049"/>
      <c r="HWU163" s="2049"/>
      <c r="HWV163" s="2049"/>
      <c r="HWW163" s="2049"/>
      <c r="HWX163" s="2049"/>
      <c r="HWY163" s="2049"/>
      <c r="HWZ163" s="2049"/>
      <c r="HXA163" s="2049"/>
      <c r="HXB163" s="2049"/>
      <c r="HXC163" s="2049"/>
      <c r="HXD163" s="2049"/>
      <c r="HXE163" s="2049"/>
      <c r="HXF163" s="2049"/>
      <c r="HXG163" s="2049"/>
      <c r="HXH163" s="2049"/>
      <c r="HXI163" s="2049"/>
      <c r="HXJ163" s="2049"/>
      <c r="HXK163" s="2049"/>
      <c r="HXL163" s="2049"/>
      <c r="HXM163" s="2049"/>
      <c r="HXN163" s="2049"/>
      <c r="HXO163" s="2049"/>
      <c r="HXP163" s="2049"/>
      <c r="HXQ163" s="2049"/>
      <c r="HXR163" s="2049"/>
      <c r="HXS163" s="2049"/>
      <c r="HXT163" s="2049"/>
      <c r="HXU163" s="2049"/>
      <c r="HXV163" s="2049"/>
      <c r="HXW163" s="2049"/>
      <c r="HXX163" s="2049"/>
      <c r="HXY163" s="2049"/>
      <c r="HXZ163" s="2049"/>
      <c r="HYA163" s="2049"/>
      <c r="HYB163" s="2049"/>
      <c r="HYC163" s="2049"/>
      <c r="HYD163" s="2049"/>
      <c r="HYE163" s="2049"/>
      <c r="HYF163" s="2049"/>
      <c r="HYG163" s="2049"/>
      <c r="HYH163" s="2049"/>
      <c r="HYI163" s="2049"/>
      <c r="HYJ163" s="2049"/>
      <c r="HYK163" s="2049"/>
      <c r="HYL163" s="2049"/>
      <c r="HYM163" s="2049"/>
      <c r="HYN163" s="2049"/>
      <c r="HYO163" s="2049"/>
      <c r="HYP163" s="2049"/>
      <c r="HYQ163" s="2049"/>
      <c r="HYR163" s="2049"/>
      <c r="HYS163" s="2049"/>
      <c r="HYT163" s="2049"/>
      <c r="HYU163" s="2049"/>
      <c r="HYV163" s="2049"/>
      <c r="HYW163" s="2049"/>
      <c r="HYX163" s="2049"/>
      <c r="HYY163" s="2049"/>
      <c r="HYZ163" s="2049"/>
      <c r="HZA163" s="2049"/>
      <c r="HZB163" s="2049"/>
      <c r="HZC163" s="2049"/>
      <c r="HZD163" s="2049"/>
      <c r="HZE163" s="2049"/>
      <c r="HZF163" s="2049"/>
      <c r="HZG163" s="2049"/>
      <c r="HZH163" s="2049"/>
      <c r="HZI163" s="2049"/>
      <c r="HZJ163" s="2049"/>
      <c r="HZK163" s="2049"/>
      <c r="HZL163" s="2049"/>
      <c r="HZM163" s="2049"/>
      <c r="HZN163" s="2049"/>
      <c r="HZO163" s="2049"/>
      <c r="HZP163" s="2049"/>
      <c r="HZQ163" s="2049"/>
      <c r="HZR163" s="2049"/>
      <c r="HZS163" s="2049"/>
      <c r="HZT163" s="2049"/>
      <c r="HZU163" s="2049"/>
      <c r="HZV163" s="2049"/>
      <c r="HZW163" s="2049"/>
      <c r="HZX163" s="2049"/>
      <c r="HZY163" s="2049"/>
      <c r="HZZ163" s="2049"/>
      <c r="IAA163" s="2049"/>
      <c r="IAB163" s="2049"/>
      <c r="IAC163" s="2049"/>
      <c r="IAD163" s="2049"/>
      <c r="IAE163" s="2049"/>
      <c r="IAF163" s="2049"/>
      <c r="IAG163" s="2049"/>
      <c r="IAH163" s="2049"/>
      <c r="IAI163" s="2049"/>
      <c r="IAJ163" s="2049"/>
      <c r="IAK163" s="2049"/>
      <c r="IAL163" s="2049"/>
      <c r="IAM163" s="2049"/>
      <c r="IAN163" s="2049"/>
      <c r="IAO163" s="2049"/>
      <c r="IAP163" s="2049"/>
      <c r="IAQ163" s="2049"/>
      <c r="IAR163" s="2049"/>
      <c r="IAS163" s="2049"/>
      <c r="IAT163" s="2049"/>
      <c r="IAU163" s="2049"/>
      <c r="IAV163" s="2049"/>
      <c r="IAW163" s="2049"/>
      <c r="IAX163" s="2049"/>
      <c r="IAY163" s="2049"/>
      <c r="IAZ163" s="2049"/>
      <c r="IBA163" s="2049"/>
      <c r="IBB163" s="2049"/>
      <c r="IBC163" s="2049"/>
      <c r="IBD163" s="2049"/>
      <c r="IBE163" s="2049"/>
      <c r="IBF163" s="2049"/>
      <c r="IBG163" s="2049"/>
      <c r="IBH163" s="2049"/>
      <c r="IBI163" s="2049"/>
      <c r="IBJ163" s="2049"/>
      <c r="IBK163" s="2049"/>
      <c r="IBL163" s="2049"/>
      <c r="IBM163" s="2049"/>
      <c r="IBN163" s="2049"/>
      <c r="IBO163" s="2049"/>
      <c r="IBP163" s="2049"/>
      <c r="IBQ163" s="2049"/>
      <c r="IBR163" s="2049"/>
      <c r="IBS163" s="2049"/>
      <c r="IBT163" s="2049"/>
      <c r="IBU163" s="2049"/>
      <c r="IBV163" s="2049"/>
      <c r="IBW163" s="2049"/>
      <c r="IBX163" s="2049"/>
      <c r="IBY163" s="2049"/>
      <c r="IBZ163" s="2049"/>
      <c r="ICA163" s="2049"/>
      <c r="ICB163" s="2049"/>
      <c r="ICC163" s="2049"/>
      <c r="ICD163" s="2049"/>
      <c r="ICE163" s="2049"/>
      <c r="ICF163" s="2049"/>
      <c r="ICG163" s="2049"/>
      <c r="ICH163" s="2049"/>
      <c r="ICI163" s="2049"/>
      <c r="ICJ163" s="2049"/>
      <c r="ICK163" s="2049"/>
      <c r="ICL163" s="2049"/>
      <c r="ICM163" s="2049"/>
      <c r="ICN163" s="2049"/>
      <c r="ICO163" s="2049"/>
      <c r="ICP163" s="2049"/>
      <c r="ICQ163" s="2049"/>
      <c r="ICR163" s="2049"/>
      <c r="ICS163" s="2049"/>
      <c r="ICT163" s="2049"/>
      <c r="ICU163" s="2049"/>
      <c r="ICV163" s="2049"/>
      <c r="ICW163" s="2049"/>
      <c r="ICX163" s="2049"/>
      <c r="ICY163" s="2049"/>
      <c r="ICZ163" s="2049"/>
      <c r="IDA163" s="2049"/>
      <c r="IDB163" s="2049"/>
      <c r="IDC163" s="2049"/>
      <c r="IDD163" s="2049"/>
      <c r="IDE163" s="2049"/>
      <c r="IDF163" s="2049"/>
      <c r="IDG163" s="2049"/>
      <c r="IDH163" s="2049"/>
      <c r="IDI163" s="2049"/>
      <c r="IDJ163" s="2049"/>
      <c r="IDK163" s="2049"/>
      <c r="IDL163" s="2049"/>
      <c r="IDM163" s="2049"/>
      <c r="IDN163" s="2049"/>
      <c r="IDO163" s="2049"/>
      <c r="IDP163" s="2049"/>
      <c r="IDQ163" s="2049"/>
      <c r="IDR163" s="2049"/>
      <c r="IDS163" s="2049"/>
      <c r="IDT163" s="2049"/>
      <c r="IDU163" s="2049"/>
      <c r="IDV163" s="2049"/>
      <c r="IDW163" s="2049"/>
      <c r="IDX163" s="2049"/>
      <c r="IDY163" s="2049"/>
      <c r="IDZ163" s="2049"/>
      <c r="IEA163" s="2049"/>
      <c r="IEB163" s="2049"/>
      <c r="IEC163" s="2049"/>
      <c r="IED163" s="2049"/>
      <c r="IEE163" s="2049"/>
      <c r="IEF163" s="2049"/>
      <c r="IEG163" s="2049"/>
      <c r="IEH163" s="2049"/>
      <c r="IEI163" s="2049"/>
      <c r="IEJ163" s="2049"/>
      <c r="IEK163" s="2049"/>
      <c r="IEL163" s="2049"/>
      <c r="IEM163" s="2049"/>
      <c r="IEN163" s="2049"/>
      <c r="IEO163" s="2049"/>
      <c r="IEP163" s="2049"/>
      <c r="IEQ163" s="2049"/>
      <c r="IER163" s="2049"/>
      <c r="IES163" s="2049"/>
      <c r="IET163" s="2049"/>
      <c r="IEU163" s="2049"/>
      <c r="IEV163" s="2049"/>
      <c r="IEW163" s="2049"/>
      <c r="IEX163" s="2049"/>
      <c r="IEY163" s="2049"/>
      <c r="IEZ163" s="2049"/>
      <c r="IFA163" s="2049"/>
      <c r="IFB163" s="2049"/>
      <c r="IFC163" s="2049"/>
      <c r="IFD163" s="2049"/>
      <c r="IFE163" s="2049"/>
      <c r="IFF163" s="2049"/>
      <c r="IFG163" s="2049"/>
      <c r="IFH163" s="2049"/>
      <c r="IFI163" s="2049"/>
      <c r="IFJ163" s="2049"/>
      <c r="IFK163" s="2049"/>
      <c r="IFL163" s="2049"/>
      <c r="IFM163" s="2049"/>
      <c r="IFN163" s="2049"/>
      <c r="IFO163" s="2049"/>
      <c r="IFP163" s="2049"/>
      <c r="IFQ163" s="2049"/>
      <c r="IFR163" s="2049"/>
      <c r="IFS163" s="2049"/>
      <c r="IFT163" s="2049"/>
      <c r="IFU163" s="2049"/>
      <c r="IFV163" s="2049"/>
      <c r="IFW163" s="2049"/>
      <c r="IFX163" s="2049"/>
      <c r="IFY163" s="2049"/>
      <c r="IFZ163" s="2049"/>
      <c r="IGA163" s="2049"/>
      <c r="IGB163" s="2049"/>
      <c r="IGC163" s="2049"/>
      <c r="IGD163" s="2049"/>
      <c r="IGE163" s="2049"/>
      <c r="IGF163" s="2049"/>
      <c r="IGG163" s="2049"/>
      <c r="IGH163" s="2049"/>
      <c r="IGI163" s="2049"/>
      <c r="IGJ163" s="2049"/>
      <c r="IGK163" s="2049"/>
      <c r="IGL163" s="2049"/>
      <c r="IGM163" s="2049"/>
      <c r="IGN163" s="2049"/>
      <c r="IGO163" s="2049"/>
      <c r="IGP163" s="2049"/>
      <c r="IGQ163" s="2049"/>
      <c r="IGR163" s="2049"/>
      <c r="IGS163" s="2049"/>
      <c r="IGT163" s="2049"/>
      <c r="IGU163" s="2049"/>
      <c r="IGV163" s="2049"/>
      <c r="IGW163" s="2049"/>
      <c r="IGX163" s="2049"/>
      <c r="IGY163" s="2049"/>
      <c r="IGZ163" s="2049"/>
      <c r="IHA163" s="2049"/>
      <c r="IHB163" s="2049"/>
      <c r="IHC163" s="2049"/>
      <c r="IHD163" s="2049"/>
      <c r="IHE163" s="2049"/>
      <c r="IHF163" s="2049"/>
      <c r="IHG163" s="2049"/>
      <c r="IHH163" s="2049"/>
      <c r="IHI163" s="2049"/>
      <c r="IHJ163" s="2049"/>
      <c r="IHK163" s="2049"/>
      <c r="IHL163" s="2049"/>
      <c r="IHM163" s="2049"/>
      <c r="IHN163" s="2049"/>
      <c r="IHO163" s="2049"/>
      <c r="IHP163" s="2049"/>
      <c r="IHQ163" s="2049"/>
      <c r="IHR163" s="2049"/>
      <c r="IHS163" s="2049"/>
      <c r="IHT163" s="2049"/>
      <c r="IHU163" s="2049"/>
      <c r="IHV163" s="2049"/>
      <c r="IHW163" s="2049"/>
      <c r="IHX163" s="2049"/>
      <c r="IHY163" s="2049"/>
      <c r="IHZ163" s="2049"/>
      <c r="IIA163" s="2049"/>
      <c r="IIB163" s="2049"/>
      <c r="IIC163" s="2049"/>
      <c r="IID163" s="2049"/>
      <c r="IIE163" s="2049"/>
      <c r="IIF163" s="2049"/>
      <c r="IIG163" s="2049"/>
      <c r="IIH163" s="2049"/>
      <c r="III163" s="2049"/>
      <c r="IIJ163" s="2049"/>
      <c r="IIK163" s="2049"/>
      <c r="IIL163" s="2049"/>
      <c r="IIM163" s="2049"/>
      <c r="IIN163" s="2049"/>
      <c r="IIO163" s="2049"/>
      <c r="IIP163" s="2049"/>
      <c r="IIQ163" s="2049"/>
      <c r="IIR163" s="2049"/>
      <c r="IIS163" s="2049"/>
      <c r="IIT163" s="2049"/>
      <c r="IIU163" s="2049"/>
      <c r="IIV163" s="2049"/>
      <c r="IIW163" s="2049"/>
      <c r="IIX163" s="2049"/>
      <c r="IIY163" s="2049"/>
      <c r="IIZ163" s="2049"/>
      <c r="IJA163" s="2049"/>
      <c r="IJB163" s="2049"/>
      <c r="IJC163" s="2049"/>
      <c r="IJD163" s="2049"/>
      <c r="IJE163" s="2049"/>
      <c r="IJF163" s="2049"/>
      <c r="IJG163" s="2049"/>
      <c r="IJH163" s="2049"/>
      <c r="IJI163" s="2049"/>
      <c r="IJJ163" s="2049"/>
      <c r="IJK163" s="2049"/>
      <c r="IJL163" s="2049"/>
      <c r="IJM163" s="2049"/>
      <c r="IJN163" s="2049"/>
      <c r="IJO163" s="2049"/>
      <c r="IJP163" s="2049"/>
      <c r="IJQ163" s="2049"/>
      <c r="IJR163" s="2049"/>
      <c r="IJS163" s="2049"/>
      <c r="IJT163" s="2049"/>
      <c r="IJU163" s="2049"/>
      <c r="IJV163" s="2049"/>
      <c r="IJW163" s="2049"/>
      <c r="IJX163" s="2049"/>
      <c r="IJY163" s="2049"/>
      <c r="IJZ163" s="2049"/>
      <c r="IKA163" s="2049"/>
      <c r="IKB163" s="2049"/>
      <c r="IKC163" s="2049"/>
      <c r="IKD163" s="2049"/>
      <c r="IKE163" s="2049"/>
      <c r="IKF163" s="2049"/>
      <c r="IKG163" s="2049"/>
      <c r="IKH163" s="2049"/>
      <c r="IKI163" s="2049"/>
      <c r="IKJ163" s="2049"/>
      <c r="IKK163" s="2049"/>
      <c r="IKL163" s="2049"/>
      <c r="IKM163" s="2049"/>
      <c r="IKN163" s="2049"/>
      <c r="IKO163" s="2049"/>
      <c r="IKP163" s="2049"/>
      <c r="IKQ163" s="2049"/>
      <c r="IKR163" s="2049"/>
      <c r="IKS163" s="2049"/>
      <c r="IKT163" s="2049"/>
      <c r="IKU163" s="2049"/>
      <c r="IKV163" s="2049"/>
      <c r="IKW163" s="2049"/>
      <c r="IKX163" s="2049"/>
      <c r="IKY163" s="2049"/>
      <c r="IKZ163" s="2049"/>
      <c r="ILA163" s="2049"/>
      <c r="ILB163" s="2049"/>
      <c r="ILC163" s="2049"/>
      <c r="ILD163" s="2049"/>
      <c r="ILE163" s="2049"/>
      <c r="ILF163" s="2049"/>
      <c r="ILG163" s="2049"/>
      <c r="ILH163" s="2049"/>
      <c r="ILI163" s="2049"/>
      <c r="ILJ163" s="2049"/>
      <c r="ILK163" s="2049"/>
      <c r="ILL163" s="2049"/>
      <c r="ILM163" s="2049"/>
      <c r="ILN163" s="2049"/>
      <c r="ILO163" s="2049"/>
      <c r="ILP163" s="2049"/>
      <c r="ILQ163" s="2049"/>
      <c r="ILR163" s="2049"/>
      <c r="ILS163" s="2049"/>
      <c r="ILT163" s="2049"/>
      <c r="ILU163" s="2049"/>
      <c r="ILV163" s="2049"/>
      <c r="ILW163" s="2049"/>
      <c r="ILX163" s="2049"/>
      <c r="ILY163" s="2049"/>
      <c r="ILZ163" s="2049"/>
      <c r="IMA163" s="2049"/>
      <c r="IMB163" s="2049"/>
      <c r="IMC163" s="2049"/>
      <c r="IMD163" s="2049"/>
      <c r="IME163" s="2049"/>
      <c r="IMF163" s="2049"/>
      <c r="IMG163" s="2049"/>
      <c r="IMH163" s="2049"/>
      <c r="IMI163" s="2049"/>
      <c r="IMJ163" s="2049"/>
      <c r="IMK163" s="2049"/>
      <c r="IML163" s="2049"/>
      <c r="IMM163" s="2049"/>
      <c r="IMN163" s="2049"/>
      <c r="IMO163" s="2049"/>
      <c r="IMP163" s="2049"/>
      <c r="IMQ163" s="2049"/>
      <c r="IMR163" s="2049"/>
      <c r="IMS163" s="2049"/>
      <c r="IMT163" s="2049"/>
      <c r="IMU163" s="2049"/>
      <c r="IMV163" s="2049"/>
      <c r="IMW163" s="2049"/>
      <c r="IMX163" s="2049"/>
      <c r="IMY163" s="2049"/>
      <c r="IMZ163" s="2049"/>
      <c r="INA163" s="2049"/>
      <c r="INB163" s="2049"/>
      <c r="INC163" s="2049"/>
      <c r="IND163" s="2049"/>
      <c r="INE163" s="2049"/>
      <c r="INF163" s="2049"/>
      <c r="ING163" s="2049"/>
      <c r="INH163" s="2049"/>
      <c r="INI163" s="2049"/>
      <c r="INJ163" s="2049"/>
      <c r="INK163" s="2049"/>
      <c r="INL163" s="2049"/>
      <c r="INM163" s="2049"/>
      <c r="INN163" s="2049"/>
      <c r="INO163" s="2049"/>
      <c r="INP163" s="2049"/>
      <c r="INQ163" s="2049"/>
      <c r="INR163" s="2049"/>
      <c r="INS163" s="2049"/>
      <c r="INT163" s="2049"/>
      <c r="INU163" s="2049"/>
      <c r="INV163" s="2049"/>
      <c r="INW163" s="2049"/>
      <c r="INX163" s="2049"/>
      <c r="INY163" s="2049"/>
      <c r="INZ163" s="2049"/>
      <c r="IOA163" s="2049"/>
      <c r="IOB163" s="2049"/>
      <c r="IOC163" s="2049"/>
      <c r="IOD163" s="2049"/>
      <c r="IOE163" s="2049"/>
      <c r="IOF163" s="2049"/>
      <c r="IOG163" s="2049"/>
      <c r="IOH163" s="2049"/>
      <c r="IOI163" s="2049"/>
      <c r="IOJ163" s="2049"/>
      <c r="IOK163" s="2049"/>
      <c r="IOL163" s="2049"/>
      <c r="IOM163" s="2049"/>
      <c r="ION163" s="2049"/>
      <c r="IOO163" s="2049"/>
      <c r="IOP163" s="2049"/>
      <c r="IOQ163" s="2049"/>
      <c r="IOR163" s="2049"/>
      <c r="IOS163" s="2049"/>
      <c r="IOT163" s="2049"/>
      <c r="IOU163" s="2049"/>
      <c r="IOV163" s="2049"/>
      <c r="IOW163" s="2049"/>
      <c r="IOX163" s="2049"/>
      <c r="IOY163" s="2049"/>
      <c r="IOZ163" s="2049"/>
      <c r="IPA163" s="2049"/>
      <c r="IPB163" s="2049"/>
      <c r="IPC163" s="2049"/>
      <c r="IPD163" s="2049"/>
      <c r="IPE163" s="2049"/>
      <c r="IPF163" s="2049"/>
      <c r="IPG163" s="2049"/>
      <c r="IPH163" s="2049"/>
      <c r="IPI163" s="2049"/>
      <c r="IPJ163" s="2049"/>
      <c r="IPK163" s="2049"/>
      <c r="IPL163" s="2049"/>
      <c r="IPM163" s="2049"/>
      <c r="IPN163" s="2049"/>
      <c r="IPO163" s="2049"/>
      <c r="IPP163" s="2049"/>
      <c r="IPQ163" s="2049"/>
      <c r="IPR163" s="2049"/>
      <c r="IPS163" s="2049"/>
      <c r="IPT163" s="2049"/>
      <c r="IPU163" s="2049"/>
      <c r="IPV163" s="2049"/>
      <c r="IPW163" s="2049"/>
      <c r="IPX163" s="2049"/>
      <c r="IPY163" s="2049"/>
      <c r="IPZ163" s="2049"/>
      <c r="IQA163" s="2049"/>
      <c r="IQB163" s="2049"/>
      <c r="IQC163" s="2049"/>
      <c r="IQD163" s="2049"/>
      <c r="IQE163" s="2049"/>
      <c r="IQF163" s="2049"/>
      <c r="IQG163" s="2049"/>
      <c r="IQH163" s="2049"/>
      <c r="IQI163" s="2049"/>
      <c r="IQJ163" s="2049"/>
      <c r="IQK163" s="2049"/>
      <c r="IQL163" s="2049"/>
      <c r="IQM163" s="2049"/>
      <c r="IQN163" s="2049"/>
      <c r="IQO163" s="2049"/>
      <c r="IQP163" s="2049"/>
      <c r="IQQ163" s="2049"/>
      <c r="IQR163" s="2049"/>
      <c r="IQS163" s="2049"/>
      <c r="IQT163" s="2049"/>
      <c r="IQU163" s="2049"/>
      <c r="IQV163" s="2049"/>
      <c r="IQW163" s="2049"/>
      <c r="IQX163" s="2049"/>
      <c r="IQY163" s="2049"/>
      <c r="IQZ163" s="2049"/>
      <c r="IRA163" s="2049"/>
      <c r="IRB163" s="2049"/>
      <c r="IRC163" s="2049"/>
      <c r="IRD163" s="2049"/>
      <c r="IRE163" s="2049"/>
      <c r="IRF163" s="2049"/>
      <c r="IRG163" s="2049"/>
      <c r="IRH163" s="2049"/>
      <c r="IRI163" s="2049"/>
      <c r="IRJ163" s="2049"/>
      <c r="IRK163" s="2049"/>
      <c r="IRL163" s="2049"/>
      <c r="IRM163" s="2049"/>
      <c r="IRN163" s="2049"/>
      <c r="IRO163" s="2049"/>
      <c r="IRP163" s="2049"/>
      <c r="IRQ163" s="2049"/>
      <c r="IRR163" s="2049"/>
      <c r="IRS163" s="2049"/>
      <c r="IRT163" s="2049"/>
      <c r="IRU163" s="2049"/>
      <c r="IRV163" s="2049"/>
      <c r="IRW163" s="2049"/>
      <c r="IRX163" s="2049"/>
      <c r="IRY163" s="2049"/>
      <c r="IRZ163" s="2049"/>
      <c r="ISA163" s="2049"/>
      <c r="ISB163" s="2049"/>
      <c r="ISC163" s="2049"/>
      <c r="ISD163" s="2049"/>
      <c r="ISE163" s="2049"/>
      <c r="ISF163" s="2049"/>
      <c r="ISG163" s="2049"/>
      <c r="ISH163" s="2049"/>
      <c r="ISI163" s="2049"/>
      <c r="ISJ163" s="2049"/>
      <c r="ISK163" s="2049"/>
      <c r="ISL163" s="2049"/>
      <c r="ISM163" s="2049"/>
      <c r="ISN163" s="2049"/>
      <c r="ISO163" s="2049"/>
      <c r="ISP163" s="2049"/>
      <c r="ISQ163" s="2049"/>
      <c r="ISR163" s="2049"/>
      <c r="ISS163" s="2049"/>
      <c r="IST163" s="2049"/>
      <c r="ISU163" s="2049"/>
      <c r="ISV163" s="2049"/>
      <c r="ISW163" s="2049"/>
      <c r="ISX163" s="2049"/>
      <c r="ISY163" s="2049"/>
      <c r="ISZ163" s="2049"/>
      <c r="ITA163" s="2049"/>
      <c r="ITB163" s="2049"/>
      <c r="ITC163" s="2049"/>
      <c r="ITD163" s="2049"/>
      <c r="ITE163" s="2049"/>
      <c r="ITF163" s="2049"/>
      <c r="ITG163" s="2049"/>
      <c r="ITH163" s="2049"/>
      <c r="ITI163" s="2049"/>
      <c r="ITJ163" s="2049"/>
      <c r="ITK163" s="2049"/>
      <c r="ITL163" s="2049"/>
      <c r="ITM163" s="2049"/>
      <c r="ITN163" s="2049"/>
      <c r="ITO163" s="2049"/>
      <c r="ITP163" s="2049"/>
      <c r="ITQ163" s="2049"/>
      <c r="ITR163" s="2049"/>
      <c r="ITS163" s="2049"/>
      <c r="ITT163" s="2049"/>
      <c r="ITU163" s="2049"/>
      <c r="ITV163" s="2049"/>
      <c r="ITW163" s="2049"/>
      <c r="ITX163" s="2049"/>
      <c r="ITY163" s="2049"/>
      <c r="ITZ163" s="2049"/>
      <c r="IUA163" s="2049"/>
      <c r="IUB163" s="2049"/>
      <c r="IUC163" s="2049"/>
      <c r="IUD163" s="2049"/>
      <c r="IUE163" s="2049"/>
      <c r="IUF163" s="2049"/>
      <c r="IUG163" s="2049"/>
      <c r="IUH163" s="2049"/>
      <c r="IUI163" s="2049"/>
      <c r="IUJ163" s="2049"/>
      <c r="IUK163" s="2049"/>
      <c r="IUL163" s="2049"/>
      <c r="IUM163" s="2049"/>
      <c r="IUN163" s="2049"/>
      <c r="IUO163" s="2049"/>
      <c r="IUP163" s="2049"/>
      <c r="IUQ163" s="2049"/>
      <c r="IUR163" s="2049"/>
      <c r="IUS163" s="2049"/>
      <c r="IUT163" s="2049"/>
      <c r="IUU163" s="2049"/>
      <c r="IUV163" s="2049"/>
      <c r="IUW163" s="2049"/>
      <c r="IUX163" s="2049"/>
      <c r="IUY163" s="2049"/>
      <c r="IUZ163" s="2049"/>
      <c r="IVA163" s="2049"/>
      <c r="IVB163" s="2049"/>
      <c r="IVC163" s="2049"/>
      <c r="IVD163" s="2049"/>
      <c r="IVE163" s="2049"/>
      <c r="IVF163" s="2049"/>
      <c r="IVG163" s="2049"/>
      <c r="IVH163" s="2049"/>
      <c r="IVI163" s="2049"/>
      <c r="IVJ163" s="2049"/>
      <c r="IVK163" s="2049"/>
      <c r="IVL163" s="2049"/>
      <c r="IVM163" s="2049"/>
      <c r="IVN163" s="2049"/>
      <c r="IVO163" s="2049"/>
      <c r="IVP163" s="2049"/>
      <c r="IVQ163" s="2049"/>
      <c r="IVR163" s="2049"/>
      <c r="IVS163" s="2049"/>
      <c r="IVT163" s="2049"/>
      <c r="IVU163" s="2049"/>
      <c r="IVV163" s="2049"/>
      <c r="IVW163" s="2049"/>
      <c r="IVX163" s="2049"/>
      <c r="IVY163" s="2049"/>
      <c r="IVZ163" s="2049"/>
      <c r="IWA163" s="2049"/>
      <c r="IWB163" s="2049"/>
      <c r="IWC163" s="2049"/>
      <c r="IWD163" s="2049"/>
      <c r="IWE163" s="2049"/>
      <c r="IWF163" s="2049"/>
      <c r="IWG163" s="2049"/>
      <c r="IWH163" s="2049"/>
      <c r="IWI163" s="2049"/>
      <c r="IWJ163" s="2049"/>
      <c r="IWK163" s="2049"/>
      <c r="IWL163" s="2049"/>
      <c r="IWM163" s="2049"/>
      <c r="IWN163" s="2049"/>
      <c r="IWO163" s="2049"/>
      <c r="IWP163" s="2049"/>
      <c r="IWQ163" s="2049"/>
      <c r="IWR163" s="2049"/>
      <c r="IWS163" s="2049"/>
      <c r="IWT163" s="2049"/>
      <c r="IWU163" s="2049"/>
      <c r="IWV163" s="2049"/>
      <c r="IWW163" s="2049"/>
      <c r="IWX163" s="2049"/>
      <c r="IWY163" s="2049"/>
      <c r="IWZ163" s="2049"/>
      <c r="IXA163" s="2049"/>
      <c r="IXB163" s="2049"/>
      <c r="IXC163" s="2049"/>
      <c r="IXD163" s="2049"/>
      <c r="IXE163" s="2049"/>
      <c r="IXF163" s="2049"/>
      <c r="IXG163" s="2049"/>
      <c r="IXH163" s="2049"/>
      <c r="IXI163" s="2049"/>
      <c r="IXJ163" s="2049"/>
      <c r="IXK163" s="2049"/>
      <c r="IXL163" s="2049"/>
      <c r="IXM163" s="2049"/>
      <c r="IXN163" s="2049"/>
      <c r="IXO163" s="2049"/>
      <c r="IXP163" s="2049"/>
      <c r="IXQ163" s="2049"/>
      <c r="IXR163" s="2049"/>
      <c r="IXS163" s="2049"/>
      <c r="IXT163" s="2049"/>
      <c r="IXU163" s="2049"/>
      <c r="IXV163" s="2049"/>
      <c r="IXW163" s="2049"/>
      <c r="IXX163" s="2049"/>
      <c r="IXY163" s="2049"/>
      <c r="IXZ163" s="2049"/>
      <c r="IYA163" s="2049"/>
      <c r="IYB163" s="2049"/>
      <c r="IYC163" s="2049"/>
      <c r="IYD163" s="2049"/>
      <c r="IYE163" s="2049"/>
      <c r="IYF163" s="2049"/>
      <c r="IYG163" s="2049"/>
      <c r="IYH163" s="2049"/>
      <c r="IYI163" s="2049"/>
      <c r="IYJ163" s="2049"/>
      <c r="IYK163" s="2049"/>
      <c r="IYL163" s="2049"/>
      <c r="IYM163" s="2049"/>
      <c r="IYN163" s="2049"/>
      <c r="IYO163" s="2049"/>
      <c r="IYP163" s="2049"/>
      <c r="IYQ163" s="2049"/>
      <c r="IYR163" s="2049"/>
      <c r="IYS163" s="2049"/>
      <c r="IYT163" s="2049"/>
      <c r="IYU163" s="2049"/>
      <c r="IYV163" s="2049"/>
      <c r="IYW163" s="2049"/>
      <c r="IYX163" s="2049"/>
      <c r="IYY163" s="2049"/>
      <c r="IYZ163" s="2049"/>
      <c r="IZA163" s="2049"/>
      <c r="IZB163" s="2049"/>
      <c r="IZC163" s="2049"/>
      <c r="IZD163" s="2049"/>
      <c r="IZE163" s="2049"/>
      <c r="IZF163" s="2049"/>
      <c r="IZG163" s="2049"/>
      <c r="IZH163" s="2049"/>
      <c r="IZI163" s="2049"/>
      <c r="IZJ163" s="2049"/>
      <c r="IZK163" s="2049"/>
      <c r="IZL163" s="2049"/>
      <c r="IZM163" s="2049"/>
      <c r="IZN163" s="2049"/>
      <c r="IZO163" s="2049"/>
      <c r="IZP163" s="2049"/>
      <c r="IZQ163" s="2049"/>
      <c r="IZR163" s="2049"/>
      <c r="IZS163" s="2049"/>
      <c r="IZT163" s="2049"/>
      <c r="IZU163" s="2049"/>
      <c r="IZV163" s="2049"/>
      <c r="IZW163" s="2049"/>
      <c r="IZX163" s="2049"/>
      <c r="IZY163" s="2049"/>
      <c r="IZZ163" s="2049"/>
      <c r="JAA163" s="2049"/>
      <c r="JAB163" s="2049"/>
      <c r="JAC163" s="2049"/>
      <c r="JAD163" s="2049"/>
      <c r="JAE163" s="2049"/>
      <c r="JAF163" s="2049"/>
      <c r="JAG163" s="2049"/>
      <c r="JAH163" s="2049"/>
      <c r="JAI163" s="2049"/>
      <c r="JAJ163" s="2049"/>
      <c r="JAK163" s="2049"/>
      <c r="JAL163" s="2049"/>
      <c r="JAM163" s="2049"/>
      <c r="JAN163" s="2049"/>
      <c r="JAO163" s="2049"/>
      <c r="JAP163" s="2049"/>
      <c r="JAQ163" s="2049"/>
      <c r="JAR163" s="2049"/>
      <c r="JAS163" s="2049"/>
      <c r="JAT163" s="2049"/>
      <c r="JAU163" s="2049"/>
      <c r="JAV163" s="2049"/>
      <c r="JAW163" s="2049"/>
      <c r="JAX163" s="2049"/>
      <c r="JAY163" s="2049"/>
      <c r="JAZ163" s="2049"/>
      <c r="JBA163" s="2049"/>
      <c r="JBB163" s="2049"/>
      <c r="JBC163" s="2049"/>
      <c r="JBD163" s="2049"/>
      <c r="JBE163" s="2049"/>
      <c r="JBF163" s="2049"/>
      <c r="JBG163" s="2049"/>
      <c r="JBH163" s="2049"/>
      <c r="JBI163" s="2049"/>
      <c r="JBJ163" s="2049"/>
      <c r="JBK163" s="2049"/>
      <c r="JBL163" s="2049"/>
      <c r="JBM163" s="2049"/>
      <c r="JBN163" s="2049"/>
      <c r="JBO163" s="2049"/>
      <c r="JBP163" s="2049"/>
      <c r="JBQ163" s="2049"/>
      <c r="JBR163" s="2049"/>
      <c r="JBS163" s="2049"/>
      <c r="JBT163" s="2049"/>
      <c r="JBU163" s="2049"/>
      <c r="JBV163" s="2049"/>
      <c r="JBW163" s="2049"/>
      <c r="JBX163" s="2049"/>
      <c r="JBY163" s="2049"/>
      <c r="JBZ163" s="2049"/>
      <c r="JCA163" s="2049"/>
      <c r="JCB163" s="2049"/>
      <c r="JCC163" s="2049"/>
      <c r="JCD163" s="2049"/>
      <c r="JCE163" s="2049"/>
      <c r="JCF163" s="2049"/>
      <c r="JCG163" s="2049"/>
      <c r="JCH163" s="2049"/>
      <c r="JCI163" s="2049"/>
      <c r="JCJ163" s="2049"/>
      <c r="JCK163" s="2049"/>
      <c r="JCL163" s="2049"/>
      <c r="JCM163" s="2049"/>
      <c r="JCN163" s="2049"/>
      <c r="JCO163" s="2049"/>
      <c r="JCP163" s="2049"/>
      <c r="JCQ163" s="2049"/>
      <c r="JCR163" s="2049"/>
      <c r="JCS163" s="2049"/>
      <c r="JCT163" s="2049"/>
      <c r="JCU163" s="2049"/>
      <c r="JCV163" s="2049"/>
      <c r="JCW163" s="2049"/>
      <c r="JCX163" s="2049"/>
      <c r="JCY163" s="2049"/>
      <c r="JCZ163" s="2049"/>
      <c r="JDA163" s="2049"/>
      <c r="JDB163" s="2049"/>
      <c r="JDC163" s="2049"/>
      <c r="JDD163" s="2049"/>
      <c r="JDE163" s="2049"/>
      <c r="JDF163" s="2049"/>
      <c r="JDG163" s="2049"/>
      <c r="JDH163" s="2049"/>
      <c r="JDI163" s="2049"/>
      <c r="JDJ163" s="2049"/>
      <c r="JDK163" s="2049"/>
      <c r="JDL163" s="2049"/>
      <c r="JDM163" s="2049"/>
      <c r="JDN163" s="2049"/>
      <c r="JDO163" s="2049"/>
      <c r="JDP163" s="2049"/>
      <c r="JDQ163" s="2049"/>
      <c r="JDR163" s="2049"/>
      <c r="JDS163" s="2049"/>
      <c r="JDT163" s="2049"/>
      <c r="JDU163" s="2049"/>
      <c r="JDV163" s="2049"/>
      <c r="JDW163" s="2049"/>
      <c r="JDX163" s="2049"/>
      <c r="JDY163" s="2049"/>
      <c r="JDZ163" s="2049"/>
      <c r="JEA163" s="2049"/>
      <c r="JEB163" s="2049"/>
      <c r="JEC163" s="2049"/>
      <c r="JED163" s="2049"/>
      <c r="JEE163" s="2049"/>
      <c r="JEF163" s="2049"/>
      <c r="JEG163" s="2049"/>
      <c r="JEH163" s="2049"/>
      <c r="JEI163" s="2049"/>
      <c r="JEJ163" s="2049"/>
      <c r="JEK163" s="2049"/>
      <c r="JEL163" s="2049"/>
      <c r="JEM163" s="2049"/>
      <c r="JEN163" s="2049"/>
      <c r="JEO163" s="2049"/>
      <c r="JEP163" s="2049"/>
      <c r="JEQ163" s="2049"/>
      <c r="JER163" s="2049"/>
      <c r="JES163" s="2049"/>
      <c r="JET163" s="2049"/>
      <c r="JEU163" s="2049"/>
      <c r="JEV163" s="2049"/>
      <c r="JEW163" s="2049"/>
      <c r="JEX163" s="2049"/>
      <c r="JEY163" s="2049"/>
      <c r="JEZ163" s="2049"/>
      <c r="JFA163" s="2049"/>
      <c r="JFB163" s="2049"/>
      <c r="JFC163" s="2049"/>
      <c r="JFD163" s="2049"/>
      <c r="JFE163" s="2049"/>
      <c r="JFF163" s="2049"/>
      <c r="JFG163" s="2049"/>
      <c r="JFH163" s="2049"/>
      <c r="JFI163" s="2049"/>
      <c r="JFJ163" s="2049"/>
      <c r="JFK163" s="2049"/>
      <c r="JFL163" s="2049"/>
      <c r="JFM163" s="2049"/>
      <c r="JFN163" s="2049"/>
      <c r="JFO163" s="2049"/>
      <c r="JFP163" s="2049"/>
      <c r="JFQ163" s="2049"/>
      <c r="JFR163" s="2049"/>
      <c r="JFS163" s="2049"/>
      <c r="JFT163" s="2049"/>
      <c r="JFU163" s="2049"/>
      <c r="JFV163" s="2049"/>
      <c r="JFW163" s="2049"/>
      <c r="JFX163" s="2049"/>
      <c r="JFY163" s="2049"/>
      <c r="JFZ163" s="2049"/>
      <c r="JGA163" s="2049"/>
      <c r="JGB163" s="2049"/>
      <c r="JGC163" s="2049"/>
      <c r="JGD163" s="2049"/>
      <c r="JGE163" s="2049"/>
      <c r="JGF163" s="2049"/>
      <c r="JGG163" s="2049"/>
      <c r="JGH163" s="2049"/>
      <c r="JGI163" s="2049"/>
      <c r="JGJ163" s="2049"/>
      <c r="JGK163" s="2049"/>
      <c r="JGL163" s="2049"/>
      <c r="JGM163" s="2049"/>
      <c r="JGN163" s="2049"/>
      <c r="JGO163" s="2049"/>
      <c r="JGP163" s="2049"/>
      <c r="JGQ163" s="2049"/>
      <c r="JGR163" s="2049"/>
      <c r="JGS163" s="2049"/>
      <c r="JGT163" s="2049"/>
      <c r="JGU163" s="2049"/>
      <c r="JGV163" s="2049"/>
      <c r="JGW163" s="2049"/>
      <c r="JGX163" s="2049"/>
      <c r="JGY163" s="2049"/>
      <c r="JGZ163" s="2049"/>
      <c r="JHA163" s="2049"/>
      <c r="JHB163" s="2049"/>
      <c r="JHC163" s="2049"/>
      <c r="JHD163" s="2049"/>
      <c r="JHE163" s="2049"/>
      <c r="JHF163" s="2049"/>
      <c r="JHG163" s="2049"/>
      <c r="JHH163" s="2049"/>
      <c r="JHI163" s="2049"/>
      <c r="JHJ163" s="2049"/>
      <c r="JHK163" s="2049"/>
      <c r="JHL163" s="2049"/>
      <c r="JHM163" s="2049"/>
      <c r="JHN163" s="2049"/>
      <c r="JHO163" s="2049"/>
      <c r="JHP163" s="2049"/>
      <c r="JHQ163" s="2049"/>
      <c r="JHR163" s="2049"/>
      <c r="JHS163" s="2049"/>
      <c r="JHT163" s="2049"/>
      <c r="JHU163" s="2049"/>
      <c r="JHV163" s="2049"/>
      <c r="JHW163" s="2049"/>
      <c r="JHX163" s="2049"/>
      <c r="JHY163" s="2049"/>
      <c r="JHZ163" s="2049"/>
      <c r="JIA163" s="2049"/>
      <c r="JIB163" s="2049"/>
      <c r="JIC163" s="2049"/>
      <c r="JID163" s="2049"/>
      <c r="JIE163" s="2049"/>
      <c r="JIF163" s="2049"/>
      <c r="JIG163" s="2049"/>
      <c r="JIH163" s="2049"/>
      <c r="JII163" s="2049"/>
      <c r="JIJ163" s="2049"/>
      <c r="JIK163" s="2049"/>
      <c r="JIL163" s="2049"/>
      <c r="JIM163" s="2049"/>
      <c r="JIN163" s="2049"/>
      <c r="JIO163" s="2049"/>
      <c r="JIP163" s="2049"/>
      <c r="JIQ163" s="2049"/>
      <c r="JIR163" s="2049"/>
      <c r="JIS163" s="2049"/>
      <c r="JIT163" s="2049"/>
      <c r="JIU163" s="2049"/>
      <c r="JIV163" s="2049"/>
      <c r="JIW163" s="2049"/>
      <c r="JIX163" s="2049"/>
      <c r="JIY163" s="2049"/>
      <c r="JIZ163" s="2049"/>
      <c r="JJA163" s="2049"/>
      <c r="JJB163" s="2049"/>
      <c r="JJC163" s="2049"/>
      <c r="JJD163" s="2049"/>
      <c r="JJE163" s="2049"/>
      <c r="JJF163" s="2049"/>
      <c r="JJG163" s="2049"/>
      <c r="JJH163" s="2049"/>
      <c r="JJI163" s="2049"/>
      <c r="JJJ163" s="2049"/>
      <c r="JJK163" s="2049"/>
      <c r="JJL163" s="2049"/>
      <c r="JJM163" s="2049"/>
      <c r="JJN163" s="2049"/>
      <c r="JJO163" s="2049"/>
      <c r="JJP163" s="2049"/>
      <c r="JJQ163" s="2049"/>
      <c r="JJR163" s="2049"/>
      <c r="JJS163" s="2049"/>
      <c r="JJT163" s="2049"/>
      <c r="JJU163" s="2049"/>
      <c r="JJV163" s="2049"/>
      <c r="JJW163" s="2049"/>
      <c r="JJX163" s="2049"/>
      <c r="JJY163" s="2049"/>
      <c r="JJZ163" s="2049"/>
      <c r="JKA163" s="2049"/>
      <c r="JKB163" s="2049"/>
      <c r="JKC163" s="2049"/>
      <c r="JKD163" s="2049"/>
      <c r="JKE163" s="2049"/>
      <c r="JKF163" s="2049"/>
      <c r="JKG163" s="2049"/>
      <c r="JKH163" s="2049"/>
      <c r="JKI163" s="2049"/>
      <c r="JKJ163" s="2049"/>
      <c r="JKK163" s="2049"/>
      <c r="JKL163" s="2049"/>
      <c r="JKM163" s="2049"/>
      <c r="JKN163" s="2049"/>
      <c r="JKO163" s="2049"/>
      <c r="JKP163" s="2049"/>
      <c r="JKQ163" s="2049"/>
      <c r="JKR163" s="2049"/>
      <c r="JKS163" s="2049"/>
      <c r="JKT163" s="2049"/>
      <c r="JKU163" s="2049"/>
      <c r="JKV163" s="2049"/>
      <c r="JKW163" s="2049"/>
      <c r="JKX163" s="2049"/>
      <c r="JKY163" s="2049"/>
      <c r="JKZ163" s="2049"/>
      <c r="JLA163" s="2049"/>
      <c r="JLB163" s="2049"/>
      <c r="JLC163" s="2049"/>
      <c r="JLD163" s="2049"/>
      <c r="JLE163" s="2049"/>
      <c r="JLF163" s="2049"/>
      <c r="JLG163" s="2049"/>
      <c r="JLH163" s="2049"/>
      <c r="JLI163" s="2049"/>
      <c r="JLJ163" s="2049"/>
      <c r="JLK163" s="2049"/>
      <c r="JLL163" s="2049"/>
      <c r="JLM163" s="2049"/>
      <c r="JLN163" s="2049"/>
      <c r="JLO163" s="2049"/>
      <c r="JLP163" s="2049"/>
      <c r="JLQ163" s="2049"/>
      <c r="JLR163" s="2049"/>
      <c r="JLS163" s="2049"/>
      <c r="JLT163" s="2049"/>
      <c r="JLU163" s="2049"/>
      <c r="JLV163" s="2049"/>
      <c r="JLW163" s="2049"/>
      <c r="JLX163" s="2049"/>
      <c r="JLY163" s="2049"/>
      <c r="JLZ163" s="2049"/>
      <c r="JMA163" s="2049"/>
      <c r="JMB163" s="2049"/>
      <c r="JMC163" s="2049"/>
      <c r="JMD163" s="2049"/>
      <c r="JME163" s="2049"/>
      <c r="JMF163" s="2049"/>
      <c r="JMG163" s="2049"/>
      <c r="JMH163" s="2049"/>
      <c r="JMI163" s="2049"/>
      <c r="JMJ163" s="2049"/>
      <c r="JMK163" s="2049"/>
      <c r="JML163" s="2049"/>
      <c r="JMM163" s="2049"/>
      <c r="JMN163" s="2049"/>
      <c r="JMO163" s="2049"/>
      <c r="JMP163" s="2049"/>
      <c r="JMQ163" s="2049"/>
      <c r="JMR163" s="2049"/>
      <c r="JMS163" s="2049"/>
      <c r="JMT163" s="2049"/>
      <c r="JMU163" s="2049"/>
      <c r="JMV163" s="2049"/>
      <c r="JMW163" s="2049"/>
      <c r="JMX163" s="2049"/>
      <c r="JMY163" s="2049"/>
      <c r="JMZ163" s="2049"/>
      <c r="JNA163" s="2049"/>
      <c r="JNB163" s="2049"/>
      <c r="JNC163" s="2049"/>
      <c r="JND163" s="2049"/>
      <c r="JNE163" s="2049"/>
      <c r="JNF163" s="2049"/>
      <c r="JNG163" s="2049"/>
      <c r="JNH163" s="2049"/>
      <c r="JNI163" s="2049"/>
      <c r="JNJ163" s="2049"/>
      <c r="JNK163" s="2049"/>
      <c r="JNL163" s="2049"/>
      <c r="JNM163" s="2049"/>
      <c r="JNN163" s="2049"/>
      <c r="JNO163" s="2049"/>
      <c r="JNP163" s="2049"/>
      <c r="JNQ163" s="2049"/>
      <c r="JNR163" s="2049"/>
      <c r="JNS163" s="2049"/>
      <c r="JNT163" s="2049"/>
      <c r="JNU163" s="2049"/>
      <c r="JNV163" s="2049"/>
      <c r="JNW163" s="2049"/>
      <c r="JNX163" s="2049"/>
      <c r="JNY163" s="2049"/>
      <c r="JNZ163" s="2049"/>
      <c r="JOA163" s="2049"/>
      <c r="JOB163" s="2049"/>
      <c r="JOC163" s="2049"/>
      <c r="JOD163" s="2049"/>
      <c r="JOE163" s="2049"/>
      <c r="JOF163" s="2049"/>
      <c r="JOG163" s="2049"/>
      <c r="JOH163" s="2049"/>
      <c r="JOI163" s="2049"/>
      <c r="JOJ163" s="2049"/>
      <c r="JOK163" s="2049"/>
      <c r="JOL163" s="2049"/>
      <c r="JOM163" s="2049"/>
      <c r="JON163" s="2049"/>
      <c r="JOO163" s="2049"/>
      <c r="JOP163" s="2049"/>
      <c r="JOQ163" s="2049"/>
      <c r="JOR163" s="2049"/>
      <c r="JOS163" s="2049"/>
      <c r="JOT163" s="2049"/>
      <c r="JOU163" s="2049"/>
      <c r="JOV163" s="2049"/>
      <c r="JOW163" s="2049"/>
      <c r="JOX163" s="2049"/>
      <c r="JOY163" s="2049"/>
      <c r="JOZ163" s="2049"/>
      <c r="JPA163" s="2049"/>
      <c r="JPB163" s="2049"/>
      <c r="JPC163" s="2049"/>
      <c r="JPD163" s="2049"/>
      <c r="JPE163" s="2049"/>
      <c r="JPF163" s="2049"/>
      <c r="JPG163" s="2049"/>
      <c r="JPH163" s="2049"/>
      <c r="JPI163" s="2049"/>
      <c r="JPJ163" s="2049"/>
      <c r="JPK163" s="2049"/>
      <c r="JPL163" s="2049"/>
      <c r="JPM163" s="2049"/>
      <c r="JPN163" s="2049"/>
      <c r="JPO163" s="2049"/>
      <c r="JPP163" s="2049"/>
      <c r="JPQ163" s="2049"/>
      <c r="JPR163" s="2049"/>
      <c r="JPS163" s="2049"/>
      <c r="JPT163" s="2049"/>
      <c r="JPU163" s="2049"/>
      <c r="JPV163" s="2049"/>
      <c r="JPW163" s="2049"/>
      <c r="JPX163" s="2049"/>
      <c r="JPY163" s="2049"/>
      <c r="JPZ163" s="2049"/>
      <c r="JQA163" s="2049"/>
      <c r="JQB163" s="2049"/>
      <c r="JQC163" s="2049"/>
      <c r="JQD163" s="2049"/>
      <c r="JQE163" s="2049"/>
      <c r="JQF163" s="2049"/>
      <c r="JQG163" s="2049"/>
      <c r="JQH163" s="2049"/>
      <c r="JQI163" s="2049"/>
      <c r="JQJ163" s="2049"/>
      <c r="JQK163" s="2049"/>
      <c r="JQL163" s="2049"/>
      <c r="JQM163" s="2049"/>
      <c r="JQN163" s="2049"/>
      <c r="JQO163" s="2049"/>
      <c r="JQP163" s="2049"/>
      <c r="JQQ163" s="2049"/>
      <c r="JQR163" s="2049"/>
      <c r="JQS163" s="2049"/>
      <c r="JQT163" s="2049"/>
      <c r="JQU163" s="2049"/>
      <c r="JQV163" s="2049"/>
      <c r="JQW163" s="2049"/>
      <c r="JQX163" s="2049"/>
      <c r="JQY163" s="2049"/>
      <c r="JQZ163" s="2049"/>
      <c r="JRA163" s="2049"/>
      <c r="JRB163" s="2049"/>
      <c r="JRC163" s="2049"/>
      <c r="JRD163" s="2049"/>
      <c r="JRE163" s="2049"/>
      <c r="JRF163" s="2049"/>
      <c r="JRG163" s="2049"/>
      <c r="JRH163" s="2049"/>
      <c r="JRI163" s="2049"/>
      <c r="JRJ163" s="2049"/>
      <c r="JRK163" s="2049"/>
      <c r="JRL163" s="2049"/>
      <c r="JRM163" s="2049"/>
      <c r="JRN163" s="2049"/>
      <c r="JRO163" s="2049"/>
      <c r="JRP163" s="2049"/>
      <c r="JRQ163" s="2049"/>
      <c r="JRR163" s="2049"/>
      <c r="JRS163" s="2049"/>
      <c r="JRT163" s="2049"/>
      <c r="JRU163" s="2049"/>
      <c r="JRV163" s="2049"/>
      <c r="JRW163" s="2049"/>
      <c r="JRX163" s="2049"/>
      <c r="JRY163" s="2049"/>
      <c r="JRZ163" s="2049"/>
      <c r="JSA163" s="2049"/>
      <c r="JSB163" s="2049"/>
      <c r="JSC163" s="2049"/>
      <c r="JSD163" s="2049"/>
      <c r="JSE163" s="2049"/>
      <c r="JSF163" s="2049"/>
      <c r="JSG163" s="2049"/>
      <c r="JSH163" s="2049"/>
      <c r="JSI163" s="2049"/>
      <c r="JSJ163" s="2049"/>
      <c r="JSK163" s="2049"/>
      <c r="JSL163" s="2049"/>
      <c r="JSM163" s="2049"/>
      <c r="JSN163" s="2049"/>
      <c r="JSO163" s="2049"/>
      <c r="JSP163" s="2049"/>
      <c r="JSQ163" s="2049"/>
      <c r="JSR163" s="2049"/>
      <c r="JSS163" s="2049"/>
      <c r="JST163" s="2049"/>
      <c r="JSU163" s="2049"/>
      <c r="JSV163" s="2049"/>
      <c r="JSW163" s="2049"/>
      <c r="JSX163" s="2049"/>
      <c r="JSY163" s="2049"/>
      <c r="JSZ163" s="2049"/>
      <c r="JTA163" s="2049"/>
      <c r="JTB163" s="2049"/>
      <c r="JTC163" s="2049"/>
      <c r="JTD163" s="2049"/>
      <c r="JTE163" s="2049"/>
      <c r="JTF163" s="2049"/>
      <c r="JTG163" s="2049"/>
      <c r="JTH163" s="2049"/>
      <c r="JTI163" s="2049"/>
      <c r="JTJ163" s="2049"/>
      <c r="JTK163" s="2049"/>
      <c r="JTL163" s="2049"/>
      <c r="JTM163" s="2049"/>
      <c r="JTN163" s="2049"/>
      <c r="JTO163" s="2049"/>
      <c r="JTP163" s="2049"/>
      <c r="JTQ163" s="2049"/>
      <c r="JTR163" s="2049"/>
      <c r="JTS163" s="2049"/>
      <c r="JTT163" s="2049"/>
      <c r="JTU163" s="2049"/>
      <c r="JTV163" s="2049"/>
      <c r="JTW163" s="2049"/>
      <c r="JTX163" s="2049"/>
      <c r="JTY163" s="2049"/>
      <c r="JTZ163" s="2049"/>
      <c r="JUA163" s="2049"/>
      <c r="JUB163" s="2049"/>
      <c r="JUC163" s="2049"/>
      <c r="JUD163" s="2049"/>
      <c r="JUE163" s="2049"/>
      <c r="JUF163" s="2049"/>
      <c r="JUG163" s="2049"/>
      <c r="JUH163" s="2049"/>
      <c r="JUI163" s="2049"/>
      <c r="JUJ163" s="2049"/>
      <c r="JUK163" s="2049"/>
      <c r="JUL163" s="2049"/>
      <c r="JUM163" s="2049"/>
      <c r="JUN163" s="2049"/>
      <c r="JUO163" s="2049"/>
      <c r="JUP163" s="2049"/>
      <c r="JUQ163" s="2049"/>
      <c r="JUR163" s="2049"/>
      <c r="JUS163" s="2049"/>
      <c r="JUT163" s="2049"/>
      <c r="JUU163" s="2049"/>
      <c r="JUV163" s="2049"/>
      <c r="JUW163" s="2049"/>
      <c r="JUX163" s="2049"/>
      <c r="JUY163" s="2049"/>
      <c r="JUZ163" s="2049"/>
      <c r="JVA163" s="2049"/>
      <c r="JVB163" s="2049"/>
      <c r="JVC163" s="2049"/>
      <c r="JVD163" s="2049"/>
      <c r="JVE163" s="2049"/>
      <c r="JVF163" s="2049"/>
      <c r="JVG163" s="2049"/>
      <c r="JVH163" s="2049"/>
      <c r="JVI163" s="2049"/>
      <c r="JVJ163" s="2049"/>
      <c r="JVK163" s="2049"/>
      <c r="JVL163" s="2049"/>
      <c r="JVM163" s="2049"/>
      <c r="JVN163" s="2049"/>
      <c r="JVO163" s="2049"/>
      <c r="JVP163" s="2049"/>
      <c r="JVQ163" s="2049"/>
      <c r="JVR163" s="2049"/>
      <c r="JVS163" s="2049"/>
      <c r="JVT163" s="2049"/>
      <c r="JVU163" s="2049"/>
      <c r="JVV163" s="2049"/>
      <c r="JVW163" s="2049"/>
      <c r="JVX163" s="2049"/>
      <c r="JVY163" s="2049"/>
      <c r="JVZ163" s="2049"/>
      <c r="JWA163" s="2049"/>
      <c r="JWB163" s="2049"/>
      <c r="JWC163" s="2049"/>
      <c r="JWD163" s="2049"/>
      <c r="JWE163" s="2049"/>
      <c r="JWF163" s="2049"/>
      <c r="JWG163" s="2049"/>
      <c r="JWH163" s="2049"/>
      <c r="JWI163" s="2049"/>
      <c r="JWJ163" s="2049"/>
      <c r="JWK163" s="2049"/>
      <c r="JWL163" s="2049"/>
      <c r="JWM163" s="2049"/>
      <c r="JWN163" s="2049"/>
      <c r="JWO163" s="2049"/>
      <c r="JWP163" s="2049"/>
      <c r="JWQ163" s="2049"/>
      <c r="JWR163" s="2049"/>
      <c r="JWS163" s="2049"/>
      <c r="JWT163" s="2049"/>
      <c r="JWU163" s="2049"/>
      <c r="JWV163" s="2049"/>
      <c r="JWW163" s="2049"/>
      <c r="JWX163" s="2049"/>
      <c r="JWY163" s="2049"/>
      <c r="JWZ163" s="2049"/>
      <c r="JXA163" s="2049"/>
      <c r="JXB163" s="2049"/>
      <c r="JXC163" s="2049"/>
      <c r="JXD163" s="2049"/>
      <c r="JXE163" s="2049"/>
      <c r="JXF163" s="2049"/>
      <c r="JXG163" s="2049"/>
      <c r="JXH163" s="2049"/>
      <c r="JXI163" s="2049"/>
      <c r="JXJ163" s="2049"/>
      <c r="JXK163" s="2049"/>
      <c r="JXL163" s="2049"/>
      <c r="JXM163" s="2049"/>
      <c r="JXN163" s="2049"/>
      <c r="JXO163" s="2049"/>
      <c r="JXP163" s="2049"/>
      <c r="JXQ163" s="2049"/>
      <c r="JXR163" s="2049"/>
      <c r="JXS163" s="2049"/>
      <c r="JXT163" s="2049"/>
      <c r="JXU163" s="2049"/>
      <c r="JXV163" s="2049"/>
      <c r="JXW163" s="2049"/>
      <c r="JXX163" s="2049"/>
      <c r="JXY163" s="2049"/>
      <c r="JXZ163" s="2049"/>
      <c r="JYA163" s="2049"/>
      <c r="JYB163" s="2049"/>
      <c r="JYC163" s="2049"/>
      <c r="JYD163" s="2049"/>
      <c r="JYE163" s="2049"/>
      <c r="JYF163" s="2049"/>
      <c r="JYG163" s="2049"/>
      <c r="JYH163" s="2049"/>
      <c r="JYI163" s="2049"/>
      <c r="JYJ163" s="2049"/>
      <c r="JYK163" s="2049"/>
      <c r="JYL163" s="2049"/>
      <c r="JYM163" s="2049"/>
      <c r="JYN163" s="2049"/>
      <c r="JYO163" s="2049"/>
      <c r="JYP163" s="2049"/>
      <c r="JYQ163" s="2049"/>
      <c r="JYR163" s="2049"/>
      <c r="JYS163" s="2049"/>
      <c r="JYT163" s="2049"/>
      <c r="JYU163" s="2049"/>
      <c r="JYV163" s="2049"/>
      <c r="JYW163" s="2049"/>
      <c r="JYX163" s="2049"/>
      <c r="JYY163" s="2049"/>
      <c r="JYZ163" s="2049"/>
      <c r="JZA163" s="2049"/>
      <c r="JZB163" s="2049"/>
      <c r="JZC163" s="2049"/>
      <c r="JZD163" s="2049"/>
      <c r="JZE163" s="2049"/>
      <c r="JZF163" s="2049"/>
      <c r="JZG163" s="2049"/>
      <c r="JZH163" s="2049"/>
      <c r="JZI163" s="2049"/>
      <c r="JZJ163" s="2049"/>
      <c r="JZK163" s="2049"/>
      <c r="JZL163" s="2049"/>
      <c r="JZM163" s="2049"/>
      <c r="JZN163" s="2049"/>
      <c r="JZO163" s="2049"/>
      <c r="JZP163" s="2049"/>
      <c r="JZQ163" s="2049"/>
      <c r="JZR163" s="2049"/>
      <c r="JZS163" s="2049"/>
      <c r="JZT163" s="2049"/>
      <c r="JZU163" s="2049"/>
      <c r="JZV163" s="2049"/>
      <c r="JZW163" s="2049"/>
      <c r="JZX163" s="2049"/>
      <c r="JZY163" s="2049"/>
      <c r="JZZ163" s="2049"/>
      <c r="KAA163" s="2049"/>
      <c r="KAB163" s="2049"/>
      <c r="KAC163" s="2049"/>
      <c r="KAD163" s="2049"/>
      <c r="KAE163" s="2049"/>
      <c r="KAF163" s="2049"/>
      <c r="KAG163" s="2049"/>
      <c r="KAH163" s="2049"/>
      <c r="KAI163" s="2049"/>
      <c r="KAJ163" s="2049"/>
      <c r="KAK163" s="2049"/>
      <c r="KAL163" s="2049"/>
      <c r="KAM163" s="2049"/>
      <c r="KAN163" s="2049"/>
      <c r="KAO163" s="2049"/>
      <c r="KAP163" s="2049"/>
      <c r="KAQ163" s="2049"/>
      <c r="KAR163" s="2049"/>
      <c r="KAS163" s="2049"/>
      <c r="KAT163" s="2049"/>
      <c r="KAU163" s="2049"/>
      <c r="KAV163" s="2049"/>
      <c r="KAW163" s="2049"/>
      <c r="KAX163" s="2049"/>
      <c r="KAY163" s="2049"/>
      <c r="KAZ163" s="2049"/>
      <c r="KBA163" s="2049"/>
      <c r="KBB163" s="2049"/>
      <c r="KBC163" s="2049"/>
      <c r="KBD163" s="2049"/>
      <c r="KBE163" s="2049"/>
      <c r="KBF163" s="2049"/>
      <c r="KBG163" s="2049"/>
      <c r="KBH163" s="2049"/>
      <c r="KBI163" s="2049"/>
      <c r="KBJ163" s="2049"/>
      <c r="KBK163" s="2049"/>
      <c r="KBL163" s="2049"/>
      <c r="KBM163" s="2049"/>
      <c r="KBN163" s="2049"/>
      <c r="KBO163" s="2049"/>
      <c r="KBP163" s="2049"/>
      <c r="KBQ163" s="2049"/>
      <c r="KBR163" s="2049"/>
      <c r="KBS163" s="2049"/>
      <c r="KBT163" s="2049"/>
      <c r="KBU163" s="2049"/>
      <c r="KBV163" s="2049"/>
      <c r="KBW163" s="2049"/>
      <c r="KBX163" s="2049"/>
      <c r="KBY163" s="2049"/>
      <c r="KBZ163" s="2049"/>
      <c r="KCA163" s="2049"/>
      <c r="KCB163" s="2049"/>
      <c r="KCC163" s="2049"/>
      <c r="KCD163" s="2049"/>
      <c r="KCE163" s="2049"/>
      <c r="KCF163" s="2049"/>
      <c r="KCG163" s="2049"/>
      <c r="KCH163" s="2049"/>
      <c r="KCI163" s="2049"/>
      <c r="KCJ163" s="2049"/>
      <c r="KCK163" s="2049"/>
      <c r="KCL163" s="2049"/>
      <c r="KCM163" s="2049"/>
      <c r="KCN163" s="2049"/>
      <c r="KCO163" s="2049"/>
      <c r="KCP163" s="2049"/>
      <c r="KCQ163" s="2049"/>
      <c r="KCR163" s="2049"/>
      <c r="KCS163" s="2049"/>
      <c r="KCT163" s="2049"/>
      <c r="KCU163" s="2049"/>
      <c r="KCV163" s="2049"/>
      <c r="KCW163" s="2049"/>
      <c r="KCX163" s="2049"/>
      <c r="KCY163" s="2049"/>
      <c r="KCZ163" s="2049"/>
      <c r="KDA163" s="2049"/>
      <c r="KDB163" s="2049"/>
      <c r="KDC163" s="2049"/>
      <c r="KDD163" s="2049"/>
      <c r="KDE163" s="2049"/>
      <c r="KDF163" s="2049"/>
      <c r="KDG163" s="2049"/>
      <c r="KDH163" s="2049"/>
      <c r="KDI163" s="2049"/>
      <c r="KDJ163" s="2049"/>
      <c r="KDK163" s="2049"/>
      <c r="KDL163" s="2049"/>
      <c r="KDM163" s="2049"/>
      <c r="KDN163" s="2049"/>
      <c r="KDO163" s="2049"/>
      <c r="KDP163" s="2049"/>
      <c r="KDQ163" s="2049"/>
      <c r="KDR163" s="2049"/>
      <c r="KDS163" s="2049"/>
      <c r="KDT163" s="2049"/>
      <c r="KDU163" s="2049"/>
      <c r="KDV163" s="2049"/>
      <c r="KDW163" s="2049"/>
      <c r="KDX163" s="2049"/>
      <c r="KDY163" s="2049"/>
      <c r="KDZ163" s="2049"/>
      <c r="KEA163" s="2049"/>
      <c r="KEB163" s="2049"/>
      <c r="KEC163" s="2049"/>
      <c r="KED163" s="2049"/>
      <c r="KEE163" s="2049"/>
      <c r="KEF163" s="2049"/>
      <c r="KEG163" s="2049"/>
      <c r="KEH163" s="2049"/>
      <c r="KEI163" s="2049"/>
      <c r="KEJ163" s="2049"/>
      <c r="KEK163" s="2049"/>
      <c r="KEL163" s="2049"/>
      <c r="KEM163" s="2049"/>
      <c r="KEN163" s="2049"/>
      <c r="KEO163" s="2049"/>
      <c r="KEP163" s="2049"/>
      <c r="KEQ163" s="2049"/>
      <c r="KER163" s="2049"/>
      <c r="KES163" s="2049"/>
      <c r="KET163" s="2049"/>
      <c r="KEU163" s="2049"/>
      <c r="KEV163" s="2049"/>
      <c r="KEW163" s="2049"/>
      <c r="KEX163" s="2049"/>
      <c r="KEY163" s="2049"/>
      <c r="KEZ163" s="2049"/>
      <c r="KFA163" s="2049"/>
      <c r="KFB163" s="2049"/>
      <c r="KFC163" s="2049"/>
      <c r="KFD163" s="2049"/>
      <c r="KFE163" s="2049"/>
      <c r="KFF163" s="2049"/>
      <c r="KFG163" s="2049"/>
      <c r="KFH163" s="2049"/>
      <c r="KFI163" s="2049"/>
      <c r="KFJ163" s="2049"/>
      <c r="KFK163" s="2049"/>
      <c r="KFL163" s="2049"/>
      <c r="KFM163" s="2049"/>
      <c r="KFN163" s="2049"/>
      <c r="KFO163" s="2049"/>
      <c r="KFP163" s="2049"/>
      <c r="KFQ163" s="2049"/>
      <c r="KFR163" s="2049"/>
      <c r="KFS163" s="2049"/>
      <c r="KFT163" s="2049"/>
      <c r="KFU163" s="2049"/>
      <c r="KFV163" s="2049"/>
      <c r="KFW163" s="2049"/>
      <c r="KFX163" s="2049"/>
      <c r="KFY163" s="2049"/>
      <c r="KFZ163" s="2049"/>
      <c r="KGA163" s="2049"/>
      <c r="KGB163" s="2049"/>
      <c r="KGC163" s="2049"/>
      <c r="KGD163" s="2049"/>
      <c r="KGE163" s="2049"/>
      <c r="KGF163" s="2049"/>
      <c r="KGG163" s="2049"/>
      <c r="KGH163" s="2049"/>
      <c r="KGI163" s="2049"/>
      <c r="KGJ163" s="2049"/>
      <c r="KGK163" s="2049"/>
      <c r="KGL163" s="2049"/>
      <c r="KGM163" s="2049"/>
      <c r="KGN163" s="2049"/>
      <c r="KGO163" s="2049"/>
      <c r="KGP163" s="2049"/>
      <c r="KGQ163" s="2049"/>
      <c r="KGR163" s="2049"/>
      <c r="KGS163" s="2049"/>
      <c r="KGT163" s="2049"/>
      <c r="KGU163" s="2049"/>
      <c r="KGV163" s="2049"/>
      <c r="KGW163" s="2049"/>
      <c r="KGX163" s="2049"/>
      <c r="KGY163" s="2049"/>
      <c r="KGZ163" s="2049"/>
      <c r="KHA163" s="2049"/>
      <c r="KHB163" s="2049"/>
      <c r="KHC163" s="2049"/>
      <c r="KHD163" s="2049"/>
      <c r="KHE163" s="2049"/>
      <c r="KHF163" s="2049"/>
      <c r="KHG163" s="2049"/>
      <c r="KHH163" s="2049"/>
      <c r="KHI163" s="2049"/>
      <c r="KHJ163" s="2049"/>
      <c r="KHK163" s="2049"/>
      <c r="KHL163" s="2049"/>
      <c r="KHM163" s="2049"/>
      <c r="KHN163" s="2049"/>
      <c r="KHO163" s="2049"/>
      <c r="KHP163" s="2049"/>
      <c r="KHQ163" s="2049"/>
      <c r="KHR163" s="2049"/>
      <c r="KHS163" s="2049"/>
      <c r="KHT163" s="2049"/>
      <c r="KHU163" s="2049"/>
      <c r="KHV163" s="2049"/>
      <c r="KHW163" s="2049"/>
      <c r="KHX163" s="2049"/>
      <c r="KHY163" s="2049"/>
      <c r="KHZ163" s="2049"/>
      <c r="KIA163" s="2049"/>
      <c r="KIB163" s="2049"/>
      <c r="KIC163" s="2049"/>
      <c r="KID163" s="2049"/>
      <c r="KIE163" s="2049"/>
      <c r="KIF163" s="2049"/>
      <c r="KIG163" s="2049"/>
      <c r="KIH163" s="2049"/>
      <c r="KII163" s="2049"/>
      <c r="KIJ163" s="2049"/>
      <c r="KIK163" s="2049"/>
      <c r="KIL163" s="2049"/>
      <c r="KIM163" s="2049"/>
      <c r="KIN163" s="2049"/>
      <c r="KIO163" s="2049"/>
      <c r="KIP163" s="2049"/>
      <c r="KIQ163" s="2049"/>
      <c r="KIR163" s="2049"/>
      <c r="KIS163" s="2049"/>
      <c r="KIT163" s="2049"/>
      <c r="KIU163" s="2049"/>
      <c r="KIV163" s="2049"/>
      <c r="KIW163" s="2049"/>
      <c r="KIX163" s="2049"/>
      <c r="KIY163" s="2049"/>
      <c r="KIZ163" s="2049"/>
      <c r="KJA163" s="2049"/>
      <c r="KJB163" s="2049"/>
      <c r="KJC163" s="2049"/>
      <c r="KJD163" s="2049"/>
      <c r="KJE163" s="2049"/>
      <c r="KJF163" s="2049"/>
      <c r="KJG163" s="2049"/>
      <c r="KJH163" s="2049"/>
      <c r="KJI163" s="2049"/>
      <c r="KJJ163" s="2049"/>
      <c r="KJK163" s="2049"/>
      <c r="KJL163" s="2049"/>
      <c r="KJM163" s="2049"/>
      <c r="KJN163" s="2049"/>
      <c r="KJO163" s="2049"/>
      <c r="KJP163" s="2049"/>
      <c r="KJQ163" s="2049"/>
      <c r="KJR163" s="2049"/>
      <c r="KJS163" s="2049"/>
      <c r="KJT163" s="2049"/>
      <c r="KJU163" s="2049"/>
      <c r="KJV163" s="2049"/>
      <c r="KJW163" s="2049"/>
      <c r="KJX163" s="2049"/>
      <c r="KJY163" s="2049"/>
      <c r="KJZ163" s="2049"/>
      <c r="KKA163" s="2049"/>
      <c r="KKB163" s="2049"/>
      <c r="KKC163" s="2049"/>
      <c r="KKD163" s="2049"/>
      <c r="KKE163" s="2049"/>
      <c r="KKF163" s="2049"/>
      <c r="KKG163" s="2049"/>
      <c r="KKH163" s="2049"/>
      <c r="KKI163" s="2049"/>
      <c r="KKJ163" s="2049"/>
      <c r="KKK163" s="2049"/>
      <c r="KKL163" s="2049"/>
      <c r="KKM163" s="2049"/>
      <c r="KKN163" s="2049"/>
      <c r="KKO163" s="2049"/>
      <c r="KKP163" s="2049"/>
      <c r="KKQ163" s="2049"/>
      <c r="KKR163" s="2049"/>
      <c r="KKS163" s="2049"/>
      <c r="KKT163" s="2049"/>
      <c r="KKU163" s="2049"/>
      <c r="KKV163" s="2049"/>
      <c r="KKW163" s="2049"/>
      <c r="KKX163" s="2049"/>
      <c r="KKY163" s="2049"/>
      <c r="KKZ163" s="2049"/>
      <c r="KLA163" s="2049"/>
      <c r="KLB163" s="2049"/>
      <c r="KLC163" s="2049"/>
      <c r="KLD163" s="2049"/>
      <c r="KLE163" s="2049"/>
      <c r="KLF163" s="2049"/>
      <c r="KLG163" s="2049"/>
      <c r="KLH163" s="2049"/>
      <c r="KLI163" s="2049"/>
      <c r="KLJ163" s="2049"/>
      <c r="KLK163" s="2049"/>
      <c r="KLL163" s="2049"/>
      <c r="KLM163" s="2049"/>
      <c r="KLN163" s="2049"/>
      <c r="KLO163" s="2049"/>
      <c r="KLP163" s="2049"/>
      <c r="KLQ163" s="2049"/>
      <c r="KLR163" s="2049"/>
      <c r="KLS163" s="2049"/>
      <c r="KLT163" s="2049"/>
      <c r="KLU163" s="2049"/>
      <c r="KLV163" s="2049"/>
      <c r="KLW163" s="2049"/>
      <c r="KLX163" s="2049"/>
      <c r="KLY163" s="2049"/>
      <c r="KLZ163" s="2049"/>
      <c r="KMA163" s="2049"/>
      <c r="KMB163" s="2049"/>
      <c r="KMC163" s="2049"/>
      <c r="KMD163" s="2049"/>
      <c r="KME163" s="2049"/>
      <c r="KMF163" s="2049"/>
      <c r="KMG163" s="2049"/>
      <c r="KMH163" s="2049"/>
      <c r="KMI163" s="2049"/>
      <c r="KMJ163" s="2049"/>
      <c r="KMK163" s="2049"/>
      <c r="KML163" s="2049"/>
      <c r="KMM163" s="2049"/>
      <c r="KMN163" s="2049"/>
      <c r="KMO163" s="2049"/>
      <c r="KMP163" s="2049"/>
      <c r="KMQ163" s="2049"/>
      <c r="KMR163" s="2049"/>
      <c r="KMS163" s="2049"/>
      <c r="KMT163" s="2049"/>
      <c r="KMU163" s="2049"/>
      <c r="KMV163" s="2049"/>
      <c r="KMW163" s="2049"/>
      <c r="KMX163" s="2049"/>
      <c r="KMY163" s="2049"/>
      <c r="KMZ163" s="2049"/>
      <c r="KNA163" s="2049"/>
      <c r="KNB163" s="2049"/>
      <c r="KNC163" s="2049"/>
      <c r="KND163" s="2049"/>
      <c r="KNE163" s="2049"/>
      <c r="KNF163" s="2049"/>
      <c r="KNG163" s="2049"/>
      <c r="KNH163" s="2049"/>
      <c r="KNI163" s="2049"/>
      <c r="KNJ163" s="2049"/>
      <c r="KNK163" s="2049"/>
      <c r="KNL163" s="2049"/>
      <c r="KNM163" s="2049"/>
      <c r="KNN163" s="2049"/>
      <c r="KNO163" s="2049"/>
      <c r="KNP163" s="2049"/>
      <c r="KNQ163" s="2049"/>
      <c r="KNR163" s="2049"/>
      <c r="KNS163" s="2049"/>
      <c r="KNT163" s="2049"/>
      <c r="KNU163" s="2049"/>
      <c r="KNV163" s="2049"/>
      <c r="KNW163" s="2049"/>
      <c r="KNX163" s="2049"/>
      <c r="KNY163" s="2049"/>
      <c r="KNZ163" s="2049"/>
      <c r="KOA163" s="2049"/>
      <c r="KOB163" s="2049"/>
      <c r="KOC163" s="2049"/>
      <c r="KOD163" s="2049"/>
      <c r="KOE163" s="2049"/>
      <c r="KOF163" s="2049"/>
      <c r="KOG163" s="2049"/>
      <c r="KOH163" s="2049"/>
      <c r="KOI163" s="2049"/>
      <c r="KOJ163" s="2049"/>
      <c r="KOK163" s="2049"/>
      <c r="KOL163" s="2049"/>
      <c r="KOM163" s="2049"/>
      <c r="KON163" s="2049"/>
      <c r="KOO163" s="2049"/>
      <c r="KOP163" s="2049"/>
      <c r="KOQ163" s="2049"/>
      <c r="KOR163" s="2049"/>
      <c r="KOS163" s="2049"/>
      <c r="KOT163" s="2049"/>
      <c r="KOU163" s="2049"/>
      <c r="KOV163" s="2049"/>
      <c r="KOW163" s="2049"/>
      <c r="KOX163" s="2049"/>
      <c r="KOY163" s="2049"/>
      <c r="KOZ163" s="2049"/>
      <c r="KPA163" s="2049"/>
      <c r="KPB163" s="2049"/>
      <c r="KPC163" s="2049"/>
      <c r="KPD163" s="2049"/>
      <c r="KPE163" s="2049"/>
      <c r="KPF163" s="2049"/>
      <c r="KPG163" s="2049"/>
      <c r="KPH163" s="2049"/>
      <c r="KPI163" s="2049"/>
      <c r="KPJ163" s="2049"/>
      <c r="KPK163" s="2049"/>
      <c r="KPL163" s="2049"/>
      <c r="KPM163" s="2049"/>
      <c r="KPN163" s="2049"/>
      <c r="KPO163" s="2049"/>
      <c r="KPP163" s="2049"/>
      <c r="KPQ163" s="2049"/>
      <c r="KPR163" s="2049"/>
      <c r="KPS163" s="2049"/>
      <c r="KPT163" s="2049"/>
      <c r="KPU163" s="2049"/>
      <c r="KPV163" s="2049"/>
      <c r="KPW163" s="2049"/>
      <c r="KPX163" s="2049"/>
      <c r="KPY163" s="2049"/>
      <c r="KPZ163" s="2049"/>
      <c r="KQA163" s="2049"/>
      <c r="KQB163" s="2049"/>
      <c r="KQC163" s="2049"/>
      <c r="KQD163" s="2049"/>
      <c r="KQE163" s="2049"/>
      <c r="KQF163" s="2049"/>
      <c r="KQG163" s="2049"/>
      <c r="KQH163" s="2049"/>
      <c r="KQI163" s="2049"/>
      <c r="KQJ163" s="2049"/>
      <c r="KQK163" s="2049"/>
      <c r="KQL163" s="2049"/>
      <c r="KQM163" s="2049"/>
      <c r="KQN163" s="2049"/>
      <c r="KQO163" s="2049"/>
      <c r="KQP163" s="2049"/>
      <c r="KQQ163" s="2049"/>
      <c r="KQR163" s="2049"/>
      <c r="KQS163" s="2049"/>
      <c r="KQT163" s="2049"/>
      <c r="KQU163" s="2049"/>
      <c r="KQV163" s="2049"/>
      <c r="KQW163" s="2049"/>
      <c r="KQX163" s="2049"/>
      <c r="KQY163" s="2049"/>
      <c r="KQZ163" s="2049"/>
      <c r="KRA163" s="2049"/>
      <c r="KRB163" s="2049"/>
      <c r="KRC163" s="2049"/>
      <c r="KRD163" s="2049"/>
      <c r="KRE163" s="2049"/>
      <c r="KRF163" s="2049"/>
      <c r="KRG163" s="2049"/>
      <c r="KRH163" s="2049"/>
      <c r="KRI163" s="2049"/>
      <c r="KRJ163" s="2049"/>
      <c r="KRK163" s="2049"/>
      <c r="KRL163" s="2049"/>
      <c r="KRM163" s="2049"/>
      <c r="KRN163" s="2049"/>
      <c r="KRO163" s="2049"/>
      <c r="KRP163" s="2049"/>
      <c r="KRQ163" s="2049"/>
      <c r="KRR163" s="2049"/>
      <c r="KRS163" s="2049"/>
      <c r="KRT163" s="2049"/>
      <c r="KRU163" s="2049"/>
      <c r="KRV163" s="2049"/>
      <c r="KRW163" s="2049"/>
      <c r="KRX163" s="2049"/>
      <c r="KRY163" s="2049"/>
      <c r="KRZ163" s="2049"/>
      <c r="KSA163" s="2049"/>
      <c r="KSB163" s="2049"/>
      <c r="KSC163" s="2049"/>
      <c r="KSD163" s="2049"/>
      <c r="KSE163" s="2049"/>
      <c r="KSF163" s="2049"/>
      <c r="KSG163" s="2049"/>
      <c r="KSH163" s="2049"/>
      <c r="KSI163" s="2049"/>
      <c r="KSJ163" s="2049"/>
      <c r="KSK163" s="2049"/>
      <c r="KSL163" s="2049"/>
      <c r="KSM163" s="2049"/>
      <c r="KSN163" s="2049"/>
      <c r="KSO163" s="2049"/>
      <c r="KSP163" s="2049"/>
      <c r="KSQ163" s="2049"/>
      <c r="KSR163" s="2049"/>
      <c r="KSS163" s="2049"/>
      <c r="KST163" s="2049"/>
      <c r="KSU163" s="2049"/>
      <c r="KSV163" s="2049"/>
      <c r="KSW163" s="2049"/>
      <c r="KSX163" s="2049"/>
      <c r="KSY163" s="2049"/>
      <c r="KSZ163" s="2049"/>
      <c r="KTA163" s="2049"/>
      <c r="KTB163" s="2049"/>
      <c r="KTC163" s="2049"/>
      <c r="KTD163" s="2049"/>
      <c r="KTE163" s="2049"/>
      <c r="KTF163" s="2049"/>
      <c r="KTG163" s="2049"/>
      <c r="KTH163" s="2049"/>
      <c r="KTI163" s="2049"/>
      <c r="KTJ163" s="2049"/>
      <c r="KTK163" s="2049"/>
      <c r="KTL163" s="2049"/>
      <c r="KTM163" s="2049"/>
      <c r="KTN163" s="2049"/>
      <c r="KTO163" s="2049"/>
      <c r="KTP163" s="2049"/>
      <c r="KTQ163" s="2049"/>
      <c r="KTR163" s="2049"/>
      <c r="KTS163" s="2049"/>
      <c r="KTT163" s="2049"/>
      <c r="KTU163" s="2049"/>
      <c r="KTV163" s="2049"/>
      <c r="KTW163" s="2049"/>
      <c r="KTX163" s="2049"/>
      <c r="KTY163" s="2049"/>
      <c r="KTZ163" s="2049"/>
      <c r="KUA163" s="2049"/>
      <c r="KUB163" s="2049"/>
      <c r="KUC163" s="2049"/>
      <c r="KUD163" s="2049"/>
      <c r="KUE163" s="2049"/>
      <c r="KUF163" s="2049"/>
      <c r="KUG163" s="2049"/>
      <c r="KUH163" s="2049"/>
      <c r="KUI163" s="2049"/>
      <c r="KUJ163" s="2049"/>
      <c r="KUK163" s="2049"/>
      <c r="KUL163" s="2049"/>
      <c r="KUM163" s="2049"/>
      <c r="KUN163" s="2049"/>
      <c r="KUO163" s="2049"/>
      <c r="KUP163" s="2049"/>
      <c r="KUQ163" s="2049"/>
      <c r="KUR163" s="2049"/>
      <c r="KUS163" s="2049"/>
      <c r="KUT163" s="2049"/>
      <c r="KUU163" s="2049"/>
      <c r="KUV163" s="2049"/>
      <c r="KUW163" s="2049"/>
      <c r="KUX163" s="2049"/>
      <c r="KUY163" s="2049"/>
      <c r="KUZ163" s="2049"/>
      <c r="KVA163" s="2049"/>
      <c r="KVB163" s="2049"/>
      <c r="KVC163" s="2049"/>
      <c r="KVD163" s="2049"/>
      <c r="KVE163" s="2049"/>
      <c r="KVF163" s="2049"/>
      <c r="KVG163" s="2049"/>
      <c r="KVH163" s="2049"/>
      <c r="KVI163" s="2049"/>
      <c r="KVJ163" s="2049"/>
      <c r="KVK163" s="2049"/>
      <c r="KVL163" s="2049"/>
      <c r="KVM163" s="2049"/>
      <c r="KVN163" s="2049"/>
      <c r="KVO163" s="2049"/>
      <c r="KVP163" s="2049"/>
      <c r="KVQ163" s="2049"/>
      <c r="KVR163" s="2049"/>
      <c r="KVS163" s="2049"/>
      <c r="KVT163" s="2049"/>
      <c r="KVU163" s="2049"/>
      <c r="KVV163" s="2049"/>
      <c r="KVW163" s="2049"/>
      <c r="KVX163" s="2049"/>
      <c r="KVY163" s="2049"/>
      <c r="KVZ163" s="2049"/>
      <c r="KWA163" s="2049"/>
      <c r="KWB163" s="2049"/>
      <c r="KWC163" s="2049"/>
      <c r="KWD163" s="2049"/>
      <c r="KWE163" s="2049"/>
      <c r="KWF163" s="2049"/>
      <c r="KWG163" s="2049"/>
      <c r="KWH163" s="2049"/>
      <c r="KWI163" s="2049"/>
      <c r="KWJ163" s="2049"/>
      <c r="KWK163" s="2049"/>
      <c r="KWL163" s="2049"/>
      <c r="KWM163" s="2049"/>
      <c r="KWN163" s="2049"/>
      <c r="KWO163" s="2049"/>
      <c r="KWP163" s="2049"/>
      <c r="KWQ163" s="2049"/>
      <c r="KWR163" s="2049"/>
      <c r="KWS163" s="2049"/>
      <c r="KWT163" s="2049"/>
      <c r="KWU163" s="2049"/>
      <c r="KWV163" s="2049"/>
      <c r="KWW163" s="2049"/>
      <c r="KWX163" s="2049"/>
      <c r="KWY163" s="2049"/>
      <c r="KWZ163" s="2049"/>
      <c r="KXA163" s="2049"/>
      <c r="KXB163" s="2049"/>
      <c r="KXC163" s="2049"/>
      <c r="KXD163" s="2049"/>
      <c r="KXE163" s="2049"/>
      <c r="KXF163" s="2049"/>
      <c r="KXG163" s="2049"/>
      <c r="KXH163" s="2049"/>
      <c r="KXI163" s="2049"/>
      <c r="KXJ163" s="2049"/>
      <c r="KXK163" s="2049"/>
      <c r="KXL163" s="2049"/>
      <c r="KXM163" s="2049"/>
      <c r="KXN163" s="2049"/>
      <c r="KXO163" s="2049"/>
      <c r="KXP163" s="2049"/>
      <c r="KXQ163" s="2049"/>
      <c r="KXR163" s="2049"/>
      <c r="KXS163" s="2049"/>
      <c r="KXT163" s="2049"/>
      <c r="KXU163" s="2049"/>
      <c r="KXV163" s="2049"/>
      <c r="KXW163" s="2049"/>
      <c r="KXX163" s="2049"/>
      <c r="KXY163" s="2049"/>
      <c r="KXZ163" s="2049"/>
      <c r="KYA163" s="2049"/>
      <c r="KYB163" s="2049"/>
      <c r="KYC163" s="2049"/>
      <c r="KYD163" s="2049"/>
      <c r="KYE163" s="2049"/>
      <c r="KYF163" s="2049"/>
      <c r="KYG163" s="2049"/>
      <c r="KYH163" s="2049"/>
      <c r="KYI163" s="2049"/>
      <c r="KYJ163" s="2049"/>
      <c r="KYK163" s="2049"/>
      <c r="KYL163" s="2049"/>
      <c r="KYM163" s="2049"/>
      <c r="KYN163" s="2049"/>
      <c r="KYO163" s="2049"/>
      <c r="KYP163" s="2049"/>
      <c r="KYQ163" s="2049"/>
      <c r="KYR163" s="2049"/>
      <c r="KYS163" s="2049"/>
      <c r="KYT163" s="2049"/>
      <c r="KYU163" s="2049"/>
      <c r="KYV163" s="2049"/>
      <c r="KYW163" s="2049"/>
      <c r="KYX163" s="2049"/>
      <c r="KYY163" s="2049"/>
      <c r="KYZ163" s="2049"/>
      <c r="KZA163" s="2049"/>
      <c r="KZB163" s="2049"/>
      <c r="KZC163" s="2049"/>
      <c r="KZD163" s="2049"/>
      <c r="KZE163" s="2049"/>
      <c r="KZF163" s="2049"/>
      <c r="KZG163" s="2049"/>
      <c r="KZH163" s="2049"/>
      <c r="KZI163" s="2049"/>
      <c r="KZJ163" s="2049"/>
      <c r="KZK163" s="2049"/>
      <c r="KZL163" s="2049"/>
      <c r="KZM163" s="2049"/>
      <c r="KZN163" s="2049"/>
      <c r="KZO163" s="2049"/>
      <c r="KZP163" s="2049"/>
      <c r="KZQ163" s="2049"/>
      <c r="KZR163" s="2049"/>
      <c r="KZS163" s="2049"/>
      <c r="KZT163" s="2049"/>
      <c r="KZU163" s="2049"/>
      <c r="KZV163" s="2049"/>
      <c r="KZW163" s="2049"/>
      <c r="KZX163" s="2049"/>
      <c r="KZY163" s="2049"/>
      <c r="KZZ163" s="2049"/>
      <c r="LAA163" s="2049"/>
      <c r="LAB163" s="2049"/>
      <c r="LAC163" s="2049"/>
      <c r="LAD163" s="2049"/>
      <c r="LAE163" s="2049"/>
      <c r="LAF163" s="2049"/>
      <c r="LAG163" s="2049"/>
      <c r="LAH163" s="2049"/>
      <c r="LAI163" s="2049"/>
      <c r="LAJ163" s="2049"/>
      <c r="LAK163" s="2049"/>
      <c r="LAL163" s="2049"/>
      <c r="LAM163" s="2049"/>
      <c r="LAN163" s="2049"/>
      <c r="LAO163" s="2049"/>
      <c r="LAP163" s="2049"/>
      <c r="LAQ163" s="2049"/>
      <c r="LAR163" s="2049"/>
      <c r="LAS163" s="2049"/>
      <c r="LAT163" s="2049"/>
      <c r="LAU163" s="2049"/>
      <c r="LAV163" s="2049"/>
      <c r="LAW163" s="2049"/>
      <c r="LAX163" s="2049"/>
      <c r="LAY163" s="2049"/>
      <c r="LAZ163" s="2049"/>
      <c r="LBA163" s="2049"/>
      <c r="LBB163" s="2049"/>
      <c r="LBC163" s="2049"/>
      <c r="LBD163" s="2049"/>
      <c r="LBE163" s="2049"/>
      <c r="LBF163" s="2049"/>
      <c r="LBG163" s="2049"/>
      <c r="LBH163" s="2049"/>
      <c r="LBI163" s="2049"/>
      <c r="LBJ163" s="2049"/>
      <c r="LBK163" s="2049"/>
      <c r="LBL163" s="2049"/>
      <c r="LBM163" s="2049"/>
      <c r="LBN163" s="2049"/>
      <c r="LBO163" s="2049"/>
      <c r="LBP163" s="2049"/>
      <c r="LBQ163" s="2049"/>
      <c r="LBR163" s="2049"/>
      <c r="LBS163" s="2049"/>
      <c r="LBT163" s="2049"/>
      <c r="LBU163" s="2049"/>
      <c r="LBV163" s="2049"/>
      <c r="LBW163" s="2049"/>
      <c r="LBX163" s="2049"/>
      <c r="LBY163" s="2049"/>
      <c r="LBZ163" s="2049"/>
      <c r="LCA163" s="2049"/>
      <c r="LCB163" s="2049"/>
      <c r="LCC163" s="2049"/>
      <c r="LCD163" s="2049"/>
      <c r="LCE163" s="2049"/>
      <c r="LCF163" s="2049"/>
      <c r="LCG163" s="2049"/>
      <c r="LCH163" s="2049"/>
      <c r="LCI163" s="2049"/>
      <c r="LCJ163" s="2049"/>
      <c r="LCK163" s="2049"/>
      <c r="LCL163" s="2049"/>
      <c r="LCM163" s="2049"/>
      <c r="LCN163" s="2049"/>
      <c r="LCO163" s="2049"/>
      <c r="LCP163" s="2049"/>
      <c r="LCQ163" s="2049"/>
      <c r="LCR163" s="2049"/>
      <c r="LCS163" s="2049"/>
      <c r="LCT163" s="2049"/>
      <c r="LCU163" s="2049"/>
      <c r="LCV163" s="2049"/>
      <c r="LCW163" s="2049"/>
      <c r="LCX163" s="2049"/>
      <c r="LCY163" s="2049"/>
      <c r="LCZ163" s="2049"/>
      <c r="LDA163" s="2049"/>
      <c r="LDB163" s="2049"/>
      <c r="LDC163" s="2049"/>
      <c r="LDD163" s="2049"/>
      <c r="LDE163" s="2049"/>
      <c r="LDF163" s="2049"/>
      <c r="LDG163" s="2049"/>
      <c r="LDH163" s="2049"/>
      <c r="LDI163" s="2049"/>
      <c r="LDJ163" s="2049"/>
      <c r="LDK163" s="2049"/>
      <c r="LDL163" s="2049"/>
      <c r="LDM163" s="2049"/>
      <c r="LDN163" s="2049"/>
      <c r="LDO163" s="2049"/>
      <c r="LDP163" s="2049"/>
      <c r="LDQ163" s="2049"/>
      <c r="LDR163" s="2049"/>
      <c r="LDS163" s="2049"/>
      <c r="LDT163" s="2049"/>
      <c r="LDU163" s="2049"/>
      <c r="LDV163" s="2049"/>
      <c r="LDW163" s="2049"/>
      <c r="LDX163" s="2049"/>
      <c r="LDY163" s="2049"/>
      <c r="LDZ163" s="2049"/>
      <c r="LEA163" s="2049"/>
      <c r="LEB163" s="2049"/>
      <c r="LEC163" s="2049"/>
      <c r="LED163" s="2049"/>
      <c r="LEE163" s="2049"/>
      <c r="LEF163" s="2049"/>
      <c r="LEG163" s="2049"/>
      <c r="LEH163" s="2049"/>
      <c r="LEI163" s="2049"/>
      <c r="LEJ163" s="2049"/>
      <c r="LEK163" s="2049"/>
      <c r="LEL163" s="2049"/>
      <c r="LEM163" s="2049"/>
      <c r="LEN163" s="2049"/>
      <c r="LEO163" s="2049"/>
      <c r="LEP163" s="2049"/>
      <c r="LEQ163" s="2049"/>
      <c r="LER163" s="2049"/>
      <c r="LES163" s="2049"/>
      <c r="LET163" s="2049"/>
      <c r="LEU163" s="2049"/>
      <c r="LEV163" s="2049"/>
      <c r="LEW163" s="2049"/>
      <c r="LEX163" s="2049"/>
      <c r="LEY163" s="2049"/>
      <c r="LEZ163" s="2049"/>
      <c r="LFA163" s="2049"/>
      <c r="LFB163" s="2049"/>
      <c r="LFC163" s="2049"/>
      <c r="LFD163" s="2049"/>
      <c r="LFE163" s="2049"/>
      <c r="LFF163" s="2049"/>
      <c r="LFG163" s="2049"/>
      <c r="LFH163" s="2049"/>
      <c r="LFI163" s="2049"/>
      <c r="LFJ163" s="2049"/>
      <c r="LFK163" s="2049"/>
      <c r="LFL163" s="2049"/>
      <c r="LFM163" s="2049"/>
      <c r="LFN163" s="2049"/>
      <c r="LFO163" s="2049"/>
      <c r="LFP163" s="2049"/>
      <c r="LFQ163" s="2049"/>
      <c r="LFR163" s="2049"/>
      <c r="LFS163" s="2049"/>
      <c r="LFT163" s="2049"/>
      <c r="LFU163" s="2049"/>
      <c r="LFV163" s="2049"/>
      <c r="LFW163" s="2049"/>
      <c r="LFX163" s="2049"/>
      <c r="LFY163" s="2049"/>
      <c r="LFZ163" s="2049"/>
      <c r="LGA163" s="2049"/>
      <c r="LGB163" s="2049"/>
      <c r="LGC163" s="2049"/>
      <c r="LGD163" s="2049"/>
      <c r="LGE163" s="2049"/>
      <c r="LGF163" s="2049"/>
      <c r="LGG163" s="2049"/>
      <c r="LGH163" s="2049"/>
      <c r="LGI163" s="2049"/>
      <c r="LGJ163" s="2049"/>
      <c r="LGK163" s="2049"/>
      <c r="LGL163" s="2049"/>
      <c r="LGM163" s="2049"/>
      <c r="LGN163" s="2049"/>
      <c r="LGO163" s="2049"/>
      <c r="LGP163" s="2049"/>
      <c r="LGQ163" s="2049"/>
      <c r="LGR163" s="2049"/>
      <c r="LGS163" s="2049"/>
      <c r="LGT163" s="2049"/>
      <c r="LGU163" s="2049"/>
      <c r="LGV163" s="2049"/>
      <c r="LGW163" s="2049"/>
      <c r="LGX163" s="2049"/>
      <c r="LGY163" s="2049"/>
      <c r="LGZ163" s="2049"/>
      <c r="LHA163" s="2049"/>
      <c r="LHB163" s="2049"/>
      <c r="LHC163" s="2049"/>
      <c r="LHD163" s="2049"/>
      <c r="LHE163" s="2049"/>
      <c r="LHF163" s="2049"/>
      <c r="LHG163" s="2049"/>
      <c r="LHH163" s="2049"/>
      <c r="LHI163" s="2049"/>
      <c r="LHJ163" s="2049"/>
      <c r="LHK163" s="2049"/>
      <c r="LHL163" s="2049"/>
      <c r="LHM163" s="2049"/>
      <c r="LHN163" s="2049"/>
      <c r="LHO163" s="2049"/>
      <c r="LHP163" s="2049"/>
      <c r="LHQ163" s="2049"/>
      <c r="LHR163" s="2049"/>
      <c r="LHS163" s="2049"/>
      <c r="LHT163" s="2049"/>
      <c r="LHU163" s="2049"/>
      <c r="LHV163" s="2049"/>
      <c r="LHW163" s="2049"/>
      <c r="LHX163" s="2049"/>
      <c r="LHY163" s="2049"/>
      <c r="LHZ163" s="2049"/>
      <c r="LIA163" s="2049"/>
      <c r="LIB163" s="2049"/>
      <c r="LIC163" s="2049"/>
      <c r="LID163" s="2049"/>
      <c r="LIE163" s="2049"/>
      <c r="LIF163" s="2049"/>
      <c r="LIG163" s="2049"/>
      <c r="LIH163" s="2049"/>
      <c r="LII163" s="2049"/>
      <c r="LIJ163" s="2049"/>
      <c r="LIK163" s="2049"/>
      <c r="LIL163" s="2049"/>
      <c r="LIM163" s="2049"/>
      <c r="LIN163" s="2049"/>
      <c r="LIO163" s="2049"/>
      <c r="LIP163" s="2049"/>
      <c r="LIQ163" s="2049"/>
      <c r="LIR163" s="2049"/>
      <c r="LIS163" s="2049"/>
      <c r="LIT163" s="2049"/>
      <c r="LIU163" s="2049"/>
      <c r="LIV163" s="2049"/>
      <c r="LIW163" s="2049"/>
      <c r="LIX163" s="2049"/>
      <c r="LIY163" s="2049"/>
      <c r="LIZ163" s="2049"/>
      <c r="LJA163" s="2049"/>
      <c r="LJB163" s="2049"/>
      <c r="LJC163" s="2049"/>
      <c r="LJD163" s="2049"/>
      <c r="LJE163" s="2049"/>
      <c r="LJF163" s="2049"/>
      <c r="LJG163" s="2049"/>
      <c r="LJH163" s="2049"/>
      <c r="LJI163" s="2049"/>
      <c r="LJJ163" s="2049"/>
      <c r="LJK163" s="2049"/>
      <c r="LJL163" s="2049"/>
      <c r="LJM163" s="2049"/>
      <c r="LJN163" s="2049"/>
      <c r="LJO163" s="2049"/>
      <c r="LJP163" s="2049"/>
      <c r="LJQ163" s="2049"/>
      <c r="LJR163" s="2049"/>
      <c r="LJS163" s="2049"/>
      <c r="LJT163" s="2049"/>
      <c r="LJU163" s="2049"/>
      <c r="LJV163" s="2049"/>
      <c r="LJW163" s="2049"/>
      <c r="LJX163" s="2049"/>
      <c r="LJY163" s="2049"/>
      <c r="LJZ163" s="2049"/>
      <c r="LKA163" s="2049"/>
      <c r="LKB163" s="2049"/>
      <c r="LKC163" s="2049"/>
      <c r="LKD163" s="2049"/>
      <c r="LKE163" s="2049"/>
      <c r="LKF163" s="2049"/>
      <c r="LKG163" s="2049"/>
      <c r="LKH163" s="2049"/>
      <c r="LKI163" s="2049"/>
      <c r="LKJ163" s="2049"/>
      <c r="LKK163" s="2049"/>
      <c r="LKL163" s="2049"/>
      <c r="LKM163" s="2049"/>
      <c r="LKN163" s="2049"/>
      <c r="LKO163" s="2049"/>
      <c r="LKP163" s="2049"/>
      <c r="LKQ163" s="2049"/>
      <c r="LKR163" s="2049"/>
      <c r="LKS163" s="2049"/>
      <c r="LKT163" s="2049"/>
      <c r="LKU163" s="2049"/>
      <c r="LKV163" s="2049"/>
      <c r="LKW163" s="2049"/>
      <c r="LKX163" s="2049"/>
      <c r="LKY163" s="2049"/>
      <c r="LKZ163" s="2049"/>
      <c r="LLA163" s="2049"/>
      <c r="LLB163" s="2049"/>
      <c r="LLC163" s="2049"/>
      <c r="LLD163" s="2049"/>
      <c r="LLE163" s="2049"/>
      <c r="LLF163" s="2049"/>
      <c r="LLG163" s="2049"/>
      <c r="LLH163" s="2049"/>
      <c r="LLI163" s="2049"/>
      <c r="LLJ163" s="2049"/>
      <c r="LLK163" s="2049"/>
      <c r="LLL163" s="2049"/>
      <c r="LLM163" s="2049"/>
      <c r="LLN163" s="2049"/>
      <c r="LLO163" s="2049"/>
      <c r="LLP163" s="2049"/>
      <c r="LLQ163" s="2049"/>
      <c r="LLR163" s="2049"/>
      <c r="LLS163" s="2049"/>
      <c r="LLT163" s="2049"/>
      <c r="LLU163" s="2049"/>
      <c r="LLV163" s="2049"/>
      <c r="LLW163" s="2049"/>
      <c r="LLX163" s="2049"/>
      <c r="LLY163" s="2049"/>
      <c r="LLZ163" s="2049"/>
      <c r="LMA163" s="2049"/>
      <c r="LMB163" s="2049"/>
      <c r="LMC163" s="2049"/>
      <c r="LMD163" s="2049"/>
      <c r="LME163" s="2049"/>
      <c r="LMF163" s="2049"/>
      <c r="LMG163" s="2049"/>
      <c r="LMH163" s="2049"/>
      <c r="LMI163" s="2049"/>
      <c r="LMJ163" s="2049"/>
      <c r="LMK163" s="2049"/>
      <c r="LML163" s="2049"/>
      <c r="LMM163" s="2049"/>
      <c r="LMN163" s="2049"/>
      <c r="LMO163" s="2049"/>
      <c r="LMP163" s="2049"/>
      <c r="LMQ163" s="2049"/>
      <c r="LMR163" s="2049"/>
      <c r="LMS163" s="2049"/>
      <c r="LMT163" s="2049"/>
      <c r="LMU163" s="2049"/>
      <c r="LMV163" s="2049"/>
      <c r="LMW163" s="2049"/>
      <c r="LMX163" s="2049"/>
      <c r="LMY163" s="2049"/>
      <c r="LMZ163" s="2049"/>
      <c r="LNA163" s="2049"/>
      <c r="LNB163" s="2049"/>
      <c r="LNC163" s="2049"/>
      <c r="LND163" s="2049"/>
      <c r="LNE163" s="2049"/>
      <c r="LNF163" s="2049"/>
      <c r="LNG163" s="2049"/>
      <c r="LNH163" s="2049"/>
      <c r="LNI163" s="2049"/>
      <c r="LNJ163" s="2049"/>
      <c r="LNK163" s="2049"/>
      <c r="LNL163" s="2049"/>
      <c r="LNM163" s="2049"/>
      <c r="LNN163" s="2049"/>
      <c r="LNO163" s="2049"/>
      <c r="LNP163" s="2049"/>
      <c r="LNQ163" s="2049"/>
      <c r="LNR163" s="2049"/>
      <c r="LNS163" s="2049"/>
      <c r="LNT163" s="2049"/>
      <c r="LNU163" s="2049"/>
      <c r="LNV163" s="2049"/>
      <c r="LNW163" s="2049"/>
      <c r="LNX163" s="2049"/>
      <c r="LNY163" s="2049"/>
      <c r="LNZ163" s="2049"/>
      <c r="LOA163" s="2049"/>
      <c r="LOB163" s="2049"/>
      <c r="LOC163" s="2049"/>
      <c r="LOD163" s="2049"/>
      <c r="LOE163" s="2049"/>
      <c r="LOF163" s="2049"/>
      <c r="LOG163" s="2049"/>
      <c r="LOH163" s="2049"/>
      <c r="LOI163" s="2049"/>
      <c r="LOJ163" s="2049"/>
      <c r="LOK163" s="2049"/>
      <c r="LOL163" s="2049"/>
      <c r="LOM163" s="2049"/>
      <c r="LON163" s="2049"/>
      <c r="LOO163" s="2049"/>
      <c r="LOP163" s="2049"/>
      <c r="LOQ163" s="2049"/>
      <c r="LOR163" s="2049"/>
      <c r="LOS163" s="2049"/>
      <c r="LOT163" s="2049"/>
      <c r="LOU163" s="2049"/>
      <c r="LOV163" s="2049"/>
      <c r="LOW163" s="2049"/>
      <c r="LOX163" s="2049"/>
      <c r="LOY163" s="2049"/>
      <c r="LOZ163" s="2049"/>
      <c r="LPA163" s="2049"/>
      <c r="LPB163" s="2049"/>
      <c r="LPC163" s="2049"/>
      <c r="LPD163" s="2049"/>
      <c r="LPE163" s="2049"/>
      <c r="LPF163" s="2049"/>
      <c r="LPG163" s="2049"/>
      <c r="LPH163" s="2049"/>
      <c r="LPI163" s="2049"/>
      <c r="LPJ163" s="2049"/>
      <c r="LPK163" s="2049"/>
      <c r="LPL163" s="2049"/>
      <c r="LPM163" s="2049"/>
      <c r="LPN163" s="2049"/>
      <c r="LPO163" s="2049"/>
      <c r="LPP163" s="2049"/>
      <c r="LPQ163" s="2049"/>
      <c r="LPR163" s="2049"/>
      <c r="LPS163" s="2049"/>
      <c r="LPT163" s="2049"/>
      <c r="LPU163" s="2049"/>
      <c r="LPV163" s="2049"/>
      <c r="LPW163" s="2049"/>
      <c r="LPX163" s="2049"/>
      <c r="LPY163" s="2049"/>
      <c r="LPZ163" s="2049"/>
      <c r="LQA163" s="2049"/>
      <c r="LQB163" s="2049"/>
      <c r="LQC163" s="2049"/>
      <c r="LQD163" s="2049"/>
      <c r="LQE163" s="2049"/>
      <c r="LQF163" s="2049"/>
      <c r="LQG163" s="2049"/>
      <c r="LQH163" s="2049"/>
      <c r="LQI163" s="2049"/>
      <c r="LQJ163" s="2049"/>
      <c r="LQK163" s="2049"/>
      <c r="LQL163" s="2049"/>
      <c r="LQM163" s="2049"/>
      <c r="LQN163" s="2049"/>
      <c r="LQO163" s="2049"/>
      <c r="LQP163" s="2049"/>
      <c r="LQQ163" s="2049"/>
      <c r="LQR163" s="2049"/>
      <c r="LQS163" s="2049"/>
      <c r="LQT163" s="2049"/>
      <c r="LQU163" s="2049"/>
      <c r="LQV163" s="2049"/>
      <c r="LQW163" s="2049"/>
      <c r="LQX163" s="2049"/>
      <c r="LQY163" s="2049"/>
      <c r="LQZ163" s="2049"/>
      <c r="LRA163" s="2049"/>
      <c r="LRB163" s="2049"/>
      <c r="LRC163" s="2049"/>
      <c r="LRD163" s="2049"/>
      <c r="LRE163" s="2049"/>
      <c r="LRF163" s="2049"/>
      <c r="LRG163" s="2049"/>
      <c r="LRH163" s="2049"/>
      <c r="LRI163" s="2049"/>
      <c r="LRJ163" s="2049"/>
      <c r="LRK163" s="2049"/>
      <c r="LRL163" s="2049"/>
      <c r="LRM163" s="2049"/>
      <c r="LRN163" s="2049"/>
      <c r="LRO163" s="2049"/>
      <c r="LRP163" s="2049"/>
      <c r="LRQ163" s="2049"/>
      <c r="LRR163" s="2049"/>
      <c r="LRS163" s="2049"/>
      <c r="LRT163" s="2049"/>
      <c r="LRU163" s="2049"/>
      <c r="LRV163" s="2049"/>
      <c r="LRW163" s="2049"/>
      <c r="LRX163" s="2049"/>
      <c r="LRY163" s="2049"/>
      <c r="LRZ163" s="2049"/>
      <c r="LSA163" s="2049"/>
      <c r="LSB163" s="2049"/>
      <c r="LSC163" s="2049"/>
      <c r="LSD163" s="2049"/>
      <c r="LSE163" s="2049"/>
      <c r="LSF163" s="2049"/>
      <c r="LSG163" s="2049"/>
      <c r="LSH163" s="2049"/>
      <c r="LSI163" s="2049"/>
      <c r="LSJ163" s="2049"/>
      <c r="LSK163" s="2049"/>
      <c r="LSL163" s="2049"/>
      <c r="LSM163" s="2049"/>
      <c r="LSN163" s="2049"/>
      <c r="LSO163" s="2049"/>
      <c r="LSP163" s="2049"/>
      <c r="LSQ163" s="2049"/>
      <c r="LSR163" s="2049"/>
      <c r="LSS163" s="2049"/>
      <c r="LST163" s="2049"/>
      <c r="LSU163" s="2049"/>
      <c r="LSV163" s="2049"/>
      <c r="LSW163" s="2049"/>
      <c r="LSX163" s="2049"/>
      <c r="LSY163" s="2049"/>
      <c r="LSZ163" s="2049"/>
      <c r="LTA163" s="2049"/>
      <c r="LTB163" s="2049"/>
      <c r="LTC163" s="2049"/>
      <c r="LTD163" s="2049"/>
      <c r="LTE163" s="2049"/>
      <c r="LTF163" s="2049"/>
      <c r="LTG163" s="2049"/>
      <c r="LTH163" s="2049"/>
      <c r="LTI163" s="2049"/>
      <c r="LTJ163" s="2049"/>
      <c r="LTK163" s="2049"/>
      <c r="LTL163" s="2049"/>
      <c r="LTM163" s="2049"/>
      <c r="LTN163" s="2049"/>
      <c r="LTO163" s="2049"/>
      <c r="LTP163" s="2049"/>
      <c r="LTQ163" s="2049"/>
      <c r="LTR163" s="2049"/>
      <c r="LTS163" s="2049"/>
      <c r="LTT163" s="2049"/>
      <c r="LTU163" s="2049"/>
      <c r="LTV163" s="2049"/>
      <c r="LTW163" s="2049"/>
      <c r="LTX163" s="2049"/>
      <c r="LTY163" s="2049"/>
      <c r="LTZ163" s="2049"/>
      <c r="LUA163" s="2049"/>
      <c r="LUB163" s="2049"/>
      <c r="LUC163" s="2049"/>
      <c r="LUD163" s="2049"/>
      <c r="LUE163" s="2049"/>
      <c r="LUF163" s="2049"/>
      <c r="LUG163" s="2049"/>
      <c r="LUH163" s="2049"/>
      <c r="LUI163" s="2049"/>
      <c r="LUJ163" s="2049"/>
      <c r="LUK163" s="2049"/>
      <c r="LUL163" s="2049"/>
      <c r="LUM163" s="2049"/>
      <c r="LUN163" s="2049"/>
      <c r="LUO163" s="2049"/>
      <c r="LUP163" s="2049"/>
      <c r="LUQ163" s="2049"/>
      <c r="LUR163" s="2049"/>
      <c r="LUS163" s="2049"/>
      <c r="LUT163" s="2049"/>
      <c r="LUU163" s="2049"/>
      <c r="LUV163" s="2049"/>
      <c r="LUW163" s="2049"/>
      <c r="LUX163" s="2049"/>
      <c r="LUY163" s="2049"/>
      <c r="LUZ163" s="2049"/>
      <c r="LVA163" s="2049"/>
      <c r="LVB163" s="2049"/>
      <c r="LVC163" s="2049"/>
      <c r="LVD163" s="2049"/>
      <c r="LVE163" s="2049"/>
      <c r="LVF163" s="2049"/>
      <c r="LVG163" s="2049"/>
      <c r="LVH163" s="2049"/>
      <c r="LVI163" s="2049"/>
      <c r="LVJ163" s="2049"/>
      <c r="LVK163" s="2049"/>
      <c r="LVL163" s="2049"/>
      <c r="LVM163" s="2049"/>
      <c r="LVN163" s="2049"/>
      <c r="LVO163" s="2049"/>
      <c r="LVP163" s="2049"/>
      <c r="LVQ163" s="2049"/>
      <c r="LVR163" s="2049"/>
      <c r="LVS163" s="2049"/>
      <c r="LVT163" s="2049"/>
      <c r="LVU163" s="2049"/>
      <c r="LVV163" s="2049"/>
      <c r="LVW163" s="2049"/>
      <c r="LVX163" s="2049"/>
      <c r="LVY163" s="2049"/>
      <c r="LVZ163" s="2049"/>
      <c r="LWA163" s="2049"/>
      <c r="LWB163" s="2049"/>
      <c r="LWC163" s="2049"/>
      <c r="LWD163" s="2049"/>
      <c r="LWE163" s="2049"/>
      <c r="LWF163" s="2049"/>
      <c r="LWG163" s="2049"/>
      <c r="LWH163" s="2049"/>
      <c r="LWI163" s="2049"/>
      <c r="LWJ163" s="2049"/>
      <c r="LWK163" s="2049"/>
      <c r="LWL163" s="2049"/>
      <c r="LWM163" s="2049"/>
      <c r="LWN163" s="2049"/>
      <c r="LWO163" s="2049"/>
      <c r="LWP163" s="2049"/>
      <c r="LWQ163" s="2049"/>
      <c r="LWR163" s="2049"/>
      <c r="LWS163" s="2049"/>
      <c r="LWT163" s="2049"/>
      <c r="LWU163" s="2049"/>
      <c r="LWV163" s="2049"/>
      <c r="LWW163" s="2049"/>
      <c r="LWX163" s="2049"/>
      <c r="LWY163" s="2049"/>
      <c r="LWZ163" s="2049"/>
      <c r="LXA163" s="2049"/>
      <c r="LXB163" s="2049"/>
      <c r="LXC163" s="2049"/>
      <c r="LXD163" s="2049"/>
      <c r="LXE163" s="2049"/>
      <c r="LXF163" s="2049"/>
      <c r="LXG163" s="2049"/>
      <c r="LXH163" s="2049"/>
      <c r="LXI163" s="2049"/>
      <c r="LXJ163" s="2049"/>
      <c r="LXK163" s="2049"/>
      <c r="LXL163" s="2049"/>
      <c r="LXM163" s="2049"/>
      <c r="LXN163" s="2049"/>
      <c r="LXO163" s="2049"/>
      <c r="LXP163" s="2049"/>
      <c r="LXQ163" s="2049"/>
      <c r="LXR163" s="2049"/>
      <c r="LXS163" s="2049"/>
      <c r="LXT163" s="2049"/>
      <c r="LXU163" s="2049"/>
      <c r="LXV163" s="2049"/>
      <c r="LXW163" s="2049"/>
      <c r="LXX163" s="2049"/>
      <c r="LXY163" s="2049"/>
      <c r="LXZ163" s="2049"/>
      <c r="LYA163" s="2049"/>
      <c r="LYB163" s="2049"/>
      <c r="LYC163" s="2049"/>
      <c r="LYD163" s="2049"/>
      <c r="LYE163" s="2049"/>
      <c r="LYF163" s="2049"/>
      <c r="LYG163" s="2049"/>
      <c r="LYH163" s="2049"/>
      <c r="LYI163" s="2049"/>
      <c r="LYJ163" s="2049"/>
      <c r="LYK163" s="2049"/>
      <c r="LYL163" s="2049"/>
      <c r="LYM163" s="2049"/>
      <c r="LYN163" s="2049"/>
      <c r="LYO163" s="2049"/>
      <c r="LYP163" s="2049"/>
      <c r="LYQ163" s="2049"/>
      <c r="LYR163" s="2049"/>
      <c r="LYS163" s="2049"/>
      <c r="LYT163" s="2049"/>
      <c r="LYU163" s="2049"/>
      <c r="LYV163" s="2049"/>
      <c r="LYW163" s="2049"/>
      <c r="LYX163" s="2049"/>
      <c r="LYY163" s="2049"/>
      <c r="LYZ163" s="2049"/>
      <c r="LZA163" s="2049"/>
      <c r="LZB163" s="2049"/>
      <c r="LZC163" s="2049"/>
      <c r="LZD163" s="2049"/>
      <c r="LZE163" s="2049"/>
      <c r="LZF163" s="2049"/>
      <c r="LZG163" s="2049"/>
      <c r="LZH163" s="2049"/>
      <c r="LZI163" s="2049"/>
      <c r="LZJ163" s="2049"/>
      <c r="LZK163" s="2049"/>
      <c r="LZL163" s="2049"/>
      <c r="LZM163" s="2049"/>
      <c r="LZN163" s="2049"/>
      <c r="LZO163" s="2049"/>
      <c r="LZP163" s="2049"/>
      <c r="LZQ163" s="2049"/>
      <c r="LZR163" s="2049"/>
      <c r="LZS163" s="2049"/>
      <c r="LZT163" s="2049"/>
      <c r="LZU163" s="2049"/>
      <c r="LZV163" s="2049"/>
      <c r="LZW163" s="2049"/>
      <c r="LZX163" s="2049"/>
      <c r="LZY163" s="2049"/>
      <c r="LZZ163" s="2049"/>
      <c r="MAA163" s="2049"/>
      <c r="MAB163" s="2049"/>
      <c r="MAC163" s="2049"/>
      <c r="MAD163" s="2049"/>
      <c r="MAE163" s="2049"/>
      <c r="MAF163" s="2049"/>
      <c r="MAG163" s="2049"/>
      <c r="MAH163" s="2049"/>
      <c r="MAI163" s="2049"/>
      <c r="MAJ163" s="2049"/>
      <c r="MAK163" s="2049"/>
      <c r="MAL163" s="2049"/>
      <c r="MAM163" s="2049"/>
      <c r="MAN163" s="2049"/>
      <c r="MAO163" s="2049"/>
      <c r="MAP163" s="2049"/>
      <c r="MAQ163" s="2049"/>
      <c r="MAR163" s="2049"/>
      <c r="MAS163" s="2049"/>
      <c r="MAT163" s="2049"/>
      <c r="MAU163" s="2049"/>
      <c r="MAV163" s="2049"/>
      <c r="MAW163" s="2049"/>
      <c r="MAX163" s="2049"/>
      <c r="MAY163" s="2049"/>
      <c r="MAZ163" s="2049"/>
      <c r="MBA163" s="2049"/>
      <c r="MBB163" s="2049"/>
      <c r="MBC163" s="2049"/>
      <c r="MBD163" s="2049"/>
      <c r="MBE163" s="2049"/>
      <c r="MBF163" s="2049"/>
      <c r="MBG163" s="2049"/>
      <c r="MBH163" s="2049"/>
      <c r="MBI163" s="2049"/>
      <c r="MBJ163" s="2049"/>
      <c r="MBK163" s="2049"/>
      <c r="MBL163" s="2049"/>
      <c r="MBM163" s="2049"/>
      <c r="MBN163" s="2049"/>
      <c r="MBO163" s="2049"/>
      <c r="MBP163" s="2049"/>
      <c r="MBQ163" s="2049"/>
      <c r="MBR163" s="2049"/>
      <c r="MBS163" s="2049"/>
      <c r="MBT163" s="2049"/>
      <c r="MBU163" s="2049"/>
      <c r="MBV163" s="2049"/>
      <c r="MBW163" s="2049"/>
      <c r="MBX163" s="2049"/>
      <c r="MBY163" s="2049"/>
      <c r="MBZ163" s="2049"/>
      <c r="MCA163" s="2049"/>
      <c r="MCB163" s="2049"/>
      <c r="MCC163" s="2049"/>
      <c r="MCD163" s="2049"/>
      <c r="MCE163" s="2049"/>
      <c r="MCF163" s="2049"/>
      <c r="MCG163" s="2049"/>
      <c r="MCH163" s="2049"/>
      <c r="MCI163" s="2049"/>
      <c r="MCJ163" s="2049"/>
      <c r="MCK163" s="2049"/>
      <c r="MCL163" s="2049"/>
      <c r="MCM163" s="2049"/>
      <c r="MCN163" s="2049"/>
      <c r="MCO163" s="2049"/>
      <c r="MCP163" s="2049"/>
      <c r="MCQ163" s="2049"/>
      <c r="MCR163" s="2049"/>
      <c r="MCS163" s="2049"/>
      <c r="MCT163" s="2049"/>
      <c r="MCU163" s="2049"/>
      <c r="MCV163" s="2049"/>
      <c r="MCW163" s="2049"/>
      <c r="MCX163" s="2049"/>
      <c r="MCY163" s="2049"/>
      <c r="MCZ163" s="2049"/>
      <c r="MDA163" s="2049"/>
      <c r="MDB163" s="2049"/>
      <c r="MDC163" s="2049"/>
      <c r="MDD163" s="2049"/>
      <c r="MDE163" s="2049"/>
      <c r="MDF163" s="2049"/>
      <c r="MDG163" s="2049"/>
      <c r="MDH163" s="2049"/>
      <c r="MDI163" s="2049"/>
      <c r="MDJ163" s="2049"/>
      <c r="MDK163" s="2049"/>
      <c r="MDL163" s="2049"/>
      <c r="MDM163" s="2049"/>
      <c r="MDN163" s="2049"/>
      <c r="MDO163" s="2049"/>
      <c r="MDP163" s="2049"/>
      <c r="MDQ163" s="2049"/>
      <c r="MDR163" s="2049"/>
      <c r="MDS163" s="2049"/>
      <c r="MDT163" s="2049"/>
      <c r="MDU163" s="2049"/>
      <c r="MDV163" s="2049"/>
      <c r="MDW163" s="2049"/>
      <c r="MDX163" s="2049"/>
      <c r="MDY163" s="2049"/>
      <c r="MDZ163" s="2049"/>
      <c r="MEA163" s="2049"/>
      <c r="MEB163" s="2049"/>
      <c r="MEC163" s="2049"/>
      <c r="MED163" s="2049"/>
      <c r="MEE163" s="2049"/>
      <c r="MEF163" s="2049"/>
      <c r="MEG163" s="2049"/>
      <c r="MEH163" s="2049"/>
      <c r="MEI163" s="2049"/>
      <c r="MEJ163" s="2049"/>
      <c r="MEK163" s="2049"/>
      <c r="MEL163" s="2049"/>
      <c r="MEM163" s="2049"/>
      <c r="MEN163" s="2049"/>
      <c r="MEO163" s="2049"/>
      <c r="MEP163" s="2049"/>
      <c r="MEQ163" s="2049"/>
      <c r="MER163" s="2049"/>
      <c r="MES163" s="2049"/>
      <c r="MET163" s="2049"/>
      <c r="MEU163" s="2049"/>
      <c r="MEV163" s="2049"/>
      <c r="MEW163" s="2049"/>
      <c r="MEX163" s="2049"/>
      <c r="MEY163" s="2049"/>
      <c r="MEZ163" s="2049"/>
      <c r="MFA163" s="2049"/>
      <c r="MFB163" s="2049"/>
      <c r="MFC163" s="2049"/>
      <c r="MFD163" s="2049"/>
      <c r="MFE163" s="2049"/>
      <c r="MFF163" s="2049"/>
      <c r="MFG163" s="2049"/>
      <c r="MFH163" s="2049"/>
      <c r="MFI163" s="2049"/>
      <c r="MFJ163" s="2049"/>
      <c r="MFK163" s="2049"/>
      <c r="MFL163" s="2049"/>
      <c r="MFM163" s="2049"/>
      <c r="MFN163" s="2049"/>
      <c r="MFO163" s="2049"/>
      <c r="MFP163" s="2049"/>
      <c r="MFQ163" s="2049"/>
      <c r="MFR163" s="2049"/>
      <c r="MFS163" s="2049"/>
      <c r="MFT163" s="2049"/>
      <c r="MFU163" s="2049"/>
      <c r="MFV163" s="2049"/>
      <c r="MFW163" s="2049"/>
      <c r="MFX163" s="2049"/>
      <c r="MFY163" s="2049"/>
      <c r="MFZ163" s="2049"/>
      <c r="MGA163" s="2049"/>
      <c r="MGB163" s="2049"/>
      <c r="MGC163" s="2049"/>
      <c r="MGD163" s="2049"/>
      <c r="MGE163" s="2049"/>
      <c r="MGF163" s="2049"/>
      <c r="MGG163" s="2049"/>
      <c r="MGH163" s="2049"/>
      <c r="MGI163" s="2049"/>
      <c r="MGJ163" s="2049"/>
      <c r="MGK163" s="2049"/>
      <c r="MGL163" s="2049"/>
      <c r="MGM163" s="2049"/>
      <c r="MGN163" s="2049"/>
      <c r="MGO163" s="2049"/>
      <c r="MGP163" s="2049"/>
      <c r="MGQ163" s="2049"/>
      <c r="MGR163" s="2049"/>
      <c r="MGS163" s="2049"/>
      <c r="MGT163" s="2049"/>
      <c r="MGU163" s="2049"/>
      <c r="MGV163" s="2049"/>
      <c r="MGW163" s="2049"/>
      <c r="MGX163" s="2049"/>
      <c r="MGY163" s="2049"/>
      <c r="MGZ163" s="2049"/>
      <c r="MHA163" s="2049"/>
      <c r="MHB163" s="2049"/>
      <c r="MHC163" s="2049"/>
      <c r="MHD163" s="2049"/>
      <c r="MHE163" s="2049"/>
      <c r="MHF163" s="2049"/>
      <c r="MHG163" s="2049"/>
      <c r="MHH163" s="2049"/>
      <c r="MHI163" s="2049"/>
      <c r="MHJ163" s="2049"/>
      <c r="MHK163" s="2049"/>
      <c r="MHL163" s="2049"/>
      <c r="MHM163" s="2049"/>
      <c r="MHN163" s="2049"/>
      <c r="MHO163" s="2049"/>
      <c r="MHP163" s="2049"/>
      <c r="MHQ163" s="2049"/>
      <c r="MHR163" s="2049"/>
      <c r="MHS163" s="2049"/>
      <c r="MHT163" s="2049"/>
      <c r="MHU163" s="2049"/>
      <c r="MHV163" s="2049"/>
      <c r="MHW163" s="2049"/>
      <c r="MHX163" s="2049"/>
      <c r="MHY163" s="2049"/>
      <c r="MHZ163" s="2049"/>
      <c r="MIA163" s="2049"/>
      <c r="MIB163" s="2049"/>
      <c r="MIC163" s="2049"/>
      <c r="MID163" s="2049"/>
      <c r="MIE163" s="2049"/>
      <c r="MIF163" s="2049"/>
      <c r="MIG163" s="2049"/>
      <c r="MIH163" s="2049"/>
      <c r="MII163" s="2049"/>
      <c r="MIJ163" s="2049"/>
      <c r="MIK163" s="2049"/>
      <c r="MIL163" s="2049"/>
      <c r="MIM163" s="2049"/>
      <c r="MIN163" s="2049"/>
      <c r="MIO163" s="2049"/>
      <c r="MIP163" s="2049"/>
      <c r="MIQ163" s="2049"/>
      <c r="MIR163" s="2049"/>
      <c r="MIS163" s="2049"/>
      <c r="MIT163" s="2049"/>
      <c r="MIU163" s="2049"/>
      <c r="MIV163" s="2049"/>
      <c r="MIW163" s="2049"/>
      <c r="MIX163" s="2049"/>
      <c r="MIY163" s="2049"/>
      <c r="MIZ163" s="2049"/>
      <c r="MJA163" s="2049"/>
      <c r="MJB163" s="2049"/>
      <c r="MJC163" s="2049"/>
      <c r="MJD163" s="2049"/>
      <c r="MJE163" s="2049"/>
      <c r="MJF163" s="2049"/>
      <c r="MJG163" s="2049"/>
      <c r="MJH163" s="2049"/>
      <c r="MJI163" s="2049"/>
      <c r="MJJ163" s="2049"/>
      <c r="MJK163" s="2049"/>
      <c r="MJL163" s="2049"/>
      <c r="MJM163" s="2049"/>
      <c r="MJN163" s="2049"/>
      <c r="MJO163" s="2049"/>
      <c r="MJP163" s="2049"/>
      <c r="MJQ163" s="2049"/>
      <c r="MJR163" s="2049"/>
      <c r="MJS163" s="2049"/>
      <c r="MJT163" s="2049"/>
      <c r="MJU163" s="2049"/>
      <c r="MJV163" s="2049"/>
      <c r="MJW163" s="2049"/>
      <c r="MJX163" s="2049"/>
      <c r="MJY163" s="2049"/>
      <c r="MJZ163" s="2049"/>
      <c r="MKA163" s="2049"/>
      <c r="MKB163" s="2049"/>
      <c r="MKC163" s="2049"/>
      <c r="MKD163" s="2049"/>
      <c r="MKE163" s="2049"/>
      <c r="MKF163" s="2049"/>
      <c r="MKG163" s="2049"/>
      <c r="MKH163" s="2049"/>
      <c r="MKI163" s="2049"/>
      <c r="MKJ163" s="2049"/>
      <c r="MKK163" s="2049"/>
      <c r="MKL163" s="2049"/>
      <c r="MKM163" s="2049"/>
      <c r="MKN163" s="2049"/>
      <c r="MKO163" s="2049"/>
      <c r="MKP163" s="2049"/>
      <c r="MKQ163" s="2049"/>
      <c r="MKR163" s="2049"/>
      <c r="MKS163" s="2049"/>
      <c r="MKT163" s="2049"/>
      <c r="MKU163" s="2049"/>
      <c r="MKV163" s="2049"/>
      <c r="MKW163" s="2049"/>
      <c r="MKX163" s="2049"/>
      <c r="MKY163" s="2049"/>
      <c r="MKZ163" s="2049"/>
      <c r="MLA163" s="2049"/>
      <c r="MLB163" s="2049"/>
      <c r="MLC163" s="2049"/>
      <c r="MLD163" s="2049"/>
      <c r="MLE163" s="2049"/>
      <c r="MLF163" s="2049"/>
      <c r="MLG163" s="2049"/>
      <c r="MLH163" s="2049"/>
      <c r="MLI163" s="2049"/>
      <c r="MLJ163" s="2049"/>
      <c r="MLK163" s="2049"/>
      <c r="MLL163" s="2049"/>
      <c r="MLM163" s="2049"/>
      <c r="MLN163" s="2049"/>
      <c r="MLO163" s="2049"/>
      <c r="MLP163" s="2049"/>
      <c r="MLQ163" s="2049"/>
      <c r="MLR163" s="2049"/>
      <c r="MLS163" s="2049"/>
      <c r="MLT163" s="2049"/>
      <c r="MLU163" s="2049"/>
      <c r="MLV163" s="2049"/>
      <c r="MLW163" s="2049"/>
      <c r="MLX163" s="2049"/>
      <c r="MLY163" s="2049"/>
      <c r="MLZ163" s="2049"/>
      <c r="MMA163" s="2049"/>
      <c r="MMB163" s="2049"/>
      <c r="MMC163" s="2049"/>
      <c r="MMD163" s="2049"/>
      <c r="MME163" s="2049"/>
      <c r="MMF163" s="2049"/>
      <c r="MMG163" s="2049"/>
      <c r="MMH163" s="2049"/>
      <c r="MMI163" s="2049"/>
      <c r="MMJ163" s="2049"/>
      <c r="MMK163" s="2049"/>
      <c r="MML163" s="2049"/>
      <c r="MMM163" s="2049"/>
      <c r="MMN163" s="2049"/>
      <c r="MMO163" s="2049"/>
      <c r="MMP163" s="2049"/>
      <c r="MMQ163" s="2049"/>
      <c r="MMR163" s="2049"/>
      <c r="MMS163" s="2049"/>
      <c r="MMT163" s="2049"/>
      <c r="MMU163" s="2049"/>
      <c r="MMV163" s="2049"/>
      <c r="MMW163" s="2049"/>
      <c r="MMX163" s="2049"/>
      <c r="MMY163" s="2049"/>
      <c r="MMZ163" s="2049"/>
      <c r="MNA163" s="2049"/>
      <c r="MNB163" s="2049"/>
      <c r="MNC163" s="2049"/>
      <c r="MND163" s="2049"/>
      <c r="MNE163" s="2049"/>
      <c r="MNF163" s="2049"/>
      <c r="MNG163" s="2049"/>
      <c r="MNH163" s="2049"/>
      <c r="MNI163" s="2049"/>
      <c r="MNJ163" s="2049"/>
      <c r="MNK163" s="2049"/>
      <c r="MNL163" s="2049"/>
      <c r="MNM163" s="2049"/>
      <c r="MNN163" s="2049"/>
      <c r="MNO163" s="2049"/>
      <c r="MNP163" s="2049"/>
      <c r="MNQ163" s="2049"/>
      <c r="MNR163" s="2049"/>
      <c r="MNS163" s="2049"/>
      <c r="MNT163" s="2049"/>
      <c r="MNU163" s="2049"/>
      <c r="MNV163" s="2049"/>
      <c r="MNW163" s="2049"/>
      <c r="MNX163" s="2049"/>
      <c r="MNY163" s="2049"/>
      <c r="MNZ163" s="2049"/>
      <c r="MOA163" s="2049"/>
      <c r="MOB163" s="2049"/>
      <c r="MOC163" s="2049"/>
      <c r="MOD163" s="2049"/>
      <c r="MOE163" s="2049"/>
      <c r="MOF163" s="2049"/>
      <c r="MOG163" s="2049"/>
      <c r="MOH163" s="2049"/>
      <c r="MOI163" s="2049"/>
      <c r="MOJ163" s="2049"/>
      <c r="MOK163" s="2049"/>
      <c r="MOL163" s="2049"/>
      <c r="MOM163" s="2049"/>
      <c r="MON163" s="2049"/>
      <c r="MOO163" s="2049"/>
      <c r="MOP163" s="2049"/>
      <c r="MOQ163" s="2049"/>
      <c r="MOR163" s="2049"/>
      <c r="MOS163" s="2049"/>
      <c r="MOT163" s="2049"/>
      <c r="MOU163" s="2049"/>
      <c r="MOV163" s="2049"/>
      <c r="MOW163" s="2049"/>
      <c r="MOX163" s="2049"/>
      <c r="MOY163" s="2049"/>
      <c r="MOZ163" s="2049"/>
      <c r="MPA163" s="2049"/>
      <c r="MPB163" s="2049"/>
      <c r="MPC163" s="2049"/>
      <c r="MPD163" s="2049"/>
      <c r="MPE163" s="2049"/>
      <c r="MPF163" s="2049"/>
      <c r="MPG163" s="2049"/>
      <c r="MPH163" s="2049"/>
      <c r="MPI163" s="2049"/>
      <c r="MPJ163" s="2049"/>
      <c r="MPK163" s="2049"/>
      <c r="MPL163" s="2049"/>
      <c r="MPM163" s="2049"/>
      <c r="MPN163" s="2049"/>
      <c r="MPO163" s="2049"/>
      <c r="MPP163" s="2049"/>
      <c r="MPQ163" s="2049"/>
      <c r="MPR163" s="2049"/>
      <c r="MPS163" s="2049"/>
      <c r="MPT163" s="2049"/>
      <c r="MPU163" s="2049"/>
      <c r="MPV163" s="2049"/>
      <c r="MPW163" s="2049"/>
      <c r="MPX163" s="2049"/>
      <c r="MPY163" s="2049"/>
      <c r="MPZ163" s="2049"/>
      <c r="MQA163" s="2049"/>
      <c r="MQB163" s="2049"/>
      <c r="MQC163" s="2049"/>
      <c r="MQD163" s="2049"/>
      <c r="MQE163" s="2049"/>
      <c r="MQF163" s="2049"/>
      <c r="MQG163" s="2049"/>
      <c r="MQH163" s="2049"/>
      <c r="MQI163" s="2049"/>
      <c r="MQJ163" s="2049"/>
      <c r="MQK163" s="2049"/>
      <c r="MQL163" s="2049"/>
      <c r="MQM163" s="2049"/>
      <c r="MQN163" s="2049"/>
      <c r="MQO163" s="2049"/>
      <c r="MQP163" s="2049"/>
      <c r="MQQ163" s="2049"/>
      <c r="MQR163" s="2049"/>
      <c r="MQS163" s="2049"/>
      <c r="MQT163" s="2049"/>
      <c r="MQU163" s="2049"/>
      <c r="MQV163" s="2049"/>
      <c r="MQW163" s="2049"/>
      <c r="MQX163" s="2049"/>
      <c r="MQY163" s="2049"/>
      <c r="MQZ163" s="2049"/>
      <c r="MRA163" s="2049"/>
      <c r="MRB163" s="2049"/>
      <c r="MRC163" s="2049"/>
      <c r="MRD163" s="2049"/>
      <c r="MRE163" s="2049"/>
      <c r="MRF163" s="2049"/>
      <c r="MRG163" s="2049"/>
      <c r="MRH163" s="2049"/>
      <c r="MRI163" s="2049"/>
      <c r="MRJ163" s="2049"/>
      <c r="MRK163" s="2049"/>
      <c r="MRL163" s="2049"/>
      <c r="MRM163" s="2049"/>
      <c r="MRN163" s="2049"/>
      <c r="MRO163" s="2049"/>
      <c r="MRP163" s="2049"/>
      <c r="MRQ163" s="2049"/>
      <c r="MRR163" s="2049"/>
      <c r="MRS163" s="2049"/>
      <c r="MRT163" s="2049"/>
      <c r="MRU163" s="2049"/>
      <c r="MRV163" s="2049"/>
      <c r="MRW163" s="2049"/>
      <c r="MRX163" s="2049"/>
      <c r="MRY163" s="2049"/>
      <c r="MRZ163" s="2049"/>
      <c r="MSA163" s="2049"/>
      <c r="MSB163" s="2049"/>
      <c r="MSC163" s="2049"/>
      <c r="MSD163" s="2049"/>
      <c r="MSE163" s="2049"/>
      <c r="MSF163" s="2049"/>
      <c r="MSG163" s="2049"/>
      <c r="MSH163" s="2049"/>
      <c r="MSI163" s="2049"/>
      <c r="MSJ163" s="2049"/>
      <c r="MSK163" s="2049"/>
      <c r="MSL163" s="2049"/>
      <c r="MSM163" s="2049"/>
      <c r="MSN163" s="2049"/>
      <c r="MSO163" s="2049"/>
      <c r="MSP163" s="2049"/>
      <c r="MSQ163" s="2049"/>
      <c r="MSR163" s="2049"/>
      <c r="MSS163" s="2049"/>
      <c r="MST163" s="2049"/>
      <c r="MSU163" s="2049"/>
      <c r="MSV163" s="2049"/>
      <c r="MSW163" s="2049"/>
      <c r="MSX163" s="2049"/>
      <c r="MSY163" s="2049"/>
      <c r="MSZ163" s="2049"/>
      <c r="MTA163" s="2049"/>
      <c r="MTB163" s="2049"/>
      <c r="MTC163" s="2049"/>
      <c r="MTD163" s="2049"/>
      <c r="MTE163" s="2049"/>
      <c r="MTF163" s="2049"/>
      <c r="MTG163" s="2049"/>
      <c r="MTH163" s="2049"/>
      <c r="MTI163" s="2049"/>
      <c r="MTJ163" s="2049"/>
      <c r="MTK163" s="2049"/>
      <c r="MTL163" s="2049"/>
      <c r="MTM163" s="2049"/>
      <c r="MTN163" s="2049"/>
      <c r="MTO163" s="2049"/>
      <c r="MTP163" s="2049"/>
      <c r="MTQ163" s="2049"/>
      <c r="MTR163" s="2049"/>
      <c r="MTS163" s="2049"/>
      <c r="MTT163" s="2049"/>
      <c r="MTU163" s="2049"/>
      <c r="MTV163" s="2049"/>
      <c r="MTW163" s="2049"/>
      <c r="MTX163" s="2049"/>
      <c r="MTY163" s="2049"/>
      <c r="MTZ163" s="2049"/>
      <c r="MUA163" s="2049"/>
      <c r="MUB163" s="2049"/>
      <c r="MUC163" s="2049"/>
      <c r="MUD163" s="2049"/>
      <c r="MUE163" s="2049"/>
      <c r="MUF163" s="2049"/>
      <c r="MUG163" s="2049"/>
      <c r="MUH163" s="2049"/>
      <c r="MUI163" s="2049"/>
      <c r="MUJ163" s="2049"/>
      <c r="MUK163" s="2049"/>
      <c r="MUL163" s="2049"/>
      <c r="MUM163" s="2049"/>
      <c r="MUN163" s="2049"/>
      <c r="MUO163" s="2049"/>
      <c r="MUP163" s="2049"/>
      <c r="MUQ163" s="2049"/>
      <c r="MUR163" s="2049"/>
      <c r="MUS163" s="2049"/>
      <c r="MUT163" s="2049"/>
      <c r="MUU163" s="2049"/>
      <c r="MUV163" s="2049"/>
      <c r="MUW163" s="2049"/>
      <c r="MUX163" s="2049"/>
      <c r="MUY163" s="2049"/>
      <c r="MUZ163" s="2049"/>
      <c r="MVA163" s="2049"/>
      <c r="MVB163" s="2049"/>
      <c r="MVC163" s="2049"/>
      <c r="MVD163" s="2049"/>
      <c r="MVE163" s="2049"/>
      <c r="MVF163" s="2049"/>
      <c r="MVG163" s="2049"/>
      <c r="MVH163" s="2049"/>
      <c r="MVI163" s="2049"/>
      <c r="MVJ163" s="2049"/>
      <c r="MVK163" s="2049"/>
      <c r="MVL163" s="2049"/>
      <c r="MVM163" s="2049"/>
      <c r="MVN163" s="2049"/>
      <c r="MVO163" s="2049"/>
      <c r="MVP163" s="2049"/>
      <c r="MVQ163" s="2049"/>
      <c r="MVR163" s="2049"/>
      <c r="MVS163" s="2049"/>
      <c r="MVT163" s="2049"/>
      <c r="MVU163" s="2049"/>
      <c r="MVV163" s="2049"/>
      <c r="MVW163" s="2049"/>
      <c r="MVX163" s="2049"/>
      <c r="MVY163" s="2049"/>
      <c r="MVZ163" s="2049"/>
      <c r="MWA163" s="2049"/>
      <c r="MWB163" s="2049"/>
      <c r="MWC163" s="2049"/>
      <c r="MWD163" s="2049"/>
      <c r="MWE163" s="2049"/>
      <c r="MWF163" s="2049"/>
      <c r="MWG163" s="2049"/>
      <c r="MWH163" s="2049"/>
      <c r="MWI163" s="2049"/>
      <c r="MWJ163" s="2049"/>
      <c r="MWK163" s="2049"/>
      <c r="MWL163" s="2049"/>
      <c r="MWM163" s="2049"/>
      <c r="MWN163" s="2049"/>
      <c r="MWO163" s="2049"/>
      <c r="MWP163" s="2049"/>
      <c r="MWQ163" s="2049"/>
      <c r="MWR163" s="2049"/>
      <c r="MWS163" s="2049"/>
      <c r="MWT163" s="2049"/>
      <c r="MWU163" s="2049"/>
      <c r="MWV163" s="2049"/>
      <c r="MWW163" s="2049"/>
      <c r="MWX163" s="2049"/>
      <c r="MWY163" s="2049"/>
      <c r="MWZ163" s="2049"/>
      <c r="MXA163" s="2049"/>
      <c r="MXB163" s="2049"/>
      <c r="MXC163" s="2049"/>
      <c r="MXD163" s="2049"/>
      <c r="MXE163" s="2049"/>
      <c r="MXF163" s="2049"/>
      <c r="MXG163" s="2049"/>
      <c r="MXH163" s="2049"/>
      <c r="MXI163" s="2049"/>
      <c r="MXJ163" s="2049"/>
      <c r="MXK163" s="2049"/>
      <c r="MXL163" s="2049"/>
      <c r="MXM163" s="2049"/>
      <c r="MXN163" s="2049"/>
      <c r="MXO163" s="2049"/>
      <c r="MXP163" s="2049"/>
      <c r="MXQ163" s="2049"/>
      <c r="MXR163" s="2049"/>
      <c r="MXS163" s="2049"/>
      <c r="MXT163" s="2049"/>
      <c r="MXU163" s="2049"/>
      <c r="MXV163" s="2049"/>
      <c r="MXW163" s="2049"/>
      <c r="MXX163" s="2049"/>
      <c r="MXY163" s="2049"/>
      <c r="MXZ163" s="2049"/>
      <c r="MYA163" s="2049"/>
      <c r="MYB163" s="2049"/>
      <c r="MYC163" s="2049"/>
      <c r="MYD163" s="2049"/>
      <c r="MYE163" s="2049"/>
      <c r="MYF163" s="2049"/>
      <c r="MYG163" s="2049"/>
      <c r="MYH163" s="2049"/>
      <c r="MYI163" s="2049"/>
      <c r="MYJ163" s="2049"/>
      <c r="MYK163" s="2049"/>
      <c r="MYL163" s="2049"/>
      <c r="MYM163" s="2049"/>
      <c r="MYN163" s="2049"/>
      <c r="MYO163" s="2049"/>
      <c r="MYP163" s="2049"/>
      <c r="MYQ163" s="2049"/>
      <c r="MYR163" s="2049"/>
      <c r="MYS163" s="2049"/>
      <c r="MYT163" s="2049"/>
      <c r="MYU163" s="2049"/>
      <c r="MYV163" s="2049"/>
      <c r="MYW163" s="2049"/>
      <c r="MYX163" s="2049"/>
      <c r="MYY163" s="2049"/>
      <c r="MYZ163" s="2049"/>
      <c r="MZA163" s="2049"/>
      <c r="MZB163" s="2049"/>
      <c r="MZC163" s="2049"/>
      <c r="MZD163" s="2049"/>
      <c r="MZE163" s="2049"/>
      <c r="MZF163" s="2049"/>
      <c r="MZG163" s="2049"/>
      <c r="MZH163" s="2049"/>
      <c r="MZI163" s="2049"/>
      <c r="MZJ163" s="2049"/>
      <c r="MZK163" s="2049"/>
      <c r="MZL163" s="2049"/>
      <c r="MZM163" s="2049"/>
      <c r="MZN163" s="2049"/>
      <c r="MZO163" s="2049"/>
      <c r="MZP163" s="2049"/>
      <c r="MZQ163" s="2049"/>
      <c r="MZR163" s="2049"/>
      <c r="MZS163" s="2049"/>
      <c r="MZT163" s="2049"/>
      <c r="MZU163" s="2049"/>
      <c r="MZV163" s="2049"/>
      <c r="MZW163" s="2049"/>
      <c r="MZX163" s="2049"/>
      <c r="MZY163" s="2049"/>
      <c r="MZZ163" s="2049"/>
      <c r="NAA163" s="2049"/>
      <c r="NAB163" s="2049"/>
      <c r="NAC163" s="2049"/>
      <c r="NAD163" s="2049"/>
      <c r="NAE163" s="2049"/>
      <c r="NAF163" s="2049"/>
      <c r="NAG163" s="2049"/>
      <c r="NAH163" s="2049"/>
      <c r="NAI163" s="2049"/>
      <c r="NAJ163" s="2049"/>
      <c r="NAK163" s="2049"/>
      <c r="NAL163" s="2049"/>
      <c r="NAM163" s="2049"/>
      <c r="NAN163" s="2049"/>
      <c r="NAO163" s="2049"/>
      <c r="NAP163" s="2049"/>
      <c r="NAQ163" s="2049"/>
      <c r="NAR163" s="2049"/>
      <c r="NAS163" s="2049"/>
      <c r="NAT163" s="2049"/>
      <c r="NAU163" s="2049"/>
      <c r="NAV163" s="2049"/>
      <c r="NAW163" s="2049"/>
      <c r="NAX163" s="2049"/>
      <c r="NAY163" s="2049"/>
      <c r="NAZ163" s="2049"/>
      <c r="NBA163" s="2049"/>
      <c r="NBB163" s="2049"/>
      <c r="NBC163" s="2049"/>
      <c r="NBD163" s="2049"/>
      <c r="NBE163" s="2049"/>
      <c r="NBF163" s="2049"/>
      <c r="NBG163" s="2049"/>
      <c r="NBH163" s="2049"/>
      <c r="NBI163" s="2049"/>
      <c r="NBJ163" s="2049"/>
      <c r="NBK163" s="2049"/>
      <c r="NBL163" s="2049"/>
      <c r="NBM163" s="2049"/>
      <c r="NBN163" s="2049"/>
      <c r="NBO163" s="2049"/>
      <c r="NBP163" s="2049"/>
      <c r="NBQ163" s="2049"/>
      <c r="NBR163" s="2049"/>
      <c r="NBS163" s="2049"/>
      <c r="NBT163" s="2049"/>
      <c r="NBU163" s="2049"/>
      <c r="NBV163" s="2049"/>
      <c r="NBW163" s="2049"/>
      <c r="NBX163" s="2049"/>
      <c r="NBY163" s="2049"/>
      <c r="NBZ163" s="2049"/>
      <c r="NCA163" s="2049"/>
      <c r="NCB163" s="2049"/>
      <c r="NCC163" s="2049"/>
      <c r="NCD163" s="2049"/>
      <c r="NCE163" s="2049"/>
      <c r="NCF163" s="2049"/>
      <c r="NCG163" s="2049"/>
      <c r="NCH163" s="2049"/>
      <c r="NCI163" s="2049"/>
      <c r="NCJ163" s="2049"/>
      <c r="NCK163" s="2049"/>
      <c r="NCL163" s="2049"/>
      <c r="NCM163" s="2049"/>
      <c r="NCN163" s="2049"/>
      <c r="NCO163" s="2049"/>
      <c r="NCP163" s="2049"/>
      <c r="NCQ163" s="2049"/>
      <c r="NCR163" s="2049"/>
      <c r="NCS163" s="2049"/>
      <c r="NCT163" s="2049"/>
      <c r="NCU163" s="2049"/>
      <c r="NCV163" s="2049"/>
      <c r="NCW163" s="2049"/>
      <c r="NCX163" s="2049"/>
      <c r="NCY163" s="2049"/>
      <c r="NCZ163" s="2049"/>
      <c r="NDA163" s="2049"/>
      <c r="NDB163" s="2049"/>
      <c r="NDC163" s="2049"/>
      <c r="NDD163" s="2049"/>
      <c r="NDE163" s="2049"/>
      <c r="NDF163" s="2049"/>
      <c r="NDG163" s="2049"/>
      <c r="NDH163" s="2049"/>
      <c r="NDI163" s="2049"/>
      <c r="NDJ163" s="2049"/>
      <c r="NDK163" s="2049"/>
      <c r="NDL163" s="2049"/>
      <c r="NDM163" s="2049"/>
      <c r="NDN163" s="2049"/>
      <c r="NDO163" s="2049"/>
      <c r="NDP163" s="2049"/>
      <c r="NDQ163" s="2049"/>
      <c r="NDR163" s="2049"/>
      <c r="NDS163" s="2049"/>
      <c r="NDT163" s="2049"/>
      <c r="NDU163" s="2049"/>
      <c r="NDV163" s="2049"/>
      <c r="NDW163" s="2049"/>
      <c r="NDX163" s="2049"/>
      <c r="NDY163" s="2049"/>
      <c r="NDZ163" s="2049"/>
      <c r="NEA163" s="2049"/>
      <c r="NEB163" s="2049"/>
      <c r="NEC163" s="2049"/>
      <c r="NED163" s="2049"/>
      <c r="NEE163" s="2049"/>
      <c r="NEF163" s="2049"/>
      <c r="NEG163" s="2049"/>
      <c r="NEH163" s="2049"/>
      <c r="NEI163" s="2049"/>
      <c r="NEJ163" s="2049"/>
      <c r="NEK163" s="2049"/>
      <c r="NEL163" s="2049"/>
      <c r="NEM163" s="2049"/>
      <c r="NEN163" s="2049"/>
      <c r="NEO163" s="2049"/>
      <c r="NEP163" s="2049"/>
      <c r="NEQ163" s="2049"/>
      <c r="NER163" s="2049"/>
      <c r="NES163" s="2049"/>
      <c r="NET163" s="2049"/>
      <c r="NEU163" s="2049"/>
      <c r="NEV163" s="2049"/>
      <c r="NEW163" s="2049"/>
      <c r="NEX163" s="2049"/>
      <c r="NEY163" s="2049"/>
      <c r="NEZ163" s="2049"/>
      <c r="NFA163" s="2049"/>
      <c r="NFB163" s="2049"/>
      <c r="NFC163" s="2049"/>
      <c r="NFD163" s="2049"/>
      <c r="NFE163" s="2049"/>
      <c r="NFF163" s="2049"/>
      <c r="NFG163" s="2049"/>
      <c r="NFH163" s="2049"/>
      <c r="NFI163" s="2049"/>
      <c r="NFJ163" s="2049"/>
      <c r="NFK163" s="2049"/>
      <c r="NFL163" s="2049"/>
      <c r="NFM163" s="2049"/>
      <c r="NFN163" s="2049"/>
      <c r="NFO163" s="2049"/>
      <c r="NFP163" s="2049"/>
      <c r="NFQ163" s="2049"/>
      <c r="NFR163" s="2049"/>
      <c r="NFS163" s="2049"/>
      <c r="NFT163" s="2049"/>
      <c r="NFU163" s="2049"/>
      <c r="NFV163" s="2049"/>
      <c r="NFW163" s="2049"/>
      <c r="NFX163" s="2049"/>
      <c r="NFY163" s="2049"/>
      <c r="NFZ163" s="2049"/>
      <c r="NGA163" s="2049"/>
      <c r="NGB163" s="2049"/>
      <c r="NGC163" s="2049"/>
      <c r="NGD163" s="2049"/>
      <c r="NGE163" s="2049"/>
      <c r="NGF163" s="2049"/>
      <c r="NGG163" s="2049"/>
      <c r="NGH163" s="2049"/>
      <c r="NGI163" s="2049"/>
      <c r="NGJ163" s="2049"/>
      <c r="NGK163" s="2049"/>
      <c r="NGL163" s="2049"/>
      <c r="NGM163" s="2049"/>
      <c r="NGN163" s="2049"/>
      <c r="NGO163" s="2049"/>
      <c r="NGP163" s="2049"/>
      <c r="NGQ163" s="2049"/>
      <c r="NGR163" s="2049"/>
      <c r="NGS163" s="2049"/>
      <c r="NGT163" s="2049"/>
      <c r="NGU163" s="2049"/>
      <c r="NGV163" s="2049"/>
      <c r="NGW163" s="2049"/>
      <c r="NGX163" s="2049"/>
      <c r="NGY163" s="2049"/>
      <c r="NGZ163" s="2049"/>
      <c r="NHA163" s="2049"/>
      <c r="NHB163" s="2049"/>
      <c r="NHC163" s="2049"/>
      <c r="NHD163" s="2049"/>
      <c r="NHE163" s="2049"/>
      <c r="NHF163" s="2049"/>
      <c r="NHG163" s="2049"/>
      <c r="NHH163" s="2049"/>
      <c r="NHI163" s="2049"/>
      <c r="NHJ163" s="2049"/>
      <c r="NHK163" s="2049"/>
      <c r="NHL163" s="2049"/>
      <c r="NHM163" s="2049"/>
      <c r="NHN163" s="2049"/>
      <c r="NHO163" s="2049"/>
      <c r="NHP163" s="2049"/>
      <c r="NHQ163" s="2049"/>
      <c r="NHR163" s="2049"/>
      <c r="NHS163" s="2049"/>
      <c r="NHT163" s="2049"/>
      <c r="NHU163" s="2049"/>
      <c r="NHV163" s="2049"/>
      <c r="NHW163" s="2049"/>
      <c r="NHX163" s="2049"/>
      <c r="NHY163" s="2049"/>
      <c r="NHZ163" s="2049"/>
      <c r="NIA163" s="2049"/>
      <c r="NIB163" s="2049"/>
      <c r="NIC163" s="2049"/>
      <c r="NID163" s="2049"/>
      <c r="NIE163" s="2049"/>
      <c r="NIF163" s="2049"/>
      <c r="NIG163" s="2049"/>
      <c r="NIH163" s="2049"/>
      <c r="NII163" s="2049"/>
      <c r="NIJ163" s="2049"/>
      <c r="NIK163" s="2049"/>
      <c r="NIL163" s="2049"/>
      <c r="NIM163" s="2049"/>
      <c r="NIN163" s="2049"/>
      <c r="NIO163" s="2049"/>
      <c r="NIP163" s="2049"/>
      <c r="NIQ163" s="2049"/>
      <c r="NIR163" s="2049"/>
      <c r="NIS163" s="2049"/>
      <c r="NIT163" s="2049"/>
      <c r="NIU163" s="2049"/>
      <c r="NIV163" s="2049"/>
      <c r="NIW163" s="2049"/>
      <c r="NIX163" s="2049"/>
      <c r="NIY163" s="2049"/>
      <c r="NIZ163" s="2049"/>
      <c r="NJA163" s="2049"/>
      <c r="NJB163" s="2049"/>
      <c r="NJC163" s="2049"/>
      <c r="NJD163" s="2049"/>
      <c r="NJE163" s="2049"/>
      <c r="NJF163" s="2049"/>
      <c r="NJG163" s="2049"/>
      <c r="NJH163" s="2049"/>
      <c r="NJI163" s="2049"/>
      <c r="NJJ163" s="2049"/>
      <c r="NJK163" s="2049"/>
      <c r="NJL163" s="2049"/>
      <c r="NJM163" s="2049"/>
      <c r="NJN163" s="2049"/>
      <c r="NJO163" s="2049"/>
      <c r="NJP163" s="2049"/>
      <c r="NJQ163" s="2049"/>
      <c r="NJR163" s="2049"/>
      <c r="NJS163" s="2049"/>
      <c r="NJT163" s="2049"/>
      <c r="NJU163" s="2049"/>
      <c r="NJV163" s="2049"/>
      <c r="NJW163" s="2049"/>
      <c r="NJX163" s="2049"/>
      <c r="NJY163" s="2049"/>
      <c r="NJZ163" s="2049"/>
      <c r="NKA163" s="2049"/>
      <c r="NKB163" s="2049"/>
      <c r="NKC163" s="2049"/>
      <c r="NKD163" s="2049"/>
      <c r="NKE163" s="2049"/>
      <c r="NKF163" s="2049"/>
      <c r="NKG163" s="2049"/>
      <c r="NKH163" s="2049"/>
      <c r="NKI163" s="2049"/>
      <c r="NKJ163" s="2049"/>
      <c r="NKK163" s="2049"/>
      <c r="NKL163" s="2049"/>
      <c r="NKM163" s="2049"/>
      <c r="NKN163" s="2049"/>
      <c r="NKO163" s="2049"/>
      <c r="NKP163" s="2049"/>
      <c r="NKQ163" s="2049"/>
      <c r="NKR163" s="2049"/>
      <c r="NKS163" s="2049"/>
      <c r="NKT163" s="2049"/>
      <c r="NKU163" s="2049"/>
      <c r="NKV163" s="2049"/>
      <c r="NKW163" s="2049"/>
      <c r="NKX163" s="2049"/>
      <c r="NKY163" s="2049"/>
      <c r="NKZ163" s="2049"/>
      <c r="NLA163" s="2049"/>
      <c r="NLB163" s="2049"/>
      <c r="NLC163" s="2049"/>
      <c r="NLD163" s="2049"/>
      <c r="NLE163" s="2049"/>
      <c r="NLF163" s="2049"/>
      <c r="NLG163" s="2049"/>
      <c r="NLH163" s="2049"/>
      <c r="NLI163" s="2049"/>
      <c r="NLJ163" s="2049"/>
      <c r="NLK163" s="2049"/>
      <c r="NLL163" s="2049"/>
      <c r="NLM163" s="2049"/>
      <c r="NLN163" s="2049"/>
      <c r="NLO163" s="2049"/>
      <c r="NLP163" s="2049"/>
      <c r="NLQ163" s="2049"/>
      <c r="NLR163" s="2049"/>
      <c r="NLS163" s="2049"/>
      <c r="NLT163" s="2049"/>
      <c r="NLU163" s="2049"/>
      <c r="NLV163" s="2049"/>
      <c r="NLW163" s="2049"/>
      <c r="NLX163" s="2049"/>
      <c r="NLY163" s="2049"/>
      <c r="NLZ163" s="2049"/>
      <c r="NMA163" s="2049"/>
      <c r="NMB163" s="2049"/>
      <c r="NMC163" s="2049"/>
      <c r="NMD163" s="2049"/>
      <c r="NME163" s="2049"/>
      <c r="NMF163" s="2049"/>
      <c r="NMG163" s="2049"/>
      <c r="NMH163" s="2049"/>
      <c r="NMI163" s="2049"/>
      <c r="NMJ163" s="2049"/>
      <c r="NMK163" s="2049"/>
      <c r="NML163" s="2049"/>
      <c r="NMM163" s="2049"/>
      <c r="NMN163" s="2049"/>
      <c r="NMO163" s="2049"/>
      <c r="NMP163" s="2049"/>
      <c r="NMQ163" s="2049"/>
      <c r="NMR163" s="2049"/>
      <c r="NMS163" s="2049"/>
      <c r="NMT163" s="2049"/>
      <c r="NMU163" s="2049"/>
      <c r="NMV163" s="2049"/>
      <c r="NMW163" s="2049"/>
      <c r="NMX163" s="2049"/>
      <c r="NMY163" s="2049"/>
      <c r="NMZ163" s="2049"/>
      <c r="NNA163" s="2049"/>
      <c r="NNB163" s="2049"/>
      <c r="NNC163" s="2049"/>
      <c r="NND163" s="2049"/>
      <c r="NNE163" s="2049"/>
      <c r="NNF163" s="2049"/>
      <c r="NNG163" s="2049"/>
      <c r="NNH163" s="2049"/>
      <c r="NNI163" s="2049"/>
      <c r="NNJ163" s="2049"/>
      <c r="NNK163" s="2049"/>
      <c r="NNL163" s="2049"/>
      <c r="NNM163" s="2049"/>
      <c r="NNN163" s="2049"/>
      <c r="NNO163" s="2049"/>
      <c r="NNP163" s="2049"/>
      <c r="NNQ163" s="2049"/>
      <c r="NNR163" s="2049"/>
      <c r="NNS163" s="2049"/>
      <c r="NNT163" s="2049"/>
      <c r="NNU163" s="2049"/>
      <c r="NNV163" s="2049"/>
      <c r="NNW163" s="2049"/>
      <c r="NNX163" s="2049"/>
      <c r="NNY163" s="2049"/>
      <c r="NNZ163" s="2049"/>
      <c r="NOA163" s="2049"/>
      <c r="NOB163" s="2049"/>
      <c r="NOC163" s="2049"/>
      <c r="NOD163" s="2049"/>
      <c r="NOE163" s="2049"/>
      <c r="NOF163" s="2049"/>
      <c r="NOG163" s="2049"/>
      <c r="NOH163" s="2049"/>
      <c r="NOI163" s="2049"/>
      <c r="NOJ163" s="2049"/>
      <c r="NOK163" s="2049"/>
      <c r="NOL163" s="2049"/>
      <c r="NOM163" s="2049"/>
      <c r="NON163" s="2049"/>
      <c r="NOO163" s="2049"/>
      <c r="NOP163" s="2049"/>
      <c r="NOQ163" s="2049"/>
      <c r="NOR163" s="2049"/>
      <c r="NOS163" s="2049"/>
      <c r="NOT163" s="2049"/>
      <c r="NOU163" s="2049"/>
      <c r="NOV163" s="2049"/>
      <c r="NOW163" s="2049"/>
      <c r="NOX163" s="2049"/>
      <c r="NOY163" s="2049"/>
      <c r="NOZ163" s="2049"/>
      <c r="NPA163" s="2049"/>
      <c r="NPB163" s="2049"/>
      <c r="NPC163" s="2049"/>
      <c r="NPD163" s="2049"/>
      <c r="NPE163" s="2049"/>
      <c r="NPF163" s="2049"/>
      <c r="NPG163" s="2049"/>
      <c r="NPH163" s="2049"/>
      <c r="NPI163" s="2049"/>
      <c r="NPJ163" s="2049"/>
      <c r="NPK163" s="2049"/>
      <c r="NPL163" s="2049"/>
      <c r="NPM163" s="2049"/>
      <c r="NPN163" s="2049"/>
      <c r="NPO163" s="2049"/>
      <c r="NPP163" s="2049"/>
      <c r="NPQ163" s="2049"/>
      <c r="NPR163" s="2049"/>
      <c r="NPS163" s="2049"/>
      <c r="NPT163" s="2049"/>
      <c r="NPU163" s="2049"/>
      <c r="NPV163" s="2049"/>
      <c r="NPW163" s="2049"/>
      <c r="NPX163" s="2049"/>
      <c r="NPY163" s="2049"/>
      <c r="NPZ163" s="2049"/>
      <c r="NQA163" s="2049"/>
      <c r="NQB163" s="2049"/>
      <c r="NQC163" s="2049"/>
      <c r="NQD163" s="2049"/>
      <c r="NQE163" s="2049"/>
      <c r="NQF163" s="2049"/>
      <c r="NQG163" s="2049"/>
      <c r="NQH163" s="2049"/>
      <c r="NQI163" s="2049"/>
      <c r="NQJ163" s="2049"/>
      <c r="NQK163" s="2049"/>
      <c r="NQL163" s="2049"/>
      <c r="NQM163" s="2049"/>
      <c r="NQN163" s="2049"/>
      <c r="NQO163" s="2049"/>
      <c r="NQP163" s="2049"/>
      <c r="NQQ163" s="2049"/>
      <c r="NQR163" s="2049"/>
      <c r="NQS163" s="2049"/>
      <c r="NQT163" s="2049"/>
      <c r="NQU163" s="2049"/>
      <c r="NQV163" s="2049"/>
      <c r="NQW163" s="2049"/>
      <c r="NQX163" s="2049"/>
      <c r="NQY163" s="2049"/>
      <c r="NQZ163" s="2049"/>
      <c r="NRA163" s="2049"/>
      <c r="NRB163" s="2049"/>
      <c r="NRC163" s="2049"/>
      <c r="NRD163" s="2049"/>
      <c r="NRE163" s="2049"/>
      <c r="NRF163" s="2049"/>
      <c r="NRG163" s="2049"/>
      <c r="NRH163" s="2049"/>
      <c r="NRI163" s="2049"/>
      <c r="NRJ163" s="2049"/>
      <c r="NRK163" s="2049"/>
      <c r="NRL163" s="2049"/>
      <c r="NRM163" s="2049"/>
      <c r="NRN163" s="2049"/>
      <c r="NRO163" s="2049"/>
      <c r="NRP163" s="2049"/>
      <c r="NRQ163" s="2049"/>
      <c r="NRR163" s="2049"/>
      <c r="NRS163" s="2049"/>
      <c r="NRT163" s="2049"/>
      <c r="NRU163" s="2049"/>
      <c r="NRV163" s="2049"/>
      <c r="NRW163" s="2049"/>
      <c r="NRX163" s="2049"/>
      <c r="NRY163" s="2049"/>
      <c r="NRZ163" s="2049"/>
      <c r="NSA163" s="2049"/>
      <c r="NSB163" s="2049"/>
      <c r="NSC163" s="2049"/>
      <c r="NSD163" s="2049"/>
      <c r="NSE163" s="2049"/>
      <c r="NSF163" s="2049"/>
      <c r="NSG163" s="2049"/>
      <c r="NSH163" s="2049"/>
      <c r="NSI163" s="2049"/>
      <c r="NSJ163" s="2049"/>
      <c r="NSK163" s="2049"/>
      <c r="NSL163" s="2049"/>
      <c r="NSM163" s="2049"/>
      <c r="NSN163" s="2049"/>
      <c r="NSO163" s="2049"/>
      <c r="NSP163" s="2049"/>
      <c r="NSQ163" s="2049"/>
      <c r="NSR163" s="2049"/>
      <c r="NSS163" s="2049"/>
      <c r="NST163" s="2049"/>
      <c r="NSU163" s="2049"/>
      <c r="NSV163" s="2049"/>
      <c r="NSW163" s="2049"/>
      <c r="NSX163" s="2049"/>
      <c r="NSY163" s="2049"/>
      <c r="NSZ163" s="2049"/>
      <c r="NTA163" s="2049"/>
      <c r="NTB163" s="2049"/>
      <c r="NTC163" s="2049"/>
      <c r="NTD163" s="2049"/>
      <c r="NTE163" s="2049"/>
      <c r="NTF163" s="2049"/>
      <c r="NTG163" s="2049"/>
      <c r="NTH163" s="2049"/>
      <c r="NTI163" s="2049"/>
      <c r="NTJ163" s="2049"/>
      <c r="NTK163" s="2049"/>
      <c r="NTL163" s="2049"/>
      <c r="NTM163" s="2049"/>
      <c r="NTN163" s="2049"/>
      <c r="NTO163" s="2049"/>
      <c r="NTP163" s="2049"/>
      <c r="NTQ163" s="2049"/>
      <c r="NTR163" s="2049"/>
      <c r="NTS163" s="2049"/>
      <c r="NTT163" s="2049"/>
      <c r="NTU163" s="2049"/>
      <c r="NTV163" s="2049"/>
      <c r="NTW163" s="2049"/>
      <c r="NTX163" s="2049"/>
      <c r="NTY163" s="2049"/>
      <c r="NTZ163" s="2049"/>
      <c r="NUA163" s="2049"/>
      <c r="NUB163" s="2049"/>
      <c r="NUC163" s="2049"/>
      <c r="NUD163" s="2049"/>
      <c r="NUE163" s="2049"/>
      <c r="NUF163" s="2049"/>
      <c r="NUG163" s="2049"/>
      <c r="NUH163" s="2049"/>
      <c r="NUI163" s="2049"/>
      <c r="NUJ163" s="2049"/>
      <c r="NUK163" s="2049"/>
      <c r="NUL163" s="2049"/>
      <c r="NUM163" s="2049"/>
      <c r="NUN163" s="2049"/>
      <c r="NUO163" s="2049"/>
      <c r="NUP163" s="2049"/>
      <c r="NUQ163" s="2049"/>
      <c r="NUR163" s="2049"/>
      <c r="NUS163" s="2049"/>
      <c r="NUT163" s="2049"/>
      <c r="NUU163" s="2049"/>
      <c r="NUV163" s="2049"/>
      <c r="NUW163" s="2049"/>
      <c r="NUX163" s="2049"/>
      <c r="NUY163" s="2049"/>
      <c r="NUZ163" s="2049"/>
      <c r="NVA163" s="2049"/>
      <c r="NVB163" s="2049"/>
      <c r="NVC163" s="2049"/>
      <c r="NVD163" s="2049"/>
      <c r="NVE163" s="2049"/>
      <c r="NVF163" s="2049"/>
      <c r="NVG163" s="2049"/>
      <c r="NVH163" s="2049"/>
      <c r="NVI163" s="2049"/>
      <c r="NVJ163" s="2049"/>
      <c r="NVK163" s="2049"/>
      <c r="NVL163" s="2049"/>
      <c r="NVM163" s="2049"/>
      <c r="NVN163" s="2049"/>
      <c r="NVO163" s="2049"/>
      <c r="NVP163" s="2049"/>
      <c r="NVQ163" s="2049"/>
      <c r="NVR163" s="2049"/>
      <c r="NVS163" s="2049"/>
      <c r="NVT163" s="2049"/>
      <c r="NVU163" s="2049"/>
      <c r="NVV163" s="2049"/>
      <c r="NVW163" s="2049"/>
      <c r="NVX163" s="2049"/>
      <c r="NVY163" s="2049"/>
      <c r="NVZ163" s="2049"/>
      <c r="NWA163" s="2049"/>
      <c r="NWB163" s="2049"/>
      <c r="NWC163" s="2049"/>
      <c r="NWD163" s="2049"/>
      <c r="NWE163" s="2049"/>
      <c r="NWF163" s="2049"/>
      <c r="NWG163" s="2049"/>
      <c r="NWH163" s="2049"/>
      <c r="NWI163" s="2049"/>
      <c r="NWJ163" s="2049"/>
      <c r="NWK163" s="2049"/>
      <c r="NWL163" s="2049"/>
      <c r="NWM163" s="2049"/>
      <c r="NWN163" s="2049"/>
      <c r="NWO163" s="2049"/>
      <c r="NWP163" s="2049"/>
      <c r="NWQ163" s="2049"/>
      <c r="NWR163" s="2049"/>
      <c r="NWS163" s="2049"/>
      <c r="NWT163" s="2049"/>
      <c r="NWU163" s="2049"/>
      <c r="NWV163" s="2049"/>
      <c r="NWW163" s="2049"/>
      <c r="NWX163" s="2049"/>
      <c r="NWY163" s="2049"/>
      <c r="NWZ163" s="2049"/>
      <c r="NXA163" s="2049"/>
      <c r="NXB163" s="2049"/>
      <c r="NXC163" s="2049"/>
      <c r="NXD163" s="2049"/>
      <c r="NXE163" s="2049"/>
      <c r="NXF163" s="2049"/>
      <c r="NXG163" s="2049"/>
      <c r="NXH163" s="2049"/>
      <c r="NXI163" s="2049"/>
      <c r="NXJ163" s="2049"/>
      <c r="NXK163" s="2049"/>
      <c r="NXL163" s="2049"/>
      <c r="NXM163" s="2049"/>
      <c r="NXN163" s="2049"/>
      <c r="NXO163" s="2049"/>
      <c r="NXP163" s="2049"/>
      <c r="NXQ163" s="2049"/>
      <c r="NXR163" s="2049"/>
      <c r="NXS163" s="2049"/>
      <c r="NXT163" s="2049"/>
      <c r="NXU163" s="2049"/>
      <c r="NXV163" s="2049"/>
      <c r="NXW163" s="2049"/>
      <c r="NXX163" s="2049"/>
      <c r="NXY163" s="2049"/>
      <c r="NXZ163" s="2049"/>
      <c r="NYA163" s="2049"/>
      <c r="NYB163" s="2049"/>
      <c r="NYC163" s="2049"/>
      <c r="NYD163" s="2049"/>
      <c r="NYE163" s="2049"/>
      <c r="NYF163" s="2049"/>
      <c r="NYG163" s="2049"/>
      <c r="NYH163" s="2049"/>
      <c r="NYI163" s="2049"/>
      <c r="NYJ163" s="2049"/>
      <c r="NYK163" s="2049"/>
      <c r="NYL163" s="2049"/>
      <c r="NYM163" s="2049"/>
      <c r="NYN163" s="2049"/>
      <c r="NYO163" s="2049"/>
      <c r="NYP163" s="2049"/>
      <c r="NYQ163" s="2049"/>
      <c r="NYR163" s="2049"/>
      <c r="NYS163" s="2049"/>
      <c r="NYT163" s="2049"/>
      <c r="NYU163" s="2049"/>
      <c r="NYV163" s="2049"/>
      <c r="NYW163" s="2049"/>
      <c r="NYX163" s="2049"/>
      <c r="NYY163" s="2049"/>
      <c r="NYZ163" s="2049"/>
      <c r="NZA163" s="2049"/>
      <c r="NZB163" s="2049"/>
      <c r="NZC163" s="2049"/>
      <c r="NZD163" s="2049"/>
      <c r="NZE163" s="2049"/>
      <c r="NZF163" s="2049"/>
      <c r="NZG163" s="2049"/>
      <c r="NZH163" s="2049"/>
      <c r="NZI163" s="2049"/>
      <c r="NZJ163" s="2049"/>
      <c r="NZK163" s="2049"/>
      <c r="NZL163" s="2049"/>
      <c r="NZM163" s="2049"/>
      <c r="NZN163" s="2049"/>
      <c r="NZO163" s="2049"/>
      <c r="NZP163" s="2049"/>
      <c r="NZQ163" s="2049"/>
      <c r="NZR163" s="2049"/>
      <c r="NZS163" s="2049"/>
      <c r="NZT163" s="2049"/>
      <c r="NZU163" s="2049"/>
      <c r="NZV163" s="2049"/>
      <c r="NZW163" s="2049"/>
      <c r="NZX163" s="2049"/>
      <c r="NZY163" s="2049"/>
      <c r="NZZ163" s="2049"/>
      <c r="OAA163" s="2049"/>
      <c r="OAB163" s="2049"/>
      <c r="OAC163" s="2049"/>
      <c r="OAD163" s="2049"/>
      <c r="OAE163" s="2049"/>
      <c r="OAF163" s="2049"/>
      <c r="OAG163" s="2049"/>
      <c r="OAH163" s="2049"/>
      <c r="OAI163" s="2049"/>
      <c r="OAJ163" s="2049"/>
      <c r="OAK163" s="2049"/>
      <c r="OAL163" s="2049"/>
      <c r="OAM163" s="2049"/>
      <c r="OAN163" s="2049"/>
      <c r="OAO163" s="2049"/>
      <c r="OAP163" s="2049"/>
      <c r="OAQ163" s="2049"/>
      <c r="OAR163" s="2049"/>
      <c r="OAS163" s="2049"/>
      <c r="OAT163" s="2049"/>
      <c r="OAU163" s="2049"/>
      <c r="OAV163" s="2049"/>
      <c r="OAW163" s="2049"/>
      <c r="OAX163" s="2049"/>
      <c r="OAY163" s="2049"/>
      <c r="OAZ163" s="2049"/>
      <c r="OBA163" s="2049"/>
      <c r="OBB163" s="2049"/>
      <c r="OBC163" s="2049"/>
      <c r="OBD163" s="2049"/>
      <c r="OBE163" s="2049"/>
      <c r="OBF163" s="2049"/>
      <c r="OBG163" s="2049"/>
      <c r="OBH163" s="2049"/>
      <c r="OBI163" s="2049"/>
      <c r="OBJ163" s="2049"/>
      <c r="OBK163" s="2049"/>
      <c r="OBL163" s="2049"/>
      <c r="OBM163" s="2049"/>
      <c r="OBN163" s="2049"/>
      <c r="OBO163" s="2049"/>
      <c r="OBP163" s="2049"/>
      <c r="OBQ163" s="2049"/>
      <c r="OBR163" s="2049"/>
      <c r="OBS163" s="2049"/>
      <c r="OBT163" s="2049"/>
      <c r="OBU163" s="2049"/>
      <c r="OBV163" s="2049"/>
      <c r="OBW163" s="2049"/>
      <c r="OBX163" s="2049"/>
      <c r="OBY163" s="2049"/>
      <c r="OBZ163" s="2049"/>
      <c r="OCA163" s="2049"/>
      <c r="OCB163" s="2049"/>
      <c r="OCC163" s="2049"/>
      <c r="OCD163" s="2049"/>
      <c r="OCE163" s="2049"/>
      <c r="OCF163" s="2049"/>
      <c r="OCG163" s="2049"/>
      <c r="OCH163" s="2049"/>
      <c r="OCI163" s="2049"/>
      <c r="OCJ163" s="2049"/>
      <c r="OCK163" s="2049"/>
      <c r="OCL163" s="2049"/>
      <c r="OCM163" s="2049"/>
      <c r="OCN163" s="2049"/>
      <c r="OCO163" s="2049"/>
      <c r="OCP163" s="2049"/>
      <c r="OCQ163" s="2049"/>
      <c r="OCR163" s="2049"/>
      <c r="OCS163" s="2049"/>
      <c r="OCT163" s="2049"/>
      <c r="OCU163" s="2049"/>
      <c r="OCV163" s="2049"/>
      <c r="OCW163" s="2049"/>
      <c r="OCX163" s="2049"/>
      <c r="OCY163" s="2049"/>
      <c r="OCZ163" s="2049"/>
      <c r="ODA163" s="2049"/>
      <c r="ODB163" s="2049"/>
      <c r="ODC163" s="2049"/>
      <c r="ODD163" s="2049"/>
      <c r="ODE163" s="2049"/>
      <c r="ODF163" s="2049"/>
      <c r="ODG163" s="2049"/>
      <c r="ODH163" s="2049"/>
      <c r="ODI163" s="2049"/>
      <c r="ODJ163" s="2049"/>
      <c r="ODK163" s="2049"/>
      <c r="ODL163" s="2049"/>
      <c r="ODM163" s="2049"/>
      <c r="ODN163" s="2049"/>
      <c r="ODO163" s="2049"/>
      <c r="ODP163" s="2049"/>
      <c r="ODQ163" s="2049"/>
      <c r="ODR163" s="2049"/>
      <c r="ODS163" s="2049"/>
      <c r="ODT163" s="2049"/>
      <c r="ODU163" s="2049"/>
      <c r="ODV163" s="2049"/>
      <c r="ODW163" s="2049"/>
      <c r="ODX163" s="2049"/>
      <c r="ODY163" s="2049"/>
      <c r="ODZ163" s="2049"/>
      <c r="OEA163" s="2049"/>
      <c r="OEB163" s="2049"/>
      <c r="OEC163" s="2049"/>
      <c r="OED163" s="2049"/>
      <c r="OEE163" s="2049"/>
      <c r="OEF163" s="2049"/>
      <c r="OEG163" s="2049"/>
      <c r="OEH163" s="2049"/>
      <c r="OEI163" s="2049"/>
      <c r="OEJ163" s="2049"/>
      <c r="OEK163" s="2049"/>
      <c r="OEL163" s="2049"/>
      <c r="OEM163" s="2049"/>
      <c r="OEN163" s="2049"/>
      <c r="OEO163" s="2049"/>
      <c r="OEP163" s="2049"/>
      <c r="OEQ163" s="2049"/>
      <c r="OER163" s="2049"/>
      <c r="OES163" s="2049"/>
      <c r="OET163" s="2049"/>
      <c r="OEU163" s="2049"/>
      <c r="OEV163" s="2049"/>
      <c r="OEW163" s="2049"/>
      <c r="OEX163" s="2049"/>
      <c r="OEY163" s="2049"/>
      <c r="OEZ163" s="2049"/>
      <c r="OFA163" s="2049"/>
      <c r="OFB163" s="2049"/>
      <c r="OFC163" s="2049"/>
      <c r="OFD163" s="2049"/>
      <c r="OFE163" s="2049"/>
      <c r="OFF163" s="2049"/>
      <c r="OFG163" s="2049"/>
      <c r="OFH163" s="2049"/>
      <c r="OFI163" s="2049"/>
      <c r="OFJ163" s="2049"/>
      <c r="OFK163" s="2049"/>
      <c r="OFL163" s="2049"/>
      <c r="OFM163" s="2049"/>
      <c r="OFN163" s="2049"/>
      <c r="OFO163" s="2049"/>
      <c r="OFP163" s="2049"/>
      <c r="OFQ163" s="2049"/>
      <c r="OFR163" s="2049"/>
      <c r="OFS163" s="2049"/>
      <c r="OFT163" s="2049"/>
      <c r="OFU163" s="2049"/>
      <c r="OFV163" s="2049"/>
      <c r="OFW163" s="2049"/>
      <c r="OFX163" s="2049"/>
      <c r="OFY163" s="2049"/>
      <c r="OFZ163" s="2049"/>
      <c r="OGA163" s="2049"/>
      <c r="OGB163" s="2049"/>
      <c r="OGC163" s="2049"/>
      <c r="OGD163" s="2049"/>
      <c r="OGE163" s="2049"/>
      <c r="OGF163" s="2049"/>
      <c r="OGG163" s="2049"/>
      <c r="OGH163" s="2049"/>
      <c r="OGI163" s="2049"/>
      <c r="OGJ163" s="2049"/>
      <c r="OGK163" s="2049"/>
      <c r="OGL163" s="2049"/>
      <c r="OGM163" s="2049"/>
      <c r="OGN163" s="2049"/>
      <c r="OGO163" s="2049"/>
      <c r="OGP163" s="2049"/>
      <c r="OGQ163" s="2049"/>
      <c r="OGR163" s="2049"/>
      <c r="OGS163" s="2049"/>
      <c r="OGT163" s="2049"/>
      <c r="OGU163" s="2049"/>
      <c r="OGV163" s="2049"/>
      <c r="OGW163" s="2049"/>
      <c r="OGX163" s="2049"/>
      <c r="OGY163" s="2049"/>
      <c r="OGZ163" s="2049"/>
      <c r="OHA163" s="2049"/>
      <c r="OHB163" s="2049"/>
      <c r="OHC163" s="2049"/>
      <c r="OHD163" s="2049"/>
      <c r="OHE163" s="2049"/>
      <c r="OHF163" s="2049"/>
      <c r="OHG163" s="2049"/>
      <c r="OHH163" s="2049"/>
      <c r="OHI163" s="2049"/>
      <c r="OHJ163" s="2049"/>
      <c r="OHK163" s="2049"/>
      <c r="OHL163" s="2049"/>
      <c r="OHM163" s="2049"/>
      <c r="OHN163" s="2049"/>
      <c r="OHO163" s="2049"/>
      <c r="OHP163" s="2049"/>
      <c r="OHQ163" s="2049"/>
      <c r="OHR163" s="2049"/>
      <c r="OHS163" s="2049"/>
      <c r="OHT163" s="2049"/>
      <c r="OHU163" s="2049"/>
      <c r="OHV163" s="2049"/>
      <c r="OHW163" s="2049"/>
      <c r="OHX163" s="2049"/>
      <c r="OHY163" s="2049"/>
      <c r="OHZ163" s="2049"/>
      <c r="OIA163" s="2049"/>
      <c r="OIB163" s="2049"/>
      <c r="OIC163" s="2049"/>
      <c r="OID163" s="2049"/>
      <c r="OIE163" s="2049"/>
      <c r="OIF163" s="2049"/>
      <c r="OIG163" s="2049"/>
      <c r="OIH163" s="2049"/>
      <c r="OII163" s="2049"/>
      <c r="OIJ163" s="2049"/>
      <c r="OIK163" s="2049"/>
      <c r="OIL163" s="2049"/>
      <c r="OIM163" s="2049"/>
      <c r="OIN163" s="2049"/>
      <c r="OIO163" s="2049"/>
      <c r="OIP163" s="2049"/>
      <c r="OIQ163" s="2049"/>
      <c r="OIR163" s="2049"/>
      <c r="OIS163" s="2049"/>
      <c r="OIT163" s="2049"/>
      <c r="OIU163" s="2049"/>
      <c r="OIV163" s="2049"/>
      <c r="OIW163" s="2049"/>
      <c r="OIX163" s="2049"/>
      <c r="OIY163" s="2049"/>
      <c r="OIZ163" s="2049"/>
      <c r="OJA163" s="2049"/>
      <c r="OJB163" s="2049"/>
      <c r="OJC163" s="2049"/>
      <c r="OJD163" s="2049"/>
      <c r="OJE163" s="2049"/>
      <c r="OJF163" s="2049"/>
      <c r="OJG163" s="2049"/>
      <c r="OJH163" s="2049"/>
      <c r="OJI163" s="2049"/>
      <c r="OJJ163" s="2049"/>
      <c r="OJK163" s="2049"/>
      <c r="OJL163" s="2049"/>
      <c r="OJM163" s="2049"/>
      <c r="OJN163" s="2049"/>
      <c r="OJO163" s="2049"/>
      <c r="OJP163" s="2049"/>
      <c r="OJQ163" s="2049"/>
      <c r="OJR163" s="2049"/>
      <c r="OJS163" s="2049"/>
      <c r="OJT163" s="2049"/>
      <c r="OJU163" s="2049"/>
      <c r="OJV163" s="2049"/>
      <c r="OJW163" s="2049"/>
      <c r="OJX163" s="2049"/>
      <c r="OJY163" s="2049"/>
      <c r="OJZ163" s="2049"/>
      <c r="OKA163" s="2049"/>
      <c r="OKB163" s="2049"/>
      <c r="OKC163" s="2049"/>
      <c r="OKD163" s="2049"/>
      <c r="OKE163" s="2049"/>
      <c r="OKF163" s="2049"/>
      <c r="OKG163" s="2049"/>
      <c r="OKH163" s="2049"/>
      <c r="OKI163" s="2049"/>
      <c r="OKJ163" s="2049"/>
      <c r="OKK163" s="2049"/>
      <c r="OKL163" s="2049"/>
      <c r="OKM163" s="2049"/>
      <c r="OKN163" s="2049"/>
      <c r="OKO163" s="2049"/>
      <c r="OKP163" s="2049"/>
      <c r="OKQ163" s="2049"/>
      <c r="OKR163" s="2049"/>
      <c r="OKS163" s="2049"/>
      <c r="OKT163" s="2049"/>
      <c r="OKU163" s="2049"/>
      <c r="OKV163" s="2049"/>
      <c r="OKW163" s="2049"/>
      <c r="OKX163" s="2049"/>
      <c r="OKY163" s="2049"/>
      <c r="OKZ163" s="2049"/>
      <c r="OLA163" s="2049"/>
      <c r="OLB163" s="2049"/>
      <c r="OLC163" s="2049"/>
      <c r="OLD163" s="2049"/>
      <c r="OLE163" s="2049"/>
      <c r="OLF163" s="2049"/>
      <c r="OLG163" s="2049"/>
      <c r="OLH163" s="2049"/>
      <c r="OLI163" s="2049"/>
      <c r="OLJ163" s="2049"/>
      <c r="OLK163" s="2049"/>
      <c r="OLL163" s="2049"/>
      <c r="OLM163" s="2049"/>
      <c r="OLN163" s="2049"/>
      <c r="OLO163" s="2049"/>
      <c r="OLP163" s="2049"/>
      <c r="OLQ163" s="2049"/>
      <c r="OLR163" s="2049"/>
      <c r="OLS163" s="2049"/>
      <c r="OLT163" s="2049"/>
      <c r="OLU163" s="2049"/>
      <c r="OLV163" s="2049"/>
      <c r="OLW163" s="2049"/>
      <c r="OLX163" s="2049"/>
      <c r="OLY163" s="2049"/>
      <c r="OLZ163" s="2049"/>
      <c r="OMA163" s="2049"/>
      <c r="OMB163" s="2049"/>
      <c r="OMC163" s="2049"/>
      <c r="OMD163" s="2049"/>
      <c r="OME163" s="2049"/>
      <c r="OMF163" s="2049"/>
      <c r="OMG163" s="2049"/>
      <c r="OMH163" s="2049"/>
      <c r="OMI163" s="2049"/>
      <c r="OMJ163" s="2049"/>
      <c r="OMK163" s="2049"/>
      <c r="OML163" s="2049"/>
      <c r="OMM163" s="2049"/>
      <c r="OMN163" s="2049"/>
      <c r="OMO163" s="2049"/>
      <c r="OMP163" s="2049"/>
      <c r="OMQ163" s="2049"/>
      <c r="OMR163" s="2049"/>
      <c r="OMS163" s="2049"/>
      <c r="OMT163" s="2049"/>
      <c r="OMU163" s="2049"/>
      <c r="OMV163" s="2049"/>
      <c r="OMW163" s="2049"/>
      <c r="OMX163" s="2049"/>
      <c r="OMY163" s="2049"/>
      <c r="OMZ163" s="2049"/>
      <c r="ONA163" s="2049"/>
      <c r="ONB163" s="2049"/>
      <c r="ONC163" s="2049"/>
      <c r="OND163" s="2049"/>
      <c r="ONE163" s="2049"/>
      <c r="ONF163" s="2049"/>
      <c r="ONG163" s="2049"/>
      <c r="ONH163" s="2049"/>
      <c r="ONI163" s="2049"/>
      <c r="ONJ163" s="2049"/>
      <c r="ONK163" s="2049"/>
      <c r="ONL163" s="2049"/>
      <c r="ONM163" s="2049"/>
      <c r="ONN163" s="2049"/>
      <c r="ONO163" s="2049"/>
      <c r="ONP163" s="2049"/>
      <c r="ONQ163" s="2049"/>
      <c r="ONR163" s="2049"/>
      <c r="ONS163" s="2049"/>
      <c r="ONT163" s="2049"/>
      <c r="ONU163" s="2049"/>
      <c r="ONV163" s="2049"/>
      <c r="ONW163" s="2049"/>
      <c r="ONX163" s="2049"/>
      <c r="ONY163" s="2049"/>
      <c r="ONZ163" s="2049"/>
      <c r="OOA163" s="2049"/>
      <c r="OOB163" s="2049"/>
      <c r="OOC163" s="2049"/>
      <c r="OOD163" s="2049"/>
      <c r="OOE163" s="2049"/>
      <c r="OOF163" s="2049"/>
      <c r="OOG163" s="2049"/>
      <c r="OOH163" s="2049"/>
      <c r="OOI163" s="2049"/>
      <c r="OOJ163" s="2049"/>
      <c r="OOK163" s="2049"/>
      <c r="OOL163" s="2049"/>
      <c r="OOM163" s="2049"/>
      <c r="OON163" s="2049"/>
      <c r="OOO163" s="2049"/>
      <c r="OOP163" s="2049"/>
      <c r="OOQ163" s="2049"/>
      <c r="OOR163" s="2049"/>
      <c r="OOS163" s="2049"/>
      <c r="OOT163" s="2049"/>
      <c r="OOU163" s="2049"/>
      <c r="OOV163" s="2049"/>
      <c r="OOW163" s="2049"/>
      <c r="OOX163" s="2049"/>
      <c r="OOY163" s="2049"/>
      <c r="OOZ163" s="2049"/>
      <c r="OPA163" s="2049"/>
      <c r="OPB163" s="2049"/>
      <c r="OPC163" s="2049"/>
      <c r="OPD163" s="2049"/>
      <c r="OPE163" s="2049"/>
      <c r="OPF163" s="2049"/>
      <c r="OPG163" s="2049"/>
      <c r="OPH163" s="2049"/>
      <c r="OPI163" s="2049"/>
      <c r="OPJ163" s="2049"/>
      <c r="OPK163" s="2049"/>
      <c r="OPL163" s="2049"/>
      <c r="OPM163" s="2049"/>
      <c r="OPN163" s="2049"/>
      <c r="OPO163" s="2049"/>
      <c r="OPP163" s="2049"/>
      <c r="OPQ163" s="2049"/>
      <c r="OPR163" s="2049"/>
      <c r="OPS163" s="2049"/>
      <c r="OPT163" s="2049"/>
      <c r="OPU163" s="2049"/>
      <c r="OPV163" s="2049"/>
      <c r="OPW163" s="2049"/>
      <c r="OPX163" s="2049"/>
      <c r="OPY163" s="2049"/>
      <c r="OPZ163" s="2049"/>
      <c r="OQA163" s="2049"/>
      <c r="OQB163" s="2049"/>
      <c r="OQC163" s="2049"/>
      <c r="OQD163" s="2049"/>
      <c r="OQE163" s="2049"/>
      <c r="OQF163" s="2049"/>
      <c r="OQG163" s="2049"/>
      <c r="OQH163" s="2049"/>
      <c r="OQI163" s="2049"/>
      <c r="OQJ163" s="2049"/>
      <c r="OQK163" s="2049"/>
      <c r="OQL163" s="2049"/>
      <c r="OQM163" s="2049"/>
      <c r="OQN163" s="2049"/>
      <c r="OQO163" s="2049"/>
      <c r="OQP163" s="2049"/>
      <c r="OQQ163" s="2049"/>
      <c r="OQR163" s="2049"/>
      <c r="OQS163" s="2049"/>
      <c r="OQT163" s="2049"/>
      <c r="OQU163" s="2049"/>
      <c r="OQV163" s="2049"/>
      <c r="OQW163" s="2049"/>
      <c r="OQX163" s="2049"/>
      <c r="OQY163" s="2049"/>
      <c r="OQZ163" s="2049"/>
      <c r="ORA163" s="2049"/>
      <c r="ORB163" s="2049"/>
      <c r="ORC163" s="2049"/>
      <c r="ORD163" s="2049"/>
      <c r="ORE163" s="2049"/>
      <c r="ORF163" s="2049"/>
      <c r="ORG163" s="2049"/>
      <c r="ORH163" s="2049"/>
      <c r="ORI163" s="2049"/>
      <c r="ORJ163" s="2049"/>
      <c r="ORK163" s="2049"/>
      <c r="ORL163" s="2049"/>
      <c r="ORM163" s="2049"/>
      <c r="ORN163" s="2049"/>
      <c r="ORO163" s="2049"/>
      <c r="ORP163" s="2049"/>
      <c r="ORQ163" s="2049"/>
      <c r="ORR163" s="2049"/>
      <c r="ORS163" s="2049"/>
      <c r="ORT163" s="2049"/>
      <c r="ORU163" s="2049"/>
      <c r="ORV163" s="2049"/>
      <c r="ORW163" s="2049"/>
      <c r="ORX163" s="2049"/>
      <c r="ORY163" s="2049"/>
      <c r="ORZ163" s="2049"/>
      <c r="OSA163" s="2049"/>
      <c r="OSB163" s="2049"/>
      <c r="OSC163" s="2049"/>
      <c r="OSD163" s="2049"/>
      <c r="OSE163" s="2049"/>
      <c r="OSF163" s="2049"/>
      <c r="OSG163" s="2049"/>
      <c r="OSH163" s="2049"/>
      <c r="OSI163" s="2049"/>
      <c r="OSJ163" s="2049"/>
      <c r="OSK163" s="2049"/>
      <c r="OSL163" s="2049"/>
      <c r="OSM163" s="2049"/>
      <c r="OSN163" s="2049"/>
      <c r="OSO163" s="2049"/>
      <c r="OSP163" s="2049"/>
      <c r="OSQ163" s="2049"/>
      <c r="OSR163" s="2049"/>
      <c r="OSS163" s="2049"/>
      <c r="OST163" s="2049"/>
      <c r="OSU163" s="2049"/>
      <c r="OSV163" s="2049"/>
      <c r="OSW163" s="2049"/>
      <c r="OSX163" s="2049"/>
      <c r="OSY163" s="2049"/>
      <c r="OSZ163" s="2049"/>
      <c r="OTA163" s="2049"/>
      <c r="OTB163" s="2049"/>
      <c r="OTC163" s="2049"/>
      <c r="OTD163" s="2049"/>
      <c r="OTE163" s="2049"/>
      <c r="OTF163" s="2049"/>
      <c r="OTG163" s="2049"/>
      <c r="OTH163" s="2049"/>
      <c r="OTI163" s="2049"/>
      <c r="OTJ163" s="2049"/>
      <c r="OTK163" s="2049"/>
      <c r="OTL163" s="2049"/>
      <c r="OTM163" s="2049"/>
      <c r="OTN163" s="2049"/>
      <c r="OTO163" s="2049"/>
      <c r="OTP163" s="2049"/>
      <c r="OTQ163" s="2049"/>
      <c r="OTR163" s="2049"/>
      <c r="OTS163" s="2049"/>
      <c r="OTT163" s="2049"/>
      <c r="OTU163" s="2049"/>
      <c r="OTV163" s="2049"/>
      <c r="OTW163" s="2049"/>
      <c r="OTX163" s="2049"/>
      <c r="OTY163" s="2049"/>
      <c r="OTZ163" s="2049"/>
      <c r="OUA163" s="2049"/>
      <c r="OUB163" s="2049"/>
      <c r="OUC163" s="2049"/>
      <c r="OUD163" s="2049"/>
      <c r="OUE163" s="2049"/>
      <c r="OUF163" s="2049"/>
      <c r="OUG163" s="2049"/>
      <c r="OUH163" s="2049"/>
      <c r="OUI163" s="2049"/>
      <c r="OUJ163" s="2049"/>
      <c r="OUK163" s="2049"/>
      <c r="OUL163" s="2049"/>
      <c r="OUM163" s="2049"/>
      <c r="OUN163" s="2049"/>
      <c r="OUO163" s="2049"/>
      <c r="OUP163" s="2049"/>
      <c r="OUQ163" s="2049"/>
      <c r="OUR163" s="2049"/>
      <c r="OUS163" s="2049"/>
      <c r="OUT163" s="2049"/>
      <c r="OUU163" s="2049"/>
      <c r="OUV163" s="2049"/>
      <c r="OUW163" s="2049"/>
      <c r="OUX163" s="2049"/>
      <c r="OUY163" s="2049"/>
      <c r="OUZ163" s="2049"/>
      <c r="OVA163" s="2049"/>
      <c r="OVB163" s="2049"/>
      <c r="OVC163" s="2049"/>
      <c r="OVD163" s="2049"/>
      <c r="OVE163" s="2049"/>
      <c r="OVF163" s="2049"/>
      <c r="OVG163" s="2049"/>
      <c r="OVH163" s="2049"/>
      <c r="OVI163" s="2049"/>
      <c r="OVJ163" s="2049"/>
      <c r="OVK163" s="2049"/>
      <c r="OVL163" s="2049"/>
      <c r="OVM163" s="2049"/>
      <c r="OVN163" s="2049"/>
      <c r="OVO163" s="2049"/>
      <c r="OVP163" s="2049"/>
      <c r="OVQ163" s="2049"/>
      <c r="OVR163" s="2049"/>
      <c r="OVS163" s="2049"/>
      <c r="OVT163" s="2049"/>
      <c r="OVU163" s="2049"/>
      <c r="OVV163" s="2049"/>
      <c r="OVW163" s="2049"/>
      <c r="OVX163" s="2049"/>
      <c r="OVY163" s="2049"/>
      <c r="OVZ163" s="2049"/>
      <c r="OWA163" s="2049"/>
      <c r="OWB163" s="2049"/>
      <c r="OWC163" s="2049"/>
      <c r="OWD163" s="2049"/>
      <c r="OWE163" s="2049"/>
      <c r="OWF163" s="2049"/>
      <c r="OWG163" s="2049"/>
      <c r="OWH163" s="2049"/>
      <c r="OWI163" s="2049"/>
      <c r="OWJ163" s="2049"/>
      <c r="OWK163" s="2049"/>
      <c r="OWL163" s="2049"/>
      <c r="OWM163" s="2049"/>
      <c r="OWN163" s="2049"/>
      <c r="OWO163" s="2049"/>
      <c r="OWP163" s="2049"/>
      <c r="OWQ163" s="2049"/>
      <c r="OWR163" s="2049"/>
      <c r="OWS163" s="2049"/>
      <c r="OWT163" s="2049"/>
      <c r="OWU163" s="2049"/>
      <c r="OWV163" s="2049"/>
      <c r="OWW163" s="2049"/>
      <c r="OWX163" s="2049"/>
      <c r="OWY163" s="2049"/>
      <c r="OWZ163" s="2049"/>
      <c r="OXA163" s="2049"/>
      <c r="OXB163" s="2049"/>
      <c r="OXC163" s="2049"/>
      <c r="OXD163" s="2049"/>
      <c r="OXE163" s="2049"/>
      <c r="OXF163" s="2049"/>
      <c r="OXG163" s="2049"/>
      <c r="OXH163" s="2049"/>
      <c r="OXI163" s="2049"/>
      <c r="OXJ163" s="2049"/>
      <c r="OXK163" s="2049"/>
      <c r="OXL163" s="2049"/>
      <c r="OXM163" s="2049"/>
      <c r="OXN163" s="2049"/>
      <c r="OXO163" s="2049"/>
      <c r="OXP163" s="2049"/>
      <c r="OXQ163" s="2049"/>
      <c r="OXR163" s="2049"/>
      <c r="OXS163" s="2049"/>
      <c r="OXT163" s="2049"/>
      <c r="OXU163" s="2049"/>
      <c r="OXV163" s="2049"/>
      <c r="OXW163" s="2049"/>
      <c r="OXX163" s="2049"/>
      <c r="OXY163" s="2049"/>
      <c r="OXZ163" s="2049"/>
      <c r="OYA163" s="2049"/>
      <c r="OYB163" s="2049"/>
      <c r="OYC163" s="2049"/>
      <c r="OYD163" s="2049"/>
      <c r="OYE163" s="2049"/>
      <c r="OYF163" s="2049"/>
      <c r="OYG163" s="2049"/>
      <c r="OYH163" s="2049"/>
      <c r="OYI163" s="2049"/>
      <c r="OYJ163" s="2049"/>
      <c r="OYK163" s="2049"/>
      <c r="OYL163" s="2049"/>
      <c r="OYM163" s="2049"/>
      <c r="OYN163" s="2049"/>
      <c r="OYO163" s="2049"/>
      <c r="OYP163" s="2049"/>
      <c r="OYQ163" s="2049"/>
      <c r="OYR163" s="2049"/>
      <c r="OYS163" s="2049"/>
      <c r="OYT163" s="2049"/>
      <c r="OYU163" s="2049"/>
      <c r="OYV163" s="2049"/>
      <c r="OYW163" s="2049"/>
      <c r="OYX163" s="2049"/>
      <c r="OYY163" s="2049"/>
      <c r="OYZ163" s="2049"/>
      <c r="OZA163" s="2049"/>
      <c r="OZB163" s="2049"/>
      <c r="OZC163" s="2049"/>
      <c r="OZD163" s="2049"/>
      <c r="OZE163" s="2049"/>
      <c r="OZF163" s="2049"/>
      <c r="OZG163" s="2049"/>
      <c r="OZH163" s="2049"/>
      <c r="OZI163" s="2049"/>
      <c r="OZJ163" s="2049"/>
      <c r="OZK163" s="2049"/>
      <c r="OZL163" s="2049"/>
      <c r="OZM163" s="2049"/>
      <c r="OZN163" s="2049"/>
      <c r="OZO163" s="2049"/>
      <c r="OZP163" s="2049"/>
      <c r="OZQ163" s="2049"/>
      <c r="OZR163" s="2049"/>
      <c r="OZS163" s="2049"/>
      <c r="OZT163" s="2049"/>
      <c r="OZU163" s="2049"/>
      <c r="OZV163" s="2049"/>
      <c r="OZW163" s="2049"/>
      <c r="OZX163" s="2049"/>
      <c r="OZY163" s="2049"/>
      <c r="OZZ163" s="2049"/>
      <c r="PAA163" s="2049"/>
      <c r="PAB163" s="2049"/>
      <c r="PAC163" s="2049"/>
      <c r="PAD163" s="2049"/>
      <c r="PAE163" s="2049"/>
      <c r="PAF163" s="2049"/>
      <c r="PAG163" s="2049"/>
      <c r="PAH163" s="2049"/>
      <c r="PAI163" s="2049"/>
      <c r="PAJ163" s="2049"/>
      <c r="PAK163" s="2049"/>
      <c r="PAL163" s="2049"/>
      <c r="PAM163" s="2049"/>
      <c r="PAN163" s="2049"/>
      <c r="PAO163" s="2049"/>
      <c r="PAP163" s="2049"/>
      <c r="PAQ163" s="2049"/>
      <c r="PAR163" s="2049"/>
      <c r="PAS163" s="2049"/>
      <c r="PAT163" s="2049"/>
      <c r="PAU163" s="2049"/>
      <c r="PAV163" s="2049"/>
      <c r="PAW163" s="2049"/>
      <c r="PAX163" s="2049"/>
      <c r="PAY163" s="2049"/>
      <c r="PAZ163" s="2049"/>
      <c r="PBA163" s="2049"/>
      <c r="PBB163" s="2049"/>
      <c r="PBC163" s="2049"/>
      <c r="PBD163" s="2049"/>
      <c r="PBE163" s="2049"/>
      <c r="PBF163" s="2049"/>
      <c r="PBG163" s="2049"/>
      <c r="PBH163" s="2049"/>
      <c r="PBI163" s="2049"/>
      <c r="PBJ163" s="2049"/>
      <c r="PBK163" s="2049"/>
      <c r="PBL163" s="2049"/>
      <c r="PBM163" s="2049"/>
      <c r="PBN163" s="2049"/>
      <c r="PBO163" s="2049"/>
      <c r="PBP163" s="2049"/>
      <c r="PBQ163" s="2049"/>
      <c r="PBR163" s="2049"/>
      <c r="PBS163" s="2049"/>
      <c r="PBT163" s="2049"/>
      <c r="PBU163" s="2049"/>
      <c r="PBV163" s="2049"/>
      <c r="PBW163" s="2049"/>
      <c r="PBX163" s="2049"/>
      <c r="PBY163" s="2049"/>
      <c r="PBZ163" s="2049"/>
      <c r="PCA163" s="2049"/>
      <c r="PCB163" s="2049"/>
      <c r="PCC163" s="2049"/>
      <c r="PCD163" s="2049"/>
      <c r="PCE163" s="2049"/>
      <c r="PCF163" s="2049"/>
      <c r="PCG163" s="2049"/>
      <c r="PCH163" s="2049"/>
      <c r="PCI163" s="2049"/>
      <c r="PCJ163" s="2049"/>
      <c r="PCK163" s="2049"/>
      <c r="PCL163" s="2049"/>
      <c r="PCM163" s="2049"/>
      <c r="PCN163" s="2049"/>
      <c r="PCO163" s="2049"/>
      <c r="PCP163" s="2049"/>
      <c r="PCQ163" s="2049"/>
      <c r="PCR163" s="2049"/>
      <c r="PCS163" s="2049"/>
      <c r="PCT163" s="2049"/>
      <c r="PCU163" s="2049"/>
      <c r="PCV163" s="2049"/>
      <c r="PCW163" s="2049"/>
      <c r="PCX163" s="2049"/>
      <c r="PCY163" s="2049"/>
      <c r="PCZ163" s="2049"/>
      <c r="PDA163" s="2049"/>
      <c r="PDB163" s="2049"/>
      <c r="PDC163" s="2049"/>
      <c r="PDD163" s="2049"/>
      <c r="PDE163" s="2049"/>
      <c r="PDF163" s="2049"/>
      <c r="PDG163" s="2049"/>
      <c r="PDH163" s="2049"/>
      <c r="PDI163" s="2049"/>
      <c r="PDJ163" s="2049"/>
      <c r="PDK163" s="2049"/>
      <c r="PDL163" s="2049"/>
      <c r="PDM163" s="2049"/>
      <c r="PDN163" s="2049"/>
      <c r="PDO163" s="2049"/>
      <c r="PDP163" s="2049"/>
      <c r="PDQ163" s="2049"/>
      <c r="PDR163" s="2049"/>
      <c r="PDS163" s="2049"/>
      <c r="PDT163" s="2049"/>
      <c r="PDU163" s="2049"/>
      <c r="PDV163" s="2049"/>
      <c r="PDW163" s="2049"/>
      <c r="PDX163" s="2049"/>
      <c r="PDY163" s="2049"/>
      <c r="PDZ163" s="2049"/>
      <c r="PEA163" s="2049"/>
      <c r="PEB163" s="2049"/>
      <c r="PEC163" s="2049"/>
      <c r="PED163" s="2049"/>
      <c r="PEE163" s="2049"/>
      <c r="PEF163" s="2049"/>
      <c r="PEG163" s="2049"/>
      <c r="PEH163" s="2049"/>
      <c r="PEI163" s="2049"/>
      <c r="PEJ163" s="2049"/>
      <c r="PEK163" s="2049"/>
      <c r="PEL163" s="2049"/>
      <c r="PEM163" s="2049"/>
      <c r="PEN163" s="2049"/>
      <c r="PEO163" s="2049"/>
      <c r="PEP163" s="2049"/>
      <c r="PEQ163" s="2049"/>
      <c r="PER163" s="2049"/>
      <c r="PES163" s="2049"/>
      <c r="PET163" s="2049"/>
      <c r="PEU163" s="2049"/>
      <c r="PEV163" s="2049"/>
      <c r="PEW163" s="2049"/>
      <c r="PEX163" s="2049"/>
      <c r="PEY163" s="2049"/>
      <c r="PEZ163" s="2049"/>
      <c r="PFA163" s="2049"/>
      <c r="PFB163" s="2049"/>
      <c r="PFC163" s="2049"/>
      <c r="PFD163" s="2049"/>
      <c r="PFE163" s="2049"/>
      <c r="PFF163" s="2049"/>
      <c r="PFG163" s="2049"/>
      <c r="PFH163" s="2049"/>
      <c r="PFI163" s="2049"/>
      <c r="PFJ163" s="2049"/>
      <c r="PFK163" s="2049"/>
      <c r="PFL163" s="2049"/>
      <c r="PFM163" s="2049"/>
      <c r="PFN163" s="2049"/>
      <c r="PFO163" s="2049"/>
      <c r="PFP163" s="2049"/>
      <c r="PFQ163" s="2049"/>
      <c r="PFR163" s="2049"/>
      <c r="PFS163" s="2049"/>
      <c r="PFT163" s="2049"/>
      <c r="PFU163" s="2049"/>
      <c r="PFV163" s="2049"/>
      <c r="PFW163" s="2049"/>
      <c r="PFX163" s="2049"/>
      <c r="PFY163" s="2049"/>
      <c r="PFZ163" s="2049"/>
      <c r="PGA163" s="2049"/>
      <c r="PGB163" s="2049"/>
      <c r="PGC163" s="2049"/>
      <c r="PGD163" s="2049"/>
      <c r="PGE163" s="2049"/>
      <c r="PGF163" s="2049"/>
      <c r="PGG163" s="2049"/>
      <c r="PGH163" s="2049"/>
      <c r="PGI163" s="2049"/>
      <c r="PGJ163" s="2049"/>
      <c r="PGK163" s="2049"/>
      <c r="PGL163" s="2049"/>
      <c r="PGM163" s="2049"/>
      <c r="PGN163" s="2049"/>
      <c r="PGO163" s="2049"/>
      <c r="PGP163" s="2049"/>
      <c r="PGQ163" s="2049"/>
      <c r="PGR163" s="2049"/>
      <c r="PGS163" s="2049"/>
      <c r="PGT163" s="2049"/>
      <c r="PGU163" s="2049"/>
      <c r="PGV163" s="2049"/>
      <c r="PGW163" s="2049"/>
      <c r="PGX163" s="2049"/>
      <c r="PGY163" s="2049"/>
      <c r="PGZ163" s="2049"/>
      <c r="PHA163" s="2049"/>
      <c r="PHB163" s="2049"/>
      <c r="PHC163" s="2049"/>
      <c r="PHD163" s="2049"/>
      <c r="PHE163" s="2049"/>
      <c r="PHF163" s="2049"/>
      <c r="PHG163" s="2049"/>
      <c r="PHH163" s="2049"/>
      <c r="PHI163" s="2049"/>
      <c r="PHJ163" s="2049"/>
      <c r="PHK163" s="2049"/>
      <c r="PHL163" s="2049"/>
      <c r="PHM163" s="2049"/>
      <c r="PHN163" s="2049"/>
      <c r="PHO163" s="2049"/>
      <c r="PHP163" s="2049"/>
      <c r="PHQ163" s="2049"/>
      <c r="PHR163" s="2049"/>
      <c r="PHS163" s="2049"/>
      <c r="PHT163" s="2049"/>
      <c r="PHU163" s="2049"/>
      <c r="PHV163" s="2049"/>
      <c r="PHW163" s="2049"/>
      <c r="PHX163" s="2049"/>
      <c r="PHY163" s="2049"/>
      <c r="PHZ163" s="2049"/>
      <c r="PIA163" s="2049"/>
      <c r="PIB163" s="2049"/>
      <c r="PIC163" s="2049"/>
      <c r="PID163" s="2049"/>
      <c r="PIE163" s="2049"/>
      <c r="PIF163" s="2049"/>
      <c r="PIG163" s="2049"/>
      <c r="PIH163" s="2049"/>
      <c r="PII163" s="2049"/>
      <c r="PIJ163" s="2049"/>
      <c r="PIK163" s="2049"/>
      <c r="PIL163" s="2049"/>
      <c r="PIM163" s="2049"/>
      <c r="PIN163" s="2049"/>
      <c r="PIO163" s="2049"/>
      <c r="PIP163" s="2049"/>
      <c r="PIQ163" s="2049"/>
      <c r="PIR163" s="2049"/>
      <c r="PIS163" s="2049"/>
      <c r="PIT163" s="2049"/>
      <c r="PIU163" s="2049"/>
      <c r="PIV163" s="2049"/>
      <c r="PIW163" s="2049"/>
      <c r="PIX163" s="2049"/>
      <c r="PIY163" s="2049"/>
      <c r="PIZ163" s="2049"/>
      <c r="PJA163" s="2049"/>
      <c r="PJB163" s="2049"/>
      <c r="PJC163" s="2049"/>
      <c r="PJD163" s="2049"/>
      <c r="PJE163" s="2049"/>
      <c r="PJF163" s="2049"/>
      <c r="PJG163" s="2049"/>
      <c r="PJH163" s="2049"/>
      <c r="PJI163" s="2049"/>
      <c r="PJJ163" s="2049"/>
      <c r="PJK163" s="2049"/>
      <c r="PJL163" s="2049"/>
      <c r="PJM163" s="2049"/>
      <c r="PJN163" s="2049"/>
      <c r="PJO163" s="2049"/>
      <c r="PJP163" s="2049"/>
      <c r="PJQ163" s="2049"/>
      <c r="PJR163" s="2049"/>
      <c r="PJS163" s="2049"/>
      <c r="PJT163" s="2049"/>
      <c r="PJU163" s="2049"/>
      <c r="PJV163" s="2049"/>
      <c r="PJW163" s="2049"/>
      <c r="PJX163" s="2049"/>
      <c r="PJY163" s="2049"/>
      <c r="PJZ163" s="2049"/>
      <c r="PKA163" s="2049"/>
      <c r="PKB163" s="2049"/>
      <c r="PKC163" s="2049"/>
      <c r="PKD163" s="2049"/>
      <c r="PKE163" s="2049"/>
      <c r="PKF163" s="2049"/>
      <c r="PKG163" s="2049"/>
      <c r="PKH163" s="2049"/>
      <c r="PKI163" s="2049"/>
      <c r="PKJ163" s="2049"/>
      <c r="PKK163" s="2049"/>
      <c r="PKL163" s="2049"/>
      <c r="PKM163" s="2049"/>
      <c r="PKN163" s="2049"/>
      <c r="PKO163" s="2049"/>
      <c r="PKP163" s="2049"/>
      <c r="PKQ163" s="2049"/>
      <c r="PKR163" s="2049"/>
      <c r="PKS163" s="2049"/>
      <c r="PKT163" s="2049"/>
      <c r="PKU163" s="2049"/>
      <c r="PKV163" s="2049"/>
      <c r="PKW163" s="2049"/>
      <c r="PKX163" s="2049"/>
      <c r="PKY163" s="2049"/>
      <c r="PKZ163" s="2049"/>
      <c r="PLA163" s="2049"/>
      <c r="PLB163" s="2049"/>
      <c r="PLC163" s="2049"/>
      <c r="PLD163" s="2049"/>
      <c r="PLE163" s="2049"/>
      <c r="PLF163" s="2049"/>
      <c r="PLG163" s="2049"/>
      <c r="PLH163" s="2049"/>
      <c r="PLI163" s="2049"/>
      <c r="PLJ163" s="2049"/>
      <c r="PLK163" s="2049"/>
      <c r="PLL163" s="2049"/>
      <c r="PLM163" s="2049"/>
      <c r="PLN163" s="2049"/>
      <c r="PLO163" s="2049"/>
      <c r="PLP163" s="2049"/>
      <c r="PLQ163" s="2049"/>
      <c r="PLR163" s="2049"/>
      <c r="PLS163" s="2049"/>
      <c r="PLT163" s="2049"/>
      <c r="PLU163" s="2049"/>
      <c r="PLV163" s="2049"/>
      <c r="PLW163" s="2049"/>
      <c r="PLX163" s="2049"/>
      <c r="PLY163" s="2049"/>
      <c r="PLZ163" s="2049"/>
      <c r="PMA163" s="2049"/>
      <c r="PMB163" s="2049"/>
      <c r="PMC163" s="2049"/>
      <c r="PMD163" s="2049"/>
      <c r="PME163" s="2049"/>
      <c r="PMF163" s="2049"/>
      <c r="PMG163" s="2049"/>
      <c r="PMH163" s="2049"/>
      <c r="PMI163" s="2049"/>
      <c r="PMJ163" s="2049"/>
      <c r="PMK163" s="2049"/>
      <c r="PML163" s="2049"/>
      <c r="PMM163" s="2049"/>
      <c r="PMN163" s="2049"/>
      <c r="PMO163" s="2049"/>
      <c r="PMP163" s="2049"/>
      <c r="PMQ163" s="2049"/>
      <c r="PMR163" s="2049"/>
      <c r="PMS163" s="2049"/>
      <c r="PMT163" s="2049"/>
      <c r="PMU163" s="2049"/>
      <c r="PMV163" s="2049"/>
      <c r="PMW163" s="2049"/>
      <c r="PMX163" s="2049"/>
      <c r="PMY163" s="2049"/>
      <c r="PMZ163" s="2049"/>
      <c r="PNA163" s="2049"/>
      <c r="PNB163" s="2049"/>
      <c r="PNC163" s="2049"/>
      <c r="PND163" s="2049"/>
      <c r="PNE163" s="2049"/>
      <c r="PNF163" s="2049"/>
      <c r="PNG163" s="2049"/>
      <c r="PNH163" s="2049"/>
      <c r="PNI163" s="2049"/>
      <c r="PNJ163" s="2049"/>
      <c r="PNK163" s="2049"/>
      <c r="PNL163" s="2049"/>
      <c r="PNM163" s="2049"/>
      <c r="PNN163" s="2049"/>
      <c r="PNO163" s="2049"/>
      <c r="PNP163" s="2049"/>
      <c r="PNQ163" s="2049"/>
      <c r="PNR163" s="2049"/>
      <c r="PNS163" s="2049"/>
      <c r="PNT163" s="2049"/>
      <c r="PNU163" s="2049"/>
      <c r="PNV163" s="2049"/>
      <c r="PNW163" s="2049"/>
      <c r="PNX163" s="2049"/>
      <c r="PNY163" s="2049"/>
      <c r="PNZ163" s="2049"/>
      <c r="POA163" s="2049"/>
      <c r="POB163" s="2049"/>
      <c r="POC163" s="2049"/>
      <c r="POD163" s="2049"/>
      <c r="POE163" s="2049"/>
      <c r="POF163" s="2049"/>
      <c r="POG163" s="2049"/>
      <c r="POH163" s="2049"/>
      <c r="POI163" s="2049"/>
      <c r="POJ163" s="2049"/>
      <c r="POK163" s="2049"/>
      <c r="POL163" s="2049"/>
      <c r="POM163" s="2049"/>
      <c r="PON163" s="2049"/>
      <c r="POO163" s="2049"/>
      <c r="POP163" s="2049"/>
      <c r="POQ163" s="2049"/>
      <c r="POR163" s="2049"/>
      <c r="POS163" s="2049"/>
      <c r="POT163" s="2049"/>
      <c r="POU163" s="2049"/>
      <c r="POV163" s="2049"/>
      <c r="POW163" s="2049"/>
      <c r="POX163" s="2049"/>
      <c r="POY163" s="2049"/>
      <c r="POZ163" s="2049"/>
      <c r="PPA163" s="2049"/>
      <c r="PPB163" s="2049"/>
      <c r="PPC163" s="2049"/>
      <c r="PPD163" s="2049"/>
      <c r="PPE163" s="2049"/>
      <c r="PPF163" s="2049"/>
      <c r="PPG163" s="2049"/>
      <c r="PPH163" s="2049"/>
      <c r="PPI163" s="2049"/>
      <c r="PPJ163" s="2049"/>
      <c r="PPK163" s="2049"/>
      <c r="PPL163" s="2049"/>
      <c r="PPM163" s="2049"/>
      <c r="PPN163" s="2049"/>
      <c r="PPO163" s="2049"/>
      <c r="PPP163" s="2049"/>
      <c r="PPQ163" s="2049"/>
      <c r="PPR163" s="2049"/>
      <c r="PPS163" s="2049"/>
      <c r="PPT163" s="2049"/>
      <c r="PPU163" s="2049"/>
      <c r="PPV163" s="2049"/>
      <c r="PPW163" s="2049"/>
      <c r="PPX163" s="2049"/>
      <c r="PPY163" s="2049"/>
      <c r="PPZ163" s="2049"/>
      <c r="PQA163" s="2049"/>
      <c r="PQB163" s="2049"/>
      <c r="PQC163" s="2049"/>
      <c r="PQD163" s="2049"/>
      <c r="PQE163" s="2049"/>
      <c r="PQF163" s="2049"/>
      <c r="PQG163" s="2049"/>
      <c r="PQH163" s="2049"/>
      <c r="PQI163" s="2049"/>
      <c r="PQJ163" s="2049"/>
      <c r="PQK163" s="2049"/>
      <c r="PQL163" s="2049"/>
      <c r="PQM163" s="2049"/>
      <c r="PQN163" s="2049"/>
      <c r="PQO163" s="2049"/>
      <c r="PQP163" s="2049"/>
      <c r="PQQ163" s="2049"/>
      <c r="PQR163" s="2049"/>
      <c r="PQS163" s="2049"/>
      <c r="PQT163" s="2049"/>
      <c r="PQU163" s="2049"/>
      <c r="PQV163" s="2049"/>
      <c r="PQW163" s="2049"/>
      <c r="PQX163" s="2049"/>
      <c r="PQY163" s="2049"/>
      <c r="PQZ163" s="2049"/>
      <c r="PRA163" s="2049"/>
      <c r="PRB163" s="2049"/>
      <c r="PRC163" s="2049"/>
      <c r="PRD163" s="2049"/>
      <c r="PRE163" s="2049"/>
      <c r="PRF163" s="2049"/>
      <c r="PRG163" s="2049"/>
      <c r="PRH163" s="2049"/>
      <c r="PRI163" s="2049"/>
      <c r="PRJ163" s="2049"/>
      <c r="PRK163" s="2049"/>
      <c r="PRL163" s="2049"/>
      <c r="PRM163" s="2049"/>
      <c r="PRN163" s="2049"/>
      <c r="PRO163" s="2049"/>
      <c r="PRP163" s="2049"/>
      <c r="PRQ163" s="2049"/>
      <c r="PRR163" s="2049"/>
      <c r="PRS163" s="2049"/>
      <c r="PRT163" s="2049"/>
      <c r="PRU163" s="2049"/>
      <c r="PRV163" s="2049"/>
      <c r="PRW163" s="2049"/>
      <c r="PRX163" s="2049"/>
      <c r="PRY163" s="2049"/>
      <c r="PRZ163" s="2049"/>
      <c r="PSA163" s="2049"/>
      <c r="PSB163" s="2049"/>
      <c r="PSC163" s="2049"/>
      <c r="PSD163" s="2049"/>
      <c r="PSE163" s="2049"/>
      <c r="PSF163" s="2049"/>
      <c r="PSG163" s="2049"/>
      <c r="PSH163" s="2049"/>
      <c r="PSI163" s="2049"/>
      <c r="PSJ163" s="2049"/>
      <c r="PSK163" s="2049"/>
      <c r="PSL163" s="2049"/>
      <c r="PSM163" s="2049"/>
      <c r="PSN163" s="2049"/>
      <c r="PSO163" s="2049"/>
      <c r="PSP163" s="2049"/>
      <c r="PSQ163" s="2049"/>
      <c r="PSR163" s="2049"/>
      <c r="PSS163" s="2049"/>
      <c r="PST163" s="2049"/>
      <c r="PSU163" s="2049"/>
      <c r="PSV163" s="2049"/>
      <c r="PSW163" s="2049"/>
      <c r="PSX163" s="2049"/>
      <c r="PSY163" s="2049"/>
      <c r="PSZ163" s="2049"/>
      <c r="PTA163" s="2049"/>
      <c r="PTB163" s="2049"/>
      <c r="PTC163" s="2049"/>
      <c r="PTD163" s="2049"/>
      <c r="PTE163" s="2049"/>
      <c r="PTF163" s="2049"/>
      <c r="PTG163" s="2049"/>
      <c r="PTH163" s="2049"/>
      <c r="PTI163" s="2049"/>
      <c r="PTJ163" s="2049"/>
      <c r="PTK163" s="2049"/>
      <c r="PTL163" s="2049"/>
      <c r="PTM163" s="2049"/>
      <c r="PTN163" s="2049"/>
      <c r="PTO163" s="2049"/>
      <c r="PTP163" s="2049"/>
      <c r="PTQ163" s="2049"/>
      <c r="PTR163" s="2049"/>
      <c r="PTS163" s="2049"/>
      <c r="PTT163" s="2049"/>
      <c r="PTU163" s="2049"/>
      <c r="PTV163" s="2049"/>
      <c r="PTW163" s="2049"/>
      <c r="PTX163" s="2049"/>
      <c r="PTY163" s="2049"/>
      <c r="PTZ163" s="2049"/>
      <c r="PUA163" s="2049"/>
      <c r="PUB163" s="2049"/>
      <c r="PUC163" s="2049"/>
      <c r="PUD163" s="2049"/>
      <c r="PUE163" s="2049"/>
      <c r="PUF163" s="2049"/>
      <c r="PUG163" s="2049"/>
      <c r="PUH163" s="2049"/>
      <c r="PUI163" s="2049"/>
      <c r="PUJ163" s="2049"/>
      <c r="PUK163" s="2049"/>
      <c r="PUL163" s="2049"/>
      <c r="PUM163" s="2049"/>
      <c r="PUN163" s="2049"/>
      <c r="PUO163" s="2049"/>
      <c r="PUP163" s="2049"/>
      <c r="PUQ163" s="2049"/>
      <c r="PUR163" s="2049"/>
      <c r="PUS163" s="2049"/>
      <c r="PUT163" s="2049"/>
      <c r="PUU163" s="2049"/>
      <c r="PUV163" s="2049"/>
      <c r="PUW163" s="2049"/>
      <c r="PUX163" s="2049"/>
      <c r="PUY163" s="2049"/>
      <c r="PUZ163" s="2049"/>
      <c r="PVA163" s="2049"/>
      <c r="PVB163" s="2049"/>
      <c r="PVC163" s="2049"/>
      <c r="PVD163" s="2049"/>
      <c r="PVE163" s="2049"/>
      <c r="PVF163" s="2049"/>
      <c r="PVG163" s="2049"/>
      <c r="PVH163" s="2049"/>
      <c r="PVI163" s="2049"/>
      <c r="PVJ163" s="2049"/>
      <c r="PVK163" s="2049"/>
      <c r="PVL163" s="2049"/>
      <c r="PVM163" s="2049"/>
      <c r="PVN163" s="2049"/>
      <c r="PVO163" s="2049"/>
      <c r="PVP163" s="2049"/>
      <c r="PVQ163" s="2049"/>
      <c r="PVR163" s="2049"/>
      <c r="PVS163" s="2049"/>
      <c r="PVT163" s="2049"/>
      <c r="PVU163" s="2049"/>
      <c r="PVV163" s="2049"/>
      <c r="PVW163" s="2049"/>
      <c r="PVX163" s="2049"/>
      <c r="PVY163" s="2049"/>
      <c r="PVZ163" s="2049"/>
      <c r="PWA163" s="2049"/>
      <c r="PWB163" s="2049"/>
      <c r="PWC163" s="2049"/>
      <c r="PWD163" s="2049"/>
      <c r="PWE163" s="2049"/>
      <c r="PWF163" s="2049"/>
      <c r="PWG163" s="2049"/>
      <c r="PWH163" s="2049"/>
      <c r="PWI163" s="2049"/>
      <c r="PWJ163" s="2049"/>
      <c r="PWK163" s="2049"/>
      <c r="PWL163" s="2049"/>
      <c r="PWM163" s="2049"/>
      <c r="PWN163" s="2049"/>
      <c r="PWO163" s="2049"/>
      <c r="PWP163" s="2049"/>
      <c r="PWQ163" s="2049"/>
      <c r="PWR163" s="2049"/>
      <c r="PWS163" s="2049"/>
      <c r="PWT163" s="2049"/>
      <c r="PWU163" s="2049"/>
      <c r="PWV163" s="2049"/>
      <c r="PWW163" s="2049"/>
      <c r="PWX163" s="2049"/>
      <c r="PWY163" s="2049"/>
      <c r="PWZ163" s="2049"/>
      <c r="PXA163" s="2049"/>
      <c r="PXB163" s="2049"/>
      <c r="PXC163" s="2049"/>
      <c r="PXD163" s="2049"/>
      <c r="PXE163" s="2049"/>
      <c r="PXF163" s="2049"/>
      <c r="PXG163" s="2049"/>
      <c r="PXH163" s="2049"/>
      <c r="PXI163" s="2049"/>
      <c r="PXJ163" s="2049"/>
      <c r="PXK163" s="2049"/>
      <c r="PXL163" s="2049"/>
      <c r="PXM163" s="2049"/>
      <c r="PXN163" s="2049"/>
      <c r="PXO163" s="2049"/>
      <c r="PXP163" s="2049"/>
      <c r="PXQ163" s="2049"/>
      <c r="PXR163" s="2049"/>
      <c r="PXS163" s="2049"/>
      <c r="PXT163" s="2049"/>
      <c r="PXU163" s="2049"/>
      <c r="PXV163" s="2049"/>
      <c r="PXW163" s="2049"/>
      <c r="PXX163" s="2049"/>
      <c r="PXY163" s="2049"/>
      <c r="PXZ163" s="2049"/>
      <c r="PYA163" s="2049"/>
      <c r="PYB163" s="2049"/>
      <c r="PYC163" s="2049"/>
      <c r="PYD163" s="2049"/>
      <c r="PYE163" s="2049"/>
      <c r="PYF163" s="2049"/>
      <c r="PYG163" s="2049"/>
      <c r="PYH163" s="2049"/>
      <c r="PYI163" s="2049"/>
      <c r="PYJ163" s="2049"/>
      <c r="PYK163" s="2049"/>
      <c r="PYL163" s="2049"/>
      <c r="PYM163" s="2049"/>
      <c r="PYN163" s="2049"/>
      <c r="PYO163" s="2049"/>
      <c r="PYP163" s="2049"/>
      <c r="PYQ163" s="2049"/>
      <c r="PYR163" s="2049"/>
      <c r="PYS163" s="2049"/>
      <c r="PYT163" s="2049"/>
      <c r="PYU163" s="2049"/>
      <c r="PYV163" s="2049"/>
      <c r="PYW163" s="2049"/>
      <c r="PYX163" s="2049"/>
      <c r="PYY163" s="2049"/>
      <c r="PYZ163" s="2049"/>
      <c r="PZA163" s="2049"/>
      <c r="PZB163" s="2049"/>
      <c r="PZC163" s="2049"/>
      <c r="PZD163" s="2049"/>
      <c r="PZE163" s="2049"/>
      <c r="PZF163" s="2049"/>
      <c r="PZG163" s="2049"/>
      <c r="PZH163" s="2049"/>
      <c r="PZI163" s="2049"/>
      <c r="PZJ163" s="2049"/>
      <c r="PZK163" s="2049"/>
      <c r="PZL163" s="2049"/>
      <c r="PZM163" s="2049"/>
      <c r="PZN163" s="2049"/>
      <c r="PZO163" s="2049"/>
      <c r="PZP163" s="2049"/>
      <c r="PZQ163" s="2049"/>
      <c r="PZR163" s="2049"/>
      <c r="PZS163" s="2049"/>
      <c r="PZT163" s="2049"/>
      <c r="PZU163" s="2049"/>
      <c r="PZV163" s="2049"/>
      <c r="PZW163" s="2049"/>
      <c r="PZX163" s="2049"/>
      <c r="PZY163" s="2049"/>
      <c r="PZZ163" s="2049"/>
      <c r="QAA163" s="2049"/>
      <c r="QAB163" s="2049"/>
      <c r="QAC163" s="2049"/>
      <c r="QAD163" s="2049"/>
      <c r="QAE163" s="2049"/>
      <c r="QAF163" s="2049"/>
      <c r="QAG163" s="2049"/>
      <c r="QAH163" s="2049"/>
      <c r="QAI163" s="2049"/>
      <c r="QAJ163" s="2049"/>
      <c r="QAK163" s="2049"/>
      <c r="QAL163" s="2049"/>
      <c r="QAM163" s="2049"/>
      <c r="QAN163" s="2049"/>
      <c r="QAO163" s="2049"/>
      <c r="QAP163" s="2049"/>
      <c r="QAQ163" s="2049"/>
      <c r="QAR163" s="2049"/>
      <c r="QAS163" s="2049"/>
      <c r="QAT163" s="2049"/>
      <c r="QAU163" s="2049"/>
      <c r="QAV163" s="2049"/>
      <c r="QAW163" s="2049"/>
      <c r="QAX163" s="2049"/>
      <c r="QAY163" s="2049"/>
      <c r="QAZ163" s="2049"/>
      <c r="QBA163" s="2049"/>
      <c r="QBB163" s="2049"/>
      <c r="QBC163" s="2049"/>
      <c r="QBD163" s="2049"/>
      <c r="QBE163" s="2049"/>
      <c r="QBF163" s="2049"/>
      <c r="QBG163" s="2049"/>
      <c r="QBH163" s="2049"/>
      <c r="QBI163" s="2049"/>
      <c r="QBJ163" s="2049"/>
      <c r="QBK163" s="2049"/>
      <c r="QBL163" s="2049"/>
      <c r="QBM163" s="2049"/>
      <c r="QBN163" s="2049"/>
      <c r="QBO163" s="2049"/>
      <c r="QBP163" s="2049"/>
      <c r="QBQ163" s="2049"/>
      <c r="QBR163" s="2049"/>
      <c r="QBS163" s="2049"/>
      <c r="QBT163" s="2049"/>
      <c r="QBU163" s="2049"/>
      <c r="QBV163" s="2049"/>
      <c r="QBW163" s="2049"/>
      <c r="QBX163" s="2049"/>
      <c r="QBY163" s="2049"/>
      <c r="QBZ163" s="2049"/>
      <c r="QCA163" s="2049"/>
      <c r="QCB163" s="2049"/>
      <c r="QCC163" s="2049"/>
      <c r="QCD163" s="2049"/>
      <c r="QCE163" s="2049"/>
      <c r="QCF163" s="2049"/>
      <c r="QCG163" s="2049"/>
      <c r="QCH163" s="2049"/>
      <c r="QCI163" s="2049"/>
      <c r="QCJ163" s="2049"/>
      <c r="QCK163" s="2049"/>
      <c r="QCL163" s="2049"/>
      <c r="QCM163" s="2049"/>
      <c r="QCN163" s="2049"/>
      <c r="QCO163" s="2049"/>
      <c r="QCP163" s="2049"/>
      <c r="QCQ163" s="2049"/>
      <c r="QCR163" s="2049"/>
      <c r="QCS163" s="2049"/>
      <c r="QCT163" s="2049"/>
      <c r="QCU163" s="2049"/>
      <c r="QCV163" s="2049"/>
      <c r="QCW163" s="2049"/>
      <c r="QCX163" s="2049"/>
      <c r="QCY163" s="2049"/>
      <c r="QCZ163" s="2049"/>
      <c r="QDA163" s="2049"/>
      <c r="QDB163" s="2049"/>
      <c r="QDC163" s="2049"/>
      <c r="QDD163" s="2049"/>
      <c r="QDE163" s="2049"/>
      <c r="QDF163" s="2049"/>
      <c r="QDG163" s="2049"/>
      <c r="QDH163" s="2049"/>
      <c r="QDI163" s="2049"/>
      <c r="QDJ163" s="2049"/>
      <c r="QDK163" s="2049"/>
      <c r="QDL163" s="2049"/>
      <c r="QDM163" s="2049"/>
      <c r="QDN163" s="2049"/>
      <c r="QDO163" s="2049"/>
      <c r="QDP163" s="2049"/>
      <c r="QDQ163" s="2049"/>
      <c r="QDR163" s="2049"/>
      <c r="QDS163" s="2049"/>
      <c r="QDT163" s="2049"/>
      <c r="QDU163" s="2049"/>
      <c r="QDV163" s="2049"/>
      <c r="QDW163" s="2049"/>
      <c r="QDX163" s="2049"/>
      <c r="QDY163" s="2049"/>
      <c r="QDZ163" s="2049"/>
      <c r="QEA163" s="2049"/>
      <c r="QEB163" s="2049"/>
      <c r="QEC163" s="2049"/>
      <c r="QED163" s="2049"/>
      <c r="QEE163" s="2049"/>
      <c r="QEF163" s="2049"/>
      <c r="QEG163" s="2049"/>
      <c r="QEH163" s="2049"/>
      <c r="QEI163" s="2049"/>
      <c r="QEJ163" s="2049"/>
      <c r="QEK163" s="2049"/>
      <c r="QEL163" s="2049"/>
      <c r="QEM163" s="2049"/>
      <c r="QEN163" s="2049"/>
      <c r="QEO163" s="2049"/>
      <c r="QEP163" s="2049"/>
      <c r="QEQ163" s="2049"/>
      <c r="QER163" s="2049"/>
      <c r="QES163" s="2049"/>
      <c r="QET163" s="2049"/>
      <c r="QEU163" s="2049"/>
      <c r="QEV163" s="2049"/>
      <c r="QEW163" s="2049"/>
      <c r="QEX163" s="2049"/>
      <c r="QEY163" s="2049"/>
      <c r="QEZ163" s="2049"/>
      <c r="QFA163" s="2049"/>
      <c r="QFB163" s="2049"/>
      <c r="QFC163" s="2049"/>
      <c r="QFD163" s="2049"/>
      <c r="QFE163" s="2049"/>
      <c r="QFF163" s="2049"/>
      <c r="QFG163" s="2049"/>
      <c r="QFH163" s="2049"/>
      <c r="QFI163" s="2049"/>
      <c r="QFJ163" s="2049"/>
      <c r="QFK163" s="2049"/>
      <c r="QFL163" s="2049"/>
      <c r="QFM163" s="2049"/>
      <c r="QFN163" s="2049"/>
      <c r="QFO163" s="2049"/>
      <c r="QFP163" s="2049"/>
      <c r="QFQ163" s="2049"/>
      <c r="QFR163" s="2049"/>
      <c r="QFS163" s="2049"/>
      <c r="QFT163" s="2049"/>
      <c r="QFU163" s="2049"/>
      <c r="QFV163" s="2049"/>
      <c r="QFW163" s="2049"/>
      <c r="QFX163" s="2049"/>
      <c r="QFY163" s="2049"/>
      <c r="QFZ163" s="2049"/>
      <c r="QGA163" s="2049"/>
      <c r="QGB163" s="2049"/>
      <c r="QGC163" s="2049"/>
      <c r="QGD163" s="2049"/>
      <c r="QGE163" s="2049"/>
      <c r="QGF163" s="2049"/>
      <c r="QGG163" s="2049"/>
      <c r="QGH163" s="2049"/>
      <c r="QGI163" s="2049"/>
      <c r="QGJ163" s="2049"/>
      <c r="QGK163" s="2049"/>
      <c r="QGL163" s="2049"/>
      <c r="QGM163" s="2049"/>
      <c r="QGN163" s="2049"/>
      <c r="QGO163" s="2049"/>
      <c r="QGP163" s="2049"/>
      <c r="QGQ163" s="2049"/>
      <c r="QGR163" s="2049"/>
      <c r="QGS163" s="2049"/>
      <c r="QGT163" s="2049"/>
      <c r="QGU163" s="2049"/>
      <c r="QGV163" s="2049"/>
      <c r="QGW163" s="2049"/>
      <c r="QGX163" s="2049"/>
      <c r="QGY163" s="2049"/>
      <c r="QGZ163" s="2049"/>
      <c r="QHA163" s="2049"/>
      <c r="QHB163" s="2049"/>
      <c r="QHC163" s="2049"/>
      <c r="QHD163" s="2049"/>
      <c r="QHE163" s="2049"/>
      <c r="QHF163" s="2049"/>
      <c r="QHG163" s="2049"/>
      <c r="QHH163" s="2049"/>
      <c r="QHI163" s="2049"/>
      <c r="QHJ163" s="2049"/>
      <c r="QHK163" s="2049"/>
      <c r="QHL163" s="2049"/>
      <c r="QHM163" s="2049"/>
      <c r="QHN163" s="2049"/>
      <c r="QHO163" s="2049"/>
      <c r="QHP163" s="2049"/>
      <c r="QHQ163" s="2049"/>
      <c r="QHR163" s="2049"/>
      <c r="QHS163" s="2049"/>
      <c r="QHT163" s="2049"/>
      <c r="QHU163" s="2049"/>
      <c r="QHV163" s="2049"/>
      <c r="QHW163" s="2049"/>
      <c r="QHX163" s="2049"/>
      <c r="QHY163" s="2049"/>
      <c r="QHZ163" s="2049"/>
      <c r="QIA163" s="2049"/>
      <c r="QIB163" s="2049"/>
      <c r="QIC163" s="2049"/>
      <c r="QID163" s="2049"/>
      <c r="QIE163" s="2049"/>
      <c r="QIF163" s="2049"/>
      <c r="QIG163" s="2049"/>
      <c r="QIH163" s="2049"/>
      <c r="QII163" s="2049"/>
      <c r="QIJ163" s="2049"/>
      <c r="QIK163" s="2049"/>
      <c r="QIL163" s="2049"/>
      <c r="QIM163" s="2049"/>
      <c r="QIN163" s="2049"/>
      <c r="QIO163" s="2049"/>
      <c r="QIP163" s="2049"/>
      <c r="QIQ163" s="2049"/>
      <c r="QIR163" s="2049"/>
      <c r="QIS163" s="2049"/>
      <c r="QIT163" s="2049"/>
      <c r="QIU163" s="2049"/>
      <c r="QIV163" s="2049"/>
      <c r="QIW163" s="2049"/>
      <c r="QIX163" s="2049"/>
      <c r="QIY163" s="2049"/>
      <c r="QIZ163" s="2049"/>
      <c r="QJA163" s="2049"/>
      <c r="QJB163" s="2049"/>
      <c r="QJC163" s="2049"/>
      <c r="QJD163" s="2049"/>
      <c r="QJE163" s="2049"/>
      <c r="QJF163" s="2049"/>
      <c r="QJG163" s="2049"/>
      <c r="QJH163" s="2049"/>
      <c r="QJI163" s="2049"/>
      <c r="QJJ163" s="2049"/>
      <c r="QJK163" s="2049"/>
      <c r="QJL163" s="2049"/>
      <c r="QJM163" s="2049"/>
      <c r="QJN163" s="2049"/>
      <c r="QJO163" s="2049"/>
      <c r="QJP163" s="2049"/>
      <c r="QJQ163" s="2049"/>
      <c r="QJR163" s="2049"/>
      <c r="QJS163" s="2049"/>
      <c r="QJT163" s="2049"/>
      <c r="QJU163" s="2049"/>
      <c r="QJV163" s="2049"/>
      <c r="QJW163" s="2049"/>
      <c r="QJX163" s="2049"/>
      <c r="QJY163" s="2049"/>
      <c r="QJZ163" s="2049"/>
      <c r="QKA163" s="2049"/>
      <c r="QKB163" s="2049"/>
      <c r="QKC163" s="2049"/>
      <c r="QKD163" s="2049"/>
      <c r="QKE163" s="2049"/>
      <c r="QKF163" s="2049"/>
      <c r="QKG163" s="2049"/>
      <c r="QKH163" s="2049"/>
      <c r="QKI163" s="2049"/>
      <c r="QKJ163" s="2049"/>
      <c r="QKK163" s="2049"/>
      <c r="QKL163" s="2049"/>
      <c r="QKM163" s="2049"/>
      <c r="QKN163" s="2049"/>
      <c r="QKO163" s="2049"/>
      <c r="QKP163" s="2049"/>
      <c r="QKQ163" s="2049"/>
      <c r="QKR163" s="2049"/>
      <c r="QKS163" s="2049"/>
      <c r="QKT163" s="2049"/>
      <c r="QKU163" s="2049"/>
      <c r="QKV163" s="2049"/>
      <c r="QKW163" s="2049"/>
      <c r="QKX163" s="2049"/>
      <c r="QKY163" s="2049"/>
      <c r="QKZ163" s="2049"/>
      <c r="QLA163" s="2049"/>
      <c r="QLB163" s="2049"/>
      <c r="QLC163" s="2049"/>
      <c r="QLD163" s="2049"/>
      <c r="QLE163" s="2049"/>
      <c r="QLF163" s="2049"/>
      <c r="QLG163" s="2049"/>
      <c r="QLH163" s="2049"/>
      <c r="QLI163" s="2049"/>
      <c r="QLJ163" s="2049"/>
      <c r="QLK163" s="2049"/>
      <c r="QLL163" s="2049"/>
      <c r="QLM163" s="2049"/>
      <c r="QLN163" s="2049"/>
      <c r="QLO163" s="2049"/>
      <c r="QLP163" s="2049"/>
      <c r="QLQ163" s="2049"/>
      <c r="QLR163" s="2049"/>
      <c r="QLS163" s="2049"/>
      <c r="QLT163" s="2049"/>
      <c r="QLU163" s="2049"/>
      <c r="QLV163" s="2049"/>
      <c r="QLW163" s="2049"/>
      <c r="QLX163" s="2049"/>
      <c r="QLY163" s="2049"/>
      <c r="QLZ163" s="2049"/>
      <c r="QMA163" s="2049"/>
      <c r="QMB163" s="2049"/>
      <c r="QMC163" s="2049"/>
      <c r="QMD163" s="2049"/>
      <c r="QME163" s="2049"/>
      <c r="QMF163" s="2049"/>
      <c r="QMG163" s="2049"/>
      <c r="QMH163" s="2049"/>
      <c r="QMI163" s="2049"/>
      <c r="QMJ163" s="2049"/>
      <c r="QMK163" s="2049"/>
      <c r="QML163" s="2049"/>
      <c r="QMM163" s="2049"/>
      <c r="QMN163" s="2049"/>
      <c r="QMO163" s="2049"/>
      <c r="QMP163" s="2049"/>
      <c r="QMQ163" s="2049"/>
      <c r="QMR163" s="2049"/>
      <c r="QMS163" s="2049"/>
      <c r="QMT163" s="2049"/>
      <c r="QMU163" s="2049"/>
      <c r="QMV163" s="2049"/>
      <c r="QMW163" s="2049"/>
      <c r="QMX163" s="2049"/>
      <c r="QMY163" s="2049"/>
      <c r="QMZ163" s="2049"/>
      <c r="QNA163" s="2049"/>
      <c r="QNB163" s="2049"/>
      <c r="QNC163" s="2049"/>
      <c r="QND163" s="2049"/>
      <c r="QNE163" s="2049"/>
      <c r="QNF163" s="2049"/>
      <c r="QNG163" s="2049"/>
      <c r="QNH163" s="2049"/>
      <c r="QNI163" s="2049"/>
      <c r="QNJ163" s="2049"/>
      <c r="QNK163" s="2049"/>
      <c r="QNL163" s="2049"/>
      <c r="QNM163" s="2049"/>
      <c r="QNN163" s="2049"/>
      <c r="QNO163" s="2049"/>
      <c r="QNP163" s="2049"/>
      <c r="QNQ163" s="2049"/>
      <c r="QNR163" s="2049"/>
      <c r="QNS163" s="2049"/>
      <c r="QNT163" s="2049"/>
      <c r="QNU163" s="2049"/>
      <c r="QNV163" s="2049"/>
      <c r="QNW163" s="2049"/>
      <c r="QNX163" s="2049"/>
      <c r="QNY163" s="2049"/>
      <c r="QNZ163" s="2049"/>
      <c r="QOA163" s="2049"/>
      <c r="QOB163" s="2049"/>
      <c r="QOC163" s="2049"/>
      <c r="QOD163" s="2049"/>
      <c r="QOE163" s="2049"/>
      <c r="QOF163" s="2049"/>
      <c r="QOG163" s="2049"/>
      <c r="QOH163" s="2049"/>
      <c r="QOI163" s="2049"/>
      <c r="QOJ163" s="2049"/>
      <c r="QOK163" s="2049"/>
      <c r="QOL163" s="2049"/>
      <c r="QOM163" s="2049"/>
      <c r="QON163" s="2049"/>
      <c r="QOO163" s="2049"/>
      <c r="QOP163" s="2049"/>
      <c r="QOQ163" s="2049"/>
      <c r="QOR163" s="2049"/>
      <c r="QOS163" s="2049"/>
      <c r="QOT163" s="2049"/>
      <c r="QOU163" s="2049"/>
      <c r="QOV163" s="2049"/>
      <c r="QOW163" s="2049"/>
      <c r="QOX163" s="2049"/>
      <c r="QOY163" s="2049"/>
      <c r="QOZ163" s="2049"/>
      <c r="QPA163" s="2049"/>
      <c r="QPB163" s="2049"/>
      <c r="QPC163" s="2049"/>
      <c r="QPD163" s="2049"/>
      <c r="QPE163" s="2049"/>
      <c r="QPF163" s="2049"/>
      <c r="QPG163" s="2049"/>
      <c r="QPH163" s="2049"/>
      <c r="QPI163" s="2049"/>
      <c r="QPJ163" s="2049"/>
      <c r="QPK163" s="2049"/>
      <c r="QPL163" s="2049"/>
      <c r="QPM163" s="2049"/>
      <c r="QPN163" s="2049"/>
      <c r="QPO163" s="2049"/>
      <c r="QPP163" s="2049"/>
      <c r="QPQ163" s="2049"/>
      <c r="QPR163" s="2049"/>
      <c r="QPS163" s="2049"/>
      <c r="QPT163" s="2049"/>
      <c r="QPU163" s="2049"/>
      <c r="QPV163" s="2049"/>
      <c r="QPW163" s="2049"/>
      <c r="QPX163" s="2049"/>
      <c r="QPY163" s="2049"/>
      <c r="QPZ163" s="2049"/>
      <c r="QQA163" s="2049"/>
      <c r="QQB163" s="2049"/>
      <c r="QQC163" s="2049"/>
      <c r="QQD163" s="2049"/>
      <c r="QQE163" s="2049"/>
      <c r="QQF163" s="2049"/>
      <c r="QQG163" s="2049"/>
      <c r="QQH163" s="2049"/>
      <c r="QQI163" s="2049"/>
      <c r="QQJ163" s="2049"/>
      <c r="QQK163" s="2049"/>
      <c r="QQL163" s="2049"/>
      <c r="QQM163" s="2049"/>
      <c r="QQN163" s="2049"/>
      <c r="QQO163" s="2049"/>
      <c r="QQP163" s="2049"/>
      <c r="QQQ163" s="2049"/>
      <c r="QQR163" s="2049"/>
      <c r="QQS163" s="2049"/>
      <c r="QQT163" s="2049"/>
      <c r="QQU163" s="2049"/>
      <c r="QQV163" s="2049"/>
      <c r="QQW163" s="2049"/>
      <c r="QQX163" s="2049"/>
      <c r="QQY163" s="2049"/>
      <c r="QQZ163" s="2049"/>
      <c r="QRA163" s="2049"/>
      <c r="QRB163" s="2049"/>
      <c r="QRC163" s="2049"/>
      <c r="QRD163" s="2049"/>
      <c r="QRE163" s="2049"/>
      <c r="QRF163" s="2049"/>
      <c r="QRG163" s="2049"/>
      <c r="QRH163" s="2049"/>
      <c r="QRI163" s="2049"/>
      <c r="QRJ163" s="2049"/>
      <c r="QRK163" s="2049"/>
      <c r="QRL163" s="2049"/>
      <c r="QRM163" s="2049"/>
      <c r="QRN163" s="2049"/>
      <c r="QRO163" s="2049"/>
      <c r="QRP163" s="2049"/>
      <c r="QRQ163" s="2049"/>
      <c r="QRR163" s="2049"/>
      <c r="QRS163" s="2049"/>
      <c r="QRT163" s="2049"/>
      <c r="QRU163" s="2049"/>
      <c r="QRV163" s="2049"/>
      <c r="QRW163" s="2049"/>
      <c r="QRX163" s="2049"/>
      <c r="QRY163" s="2049"/>
      <c r="QRZ163" s="2049"/>
      <c r="QSA163" s="2049"/>
      <c r="QSB163" s="2049"/>
      <c r="QSC163" s="2049"/>
      <c r="QSD163" s="2049"/>
      <c r="QSE163" s="2049"/>
      <c r="QSF163" s="2049"/>
      <c r="QSG163" s="2049"/>
      <c r="QSH163" s="2049"/>
      <c r="QSI163" s="2049"/>
      <c r="QSJ163" s="2049"/>
      <c r="QSK163" s="2049"/>
      <c r="QSL163" s="2049"/>
      <c r="QSM163" s="2049"/>
      <c r="QSN163" s="2049"/>
      <c r="QSO163" s="2049"/>
      <c r="QSP163" s="2049"/>
      <c r="QSQ163" s="2049"/>
      <c r="QSR163" s="2049"/>
      <c r="QSS163" s="2049"/>
      <c r="QST163" s="2049"/>
      <c r="QSU163" s="2049"/>
      <c r="QSV163" s="2049"/>
      <c r="QSW163" s="2049"/>
      <c r="QSX163" s="2049"/>
      <c r="QSY163" s="2049"/>
      <c r="QSZ163" s="2049"/>
      <c r="QTA163" s="2049"/>
      <c r="QTB163" s="2049"/>
      <c r="QTC163" s="2049"/>
      <c r="QTD163" s="2049"/>
      <c r="QTE163" s="2049"/>
      <c r="QTF163" s="2049"/>
      <c r="QTG163" s="2049"/>
      <c r="QTH163" s="2049"/>
      <c r="QTI163" s="2049"/>
      <c r="QTJ163" s="2049"/>
      <c r="QTK163" s="2049"/>
      <c r="QTL163" s="2049"/>
      <c r="QTM163" s="2049"/>
      <c r="QTN163" s="2049"/>
      <c r="QTO163" s="2049"/>
      <c r="QTP163" s="2049"/>
      <c r="QTQ163" s="2049"/>
      <c r="QTR163" s="2049"/>
      <c r="QTS163" s="2049"/>
      <c r="QTT163" s="2049"/>
      <c r="QTU163" s="2049"/>
      <c r="QTV163" s="2049"/>
      <c r="QTW163" s="2049"/>
      <c r="QTX163" s="2049"/>
      <c r="QTY163" s="2049"/>
      <c r="QTZ163" s="2049"/>
      <c r="QUA163" s="2049"/>
      <c r="QUB163" s="2049"/>
      <c r="QUC163" s="2049"/>
      <c r="QUD163" s="2049"/>
      <c r="QUE163" s="2049"/>
      <c r="QUF163" s="2049"/>
      <c r="QUG163" s="2049"/>
      <c r="QUH163" s="2049"/>
      <c r="QUI163" s="2049"/>
      <c r="QUJ163" s="2049"/>
      <c r="QUK163" s="2049"/>
      <c r="QUL163" s="2049"/>
      <c r="QUM163" s="2049"/>
      <c r="QUN163" s="2049"/>
      <c r="QUO163" s="2049"/>
      <c r="QUP163" s="2049"/>
      <c r="QUQ163" s="2049"/>
      <c r="QUR163" s="2049"/>
      <c r="QUS163" s="2049"/>
      <c r="QUT163" s="2049"/>
      <c r="QUU163" s="2049"/>
      <c r="QUV163" s="2049"/>
      <c r="QUW163" s="2049"/>
      <c r="QUX163" s="2049"/>
      <c r="QUY163" s="2049"/>
      <c r="QUZ163" s="2049"/>
      <c r="QVA163" s="2049"/>
      <c r="QVB163" s="2049"/>
      <c r="QVC163" s="2049"/>
      <c r="QVD163" s="2049"/>
      <c r="QVE163" s="2049"/>
      <c r="QVF163" s="2049"/>
      <c r="QVG163" s="2049"/>
      <c r="QVH163" s="2049"/>
      <c r="QVI163" s="2049"/>
      <c r="QVJ163" s="2049"/>
      <c r="QVK163" s="2049"/>
      <c r="QVL163" s="2049"/>
      <c r="QVM163" s="2049"/>
      <c r="QVN163" s="2049"/>
      <c r="QVO163" s="2049"/>
      <c r="QVP163" s="2049"/>
      <c r="QVQ163" s="2049"/>
      <c r="QVR163" s="2049"/>
      <c r="QVS163" s="2049"/>
      <c r="QVT163" s="2049"/>
      <c r="QVU163" s="2049"/>
      <c r="QVV163" s="2049"/>
      <c r="QVW163" s="2049"/>
      <c r="QVX163" s="2049"/>
      <c r="QVY163" s="2049"/>
      <c r="QVZ163" s="2049"/>
      <c r="QWA163" s="2049"/>
      <c r="QWB163" s="2049"/>
      <c r="QWC163" s="2049"/>
      <c r="QWD163" s="2049"/>
      <c r="QWE163" s="2049"/>
      <c r="QWF163" s="2049"/>
      <c r="QWG163" s="2049"/>
      <c r="QWH163" s="2049"/>
      <c r="QWI163" s="2049"/>
      <c r="QWJ163" s="2049"/>
      <c r="QWK163" s="2049"/>
      <c r="QWL163" s="2049"/>
      <c r="QWM163" s="2049"/>
      <c r="QWN163" s="2049"/>
      <c r="QWO163" s="2049"/>
      <c r="QWP163" s="2049"/>
      <c r="QWQ163" s="2049"/>
      <c r="QWR163" s="2049"/>
      <c r="QWS163" s="2049"/>
      <c r="QWT163" s="2049"/>
      <c r="QWU163" s="2049"/>
      <c r="QWV163" s="2049"/>
      <c r="QWW163" s="2049"/>
      <c r="QWX163" s="2049"/>
      <c r="QWY163" s="2049"/>
      <c r="QWZ163" s="2049"/>
      <c r="QXA163" s="2049"/>
      <c r="QXB163" s="2049"/>
      <c r="QXC163" s="2049"/>
      <c r="QXD163" s="2049"/>
      <c r="QXE163" s="2049"/>
      <c r="QXF163" s="2049"/>
      <c r="QXG163" s="2049"/>
      <c r="QXH163" s="2049"/>
      <c r="QXI163" s="2049"/>
      <c r="QXJ163" s="2049"/>
      <c r="QXK163" s="2049"/>
      <c r="QXL163" s="2049"/>
      <c r="QXM163" s="2049"/>
      <c r="QXN163" s="2049"/>
      <c r="QXO163" s="2049"/>
      <c r="QXP163" s="2049"/>
      <c r="QXQ163" s="2049"/>
      <c r="QXR163" s="2049"/>
      <c r="QXS163" s="2049"/>
      <c r="QXT163" s="2049"/>
      <c r="QXU163" s="2049"/>
      <c r="QXV163" s="2049"/>
      <c r="QXW163" s="2049"/>
      <c r="QXX163" s="2049"/>
      <c r="QXY163" s="2049"/>
      <c r="QXZ163" s="2049"/>
      <c r="QYA163" s="2049"/>
      <c r="QYB163" s="2049"/>
      <c r="QYC163" s="2049"/>
      <c r="QYD163" s="2049"/>
      <c r="QYE163" s="2049"/>
      <c r="QYF163" s="2049"/>
      <c r="QYG163" s="2049"/>
      <c r="QYH163" s="2049"/>
      <c r="QYI163" s="2049"/>
      <c r="QYJ163" s="2049"/>
      <c r="QYK163" s="2049"/>
      <c r="QYL163" s="2049"/>
      <c r="QYM163" s="2049"/>
      <c r="QYN163" s="2049"/>
      <c r="QYO163" s="2049"/>
      <c r="QYP163" s="2049"/>
      <c r="QYQ163" s="2049"/>
      <c r="QYR163" s="2049"/>
      <c r="QYS163" s="2049"/>
      <c r="QYT163" s="2049"/>
      <c r="QYU163" s="2049"/>
      <c r="QYV163" s="2049"/>
      <c r="QYW163" s="2049"/>
      <c r="QYX163" s="2049"/>
      <c r="QYY163" s="2049"/>
      <c r="QYZ163" s="2049"/>
      <c r="QZA163" s="2049"/>
      <c r="QZB163" s="2049"/>
      <c r="QZC163" s="2049"/>
      <c r="QZD163" s="2049"/>
      <c r="QZE163" s="2049"/>
      <c r="QZF163" s="2049"/>
      <c r="QZG163" s="2049"/>
      <c r="QZH163" s="2049"/>
      <c r="QZI163" s="2049"/>
      <c r="QZJ163" s="2049"/>
      <c r="QZK163" s="2049"/>
      <c r="QZL163" s="2049"/>
      <c r="QZM163" s="2049"/>
      <c r="QZN163" s="2049"/>
      <c r="QZO163" s="2049"/>
      <c r="QZP163" s="2049"/>
      <c r="QZQ163" s="2049"/>
      <c r="QZR163" s="2049"/>
      <c r="QZS163" s="2049"/>
      <c r="QZT163" s="2049"/>
      <c r="QZU163" s="2049"/>
      <c r="QZV163" s="2049"/>
      <c r="QZW163" s="2049"/>
      <c r="QZX163" s="2049"/>
      <c r="QZY163" s="2049"/>
      <c r="QZZ163" s="2049"/>
      <c r="RAA163" s="2049"/>
      <c r="RAB163" s="2049"/>
      <c r="RAC163" s="2049"/>
      <c r="RAD163" s="2049"/>
      <c r="RAE163" s="2049"/>
      <c r="RAF163" s="2049"/>
      <c r="RAG163" s="2049"/>
      <c r="RAH163" s="2049"/>
      <c r="RAI163" s="2049"/>
      <c r="RAJ163" s="2049"/>
      <c r="RAK163" s="2049"/>
      <c r="RAL163" s="2049"/>
      <c r="RAM163" s="2049"/>
      <c r="RAN163" s="2049"/>
      <c r="RAO163" s="2049"/>
      <c r="RAP163" s="2049"/>
      <c r="RAQ163" s="2049"/>
      <c r="RAR163" s="2049"/>
      <c r="RAS163" s="2049"/>
      <c r="RAT163" s="2049"/>
      <c r="RAU163" s="2049"/>
      <c r="RAV163" s="2049"/>
      <c r="RAW163" s="2049"/>
      <c r="RAX163" s="2049"/>
      <c r="RAY163" s="2049"/>
      <c r="RAZ163" s="2049"/>
      <c r="RBA163" s="2049"/>
      <c r="RBB163" s="2049"/>
      <c r="RBC163" s="2049"/>
      <c r="RBD163" s="2049"/>
      <c r="RBE163" s="2049"/>
      <c r="RBF163" s="2049"/>
      <c r="RBG163" s="2049"/>
      <c r="RBH163" s="2049"/>
      <c r="RBI163" s="2049"/>
      <c r="RBJ163" s="2049"/>
      <c r="RBK163" s="2049"/>
      <c r="RBL163" s="2049"/>
      <c r="RBM163" s="2049"/>
      <c r="RBN163" s="2049"/>
      <c r="RBO163" s="2049"/>
      <c r="RBP163" s="2049"/>
      <c r="RBQ163" s="2049"/>
      <c r="RBR163" s="2049"/>
      <c r="RBS163" s="2049"/>
      <c r="RBT163" s="2049"/>
      <c r="RBU163" s="2049"/>
      <c r="RBV163" s="2049"/>
      <c r="RBW163" s="2049"/>
      <c r="RBX163" s="2049"/>
      <c r="RBY163" s="2049"/>
      <c r="RBZ163" s="2049"/>
      <c r="RCA163" s="2049"/>
      <c r="RCB163" s="2049"/>
      <c r="RCC163" s="2049"/>
      <c r="RCD163" s="2049"/>
      <c r="RCE163" s="2049"/>
      <c r="RCF163" s="2049"/>
      <c r="RCG163" s="2049"/>
      <c r="RCH163" s="2049"/>
      <c r="RCI163" s="2049"/>
      <c r="RCJ163" s="2049"/>
      <c r="RCK163" s="2049"/>
      <c r="RCL163" s="2049"/>
      <c r="RCM163" s="2049"/>
      <c r="RCN163" s="2049"/>
      <c r="RCO163" s="2049"/>
      <c r="RCP163" s="2049"/>
      <c r="RCQ163" s="2049"/>
      <c r="RCR163" s="2049"/>
      <c r="RCS163" s="2049"/>
      <c r="RCT163" s="2049"/>
      <c r="RCU163" s="2049"/>
      <c r="RCV163" s="2049"/>
      <c r="RCW163" s="2049"/>
      <c r="RCX163" s="2049"/>
      <c r="RCY163" s="2049"/>
      <c r="RCZ163" s="2049"/>
      <c r="RDA163" s="2049"/>
      <c r="RDB163" s="2049"/>
      <c r="RDC163" s="2049"/>
      <c r="RDD163" s="2049"/>
      <c r="RDE163" s="2049"/>
      <c r="RDF163" s="2049"/>
      <c r="RDG163" s="2049"/>
      <c r="RDH163" s="2049"/>
      <c r="RDI163" s="2049"/>
      <c r="RDJ163" s="2049"/>
      <c r="RDK163" s="2049"/>
      <c r="RDL163" s="2049"/>
      <c r="RDM163" s="2049"/>
      <c r="RDN163" s="2049"/>
      <c r="RDO163" s="2049"/>
      <c r="RDP163" s="2049"/>
      <c r="RDQ163" s="2049"/>
      <c r="RDR163" s="2049"/>
      <c r="RDS163" s="2049"/>
      <c r="RDT163" s="2049"/>
      <c r="RDU163" s="2049"/>
      <c r="RDV163" s="2049"/>
      <c r="RDW163" s="2049"/>
      <c r="RDX163" s="2049"/>
      <c r="RDY163" s="2049"/>
      <c r="RDZ163" s="2049"/>
      <c r="REA163" s="2049"/>
      <c r="REB163" s="2049"/>
      <c r="REC163" s="2049"/>
      <c r="RED163" s="2049"/>
      <c r="REE163" s="2049"/>
      <c r="REF163" s="2049"/>
      <c r="REG163" s="2049"/>
      <c r="REH163" s="2049"/>
      <c r="REI163" s="2049"/>
      <c r="REJ163" s="2049"/>
      <c r="REK163" s="2049"/>
      <c r="REL163" s="2049"/>
      <c r="REM163" s="2049"/>
      <c r="REN163" s="2049"/>
      <c r="REO163" s="2049"/>
      <c r="REP163" s="2049"/>
      <c r="REQ163" s="2049"/>
      <c r="RER163" s="2049"/>
      <c r="RES163" s="2049"/>
      <c r="RET163" s="2049"/>
      <c r="REU163" s="2049"/>
      <c r="REV163" s="2049"/>
      <c r="REW163" s="2049"/>
      <c r="REX163" s="2049"/>
      <c r="REY163" s="2049"/>
      <c r="REZ163" s="2049"/>
      <c r="RFA163" s="2049"/>
      <c r="RFB163" s="2049"/>
      <c r="RFC163" s="2049"/>
      <c r="RFD163" s="2049"/>
      <c r="RFE163" s="2049"/>
      <c r="RFF163" s="2049"/>
      <c r="RFG163" s="2049"/>
      <c r="RFH163" s="2049"/>
      <c r="RFI163" s="2049"/>
      <c r="RFJ163" s="2049"/>
      <c r="RFK163" s="2049"/>
      <c r="RFL163" s="2049"/>
      <c r="RFM163" s="2049"/>
      <c r="RFN163" s="2049"/>
      <c r="RFO163" s="2049"/>
      <c r="RFP163" s="2049"/>
      <c r="RFQ163" s="2049"/>
      <c r="RFR163" s="2049"/>
      <c r="RFS163" s="2049"/>
      <c r="RFT163" s="2049"/>
      <c r="RFU163" s="2049"/>
      <c r="RFV163" s="2049"/>
      <c r="RFW163" s="2049"/>
      <c r="RFX163" s="2049"/>
      <c r="RFY163" s="2049"/>
      <c r="RFZ163" s="2049"/>
      <c r="RGA163" s="2049"/>
      <c r="RGB163" s="2049"/>
      <c r="RGC163" s="2049"/>
      <c r="RGD163" s="2049"/>
      <c r="RGE163" s="2049"/>
      <c r="RGF163" s="2049"/>
      <c r="RGG163" s="2049"/>
      <c r="RGH163" s="2049"/>
      <c r="RGI163" s="2049"/>
      <c r="RGJ163" s="2049"/>
      <c r="RGK163" s="2049"/>
      <c r="RGL163" s="2049"/>
      <c r="RGM163" s="2049"/>
      <c r="RGN163" s="2049"/>
      <c r="RGO163" s="2049"/>
      <c r="RGP163" s="2049"/>
      <c r="RGQ163" s="2049"/>
      <c r="RGR163" s="2049"/>
      <c r="RGS163" s="2049"/>
      <c r="RGT163" s="2049"/>
      <c r="RGU163" s="2049"/>
      <c r="RGV163" s="2049"/>
      <c r="RGW163" s="2049"/>
      <c r="RGX163" s="2049"/>
      <c r="RGY163" s="2049"/>
      <c r="RGZ163" s="2049"/>
      <c r="RHA163" s="2049"/>
      <c r="RHB163" s="2049"/>
      <c r="RHC163" s="2049"/>
      <c r="RHD163" s="2049"/>
      <c r="RHE163" s="2049"/>
      <c r="RHF163" s="2049"/>
      <c r="RHG163" s="2049"/>
      <c r="RHH163" s="2049"/>
      <c r="RHI163" s="2049"/>
      <c r="RHJ163" s="2049"/>
      <c r="RHK163" s="2049"/>
      <c r="RHL163" s="2049"/>
      <c r="RHM163" s="2049"/>
      <c r="RHN163" s="2049"/>
      <c r="RHO163" s="2049"/>
      <c r="RHP163" s="2049"/>
      <c r="RHQ163" s="2049"/>
      <c r="RHR163" s="2049"/>
      <c r="RHS163" s="2049"/>
      <c r="RHT163" s="2049"/>
      <c r="RHU163" s="2049"/>
      <c r="RHV163" s="2049"/>
      <c r="RHW163" s="2049"/>
      <c r="RHX163" s="2049"/>
      <c r="RHY163" s="2049"/>
      <c r="RHZ163" s="2049"/>
      <c r="RIA163" s="2049"/>
      <c r="RIB163" s="2049"/>
      <c r="RIC163" s="2049"/>
      <c r="RID163" s="2049"/>
      <c r="RIE163" s="2049"/>
      <c r="RIF163" s="2049"/>
      <c r="RIG163" s="2049"/>
      <c r="RIH163" s="2049"/>
      <c r="RII163" s="2049"/>
      <c r="RIJ163" s="2049"/>
      <c r="RIK163" s="2049"/>
      <c r="RIL163" s="2049"/>
      <c r="RIM163" s="2049"/>
      <c r="RIN163" s="2049"/>
      <c r="RIO163" s="2049"/>
      <c r="RIP163" s="2049"/>
      <c r="RIQ163" s="2049"/>
      <c r="RIR163" s="2049"/>
      <c r="RIS163" s="2049"/>
      <c r="RIT163" s="2049"/>
      <c r="RIU163" s="2049"/>
      <c r="RIV163" s="2049"/>
      <c r="RIW163" s="2049"/>
      <c r="RIX163" s="2049"/>
      <c r="RIY163" s="2049"/>
      <c r="RIZ163" s="2049"/>
      <c r="RJA163" s="2049"/>
      <c r="RJB163" s="2049"/>
      <c r="RJC163" s="2049"/>
      <c r="RJD163" s="2049"/>
      <c r="RJE163" s="2049"/>
      <c r="RJF163" s="2049"/>
      <c r="RJG163" s="2049"/>
      <c r="RJH163" s="2049"/>
      <c r="RJI163" s="2049"/>
      <c r="RJJ163" s="2049"/>
      <c r="RJK163" s="2049"/>
      <c r="RJL163" s="2049"/>
      <c r="RJM163" s="2049"/>
      <c r="RJN163" s="2049"/>
      <c r="RJO163" s="2049"/>
      <c r="RJP163" s="2049"/>
      <c r="RJQ163" s="2049"/>
      <c r="RJR163" s="2049"/>
      <c r="RJS163" s="2049"/>
      <c r="RJT163" s="2049"/>
      <c r="RJU163" s="2049"/>
      <c r="RJV163" s="2049"/>
      <c r="RJW163" s="2049"/>
      <c r="RJX163" s="2049"/>
      <c r="RJY163" s="2049"/>
      <c r="RJZ163" s="2049"/>
      <c r="RKA163" s="2049"/>
      <c r="RKB163" s="2049"/>
      <c r="RKC163" s="2049"/>
      <c r="RKD163" s="2049"/>
      <c r="RKE163" s="2049"/>
      <c r="RKF163" s="2049"/>
      <c r="RKG163" s="2049"/>
      <c r="RKH163" s="2049"/>
      <c r="RKI163" s="2049"/>
      <c r="RKJ163" s="2049"/>
      <c r="RKK163" s="2049"/>
      <c r="RKL163" s="2049"/>
      <c r="RKM163" s="2049"/>
      <c r="RKN163" s="2049"/>
      <c r="RKO163" s="2049"/>
      <c r="RKP163" s="2049"/>
      <c r="RKQ163" s="2049"/>
      <c r="RKR163" s="2049"/>
      <c r="RKS163" s="2049"/>
      <c r="RKT163" s="2049"/>
      <c r="RKU163" s="2049"/>
      <c r="RKV163" s="2049"/>
      <c r="RKW163" s="2049"/>
      <c r="RKX163" s="2049"/>
      <c r="RKY163" s="2049"/>
      <c r="RKZ163" s="2049"/>
      <c r="RLA163" s="2049"/>
      <c r="RLB163" s="2049"/>
      <c r="RLC163" s="2049"/>
      <c r="RLD163" s="2049"/>
      <c r="RLE163" s="2049"/>
      <c r="RLF163" s="2049"/>
      <c r="RLG163" s="2049"/>
      <c r="RLH163" s="2049"/>
      <c r="RLI163" s="2049"/>
      <c r="RLJ163" s="2049"/>
      <c r="RLK163" s="2049"/>
      <c r="RLL163" s="2049"/>
      <c r="RLM163" s="2049"/>
      <c r="RLN163" s="2049"/>
      <c r="RLO163" s="2049"/>
      <c r="RLP163" s="2049"/>
      <c r="RLQ163" s="2049"/>
      <c r="RLR163" s="2049"/>
      <c r="RLS163" s="2049"/>
      <c r="RLT163" s="2049"/>
      <c r="RLU163" s="2049"/>
      <c r="RLV163" s="2049"/>
      <c r="RLW163" s="2049"/>
      <c r="RLX163" s="2049"/>
      <c r="RLY163" s="2049"/>
      <c r="RLZ163" s="2049"/>
      <c r="RMA163" s="2049"/>
      <c r="RMB163" s="2049"/>
      <c r="RMC163" s="2049"/>
      <c r="RMD163" s="2049"/>
      <c r="RME163" s="2049"/>
      <c r="RMF163" s="2049"/>
      <c r="RMG163" s="2049"/>
      <c r="RMH163" s="2049"/>
      <c r="RMI163" s="2049"/>
      <c r="RMJ163" s="2049"/>
      <c r="RMK163" s="2049"/>
      <c r="RML163" s="2049"/>
      <c r="RMM163" s="2049"/>
      <c r="RMN163" s="2049"/>
      <c r="RMO163" s="2049"/>
      <c r="RMP163" s="2049"/>
      <c r="RMQ163" s="2049"/>
      <c r="RMR163" s="2049"/>
      <c r="RMS163" s="2049"/>
      <c r="RMT163" s="2049"/>
      <c r="RMU163" s="2049"/>
      <c r="RMV163" s="2049"/>
      <c r="RMW163" s="2049"/>
      <c r="RMX163" s="2049"/>
      <c r="RMY163" s="2049"/>
      <c r="RMZ163" s="2049"/>
      <c r="RNA163" s="2049"/>
      <c r="RNB163" s="2049"/>
      <c r="RNC163" s="2049"/>
      <c r="RND163" s="2049"/>
      <c r="RNE163" s="2049"/>
      <c r="RNF163" s="2049"/>
      <c r="RNG163" s="2049"/>
      <c r="RNH163" s="2049"/>
      <c r="RNI163" s="2049"/>
      <c r="RNJ163" s="2049"/>
      <c r="RNK163" s="2049"/>
      <c r="RNL163" s="2049"/>
      <c r="RNM163" s="2049"/>
      <c r="RNN163" s="2049"/>
      <c r="RNO163" s="2049"/>
      <c r="RNP163" s="2049"/>
      <c r="RNQ163" s="2049"/>
      <c r="RNR163" s="2049"/>
      <c r="RNS163" s="2049"/>
      <c r="RNT163" s="2049"/>
      <c r="RNU163" s="2049"/>
      <c r="RNV163" s="2049"/>
      <c r="RNW163" s="2049"/>
      <c r="RNX163" s="2049"/>
      <c r="RNY163" s="2049"/>
      <c r="RNZ163" s="2049"/>
      <c r="ROA163" s="2049"/>
      <c r="ROB163" s="2049"/>
      <c r="ROC163" s="2049"/>
      <c r="ROD163" s="2049"/>
      <c r="ROE163" s="2049"/>
      <c r="ROF163" s="2049"/>
      <c r="ROG163" s="2049"/>
      <c r="ROH163" s="2049"/>
      <c r="ROI163" s="2049"/>
      <c r="ROJ163" s="2049"/>
      <c r="ROK163" s="2049"/>
      <c r="ROL163" s="2049"/>
      <c r="ROM163" s="2049"/>
      <c r="RON163" s="2049"/>
      <c r="ROO163" s="2049"/>
      <c r="ROP163" s="2049"/>
      <c r="ROQ163" s="2049"/>
      <c r="ROR163" s="2049"/>
      <c r="ROS163" s="2049"/>
      <c r="ROT163" s="2049"/>
      <c r="ROU163" s="2049"/>
      <c r="ROV163" s="2049"/>
      <c r="ROW163" s="2049"/>
      <c r="ROX163" s="2049"/>
      <c r="ROY163" s="2049"/>
      <c r="ROZ163" s="2049"/>
      <c r="RPA163" s="2049"/>
      <c r="RPB163" s="2049"/>
      <c r="RPC163" s="2049"/>
      <c r="RPD163" s="2049"/>
      <c r="RPE163" s="2049"/>
      <c r="RPF163" s="2049"/>
      <c r="RPG163" s="2049"/>
      <c r="RPH163" s="2049"/>
      <c r="RPI163" s="2049"/>
      <c r="RPJ163" s="2049"/>
      <c r="RPK163" s="2049"/>
      <c r="RPL163" s="2049"/>
      <c r="RPM163" s="2049"/>
      <c r="RPN163" s="2049"/>
      <c r="RPO163" s="2049"/>
      <c r="RPP163" s="2049"/>
      <c r="RPQ163" s="2049"/>
      <c r="RPR163" s="2049"/>
      <c r="RPS163" s="2049"/>
      <c r="RPT163" s="2049"/>
      <c r="RPU163" s="2049"/>
      <c r="RPV163" s="2049"/>
      <c r="RPW163" s="2049"/>
      <c r="RPX163" s="2049"/>
      <c r="RPY163" s="2049"/>
      <c r="RPZ163" s="2049"/>
      <c r="RQA163" s="2049"/>
      <c r="RQB163" s="2049"/>
      <c r="RQC163" s="2049"/>
      <c r="RQD163" s="2049"/>
      <c r="RQE163" s="2049"/>
      <c r="RQF163" s="2049"/>
      <c r="RQG163" s="2049"/>
      <c r="RQH163" s="2049"/>
      <c r="RQI163" s="2049"/>
      <c r="RQJ163" s="2049"/>
      <c r="RQK163" s="2049"/>
      <c r="RQL163" s="2049"/>
      <c r="RQM163" s="2049"/>
      <c r="RQN163" s="2049"/>
      <c r="RQO163" s="2049"/>
      <c r="RQP163" s="2049"/>
      <c r="RQQ163" s="2049"/>
      <c r="RQR163" s="2049"/>
      <c r="RQS163" s="2049"/>
      <c r="RQT163" s="2049"/>
      <c r="RQU163" s="2049"/>
      <c r="RQV163" s="2049"/>
      <c r="RQW163" s="2049"/>
      <c r="RQX163" s="2049"/>
      <c r="RQY163" s="2049"/>
      <c r="RQZ163" s="2049"/>
      <c r="RRA163" s="2049"/>
      <c r="RRB163" s="2049"/>
      <c r="RRC163" s="2049"/>
      <c r="RRD163" s="2049"/>
      <c r="RRE163" s="2049"/>
      <c r="RRF163" s="2049"/>
      <c r="RRG163" s="2049"/>
      <c r="RRH163" s="2049"/>
      <c r="RRI163" s="2049"/>
      <c r="RRJ163" s="2049"/>
      <c r="RRK163" s="2049"/>
      <c r="RRL163" s="2049"/>
      <c r="RRM163" s="2049"/>
      <c r="RRN163" s="2049"/>
      <c r="RRO163" s="2049"/>
      <c r="RRP163" s="2049"/>
      <c r="RRQ163" s="2049"/>
      <c r="RRR163" s="2049"/>
      <c r="RRS163" s="2049"/>
      <c r="RRT163" s="2049"/>
      <c r="RRU163" s="2049"/>
      <c r="RRV163" s="2049"/>
      <c r="RRW163" s="2049"/>
      <c r="RRX163" s="2049"/>
      <c r="RRY163" s="2049"/>
      <c r="RRZ163" s="2049"/>
      <c r="RSA163" s="2049"/>
      <c r="RSB163" s="2049"/>
      <c r="RSC163" s="2049"/>
      <c r="RSD163" s="2049"/>
      <c r="RSE163" s="2049"/>
      <c r="RSF163" s="2049"/>
      <c r="RSG163" s="2049"/>
      <c r="RSH163" s="2049"/>
      <c r="RSI163" s="2049"/>
      <c r="RSJ163" s="2049"/>
      <c r="RSK163" s="2049"/>
      <c r="RSL163" s="2049"/>
      <c r="RSM163" s="2049"/>
      <c r="RSN163" s="2049"/>
      <c r="RSO163" s="2049"/>
      <c r="RSP163" s="2049"/>
      <c r="RSQ163" s="2049"/>
      <c r="RSR163" s="2049"/>
      <c r="RSS163" s="2049"/>
      <c r="RST163" s="2049"/>
      <c r="RSU163" s="2049"/>
      <c r="RSV163" s="2049"/>
      <c r="RSW163" s="2049"/>
      <c r="RSX163" s="2049"/>
      <c r="RSY163" s="2049"/>
      <c r="RSZ163" s="2049"/>
      <c r="RTA163" s="2049"/>
      <c r="RTB163" s="2049"/>
      <c r="RTC163" s="2049"/>
      <c r="RTD163" s="2049"/>
      <c r="RTE163" s="2049"/>
      <c r="RTF163" s="2049"/>
      <c r="RTG163" s="2049"/>
      <c r="RTH163" s="2049"/>
      <c r="RTI163" s="2049"/>
      <c r="RTJ163" s="2049"/>
      <c r="RTK163" s="2049"/>
      <c r="RTL163" s="2049"/>
      <c r="RTM163" s="2049"/>
      <c r="RTN163" s="2049"/>
      <c r="RTO163" s="2049"/>
      <c r="RTP163" s="2049"/>
      <c r="RTQ163" s="2049"/>
      <c r="RTR163" s="2049"/>
      <c r="RTS163" s="2049"/>
      <c r="RTT163" s="2049"/>
      <c r="RTU163" s="2049"/>
      <c r="RTV163" s="2049"/>
      <c r="RTW163" s="2049"/>
      <c r="RTX163" s="2049"/>
      <c r="RTY163" s="2049"/>
      <c r="RTZ163" s="2049"/>
      <c r="RUA163" s="2049"/>
      <c r="RUB163" s="2049"/>
      <c r="RUC163" s="2049"/>
      <c r="RUD163" s="2049"/>
      <c r="RUE163" s="2049"/>
      <c r="RUF163" s="2049"/>
      <c r="RUG163" s="2049"/>
      <c r="RUH163" s="2049"/>
      <c r="RUI163" s="2049"/>
      <c r="RUJ163" s="2049"/>
      <c r="RUK163" s="2049"/>
      <c r="RUL163" s="2049"/>
      <c r="RUM163" s="2049"/>
      <c r="RUN163" s="2049"/>
      <c r="RUO163" s="2049"/>
      <c r="RUP163" s="2049"/>
      <c r="RUQ163" s="2049"/>
      <c r="RUR163" s="2049"/>
      <c r="RUS163" s="2049"/>
      <c r="RUT163" s="2049"/>
      <c r="RUU163" s="2049"/>
      <c r="RUV163" s="2049"/>
      <c r="RUW163" s="2049"/>
      <c r="RUX163" s="2049"/>
      <c r="RUY163" s="2049"/>
      <c r="RUZ163" s="2049"/>
      <c r="RVA163" s="2049"/>
      <c r="RVB163" s="2049"/>
      <c r="RVC163" s="2049"/>
      <c r="RVD163" s="2049"/>
      <c r="RVE163" s="2049"/>
      <c r="RVF163" s="2049"/>
      <c r="RVG163" s="2049"/>
      <c r="RVH163" s="2049"/>
      <c r="RVI163" s="2049"/>
      <c r="RVJ163" s="2049"/>
      <c r="RVK163" s="2049"/>
      <c r="RVL163" s="2049"/>
      <c r="RVM163" s="2049"/>
      <c r="RVN163" s="2049"/>
      <c r="RVO163" s="2049"/>
      <c r="RVP163" s="2049"/>
      <c r="RVQ163" s="2049"/>
      <c r="RVR163" s="2049"/>
      <c r="RVS163" s="2049"/>
      <c r="RVT163" s="2049"/>
      <c r="RVU163" s="2049"/>
      <c r="RVV163" s="2049"/>
      <c r="RVW163" s="2049"/>
      <c r="RVX163" s="2049"/>
      <c r="RVY163" s="2049"/>
      <c r="RVZ163" s="2049"/>
      <c r="RWA163" s="2049"/>
      <c r="RWB163" s="2049"/>
      <c r="RWC163" s="2049"/>
      <c r="RWD163" s="2049"/>
      <c r="RWE163" s="2049"/>
      <c r="RWF163" s="2049"/>
      <c r="RWG163" s="2049"/>
      <c r="RWH163" s="2049"/>
      <c r="RWI163" s="2049"/>
      <c r="RWJ163" s="2049"/>
      <c r="RWK163" s="2049"/>
      <c r="RWL163" s="2049"/>
      <c r="RWM163" s="2049"/>
      <c r="RWN163" s="2049"/>
      <c r="RWO163" s="2049"/>
      <c r="RWP163" s="2049"/>
      <c r="RWQ163" s="2049"/>
      <c r="RWR163" s="2049"/>
      <c r="RWS163" s="2049"/>
      <c r="RWT163" s="2049"/>
      <c r="RWU163" s="2049"/>
      <c r="RWV163" s="2049"/>
      <c r="RWW163" s="2049"/>
      <c r="RWX163" s="2049"/>
      <c r="RWY163" s="2049"/>
      <c r="RWZ163" s="2049"/>
      <c r="RXA163" s="2049"/>
      <c r="RXB163" s="2049"/>
      <c r="RXC163" s="2049"/>
      <c r="RXD163" s="2049"/>
      <c r="RXE163" s="2049"/>
      <c r="RXF163" s="2049"/>
      <c r="RXG163" s="2049"/>
      <c r="RXH163" s="2049"/>
      <c r="RXI163" s="2049"/>
      <c r="RXJ163" s="2049"/>
      <c r="RXK163" s="2049"/>
      <c r="RXL163" s="2049"/>
      <c r="RXM163" s="2049"/>
      <c r="RXN163" s="2049"/>
      <c r="RXO163" s="2049"/>
      <c r="RXP163" s="2049"/>
      <c r="RXQ163" s="2049"/>
      <c r="RXR163" s="2049"/>
      <c r="RXS163" s="2049"/>
      <c r="RXT163" s="2049"/>
      <c r="RXU163" s="2049"/>
      <c r="RXV163" s="2049"/>
      <c r="RXW163" s="2049"/>
      <c r="RXX163" s="2049"/>
      <c r="RXY163" s="2049"/>
      <c r="RXZ163" s="2049"/>
      <c r="RYA163" s="2049"/>
      <c r="RYB163" s="2049"/>
      <c r="RYC163" s="2049"/>
      <c r="RYD163" s="2049"/>
      <c r="RYE163" s="2049"/>
      <c r="RYF163" s="2049"/>
      <c r="RYG163" s="2049"/>
      <c r="RYH163" s="2049"/>
      <c r="RYI163" s="2049"/>
      <c r="RYJ163" s="2049"/>
      <c r="RYK163" s="2049"/>
      <c r="RYL163" s="2049"/>
      <c r="RYM163" s="2049"/>
      <c r="RYN163" s="2049"/>
      <c r="RYO163" s="2049"/>
      <c r="RYP163" s="2049"/>
      <c r="RYQ163" s="2049"/>
      <c r="RYR163" s="2049"/>
      <c r="RYS163" s="2049"/>
      <c r="RYT163" s="2049"/>
      <c r="RYU163" s="2049"/>
      <c r="RYV163" s="2049"/>
      <c r="RYW163" s="2049"/>
      <c r="RYX163" s="2049"/>
      <c r="RYY163" s="2049"/>
      <c r="RYZ163" s="2049"/>
      <c r="RZA163" s="2049"/>
      <c r="RZB163" s="2049"/>
      <c r="RZC163" s="2049"/>
      <c r="RZD163" s="2049"/>
      <c r="RZE163" s="2049"/>
      <c r="RZF163" s="2049"/>
      <c r="RZG163" s="2049"/>
      <c r="RZH163" s="2049"/>
      <c r="RZI163" s="2049"/>
      <c r="RZJ163" s="2049"/>
      <c r="RZK163" s="2049"/>
      <c r="RZL163" s="2049"/>
      <c r="RZM163" s="2049"/>
      <c r="RZN163" s="2049"/>
      <c r="RZO163" s="2049"/>
      <c r="RZP163" s="2049"/>
      <c r="RZQ163" s="2049"/>
      <c r="RZR163" s="2049"/>
      <c r="RZS163" s="2049"/>
      <c r="RZT163" s="2049"/>
      <c r="RZU163" s="2049"/>
      <c r="RZV163" s="2049"/>
      <c r="RZW163" s="2049"/>
      <c r="RZX163" s="2049"/>
      <c r="RZY163" s="2049"/>
      <c r="RZZ163" s="2049"/>
      <c r="SAA163" s="2049"/>
      <c r="SAB163" s="2049"/>
      <c r="SAC163" s="2049"/>
      <c r="SAD163" s="2049"/>
      <c r="SAE163" s="2049"/>
      <c r="SAF163" s="2049"/>
      <c r="SAG163" s="2049"/>
      <c r="SAH163" s="2049"/>
      <c r="SAI163" s="2049"/>
      <c r="SAJ163" s="2049"/>
      <c r="SAK163" s="2049"/>
      <c r="SAL163" s="2049"/>
      <c r="SAM163" s="2049"/>
      <c r="SAN163" s="2049"/>
      <c r="SAO163" s="2049"/>
      <c r="SAP163" s="2049"/>
      <c r="SAQ163" s="2049"/>
      <c r="SAR163" s="2049"/>
      <c r="SAS163" s="2049"/>
      <c r="SAT163" s="2049"/>
      <c r="SAU163" s="2049"/>
      <c r="SAV163" s="2049"/>
      <c r="SAW163" s="2049"/>
      <c r="SAX163" s="2049"/>
      <c r="SAY163" s="2049"/>
      <c r="SAZ163" s="2049"/>
      <c r="SBA163" s="2049"/>
      <c r="SBB163" s="2049"/>
      <c r="SBC163" s="2049"/>
      <c r="SBD163" s="2049"/>
      <c r="SBE163" s="2049"/>
      <c r="SBF163" s="2049"/>
      <c r="SBG163" s="2049"/>
      <c r="SBH163" s="2049"/>
      <c r="SBI163" s="2049"/>
      <c r="SBJ163" s="2049"/>
      <c r="SBK163" s="2049"/>
      <c r="SBL163" s="2049"/>
      <c r="SBM163" s="2049"/>
      <c r="SBN163" s="2049"/>
      <c r="SBO163" s="2049"/>
      <c r="SBP163" s="2049"/>
      <c r="SBQ163" s="2049"/>
      <c r="SBR163" s="2049"/>
      <c r="SBS163" s="2049"/>
      <c r="SBT163" s="2049"/>
      <c r="SBU163" s="2049"/>
      <c r="SBV163" s="2049"/>
      <c r="SBW163" s="2049"/>
      <c r="SBX163" s="2049"/>
      <c r="SBY163" s="2049"/>
      <c r="SBZ163" s="2049"/>
      <c r="SCA163" s="2049"/>
      <c r="SCB163" s="2049"/>
      <c r="SCC163" s="2049"/>
      <c r="SCD163" s="2049"/>
      <c r="SCE163" s="2049"/>
      <c r="SCF163" s="2049"/>
      <c r="SCG163" s="2049"/>
      <c r="SCH163" s="2049"/>
      <c r="SCI163" s="2049"/>
      <c r="SCJ163" s="2049"/>
      <c r="SCK163" s="2049"/>
      <c r="SCL163" s="2049"/>
      <c r="SCM163" s="2049"/>
      <c r="SCN163" s="2049"/>
      <c r="SCO163" s="2049"/>
      <c r="SCP163" s="2049"/>
      <c r="SCQ163" s="2049"/>
      <c r="SCR163" s="2049"/>
      <c r="SCS163" s="2049"/>
      <c r="SCT163" s="2049"/>
      <c r="SCU163" s="2049"/>
      <c r="SCV163" s="2049"/>
      <c r="SCW163" s="2049"/>
      <c r="SCX163" s="2049"/>
      <c r="SCY163" s="2049"/>
      <c r="SCZ163" s="2049"/>
      <c r="SDA163" s="2049"/>
      <c r="SDB163" s="2049"/>
      <c r="SDC163" s="2049"/>
      <c r="SDD163" s="2049"/>
      <c r="SDE163" s="2049"/>
      <c r="SDF163" s="2049"/>
      <c r="SDG163" s="2049"/>
      <c r="SDH163" s="2049"/>
      <c r="SDI163" s="2049"/>
      <c r="SDJ163" s="2049"/>
      <c r="SDK163" s="2049"/>
      <c r="SDL163" s="2049"/>
      <c r="SDM163" s="2049"/>
      <c r="SDN163" s="2049"/>
      <c r="SDO163" s="2049"/>
      <c r="SDP163" s="2049"/>
      <c r="SDQ163" s="2049"/>
      <c r="SDR163" s="2049"/>
      <c r="SDS163" s="2049"/>
      <c r="SDT163" s="2049"/>
      <c r="SDU163" s="2049"/>
      <c r="SDV163" s="2049"/>
      <c r="SDW163" s="2049"/>
      <c r="SDX163" s="2049"/>
      <c r="SDY163" s="2049"/>
      <c r="SDZ163" s="2049"/>
      <c r="SEA163" s="2049"/>
      <c r="SEB163" s="2049"/>
      <c r="SEC163" s="2049"/>
      <c r="SED163" s="2049"/>
      <c r="SEE163" s="2049"/>
      <c r="SEF163" s="2049"/>
      <c r="SEG163" s="2049"/>
      <c r="SEH163" s="2049"/>
      <c r="SEI163" s="2049"/>
      <c r="SEJ163" s="2049"/>
      <c r="SEK163" s="2049"/>
      <c r="SEL163" s="2049"/>
      <c r="SEM163" s="2049"/>
      <c r="SEN163" s="2049"/>
      <c r="SEO163" s="2049"/>
      <c r="SEP163" s="2049"/>
      <c r="SEQ163" s="2049"/>
      <c r="SER163" s="2049"/>
      <c r="SES163" s="2049"/>
      <c r="SET163" s="2049"/>
      <c r="SEU163" s="2049"/>
      <c r="SEV163" s="2049"/>
      <c r="SEW163" s="2049"/>
      <c r="SEX163" s="2049"/>
      <c r="SEY163" s="2049"/>
      <c r="SEZ163" s="2049"/>
      <c r="SFA163" s="2049"/>
      <c r="SFB163" s="2049"/>
      <c r="SFC163" s="2049"/>
      <c r="SFD163" s="2049"/>
      <c r="SFE163" s="2049"/>
      <c r="SFF163" s="2049"/>
      <c r="SFG163" s="2049"/>
      <c r="SFH163" s="2049"/>
      <c r="SFI163" s="2049"/>
      <c r="SFJ163" s="2049"/>
      <c r="SFK163" s="2049"/>
      <c r="SFL163" s="2049"/>
      <c r="SFM163" s="2049"/>
      <c r="SFN163" s="2049"/>
      <c r="SFO163" s="2049"/>
      <c r="SFP163" s="2049"/>
      <c r="SFQ163" s="2049"/>
      <c r="SFR163" s="2049"/>
      <c r="SFS163" s="2049"/>
      <c r="SFT163" s="2049"/>
      <c r="SFU163" s="2049"/>
      <c r="SFV163" s="2049"/>
      <c r="SFW163" s="2049"/>
      <c r="SFX163" s="2049"/>
      <c r="SFY163" s="2049"/>
      <c r="SFZ163" s="2049"/>
      <c r="SGA163" s="2049"/>
      <c r="SGB163" s="2049"/>
      <c r="SGC163" s="2049"/>
      <c r="SGD163" s="2049"/>
      <c r="SGE163" s="2049"/>
      <c r="SGF163" s="2049"/>
      <c r="SGG163" s="2049"/>
      <c r="SGH163" s="2049"/>
      <c r="SGI163" s="2049"/>
      <c r="SGJ163" s="2049"/>
      <c r="SGK163" s="2049"/>
      <c r="SGL163" s="2049"/>
      <c r="SGM163" s="2049"/>
      <c r="SGN163" s="2049"/>
      <c r="SGO163" s="2049"/>
      <c r="SGP163" s="2049"/>
      <c r="SGQ163" s="2049"/>
      <c r="SGR163" s="2049"/>
      <c r="SGS163" s="2049"/>
      <c r="SGT163" s="2049"/>
      <c r="SGU163" s="2049"/>
      <c r="SGV163" s="2049"/>
      <c r="SGW163" s="2049"/>
      <c r="SGX163" s="2049"/>
      <c r="SGY163" s="2049"/>
      <c r="SGZ163" s="2049"/>
      <c r="SHA163" s="2049"/>
      <c r="SHB163" s="2049"/>
      <c r="SHC163" s="2049"/>
      <c r="SHD163" s="2049"/>
      <c r="SHE163" s="2049"/>
      <c r="SHF163" s="2049"/>
      <c r="SHG163" s="2049"/>
      <c r="SHH163" s="2049"/>
      <c r="SHI163" s="2049"/>
      <c r="SHJ163" s="2049"/>
      <c r="SHK163" s="2049"/>
      <c r="SHL163" s="2049"/>
      <c r="SHM163" s="2049"/>
      <c r="SHN163" s="2049"/>
      <c r="SHO163" s="2049"/>
      <c r="SHP163" s="2049"/>
      <c r="SHQ163" s="2049"/>
      <c r="SHR163" s="2049"/>
      <c r="SHS163" s="2049"/>
      <c r="SHT163" s="2049"/>
      <c r="SHU163" s="2049"/>
      <c r="SHV163" s="2049"/>
      <c r="SHW163" s="2049"/>
      <c r="SHX163" s="2049"/>
      <c r="SHY163" s="2049"/>
      <c r="SHZ163" s="2049"/>
      <c r="SIA163" s="2049"/>
      <c r="SIB163" s="2049"/>
      <c r="SIC163" s="2049"/>
      <c r="SID163" s="2049"/>
      <c r="SIE163" s="2049"/>
      <c r="SIF163" s="2049"/>
      <c r="SIG163" s="2049"/>
      <c r="SIH163" s="2049"/>
      <c r="SII163" s="2049"/>
      <c r="SIJ163" s="2049"/>
      <c r="SIK163" s="2049"/>
      <c r="SIL163" s="2049"/>
      <c r="SIM163" s="2049"/>
      <c r="SIN163" s="2049"/>
      <c r="SIO163" s="2049"/>
      <c r="SIP163" s="2049"/>
      <c r="SIQ163" s="2049"/>
      <c r="SIR163" s="2049"/>
      <c r="SIS163" s="2049"/>
      <c r="SIT163" s="2049"/>
      <c r="SIU163" s="2049"/>
      <c r="SIV163" s="2049"/>
      <c r="SIW163" s="2049"/>
      <c r="SIX163" s="2049"/>
      <c r="SIY163" s="2049"/>
      <c r="SIZ163" s="2049"/>
      <c r="SJA163" s="2049"/>
      <c r="SJB163" s="2049"/>
      <c r="SJC163" s="2049"/>
      <c r="SJD163" s="2049"/>
      <c r="SJE163" s="2049"/>
      <c r="SJF163" s="2049"/>
      <c r="SJG163" s="2049"/>
      <c r="SJH163" s="2049"/>
      <c r="SJI163" s="2049"/>
      <c r="SJJ163" s="2049"/>
      <c r="SJK163" s="2049"/>
      <c r="SJL163" s="2049"/>
      <c r="SJM163" s="2049"/>
      <c r="SJN163" s="2049"/>
      <c r="SJO163" s="2049"/>
      <c r="SJP163" s="2049"/>
      <c r="SJQ163" s="2049"/>
      <c r="SJR163" s="2049"/>
      <c r="SJS163" s="2049"/>
      <c r="SJT163" s="2049"/>
      <c r="SJU163" s="2049"/>
      <c r="SJV163" s="2049"/>
      <c r="SJW163" s="2049"/>
      <c r="SJX163" s="2049"/>
      <c r="SJY163" s="2049"/>
      <c r="SJZ163" s="2049"/>
      <c r="SKA163" s="2049"/>
      <c r="SKB163" s="2049"/>
      <c r="SKC163" s="2049"/>
      <c r="SKD163" s="2049"/>
      <c r="SKE163" s="2049"/>
      <c r="SKF163" s="2049"/>
      <c r="SKG163" s="2049"/>
      <c r="SKH163" s="2049"/>
      <c r="SKI163" s="2049"/>
      <c r="SKJ163" s="2049"/>
      <c r="SKK163" s="2049"/>
      <c r="SKL163" s="2049"/>
      <c r="SKM163" s="2049"/>
      <c r="SKN163" s="2049"/>
      <c r="SKO163" s="2049"/>
      <c r="SKP163" s="2049"/>
      <c r="SKQ163" s="2049"/>
      <c r="SKR163" s="2049"/>
      <c r="SKS163" s="2049"/>
      <c r="SKT163" s="2049"/>
      <c r="SKU163" s="2049"/>
      <c r="SKV163" s="2049"/>
      <c r="SKW163" s="2049"/>
      <c r="SKX163" s="2049"/>
      <c r="SKY163" s="2049"/>
      <c r="SKZ163" s="2049"/>
      <c r="SLA163" s="2049"/>
      <c r="SLB163" s="2049"/>
      <c r="SLC163" s="2049"/>
      <c r="SLD163" s="2049"/>
      <c r="SLE163" s="2049"/>
      <c r="SLF163" s="2049"/>
      <c r="SLG163" s="2049"/>
      <c r="SLH163" s="2049"/>
      <c r="SLI163" s="2049"/>
      <c r="SLJ163" s="2049"/>
      <c r="SLK163" s="2049"/>
      <c r="SLL163" s="2049"/>
      <c r="SLM163" s="2049"/>
      <c r="SLN163" s="2049"/>
      <c r="SLO163" s="2049"/>
      <c r="SLP163" s="2049"/>
      <c r="SLQ163" s="2049"/>
      <c r="SLR163" s="2049"/>
      <c r="SLS163" s="2049"/>
      <c r="SLT163" s="2049"/>
      <c r="SLU163" s="2049"/>
      <c r="SLV163" s="2049"/>
      <c r="SLW163" s="2049"/>
      <c r="SLX163" s="2049"/>
      <c r="SLY163" s="2049"/>
      <c r="SLZ163" s="2049"/>
      <c r="SMA163" s="2049"/>
      <c r="SMB163" s="2049"/>
      <c r="SMC163" s="2049"/>
      <c r="SMD163" s="2049"/>
      <c r="SME163" s="2049"/>
      <c r="SMF163" s="2049"/>
      <c r="SMG163" s="2049"/>
      <c r="SMH163" s="2049"/>
      <c r="SMI163" s="2049"/>
      <c r="SMJ163" s="2049"/>
      <c r="SMK163" s="2049"/>
      <c r="SML163" s="2049"/>
      <c r="SMM163" s="2049"/>
      <c r="SMN163" s="2049"/>
      <c r="SMO163" s="2049"/>
      <c r="SMP163" s="2049"/>
      <c r="SMQ163" s="2049"/>
      <c r="SMR163" s="2049"/>
      <c r="SMS163" s="2049"/>
      <c r="SMT163" s="2049"/>
      <c r="SMU163" s="2049"/>
      <c r="SMV163" s="2049"/>
      <c r="SMW163" s="2049"/>
      <c r="SMX163" s="2049"/>
      <c r="SMY163" s="2049"/>
      <c r="SMZ163" s="2049"/>
      <c r="SNA163" s="2049"/>
      <c r="SNB163" s="2049"/>
      <c r="SNC163" s="2049"/>
      <c r="SND163" s="2049"/>
      <c r="SNE163" s="2049"/>
      <c r="SNF163" s="2049"/>
      <c r="SNG163" s="2049"/>
      <c r="SNH163" s="2049"/>
      <c r="SNI163" s="2049"/>
      <c r="SNJ163" s="2049"/>
      <c r="SNK163" s="2049"/>
      <c r="SNL163" s="2049"/>
      <c r="SNM163" s="2049"/>
      <c r="SNN163" s="2049"/>
      <c r="SNO163" s="2049"/>
      <c r="SNP163" s="2049"/>
      <c r="SNQ163" s="2049"/>
      <c r="SNR163" s="2049"/>
      <c r="SNS163" s="2049"/>
      <c r="SNT163" s="2049"/>
      <c r="SNU163" s="2049"/>
      <c r="SNV163" s="2049"/>
      <c r="SNW163" s="2049"/>
      <c r="SNX163" s="2049"/>
      <c r="SNY163" s="2049"/>
      <c r="SNZ163" s="2049"/>
      <c r="SOA163" s="2049"/>
      <c r="SOB163" s="2049"/>
      <c r="SOC163" s="2049"/>
      <c r="SOD163" s="2049"/>
      <c r="SOE163" s="2049"/>
      <c r="SOF163" s="2049"/>
      <c r="SOG163" s="2049"/>
      <c r="SOH163" s="2049"/>
      <c r="SOI163" s="2049"/>
      <c r="SOJ163" s="2049"/>
      <c r="SOK163" s="2049"/>
      <c r="SOL163" s="2049"/>
      <c r="SOM163" s="2049"/>
      <c r="SON163" s="2049"/>
      <c r="SOO163" s="2049"/>
      <c r="SOP163" s="2049"/>
      <c r="SOQ163" s="2049"/>
      <c r="SOR163" s="2049"/>
      <c r="SOS163" s="2049"/>
      <c r="SOT163" s="2049"/>
      <c r="SOU163" s="2049"/>
      <c r="SOV163" s="2049"/>
      <c r="SOW163" s="2049"/>
      <c r="SOX163" s="2049"/>
      <c r="SOY163" s="2049"/>
      <c r="SOZ163" s="2049"/>
      <c r="SPA163" s="2049"/>
      <c r="SPB163" s="2049"/>
      <c r="SPC163" s="2049"/>
      <c r="SPD163" s="2049"/>
      <c r="SPE163" s="2049"/>
      <c r="SPF163" s="2049"/>
      <c r="SPG163" s="2049"/>
      <c r="SPH163" s="2049"/>
      <c r="SPI163" s="2049"/>
      <c r="SPJ163" s="2049"/>
      <c r="SPK163" s="2049"/>
      <c r="SPL163" s="2049"/>
      <c r="SPM163" s="2049"/>
      <c r="SPN163" s="2049"/>
      <c r="SPO163" s="2049"/>
      <c r="SPP163" s="2049"/>
      <c r="SPQ163" s="2049"/>
      <c r="SPR163" s="2049"/>
      <c r="SPS163" s="2049"/>
      <c r="SPT163" s="2049"/>
      <c r="SPU163" s="2049"/>
      <c r="SPV163" s="2049"/>
      <c r="SPW163" s="2049"/>
      <c r="SPX163" s="2049"/>
      <c r="SPY163" s="2049"/>
      <c r="SPZ163" s="2049"/>
      <c r="SQA163" s="2049"/>
      <c r="SQB163" s="2049"/>
      <c r="SQC163" s="2049"/>
      <c r="SQD163" s="2049"/>
      <c r="SQE163" s="2049"/>
      <c r="SQF163" s="2049"/>
      <c r="SQG163" s="2049"/>
      <c r="SQH163" s="2049"/>
      <c r="SQI163" s="2049"/>
      <c r="SQJ163" s="2049"/>
      <c r="SQK163" s="2049"/>
      <c r="SQL163" s="2049"/>
      <c r="SQM163" s="2049"/>
      <c r="SQN163" s="2049"/>
      <c r="SQO163" s="2049"/>
      <c r="SQP163" s="2049"/>
      <c r="SQQ163" s="2049"/>
      <c r="SQR163" s="2049"/>
      <c r="SQS163" s="2049"/>
      <c r="SQT163" s="2049"/>
      <c r="SQU163" s="2049"/>
      <c r="SQV163" s="2049"/>
      <c r="SQW163" s="2049"/>
      <c r="SQX163" s="2049"/>
      <c r="SQY163" s="2049"/>
      <c r="SQZ163" s="2049"/>
      <c r="SRA163" s="2049"/>
      <c r="SRB163" s="2049"/>
      <c r="SRC163" s="2049"/>
      <c r="SRD163" s="2049"/>
      <c r="SRE163" s="2049"/>
      <c r="SRF163" s="2049"/>
      <c r="SRG163" s="2049"/>
      <c r="SRH163" s="2049"/>
      <c r="SRI163" s="2049"/>
      <c r="SRJ163" s="2049"/>
      <c r="SRK163" s="2049"/>
      <c r="SRL163" s="2049"/>
      <c r="SRM163" s="2049"/>
      <c r="SRN163" s="2049"/>
      <c r="SRO163" s="2049"/>
      <c r="SRP163" s="2049"/>
      <c r="SRQ163" s="2049"/>
      <c r="SRR163" s="2049"/>
      <c r="SRS163" s="2049"/>
      <c r="SRT163" s="2049"/>
      <c r="SRU163" s="2049"/>
      <c r="SRV163" s="2049"/>
      <c r="SRW163" s="2049"/>
      <c r="SRX163" s="2049"/>
      <c r="SRY163" s="2049"/>
      <c r="SRZ163" s="2049"/>
      <c r="SSA163" s="2049"/>
      <c r="SSB163" s="2049"/>
      <c r="SSC163" s="2049"/>
      <c r="SSD163" s="2049"/>
      <c r="SSE163" s="2049"/>
      <c r="SSF163" s="2049"/>
      <c r="SSG163" s="2049"/>
      <c r="SSH163" s="2049"/>
      <c r="SSI163" s="2049"/>
      <c r="SSJ163" s="2049"/>
      <c r="SSK163" s="2049"/>
      <c r="SSL163" s="2049"/>
      <c r="SSM163" s="2049"/>
      <c r="SSN163" s="2049"/>
      <c r="SSO163" s="2049"/>
      <c r="SSP163" s="2049"/>
      <c r="SSQ163" s="2049"/>
      <c r="SSR163" s="2049"/>
      <c r="SSS163" s="2049"/>
      <c r="SST163" s="2049"/>
      <c r="SSU163" s="2049"/>
      <c r="SSV163" s="2049"/>
      <c r="SSW163" s="2049"/>
      <c r="SSX163" s="2049"/>
      <c r="SSY163" s="2049"/>
      <c r="SSZ163" s="2049"/>
      <c r="STA163" s="2049"/>
      <c r="STB163" s="2049"/>
      <c r="STC163" s="2049"/>
      <c r="STD163" s="2049"/>
      <c r="STE163" s="2049"/>
      <c r="STF163" s="2049"/>
      <c r="STG163" s="2049"/>
      <c r="STH163" s="2049"/>
      <c r="STI163" s="2049"/>
      <c r="STJ163" s="2049"/>
      <c r="STK163" s="2049"/>
      <c r="STL163" s="2049"/>
      <c r="STM163" s="2049"/>
      <c r="STN163" s="2049"/>
      <c r="STO163" s="2049"/>
      <c r="STP163" s="2049"/>
      <c r="STQ163" s="2049"/>
      <c r="STR163" s="2049"/>
      <c r="STS163" s="2049"/>
      <c r="STT163" s="2049"/>
      <c r="STU163" s="2049"/>
      <c r="STV163" s="2049"/>
      <c r="STW163" s="2049"/>
      <c r="STX163" s="2049"/>
      <c r="STY163" s="2049"/>
      <c r="STZ163" s="2049"/>
      <c r="SUA163" s="2049"/>
      <c r="SUB163" s="2049"/>
      <c r="SUC163" s="2049"/>
      <c r="SUD163" s="2049"/>
      <c r="SUE163" s="2049"/>
      <c r="SUF163" s="2049"/>
      <c r="SUG163" s="2049"/>
      <c r="SUH163" s="2049"/>
      <c r="SUI163" s="2049"/>
      <c r="SUJ163" s="2049"/>
      <c r="SUK163" s="2049"/>
      <c r="SUL163" s="2049"/>
      <c r="SUM163" s="2049"/>
      <c r="SUN163" s="2049"/>
      <c r="SUO163" s="2049"/>
      <c r="SUP163" s="2049"/>
      <c r="SUQ163" s="2049"/>
      <c r="SUR163" s="2049"/>
      <c r="SUS163" s="2049"/>
      <c r="SUT163" s="2049"/>
      <c r="SUU163" s="2049"/>
      <c r="SUV163" s="2049"/>
      <c r="SUW163" s="2049"/>
      <c r="SUX163" s="2049"/>
      <c r="SUY163" s="2049"/>
      <c r="SUZ163" s="2049"/>
      <c r="SVA163" s="2049"/>
      <c r="SVB163" s="2049"/>
      <c r="SVC163" s="2049"/>
      <c r="SVD163" s="2049"/>
      <c r="SVE163" s="2049"/>
      <c r="SVF163" s="2049"/>
      <c r="SVG163" s="2049"/>
      <c r="SVH163" s="2049"/>
      <c r="SVI163" s="2049"/>
      <c r="SVJ163" s="2049"/>
      <c r="SVK163" s="2049"/>
      <c r="SVL163" s="2049"/>
      <c r="SVM163" s="2049"/>
      <c r="SVN163" s="2049"/>
      <c r="SVO163" s="2049"/>
      <c r="SVP163" s="2049"/>
      <c r="SVQ163" s="2049"/>
      <c r="SVR163" s="2049"/>
      <c r="SVS163" s="2049"/>
      <c r="SVT163" s="2049"/>
      <c r="SVU163" s="2049"/>
      <c r="SVV163" s="2049"/>
      <c r="SVW163" s="2049"/>
      <c r="SVX163" s="2049"/>
      <c r="SVY163" s="2049"/>
      <c r="SVZ163" s="2049"/>
      <c r="SWA163" s="2049"/>
      <c r="SWB163" s="2049"/>
      <c r="SWC163" s="2049"/>
      <c r="SWD163" s="2049"/>
      <c r="SWE163" s="2049"/>
      <c r="SWF163" s="2049"/>
      <c r="SWG163" s="2049"/>
      <c r="SWH163" s="2049"/>
      <c r="SWI163" s="2049"/>
      <c r="SWJ163" s="2049"/>
      <c r="SWK163" s="2049"/>
      <c r="SWL163" s="2049"/>
      <c r="SWM163" s="2049"/>
      <c r="SWN163" s="2049"/>
      <c r="SWO163" s="2049"/>
      <c r="SWP163" s="2049"/>
      <c r="SWQ163" s="2049"/>
      <c r="SWR163" s="2049"/>
      <c r="SWS163" s="2049"/>
      <c r="SWT163" s="2049"/>
      <c r="SWU163" s="2049"/>
      <c r="SWV163" s="2049"/>
      <c r="SWW163" s="2049"/>
      <c r="SWX163" s="2049"/>
      <c r="SWY163" s="2049"/>
      <c r="SWZ163" s="2049"/>
      <c r="SXA163" s="2049"/>
      <c r="SXB163" s="2049"/>
      <c r="SXC163" s="2049"/>
      <c r="SXD163" s="2049"/>
      <c r="SXE163" s="2049"/>
      <c r="SXF163" s="2049"/>
      <c r="SXG163" s="2049"/>
      <c r="SXH163" s="2049"/>
      <c r="SXI163" s="2049"/>
      <c r="SXJ163" s="2049"/>
      <c r="SXK163" s="2049"/>
      <c r="SXL163" s="2049"/>
      <c r="SXM163" s="2049"/>
      <c r="SXN163" s="2049"/>
      <c r="SXO163" s="2049"/>
      <c r="SXP163" s="2049"/>
      <c r="SXQ163" s="2049"/>
      <c r="SXR163" s="2049"/>
      <c r="SXS163" s="2049"/>
      <c r="SXT163" s="2049"/>
      <c r="SXU163" s="2049"/>
      <c r="SXV163" s="2049"/>
      <c r="SXW163" s="2049"/>
      <c r="SXX163" s="2049"/>
      <c r="SXY163" s="2049"/>
      <c r="SXZ163" s="2049"/>
      <c r="SYA163" s="2049"/>
      <c r="SYB163" s="2049"/>
      <c r="SYC163" s="2049"/>
      <c r="SYD163" s="2049"/>
      <c r="SYE163" s="2049"/>
      <c r="SYF163" s="2049"/>
      <c r="SYG163" s="2049"/>
      <c r="SYH163" s="2049"/>
      <c r="SYI163" s="2049"/>
      <c r="SYJ163" s="2049"/>
      <c r="SYK163" s="2049"/>
      <c r="SYL163" s="2049"/>
      <c r="SYM163" s="2049"/>
      <c r="SYN163" s="2049"/>
      <c r="SYO163" s="2049"/>
      <c r="SYP163" s="2049"/>
      <c r="SYQ163" s="2049"/>
      <c r="SYR163" s="2049"/>
      <c r="SYS163" s="2049"/>
      <c r="SYT163" s="2049"/>
      <c r="SYU163" s="2049"/>
      <c r="SYV163" s="2049"/>
      <c r="SYW163" s="2049"/>
      <c r="SYX163" s="2049"/>
      <c r="SYY163" s="2049"/>
      <c r="SYZ163" s="2049"/>
      <c r="SZA163" s="2049"/>
      <c r="SZB163" s="2049"/>
      <c r="SZC163" s="2049"/>
      <c r="SZD163" s="2049"/>
      <c r="SZE163" s="2049"/>
      <c r="SZF163" s="2049"/>
      <c r="SZG163" s="2049"/>
      <c r="SZH163" s="2049"/>
      <c r="SZI163" s="2049"/>
      <c r="SZJ163" s="2049"/>
      <c r="SZK163" s="2049"/>
      <c r="SZL163" s="2049"/>
      <c r="SZM163" s="2049"/>
      <c r="SZN163" s="2049"/>
      <c r="SZO163" s="2049"/>
      <c r="SZP163" s="2049"/>
      <c r="SZQ163" s="2049"/>
      <c r="SZR163" s="2049"/>
      <c r="SZS163" s="2049"/>
      <c r="SZT163" s="2049"/>
      <c r="SZU163" s="2049"/>
      <c r="SZV163" s="2049"/>
      <c r="SZW163" s="2049"/>
      <c r="SZX163" s="2049"/>
      <c r="SZY163" s="2049"/>
      <c r="SZZ163" s="2049"/>
      <c r="TAA163" s="2049"/>
      <c r="TAB163" s="2049"/>
      <c r="TAC163" s="2049"/>
      <c r="TAD163" s="2049"/>
      <c r="TAE163" s="2049"/>
      <c r="TAF163" s="2049"/>
      <c r="TAG163" s="2049"/>
      <c r="TAH163" s="2049"/>
      <c r="TAI163" s="2049"/>
      <c r="TAJ163" s="2049"/>
      <c r="TAK163" s="2049"/>
      <c r="TAL163" s="2049"/>
      <c r="TAM163" s="2049"/>
      <c r="TAN163" s="2049"/>
      <c r="TAO163" s="2049"/>
      <c r="TAP163" s="2049"/>
      <c r="TAQ163" s="2049"/>
      <c r="TAR163" s="2049"/>
      <c r="TAS163" s="2049"/>
      <c r="TAT163" s="2049"/>
      <c r="TAU163" s="2049"/>
      <c r="TAV163" s="2049"/>
      <c r="TAW163" s="2049"/>
      <c r="TAX163" s="2049"/>
      <c r="TAY163" s="2049"/>
      <c r="TAZ163" s="2049"/>
      <c r="TBA163" s="2049"/>
      <c r="TBB163" s="2049"/>
      <c r="TBC163" s="2049"/>
      <c r="TBD163" s="2049"/>
      <c r="TBE163" s="2049"/>
      <c r="TBF163" s="2049"/>
      <c r="TBG163" s="2049"/>
      <c r="TBH163" s="2049"/>
      <c r="TBI163" s="2049"/>
      <c r="TBJ163" s="2049"/>
      <c r="TBK163" s="2049"/>
      <c r="TBL163" s="2049"/>
      <c r="TBM163" s="2049"/>
      <c r="TBN163" s="2049"/>
      <c r="TBO163" s="2049"/>
      <c r="TBP163" s="2049"/>
      <c r="TBQ163" s="2049"/>
      <c r="TBR163" s="2049"/>
      <c r="TBS163" s="2049"/>
      <c r="TBT163" s="2049"/>
      <c r="TBU163" s="2049"/>
      <c r="TBV163" s="2049"/>
      <c r="TBW163" s="2049"/>
      <c r="TBX163" s="2049"/>
      <c r="TBY163" s="2049"/>
      <c r="TBZ163" s="2049"/>
      <c r="TCA163" s="2049"/>
      <c r="TCB163" s="2049"/>
      <c r="TCC163" s="2049"/>
      <c r="TCD163" s="2049"/>
      <c r="TCE163" s="2049"/>
      <c r="TCF163" s="2049"/>
      <c r="TCG163" s="2049"/>
      <c r="TCH163" s="2049"/>
      <c r="TCI163" s="2049"/>
      <c r="TCJ163" s="2049"/>
      <c r="TCK163" s="2049"/>
      <c r="TCL163" s="2049"/>
      <c r="TCM163" s="2049"/>
      <c r="TCN163" s="2049"/>
      <c r="TCO163" s="2049"/>
      <c r="TCP163" s="2049"/>
      <c r="TCQ163" s="2049"/>
      <c r="TCR163" s="2049"/>
      <c r="TCS163" s="2049"/>
      <c r="TCT163" s="2049"/>
      <c r="TCU163" s="2049"/>
      <c r="TCV163" s="2049"/>
      <c r="TCW163" s="2049"/>
      <c r="TCX163" s="2049"/>
      <c r="TCY163" s="2049"/>
      <c r="TCZ163" s="2049"/>
      <c r="TDA163" s="2049"/>
      <c r="TDB163" s="2049"/>
      <c r="TDC163" s="2049"/>
      <c r="TDD163" s="2049"/>
      <c r="TDE163" s="2049"/>
      <c r="TDF163" s="2049"/>
      <c r="TDG163" s="2049"/>
      <c r="TDH163" s="2049"/>
      <c r="TDI163" s="2049"/>
      <c r="TDJ163" s="2049"/>
      <c r="TDK163" s="2049"/>
      <c r="TDL163" s="2049"/>
      <c r="TDM163" s="2049"/>
      <c r="TDN163" s="2049"/>
      <c r="TDO163" s="2049"/>
      <c r="TDP163" s="2049"/>
      <c r="TDQ163" s="2049"/>
      <c r="TDR163" s="2049"/>
      <c r="TDS163" s="2049"/>
      <c r="TDT163" s="2049"/>
      <c r="TDU163" s="2049"/>
      <c r="TDV163" s="2049"/>
      <c r="TDW163" s="2049"/>
      <c r="TDX163" s="2049"/>
      <c r="TDY163" s="2049"/>
      <c r="TDZ163" s="2049"/>
      <c r="TEA163" s="2049"/>
      <c r="TEB163" s="2049"/>
      <c r="TEC163" s="2049"/>
      <c r="TED163" s="2049"/>
      <c r="TEE163" s="2049"/>
      <c r="TEF163" s="2049"/>
      <c r="TEG163" s="2049"/>
      <c r="TEH163" s="2049"/>
      <c r="TEI163" s="2049"/>
      <c r="TEJ163" s="2049"/>
      <c r="TEK163" s="2049"/>
      <c r="TEL163" s="2049"/>
      <c r="TEM163" s="2049"/>
      <c r="TEN163" s="2049"/>
      <c r="TEO163" s="2049"/>
      <c r="TEP163" s="2049"/>
      <c r="TEQ163" s="2049"/>
      <c r="TER163" s="2049"/>
      <c r="TES163" s="2049"/>
      <c r="TET163" s="2049"/>
      <c r="TEU163" s="2049"/>
      <c r="TEV163" s="2049"/>
      <c r="TEW163" s="2049"/>
      <c r="TEX163" s="2049"/>
      <c r="TEY163" s="2049"/>
      <c r="TEZ163" s="2049"/>
      <c r="TFA163" s="2049"/>
      <c r="TFB163" s="2049"/>
      <c r="TFC163" s="2049"/>
      <c r="TFD163" s="2049"/>
      <c r="TFE163" s="2049"/>
      <c r="TFF163" s="2049"/>
      <c r="TFG163" s="2049"/>
      <c r="TFH163" s="2049"/>
      <c r="TFI163" s="2049"/>
      <c r="TFJ163" s="2049"/>
      <c r="TFK163" s="2049"/>
      <c r="TFL163" s="2049"/>
      <c r="TFM163" s="2049"/>
      <c r="TFN163" s="2049"/>
      <c r="TFO163" s="2049"/>
      <c r="TFP163" s="2049"/>
      <c r="TFQ163" s="2049"/>
      <c r="TFR163" s="2049"/>
      <c r="TFS163" s="2049"/>
      <c r="TFT163" s="2049"/>
      <c r="TFU163" s="2049"/>
      <c r="TFV163" s="2049"/>
      <c r="TFW163" s="2049"/>
      <c r="TFX163" s="2049"/>
      <c r="TFY163" s="2049"/>
      <c r="TFZ163" s="2049"/>
      <c r="TGA163" s="2049"/>
      <c r="TGB163" s="2049"/>
      <c r="TGC163" s="2049"/>
      <c r="TGD163" s="2049"/>
      <c r="TGE163" s="2049"/>
      <c r="TGF163" s="2049"/>
      <c r="TGG163" s="2049"/>
      <c r="TGH163" s="2049"/>
      <c r="TGI163" s="2049"/>
      <c r="TGJ163" s="2049"/>
      <c r="TGK163" s="2049"/>
      <c r="TGL163" s="2049"/>
      <c r="TGM163" s="2049"/>
      <c r="TGN163" s="2049"/>
      <c r="TGO163" s="2049"/>
      <c r="TGP163" s="2049"/>
      <c r="TGQ163" s="2049"/>
      <c r="TGR163" s="2049"/>
      <c r="TGS163" s="2049"/>
      <c r="TGT163" s="2049"/>
      <c r="TGU163" s="2049"/>
      <c r="TGV163" s="2049"/>
      <c r="TGW163" s="2049"/>
      <c r="TGX163" s="2049"/>
      <c r="TGY163" s="2049"/>
      <c r="TGZ163" s="2049"/>
      <c r="THA163" s="2049"/>
      <c r="THB163" s="2049"/>
      <c r="THC163" s="2049"/>
      <c r="THD163" s="2049"/>
      <c r="THE163" s="2049"/>
      <c r="THF163" s="2049"/>
      <c r="THG163" s="2049"/>
      <c r="THH163" s="2049"/>
      <c r="THI163" s="2049"/>
      <c r="THJ163" s="2049"/>
      <c r="THK163" s="2049"/>
      <c r="THL163" s="2049"/>
      <c r="THM163" s="2049"/>
      <c r="THN163" s="2049"/>
      <c r="THO163" s="2049"/>
      <c r="THP163" s="2049"/>
      <c r="THQ163" s="2049"/>
      <c r="THR163" s="2049"/>
      <c r="THS163" s="2049"/>
      <c r="THT163" s="2049"/>
      <c r="THU163" s="2049"/>
      <c r="THV163" s="2049"/>
      <c r="THW163" s="2049"/>
      <c r="THX163" s="2049"/>
      <c r="THY163" s="2049"/>
      <c r="THZ163" s="2049"/>
      <c r="TIA163" s="2049"/>
      <c r="TIB163" s="2049"/>
      <c r="TIC163" s="2049"/>
      <c r="TID163" s="2049"/>
      <c r="TIE163" s="2049"/>
      <c r="TIF163" s="2049"/>
      <c r="TIG163" s="2049"/>
      <c r="TIH163" s="2049"/>
      <c r="TII163" s="2049"/>
      <c r="TIJ163" s="2049"/>
      <c r="TIK163" s="2049"/>
      <c r="TIL163" s="2049"/>
      <c r="TIM163" s="2049"/>
      <c r="TIN163" s="2049"/>
      <c r="TIO163" s="2049"/>
      <c r="TIP163" s="2049"/>
      <c r="TIQ163" s="2049"/>
      <c r="TIR163" s="2049"/>
      <c r="TIS163" s="2049"/>
      <c r="TIT163" s="2049"/>
      <c r="TIU163" s="2049"/>
      <c r="TIV163" s="2049"/>
      <c r="TIW163" s="2049"/>
      <c r="TIX163" s="2049"/>
      <c r="TIY163" s="2049"/>
      <c r="TIZ163" s="2049"/>
      <c r="TJA163" s="2049"/>
      <c r="TJB163" s="2049"/>
      <c r="TJC163" s="2049"/>
      <c r="TJD163" s="2049"/>
      <c r="TJE163" s="2049"/>
      <c r="TJF163" s="2049"/>
      <c r="TJG163" s="2049"/>
      <c r="TJH163" s="2049"/>
      <c r="TJI163" s="2049"/>
      <c r="TJJ163" s="2049"/>
      <c r="TJK163" s="2049"/>
      <c r="TJL163" s="2049"/>
      <c r="TJM163" s="2049"/>
      <c r="TJN163" s="2049"/>
      <c r="TJO163" s="2049"/>
      <c r="TJP163" s="2049"/>
      <c r="TJQ163" s="2049"/>
      <c r="TJR163" s="2049"/>
      <c r="TJS163" s="2049"/>
      <c r="TJT163" s="2049"/>
      <c r="TJU163" s="2049"/>
      <c r="TJV163" s="2049"/>
      <c r="TJW163" s="2049"/>
      <c r="TJX163" s="2049"/>
      <c r="TJY163" s="2049"/>
      <c r="TJZ163" s="2049"/>
      <c r="TKA163" s="2049"/>
      <c r="TKB163" s="2049"/>
      <c r="TKC163" s="2049"/>
      <c r="TKD163" s="2049"/>
      <c r="TKE163" s="2049"/>
      <c r="TKF163" s="2049"/>
      <c r="TKG163" s="2049"/>
      <c r="TKH163" s="2049"/>
      <c r="TKI163" s="2049"/>
      <c r="TKJ163" s="2049"/>
      <c r="TKK163" s="2049"/>
      <c r="TKL163" s="2049"/>
      <c r="TKM163" s="2049"/>
      <c r="TKN163" s="2049"/>
      <c r="TKO163" s="2049"/>
      <c r="TKP163" s="2049"/>
      <c r="TKQ163" s="2049"/>
      <c r="TKR163" s="2049"/>
      <c r="TKS163" s="2049"/>
      <c r="TKT163" s="2049"/>
      <c r="TKU163" s="2049"/>
      <c r="TKV163" s="2049"/>
      <c r="TKW163" s="2049"/>
      <c r="TKX163" s="2049"/>
      <c r="TKY163" s="2049"/>
      <c r="TKZ163" s="2049"/>
      <c r="TLA163" s="2049"/>
      <c r="TLB163" s="2049"/>
      <c r="TLC163" s="2049"/>
      <c r="TLD163" s="2049"/>
      <c r="TLE163" s="2049"/>
      <c r="TLF163" s="2049"/>
      <c r="TLG163" s="2049"/>
      <c r="TLH163" s="2049"/>
      <c r="TLI163" s="2049"/>
      <c r="TLJ163" s="2049"/>
      <c r="TLK163" s="2049"/>
      <c r="TLL163" s="2049"/>
      <c r="TLM163" s="2049"/>
      <c r="TLN163" s="2049"/>
      <c r="TLO163" s="2049"/>
      <c r="TLP163" s="2049"/>
      <c r="TLQ163" s="2049"/>
      <c r="TLR163" s="2049"/>
      <c r="TLS163" s="2049"/>
      <c r="TLT163" s="2049"/>
      <c r="TLU163" s="2049"/>
      <c r="TLV163" s="2049"/>
      <c r="TLW163" s="2049"/>
      <c r="TLX163" s="2049"/>
      <c r="TLY163" s="2049"/>
      <c r="TLZ163" s="2049"/>
      <c r="TMA163" s="2049"/>
      <c r="TMB163" s="2049"/>
      <c r="TMC163" s="2049"/>
      <c r="TMD163" s="2049"/>
      <c r="TME163" s="2049"/>
      <c r="TMF163" s="2049"/>
      <c r="TMG163" s="2049"/>
      <c r="TMH163" s="2049"/>
      <c r="TMI163" s="2049"/>
      <c r="TMJ163" s="2049"/>
      <c r="TMK163" s="2049"/>
      <c r="TML163" s="2049"/>
      <c r="TMM163" s="2049"/>
      <c r="TMN163" s="2049"/>
      <c r="TMO163" s="2049"/>
      <c r="TMP163" s="2049"/>
      <c r="TMQ163" s="2049"/>
      <c r="TMR163" s="2049"/>
      <c r="TMS163" s="2049"/>
      <c r="TMT163" s="2049"/>
      <c r="TMU163" s="2049"/>
      <c r="TMV163" s="2049"/>
      <c r="TMW163" s="2049"/>
      <c r="TMX163" s="2049"/>
      <c r="TMY163" s="2049"/>
      <c r="TMZ163" s="2049"/>
      <c r="TNA163" s="2049"/>
      <c r="TNB163" s="2049"/>
      <c r="TNC163" s="2049"/>
      <c r="TND163" s="2049"/>
      <c r="TNE163" s="2049"/>
      <c r="TNF163" s="2049"/>
      <c r="TNG163" s="2049"/>
      <c r="TNH163" s="2049"/>
      <c r="TNI163" s="2049"/>
      <c r="TNJ163" s="2049"/>
      <c r="TNK163" s="2049"/>
      <c r="TNL163" s="2049"/>
      <c r="TNM163" s="2049"/>
      <c r="TNN163" s="2049"/>
      <c r="TNO163" s="2049"/>
      <c r="TNP163" s="2049"/>
      <c r="TNQ163" s="2049"/>
      <c r="TNR163" s="2049"/>
      <c r="TNS163" s="2049"/>
      <c r="TNT163" s="2049"/>
      <c r="TNU163" s="2049"/>
      <c r="TNV163" s="2049"/>
      <c r="TNW163" s="2049"/>
      <c r="TNX163" s="2049"/>
      <c r="TNY163" s="2049"/>
      <c r="TNZ163" s="2049"/>
      <c r="TOA163" s="2049"/>
      <c r="TOB163" s="2049"/>
      <c r="TOC163" s="2049"/>
      <c r="TOD163" s="2049"/>
      <c r="TOE163" s="2049"/>
      <c r="TOF163" s="2049"/>
      <c r="TOG163" s="2049"/>
      <c r="TOH163" s="2049"/>
      <c r="TOI163" s="2049"/>
      <c r="TOJ163" s="2049"/>
      <c r="TOK163" s="2049"/>
      <c r="TOL163" s="2049"/>
      <c r="TOM163" s="2049"/>
      <c r="TON163" s="2049"/>
      <c r="TOO163" s="2049"/>
      <c r="TOP163" s="2049"/>
      <c r="TOQ163" s="2049"/>
      <c r="TOR163" s="2049"/>
      <c r="TOS163" s="2049"/>
      <c r="TOT163" s="2049"/>
      <c r="TOU163" s="2049"/>
      <c r="TOV163" s="2049"/>
      <c r="TOW163" s="2049"/>
      <c r="TOX163" s="2049"/>
      <c r="TOY163" s="2049"/>
      <c r="TOZ163" s="2049"/>
      <c r="TPA163" s="2049"/>
      <c r="TPB163" s="2049"/>
      <c r="TPC163" s="2049"/>
      <c r="TPD163" s="2049"/>
      <c r="TPE163" s="2049"/>
      <c r="TPF163" s="2049"/>
      <c r="TPG163" s="2049"/>
      <c r="TPH163" s="2049"/>
      <c r="TPI163" s="2049"/>
      <c r="TPJ163" s="2049"/>
      <c r="TPK163" s="2049"/>
      <c r="TPL163" s="2049"/>
      <c r="TPM163" s="2049"/>
      <c r="TPN163" s="2049"/>
      <c r="TPO163" s="2049"/>
      <c r="TPP163" s="2049"/>
      <c r="TPQ163" s="2049"/>
      <c r="TPR163" s="2049"/>
      <c r="TPS163" s="2049"/>
      <c r="TPT163" s="2049"/>
      <c r="TPU163" s="2049"/>
      <c r="TPV163" s="2049"/>
      <c r="TPW163" s="2049"/>
      <c r="TPX163" s="2049"/>
      <c r="TPY163" s="2049"/>
      <c r="TPZ163" s="2049"/>
      <c r="TQA163" s="2049"/>
      <c r="TQB163" s="2049"/>
      <c r="TQC163" s="2049"/>
      <c r="TQD163" s="2049"/>
      <c r="TQE163" s="2049"/>
      <c r="TQF163" s="2049"/>
      <c r="TQG163" s="2049"/>
      <c r="TQH163" s="2049"/>
      <c r="TQI163" s="2049"/>
      <c r="TQJ163" s="2049"/>
      <c r="TQK163" s="2049"/>
      <c r="TQL163" s="2049"/>
      <c r="TQM163" s="2049"/>
      <c r="TQN163" s="2049"/>
      <c r="TQO163" s="2049"/>
      <c r="TQP163" s="2049"/>
      <c r="TQQ163" s="2049"/>
      <c r="TQR163" s="2049"/>
      <c r="TQS163" s="2049"/>
      <c r="TQT163" s="2049"/>
      <c r="TQU163" s="2049"/>
      <c r="TQV163" s="2049"/>
      <c r="TQW163" s="2049"/>
      <c r="TQX163" s="2049"/>
      <c r="TQY163" s="2049"/>
      <c r="TQZ163" s="2049"/>
      <c r="TRA163" s="2049"/>
      <c r="TRB163" s="2049"/>
      <c r="TRC163" s="2049"/>
      <c r="TRD163" s="2049"/>
      <c r="TRE163" s="2049"/>
      <c r="TRF163" s="2049"/>
      <c r="TRG163" s="2049"/>
      <c r="TRH163" s="2049"/>
      <c r="TRI163" s="2049"/>
      <c r="TRJ163" s="2049"/>
      <c r="TRK163" s="2049"/>
      <c r="TRL163" s="2049"/>
      <c r="TRM163" s="2049"/>
      <c r="TRN163" s="2049"/>
      <c r="TRO163" s="2049"/>
      <c r="TRP163" s="2049"/>
      <c r="TRQ163" s="2049"/>
      <c r="TRR163" s="2049"/>
      <c r="TRS163" s="2049"/>
      <c r="TRT163" s="2049"/>
      <c r="TRU163" s="2049"/>
      <c r="TRV163" s="2049"/>
      <c r="TRW163" s="2049"/>
      <c r="TRX163" s="2049"/>
      <c r="TRY163" s="2049"/>
      <c r="TRZ163" s="2049"/>
      <c r="TSA163" s="2049"/>
      <c r="TSB163" s="2049"/>
      <c r="TSC163" s="2049"/>
      <c r="TSD163" s="2049"/>
      <c r="TSE163" s="2049"/>
      <c r="TSF163" s="2049"/>
      <c r="TSG163" s="2049"/>
      <c r="TSH163" s="2049"/>
      <c r="TSI163" s="2049"/>
      <c r="TSJ163" s="2049"/>
      <c r="TSK163" s="2049"/>
      <c r="TSL163" s="2049"/>
      <c r="TSM163" s="2049"/>
      <c r="TSN163" s="2049"/>
      <c r="TSO163" s="2049"/>
      <c r="TSP163" s="2049"/>
      <c r="TSQ163" s="2049"/>
      <c r="TSR163" s="2049"/>
      <c r="TSS163" s="2049"/>
      <c r="TST163" s="2049"/>
      <c r="TSU163" s="2049"/>
      <c r="TSV163" s="2049"/>
      <c r="TSW163" s="2049"/>
      <c r="TSX163" s="2049"/>
      <c r="TSY163" s="2049"/>
      <c r="TSZ163" s="2049"/>
      <c r="TTA163" s="2049"/>
      <c r="TTB163" s="2049"/>
      <c r="TTC163" s="2049"/>
      <c r="TTD163" s="2049"/>
      <c r="TTE163" s="2049"/>
      <c r="TTF163" s="2049"/>
      <c r="TTG163" s="2049"/>
      <c r="TTH163" s="2049"/>
      <c r="TTI163" s="2049"/>
      <c r="TTJ163" s="2049"/>
      <c r="TTK163" s="2049"/>
      <c r="TTL163" s="2049"/>
      <c r="TTM163" s="2049"/>
      <c r="TTN163" s="2049"/>
      <c r="TTO163" s="2049"/>
      <c r="TTP163" s="2049"/>
      <c r="TTQ163" s="2049"/>
      <c r="TTR163" s="2049"/>
      <c r="TTS163" s="2049"/>
      <c r="TTT163" s="2049"/>
      <c r="TTU163" s="2049"/>
      <c r="TTV163" s="2049"/>
      <c r="TTW163" s="2049"/>
      <c r="TTX163" s="2049"/>
      <c r="TTY163" s="2049"/>
      <c r="TTZ163" s="2049"/>
      <c r="TUA163" s="2049"/>
      <c r="TUB163" s="2049"/>
      <c r="TUC163" s="2049"/>
      <c r="TUD163" s="2049"/>
      <c r="TUE163" s="2049"/>
      <c r="TUF163" s="2049"/>
      <c r="TUG163" s="2049"/>
      <c r="TUH163" s="2049"/>
      <c r="TUI163" s="2049"/>
      <c r="TUJ163" s="2049"/>
      <c r="TUK163" s="2049"/>
      <c r="TUL163" s="2049"/>
      <c r="TUM163" s="2049"/>
      <c r="TUN163" s="2049"/>
      <c r="TUO163" s="2049"/>
      <c r="TUP163" s="2049"/>
      <c r="TUQ163" s="2049"/>
      <c r="TUR163" s="2049"/>
      <c r="TUS163" s="2049"/>
      <c r="TUT163" s="2049"/>
      <c r="TUU163" s="2049"/>
      <c r="TUV163" s="2049"/>
      <c r="TUW163" s="2049"/>
      <c r="TUX163" s="2049"/>
      <c r="TUY163" s="2049"/>
      <c r="TUZ163" s="2049"/>
      <c r="TVA163" s="2049"/>
      <c r="TVB163" s="2049"/>
      <c r="TVC163" s="2049"/>
      <c r="TVD163" s="2049"/>
      <c r="TVE163" s="2049"/>
      <c r="TVF163" s="2049"/>
      <c r="TVG163" s="2049"/>
      <c r="TVH163" s="2049"/>
      <c r="TVI163" s="2049"/>
      <c r="TVJ163" s="2049"/>
      <c r="TVK163" s="2049"/>
      <c r="TVL163" s="2049"/>
      <c r="TVM163" s="2049"/>
      <c r="TVN163" s="2049"/>
      <c r="TVO163" s="2049"/>
      <c r="TVP163" s="2049"/>
      <c r="TVQ163" s="2049"/>
      <c r="TVR163" s="2049"/>
      <c r="TVS163" s="2049"/>
      <c r="TVT163" s="2049"/>
      <c r="TVU163" s="2049"/>
      <c r="TVV163" s="2049"/>
      <c r="TVW163" s="2049"/>
      <c r="TVX163" s="2049"/>
      <c r="TVY163" s="2049"/>
      <c r="TVZ163" s="2049"/>
      <c r="TWA163" s="2049"/>
      <c r="TWB163" s="2049"/>
      <c r="TWC163" s="2049"/>
      <c r="TWD163" s="2049"/>
      <c r="TWE163" s="2049"/>
      <c r="TWF163" s="2049"/>
      <c r="TWG163" s="2049"/>
      <c r="TWH163" s="2049"/>
      <c r="TWI163" s="2049"/>
      <c r="TWJ163" s="2049"/>
      <c r="TWK163" s="2049"/>
      <c r="TWL163" s="2049"/>
      <c r="TWM163" s="2049"/>
      <c r="TWN163" s="2049"/>
      <c r="TWO163" s="2049"/>
      <c r="TWP163" s="2049"/>
      <c r="TWQ163" s="2049"/>
      <c r="TWR163" s="2049"/>
      <c r="TWS163" s="2049"/>
      <c r="TWT163" s="2049"/>
      <c r="TWU163" s="2049"/>
      <c r="TWV163" s="2049"/>
      <c r="TWW163" s="2049"/>
      <c r="TWX163" s="2049"/>
      <c r="TWY163" s="2049"/>
      <c r="TWZ163" s="2049"/>
      <c r="TXA163" s="2049"/>
      <c r="TXB163" s="2049"/>
      <c r="TXC163" s="2049"/>
      <c r="TXD163" s="2049"/>
      <c r="TXE163" s="2049"/>
      <c r="TXF163" s="2049"/>
      <c r="TXG163" s="2049"/>
      <c r="TXH163" s="2049"/>
      <c r="TXI163" s="2049"/>
      <c r="TXJ163" s="2049"/>
      <c r="TXK163" s="2049"/>
      <c r="TXL163" s="2049"/>
      <c r="TXM163" s="2049"/>
      <c r="TXN163" s="2049"/>
      <c r="TXO163" s="2049"/>
      <c r="TXP163" s="2049"/>
      <c r="TXQ163" s="2049"/>
      <c r="TXR163" s="2049"/>
      <c r="TXS163" s="2049"/>
      <c r="TXT163" s="2049"/>
      <c r="TXU163" s="2049"/>
      <c r="TXV163" s="2049"/>
      <c r="TXW163" s="2049"/>
      <c r="TXX163" s="2049"/>
      <c r="TXY163" s="2049"/>
      <c r="TXZ163" s="2049"/>
      <c r="TYA163" s="2049"/>
      <c r="TYB163" s="2049"/>
      <c r="TYC163" s="2049"/>
      <c r="TYD163" s="2049"/>
      <c r="TYE163" s="2049"/>
      <c r="TYF163" s="2049"/>
      <c r="TYG163" s="2049"/>
      <c r="TYH163" s="2049"/>
      <c r="TYI163" s="2049"/>
      <c r="TYJ163" s="2049"/>
      <c r="TYK163" s="2049"/>
      <c r="TYL163" s="2049"/>
      <c r="TYM163" s="2049"/>
      <c r="TYN163" s="2049"/>
      <c r="TYO163" s="2049"/>
      <c r="TYP163" s="2049"/>
      <c r="TYQ163" s="2049"/>
      <c r="TYR163" s="2049"/>
      <c r="TYS163" s="2049"/>
      <c r="TYT163" s="2049"/>
      <c r="TYU163" s="2049"/>
      <c r="TYV163" s="2049"/>
      <c r="TYW163" s="2049"/>
      <c r="TYX163" s="2049"/>
      <c r="TYY163" s="2049"/>
      <c r="TYZ163" s="2049"/>
      <c r="TZA163" s="2049"/>
      <c r="TZB163" s="2049"/>
      <c r="TZC163" s="2049"/>
      <c r="TZD163" s="2049"/>
      <c r="TZE163" s="2049"/>
      <c r="TZF163" s="2049"/>
      <c r="TZG163" s="2049"/>
      <c r="TZH163" s="2049"/>
      <c r="TZI163" s="2049"/>
      <c r="TZJ163" s="2049"/>
      <c r="TZK163" s="2049"/>
      <c r="TZL163" s="2049"/>
      <c r="TZM163" s="2049"/>
      <c r="TZN163" s="2049"/>
      <c r="TZO163" s="2049"/>
      <c r="TZP163" s="2049"/>
      <c r="TZQ163" s="2049"/>
      <c r="TZR163" s="2049"/>
      <c r="TZS163" s="2049"/>
      <c r="TZT163" s="2049"/>
      <c r="TZU163" s="2049"/>
      <c r="TZV163" s="2049"/>
      <c r="TZW163" s="2049"/>
      <c r="TZX163" s="2049"/>
      <c r="TZY163" s="2049"/>
      <c r="TZZ163" s="2049"/>
      <c r="UAA163" s="2049"/>
      <c r="UAB163" s="2049"/>
      <c r="UAC163" s="2049"/>
      <c r="UAD163" s="2049"/>
      <c r="UAE163" s="2049"/>
      <c r="UAF163" s="2049"/>
      <c r="UAG163" s="2049"/>
      <c r="UAH163" s="2049"/>
      <c r="UAI163" s="2049"/>
      <c r="UAJ163" s="2049"/>
      <c r="UAK163" s="2049"/>
      <c r="UAL163" s="2049"/>
      <c r="UAM163" s="2049"/>
      <c r="UAN163" s="2049"/>
      <c r="UAO163" s="2049"/>
      <c r="UAP163" s="2049"/>
      <c r="UAQ163" s="2049"/>
      <c r="UAR163" s="2049"/>
      <c r="UAS163" s="2049"/>
      <c r="UAT163" s="2049"/>
      <c r="UAU163" s="2049"/>
      <c r="UAV163" s="2049"/>
      <c r="UAW163" s="2049"/>
      <c r="UAX163" s="2049"/>
      <c r="UAY163" s="2049"/>
      <c r="UAZ163" s="2049"/>
      <c r="UBA163" s="2049"/>
      <c r="UBB163" s="2049"/>
      <c r="UBC163" s="2049"/>
      <c r="UBD163" s="2049"/>
      <c r="UBE163" s="2049"/>
      <c r="UBF163" s="2049"/>
      <c r="UBG163" s="2049"/>
      <c r="UBH163" s="2049"/>
      <c r="UBI163" s="2049"/>
      <c r="UBJ163" s="2049"/>
      <c r="UBK163" s="2049"/>
      <c r="UBL163" s="2049"/>
      <c r="UBM163" s="2049"/>
      <c r="UBN163" s="2049"/>
      <c r="UBO163" s="2049"/>
      <c r="UBP163" s="2049"/>
      <c r="UBQ163" s="2049"/>
      <c r="UBR163" s="2049"/>
      <c r="UBS163" s="2049"/>
      <c r="UBT163" s="2049"/>
      <c r="UBU163" s="2049"/>
      <c r="UBV163" s="2049"/>
      <c r="UBW163" s="2049"/>
      <c r="UBX163" s="2049"/>
      <c r="UBY163" s="2049"/>
      <c r="UBZ163" s="2049"/>
      <c r="UCA163" s="2049"/>
      <c r="UCB163" s="2049"/>
      <c r="UCC163" s="2049"/>
      <c r="UCD163" s="2049"/>
      <c r="UCE163" s="2049"/>
      <c r="UCF163" s="2049"/>
      <c r="UCG163" s="2049"/>
      <c r="UCH163" s="2049"/>
      <c r="UCI163" s="2049"/>
      <c r="UCJ163" s="2049"/>
      <c r="UCK163" s="2049"/>
      <c r="UCL163" s="2049"/>
      <c r="UCM163" s="2049"/>
      <c r="UCN163" s="2049"/>
      <c r="UCO163" s="2049"/>
      <c r="UCP163" s="2049"/>
      <c r="UCQ163" s="2049"/>
      <c r="UCR163" s="2049"/>
      <c r="UCS163" s="2049"/>
      <c r="UCT163" s="2049"/>
      <c r="UCU163" s="2049"/>
      <c r="UCV163" s="2049"/>
      <c r="UCW163" s="2049"/>
      <c r="UCX163" s="2049"/>
      <c r="UCY163" s="2049"/>
      <c r="UCZ163" s="2049"/>
      <c r="UDA163" s="2049"/>
      <c r="UDB163" s="2049"/>
      <c r="UDC163" s="2049"/>
      <c r="UDD163" s="2049"/>
      <c r="UDE163" s="2049"/>
      <c r="UDF163" s="2049"/>
      <c r="UDG163" s="2049"/>
      <c r="UDH163" s="2049"/>
      <c r="UDI163" s="2049"/>
      <c r="UDJ163" s="2049"/>
      <c r="UDK163" s="2049"/>
      <c r="UDL163" s="2049"/>
      <c r="UDM163" s="2049"/>
      <c r="UDN163" s="2049"/>
      <c r="UDO163" s="2049"/>
      <c r="UDP163" s="2049"/>
      <c r="UDQ163" s="2049"/>
      <c r="UDR163" s="2049"/>
      <c r="UDS163" s="2049"/>
      <c r="UDT163" s="2049"/>
      <c r="UDU163" s="2049"/>
      <c r="UDV163" s="2049"/>
      <c r="UDW163" s="2049"/>
      <c r="UDX163" s="2049"/>
      <c r="UDY163" s="2049"/>
      <c r="UDZ163" s="2049"/>
      <c r="UEA163" s="2049"/>
      <c r="UEB163" s="2049"/>
      <c r="UEC163" s="2049"/>
      <c r="UED163" s="2049"/>
      <c r="UEE163" s="2049"/>
      <c r="UEF163" s="2049"/>
      <c r="UEG163" s="2049"/>
      <c r="UEH163" s="2049"/>
      <c r="UEI163" s="2049"/>
      <c r="UEJ163" s="2049"/>
      <c r="UEK163" s="2049"/>
      <c r="UEL163" s="2049"/>
      <c r="UEM163" s="2049"/>
      <c r="UEN163" s="2049"/>
      <c r="UEO163" s="2049"/>
      <c r="UEP163" s="2049"/>
      <c r="UEQ163" s="2049"/>
      <c r="UER163" s="2049"/>
      <c r="UES163" s="2049"/>
      <c r="UET163" s="2049"/>
      <c r="UEU163" s="2049"/>
      <c r="UEV163" s="2049"/>
      <c r="UEW163" s="2049"/>
      <c r="UEX163" s="2049"/>
      <c r="UEY163" s="2049"/>
      <c r="UEZ163" s="2049"/>
      <c r="UFA163" s="2049"/>
      <c r="UFB163" s="2049"/>
      <c r="UFC163" s="2049"/>
      <c r="UFD163" s="2049"/>
      <c r="UFE163" s="2049"/>
      <c r="UFF163" s="2049"/>
      <c r="UFG163" s="2049"/>
      <c r="UFH163" s="2049"/>
      <c r="UFI163" s="2049"/>
      <c r="UFJ163" s="2049"/>
      <c r="UFK163" s="2049"/>
      <c r="UFL163" s="2049"/>
      <c r="UFM163" s="2049"/>
      <c r="UFN163" s="2049"/>
      <c r="UFO163" s="2049"/>
      <c r="UFP163" s="2049"/>
      <c r="UFQ163" s="2049"/>
      <c r="UFR163" s="2049"/>
      <c r="UFS163" s="2049"/>
      <c r="UFT163" s="2049"/>
      <c r="UFU163" s="2049"/>
      <c r="UFV163" s="2049"/>
      <c r="UFW163" s="2049"/>
      <c r="UFX163" s="2049"/>
      <c r="UFY163" s="2049"/>
      <c r="UFZ163" s="2049"/>
      <c r="UGA163" s="2049"/>
      <c r="UGB163" s="2049"/>
      <c r="UGC163" s="2049"/>
      <c r="UGD163" s="2049"/>
      <c r="UGE163" s="2049"/>
      <c r="UGF163" s="2049"/>
      <c r="UGG163" s="2049"/>
      <c r="UGH163" s="2049"/>
      <c r="UGI163" s="2049"/>
      <c r="UGJ163" s="2049"/>
      <c r="UGK163" s="2049"/>
      <c r="UGL163" s="2049"/>
      <c r="UGM163" s="2049"/>
      <c r="UGN163" s="2049"/>
      <c r="UGO163" s="2049"/>
      <c r="UGP163" s="2049"/>
      <c r="UGQ163" s="2049"/>
      <c r="UGR163" s="2049"/>
      <c r="UGS163" s="2049"/>
      <c r="UGT163" s="2049"/>
      <c r="UGU163" s="2049"/>
      <c r="UGV163" s="2049"/>
      <c r="UGW163" s="2049"/>
      <c r="UGX163" s="2049"/>
      <c r="UGY163" s="2049"/>
      <c r="UGZ163" s="2049"/>
      <c r="UHA163" s="2049"/>
      <c r="UHB163" s="2049"/>
      <c r="UHC163" s="2049"/>
      <c r="UHD163" s="2049"/>
      <c r="UHE163" s="2049"/>
      <c r="UHF163" s="2049"/>
      <c r="UHG163" s="2049"/>
      <c r="UHH163" s="2049"/>
      <c r="UHI163" s="2049"/>
      <c r="UHJ163" s="2049"/>
      <c r="UHK163" s="2049"/>
      <c r="UHL163" s="2049"/>
      <c r="UHM163" s="2049"/>
      <c r="UHN163" s="2049"/>
      <c r="UHO163" s="2049"/>
      <c r="UHP163" s="2049"/>
      <c r="UHQ163" s="2049"/>
      <c r="UHR163" s="2049"/>
      <c r="UHS163" s="2049"/>
      <c r="UHT163" s="2049"/>
      <c r="UHU163" s="2049"/>
      <c r="UHV163" s="2049"/>
      <c r="UHW163" s="2049"/>
      <c r="UHX163" s="2049"/>
      <c r="UHY163" s="2049"/>
      <c r="UHZ163" s="2049"/>
      <c r="UIA163" s="2049"/>
      <c r="UIB163" s="2049"/>
      <c r="UIC163" s="2049"/>
      <c r="UID163" s="2049"/>
      <c r="UIE163" s="2049"/>
      <c r="UIF163" s="2049"/>
      <c r="UIG163" s="2049"/>
      <c r="UIH163" s="2049"/>
      <c r="UII163" s="2049"/>
      <c r="UIJ163" s="2049"/>
      <c r="UIK163" s="2049"/>
      <c r="UIL163" s="2049"/>
      <c r="UIM163" s="2049"/>
      <c r="UIN163" s="2049"/>
      <c r="UIO163" s="2049"/>
      <c r="UIP163" s="2049"/>
      <c r="UIQ163" s="2049"/>
      <c r="UIR163" s="2049"/>
      <c r="UIS163" s="2049"/>
      <c r="UIT163" s="2049"/>
      <c r="UIU163" s="2049"/>
      <c r="UIV163" s="2049"/>
      <c r="UIW163" s="2049"/>
      <c r="UIX163" s="2049"/>
      <c r="UIY163" s="2049"/>
      <c r="UIZ163" s="2049"/>
      <c r="UJA163" s="2049"/>
      <c r="UJB163" s="2049"/>
      <c r="UJC163" s="2049"/>
      <c r="UJD163" s="2049"/>
      <c r="UJE163" s="2049"/>
      <c r="UJF163" s="2049"/>
      <c r="UJG163" s="2049"/>
      <c r="UJH163" s="2049"/>
      <c r="UJI163" s="2049"/>
      <c r="UJJ163" s="2049"/>
      <c r="UJK163" s="2049"/>
      <c r="UJL163" s="2049"/>
      <c r="UJM163" s="2049"/>
      <c r="UJN163" s="2049"/>
      <c r="UJO163" s="2049"/>
      <c r="UJP163" s="2049"/>
      <c r="UJQ163" s="2049"/>
      <c r="UJR163" s="2049"/>
      <c r="UJS163" s="2049"/>
      <c r="UJT163" s="2049"/>
      <c r="UJU163" s="2049"/>
      <c r="UJV163" s="2049"/>
      <c r="UJW163" s="2049"/>
      <c r="UJX163" s="2049"/>
      <c r="UJY163" s="2049"/>
      <c r="UJZ163" s="2049"/>
      <c r="UKA163" s="2049"/>
      <c r="UKB163" s="2049"/>
      <c r="UKC163" s="2049"/>
      <c r="UKD163" s="2049"/>
      <c r="UKE163" s="2049"/>
      <c r="UKF163" s="2049"/>
      <c r="UKG163" s="2049"/>
      <c r="UKH163" s="2049"/>
      <c r="UKI163" s="2049"/>
      <c r="UKJ163" s="2049"/>
      <c r="UKK163" s="2049"/>
      <c r="UKL163" s="2049"/>
      <c r="UKM163" s="2049"/>
      <c r="UKN163" s="2049"/>
      <c r="UKO163" s="2049"/>
      <c r="UKP163" s="2049"/>
      <c r="UKQ163" s="2049"/>
      <c r="UKR163" s="2049"/>
      <c r="UKS163" s="2049"/>
      <c r="UKT163" s="2049"/>
      <c r="UKU163" s="2049"/>
      <c r="UKV163" s="2049"/>
      <c r="UKW163" s="2049"/>
      <c r="UKX163" s="2049"/>
      <c r="UKY163" s="2049"/>
      <c r="UKZ163" s="2049"/>
      <c r="ULA163" s="2049"/>
      <c r="ULB163" s="2049"/>
      <c r="ULC163" s="2049"/>
      <c r="ULD163" s="2049"/>
      <c r="ULE163" s="2049"/>
      <c r="ULF163" s="2049"/>
      <c r="ULG163" s="2049"/>
      <c r="ULH163" s="2049"/>
      <c r="ULI163" s="2049"/>
      <c r="ULJ163" s="2049"/>
      <c r="ULK163" s="2049"/>
      <c r="ULL163" s="2049"/>
      <c r="ULM163" s="2049"/>
      <c r="ULN163" s="2049"/>
      <c r="ULO163" s="2049"/>
      <c r="ULP163" s="2049"/>
      <c r="ULQ163" s="2049"/>
      <c r="ULR163" s="2049"/>
      <c r="ULS163" s="2049"/>
      <c r="ULT163" s="2049"/>
      <c r="ULU163" s="2049"/>
      <c r="ULV163" s="2049"/>
      <c r="ULW163" s="2049"/>
      <c r="ULX163" s="2049"/>
      <c r="ULY163" s="2049"/>
      <c r="ULZ163" s="2049"/>
      <c r="UMA163" s="2049"/>
      <c r="UMB163" s="2049"/>
      <c r="UMC163" s="2049"/>
      <c r="UMD163" s="2049"/>
      <c r="UME163" s="2049"/>
      <c r="UMF163" s="2049"/>
      <c r="UMG163" s="2049"/>
      <c r="UMH163" s="2049"/>
      <c r="UMI163" s="2049"/>
      <c r="UMJ163" s="2049"/>
      <c r="UMK163" s="2049"/>
      <c r="UML163" s="2049"/>
      <c r="UMM163" s="2049"/>
      <c r="UMN163" s="2049"/>
      <c r="UMO163" s="2049"/>
      <c r="UMP163" s="2049"/>
      <c r="UMQ163" s="2049"/>
      <c r="UMR163" s="2049"/>
      <c r="UMS163" s="2049"/>
      <c r="UMT163" s="2049"/>
      <c r="UMU163" s="2049"/>
      <c r="UMV163" s="2049"/>
      <c r="UMW163" s="2049"/>
      <c r="UMX163" s="2049"/>
      <c r="UMY163" s="2049"/>
      <c r="UMZ163" s="2049"/>
      <c r="UNA163" s="2049"/>
      <c r="UNB163" s="2049"/>
      <c r="UNC163" s="2049"/>
      <c r="UND163" s="2049"/>
      <c r="UNE163" s="2049"/>
      <c r="UNF163" s="2049"/>
      <c r="UNG163" s="2049"/>
      <c r="UNH163" s="2049"/>
      <c r="UNI163" s="2049"/>
      <c r="UNJ163" s="2049"/>
      <c r="UNK163" s="2049"/>
      <c r="UNL163" s="2049"/>
      <c r="UNM163" s="2049"/>
      <c r="UNN163" s="2049"/>
      <c r="UNO163" s="2049"/>
      <c r="UNP163" s="2049"/>
      <c r="UNQ163" s="2049"/>
      <c r="UNR163" s="2049"/>
      <c r="UNS163" s="2049"/>
      <c r="UNT163" s="2049"/>
      <c r="UNU163" s="2049"/>
      <c r="UNV163" s="2049"/>
      <c r="UNW163" s="2049"/>
      <c r="UNX163" s="2049"/>
      <c r="UNY163" s="2049"/>
      <c r="UNZ163" s="2049"/>
      <c r="UOA163" s="2049"/>
      <c r="UOB163" s="2049"/>
      <c r="UOC163" s="2049"/>
      <c r="UOD163" s="2049"/>
      <c r="UOE163" s="2049"/>
      <c r="UOF163" s="2049"/>
      <c r="UOG163" s="2049"/>
      <c r="UOH163" s="2049"/>
      <c r="UOI163" s="2049"/>
      <c r="UOJ163" s="2049"/>
      <c r="UOK163" s="2049"/>
      <c r="UOL163" s="2049"/>
      <c r="UOM163" s="2049"/>
      <c r="UON163" s="2049"/>
      <c r="UOO163" s="2049"/>
      <c r="UOP163" s="2049"/>
      <c r="UOQ163" s="2049"/>
      <c r="UOR163" s="2049"/>
      <c r="UOS163" s="2049"/>
      <c r="UOT163" s="2049"/>
      <c r="UOU163" s="2049"/>
      <c r="UOV163" s="2049"/>
      <c r="UOW163" s="2049"/>
      <c r="UOX163" s="2049"/>
      <c r="UOY163" s="2049"/>
      <c r="UOZ163" s="2049"/>
      <c r="UPA163" s="2049"/>
      <c r="UPB163" s="2049"/>
      <c r="UPC163" s="2049"/>
      <c r="UPD163" s="2049"/>
      <c r="UPE163" s="2049"/>
      <c r="UPF163" s="2049"/>
      <c r="UPG163" s="2049"/>
      <c r="UPH163" s="2049"/>
      <c r="UPI163" s="2049"/>
      <c r="UPJ163" s="2049"/>
      <c r="UPK163" s="2049"/>
      <c r="UPL163" s="2049"/>
      <c r="UPM163" s="2049"/>
      <c r="UPN163" s="2049"/>
      <c r="UPO163" s="2049"/>
      <c r="UPP163" s="2049"/>
      <c r="UPQ163" s="2049"/>
      <c r="UPR163" s="2049"/>
      <c r="UPS163" s="2049"/>
      <c r="UPT163" s="2049"/>
      <c r="UPU163" s="2049"/>
      <c r="UPV163" s="2049"/>
      <c r="UPW163" s="2049"/>
      <c r="UPX163" s="2049"/>
      <c r="UPY163" s="2049"/>
      <c r="UPZ163" s="2049"/>
      <c r="UQA163" s="2049"/>
      <c r="UQB163" s="2049"/>
      <c r="UQC163" s="2049"/>
      <c r="UQD163" s="2049"/>
      <c r="UQE163" s="2049"/>
      <c r="UQF163" s="2049"/>
      <c r="UQG163" s="2049"/>
      <c r="UQH163" s="2049"/>
      <c r="UQI163" s="2049"/>
      <c r="UQJ163" s="2049"/>
      <c r="UQK163" s="2049"/>
      <c r="UQL163" s="2049"/>
      <c r="UQM163" s="2049"/>
      <c r="UQN163" s="2049"/>
      <c r="UQO163" s="2049"/>
      <c r="UQP163" s="2049"/>
      <c r="UQQ163" s="2049"/>
      <c r="UQR163" s="2049"/>
      <c r="UQS163" s="2049"/>
      <c r="UQT163" s="2049"/>
      <c r="UQU163" s="2049"/>
      <c r="UQV163" s="2049"/>
      <c r="UQW163" s="2049"/>
      <c r="UQX163" s="2049"/>
      <c r="UQY163" s="2049"/>
      <c r="UQZ163" s="2049"/>
      <c r="URA163" s="2049"/>
      <c r="URB163" s="2049"/>
      <c r="URC163" s="2049"/>
      <c r="URD163" s="2049"/>
      <c r="URE163" s="2049"/>
      <c r="URF163" s="2049"/>
      <c r="URG163" s="2049"/>
      <c r="URH163" s="2049"/>
      <c r="URI163" s="2049"/>
      <c r="URJ163" s="2049"/>
      <c r="URK163" s="2049"/>
      <c r="URL163" s="2049"/>
      <c r="URM163" s="2049"/>
      <c r="URN163" s="2049"/>
      <c r="URO163" s="2049"/>
      <c r="URP163" s="2049"/>
      <c r="URQ163" s="2049"/>
      <c r="URR163" s="2049"/>
      <c r="URS163" s="2049"/>
      <c r="URT163" s="2049"/>
      <c r="URU163" s="2049"/>
      <c r="URV163" s="2049"/>
      <c r="URW163" s="2049"/>
      <c r="URX163" s="2049"/>
      <c r="URY163" s="2049"/>
      <c r="URZ163" s="2049"/>
      <c r="USA163" s="2049"/>
      <c r="USB163" s="2049"/>
      <c r="USC163" s="2049"/>
      <c r="USD163" s="2049"/>
      <c r="USE163" s="2049"/>
      <c r="USF163" s="2049"/>
      <c r="USG163" s="2049"/>
      <c r="USH163" s="2049"/>
      <c r="USI163" s="2049"/>
      <c r="USJ163" s="2049"/>
      <c r="USK163" s="2049"/>
      <c r="USL163" s="2049"/>
      <c r="USM163" s="2049"/>
      <c r="USN163" s="2049"/>
      <c r="USO163" s="2049"/>
      <c r="USP163" s="2049"/>
      <c r="USQ163" s="2049"/>
      <c r="USR163" s="2049"/>
      <c r="USS163" s="2049"/>
      <c r="UST163" s="2049"/>
      <c r="USU163" s="2049"/>
      <c r="USV163" s="2049"/>
      <c r="USW163" s="2049"/>
      <c r="USX163" s="2049"/>
      <c r="USY163" s="2049"/>
      <c r="USZ163" s="2049"/>
      <c r="UTA163" s="2049"/>
      <c r="UTB163" s="2049"/>
      <c r="UTC163" s="2049"/>
      <c r="UTD163" s="2049"/>
      <c r="UTE163" s="2049"/>
      <c r="UTF163" s="2049"/>
      <c r="UTG163" s="2049"/>
      <c r="UTH163" s="2049"/>
      <c r="UTI163" s="2049"/>
      <c r="UTJ163" s="2049"/>
      <c r="UTK163" s="2049"/>
      <c r="UTL163" s="2049"/>
      <c r="UTM163" s="2049"/>
      <c r="UTN163" s="2049"/>
      <c r="UTO163" s="2049"/>
      <c r="UTP163" s="2049"/>
      <c r="UTQ163" s="2049"/>
      <c r="UTR163" s="2049"/>
      <c r="UTS163" s="2049"/>
      <c r="UTT163" s="2049"/>
      <c r="UTU163" s="2049"/>
      <c r="UTV163" s="2049"/>
      <c r="UTW163" s="2049"/>
      <c r="UTX163" s="2049"/>
      <c r="UTY163" s="2049"/>
      <c r="UTZ163" s="2049"/>
      <c r="UUA163" s="2049"/>
      <c r="UUB163" s="2049"/>
      <c r="UUC163" s="2049"/>
      <c r="UUD163" s="2049"/>
      <c r="UUE163" s="2049"/>
      <c r="UUF163" s="2049"/>
      <c r="UUG163" s="2049"/>
      <c r="UUH163" s="2049"/>
      <c r="UUI163" s="2049"/>
      <c r="UUJ163" s="2049"/>
      <c r="UUK163" s="2049"/>
      <c r="UUL163" s="2049"/>
      <c r="UUM163" s="2049"/>
      <c r="UUN163" s="2049"/>
      <c r="UUO163" s="2049"/>
      <c r="UUP163" s="2049"/>
      <c r="UUQ163" s="2049"/>
      <c r="UUR163" s="2049"/>
      <c r="UUS163" s="2049"/>
      <c r="UUT163" s="2049"/>
      <c r="UUU163" s="2049"/>
      <c r="UUV163" s="2049"/>
      <c r="UUW163" s="2049"/>
      <c r="UUX163" s="2049"/>
      <c r="UUY163" s="2049"/>
      <c r="UUZ163" s="2049"/>
      <c r="UVA163" s="2049"/>
      <c r="UVB163" s="2049"/>
      <c r="UVC163" s="2049"/>
      <c r="UVD163" s="2049"/>
      <c r="UVE163" s="2049"/>
      <c r="UVF163" s="2049"/>
      <c r="UVG163" s="2049"/>
      <c r="UVH163" s="2049"/>
      <c r="UVI163" s="2049"/>
      <c r="UVJ163" s="2049"/>
      <c r="UVK163" s="2049"/>
      <c r="UVL163" s="2049"/>
      <c r="UVM163" s="2049"/>
      <c r="UVN163" s="2049"/>
      <c r="UVO163" s="2049"/>
      <c r="UVP163" s="2049"/>
      <c r="UVQ163" s="2049"/>
      <c r="UVR163" s="2049"/>
      <c r="UVS163" s="2049"/>
      <c r="UVT163" s="2049"/>
      <c r="UVU163" s="2049"/>
      <c r="UVV163" s="2049"/>
      <c r="UVW163" s="2049"/>
      <c r="UVX163" s="2049"/>
      <c r="UVY163" s="2049"/>
      <c r="UVZ163" s="2049"/>
      <c r="UWA163" s="2049"/>
      <c r="UWB163" s="2049"/>
      <c r="UWC163" s="2049"/>
      <c r="UWD163" s="2049"/>
      <c r="UWE163" s="2049"/>
      <c r="UWF163" s="2049"/>
      <c r="UWG163" s="2049"/>
      <c r="UWH163" s="2049"/>
      <c r="UWI163" s="2049"/>
      <c r="UWJ163" s="2049"/>
      <c r="UWK163" s="2049"/>
      <c r="UWL163" s="2049"/>
      <c r="UWM163" s="2049"/>
      <c r="UWN163" s="2049"/>
      <c r="UWO163" s="2049"/>
      <c r="UWP163" s="2049"/>
      <c r="UWQ163" s="2049"/>
      <c r="UWR163" s="2049"/>
      <c r="UWS163" s="2049"/>
      <c r="UWT163" s="2049"/>
      <c r="UWU163" s="2049"/>
      <c r="UWV163" s="2049"/>
      <c r="UWW163" s="2049"/>
      <c r="UWX163" s="2049"/>
      <c r="UWY163" s="2049"/>
      <c r="UWZ163" s="2049"/>
      <c r="UXA163" s="2049"/>
      <c r="UXB163" s="2049"/>
      <c r="UXC163" s="2049"/>
      <c r="UXD163" s="2049"/>
      <c r="UXE163" s="2049"/>
      <c r="UXF163" s="2049"/>
      <c r="UXG163" s="2049"/>
      <c r="UXH163" s="2049"/>
      <c r="UXI163" s="2049"/>
      <c r="UXJ163" s="2049"/>
      <c r="UXK163" s="2049"/>
      <c r="UXL163" s="2049"/>
      <c r="UXM163" s="2049"/>
      <c r="UXN163" s="2049"/>
      <c r="UXO163" s="2049"/>
      <c r="UXP163" s="2049"/>
      <c r="UXQ163" s="2049"/>
      <c r="UXR163" s="2049"/>
      <c r="UXS163" s="2049"/>
      <c r="UXT163" s="2049"/>
      <c r="UXU163" s="2049"/>
      <c r="UXV163" s="2049"/>
      <c r="UXW163" s="2049"/>
      <c r="UXX163" s="2049"/>
      <c r="UXY163" s="2049"/>
      <c r="UXZ163" s="2049"/>
      <c r="UYA163" s="2049"/>
      <c r="UYB163" s="2049"/>
      <c r="UYC163" s="2049"/>
      <c r="UYD163" s="2049"/>
      <c r="UYE163" s="2049"/>
      <c r="UYF163" s="2049"/>
      <c r="UYG163" s="2049"/>
      <c r="UYH163" s="2049"/>
      <c r="UYI163" s="2049"/>
      <c r="UYJ163" s="2049"/>
      <c r="UYK163" s="2049"/>
      <c r="UYL163" s="2049"/>
      <c r="UYM163" s="2049"/>
      <c r="UYN163" s="2049"/>
      <c r="UYO163" s="2049"/>
      <c r="UYP163" s="2049"/>
      <c r="UYQ163" s="2049"/>
      <c r="UYR163" s="2049"/>
      <c r="UYS163" s="2049"/>
      <c r="UYT163" s="2049"/>
      <c r="UYU163" s="2049"/>
      <c r="UYV163" s="2049"/>
      <c r="UYW163" s="2049"/>
      <c r="UYX163" s="2049"/>
      <c r="UYY163" s="2049"/>
      <c r="UYZ163" s="2049"/>
      <c r="UZA163" s="2049"/>
      <c r="UZB163" s="2049"/>
      <c r="UZC163" s="2049"/>
      <c r="UZD163" s="2049"/>
      <c r="UZE163" s="2049"/>
      <c r="UZF163" s="2049"/>
      <c r="UZG163" s="2049"/>
      <c r="UZH163" s="2049"/>
      <c r="UZI163" s="2049"/>
      <c r="UZJ163" s="2049"/>
      <c r="UZK163" s="2049"/>
      <c r="UZL163" s="2049"/>
      <c r="UZM163" s="2049"/>
      <c r="UZN163" s="2049"/>
      <c r="UZO163" s="2049"/>
      <c r="UZP163" s="2049"/>
      <c r="UZQ163" s="2049"/>
      <c r="UZR163" s="2049"/>
      <c r="UZS163" s="2049"/>
      <c r="UZT163" s="2049"/>
      <c r="UZU163" s="2049"/>
      <c r="UZV163" s="2049"/>
      <c r="UZW163" s="2049"/>
      <c r="UZX163" s="2049"/>
      <c r="UZY163" s="2049"/>
      <c r="UZZ163" s="2049"/>
      <c r="VAA163" s="2049"/>
      <c r="VAB163" s="2049"/>
      <c r="VAC163" s="2049"/>
      <c r="VAD163" s="2049"/>
      <c r="VAE163" s="2049"/>
      <c r="VAF163" s="2049"/>
      <c r="VAG163" s="2049"/>
      <c r="VAH163" s="2049"/>
      <c r="VAI163" s="2049"/>
      <c r="VAJ163" s="2049"/>
      <c r="VAK163" s="2049"/>
      <c r="VAL163" s="2049"/>
      <c r="VAM163" s="2049"/>
      <c r="VAN163" s="2049"/>
      <c r="VAO163" s="2049"/>
      <c r="VAP163" s="2049"/>
      <c r="VAQ163" s="2049"/>
      <c r="VAR163" s="2049"/>
      <c r="VAS163" s="2049"/>
      <c r="VAT163" s="2049"/>
      <c r="VAU163" s="2049"/>
      <c r="VAV163" s="2049"/>
      <c r="VAW163" s="2049"/>
      <c r="VAX163" s="2049"/>
      <c r="VAY163" s="2049"/>
      <c r="VAZ163" s="2049"/>
      <c r="VBA163" s="2049"/>
      <c r="VBB163" s="2049"/>
      <c r="VBC163" s="2049"/>
      <c r="VBD163" s="2049"/>
      <c r="VBE163" s="2049"/>
      <c r="VBF163" s="2049"/>
      <c r="VBG163" s="2049"/>
      <c r="VBH163" s="2049"/>
      <c r="VBI163" s="2049"/>
      <c r="VBJ163" s="2049"/>
      <c r="VBK163" s="2049"/>
      <c r="VBL163" s="2049"/>
      <c r="VBM163" s="2049"/>
      <c r="VBN163" s="2049"/>
      <c r="VBO163" s="2049"/>
      <c r="VBP163" s="2049"/>
      <c r="VBQ163" s="2049"/>
      <c r="VBR163" s="2049"/>
      <c r="VBS163" s="2049"/>
      <c r="VBT163" s="2049"/>
      <c r="VBU163" s="2049"/>
      <c r="VBV163" s="2049"/>
      <c r="VBW163" s="2049"/>
      <c r="VBX163" s="2049"/>
      <c r="VBY163" s="2049"/>
      <c r="VBZ163" s="2049"/>
      <c r="VCA163" s="2049"/>
      <c r="VCB163" s="2049"/>
      <c r="VCC163" s="2049"/>
      <c r="VCD163" s="2049"/>
      <c r="VCE163" s="2049"/>
      <c r="VCF163" s="2049"/>
      <c r="VCG163" s="2049"/>
      <c r="VCH163" s="2049"/>
      <c r="VCI163" s="2049"/>
      <c r="VCJ163" s="2049"/>
      <c r="VCK163" s="2049"/>
      <c r="VCL163" s="2049"/>
      <c r="VCM163" s="2049"/>
      <c r="VCN163" s="2049"/>
      <c r="VCO163" s="2049"/>
      <c r="VCP163" s="2049"/>
      <c r="VCQ163" s="2049"/>
      <c r="VCR163" s="2049"/>
      <c r="VCS163" s="2049"/>
      <c r="VCT163" s="2049"/>
      <c r="VCU163" s="2049"/>
      <c r="VCV163" s="2049"/>
      <c r="VCW163" s="2049"/>
      <c r="VCX163" s="2049"/>
      <c r="VCY163" s="2049"/>
      <c r="VCZ163" s="2049"/>
      <c r="VDA163" s="2049"/>
      <c r="VDB163" s="2049"/>
      <c r="VDC163" s="2049"/>
      <c r="VDD163" s="2049"/>
      <c r="VDE163" s="2049"/>
      <c r="VDF163" s="2049"/>
      <c r="VDG163" s="2049"/>
      <c r="VDH163" s="2049"/>
      <c r="VDI163" s="2049"/>
      <c r="VDJ163" s="2049"/>
      <c r="VDK163" s="2049"/>
      <c r="VDL163" s="2049"/>
      <c r="VDM163" s="2049"/>
      <c r="VDN163" s="2049"/>
      <c r="VDO163" s="2049"/>
      <c r="VDP163" s="2049"/>
      <c r="VDQ163" s="2049"/>
      <c r="VDR163" s="2049"/>
      <c r="VDS163" s="2049"/>
      <c r="VDT163" s="2049"/>
      <c r="VDU163" s="2049"/>
      <c r="VDV163" s="2049"/>
      <c r="VDW163" s="2049"/>
      <c r="VDX163" s="2049"/>
      <c r="VDY163" s="2049"/>
      <c r="VDZ163" s="2049"/>
      <c r="VEA163" s="2049"/>
      <c r="VEB163" s="2049"/>
      <c r="VEC163" s="2049"/>
      <c r="VED163" s="2049"/>
      <c r="VEE163" s="2049"/>
      <c r="VEF163" s="2049"/>
      <c r="VEG163" s="2049"/>
      <c r="VEH163" s="2049"/>
      <c r="VEI163" s="2049"/>
      <c r="VEJ163" s="2049"/>
      <c r="VEK163" s="2049"/>
      <c r="VEL163" s="2049"/>
      <c r="VEM163" s="2049"/>
      <c r="VEN163" s="2049"/>
      <c r="VEO163" s="2049"/>
      <c r="VEP163" s="2049"/>
      <c r="VEQ163" s="2049"/>
      <c r="VER163" s="2049"/>
      <c r="VES163" s="2049"/>
      <c r="VET163" s="2049"/>
      <c r="VEU163" s="2049"/>
      <c r="VEV163" s="2049"/>
      <c r="VEW163" s="2049"/>
      <c r="VEX163" s="2049"/>
      <c r="VEY163" s="2049"/>
      <c r="VEZ163" s="2049"/>
      <c r="VFA163" s="2049"/>
      <c r="VFB163" s="2049"/>
      <c r="VFC163" s="2049"/>
      <c r="VFD163" s="2049"/>
      <c r="VFE163" s="2049"/>
      <c r="VFF163" s="2049"/>
      <c r="VFG163" s="2049"/>
      <c r="VFH163" s="2049"/>
      <c r="VFI163" s="2049"/>
      <c r="VFJ163" s="2049"/>
      <c r="VFK163" s="2049"/>
      <c r="VFL163" s="2049"/>
      <c r="VFM163" s="2049"/>
      <c r="VFN163" s="2049"/>
      <c r="VFO163" s="2049"/>
      <c r="VFP163" s="2049"/>
      <c r="VFQ163" s="2049"/>
      <c r="VFR163" s="2049"/>
      <c r="VFS163" s="2049"/>
      <c r="VFT163" s="2049"/>
      <c r="VFU163" s="2049"/>
      <c r="VFV163" s="2049"/>
      <c r="VFW163" s="2049"/>
      <c r="VFX163" s="2049"/>
      <c r="VFY163" s="2049"/>
      <c r="VFZ163" s="2049"/>
      <c r="VGA163" s="2049"/>
      <c r="VGB163" s="2049"/>
      <c r="VGC163" s="2049"/>
      <c r="VGD163" s="2049"/>
      <c r="VGE163" s="2049"/>
      <c r="VGF163" s="2049"/>
      <c r="VGG163" s="2049"/>
      <c r="VGH163" s="2049"/>
      <c r="VGI163" s="2049"/>
      <c r="VGJ163" s="2049"/>
      <c r="VGK163" s="2049"/>
      <c r="VGL163" s="2049"/>
      <c r="VGM163" s="2049"/>
      <c r="VGN163" s="2049"/>
      <c r="VGO163" s="2049"/>
      <c r="VGP163" s="2049"/>
      <c r="VGQ163" s="2049"/>
      <c r="VGR163" s="2049"/>
      <c r="VGS163" s="2049"/>
      <c r="VGT163" s="2049"/>
      <c r="VGU163" s="2049"/>
      <c r="VGV163" s="2049"/>
      <c r="VGW163" s="2049"/>
      <c r="VGX163" s="2049"/>
      <c r="VGY163" s="2049"/>
      <c r="VGZ163" s="2049"/>
      <c r="VHA163" s="2049"/>
      <c r="VHB163" s="2049"/>
      <c r="VHC163" s="2049"/>
      <c r="VHD163" s="2049"/>
      <c r="VHE163" s="2049"/>
      <c r="VHF163" s="2049"/>
      <c r="VHG163" s="2049"/>
      <c r="VHH163" s="2049"/>
      <c r="VHI163" s="2049"/>
      <c r="VHJ163" s="2049"/>
      <c r="VHK163" s="2049"/>
      <c r="VHL163" s="2049"/>
      <c r="VHM163" s="2049"/>
      <c r="VHN163" s="2049"/>
      <c r="VHO163" s="2049"/>
      <c r="VHP163" s="2049"/>
      <c r="VHQ163" s="2049"/>
      <c r="VHR163" s="2049"/>
      <c r="VHS163" s="2049"/>
      <c r="VHT163" s="2049"/>
      <c r="VHU163" s="2049"/>
      <c r="VHV163" s="2049"/>
      <c r="VHW163" s="2049"/>
      <c r="VHX163" s="2049"/>
      <c r="VHY163" s="2049"/>
      <c r="VHZ163" s="2049"/>
      <c r="VIA163" s="2049"/>
      <c r="VIB163" s="2049"/>
      <c r="VIC163" s="2049"/>
      <c r="VID163" s="2049"/>
      <c r="VIE163" s="2049"/>
      <c r="VIF163" s="2049"/>
      <c r="VIG163" s="2049"/>
      <c r="VIH163" s="2049"/>
      <c r="VII163" s="2049"/>
      <c r="VIJ163" s="2049"/>
      <c r="VIK163" s="2049"/>
      <c r="VIL163" s="2049"/>
      <c r="VIM163" s="2049"/>
      <c r="VIN163" s="2049"/>
      <c r="VIO163" s="2049"/>
      <c r="VIP163" s="2049"/>
      <c r="VIQ163" s="2049"/>
      <c r="VIR163" s="2049"/>
      <c r="VIS163" s="2049"/>
      <c r="VIT163" s="2049"/>
      <c r="VIU163" s="2049"/>
      <c r="VIV163" s="2049"/>
      <c r="VIW163" s="2049"/>
      <c r="VIX163" s="2049"/>
      <c r="VIY163" s="2049"/>
      <c r="VIZ163" s="2049"/>
      <c r="VJA163" s="2049"/>
      <c r="VJB163" s="2049"/>
      <c r="VJC163" s="2049"/>
      <c r="VJD163" s="2049"/>
      <c r="VJE163" s="2049"/>
      <c r="VJF163" s="2049"/>
      <c r="VJG163" s="2049"/>
      <c r="VJH163" s="2049"/>
      <c r="VJI163" s="2049"/>
      <c r="VJJ163" s="2049"/>
      <c r="VJK163" s="2049"/>
      <c r="VJL163" s="2049"/>
      <c r="VJM163" s="2049"/>
      <c r="VJN163" s="2049"/>
      <c r="VJO163" s="2049"/>
      <c r="VJP163" s="2049"/>
      <c r="VJQ163" s="2049"/>
      <c r="VJR163" s="2049"/>
      <c r="VJS163" s="2049"/>
      <c r="VJT163" s="2049"/>
      <c r="VJU163" s="2049"/>
      <c r="VJV163" s="2049"/>
      <c r="VJW163" s="2049"/>
      <c r="VJX163" s="2049"/>
      <c r="VJY163" s="2049"/>
      <c r="VJZ163" s="2049"/>
      <c r="VKA163" s="2049"/>
      <c r="VKB163" s="2049"/>
      <c r="VKC163" s="2049"/>
      <c r="VKD163" s="2049"/>
      <c r="VKE163" s="2049"/>
      <c r="VKF163" s="2049"/>
      <c r="VKG163" s="2049"/>
      <c r="VKH163" s="2049"/>
      <c r="VKI163" s="2049"/>
      <c r="VKJ163" s="2049"/>
      <c r="VKK163" s="2049"/>
      <c r="VKL163" s="2049"/>
      <c r="VKM163" s="2049"/>
      <c r="VKN163" s="2049"/>
      <c r="VKO163" s="2049"/>
      <c r="VKP163" s="2049"/>
      <c r="VKQ163" s="2049"/>
      <c r="VKR163" s="2049"/>
      <c r="VKS163" s="2049"/>
      <c r="VKT163" s="2049"/>
      <c r="VKU163" s="2049"/>
      <c r="VKV163" s="2049"/>
      <c r="VKW163" s="2049"/>
      <c r="VKX163" s="2049"/>
      <c r="VKY163" s="2049"/>
      <c r="VKZ163" s="2049"/>
      <c r="VLA163" s="2049"/>
      <c r="VLB163" s="2049"/>
      <c r="VLC163" s="2049"/>
      <c r="VLD163" s="2049"/>
      <c r="VLE163" s="2049"/>
      <c r="VLF163" s="2049"/>
      <c r="VLG163" s="2049"/>
      <c r="VLH163" s="2049"/>
      <c r="VLI163" s="2049"/>
      <c r="VLJ163" s="2049"/>
      <c r="VLK163" s="2049"/>
      <c r="VLL163" s="2049"/>
      <c r="VLM163" s="2049"/>
      <c r="VLN163" s="2049"/>
      <c r="VLO163" s="2049"/>
      <c r="VLP163" s="2049"/>
      <c r="VLQ163" s="2049"/>
      <c r="VLR163" s="2049"/>
      <c r="VLS163" s="2049"/>
      <c r="VLT163" s="2049"/>
      <c r="VLU163" s="2049"/>
      <c r="VLV163" s="2049"/>
      <c r="VLW163" s="2049"/>
      <c r="VLX163" s="2049"/>
      <c r="VLY163" s="2049"/>
      <c r="VLZ163" s="2049"/>
      <c r="VMA163" s="2049"/>
      <c r="VMB163" s="2049"/>
      <c r="VMC163" s="2049"/>
      <c r="VMD163" s="2049"/>
      <c r="VME163" s="2049"/>
      <c r="VMF163" s="2049"/>
      <c r="VMG163" s="2049"/>
      <c r="VMH163" s="2049"/>
      <c r="VMI163" s="2049"/>
      <c r="VMJ163" s="2049"/>
      <c r="VMK163" s="2049"/>
      <c r="VML163" s="2049"/>
      <c r="VMM163" s="2049"/>
      <c r="VMN163" s="2049"/>
      <c r="VMO163" s="2049"/>
      <c r="VMP163" s="2049"/>
      <c r="VMQ163" s="2049"/>
      <c r="VMR163" s="2049"/>
      <c r="VMS163" s="2049"/>
      <c r="VMT163" s="2049"/>
      <c r="VMU163" s="2049"/>
      <c r="VMV163" s="2049"/>
      <c r="VMW163" s="2049"/>
      <c r="VMX163" s="2049"/>
      <c r="VMY163" s="2049"/>
      <c r="VMZ163" s="2049"/>
      <c r="VNA163" s="2049"/>
      <c r="VNB163" s="2049"/>
      <c r="VNC163" s="2049"/>
      <c r="VND163" s="2049"/>
      <c r="VNE163" s="2049"/>
      <c r="VNF163" s="2049"/>
      <c r="VNG163" s="2049"/>
      <c r="VNH163" s="2049"/>
      <c r="VNI163" s="2049"/>
      <c r="VNJ163" s="2049"/>
      <c r="VNK163" s="2049"/>
      <c r="VNL163" s="2049"/>
      <c r="VNM163" s="2049"/>
      <c r="VNN163" s="2049"/>
      <c r="VNO163" s="2049"/>
      <c r="VNP163" s="2049"/>
      <c r="VNQ163" s="2049"/>
      <c r="VNR163" s="2049"/>
      <c r="VNS163" s="2049"/>
      <c r="VNT163" s="2049"/>
      <c r="VNU163" s="2049"/>
      <c r="VNV163" s="2049"/>
      <c r="VNW163" s="2049"/>
      <c r="VNX163" s="2049"/>
      <c r="VNY163" s="2049"/>
      <c r="VNZ163" s="2049"/>
      <c r="VOA163" s="2049"/>
      <c r="VOB163" s="2049"/>
      <c r="VOC163" s="2049"/>
      <c r="VOD163" s="2049"/>
      <c r="VOE163" s="2049"/>
      <c r="VOF163" s="2049"/>
      <c r="VOG163" s="2049"/>
      <c r="VOH163" s="2049"/>
      <c r="VOI163" s="2049"/>
      <c r="VOJ163" s="2049"/>
      <c r="VOK163" s="2049"/>
      <c r="VOL163" s="2049"/>
      <c r="VOM163" s="2049"/>
      <c r="VON163" s="2049"/>
      <c r="VOO163" s="2049"/>
      <c r="VOP163" s="2049"/>
      <c r="VOQ163" s="2049"/>
      <c r="VOR163" s="2049"/>
      <c r="VOS163" s="2049"/>
      <c r="VOT163" s="2049"/>
      <c r="VOU163" s="2049"/>
      <c r="VOV163" s="2049"/>
      <c r="VOW163" s="2049"/>
      <c r="VOX163" s="2049"/>
      <c r="VOY163" s="2049"/>
      <c r="VOZ163" s="2049"/>
      <c r="VPA163" s="2049"/>
      <c r="VPB163" s="2049"/>
      <c r="VPC163" s="2049"/>
      <c r="VPD163" s="2049"/>
      <c r="VPE163" s="2049"/>
      <c r="VPF163" s="2049"/>
      <c r="VPG163" s="2049"/>
      <c r="VPH163" s="2049"/>
      <c r="VPI163" s="2049"/>
      <c r="VPJ163" s="2049"/>
      <c r="VPK163" s="2049"/>
      <c r="VPL163" s="2049"/>
      <c r="VPM163" s="2049"/>
      <c r="VPN163" s="2049"/>
      <c r="VPO163" s="2049"/>
      <c r="VPP163" s="2049"/>
      <c r="VPQ163" s="2049"/>
      <c r="VPR163" s="2049"/>
      <c r="VPS163" s="2049"/>
      <c r="VPT163" s="2049"/>
      <c r="VPU163" s="2049"/>
      <c r="VPV163" s="2049"/>
      <c r="VPW163" s="2049"/>
      <c r="VPX163" s="2049"/>
      <c r="VPY163" s="2049"/>
      <c r="VPZ163" s="2049"/>
      <c r="VQA163" s="2049"/>
      <c r="VQB163" s="2049"/>
      <c r="VQC163" s="2049"/>
      <c r="VQD163" s="2049"/>
      <c r="VQE163" s="2049"/>
      <c r="VQF163" s="2049"/>
      <c r="VQG163" s="2049"/>
      <c r="VQH163" s="2049"/>
      <c r="VQI163" s="2049"/>
      <c r="VQJ163" s="2049"/>
      <c r="VQK163" s="2049"/>
      <c r="VQL163" s="2049"/>
      <c r="VQM163" s="2049"/>
      <c r="VQN163" s="2049"/>
      <c r="VQO163" s="2049"/>
      <c r="VQP163" s="2049"/>
      <c r="VQQ163" s="2049"/>
      <c r="VQR163" s="2049"/>
      <c r="VQS163" s="2049"/>
      <c r="VQT163" s="2049"/>
      <c r="VQU163" s="2049"/>
      <c r="VQV163" s="2049"/>
      <c r="VQW163" s="2049"/>
      <c r="VQX163" s="2049"/>
      <c r="VQY163" s="2049"/>
      <c r="VQZ163" s="2049"/>
      <c r="VRA163" s="2049"/>
      <c r="VRB163" s="2049"/>
      <c r="VRC163" s="2049"/>
      <c r="VRD163" s="2049"/>
      <c r="VRE163" s="2049"/>
      <c r="VRF163" s="2049"/>
      <c r="VRG163" s="2049"/>
      <c r="VRH163" s="2049"/>
      <c r="VRI163" s="2049"/>
      <c r="VRJ163" s="2049"/>
      <c r="VRK163" s="2049"/>
      <c r="VRL163" s="2049"/>
      <c r="VRM163" s="2049"/>
      <c r="VRN163" s="2049"/>
      <c r="VRO163" s="2049"/>
      <c r="VRP163" s="2049"/>
      <c r="VRQ163" s="2049"/>
      <c r="VRR163" s="2049"/>
      <c r="VRS163" s="2049"/>
      <c r="VRT163" s="2049"/>
      <c r="VRU163" s="2049"/>
      <c r="VRV163" s="2049"/>
      <c r="VRW163" s="2049"/>
      <c r="VRX163" s="2049"/>
      <c r="VRY163" s="2049"/>
      <c r="VRZ163" s="2049"/>
      <c r="VSA163" s="2049"/>
      <c r="VSB163" s="2049"/>
      <c r="VSC163" s="2049"/>
      <c r="VSD163" s="2049"/>
      <c r="VSE163" s="2049"/>
      <c r="VSF163" s="2049"/>
      <c r="VSG163" s="2049"/>
      <c r="VSH163" s="2049"/>
      <c r="VSI163" s="2049"/>
      <c r="VSJ163" s="2049"/>
      <c r="VSK163" s="2049"/>
      <c r="VSL163" s="2049"/>
      <c r="VSM163" s="2049"/>
      <c r="VSN163" s="2049"/>
      <c r="VSO163" s="2049"/>
      <c r="VSP163" s="2049"/>
      <c r="VSQ163" s="2049"/>
      <c r="VSR163" s="2049"/>
      <c r="VSS163" s="2049"/>
      <c r="VST163" s="2049"/>
      <c r="VSU163" s="2049"/>
      <c r="VSV163" s="2049"/>
      <c r="VSW163" s="2049"/>
      <c r="VSX163" s="2049"/>
      <c r="VSY163" s="2049"/>
      <c r="VSZ163" s="2049"/>
      <c r="VTA163" s="2049"/>
      <c r="VTB163" s="2049"/>
      <c r="VTC163" s="2049"/>
      <c r="VTD163" s="2049"/>
      <c r="VTE163" s="2049"/>
      <c r="VTF163" s="2049"/>
      <c r="VTG163" s="2049"/>
      <c r="VTH163" s="2049"/>
      <c r="VTI163" s="2049"/>
      <c r="VTJ163" s="2049"/>
      <c r="VTK163" s="2049"/>
      <c r="VTL163" s="2049"/>
      <c r="VTM163" s="2049"/>
      <c r="VTN163" s="2049"/>
      <c r="VTO163" s="2049"/>
      <c r="VTP163" s="2049"/>
      <c r="VTQ163" s="2049"/>
      <c r="VTR163" s="2049"/>
      <c r="VTS163" s="2049"/>
      <c r="VTT163" s="2049"/>
      <c r="VTU163" s="2049"/>
      <c r="VTV163" s="2049"/>
      <c r="VTW163" s="2049"/>
      <c r="VTX163" s="2049"/>
      <c r="VTY163" s="2049"/>
      <c r="VTZ163" s="2049"/>
      <c r="VUA163" s="2049"/>
      <c r="VUB163" s="2049"/>
      <c r="VUC163" s="2049"/>
      <c r="VUD163" s="2049"/>
      <c r="VUE163" s="2049"/>
      <c r="VUF163" s="2049"/>
      <c r="VUG163" s="2049"/>
      <c r="VUH163" s="2049"/>
      <c r="VUI163" s="2049"/>
      <c r="VUJ163" s="2049"/>
      <c r="VUK163" s="2049"/>
      <c r="VUL163" s="2049"/>
      <c r="VUM163" s="2049"/>
      <c r="VUN163" s="2049"/>
      <c r="VUO163" s="2049"/>
      <c r="VUP163" s="2049"/>
      <c r="VUQ163" s="2049"/>
      <c r="VUR163" s="2049"/>
      <c r="VUS163" s="2049"/>
      <c r="VUT163" s="2049"/>
      <c r="VUU163" s="2049"/>
      <c r="VUV163" s="2049"/>
      <c r="VUW163" s="2049"/>
      <c r="VUX163" s="2049"/>
      <c r="VUY163" s="2049"/>
      <c r="VUZ163" s="2049"/>
      <c r="VVA163" s="2049"/>
      <c r="VVB163" s="2049"/>
      <c r="VVC163" s="2049"/>
      <c r="VVD163" s="2049"/>
      <c r="VVE163" s="2049"/>
      <c r="VVF163" s="2049"/>
      <c r="VVG163" s="2049"/>
      <c r="VVH163" s="2049"/>
      <c r="VVI163" s="2049"/>
      <c r="VVJ163" s="2049"/>
      <c r="VVK163" s="2049"/>
      <c r="VVL163" s="2049"/>
      <c r="VVM163" s="2049"/>
      <c r="VVN163" s="2049"/>
      <c r="VVO163" s="2049"/>
      <c r="VVP163" s="2049"/>
      <c r="VVQ163" s="2049"/>
      <c r="VVR163" s="2049"/>
      <c r="VVS163" s="2049"/>
      <c r="VVT163" s="2049"/>
      <c r="VVU163" s="2049"/>
      <c r="VVV163" s="2049"/>
      <c r="VVW163" s="2049"/>
      <c r="VVX163" s="2049"/>
      <c r="VVY163" s="2049"/>
      <c r="VVZ163" s="2049"/>
      <c r="VWA163" s="2049"/>
      <c r="VWB163" s="2049"/>
      <c r="VWC163" s="2049"/>
      <c r="VWD163" s="2049"/>
      <c r="VWE163" s="2049"/>
      <c r="VWF163" s="2049"/>
      <c r="VWG163" s="2049"/>
      <c r="VWH163" s="2049"/>
      <c r="VWI163" s="2049"/>
      <c r="VWJ163" s="2049"/>
      <c r="VWK163" s="2049"/>
      <c r="VWL163" s="2049"/>
      <c r="VWM163" s="2049"/>
      <c r="VWN163" s="2049"/>
      <c r="VWO163" s="2049"/>
      <c r="VWP163" s="2049"/>
      <c r="VWQ163" s="2049"/>
      <c r="VWR163" s="2049"/>
      <c r="VWS163" s="2049"/>
      <c r="VWT163" s="2049"/>
      <c r="VWU163" s="2049"/>
      <c r="VWV163" s="2049"/>
      <c r="VWW163" s="2049"/>
      <c r="VWX163" s="2049"/>
      <c r="VWY163" s="2049"/>
      <c r="VWZ163" s="2049"/>
      <c r="VXA163" s="2049"/>
      <c r="VXB163" s="2049"/>
      <c r="VXC163" s="2049"/>
      <c r="VXD163" s="2049"/>
      <c r="VXE163" s="2049"/>
      <c r="VXF163" s="2049"/>
      <c r="VXG163" s="2049"/>
      <c r="VXH163" s="2049"/>
      <c r="VXI163" s="2049"/>
      <c r="VXJ163" s="2049"/>
      <c r="VXK163" s="2049"/>
      <c r="VXL163" s="2049"/>
      <c r="VXM163" s="2049"/>
      <c r="VXN163" s="2049"/>
      <c r="VXO163" s="2049"/>
      <c r="VXP163" s="2049"/>
      <c r="VXQ163" s="2049"/>
      <c r="VXR163" s="2049"/>
      <c r="VXS163" s="2049"/>
      <c r="VXT163" s="2049"/>
      <c r="VXU163" s="2049"/>
      <c r="VXV163" s="2049"/>
      <c r="VXW163" s="2049"/>
      <c r="VXX163" s="2049"/>
      <c r="VXY163" s="2049"/>
      <c r="VXZ163" s="2049"/>
      <c r="VYA163" s="2049"/>
      <c r="VYB163" s="2049"/>
      <c r="VYC163" s="2049"/>
      <c r="VYD163" s="2049"/>
      <c r="VYE163" s="2049"/>
      <c r="VYF163" s="2049"/>
      <c r="VYG163" s="2049"/>
      <c r="VYH163" s="2049"/>
      <c r="VYI163" s="2049"/>
      <c r="VYJ163" s="2049"/>
      <c r="VYK163" s="2049"/>
      <c r="VYL163" s="2049"/>
      <c r="VYM163" s="2049"/>
      <c r="VYN163" s="2049"/>
      <c r="VYO163" s="2049"/>
      <c r="VYP163" s="2049"/>
      <c r="VYQ163" s="2049"/>
      <c r="VYR163" s="2049"/>
      <c r="VYS163" s="2049"/>
      <c r="VYT163" s="2049"/>
      <c r="VYU163" s="2049"/>
      <c r="VYV163" s="2049"/>
      <c r="VYW163" s="2049"/>
      <c r="VYX163" s="2049"/>
      <c r="VYY163" s="2049"/>
      <c r="VYZ163" s="2049"/>
      <c r="VZA163" s="2049"/>
      <c r="VZB163" s="2049"/>
      <c r="VZC163" s="2049"/>
      <c r="VZD163" s="2049"/>
      <c r="VZE163" s="2049"/>
      <c r="VZF163" s="2049"/>
      <c r="VZG163" s="2049"/>
      <c r="VZH163" s="2049"/>
      <c r="VZI163" s="2049"/>
      <c r="VZJ163" s="2049"/>
      <c r="VZK163" s="2049"/>
      <c r="VZL163" s="2049"/>
      <c r="VZM163" s="2049"/>
      <c r="VZN163" s="2049"/>
      <c r="VZO163" s="2049"/>
      <c r="VZP163" s="2049"/>
      <c r="VZQ163" s="2049"/>
      <c r="VZR163" s="2049"/>
      <c r="VZS163" s="2049"/>
      <c r="VZT163" s="2049"/>
      <c r="VZU163" s="2049"/>
      <c r="VZV163" s="2049"/>
      <c r="VZW163" s="2049"/>
      <c r="VZX163" s="2049"/>
      <c r="VZY163" s="2049"/>
      <c r="VZZ163" s="2049"/>
      <c r="WAA163" s="2049"/>
      <c r="WAB163" s="2049"/>
      <c r="WAC163" s="2049"/>
      <c r="WAD163" s="2049"/>
      <c r="WAE163" s="2049"/>
      <c r="WAF163" s="2049"/>
      <c r="WAG163" s="2049"/>
      <c r="WAH163" s="2049"/>
      <c r="WAI163" s="2049"/>
      <c r="WAJ163" s="2049"/>
      <c r="WAK163" s="2049"/>
      <c r="WAL163" s="2049"/>
      <c r="WAM163" s="2049"/>
      <c r="WAN163" s="2049"/>
      <c r="WAO163" s="2049"/>
      <c r="WAP163" s="2049"/>
      <c r="WAQ163" s="2049"/>
      <c r="WAR163" s="2049"/>
      <c r="WAS163" s="2049"/>
      <c r="WAT163" s="2049"/>
      <c r="WAU163" s="2049"/>
      <c r="WAV163" s="2049"/>
      <c r="WAW163" s="2049"/>
      <c r="WAX163" s="2049"/>
      <c r="WAY163" s="2049"/>
      <c r="WAZ163" s="2049"/>
      <c r="WBA163" s="2049"/>
      <c r="WBB163" s="2049"/>
      <c r="WBC163" s="2049"/>
      <c r="WBD163" s="2049"/>
      <c r="WBE163" s="2049"/>
      <c r="WBF163" s="2049"/>
      <c r="WBG163" s="2049"/>
      <c r="WBH163" s="2049"/>
      <c r="WBI163" s="2049"/>
      <c r="WBJ163" s="2049"/>
      <c r="WBK163" s="2049"/>
      <c r="WBL163" s="2049"/>
      <c r="WBM163" s="2049"/>
      <c r="WBN163" s="2049"/>
      <c r="WBO163" s="2049"/>
      <c r="WBP163" s="2049"/>
      <c r="WBQ163" s="2049"/>
      <c r="WBR163" s="2049"/>
      <c r="WBS163" s="2049"/>
      <c r="WBT163" s="2049"/>
      <c r="WBU163" s="2049"/>
      <c r="WBV163" s="2049"/>
      <c r="WBW163" s="2049"/>
      <c r="WBX163" s="2049"/>
      <c r="WBY163" s="2049"/>
      <c r="WBZ163" s="2049"/>
      <c r="WCA163" s="2049"/>
      <c r="WCB163" s="2049"/>
      <c r="WCC163" s="2049"/>
      <c r="WCD163" s="2049"/>
      <c r="WCE163" s="2049"/>
      <c r="WCF163" s="2049"/>
      <c r="WCG163" s="2049"/>
      <c r="WCH163" s="2049"/>
      <c r="WCI163" s="2049"/>
      <c r="WCJ163" s="2049"/>
      <c r="WCK163" s="2049"/>
      <c r="WCL163" s="2049"/>
      <c r="WCM163" s="2049"/>
      <c r="WCN163" s="2049"/>
      <c r="WCO163" s="2049"/>
      <c r="WCP163" s="2049"/>
      <c r="WCQ163" s="2049"/>
      <c r="WCR163" s="2049"/>
      <c r="WCS163" s="2049"/>
      <c r="WCT163" s="2049"/>
      <c r="WCU163" s="2049"/>
      <c r="WCV163" s="2049"/>
      <c r="WCW163" s="2049"/>
      <c r="WCX163" s="2049"/>
      <c r="WCY163" s="2049"/>
      <c r="WCZ163" s="2049"/>
      <c r="WDA163" s="2049"/>
      <c r="WDB163" s="2049"/>
      <c r="WDC163" s="2049"/>
      <c r="WDD163" s="2049"/>
      <c r="WDE163" s="2049"/>
      <c r="WDF163" s="2049"/>
      <c r="WDG163" s="2049"/>
      <c r="WDH163" s="2049"/>
      <c r="WDI163" s="2049"/>
      <c r="WDJ163" s="2049"/>
      <c r="WDK163" s="2049"/>
      <c r="WDL163" s="2049"/>
      <c r="WDM163" s="2049"/>
      <c r="WDN163" s="2049"/>
      <c r="WDO163" s="2049"/>
      <c r="WDP163" s="2049"/>
      <c r="WDQ163" s="2049"/>
      <c r="WDR163" s="2049"/>
      <c r="WDS163" s="2049"/>
      <c r="WDT163" s="2049"/>
      <c r="WDU163" s="2049"/>
      <c r="WDV163" s="2049"/>
      <c r="WDW163" s="2049"/>
      <c r="WDX163" s="2049"/>
      <c r="WDY163" s="2049"/>
      <c r="WDZ163" s="2049"/>
      <c r="WEA163" s="2049"/>
      <c r="WEB163" s="2049"/>
      <c r="WEC163" s="2049"/>
      <c r="WED163" s="2049"/>
      <c r="WEE163" s="2049"/>
      <c r="WEF163" s="2049"/>
      <c r="WEG163" s="2049"/>
      <c r="WEH163" s="2049"/>
      <c r="WEI163" s="2049"/>
      <c r="WEJ163" s="2049"/>
      <c r="WEK163" s="2049"/>
      <c r="WEL163" s="2049"/>
      <c r="WEM163" s="2049"/>
      <c r="WEN163" s="2049"/>
      <c r="WEO163" s="2049"/>
      <c r="WEP163" s="2049"/>
      <c r="WEQ163" s="2049"/>
      <c r="WER163" s="2049"/>
      <c r="WES163" s="2049"/>
      <c r="WET163" s="2049"/>
      <c r="WEU163" s="2049"/>
      <c r="WEV163" s="2049"/>
      <c r="WEW163" s="2049"/>
      <c r="WEX163" s="2049"/>
      <c r="WEY163" s="2049"/>
      <c r="WEZ163" s="2049"/>
      <c r="WFA163" s="2049"/>
      <c r="WFB163" s="2049"/>
      <c r="WFC163" s="2049"/>
      <c r="WFD163" s="2049"/>
      <c r="WFE163" s="2049"/>
      <c r="WFF163" s="2049"/>
      <c r="WFG163" s="2049"/>
      <c r="WFH163" s="2049"/>
      <c r="WFI163" s="2049"/>
      <c r="WFJ163" s="2049"/>
      <c r="WFK163" s="2049"/>
      <c r="WFL163" s="2049"/>
      <c r="WFM163" s="2049"/>
      <c r="WFN163" s="2049"/>
      <c r="WFO163" s="2049"/>
      <c r="WFP163" s="2049"/>
      <c r="WFQ163" s="2049"/>
      <c r="WFR163" s="2049"/>
      <c r="WFS163" s="2049"/>
      <c r="WFT163" s="2049"/>
      <c r="WFU163" s="2049"/>
      <c r="WFV163" s="2049"/>
      <c r="WFW163" s="2049"/>
      <c r="WFX163" s="2049"/>
      <c r="WFY163" s="2049"/>
      <c r="WFZ163" s="2049"/>
      <c r="WGA163" s="2049"/>
      <c r="WGB163" s="2049"/>
      <c r="WGC163" s="2049"/>
      <c r="WGD163" s="2049"/>
      <c r="WGE163" s="2049"/>
      <c r="WGF163" s="2049"/>
      <c r="WGG163" s="2049"/>
      <c r="WGH163" s="2049"/>
      <c r="WGI163" s="2049"/>
      <c r="WGJ163" s="2049"/>
      <c r="WGK163" s="2049"/>
      <c r="WGL163" s="2049"/>
      <c r="WGM163" s="2049"/>
      <c r="WGN163" s="2049"/>
      <c r="WGO163" s="2049"/>
      <c r="WGP163" s="2049"/>
      <c r="WGQ163" s="2049"/>
      <c r="WGR163" s="2049"/>
      <c r="WGS163" s="2049"/>
      <c r="WGT163" s="2049"/>
      <c r="WGU163" s="2049"/>
      <c r="WGV163" s="2049"/>
      <c r="WGW163" s="2049"/>
      <c r="WGX163" s="2049"/>
      <c r="WGY163" s="2049"/>
      <c r="WGZ163" s="2049"/>
      <c r="WHA163" s="2049"/>
      <c r="WHB163" s="2049"/>
      <c r="WHC163" s="2049"/>
      <c r="WHD163" s="2049"/>
      <c r="WHE163" s="2049"/>
      <c r="WHF163" s="2049"/>
      <c r="WHG163" s="2049"/>
      <c r="WHH163" s="2049"/>
      <c r="WHI163" s="2049"/>
      <c r="WHJ163" s="2049"/>
      <c r="WHK163" s="2049"/>
      <c r="WHL163" s="2049"/>
      <c r="WHM163" s="2049"/>
      <c r="WHN163" s="2049"/>
      <c r="WHO163" s="2049"/>
      <c r="WHP163" s="2049"/>
      <c r="WHQ163" s="2049"/>
      <c r="WHR163" s="2049"/>
      <c r="WHS163" s="2049"/>
      <c r="WHT163" s="2049"/>
      <c r="WHU163" s="2049"/>
      <c r="WHV163" s="2049"/>
      <c r="WHW163" s="2049"/>
      <c r="WHX163" s="2049"/>
      <c r="WHY163" s="2049"/>
      <c r="WHZ163" s="2049"/>
      <c r="WIA163" s="2049"/>
      <c r="WIB163" s="2049"/>
      <c r="WIC163" s="2049"/>
      <c r="WID163" s="2049"/>
      <c r="WIE163" s="2049"/>
      <c r="WIF163" s="2049"/>
      <c r="WIG163" s="2049"/>
      <c r="WIH163" s="2049"/>
      <c r="WII163" s="2049"/>
      <c r="WIJ163" s="2049"/>
      <c r="WIK163" s="2049"/>
      <c r="WIL163" s="2049"/>
      <c r="WIM163" s="2049"/>
      <c r="WIN163" s="2049"/>
      <c r="WIO163" s="2049"/>
      <c r="WIP163" s="2049"/>
      <c r="WIQ163" s="2049"/>
      <c r="WIR163" s="2049"/>
      <c r="WIS163" s="2049"/>
      <c r="WIT163" s="2049"/>
      <c r="WIU163" s="2049"/>
      <c r="WIV163" s="2049"/>
      <c r="WIW163" s="2049"/>
      <c r="WIX163" s="2049"/>
      <c r="WIY163" s="2049"/>
      <c r="WIZ163" s="2049"/>
      <c r="WJA163" s="2049"/>
      <c r="WJB163" s="2049"/>
      <c r="WJC163" s="2049"/>
      <c r="WJD163" s="2049"/>
      <c r="WJE163" s="2049"/>
      <c r="WJF163" s="2049"/>
      <c r="WJG163" s="2049"/>
      <c r="WJH163" s="2049"/>
      <c r="WJI163" s="2049"/>
      <c r="WJJ163" s="2049"/>
      <c r="WJK163" s="2049"/>
      <c r="WJL163" s="2049"/>
      <c r="WJM163" s="2049"/>
      <c r="WJN163" s="2049"/>
      <c r="WJO163" s="2049"/>
      <c r="WJP163" s="2049"/>
      <c r="WJQ163" s="2049"/>
      <c r="WJR163" s="2049"/>
      <c r="WJS163" s="2049"/>
      <c r="WJT163" s="2049"/>
      <c r="WJU163" s="2049"/>
      <c r="WJV163" s="2049"/>
      <c r="WJW163" s="2049"/>
      <c r="WJX163" s="2049"/>
      <c r="WJY163" s="2049"/>
      <c r="WJZ163" s="2049"/>
      <c r="WKA163" s="2049"/>
      <c r="WKB163" s="2049"/>
      <c r="WKC163" s="2049"/>
      <c r="WKD163" s="2049"/>
      <c r="WKE163" s="2049"/>
      <c r="WKF163" s="2049"/>
      <c r="WKG163" s="2049"/>
      <c r="WKH163" s="2049"/>
      <c r="WKI163" s="2049"/>
      <c r="WKJ163" s="2049"/>
      <c r="WKK163" s="2049"/>
      <c r="WKL163" s="2049"/>
      <c r="WKM163" s="2049"/>
      <c r="WKN163" s="2049"/>
      <c r="WKO163" s="2049"/>
      <c r="WKP163" s="2049"/>
      <c r="WKQ163" s="2049"/>
      <c r="WKR163" s="2049"/>
      <c r="WKS163" s="2049"/>
      <c r="WKT163" s="2049"/>
      <c r="WKU163" s="2049"/>
      <c r="WKV163" s="2049"/>
      <c r="WKW163" s="2049"/>
      <c r="WKX163" s="2049"/>
      <c r="WKY163" s="2049"/>
      <c r="WKZ163" s="2049"/>
      <c r="WLA163" s="2049"/>
      <c r="WLB163" s="2049"/>
      <c r="WLC163" s="2049"/>
      <c r="WLD163" s="2049"/>
      <c r="WLE163" s="2049"/>
      <c r="WLF163" s="2049"/>
      <c r="WLG163" s="2049"/>
      <c r="WLH163" s="2049"/>
      <c r="WLI163" s="2049"/>
      <c r="WLJ163" s="2049"/>
      <c r="WLK163" s="2049"/>
      <c r="WLL163" s="2049"/>
      <c r="WLM163" s="2049"/>
      <c r="WLN163" s="2049"/>
      <c r="WLO163" s="2049"/>
      <c r="WLP163" s="2049"/>
      <c r="WLQ163" s="2049"/>
      <c r="WLR163" s="2049"/>
      <c r="WLS163" s="2049"/>
      <c r="WLT163" s="2049"/>
      <c r="WLU163" s="2049"/>
      <c r="WLV163" s="2049"/>
      <c r="WLW163" s="2049"/>
      <c r="WLX163" s="2049"/>
      <c r="WLY163" s="2049"/>
      <c r="WLZ163" s="2049"/>
      <c r="WMA163" s="2049"/>
      <c r="WMB163" s="2049"/>
      <c r="WMC163" s="2049"/>
      <c r="WMD163" s="2049"/>
      <c r="WME163" s="2049"/>
      <c r="WMF163" s="2049"/>
      <c r="WMG163" s="2049"/>
      <c r="WMH163" s="2049"/>
      <c r="WMI163" s="2049"/>
      <c r="WMJ163" s="2049"/>
      <c r="WMK163" s="2049"/>
      <c r="WML163" s="2049"/>
      <c r="WMM163" s="2049"/>
      <c r="WMN163" s="2049"/>
      <c r="WMO163" s="2049"/>
      <c r="WMP163" s="2049"/>
      <c r="WMQ163" s="2049"/>
      <c r="WMR163" s="2049"/>
      <c r="WMS163" s="2049"/>
      <c r="WMT163" s="2049"/>
      <c r="WMU163" s="2049"/>
      <c r="WMV163" s="2049"/>
      <c r="WMW163" s="2049"/>
      <c r="WMX163" s="2049"/>
      <c r="WMY163" s="2049"/>
      <c r="WMZ163" s="2049"/>
      <c r="WNA163" s="2049"/>
      <c r="WNB163" s="2049"/>
      <c r="WNC163" s="2049"/>
      <c r="WND163" s="2049"/>
      <c r="WNE163" s="2049"/>
      <c r="WNF163" s="2049"/>
      <c r="WNG163" s="2049"/>
      <c r="WNH163" s="2049"/>
      <c r="WNI163" s="2049"/>
      <c r="WNJ163" s="2049"/>
      <c r="WNK163" s="2049"/>
      <c r="WNL163" s="2049"/>
      <c r="WNM163" s="2049"/>
      <c r="WNN163" s="2049"/>
      <c r="WNO163" s="2049"/>
      <c r="WNP163" s="2049"/>
      <c r="WNQ163" s="2049"/>
      <c r="WNR163" s="2049"/>
      <c r="WNS163" s="2049"/>
      <c r="WNT163" s="2049"/>
      <c r="WNU163" s="2049"/>
      <c r="WNV163" s="2049"/>
      <c r="WNW163" s="2049"/>
      <c r="WNX163" s="2049"/>
      <c r="WNY163" s="2049"/>
      <c r="WNZ163" s="2049"/>
      <c r="WOA163" s="2049"/>
      <c r="WOB163" s="2049"/>
      <c r="WOC163" s="2049"/>
      <c r="WOD163" s="2049"/>
      <c r="WOE163" s="2049"/>
      <c r="WOF163" s="2049"/>
      <c r="WOG163" s="2049"/>
      <c r="WOH163" s="2049"/>
      <c r="WOI163" s="2049"/>
      <c r="WOJ163" s="2049"/>
      <c r="WOK163" s="2049"/>
      <c r="WOL163" s="2049"/>
      <c r="WOM163" s="2049"/>
      <c r="WON163" s="2049"/>
      <c r="WOO163" s="2049"/>
      <c r="WOP163" s="2049"/>
      <c r="WOQ163" s="2049"/>
      <c r="WOR163" s="2049"/>
      <c r="WOS163" s="2049"/>
      <c r="WOT163" s="2049"/>
      <c r="WOU163" s="2049"/>
      <c r="WOV163" s="2049"/>
      <c r="WOW163" s="2049"/>
      <c r="WOX163" s="2049"/>
      <c r="WOY163" s="2049"/>
      <c r="WOZ163" s="2049"/>
      <c r="WPA163" s="2049"/>
      <c r="WPB163" s="2049"/>
      <c r="WPC163" s="2049"/>
      <c r="WPD163" s="2049"/>
      <c r="WPE163" s="2049"/>
      <c r="WPF163" s="2049"/>
      <c r="WPG163" s="2049"/>
      <c r="WPH163" s="2049"/>
      <c r="WPI163" s="2049"/>
      <c r="WPJ163" s="2049"/>
      <c r="WPK163" s="2049"/>
      <c r="WPL163" s="2049"/>
      <c r="WPM163" s="2049"/>
      <c r="WPN163" s="2049"/>
      <c r="WPO163" s="2049"/>
      <c r="WPP163" s="2049"/>
      <c r="WPQ163" s="2049"/>
      <c r="WPR163" s="2049"/>
      <c r="WPS163" s="2049"/>
      <c r="WPT163" s="2049"/>
      <c r="WPU163" s="2049"/>
      <c r="WPV163" s="2049"/>
      <c r="WPW163" s="2049"/>
      <c r="WPX163" s="2049"/>
      <c r="WPY163" s="2049"/>
      <c r="WPZ163" s="2049"/>
      <c r="WQA163" s="2049"/>
      <c r="WQB163" s="2049"/>
      <c r="WQC163" s="2049"/>
      <c r="WQD163" s="2049"/>
      <c r="WQE163" s="2049"/>
      <c r="WQF163" s="2049"/>
      <c r="WQG163" s="2049"/>
      <c r="WQH163" s="2049"/>
      <c r="WQI163" s="2049"/>
      <c r="WQJ163" s="2049"/>
      <c r="WQK163" s="2049"/>
      <c r="WQL163" s="2049"/>
      <c r="WQM163" s="2049"/>
      <c r="WQN163" s="2049"/>
      <c r="WQO163" s="2049"/>
      <c r="WQP163" s="2049"/>
      <c r="WQQ163" s="2049"/>
      <c r="WQR163" s="2049"/>
      <c r="WQS163" s="2049"/>
      <c r="WQT163" s="2049"/>
      <c r="WQU163" s="2049"/>
      <c r="WQV163" s="2049"/>
      <c r="WQW163" s="2049"/>
      <c r="WQX163" s="2049"/>
      <c r="WQY163" s="2049"/>
      <c r="WQZ163" s="2049"/>
      <c r="WRA163" s="2049"/>
      <c r="WRB163" s="2049"/>
      <c r="WRC163" s="2049"/>
      <c r="WRD163" s="2049"/>
      <c r="WRE163" s="2049"/>
      <c r="WRF163" s="2049"/>
      <c r="WRG163" s="2049"/>
      <c r="WRH163" s="2049"/>
      <c r="WRI163" s="2049"/>
      <c r="WRJ163" s="2049"/>
      <c r="WRK163" s="2049"/>
      <c r="WRL163" s="2049"/>
      <c r="WRM163" s="2049"/>
      <c r="WRN163" s="2049"/>
      <c r="WRO163" s="2049"/>
      <c r="WRP163" s="2049"/>
      <c r="WRQ163" s="2049"/>
      <c r="WRR163" s="2049"/>
      <c r="WRS163" s="2049"/>
      <c r="WRT163" s="2049"/>
      <c r="WRU163" s="2049"/>
      <c r="WRV163" s="2049"/>
      <c r="WRW163" s="2049"/>
      <c r="WRX163" s="2049"/>
      <c r="WRY163" s="2049"/>
      <c r="WRZ163" s="2049"/>
      <c r="WSA163" s="2049"/>
      <c r="WSB163" s="2049"/>
      <c r="WSC163" s="2049"/>
      <c r="WSD163" s="2049"/>
      <c r="WSE163" s="2049"/>
      <c r="WSF163" s="2049"/>
      <c r="WSG163" s="2049"/>
      <c r="WSH163" s="2049"/>
      <c r="WSI163" s="2049"/>
      <c r="WSJ163" s="2049"/>
      <c r="WSK163" s="2049"/>
      <c r="WSL163" s="2049"/>
      <c r="WSM163" s="2049"/>
      <c r="WSN163" s="2049"/>
      <c r="WSO163" s="2049"/>
      <c r="WSP163" s="2049"/>
      <c r="WSQ163" s="2049"/>
      <c r="WSR163" s="2049"/>
      <c r="WSS163" s="2049"/>
      <c r="WST163" s="2049"/>
      <c r="WSU163" s="2049"/>
      <c r="WSV163" s="2049"/>
      <c r="WSW163" s="2049"/>
      <c r="WSX163" s="2049"/>
      <c r="WSY163" s="2049"/>
      <c r="WSZ163" s="2049"/>
      <c r="WTA163" s="2049"/>
      <c r="WTB163" s="2049"/>
      <c r="WTC163" s="2049"/>
      <c r="WTD163" s="2049"/>
      <c r="WTE163" s="2049"/>
      <c r="WTF163" s="2049"/>
      <c r="WTG163" s="2049"/>
      <c r="WTH163" s="2049"/>
      <c r="WTI163" s="2049"/>
      <c r="WTJ163" s="2049"/>
      <c r="WTK163" s="2049"/>
      <c r="WTL163" s="2049"/>
      <c r="WTM163" s="2049"/>
      <c r="WTN163" s="2049"/>
      <c r="WTO163" s="2049"/>
      <c r="WTP163" s="2049"/>
      <c r="WTQ163" s="2049"/>
      <c r="WTR163" s="2049"/>
      <c r="WTS163" s="2049"/>
      <c r="WTT163" s="2049"/>
      <c r="WTU163" s="2049"/>
      <c r="WTV163" s="2049"/>
      <c r="WTW163" s="2049"/>
      <c r="WTX163" s="2049"/>
      <c r="WTY163" s="2049"/>
      <c r="WTZ163" s="2049"/>
      <c r="WUA163" s="2049"/>
      <c r="WUB163" s="2049"/>
      <c r="WUC163" s="2049"/>
      <c r="WUD163" s="2049"/>
      <c r="WUE163" s="2049"/>
      <c r="WUF163" s="2049"/>
      <c r="WUG163" s="2049"/>
      <c r="WUH163" s="2049"/>
      <c r="WUI163" s="2049"/>
      <c r="WUJ163" s="2049"/>
      <c r="WUK163" s="2049"/>
      <c r="WUL163" s="2049"/>
      <c r="WUM163" s="2049"/>
      <c r="WUN163" s="2049"/>
      <c r="WUO163" s="2049"/>
      <c r="WUP163" s="2049"/>
      <c r="WUQ163" s="2049"/>
      <c r="WUR163" s="2049"/>
      <c r="WUS163" s="2049"/>
      <c r="WUT163" s="2049"/>
      <c r="WUU163" s="2049"/>
      <c r="WUV163" s="2049"/>
      <c r="WUW163" s="2049"/>
      <c r="WUX163" s="2049"/>
      <c r="WUY163" s="2049"/>
      <c r="WUZ163" s="2049"/>
      <c r="WVA163" s="2049"/>
      <c r="WVB163" s="2049"/>
      <c r="WVC163" s="2049"/>
      <c r="WVD163" s="2049"/>
      <c r="WVE163" s="2049"/>
      <c r="WVF163" s="2049"/>
      <c r="WVG163" s="2049"/>
      <c r="WVH163" s="2049"/>
      <c r="WVI163" s="2049"/>
      <c r="WVJ163" s="2049"/>
      <c r="WVK163" s="2049"/>
      <c r="WVL163" s="2049"/>
      <c r="WVM163" s="2049"/>
      <c r="WVN163" s="2049"/>
      <c r="WVO163" s="2049"/>
      <c r="WVP163" s="2049"/>
      <c r="WVQ163" s="2049"/>
      <c r="WVR163" s="2049"/>
      <c r="WVS163" s="2049"/>
      <c r="WVT163" s="2049"/>
      <c r="WVU163" s="2049"/>
      <c r="WVV163" s="2049"/>
      <c r="WVW163" s="2049"/>
      <c r="WVX163" s="2049"/>
      <c r="WVY163" s="2049"/>
      <c r="WVZ163" s="2049"/>
      <c r="WWA163" s="2049"/>
      <c r="WWB163" s="2049"/>
      <c r="WWC163" s="2049"/>
      <c r="WWD163" s="2049"/>
      <c r="WWE163" s="2049"/>
      <c r="WWF163" s="2049"/>
      <c r="WWG163" s="2049"/>
      <c r="WWH163" s="2049"/>
      <c r="WWI163" s="2049"/>
      <c r="WWJ163" s="2049"/>
      <c r="WWK163" s="2049"/>
      <c r="WWL163" s="2049"/>
      <c r="WWM163" s="2049"/>
      <c r="WWN163" s="2049"/>
      <c r="WWO163" s="2049"/>
      <c r="WWP163" s="2049"/>
      <c r="WWQ163" s="2049"/>
      <c r="WWR163" s="2049"/>
      <c r="WWS163" s="2049"/>
      <c r="WWT163" s="2049"/>
      <c r="WWU163" s="2049"/>
      <c r="WWV163" s="2049"/>
      <c r="WWW163" s="2049"/>
      <c r="WWX163" s="2049"/>
      <c r="WWY163" s="2049"/>
      <c r="WWZ163" s="2049"/>
      <c r="WXA163" s="2049"/>
      <c r="WXB163" s="2049"/>
      <c r="WXC163" s="2049"/>
      <c r="WXD163" s="2049"/>
      <c r="WXE163" s="2049"/>
      <c r="WXF163" s="2049"/>
      <c r="WXG163" s="2049"/>
      <c r="WXH163" s="2049"/>
      <c r="WXI163" s="2049"/>
      <c r="WXJ163" s="2049"/>
      <c r="WXK163" s="2049"/>
      <c r="WXL163" s="2049"/>
      <c r="WXM163" s="2049"/>
      <c r="WXN163" s="2049"/>
      <c r="WXO163" s="2049"/>
      <c r="WXP163" s="2049"/>
      <c r="WXQ163" s="2049"/>
      <c r="WXR163" s="2049"/>
      <c r="WXS163" s="2049"/>
      <c r="WXT163" s="2049"/>
      <c r="WXU163" s="2049"/>
      <c r="WXV163" s="2049"/>
      <c r="WXW163" s="2049"/>
      <c r="WXX163" s="2049"/>
      <c r="WXY163" s="2049"/>
      <c r="WXZ163" s="2049"/>
      <c r="WYA163" s="2049"/>
      <c r="WYB163" s="2049"/>
      <c r="WYC163" s="2049"/>
      <c r="WYD163" s="2049"/>
      <c r="WYE163" s="2049"/>
      <c r="WYF163" s="2049"/>
      <c r="WYG163" s="2049"/>
      <c r="WYH163" s="2049"/>
      <c r="WYI163" s="2049"/>
      <c r="WYJ163" s="2049"/>
      <c r="WYK163" s="2049"/>
      <c r="WYL163" s="2049"/>
      <c r="WYM163" s="2049"/>
      <c r="WYN163" s="2049"/>
      <c r="WYO163" s="2049"/>
      <c r="WYP163" s="2049"/>
      <c r="WYQ163" s="2049"/>
      <c r="WYR163" s="2049"/>
      <c r="WYS163" s="2049"/>
      <c r="WYT163" s="2049"/>
      <c r="WYU163" s="2049"/>
      <c r="WYV163" s="2049"/>
      <c r="WYW163" s="2049"/>
      <c r="WYX163" s="2049"/>
      <c r="WYY163" s="2049"/>
      <c r="WYZ163" s="2049"/>
      <c r="WZA163" s="2049"/>
      <c r="WZB163" s="2049"/>
      <c r="WZC163" s="2049"/>
      <c r="WZD163" s="2049"/>
      <c r="WZE163" s="2049"/>
      <c r="WZF163" s="2049"/>
      <c r="WZG163" s="2049"/>
      <c r="WZH163" s="2049"/>
      <c r="WZI163" s="2049"/>
      <c r="WZJ163" s="2049"/>
      <c r="WZK163" s="2049"/>
      <c r="WZL163" s="2049"/>
      <c r="WZM163" s="2049"/>
      <c r="WZN163" s="2049"/>
      <c r="WZO163" s="2049"/>
      <c r="WZP163" s="2049"/>
      <c r="WZQ163" s="2049"/>
      <c r="WZR163" s="2049"/>
      <c r="WZS163" s="2049"/>
      <c r="WZT163" s="2049"/>
      <c r="WZU163" s="2049"/>
      <c r="WZV163" s="2049"/>
      <c r="WZW163" s="2049"/>
      <c r="WZX163" s="2049"/>
      <c r="WZY163" s="2049"/>
      <c r="WZZ163" s="2049"/>
      <c r="XAA163" s="2049"/>
      <c r="XAB163" s="2049"/>
      <c r="XAC163" s="2049"/>
      <c r="XAD163" s="2049"/>
      <c r="XAE163" s="2049"/>
      <c r="XAF163" s="2049"/>
      <c r="XAG163" s="2049"/>
      <c r="XAH163" s="2049"/>
      <c r="XAI163" s="2049"/>
      <c r="XAJ163" s="2049"/>
      <c r="XAK163" s="2049"/>
      <c r="XAL163" s="2049"/>
      <c r="XAM163" s="2049"/>
      <c r="XAN163" s="2049"/>
      <c r="XAO163" s="2049"/>
      <c r="XAP163" s="2049"/>
      <c r="XAQ163" s="2049"/>
      <c r="XAR163" s="2049"/>
      <c r="XAS163" s="2049"/>
      <c r="XAT163" s="2049"/>
      <c r="XAU163" s="2049"/>
      <c r="XAV163" s="2049"/>
      <c r="XAW163" s="2049"/>
      <c r="XAX163" s="2049"/>
      <c r="XAY163" s="2049"/>
      <c r="XAZ163" s="2049"/>
      <c r="XBA163" s="2049"/>
      <c r="XBB163" s="2049"/>
      <c r="XBC163" s="2049"/>
      <c r="XBD163" s="2049"/>
      <c r="XBE163" s="2049"/>
      <c r="XBF163" s="2049"/>
      <c r="XBG163" s="2049"/>
      <c r="XBH163" s="2049"/>
      <c r="XBI163" s="2049"/>
      <c r="XBJ163" s="2049"/>
      <c r="XBK163" s="2049"/>
      <c r="XBL163" s="2049"/>
      <c r="XBM163" s="2049"/>
      <c r="XBN163" s="2049"/>
      <c r="XBO163" s="2049"/>
      <c r="XBP163" s="2049"/>
      <c r="XBQ163" s="2049"/>
      <c r="XBR163" s="2049"/>
      <c r="XBS163" s="2049"/>
      <c r="XBT163" s="2049"/>
      <c r="XBU163" s="2049"/>
      <c r="XBV163" s="2049"/>
      <c r="XBW163" s="2049"/>
      <c r="XBX163" s="2049"/>
      <c r="XBY163" s="2049"/>
      <c r="XBZ163" s="2049"/>
      <c r="XCA163" s="2049"/>
      <c r="XCB163" s="2049"/>
      <c r="XCC163" s="2049"/>
      <c r="XCD163" s="2049"/>
      <c r="XCE163" s="2049"/>
      <c r="XCF163" s="2049"/>
      <c r="XCG163" s="2049"/>
      <c r="XCH163" s="2049"/>
      <c r="XCI163" s="2049"/>
      <c r="XCJ163" s="2049"/>
      <c r="XCK163" s="2049"/>
      <c r="XCL163" s="2049"/>
      <c r="XCM163" s="2049"/>
      <c r="XCN163" s="2049"/>
      <c r="XCO163" s="2049"/>
      <c r="XCP163" s="2049"/>
      <c r="XCQ163" s="2049"/>
      <c r="XCR163" s="2049"/>
      <c r="XCS163" s="2049"/>
      <c r="XCT163" s="2049"/>
      <c r="XCU163" s="2049"/>
      <c r="XCV163" s="2049"/>
      <c r="XCW163" s="2049"/>
      <c r="XCX163" s="2049"/>
      <c r="XCY163" s="2049"/>
      <c r="XCZ163" s="2049"/>
      <c r="XDA163" s="2049"/>
      <c r="XDB163" s="2049"/>
      <c r="XDC163" s="2049"/>
      <c r="XDD163" s="2049"/>
      <c r="XDE163" s="2049"/>
      <c r="XDF163" s="2049"/>
      <c r="XDG163" s="2049"/>
      <c r="XDH163" s="2049"/>
      <c r="XDI163" s="2049"/>
      <c r="XDJ163" s="2049"/>
      <c r="XDK163" s="2049"/>
      <c r="XDL163" s="2049"/>
      <c r="XDM163" s="2049"/>
      <c r="XDN163" s="2049"/>
      <c r="XDO163" s="2049"/>
      <c r="XDP163" s="2049"/>
      <c r="XDQ163" s="2049"/>
      <c r="XDR163" s="2049"/>
      <c r="XDS163" s="2049"/>
      <c r="XDT163" s="2049"/>
      <c r="XDU163" s="2049"/>
      <c r="XDV163" s="2049"/>
      <c r="XDW163" s="2049"/>
      <c r="XDX163" s="2049"/>
      <c r="XDY163" s="2049"/>
      <c r="XDZ163" s="2049"/>
      <c r="XEA163" s="2049"/>
      <c r="XEB163" s="2049"/>
      <c r="XEC163" s="2049"/>
      <c r="XED163" s="2049"/>
      <c r="XEE163" s="2049"/>
      <c r="XEF163" s="2049"/>
      <c r="XEG163" s="2049"/>
      <c r="XEH163" s="2049"/>
      <c r="XEI163" s="2049"/>
      <c r="XEJ163" s="2049"/>
      <c r="XEK163" s="2049"/>
      <c r="XEL163" s="2049"/>
      <c r="XEM163" s="2049"/>
      <c r="XEN163" s="2049"/>
      <c r="XEO163" s="2049"/>
      <c r="XEP163" s="2049"/>
      <c r="XEQ163" s="2049"/>
      <c r="XER163" s="2049"/>
      <c r="XES163" s="2049"/>
      <c r="XET163" s="2049"/>
      <c r="XEU163" s="2049"/>
      <c r="XEV163" s="2049"/>
    </row>
    <row r="164" spans="1:16376" s="581" customFormat="1" ht="15" customHeight="1">
      <c r="A164" s="992"/>
      <c r="B164" s="1174"/>
      <c r="C164" s="1174"/>
      <c r="D164" s="1174"/>
      <c r="E164" s="1174"/>
      <c r="F164" s="1174"/>
      <c r="G164" s="1174"/>
      <c r="H164" s="1174"/>
      <c r="I164" s="1174"/>
      <c r="J164" s="1174"/>
      <c r="K164" s="1174"/>
      <c r="L164" s="1174"/>
      <c r="M164" s="1174"/>
      <c r="N164" s="1174"/>
      <c r="O164" s="754"/>
    </row>
    <row r="165" spans="1:16376" s="581" customFormat="1" ht="30" customHeight="1">
      <c r="A165" s="992"/>
      <c r="B165" s="2050" t="s">
        <v>63</v>
      </c>
      <c r="C165" s="480" t="s">
        <v>64</v>
      </c>
      <c r="D165" s="567" t="str">
        <f>CONCATENATE("Column ", LEFT(ADDRESS(ROW('BB SA general'!G909),COLUMN('BB SA general'!G909),4), 1))</f>
        <v>Column G</v>
      </c>
      <c r="E165" s="1991" t="str">
        <f>CONCATENATE("Column ", LEFT(ADDRESS(ROW('BB SA general'!H909),COLUMN('BB SA general'!H909),4), 1))</f>
        <v>Column H</v>
      </c>
      <c r="F165" s="1174"/>
      <c r="G165" s="1174"/>
      <c r="H165" s="1174"/>
      <c r="I165" s="1174"/>
      <c r="J165" s="1174"/>
      <c r="K165" s="1174"/>
      <c r="L165" s="1174"/>
      <c r="M165" s="1174"/>
      <c r="N165" s="1174"/>
      <c r="O165" s="754"/>
    </row>
    <row r="166" spans="1:16376" s="581" customFormat="1" ht="15" customHeight="1">
      <c r="A166" s="992"/>
      <c r="B166" s="1146" t="s">
        <v>1817</v>
      </c>
      <c r="C166" s="88" t="str">
        <f>'BB SA general'!C910:F910</f>
        <v>A) Sovereigns, PSEs, MDBs</v>
      </c>
      <c r="D166" s="1187"/>
      <c r="E166" s="1187"/>
      <c r="F166" s="1174"/>
      <c r="G166" s="1174"/>
      <c r="H166" s="1174"/>
      <c r="I166" s="1174"/>
      <c r="J166" s="1174"/>
      <c r="K166" s="1174"/>
      <c r="L166" s="1174"/>
      <c r="M166" s="1174"/>
      <c r="N166" s="1174"/>
      <c r="O166" s="754"/>
    </row>
    <row r="167" spans="1:16376" s="581" customFormat="1" ht="15" customHeight="1">
      <c r="A167" s="992"/>
      <c r="B167" s="1146" t="s">
        <v>1817</v>
      </c>
      <c r="C167" s="1992" t="str">
        <f>'BB SA general'!C911:F911</f>
        <v>1) Exposures to sovereigns</v>
      </c>
      <c r="D167" s="1993" t="str">
        <f>'BB SA general'!G911</f>
        <v/>
      </c>
      <c r="E167" s="1993" t="str">
        <f>'BB SA general'!H911</f>
        <v/>
      </c>
      <c r="F167" s="1174"/>
      <c r="G167" s="1174"/>
      <c r="H167" s="1174"/>
      <c r="I167" s="1174"/>
      <c r="J167" s="1174"/>
      <c r="K167" s="1174"/>
      <c r="L167" s="1174"/>
      <c r="M167" s="1174"/>
      <c r="N167" s="1174"/>
      <c r="O167" s="754"/>
    </row>
    <row r="168" spans="1:16376" s="581" customFormat="1" ht="15" customHeight="1">
      <c r="A168" s="992"/>
      <c r="B168" s="1146" t="s">
        <v>1817</v>
      </c>
      <c r="C168" s="1992" t="str">
        <f>'BB SA general'!C912:F912</f>
        <v>2) Exposures to PSEs treated as sovereigns as per paragraph 9</v>
      </c>
      <c r="D168" s="1993" t="str">
        <f>'BB SA general'!G912</f>
        <v/>
      </c>
      <c r="E168" s="1993" t="str">
        <f>'BB SA general'!H912</f>
        <v/>
      </c>
      <c r="F168" s="1174"/>
      <c r="G168" s="1174"/>
      <c r="H168" s="1174"/>
      <c r="I168" s="1174"/>
      <c r="J168" s="1174"/>
      <c r="K168" s="1174"/>
      <c r="L168" s="1174"/>
      <c r="M168" s="1174"/>
      <c r="N168" s="1174"/>
      <c r="O168" s="754"/>
    </row>
    <row r="169" spans="1:16376" s="581" customFormat="1" ht="15" customHeight="1">
      <c r="A169" s="992"/>
      <c r="B169" s="1146" t="s">
        <v>1817</v>
      </c>
      <c r="C169" s="1992" t="str">
        <f>'BB SA general'!C913:F913</f>
        <v>3) Exposures to other PSEs</v>
      </c>
      <c r="D169" s="1993" t="str">
        <f>'BB SA general'!G913</f>
        <v/>
      </c>
      <c r="E169" s="1993" t="str">
        <f>'BB SA general'!H913</f>
        <v/>
      </c>
      <c r="F169" s="1174"/>
      <c r="G169" s="1174"/>
      <c r="H169" s="1174"/>
      <c r="I169" s="1174"/>
      <c r="J169" s="1174"/>
      <c r="K169" s="1174"/>
      <c r="L169" s="1174"/>
      <c r="M169" s="1174"/>
      <c r="N169" s="1174"/>
      <c r="O169" s="754"/>
    </row>
    <row r="170" spans="1:16376" s="581" customFormat="1" ht="15" customHeight="1">
      <c r="A170" s="992"/>
      <c r="B170" s="1146" t="s">
        <v>1817</v>
      </c>
      <c r="C170" s="1992" t="str">
        <f>'BB SA general'!C914:F914</f>
        <v>4) Exposures to MDBs</v>
      </c>
      <c r="D170" s="1993" t="str">
        <f>'BB SA general'!G914</f>
        <v/>
      </c>
      <c r="E170" s="1993" t="str">
        <f>'BB SA general'!H914</f>
        <v/>
      </c>
      <c r="F170" s="1174"/>
      <c r="G170" s="1174"/>
      <c r="H170" s="1174"/>
      <c r="I170" s="1174"/>
      <c r="J170" s="1174"/>
      <c r="K170" s="1174"/>
      <c r="L170" s="1174"/>
      <c r="M170" s="1174"/>
      <c r="N170" s="1174"/>
      <c r="O170" s="754"/>
    </row>
    <row r="171" spans="1:16376" s="581" customFormat="1" ht="15" customHeight="1">
      <c r="A171" s="992"/>
      <c r="B171" s="1146" t="s">
        <v>1817</v>
      </c>
      <c r="C171" s="88" t="str">
        <f>'BB SA general'!C915:F915</f>
        <v>B) Exposures to banks</v>
      </c>
      <c r="D171" s="1993" t="str">
        <f>'BB SA general'!G915</f>
        <v/>
      </c>
      <c r="E171" s="1993" t="str">
        <f>'BB SA general'!H915</f>
        <v/>
      </c>
      <c r="F171" s="1174"/>
      <c r="G171" s="1174"/>
      <c r="H171" s="1174"/>
      <c r="I171" s="1174"/>
      <c r="J171" s="1174"/>
      <c r="K171" s="1174"/>
      <c r="L171" s="1174"/>
      <c r="M171" s="1174"/>
      <c r="N171" s="1174"/>
      <c r="O171" s="754"/>
    </row>
    <row r="172" spans="1:16376" s="581" customFormat="1" ht="15" customHeight="1">
      <c r="A172" s="992"/>
      <c r="B172" s="1146" t="s">
        <v>1817</v>
      </c>
      <c r="C172" s="88" t="str">
        <f>'BB SA general'!C916:F916</f>
        <v>C) Exposures to corporates</v>
      </c>
      <c r="D172" s="50"/>
      <c r="E172" s="50"/>
      <c r="F172" s="1174"/>
      <c r="G172" s="1174"/>
      <c r="H172" s="1174"/>
      <c r="I172" s="1174"/>
      <c r="J172" s="1174"/>
      <c r="K172" s="1174"/>
      <c r="L172" s="1174"/>
      <c r="M172" s="1174"/>
      <c r="N172" s="1174"/>
      <c r="O172" s="754"/>
    </row>
    <row r="173" spans="1:16376" s="581" customFormat="1" ht="15" customHeight="1">
      <c r="A173" s="992"/>
      <c r="B173" s="1146" t="s">
        <v>1817</v>
      </c>
      <c r="C173" s="1992" t="str">
        <f>'BB SA general'!C917:F917</f>
        <v>1) Corporate exposures (excluding SME)</v>
      </c>
      <c r="D173" s="1993" t="str">
        <f>'BB SA general'!G917</f>
        <v/>
      </c>
      <c r="E173" s="1993" t="str">
        <f>'BB SA general'!H917</f>
        <v/>
      </c>
      <c r="F173" s="1174"/>
      <c r="G173" s="1174"/>
      <c r="H173" s="1174"/>
      <c r="I173" s="1174"/>
      <c r="J173" s="1174"/>
      <c r="K173" s="1174"/>
      <c r="L173" s="1174"/>
      <c r="M173" s="1174"/>
      <c r="N173" s="1174"/>
      <c r="O173" s="754"/>
    </row>
    <row r="174" spans="1:16376" s="581" customFormat="1" ht="15" customHeight="1">
      <c r="A174" s="992"/>
      <c r="B174" s="1146" t="s">
        <v>1817</v>
      </c>
      <c r="C174" s="1992" t="str">
        <f>'BB SA general'!C918:F918</f>
        <v>2) Corporate SME exposures</v>
      </c>
      <c r="D174" s="1993" t="str">
        <f>'BB SA general'!G918</f>
        <v/>
      </c>
      <c r="E174" s="1993" t="str">
        <f>'BB SA general'!H918</f>
        <v/>
      </c>
      <c r="F174" s="1174"/>
      <c r="G174" s="1174"/>
      <c r="H174" s="1174"/>
      <c r="I174" s="1174"/>
      <c r="J174" s="1174"/>
      <c r="K174" s="1174"/>
      <c r="L174" s="1174"/>
      <c r="M174" s="1174"/>
      <c r="N174" s="1174"/>
      <c r="O174" s="754"/>
    </row>
    <row r="175" spans="1:16376" s="581" customFormat="1" ht="15" customHeight="1">
      <c r="A175" s="992"/>
      <c r="B175" s="1146" t="s">
        <v>1817</v>
      </c>
      <c r="C175" s="1992" t="str">
        <f>'BB SA general'!C919:F919</f>
        <v>3) Specialised lending</v>
      </c>
      <c r="D175" s="1993" t="str">
        <f>'BB SA general'!G919</f>
        <v/>
      </c>
      <c r="E175" s="1993" t="str">
        <f>'BB SA general'!H919</f>
        <v/>
      </c>
      <c r="F175" s="1174"/>
      <c r="G175" s="1174"/>
      <c r="H175" s="1174"/>
      <c r="I175" s="1174"/>
      <c r="J175" s="1174"/>
      <c r="K175" s="1174"/>
      <c r="L175" s="1174"/>
      <c r="M175" s="1174"/>
      <c r="N175" s="1174"/>
      <c r="O175" s="754"/>
    </row>
    <row r="176" spans="1:16376" s="581" customFormat="1" ht="15" customHeight="1">
      <c r="A176" s="992"/>
      <c r="B176" s="1146" t="s">
        <v>1817</v>
      </c>
      <c r="C176" s="88" t="str">
        <f>'BB SA general'!C920:F920</f>
        <v>D) Equity and subordinated debt</v>
      </c>
      <c r="D176" s="1993" t="str">
        <f>'BB SA general'!G920</f>
        <v/>
      </c>
      <c r="E176" s="1993" t="str">
        <f>'BB SA general'!H920</f>
        <v/>
      </c>
      <c r="F176" s="1174"/>
      <c r="G176" s="1174"/>
      <c r="H176" s="1174"/>
      <c r="I176" s="1174"/>
      <c r="J176" s="1174"/>
      <c r="K176" s="1174"/>
      <c r="L176" s="1174"/>
      <c r="M176" s="1174"/>
      <c r="N176" s="1174"/>
      <c r="O176" s="754"/>
    </row>
    <row r="177" spans="1:16376" s="581" customFormat="1" ht="15" customHeight="1">
      <c r="A177" s="992"/>
      <c r="B177" s="1146" t="s">
        <v>1817</v>
      </c>
      <c r="C177" s="88" t="str">
        <f>'BB SA general'!C921:F921</f>
        <v>E) Exposures secured by real estate</v>
      </c>
      <c r="D177" s="50"/>
      <c r="E177" s="50"/>
      <c r="F177" s="1174"/>
      <c r="G177" s="1174"/>
      <c r="H177" s="1174"/>
      <c r="I177" s="1174"/>
      <c r="J177" s="1174"/>
      <c r="K177" s="1174"/>
      <c r="L177" s="1174"/>
      <c r="M177" s="1174"/>
      <c r="N177" s="1174"/>
      <c r="O177" s="754"/>
    </row>
    <row r="178" spans="1:16376" s="581" customFormat="1" ht="15" customHeight="1">
      <c r="A178" s="992"/>
      <c r="B178" s="1146" t="s">
        <v>1817</v>
      </c>
      <c r="C178" s="1992" t="str">
        <f>'BB SA general'!C922:F922</f>
        <v>1) General residential real estate</v>
      </c>
      <c r="D178" s="1993" t="str">
        <f>'BB SA general'!G922</f>
        <v/>
      </c>
      <c r="E178" s="1993" t="str">
        <f>'BB SA general'!H922</f>
        <v/>
      </c>
      <c r="F178" s="1174"/>
      <c r="G178" s="1174"/>
      <c r="H178" s="1174"/>
      <c r="I178" s="1174"/>
      <c r="J178" s="1174"/>
      <c r="K178" s="1174"/>
      <c r="L178" s="1174"/>
      <c r="M178" s="1174"/>
      <c r="N178" s="1174"/>
      <c r="O178" s="754"/>
    </row>
    <row r="179" spans="1:16376" s="581" customFormat="1" ht="15" customHeight="1">
      <c r="A179" s="992"/>
      <c r="B179" s="1146" t="s">
        <v>1817</v>
      </c>
      <c r="C179" s="1992" t="str">
        <f>'BB SA general'!C923:F923</f>
        <v>2) Income producing residential real estate</v>
      </c>
      <c r="D179" s="1993" t="str">
        <f>'BB SA general'!G923</f>
        <v/>
      </c>
      <c r="E179" s="1993" t="str">
        <f>'BB SA general'!H923</f>
        <v/>
      </c>
      <c r="F179" s="1174"/>
      <c r="G179" s="1174"/>
      <c r="H179" s="1174"/>
      <c r="I179" s="1174"/>
      <c r="J179" s="1174"/>
      <c r="K179" s="1174"/>
      <c r="L179" s="1174"/>
      <c r="M179" s="1174"/>
      <c r="N179" s="1174"/>
      <c r="O179" s="754"/>
    </row>
    <row r="180" spans="1:16376" s="581" customFormat="1" ht="15" customHeight="1">
      <c r="A180" s="992"/>
      <c r="B180" s="1146" t="s">
        <v>1817</v>
      </c>
      <c r="C180" s="1992" t="str">
        <f>'BB SA general'!C924:F924</f>
        <v>3) General commercial real estate</v>
      </c>
      <c r="D180" s="1993" t="str">
        <f>'BB SA general'!G924</f>
        <v/>
      </c>
      <c r="E180" s="1993" t="str">
        <f>'BB SA general'!H924</f>
        <v/>
      </c>
      <c r="F180" s="1174"/>
      <c r="G180" s="1174"/>
      <c r="H180" s="1174"/>
      <c r="I180" s="1174"/>
      <c r="J180" s="1174"/>
      <c r="K180" s="1174"/>
      <c r="L180" s="1174"/>
      <c r="M180" s="1174"/>
      <c r="N180" s="1174"/>
      <c r="O180" s="754"/>
    </row>
    <row r="181" spans="1:16376" s="581" customFormat="1" ht="15" customHeight="1">
      <c r="A181" s="992"/>
      <c r="B181" s="1146" t="s">
        <v>1817</v>
      </c>
      <c r="C181" s="1992" t="str">
        <f>'BB SA general'!C925:F925</f>
        <v>4) Income producing commercial real estate</v>
      </c>
      <c r="D181" s="1993" t="str">
        <f>'BB SA general'!G925</f>
        <v/>
      </c>
      <c r="E181" s="1993" t="str">
        <f>'BB SA general'!H925</f>
        <v/>
      </c>
      <c r="F181" s="1174"/>
      <c r="G181" s="1174"/>
      <c r="H181" s="1174"/>
      <c r="I181" s="1174"/>
      <c r="J181" s="1174"/>
      <c r="K181" s="1174"/>
      <c r="L181" s="1174"/>
      <c r="M181" s="1174"/>
      <c r="N181" s="1174"/>
      <c r="O181" s="754"/>
    </row>
    <row r="182" spans="1:16376" s="581" customFormat="1" ht="15" customHeight="1">
      <c r="A182" s="992"/>
      <c r="B182" s="1146" t="s">
        <v>1817</v>
      </c>
      <c r="C182" s="1992" t="str">
        <f>'BB SA general'!C926:F926</f>
        <v>5) Land acquisition, development and construction</v>
      </c>
      <c r="D182" s="1993" t="str">
        <f>'BB SA general'!G926</f>
        <v/>
      </c>
      <c r="E182" s="1993" t="str">
        <f>'BB SA general'!H926</f>
        <v/>
      </c>
      <c r="F182" s="1174"/>
      <c r="G182" s="1174"/>
      <c r="H182" s="1174"/>
      <c r="I182" s="1174"/>
      <c r="J182" s="1174"/>
      <c r="K182" s="1174"/>
      <c r="L182" s="1174"/>
      <c r="M182" s="1174"/>
      <c r="N182" s="1174"/>
      <c r="O182" s="754"/>
    </row>
    <row r="183" spans="1:16376" s="581" customFormat="1" ht="15" customHeight="1">
      <c r="A183" s="992"/>
      <c r="B183" s="1146" t="s">
        <v>1817</v>
      </c>
      <c r="C183" s="88" t="str">
        <f>'BB SA general'!C927:F927</f>
        <v>F) Retail exposures</v>
      </c>
      <c r="D183" s="1993" t="str">
        <f>'BB SA general'!G927</f>
        <v/>
      </c>
      <c r="E183" s="1993" t="str">
        <f>'BB SA general'!H927</f>
        <v/>
      </c>
      <c r="F183" s="1174"/>
      <c r="G183" s="1174"/>
      <c r="H183" s="1174"/>
      <c r="I183" s="1174"/>
      <c r="J183" s="1174"/>
      <c r="K183" s="1174"/>
      <c r="L183" s="1174"/>
      <c r="M183" s="1174"/>
      <c r="N183" s="1174"/>
      <c r="O183" s="754"/>
    </row>
    <row r="184" spans="1:16376" s="581" customFormat="1" ht="15" customHeight="1">
      <c r="A184" s="992"/>
      <c r="B184" s="1147" t="s">
        <v>1817</v>
      </c>
      <c r="C184" s="482" t="str">
        <f>'BB SA general'!C928:F928</f>
        <v>G) Other assets</v>
      </c>
      <c r="D184" s="1994" t="str">
        <f>'BB SA general'!G928</f>
        <v/>
      </c>
      <c r="E184" s="1994" t="str">
        <f>'BB SA general'!H928</f>
        <v/>
      </c>
      <c r="F184" s="1174"/>
      <c r="G184" s="1174"/>
      <c r="H184" s="1174"/>
      <c r="I184" s="1174"/>
      <c r="J184" s="1174"/>
      <c r="K184" s="1174"/>
      <c r="L184" s="1174"/>
      <c r="M184" s="1174"/>
      <c r="N184" s="1174"/>
      <c r="O184" s="754"/>
    </row>
    <row r="185" spans="1:16376" s="581" customFormat="1" ht="15" customHeight="1">
      <c r="A185" s="992"/>
      <c r="B185" s="1174"/>
      <c r="C185" s="1174"/>
      <c r="D185" s="1174"/>
      <c r="E185" s="1174"/>
      <c r="F185" s="1174"/>
      <c r="G185" s="1174"/>
      <c r="H185" s="1174"/>
      <c r="I185" s="1174"/>
      <c r="J185" s="1174"/>
      <c r="K185" s="1174"/>
      <c r="L185" s="2053"/>
      <c r="M185" s="2053"/>
      <c r="N185" s="2053"/>
      <c r="O185" s="754"/>
    </row>
    <row r="186" spans="1:16376" s="581" customFormat="1" ht="30" customHeight="1">
      <c r="A186" s="2048" t="s">
        <v>1878</v>
      </c>
      <c r="B186" s="2049"/>
      <c r="C186" s="2049"/>
      <c r="D186" s="2049"/>
      <c r="E186" s="2049"/>
      <c r="F186" s="2049"/>
      <c r="G186" s="2049"/>
      <c r="H186" s="2049"/>
      <c r="I186" s="2049"/>
      <c r="J186" s="2049"/>
      <c r="K186" s="2049"/>
      <c r="L186" s="2049"/>
      <c r="M186" s="2049"/>
      <c r="N186" s="2049"/>
      <c r="O186" s="2057"/>
      <c r="P186" s="2049"/>
      <c r="Q186" s="2049"/>
      <c r="R186" s="2049"/>
      <c r="S186" s="2049"/>
      <c r="T186" s="2049"/>
      <c r="U186" s="2049"/>
      <c r="V186" s="2049"/>
      <c r="W186" s="2049"/>
      <c r="X186" s="2049"/>
      <c r="Y186" s="2049"/>
      <c r="Z186" s="2049"/>
      <c r="AA186" s="2049"/>
      <c r="AB186" s="2049"/>
      <c r="AC186" s="2049"/>
      <c r="AD186" s="2049"/>
      <c r="AE186" s="2049"/>
      <c r="AF186" s="2049"/>
      <c r="AG186" s="2049"/>
      <c r="AH186" s="2049"/>
      <c r="AI186" s="2049"/>
      <c r="AJ186" s="2049"/>
      <c r="AK186" s="2049"/>
      <c r="AL186" s="2049"/>
      <c r="AM186" s="2049"/>
      <c r="AN186" s="2049"/>
      <c r="AO186" s="2049"/>
      <c r="AP186" s="2049"/>
      <c r="AQ186" s="2049"/>
      <c r="AR186" s="2049"/>
      <c r="AS186" s="2049"/>
      <c r="AT186" s="2049"/>
      <c r="AU186" s="2049"/>
      <c r="AV186" s="2049"/>
      <c r="AW186" s="2049"/>
      <c r="AX186" s="2049"/>
      <c r="AY186" s="2049"/>
      <c r="AZ186" s="2049"/>
      <c r="BA186" s="2049"/>
      <c r="BB186" s="2049"/>
      <c r="BC186" s="2049"/>
      <c r="BD186" s="2049"/>
      <c r="BE186" s="2049"/>
      <c r="BF186" s="2049"/>
      <c r="BG186" s="2049"/>
      <c r="BH186" s="2049"/>
      <c r="BI186" s="2049"/>
      <c r="BJ186" s="2049"/>
      <c r="BK186" s="2049"/>
      <c r="BL186" s="2049"/>
      <c r="BM186" s="2049"/>
      <c r="BN186" s="2049"/>
      <c r="BO186" s="2049"/>
      <c r="BP186" s="2049"/>
      <c r="BQ186" s="2049"/>
      <c r="BR186" s="2049"/>
      <c r="BS186" s="2049"/>
      <c r="BT186" s="2049"/>
      <c r="BU186" s="2049"/>
      <c r="BV186" s="2049"/>
      <c r="BW186" s="2049"/>
      <c r="BX186" s="2049"/>
      <c r="BY186" s="2049"/>
      <c r="BZ186" s="2049"/>
      <c r="CA186" s="2049"/>
      <c r="CB186" s="2049"/>
      <c r="CC186" s="2049"/>
      <c r="CD186" s="2049"/>
      <c r="CE186" s="2049"/>
      <c r="CF186" s="2049"/>
      <c r="CG186" s="2049"/>
      <c r="CH186" s="2049"/>
      <c r="CI186" s="2049"/>
      <c r="CJ186" s="2049"/>
      <c r="CK186" s="2049"/>
      <c r="CL186" s="2049"/>
      <c r="CM186" s="2049"/>
      <c r="CN186" s="2049"/>
      <c r="CO186" s="2049"/>
      <c r="CP186" s="2049"/>
      <c r="CQ186" s="2049"/>
      <c r="CR186" s="2049"/>
      <c r="CS186" s="2049"/>
      <c r="CT186" s="2049"/>
      <c r="CU186" s="2049"/>
      <c r="CV186" s="2049"/>
      <c r="CW186" s="2049"/>
      <c r="CX186" s="2049"/>
      <c r="CY186" s="2049"/>
      <c r="CZ186" s="2049"/>
      <c r="DA186" s="2049"/>
      <c r="DB186" s="2049"/>
      <c r="DC186" s="2049"/>
      <c r="DD186" s="2049"/>
      <c r="DE186" s="2049"/>
      <c r="DF186" s="2049"/>
      <c r="DG186" s="2049"/>
      <c r="DH186" s="2049"/>
      <c r="DI186" s="2049"/>
      <c r="DJ186" s="2049"/>
      <c r="DK186" s="2049"/>
      <c r="DL186" s="2049"/>
      <c r="DM186" s="2049"/>
      <c r="DN186" s="2049"/>
      <c r="DO186" s="2049"/>
      <c r="DP186" s="2049"/>
      <c r="DQ186" s="2049"/>
      <c r="DR186" s="2049"/>
      <c r="DS186" s="2049"/>
      <c r="DT186" s="2049"/>
      <c r="DU186" s="2049"/>
      <c r="DV186" s="2049"/>
      <c r="DW186" s="2049"/>
      <c r="DX186" s="2049"/>
      <c r="DY186" s="2049"/>
      <c r="DZ186" s="2049"/>
      <c r="EA186" s="2049"/>
      <c r="EB186" s="2049"/>
      <c r="EC186" s="2049"/>
      <c r="ED186" s="2049"/>
      <c r="EE186" s="2049"/>
      <c r="EF186" s="2049"/>
      <c r="EG186" s="2049"/>
      <c r="EH186" s="2049"/>
      <c r="EI186" s="2049"/>
      <c r="EJ186" s="2049"/>
      <c r="EK186" s="2049"/>
      <c r="EL186" s="2049"/>
      <c r="EM186" s="2049"/>
      <c r="EN186" s="2049"/>
      <c r="EO186" s="2049"/>
      <c r="EP186" s="2049"/>
      <c r="EQ186" s="2049"/>
      <c r="ER186" s="2049"/>
      <c r="ES186" s="2049"/>
      <c r="ET186" s="2049"/>
      <c r="EU186" s="2049"/>
      <c r="EV186" s="2049"/>
      <c r="EW186" s="2049"/>
      <c r="EX186" s="2049"/>
      <c r="EY186" s="2049"/>
      <c r="EZ186" s="2049"/>
      <c r="FA186" s="2049"/>
      <c r="FB186" s="2049"/>
      <c r="FC186" s="2049"/>
      <c r="FD186" s="2049"/>
      <c r="FE186" s="2049"/>
      <c r="FF186" s="2049"/>
      <c r="FG186" s="2049"/>
      <c r="FH186" s="2049"/>
      <c r="FI186" s="2049"/>
      <c r="FJ186" s="2049"/>
      <c r="FK186" s="2049"/>
      <c r="FL186" s="2049"/>
      <c r="FM186" s="2049"/>
      <c r="FN186" s="2049"/>
      <c r="FO186" s="2049"/>
      <c r="FP186" s="2049"/>
      <c r="FQ186" s="2049"/>
      <c r="FR186" s="2049"/>
      <c r="FS186" s="2049"/>
      <c r="FT186" s="2049"/>
      <c r="FU186" s="2049"/>
      <c r="FV186" s="2049"/>
      <c r="FW186" s="2049"/>
      <c r="FX186" s="2049"/>
      <c r="FY186" s="2049"/>
      <c r="FZ186" s="2049"/>
      <c r="GA186" s="2049"/>
      <c r="GB186" s="2049"/>
      <c r="GC186" s="2049"/>
      <c r="GD186" s="2049"/>
      <c r="GE186" s="2049"/>
      <c r="GF186" s="2049"/>
      <c r="GG186" s="2049"/>
      <c r="GH186" s="2049"/>
      <c r="GI186" s="2049"/>
      <c r="GJ186" s="2049"/>
      <c r="GK186" s="2049"/>
      <c r="GL186" s="2049"/>
      <c r="GM186" s="2049"/>
      <c r="GN186" s="2049"/>
      <c r="GO186" s="2049"/>
      <c r="GP186" s="2049"/>
      <c r="GQ186" s="2049"/>
      <c r="GR186" s="2049"/>
      <c r="GS186" s="2049"/>
      <c r="GT186" s="2049"/>
      <c r="GU186" s="2049"/>
      <c r="GV186" s="2049"/>
      <c r="GW186" s="2049"/>
      <c r="GX186" s="2049"/>
      <c r="GY186" s="2049"/>
      <c r="GZ186" s="2049"/>
      <c r="HA186" s="2049"/>
      <c r="HB186" s="2049"/>
      <c r="HC186" s="2049"/>
      <c r="HD186" s="2049"/>
      <c r="HE186" s="2049"/>
      <c r="HF186" s="2049"/>
      <c r="HG186" s="2049"/>
      <c r="HH186" s="2049"/>
      <c r="HI186" s="2049"/>
      <c r="HJ186" s="2049"/>
      <c r="HK186" s="2049"/>
      <c r="HL186" s="2049"/>
      <c r="HM186" s="2049"/>
      <c r="HN186" s="2049"/>
      <c r="HO186" s="2049"/>
      <c r="HP186" s="2049"/>
      <c r="HQ186" s="2049"/>
      <c r="HR186" s="2049"/>
      <c r="HS186" s="2049"/>
      <c r="HT186" s="2049"/>
      <c r="HU186" s="2049"/>
      <c r="HV186" s="2049"/>
      <c r="HW186" s="2049"/>
      <c r="HX186" s="2049"/>
      <c r="HY186" s="2049"/>
      <c r="HZ186" s="2049"/>
      <c r="IA186" s="2049"/>
      <c r="IB186" s="2049"/>
      <c r="IC186" s="2049"/>
      <c r="ID186" s="2049"/>
      <c r="IE186" s="2049"/>
      <c r="IF186" s="2049"/>
      <c r="IG186" s="2049"/>
      <c r="IH186" s="2049"/>
      <c r="II186" s="2049"/>
      <c r="IJ186" s="2049"/>
      <c r="IK186" s="2049"/>
      <c r="IL186" s="2049"/>
      <c r="IM186" s="2049"/>
      <c r="IN186" s="2049"/>
      <c r="IO186" s="2049"/>
      <c r="IP186" s="2049"/>
      <c r="IQ186" s="2049"/>
      <c r="IR186" s="2049"/>
      <c r="IS186" s="2049"/>
      <c r="IT186" s="2049"/>
      <c r="IU186" s="2049"/>
      <c r="IV186" s="2049"/>
      <c r="IW186" s="2049"/>
      <c r="IX186" s="2049"/>
      <c r="IY186" s="2049"/>
      <c r="IZ186" s="2049"/>
      <c r="JA186" s="2049"/>
      <c r="JB186" s="2049"/>
      <c r="JC186" s="2049"/>
      <c r="JD186" s="2049"/>
      <c r="JE186" s="2049"/>
      <c r="JF186" s="2049"/>
      <c r="JG186" s="2049"/>
      <c r="JH186" s="2049"/>
      <c r="JI186" s="2049"/>
      <c r="JJ186" s="2049"/>
      <c r="JK186" s="2049"/>
      <c r="JL186" s="2049"/>
      <c r="JM186" s="2049"/>
      <c r="JN186" s="2049"/>
      <c r="JO186" s="2049"/>
      <c r="JP186" s="2049"/>
      <c r="JQ186" s="2049"/>
      <c r="JR186" s="2049"/>
      <c r="JS186" s="2049"/>
      <c r="JT186" s="2049"/>
      <c r="JU186" s="2049"/>
      <c r="JV186" s="2049"/>
      <c r="JW186" s="2049"/>
      <c r="JX186" s="2049"/>
      <c r="JY186" s="2049"/>
      <c r="JZ186" s="2049"/>
      <c r="KA186" s="2049"/>
      <c r="KB186" s="2049"/>
      <c r="KC186" s="2049"/>
      <c r="KD186" s="2049"/>
      <c r="KE186" s="2049"/>
      <c r="KF186" s="2049"/>
      <c r="KG186" s="2049"/>
      <c r="KH186" s="2049"/>
      <c r="KI186" s="2049"/>
      <c r="KJ186" s="2049"/>
      <c r="KK186" s="2049"/>
      <c r="KL186" s="2049"/>
      <c r="KM186" s="2049"/>
      <c r="KN186" s="2049"/>
      <c r="KO186" s="2049"/>
      <c r="KP186" s="2049"/>
      <c r="KQ186" s="2049"/>
      <c r="KR186" s="2049"/>
      <c r="KS186" s="2049"/>
      <c r="KT186" s="2049"/>
      <c r="KU186" s="2049"/>
      <c r="KV186" s="2049"/>
      <c r="KW186" s="2049"/>
      <c r="KX186" s="2049"/>
      <c r="KY186" s="2049"/>
      <c r="KZ186" s="2049"/>
      <c r="LA186" s="2049"/>
      <c r="LB186" s="2049"/>
      <c r="LC186" s="2049"/>
      <c r="LD186" s="2049"/>
      <c r="LE186" s="2049"/>
      <c r="LF186" s="2049"/>
      <c r="LG186" s="2049"/>
      <c r="LH186" s="2049"/>
      <c r="LI186" s="2049"/>
      <c r="LJ186" s="2049"/>
      <c r="LK186" s="2049"/>
      <c r="LL186" s="2049"/>
      <c r="LM186" s="2049"/>
      <c r="LN186" s="2049"/>
      <c r="LO186" s="2049"/>
      <c r="LP186" s="2049"/>
      <c r="LQ186" s="2049"/>
      <c r="LR186" s="2049"/>
      <c r="LS186" s="2049"/>
      <c r="LT186" s="2049"/>
      <c r="LU186" s="2049"/>
      <c r="LV186" s="2049"/>
      <c r="LW186" s="2049"/>
      <c r="LX186" s="2049"/>
      <c r="LY186" s="2049"/>
      <c r="LZ186" s="2049"/>
      <c r="MA186" s="2049"/>
      <c r="MB186" s="2049"/>
      <c r="MC186" s="2049"/>
      <c r="MD186" s="2049"/>
      <c r="ME186" s="2049"/>
      <c r="MF186" s="2049"/>
      <c r="MG186" s="2049"/>
      <c r="MH186" s="2049"/>
      <c r="MI186" s="2049"/>
      <c r="MJ186" s="2049"/>
      <c r="MK186" s="2049"/>
      <c r="ML186" s="2049"/>
      <c r="MM186" s="2049"/>
      <c r="MN186" s="2049"/>
      <c r="MO186" s="2049"/>
      <c r="MP186" s="2049"/>
      <c r="MQ186" s="2049"/>
      <c r="MR186" s="2049"/>
      <c r="MS186" s="2049"/>
      <c r="MT186" s="2049"/>
      <c r="MU186" s="2049"/>
      <c r="MV186" s="2049"/>
      <c r="MW186" s="2049"/>
      <c r="MX186" s="2049"/>
      <c r="MY186" s="2049"/>
      <c r="MZ186" s="2049"/>
      <c r="NA186" s="2049"/>
      <c r="NB186" s="2049"/>
      <c r="NC186" s="2049"/>
      <c r="ND186" s="2049"/>
      <c r="NE186" s="2049"/>
      <c r="NF186" s="2049"/>
      <c r="NG186" s="2049"/>
      <c r="NH186" s="2049"/>
      <c r="NI186" s="2049"/>
      <c r="NJ186" s="2049"/>
      <c r="NK186" s="2049"/>
      <c r="NL186" s="2049"/>
      <c r="NM186" s="2049"/>
      <c r="NN186" s="2049"/>
      <c r="NO186" s="2049"/>
      <c r="NP186" s="2049"/>
      <c r="NQ186" s="2049"/>
      <c r="NR186" s="2049"/>
      <c r="NS186" s="2049"/>
      <c r="NT186" s="2049"/>
      <c r="NU186" s="2049"/>
      <c r="NV186" s="2049"/>
      <c r="NW186" s="2049"/>
      <c r="NX186" s="2049"/>
      <c r="NY186" s="2049"/>
      <c r="NZ186" s="2049"/>
      <c r="OA186" s="2049"/>
      <c r="OB186" s="2049"/>
      <c r="OC186" s="2049"/>
      <c r="OD186" s="2049"/>
      <c r="OE186" s="2049"/>
      <c r="OF186" s="2049"/>
      <c r="OG186" s="2049"/>
      <c r="OH186" s="2049"/>
      <c r="OI186" s="2049"/>
      <c r="OJ186" s="2049"/>
      <c r="OK186" s="2049"/>
      <c r="OL186" s="2049"/>
      <c r="OM186" s="2049"/>
      <c r="ON186" s="2049"/>
      <c r="OO186" s="2049"/>
      <c r="OP186" s="2049"/>
      <c r="OQ186" s="2049"/>
      <c r="OR186" s="2049"/>
      <c r="OS186" s="2049"/>
      <c r="OT186" s="2049"/>
      <c r="OU186" s="2049"/>
      <c r="OV186" s="2049"/>
      <c r="OW186" s="2049"/>
      <c r="OX186" s="2049"/>
      <c r="OY186" s="2049"/>
      <c r="OZ186" s="2049"/>
      <c r="PA186" s="2049"/>
      <c r="PB186" s="2049"/>
      <c r="PC186" s="2049"/>
      <c r="PD186" s="2049"/>
      <c r="PE186" s="2049"/>
      <c r="PF186" s="2049"/>
      <c r="PG186" s="2049"/>
      <c r="PH186" s="2049"/>
      <c r="PI186" s="2049"/>
      <c r="PJ186" s="2049"/>
      <c r="PK186" s="2049"/>
      <c r="PL186" s="2049"/>
      <c r="PM186" s="2049"/>
      <c r="PN186" s="2049"/>
      <c r="PO186" s="2049"/>
      <c r="PP186" s="2049"/>
      <c r="PQ186" s="2049"/>
      <c r="PR186" s="2049"/>
      <c r="PS186" s="2049"/>
      <c r="PT186" s="2049"/>
      <c r="PU186" s="2049"/>
      <c r="PV186" s="2049"/>
      <c r="PW186" s="2049"/>
      <c r="PX186" s="2049"/>
      <c r="PY186" s="2049"/>
      <c r="PZ186" s="2049"/>
      <c r="QA186" s="2049"/>
      <c r="QB186" s="2049"/>
      <c r="QC186" s="2049"/>
      <c r="QD186" s="2049"/>
      <c r="QE186" s="2049"/>
      <c r="QF186" s="2049"/>
      <c r="QG186" s="2049"/>
      <c r="QH186" s="2049"/>
      <c r="QI186" s="2049"/>
      <c r="QJ186" s="2049"/>
      <c r="QK186" s="2049"/>
      <c r="QL186" s="2049"/>
      <c r="QM186" s="2049"/>
      <c r="QN186" s="2049"/>
      <c r="QO186" s="2049"/>
      <c r="QP186" s="2049"/>
      <c r="QQ186" s="2049"/>
      <c r="QR186" s="2049"/>
      <c r="QS186" s="2049"/>
      <c r="QT186" s="2049"/>
      <c r="QU186" s="2049"/>
      <c r="QV186" s="2049"/>
      <c r="QW186" s="2049"/>
      <c r="QX186" s="2049"/>
      <c r="QY186" s="2049"/>
      <c r="QZ186" s="2049"/>
      <c r="RA186" s="2049"/>
      <c r="RB186" s="2049"/>
      <c r="RC186" s="2049"/>
      <c r="RD186" s="2049"/>
      <c r="RE186" s="2049"/>
      <c r="RF186" s="2049"/>
      <c r="RG186" s="2049"/>
      <c r="RH186" s="2049"/>
      <c r="RI186" s="2049"/>
      <c r="RJ186" s="2049"/>
      <c r="RK186" s="2049"/>
      <c r="RL186" s="2049"/>
      <c r="RM186" s="2049"/>
      <c r="RN186" s="2049"/>
      <c r="RO186" s="2049"/>
      <c r="RP186" s="2049"/>
      <c r="RQ186" s="2049"/>
      <c r="RR186" s="2049"/>
      <c r="RS186" s="2049"/>
      <c r="RT186" s="2049"/>
      <c r="RU186" s="2049"/>
      <c r="RV186" s="2049"/>
      <c r="RW186" s="2049"/>
      <c r="RX186" s="2049"/>
      <c r="RY186" s="2049"/>
      <c r="RZ186" s="2049"/>
      <c r="SA186" s="2049"/>
      <c r="SB186" s="2049"/>
      <c r="SC186" s="2049"/>
      <c r="SD186" s="2049"/>
      <c r="SE186" s="2049"/>
      <c r="SF186" s="2049"/>
      <c r="SG186" s="2049"/>
      <c r="SH186" s="2049"/>
      <c r="SI186" s="2049"/>
      <c r="SJ186" s="2049"/>
      <c r="SK186" s="2049"/>
      <c r="SL186" s="2049"/>
      <c r="SM186" s="2049"/>
      <c r="SN186" s="2049"/>
      <c r="SO186" s="2049"/>
      <c r="SP186" s="2049"/>
      <c r="SQ186" s="2049"/>
      <c r="SR186" s="2049"/>
      <c r="SS186" s="2049"/>
      <c r="ST186" s="2049"/>
      <c r="SU186" s="2049"/>
      <c r="SV186" s="2049"/>
      <c r="SW186" s="2049"/>
      <c r="SX186" s="2049"/>
      <c r="SY186" s="2049"/>
      <c r="SZ186" s="2049"/>
      <c r="TA186" s="2049"/>
      <c r="TB186" s="2049"/>
      <c r="TC186" s="2049"/>
      <c r="TD186" s="2049"/>
      <c r="TE186" s="2049"/>
      <c r="TF186" s="2049"/>
      <c r="TG186" s="2049"/>
      <c r="TH186" s="2049"/>
      <c r="TI186" s="2049"/>
      <c r="TJ186" s="2049"/>
      <c r="TK186" s="2049"/>
      <c r="TL186" s="2049"/>
      <c r="TM186" s="2049"/>
      <c r="TN186" s="2049"/>
      <c r="TO186" s="2049"/>
      <c r="TP186" s="2049"/>
      <c r="TQ186" s="2049"/>
      <c r="TR186" s="2049"/>
      <c r="TS186" s="2049"/>
      <c r="TT186" s="2049"/>
      <c r="TU186" s="2049"/>
      <c r="TV186" s="2049"/>
      <c r="TW186" s="2049"/>
      <c r="TX186" s="2049"/>
      <c r="TY186" s="2049"/>
      <c r="TZ186" s="2049"/>
      <c r="UA186" s="2049"/>
      <c r="UB186" s="2049"/>
      <c r="UC186" s="2049"/>
      <c r="UD186" s="2049"/>
      <c r="UE186" s="2049"/>
      <c r="UF186" s="2049"/>
      <c r="UG186" s="2049"/>
      <c r="UH186" s="2049"/>
      <c r="UI186" s="2049"/>
      <c r="UJ186" s="2049"/>
      <c r="UK186" s="2049"/>
      <c r="UL186" s="2049"/>
      <c r="UM186" s="2049"/>
      <c r="UN186" s="2049"/>
      <c r="UO186" s="2049"/>
      <c r="UP186" s="2049"/>
      <c r="UQ186" s="2049"/>
      <c r="UR186" s="2049"/>
      <c r="US186" s="2049"/>
      <c r="UT186" s="2049"/>
      <c r="UU186" s="2049"/>
      <c r="UV186" s="2049"/>
      <c r="UW186" s="2049"/>
      <c r="UX186" s="2049"/>
      <c r="UY186" s="2049"/>
      <c r="UZ186" s="2049"/>
      <c r="VA186" s="2049"/>
      <c r="VB186" s="2049"/>
      <c r="VC186" s="2049"/>
      <c r="VD186" s="2049"/>
      <c r="VE186" s="2049"/>
      <c r="VF186" s="2049"/>
      <c r="VG186" s="2049"/>
      <c r="VH186" s="2049"/>
      <c r="VI186" s="2049"/>
      <c r="VJ186" s="2049"/>
      <c r="VK186" s="2049"/>
      <c r="VL186" s="2049"/>
      <c r="VM186" s="2049"/>
      <c r="VN186" s="2049"/>
      <c r="VO186" s="2049"/>
      <c r="VP186" s="2049"/>
      <c r="VQ186" s="2049"/>
      <c r="VR186" s="2049"/>
      <c r="VS186" s="2049"/>
      <c r="VT186" s="2049"/>
      <c r="VU186" s="2049"/>
      <c r="VV186" s="2049"/>
      <c r="VW186" s="2049"/>
      <c r="VX186" s="2049"/>
      <c r="VY186" s="2049"/>
      <c r="VZ186" s="2049"/>
      <c r="WA186" s="2049"/>
      <c r="WB186" s="2049"/>
      <c r="WC186" s="2049"/>
      <c r="WD186" s="2049"/>
      <c r="WE186" s="2049"/>
      <c r="WF186" s="2049"/>
      <c r="WG186" s="2049"/>
      <c r="WH186" s="2049"/>
      <c r="WI186" s="2049"/>
      <c r="WJ186" s="2049"/>
      <c r="WK186" s="2049"/>
      <c r="WL186" s="2049"/>
      <c r="WM186" s="2049"/>
      <c r="WN186" s="2049"/>
      <c r="WO186" s="2049"/>
      <c r="WP186" s="2049"/>
      <c r="WQ186" s="2049"/>
      <c r="WR186" s="2049"/>
      <c r="WS186" s="2049"/>
      <c r="WT186" s="2049"/>
      <c r="WU186" s="2049"/>
      <c r="WV186" s="2049"/>
      <c r="WW186" s="2049"/>
      <c r="WX186" s="2049"/>
      <c r="WY186" s="2049"/>
      <c r="WZ186" s="2049"/>
      <c r="XA186" s="2049"/>
      <c r="XB186" s="2049"/>
      <c r="XC186" s="2049"/>
      <c r="XD186" s="2049"/>
      <c r="XE186" s="2049"/>
      <c r="XF186" s="2049"/>
      <c r="XG186" s="2049"/>
      <c r="XH186" s="2049"/>
      <c r="XI186" s="2049"/>
      <c r="XJ186" s="2049"/>
      <c r="XK186" s="2049"/>
      <c r="XL186" s="2049"/>
      <c r="XM186" s="2049"/>
      <c r="XN186" s="2049"/>
      <c r="XO186" s="2049"/>
      <c r="XP186" s="2049"/>
      <c r="XQ186" s="2049"/>
      <c r="XR186" s="2049"/>
      <c r="XS186" s="2049"/>
      <c r="XT186" s="2049"/>
      <c r="XU186" s="2049"/>
      <c r="XV186" s="2049"/>
      <c r="XW186" s="2049"/>
      <c r="XX186" s="2049"/>
      <c r="XY186" s="2049"/>
      <c r="XZ186" s="2049"/>
      <c r="YA186" s="2049"/>
      <c r="YB186" s="2049"/>
      <c r="YC186" s="2049"/>
      <c r="YD186" s="2049"/>
      <c r="YE186" s="2049"/>
      <c r="YF186" s="2049"/>
      <c r="YG186" s="2049"/>
      <c r="YH186" s="2049"/>
      <c r="YI186" s="2049"/>
      <c r="YJ186" s="2049"/>
      <c r="YK186" s="2049"/>
      <c r="YL186" s="2049"/>
      <c r="YM186" s="2049"/>
      <c r="YN186" s="2049"/>
      <c r="YO186" s="2049"/>
      <c r="YP186" s="2049"/>
      <c r="YQ186" s="2049"/>
      <c r="YR186" s="2049"/>
      <c r="YS186" s="2049"/>
      <c r="YT186" s="2049"/>
      <c r="YU186" s="2049"/>
      <c r="YV186" s="2049"/>
      <c r="YW186" s="2049"/>
      <c r="YX186" s="2049"/>
      <c r="YY186" s="2049"/>
      <c r="YZ186" s="2049"/>
      <c r="ZA186" s="2049"/>
      <c r="ZB186" s="2049"/>
      <c r="ZC186" s="2049"/>
      <c r="ZD186" s="2049"/>
      <c r="ZE186" s="2049"/>
      <c r="ZF186" s="2049"/>
      <c r="ZG186" s="2049"/>
      <c r="ZH186" s="2049"/>
      <c r="ZI186" s="2049"/>
      <c r="ZJ186" s="2049"/>
      <c r="ZK186" s="2049"/>
      <c r="ZL186" s="2049"/>
      <c r="ZM186" s="2049"/>
      <c r="ZN186" s="2049"/>
      <c r="ZO186" s="2049"/>
      <c r="ZP186" s="2049"/>
      <c r="ZQ186" s="2049"/>
      <c r="ZR186" s="2049"/>
      <c r="ZS186" s="2049"/>
      <c r="ZT186" s="2049"/>
      <c r="ZU186" s="2049"/>
      <c r="ZV186" s="2049"/>
      <c r="ZW186" s="2049"/>
      <c r="ZX186" s="2049"/>
      <c r="ZY186" s="2049"/>
      <c r="ZZ186" s="2049"/>
      <c r="AAA186" s="2049"/>
      <c r="AAB186" s="2049"/>
      <c r="AAC186" s="2049"/>
      <c r="AAD186" s="2049"/>
      <c r="AAE186" s="2049"/>
      <c r="AAF186" s="2049"/>
      <c r="AAG186" s="2049"/>
      <c r="AAH186" s="2049"/>
      <c r="AAI186" s="2049"/>
      <c r="AAJ186" s="2049"/>
      <c r="AAK186" s="2049"/>
      <c r="AAL186" s="2049"/>
      <c r="AAM186" s="2049"/>
      <c r="AAN186" s="2049"/>
      <c r="AAO186" s="2049"/>
      <c r="AAP186" s="2049"/>
      <c r="AAQ186" s="2049"/>
      <c r="AAR186" s="2049"/>
      <c r="AAS186" s="2049"/>
      <c r="AAT186" s="2049"/>
      <c r="AAU186" s="2049"/>
      <c r="AAV186" s="2049"/>
      <c r="AAW186" s="2049"/>
      <c r="AAX186" s="2049"/>
      <c r="AAY186" s="2049"/>
      <c r="AAZ186" s="2049"/>
      <c r="ABA186" s="2049"/>
      <c r="ABB186" s="2049"/>
      <c r="ABC186" s="2049"/>
      <c r="ABD186" s="2049"/>
      <c r="ABE186" s="2049"/>
      <c r="ABF186" s="2049"/>
      <c r="ABG186" s="2049"/>
      <c r="ABH186" s="2049"/>
      <c r="ABI186" s="2049"/>
      <c r="ABJ186" s="2049"/>
      <c r="ABK186" s="2049"/>
      <c r="ABL186" s="2049"/>
      <c r="ABM186" s="2049"/>
      <c r="ABN186" s="2049"/>
      <c r="ABO186" s="2049"/>
      <c r="ABP186" s="2049"/>
      <c r="ABQ186" s="2049"/>
      <c r="ABR186" s="2049"/>
      <c r="ABS186" s="2049"/>
      <c r="ABT186" s="2049"/>
      <c r="ABU186" s="2049"/>
      <c r="ABV186" s="2049"/>
      <c r="ABW186" s="2049"/>
      <c r="ABX186" s="2049"/>
      <c r="ABY186" s="2049"/>
      <c r="ABZ186" s="2049"/>
      <c r="ACA186" s="2049"/>
      <c r="ACB186" s="2049"/>
      <c r="ACC186" s="2049"/>
      <c r="ACD186" s="2049"/>
      <c r="ACE186" s="2049"/>
      <c r="ACF186" s="2049"/>
      <c r="ACG186" s="2049"/>
      <c r="ACH186" s="2049"/>
      <c r="ACI186" s="2049"/>
      <c r="ACJ186" s="2049"/>
      <c r="ACK186" s="2049"/>
      <c r="ACL186" s="2049"/>
      <c r="ACM186" s="2049"/>
      <c r="ACN186" s="2049"/>
      <c r="ACO186" s="2049"/>
      <c r="ACP186" s="2049"/>
      <c r="ACQ186" s="2049"/>
      <c r="ACR186" s="2049"/>
      <c r="ACS186" s="2049"/>
      <c r="ACT186" s="2049"/>
      <c r="ACU186" s="2049"/>
      <c r="ACV186" s="2049"/>
      <c r="ACW186" s="2049"/>
      <c r="ACX186" s="2049"/>
      <c r="ACY186" s="2049"/>
      <c r="ACZ186" s="2049"/>
      <c r="ADA186" s="2049"/>
      <c r="ADB186" s="2049"/>
      <c r="ADC186" s="2049"/>
      <c r="ADD186" s="2049"/>
      <c r="ADE186" s="2049"/>
      <c r="ADF186" s="2049"/>
      <c r="ADG186" s="2049"/>
      <c r="ADH186" s="2049"/>
      <c r="ADI186" s="2049"/>
      <c r="ADJ186" s="2049"/>
      <c r="ADK186" s="2049"/>
      <c r="ADL186" s="2049"/>
      <c r="ADM186" s="2049"/>
      <c r="ADN186" s="2049"/>
      <c r="ADO186" s="2049"/>
      <c r="ADP186" s="2049"/>
      <c r="ADQ186" s="2049"/>
      <c r="ADR186" s="2049"/>
      <c r="ADS186" s="2049"/>
      <c r="ADT186" s="2049"/>
      <c r="ADU186" s="2049"/>
      <c r="ADV186" s="2049"/>
      <c r="ADW186" s="2049"/>
      <c r="ADX186" s="2049"/>
      <c r="ADY186" s="2049"/>
      <c r="ADZ186" s="2049"/>
      <c r="AEA186" s="2049"/>
      <c r="AEB186" s="2049"/>
      <c r="AEC186" s="2049"/>
      <c r="AED186" s="2049"/>
      <c r="AEE186" s="2049"/>
      <c r="AEF186" s="2049"/>
      <c r="AEG186" s="2049"/>
      <c r="AEH186" s="2049"/>
      <c r="AEI186" s="2049"/>
      <c r="AEJ186" s="2049"/>
      <c r="AEK186" s="2049"/>
      <c r="AEL186" s="2049"/>
      <c r="AEM186" s="2049"/>
      <c r="AEN186" s="2049"/>
      <c r="AEO186" s="2049"/>
      <c r="AEP186" s="2049"/>
      <c r="AEQ186" s="2049"/>
      <c r="AER186" s="2049"/>
      <c r="AES186" s="2049"/>
      <c r="AET186" s="2049"/>
      <c r="AEU186" s="2049"/>
      <c r="AEV186" s="2049"/>
      <c r="AEW186" s="2049"/>
      <c r="AEX186" s="2049"/>
      <c r="AEY186" s="2049"/>
      <c r="AEZ186" s="2049"/>
      <c r="AFA186" s="2049"/>
      <c r="AFB186" s="2049"/>
      <c r="AFC186" s="2049"/>
      <c r="AFD186" s="2049"/>
      <c r="AFE186" s="2049"/>
      <c r="AFF186" s="2049"/>
      <c r="AFG186" s="2049"/>
      <c r="AFH186" s="2049"/>
      <c r="AFI186" s="2049"/>
      <c r="AFJ186" s="2049"/>
      <c r="AFK186" s="2049"/>
      <c r="AFL186" s="2049"/>
      <c r="AFM186" s="2049"/>
      <c r="AFN186" s="2049"/>
      <c r="AFO186" s="2049"/>
      <c r="AFP186" s="2049"/>
      <c r="AFQ186" s="2049"/>
      <c r="AFR186" s="2049"/>
      <c r="AFS186" s="2049"/>
      <c r="AFT186" s="2049"/>
      <c r="AFU186" s="2049"/>
      <c r="AFV186" s="2049"/>
      <c r="AFW186" s="2049"/>
      <c r="AFX186" s="2049"/>
      <c r="AFY186" s="2049"/>
      <c r="AFZ186" s="2049"/>
      <c r="AGA186" s="2049"/>
      <c r="AGB186" s="2049"/>
      <c r="AGC186" s="2049"/>
      <c r="AGD186" s="2049"/>
      <c r="AGE186" s="2049"/>
      <c r="AGF186" s="2049"/>
      <c r="AGG186" s="2049"/>
      <c r="AGH186" s="2049"/>
      <c r="AGI186" s="2049"/>
      <c r="AGJ186" s="2049"/>
      <c r="AGK186" s="2049"/>
      <c r="AGL186" s="2049"/>
      <c r="AGM186" s="2049"/>
      <c r="AGN186" s="2049"/>
      <c r="AGO186" s="2049"/>
      <c r="AGP186" s="2049"/>
      <c r="AGQ186" s="2049"/>
      <c r="AGR186" s="2049"/>
      <c r="AGS186" s="2049"/>
      <c r="AGT186" s="2049"/>
      <c r="AGU186" s="2049"/>
      <c r="AGV186" s="2049"/>
      <c r="AGW186" s="2049"/>
      <c r="AGX186" s="2049"/>
      <c r="AGY186" s="2049"/>
      <c r="AGZ186" s="2049"/>
      <c r="AHA186" s="2049"/>
      <c r="AHB186" s="2049"/>
      <c r="AHC186" s="2049"/>
      <c r="AHD186" s="2049"/>
      <c r="AHE186" s="2049"/>
      <c r="AHF186" s="2049"/>
      <c r="AHG186" s="2049"/>
      <c r="AHH186" s="2049"/>
      <c r="AHI186" s="2049"/>
      <c r="AHJ186" s="2049"/>
      <c r="AHK186" s="2049"/>
      <c r="AHL186" s="2049"/>
      <c r="AHM186" s="2049"/>
      <c r="AHN186" s="2049"/>
      <c r="AHO186" s="2049"/>
      <c r="AHP186" s="2049"/>
      <c r="AHQ186" s="2049"/>
      <c r="AHR186" s="2049"/>
      <c r="AHS186" s="2049"/>
      <c r="AHT186" s="2049"/>
      <c r="AHU186" s="2049"/>
      <c r="AHV186" s="2049"/>
      <c r="AHW186" s="2049"/>
      <c r="AHX186" s="2049"/>
      <c r="AHY186" s="2049"/>
      <c r="AHZ186" s="2049"/>
      <c r="AIA186" s="2049"/>
      <c r="AIB186" s="2049"/>
      <c r="AIC186" s="2049"/>
      <c r="AID186" s="2049"/>
      <c r="AIE186" s="2049"/>
      <c r="AIF186" s="2049"/>
      <c r="AIG186" s="2049"/>
      <c r="AIH186" s="2049"/>
      <c r="AII186" s="2049"/>
      <c r="AIJ186" s="2049"/>
      <c r="AIK186" s="2049"/>
      <c r="AIL186" s="2049"/>
      <c r="AIM186" s="2049"/>
      <c r="AIN186" s="2049"/>
      <c r="AIO186" s="2049"/>
      <c r="AIP186" s="2049"/>
      <c r="AIQ186" s="2049"/>
      <c r="AIR186" s="2049"/>
      <c r="AIS186" s="2049"/>
      <c r="AIT186" s="2049"/>
      <c r="AIU186" s="2049"/>
      <c r="AIV186" s="2049"/>
      <c r="AIW186" s="2049"/>
      <c r="AIX186" s="2049"/>
      <c r="AIY186" s="2049"/>
      <c r="AIZ186" s="2049"/>
      <c r="AJA186" s="2049"/>
      <c r="AJB186" s="2049"/>
      <c r="AJC186" s="2049"/>
      <c r="AJD186" s="2049"/>
      <c r="AJE186" s="2049"/>
      <c r="AJF186" s="2049"/>
      <c r="AJG186" s="2049"/>
      <c r="AJH186" s="2049"/>
      <c r="AJI186" s="2049"/>
      <c r="AJJ186" s="2049"/>
      <c r="AJK186" s="2049"/>
      <c r="AJL186" s="2049"/>
      <c r="AJM186" s="2049"/>
      <c r="AJN186" s="2049"/>
      <c r="AJO186" s="2049"/>
      <c r="AJP186" s="2049"/>
      <c r="AJQ186" s="2049"/>
      <c r="AJR186" s="2049"/>
      <c r="AJS186" s="2049"/>
      <c r="AJT186" s="2049"/>
      <c r="AJU186" s="2049"/>
      <c r="AJV186" s="2049"/>
      <c r="AJW186" s="2049"/>
      <c r="AJX186" s="2049"/>
      <c r="AJY186" s="2049"/>
      <c r="AJZ186" s="2049"/>
      <c r="AKA186" s="2049"/>
      <c r="AKB186" s="2049"/>
      <c r="AKC186" s="2049"/>
      <c r="AKD186" s="2049"/>
      <c r="AKE186" s="2049"/>
      <c r="AKF186" s="2049"/>
      <c r="AKG186" s="2049"/>
      <c r="AKH186" s="2049"/>
      <c r="AKI186" s="2049"/>
      <c r="AKJ186" s="2049"/>
      <c r="AKK186" s="2049"/>
      <c r="AKL186" s="2049"/>
      <c r="AKM186" s="2049"/>
      <c r="AKN186" s="2049"/>
      <c r="AKO186" s="2049"/>
      <c r="AKP186" s="2049"/>
      <c r="AKQ186" s="2049"/>
      <c r="AKR186" s="2049"/>
      <c r="AKS186" s="2049"/>
      <c r="AKT186" s="2049"/>
      <c r="AKU186" s="2049"/>
      <c r="AKV186" s="2049"/>
      <c r="AKW186" s="2049"/>
      <c r="AKX186" s="2049"/>
      <c r="AKY186" s="2049"/>
      <c r="AKZ186" s="2049"/>
      <c r="ALA186" s="2049"/>
      <c r="ALB186" s="2049"/>
      <c r="ALC186" s="2049"/>
      <c r="ALD186" s="2049"/>
      <c r="ALE186" s="2049"/>
      <c r="ALF186" s="2049"/>
      <c r="ALG186" s="2049"/>
      <c r="ALH186" s="2049"/>
      <c r="ALI186" s="2049"/>
      <c r="ALJ186" s="2049"/>
      <c r="ALK186" s="2049"/>
      <c r="ALL186" s="2049"/>
      <c r="ALM186" s="2049"/>
      <c r="ALN186" s="2049"/>
      <c r="ALO186" s="2049"/>
      <c r="ALP186" s="2049"/>
      <c r="ALQ186" s="2049"/>
      <c r="ALR186" s="2049"/>
      <c r="ALS186" s="2049"/>
      <c r="ALT186" s="2049"/>
      <c r="ALU186" s="2049"/>
      <c r="ALV186" s="2049"/>
      <c r="ALW186" s="2049"/>
      <c r="ALX186" s="2049"/>
      <c r="ALY186" s="2049"/>
      <c r="ALZ186" s="2049"/>
      <c r="AMA186" s="2049"/>
      <c r="AMB186" s="2049"/>
      <c r="AMC186" s="2049"/>
      <c r="AMD186" s="2049"/>
      <c r="AME186" s="2049"/>
      <c r="AMF186" s="2049"/>
      <c r="AMG186" s="2049"/>
      <c r="AMH186" s="2049"/>
      <c r="AMI186" s="2049"/>
      <c r="AMJ186" s="2049"/>
      <c r="AMK186" s="2049"/>
      <c r="AML186" s="2049"/>
      <c r="AMM186" s="2049"/>
      <c r="AMN186" s="2049"/>
      <c r="AMO186" s="2049"/>
      <c r="AMP186" s="2049"/>
      <c r="AMQ186" s="2049"/>
      <c r="AMR186" s="2049"/>
      <c r="AMS186" s="2049"/>
      <c r="AMT186" s="2049"/>
      <c r="AMU186" s="2049"/>
      <c r="AMV186" s="2049"/>
      <c r="AMW186" s="2049"/>
      <c r="AMX186" s="2049"/>
      <c r="AMY186" s="2049"/>
      <c r="AMZ186" s="2049"/>
      <c r="ANA186" s="2049"/>
      <c r="ANB186" s="2049"/>
      <c r="ANC186" s="2049"/>
      <c r="AND186" s="2049"/>
      <c r="ANE186" s="2049"/>
      <c r="ANF186" s="2049"/>
      <c r="ANG186" s="2049"/>
      <c r="ANH186" s="2049"/>
      <c r="ANI186" s="2049"/>
      <c r="ANJ186" s="2049"/>
      <c r="ANK186" s="2049"/>
      <c r="ANL186" s="2049"/>
      <c r="ANM186" s="2049"/>
      <c r="ANN186" s="2049"/>
      <c r="ANO186" s="2049"/>
      <c r="ANP186" s="2049"/>
      <c r="ANQ186" s="2049"/>
      <c r="ANR186" s="2049"/>
      <c r="ANS186" s="2049"/>
      <c r="ANT186" s="2049"/>
      <c r="ANU186" s="2049"/>
      <c r="ANV186" s="2049"/>
      <c r="ANW186" s="2049"/>
      <c r="ANX186" s="2049"/>
      <c r="ANY186" s="2049"/>
      <c r="ANZ186" s="2049"/>
      <c r="AOA186" s="2049"/>
      <c r="AOB186" s="2049"/>
      <c r="AOC186" s="2049"/>
      <c r="AOD186" s="2049"/>
      <c r="AOE186" s="2049"/>
      <c r="AOF186" s="2049"/>
      <c r="AOG186" s="2049"/>
      <c r="AOH186" s="2049"/>
      <c r="AOI186" s="2049"/>
      <c r="AOJ186" s="2049"/>
      <c r="AOK186" s="2049"/>
      <c r="AOL186" s="2049"/>
      <c r="AOM186" s="2049"/>
      <c r="AON186" s="2049"/>
      <c r="AOO186" s="2049"/>
      <c r="AOP186" s="2049"/>
      <c r="AOQ186" s="2049"/>
      <c r="AOR186" s="2049"/>
      <c r="AOS186" s="2049"/>
      <c r="AOT186" s="2049"/>
      <c r="AOU186" s="2049"/>
      <c r="AOV186" s="2049"/>
      <c r="AOW186" s="2049"/>
      <c r="AOX186" s="2049"/>
      <c r="AOY186" s="2049"/>
      <c r="AOZ186" s="2049"/>
      <c r="APA186" s="2049"/>
      <c r="APB186" s="2049"/>
      <c r="APC186" s="2049"/>
      <c r="APD186" s="2049"/>
      <c r="APE186" s="2049"/>
      <c r="APF186" s="2049"/>
      <c r="APG186" s="2049"/>
      <c r="APH186" s="2049"/>
      <c r="API186" s="2049"/>
      <c r="APJ186" s="2049"/>
      <c r="APK186" s="2049"/>
      <c r="APL186" s="2049"/>
      <c r="APM186" s="2049"/>
      <c r="APN186" s="2049"/>
      <c r="APO186" s="2049"/>
      <c r="APP186" s="2049"/>
      <c r="APQ186" s="2049"/>
      <c r="APR186" s="2049"/>
      <c r="APS186" s="2049"/>
      <c r="APT186" s="2049"/>
      <c r="APU186" s="2049"/>
      <c r="APV186" s="2049"/>
      <c r="APW186" s="2049"/>
      <c r="APX186" s="2049"/>
      <c r="APY186" s="2049"/>
      <c r="APZ186" s="2049"/>
      <c r="AQA186" s="2049"/>
      <c r="AQB186" s="2049"/>
      <c r="AQC186" s="2049"/>
      <c r="AQD186" s="2049"/>
      <c r="AQE186" s="2049"/>
      <c r="AQF186" s="2049"/>
      <c r="AQG186" s="2049"/>
      <c r="AQH186" s="2049"/>
      <c r="AQI186" s="2049"/>
      <c r="AQJ186" s="2049"/>
      <c r="AQK186" s="2049"/>
      <c r="AQL186" s="2049"/>
      <c r="AQM186" s="2049"/>
      <c r="AQN186" s="2049"/>
      <c r="AQO186" s="2049"/>
      <c r="AQP186" s="2049"/>
      <c r="AQQ186" s="2049"/>
      <c r="AQR186" s="2049"/>
      <c r="AQS186" s="2049"/>
      <c r="AQT186" s="2049"/>
      <c r="AQU186" s="2049"/>
      <c r="AQV186" s="2049"/>
      <c r="AQW186" s="2049"/>
      <c r="AQX186" s="2049"/>
      <c r="AQY186" s="2049"/>
      <c r="AQZ186" s="2049"/>
      <c r="ARA186" s="2049"/>
      <c r="ARB186" s="2049"/>
      <c r="ARC186" s="2049"/>
      <c r="ARD186" s="2049"/>
      <c r="ARE186" s="2049"/>
      <c r="ARF186" s="2049"/>
      <c r="ARG186" s="2049"/>
      <c r="ARH186" s="2049"/>
      <c r="ARI186" s="2049"/>
      <c r="ARJ186" s="2049"/>
      <c r="ARK186" s="2049"/>
      <c r="ARL186" s="2049"/>
      <c r="ARM186" s="2049"/>
      <c r="ARN186" s="2049"/>
      <c r="ARO186" s="2049"/>
      <c r="ARP186" s="2049"/>
      <c r="ARQ186" s="2049"/>
      <c r="ARR186" s="2049"/>
      <c r="ARS186" s="2049"/>
      <c r="ART186" s="2049"/>
      <c r="ARU186" s="2049"/>
      <c r="ARV186" s="2049"/>
      <c r="ARW186" s="2049"/>
      <c r="ARX186" s="2049"/>
      <c r="ARY186" s="2049"/>
      <c r="ARZ186" s="2049"/>
      <c r="ASA186" s="2049"/>
      <c r="ASB186" s="2049"/>
      <c r="ASC186" s="2049"/>
      <c r="ASD186" s="2049"/>
      <c r="ASE186" s="2049"/>
      <c r="ASF186" s="2049"/>
      <c r="ASG186" s="2049"/>
      <c r="ASH186" s="2049"/>
      <c r="ASI186" s="2049"/>
      <c r="ASJ186" s="2049"/>
      <c r="ASK186" s="2049"/>
      <c r="ASL186" s="2049"/>
      <c r="ASM186" s="2049"/>
      <c r="ASN186" s="2049"/>
      <c r="ASO186" s="2049"/>
      <c r="ASP186" s="2049"/>
      <c r="ASQ186" s="2049"/>
      <c r="ASR186" s="2049"/>
      <c r="ASS186" s="2049"/>
      <c r="AST186" s="2049"/>
      <c r="ASU186" s="2049"/>
      <c r="ASV186" s="2049"/>
      <c r="ASW186" s="2049"/>
      <c r="ASX186" s="2049"/>
      <c r="ASY186" s="2049"/>
      <c r="ASZ186" s="2049"/>
      <c r="ATA186" s="2049"/>
      <c r="ATB186" s="2049"/>
      <c r="ATC186" s="2049"/>
      <c r="ATD186" s="2049"/>
      <c r="ATE186" s="2049"/>
      <c r="ATF186" s="2049"/>
      <c r="ATG186" s="2049"/>
      <c r="ATH186" s="2049"/>
      <c r="ATI186" s="2049"/>
      <c r="ATJ186" s="2049"/>
      <c r="ATK186" s="2049"/>
      <c r="ATL186" s="2049"/>
      <c r="ATM186" s="2049"/>
      <c r="ATN186" s="2049"/>
      <c r="ATO186" s="2049"/>
      <c r="ATP186" s="2049"/>
      <c r="ATQ186" s="2049"/>
      <c r="ATR186" s="2049"/>
      <c r="ATS186" s="2049"/>
      <c r="ATT186" s="2049"/>
      <c r="ATU186" s="2049"/>
      <c r="ATV186" s="2049"/>
      <c r="ATW186" s="2049"/>
      <c r="ATX186" s="2049"/>
      <c r="ATY186" s="2049"/>
      <c r="ATZ186" s="2049"/>
      <c r="AUA186" s="2049"/>
      <c r="AUB186" s="2049"/>
      <c r="AUC186" s="2049"/>
      <c r="AUD186" s="2049"/>
      <c r="AUE186" s="2049"/>
      <c r="AUF186" s="2049"/>
      <c r="AUG186" s="2049"/>
      <c r="AUH186" s="2049"/>
      <c r="AUI186" s="2049"/>
      <c r="AUJ186" s="2049"/>
      <c r="AUK186" s="2049"/>
      <c r="AUL186" s="2049"/>
      <c r="AUM186" s="2049"/>
      <c r="AUN186" s="2049"/>
      <c r="AUO186" s="2049"/>
      <c r="AUP186" s="2049"/>
      <c r="AUQ186" s="2049"/>
      <c r="AUR186" s="2049"/>
      <c r="AUS186" s="2049"/>
      <c r="AUT186" s="2049"/>
      <c r="AUU186" s="2049"/>
      <c r="AUV186" s="2049"/>
      <c r="AUW186" s="2049"/>
      <c r="AUX186" s="2049"/>
      <c r="AUY186" s="2049"/>
      <c r="AUZ186" s="2049"/>
      <c r="AVA186" s="2049"/>
      <c r="AVB186" s="2049"/>
      <c r="AVC186" s="2049"/>
      <c r="AVD186" s="2049"/>
      <c r="AVE186" s="2049"/>
      <c r="AVF186" s="2049"/>
      <c r="AVG186" s="2049"/>
      <c r="AVH186" s="2049"/>
      <c r="AVI186" s="2049"/>
      <c r="AVJ186" s="2049"/>
      <c r="AVK186" s="2049"/>
      <c r="AVL186" s="2049"/>
      <c r="AVM186" s="2049"/>
      <c r="AVN186" s="2049"/>
      <c r="AVO186" s="2049"/>
      <c r="AVP186" s="2049"/>
      <c r="AVQ186" s="2049"/>
      <c r="AVR186" s="2049"/>
      <c r="AVS186" s="2049"/>
      <c r="AVT186" s="2049"/>
      <c r="AVU186" s="2049"/>
      <c r="AVV186" s="2049"/>
      <c r="AVW186" s="2049"/>
      <c r="AVX186" s="2049"/>
      <c r="AVY186" s="2049"/>
      <c r="AVZ186" s="2049"/>
      <c r="AWA186" s="2049"/>
      <c r="AWB186" s="2049"/>
      <c r="AWC186" s="2049"/>
      <c r="AWD186" s="2049"/>
      <c r="AWE186" s="2049"/>
      <c r="AWF186" s="2049"/>
      <c r="AWG186" s="2049"/>
      <c r="AWH186" s="2049"/>
      <c r="AWI186" s="2049"/>
      <c r="AWJ186" s="2049"/>
      <c r="AWK186" s="2049"/>
      <c r="AWL186" s="2049"/>
      <c r="AWM186" s="2049"/>
      <c r="AWN186" s="2049"/>
      <c r="AWO186" s="2049"/>
      <c r="AWP186" s="2049"/>
      <c r="AWQ186" s="2049"/>
      <c r="AWR186" s="2049"/>
      <c r="AWS186" s="2049"/>
      <c r="AWT186" s="2049"/>
      <c r="AWU186" s="2049"/>
      <c r="AWV186" s="2049"/>
      <c r="AWW186" s="2049"/>
      <c r="AWX186" s="2049"/>
      <c r="AWY186" s="2049"/>
      <c r="AWZ186" s="2049"/>
      <c r="AXA186" s="2049"/>
      <c r="AXB186" s="2049"/>
      <c r="AXC186" s="2049"/>
      <c r="AXD186" s="2049"/>
      <c r="AXE186" s="2049"/>
      <c r="AXF186" s="2049"/>
      <c r="AXG186" s="2049"/>
      <c r="AXH186" s="2049"/>
      <c r="AXI186" s="2049"/>
      <c r="AXJ186" s="2049"/>
      <c r="AXK186" s="2049"/>
      <c r="AXL186" s="2049"/>
      <c r="AXM186" s="2049"/>
      <c r="AXN186" s="2049"/>
      <c r="AXO186" s="2049"/>
      <c r="AXP186" s="2049"/>
      <c r="AXQ186" s="2049"/>
      <c r="AXR186" s="2049"/>
      <c r="AXS186" s="2049"/>
      <c r="AXT186" s="2049"/>
      <c r="AXU186" s="2049"/>
      <c r="AXV186" s="2049"/>
      <c r="AXW186" s="2049"/>
      <c r="AXX186" s="2049"/>
      <c r="AXY186" s="2049"/>
      <c r="AXZ186" s="2049"/>
      <c r="AYA186" s="2049"/>
      <c r="AYB186" s="2049"/>
      <c r="AYC186" s="2049"/>
      <c r="AYD186" s="2049"/>
      <c r="AYE186" s="2049"/>
      <c r="AYF186" s="2049"/>
      <c r="AYG186" s="2049"/>
      <c r="AYH186" s="2049"/>
      <c r="AYI186" s="2049"/>
      <c r="AYJ186" s="2049"/>
      <c r="AYK186" s="2049"/>
      <c r="AYL186" s="2049"/>
      <c r="AYM186" s="2049"/>
      <c r="AYN186" s="2049"/>
      <c r="AYO186" s="2049"/>
      <c r="AYP186" s="2049"/>
      <c r="AYQ186" s="2049"/>
      <c r="AYR186" s="2049"/>
      <c r="AYS186" s="2049"/>
      <c r="AYT186" s="2049"/>
      <c r="AYU186" s="2049"/>
      <c r="AYV186" s="2049"/>
      <c r="AYW186" s="2049"/>
      <c r="AYX186" s="2049"/>
      <c r="AYY186" s="2049"/>
      <c r="AYZ186" s="2049"/>
      <c r="AZA186" s="2049"/>
      <c r="AZB186" s="2049"/>
      <c r="AZC186" s="2049"/>
      <c r="AZD186" s="2049"/>
      <c r="AZE186" s="2049"/>
      <c r="AZF186" s="2049"/>
      <c r="AZG186" s="2049"/>
      <c r="AZH186" s="2049"/>
      <c r="AZI186" s="2049"/>
      <c r="AZJ186" s="2049"/>
      <c r="AZK186" s="2049"/>
      <c r="AZL186" s="2049"/>
      <c r="AZM186" s="2049"/>
      <c r="AZN186" s="2049"/>
      <c r="AZO186" s="2049"/>
      <c r="AZP186" s="2049"/>
      <c r="AZQ186" s="2049"/>
      <c r="AZR186" s="2049"/>
      <c r="AZS186" s="2049"/>
      <c r="AZT186" s="2049"/>
      <c r="AZU186" s="2049"/>
      <c r="AZV186" s="2049"/>
      <c r="AZW186" s="2049"/>
      <c r="AZX186" s="2049"/>
      <c r="AZY186" s="2049"/>
      <c r="AZZ186" s="2049"/>
      <c r="BAA186" s="2049"/>
      <c r="BAB186" s="2049"/>
      <c r="BAC186" s="2049"/>
      <c r="BAD186" s="2049"/>
      <c r="BAE186" s="2049"/>
      <c r="BAF186" s="2049"/>
      <c r="BAG186" s="2049"/>
      <c r="BAH186" s="2049"/>
      <c r="BAI186" s="2049"/>
      <c r="BAJ186" s="2049"/>
      <c r="BAK186" s="2049"/>
      <c r="BAL186" s="2049"/>
      <c r="BAM186" s="2049"/>
      <c r="BAN186" s="2049"/>
      <c r="BAO186" s="2049"/>
      <c r="BAP186" s="2049"/>
      <c r="BAQ186" s="2049"/>
      <c r="BAR186" s="2049"/>
      <c r="BAS186" s="2049"/>
      <c r="BAT186" s="2049"/>
      <c r="BAU186" s="2049"/>
      <c r="BAV186" s="2049"/>
      <c r="BAW186" s="2049"/>
      <c r="BAX186" s="2049"/>
      <c r="BAY186" s="2049"/>
      <c r="BAZ186" s="2049"/>
      <c r="BBA186" s="2049"/>
      <c r="BBB186" s="2049"/>
      <c r="BBC186" s="2049"/>
      <c r="BBD186" s="2049"/>
      <c r="BBE186" s="2049"/>
      <c r="BBF186" s="2049"/>
      <c r="BBG186" s="2049"/>
      <c r="BBH186" s="2049"/>
      <c r="BBI186" s="2049"/>
      <c r="BBJ186" s="2049"/>
      <c r="BBK186" s="2049"/>
      <c r="BBL186" s="2049"/>
      <c r="BBM186" s="2049"/>
      <c r="BBN186" s="2049"/>
      <c r="BBO186" s="2049"/>
      <c r="BBP186" s="2049"/>
      <c r="BBQ186" s="2049"/>
      <c r="BBR186" s="2049"/>
      <c r="BBS186" s="2049"/>
      <c r="BBT186" s="2049"/>
      <c r="BBU186" s="2049"/>
      <c r="BBV186" s="2049"/>
      <c r="BBW186" s="2049"/>
      <c r="BBX186" s="2049"/>
      <c r="BBY186" s="2049"/>
      <c r="BBZ186" s="2049"/>
      <c r="BCA186" s="2049"/>
      <c r="BCB186" s="2049"/>
      <c r="BCC186" s="2049"/>
      <c r="BCD186" s="2049"/>
      <c r="BCE186" s="2049"/>
      <c r="BCF186" s="2049"/>
      <c r="BCG186" s="2049"/>
      <c r="BCH186" s="2049"/>
      <c r="BCI186" s="2049"/>
      <c r="BCJ186" s="2049"/>
      <c r="BCK186" s="2049"/>
      <c r="BCL186" s="2049"/>
      <c r="BCM186" s="2049"/>
      <c r="BCN186" s="2049"/>
      <c r="BCO186" s="2049"/>
      <c r="BCP186" s="2049"/>
      <c r="BCQ186" s="2049"/>
      <c r="BCR186" s="2049"/>
      <c r="BCS186" s="2049"/>
      <c r="BCT186" s="2049"/>
      <c r="BCU186" s="2049"/>
      <c r="BCV186" s="2049"/>
      <c r="BCW186" s="2049"/>
      <c r="BCX186" s="2049"/>
      <c r="BCY186" s="2049"/>
      <c r="BCZ186" s="2049"/>
      <c r="BDA186" s="2049"/>
      <c r="BDB186" s="2049"/>
      <c r="BDC186" s="2049"/>
      <c r="BDD186" s="2049"/>
      <c r="BDE186" s="2049"/>
      <c r="BDF186" s="2049"/>
      <c r="BDG186" s="2049"/>
      <c r="BDH186" s="2049"/>
      <c r="BDI186" s="2049"/>
      <c r="BDJ186" s="2049"/>
      <c r="BDK186" s="2049"/>
      <c r="BDL186" s="2049"/>
      <c r="BDM186" s="2049"/>
      <c r="BDN186" s="2049"/>
      <c r="BDO186" s="2049"/>
      <c r="BDP186" s="2049"/>
      <c r="BDQ186" s="2049"/>
      <c r="BDR186" s="2049"/>
      <c r="BDS186" s="2049"/>
      <c r="BDT186" s="2049"/>
      <c r="BDU186" s="2049"/>
      <c r="BDV186" s="2049"/>
      <c r="BDW186" s="2049"/>
      <c r="BDX186" s="2049"/>
      <c r="BDY186" s="2049"/>
      <c r="BDZ186" s="2049"/>
      <c r="BEA186" s="2049"/>
      <c r="BEB186" s="2049"/>
      <c r="BEC186" s="2049"/>
      <c r="BED186" s="2049"/>
      <c r="BEE186" s="2049"/>
      <c r="BEF186" s="2049"/>
      <c r="BEG186" s="2049"/>
      <c r="BEH186" s="2049"/>
      <c r="BEI186" s="2049"/>
      <c r="BEJ186" s="2049"/>
      <c r="BEK186" s="2049"/>
      <c r="BEL186" s="2049"/>
      <c r="BEM186" s="2049"/>
      <c r="BEN186" s="2049"/>
      <c r="BEO186" s="2049"/>
      <c r="BEP186" s="2049"/>
      <c r="BEQ186" s="2049"/>
      <c r="BER186" s="2049"/>
      <c r="BES186" s="2049"/>
      <c r="BET186" s="2049"/>
      <c r="BEU186" s="2049"/>
      <c r="BEV186" s="2049"/>
      <c r="BEW186" s="2049"/>
      <c r="BEX186" s="2049"/>
      <c r="BEY186" s="2049"/>
      <c r="BEZ186" s="2049"/>
      <c r="BFA186" s="2049"/>
      <c r="BFB186" s="2049"/>
      <c r="BFC186" s="2049"/>
      <c r="BFD186" s="2049"/>
      <c r="BFE186" s="2049"/>
      <c r="BFF186" s="2049"/>
      <c r="BFG186" s="2049"/>
      <c r="BFH186" s="2049"/>
      <c r="BFI186" s="2049"/>
      <c r="BFJ186" s="2049"/>
      <c r="BFK186" s="2049"/>
      <c r="BFL186" s="2049"/>
      <c r="BFM186" s="2049"/>
      <c r="BFN186" s="2049"/>
      <c r="BFO186" s="2049"/>
      <c r="BFP186" s="2049"/>
      <c r="BFQ186" s="2049"/>
      <c r="BFR186" s="2049"/>
      <c r="BFS186" s="2049"/>
      <c r="BFT186" s="2049"/>
      <c r="BFU186" s="2049"/>
      <c r="BFV186" s="2049"/>
      <c r="BFW186" s="2049"/>
      <c r="BFX186" s="2049"/>
      <c r="BFY186" s="2049"/>
      <c r="BFZ186" s="2049"/>
      <c r="BGA186" s="2049"/>
      <c r="BGB186" s="2049"/>
      <c r="BGC186" s="2049"/>
      <c r="BGD186" s="2049"/>
      <c r="BGE186" s="2049"/>
      <c r="BGF186" s="2049"/>
      <c r="BGG186" s="2049"/>
      <c r="BGH186" s="2049"/>
      <c r="BGI186" s="2049"/>
      <c r="BGJ186" s="2049"/>
      <c r="BGK186" s="2049"/>
      <c r="BGL186" s="2049"/>
      <c r="BGM186" s="2049"/>
      <c r="BGN186" s="2049"/>
      <c r="BGO186" s="2049"/>
      <c r="BGP186" s="2049"/>
      <c r="BGQ186" s="2049"/>
      <c r="BGR186" s="2049"/>
      <c r="BGS186" s="2049"/>
      <c r="BGT186" s="2049"/>
      <c r="BGU186" s="2049"/>
      <c r="BGV186" s="2049"/>
      <c r="BGW186" s="2049"/>
      <c r="BGX186" s="2049"/>
      <c r="BGY186" s="2049"/>
      <c r="BGZ186" s="2049"/>
      <c r="BHA186" s="2049"/>
      <c r="BHB186" s="2049"/>
      <c r="BHC186" s="2049"/>
      <c r="BHD186" s="2049"/>
      <c r="BHE186" s="2049"/>
      <c r="BHF186" s="2049"/>
      <c r="BHG186" s="2049"/>
      <c r="BHH186" s="2049"/>
      <c r="BHI186" s="2049"/>
      <c r="BHJ186" s="2049"/>
      <c r="BHK186" s="2049"/>
      <c r="BHL186" s="2049"/>
      <c r="BHM186" s="2049"/>
      <c r="BHN186" s="2049"/>
      <c r="BHO186" s="2049"/>
      <c r="BHP186" s="2049"/>
      <c r="BHQ186" s="2049"/>
      <c r="BHR186" s="2049"/>
      <c r="BHS186" s="2049"/>
      <c r="BHT186" s="2049"/>
      <c r="BHU186" s="2049"/>
      <c r="BHV186" s="2049"/>
      <c r="BHW186" s="2049"/>
      <c r="BHX186" s="2049"/>
      <c r="BHY186" s="2049"/>
      <c r="BHZ186" s="2049"/>
      <c r="BIA186" s="2049"/>
      <c r="BIB186" s="2049"/>
      <c r="BIC186" s="2049"/>
      <c r="BID186" s="2049"/>
      <c r="BIE186" s="2049"/>
      <c r="BIF186" s="2049"/>
      <c r="BIG186" s="2049"/>
      <c r="BIH186" s="2049"/>
      <c r="BII186" s="2049"/>
      <c r="BIJ186" s="2049"/>
      <c r="BIK186" s="2049"/>
      <c r="BIL186" s="2049"/>
      <c r="BIM186" s="2049"/>
      <c r="BIN186" s="2049"/>
      <c r="BIO186" s="2049"/>
      <c r="BIP186" s="2049"/>
      <c r="BIQ186" s="2049"/>
      <c r="BIR186" s="2049"/>
      <c r="BIS186" s="2049"/>
      <c r="BIT186" s="2049"/>
      <c r="BIU186" s="2049"/>
      <c r="BIV186" s="2049"/>
      <c r="BIW186" s="2049"/>
      <c r="BIX186" s="2049"/>
      <c r="BIY186" s="2049"/>
      <c r="BIZ186" s="2049"/>
      <c r="BJA186" s="2049"/>
      <c r="BJB186" s="2049"/>
      <c r="BJC186" s="2049"/>
      <c r="BJD186" s="2049"/>
      <c r="BJE186" s="2049"/>
      <c r="BJF186" s="2049"/>
      <c r="BJG186" s="2049"/>
      <c r="BJH186" s="2049"/>
      <c r="BJI186" s="2049"/>
      <c r="BJJ186" s="2049"/>
      <c r="BJK186" s="2049"/>
      <c r="BJL186" s="2049"/>
      <c r="BJM186" s="2049"/>
      <c r="BJN186" s="2049"/>
      <c r="BJO186" s="2049"/>
      <c r="BJP186" s="2049"/>
      <c r="BJQ186" s="2049"/>
      <c r="BJR186" s="2049"/>
      <c r="BJS186" s="2049"/>
      <c r="BJT186" s="2049"/>
      <c r="BJU186" s="2049"/>
      <c r="BJV186" s="2049"/>
      <c r="BJW186" s="2049"/>
      <c r="BJX186" s="2049"/>
      <c r="BJY186" s="2049"/>
      <c r="BJZ186" s="2049"/>
      <c r="BKA186" s="2049"/>
      <c r="BKB186" s="2049"/>
      <c r="BKC186" s="2049"/>
      <c r="BKD186" s="2049"/>
      <c r="BKE186" s="2049"/>
      <c r="BKF186" s="2049"/>
      <c r="BKG186" s="2049"/>
      <c r="BKH186" s="2049"/>
      <c r="BKI186" s="2049"/>
      <c r="BKJ186" s="2049"/>
      <c r="BKK186" s="2049"/>
      <c r="BKL186" s="2049"/>
      <c r="BKM186" s="2049"/>
      <c r="BKN186" s="2049"/>
      <c r="BKO186" s="2049"/>
      <c r="BKP186" s="2049"/>
      <c r="BKQ186" s="2049"/>
      <c r="BKR186" s="2049"/>
      <c r="BKS186" s="2049"/>
      <c r="BKT186" s="2049"/>
      <c r="BKU186" s="2049"/>
      <c r="BKV186" s="2049"/>
      <c r="BKW186" s="2049"/>
      <c r="BKX186" s="2049"/>
      <c r="BKY186" s="2049"/>
      <c r="BKZ186" s="2049"/>
      <c r="BLA186" s="2049"/>
      <c r="BLB186" s="2049"/>
      <c r="BLC186" s="2049"/>
      <c r="BLD186" s="2049"/>
      <c r="BLE186" s="2049"/>
      <c r="BLF186" s="2049"/>
      <c r="BLG186" s="2049"/>
      <c r="BLH186" s="2049"/>
      <c r="BLI186" s="2049"/>
      <c r="BLJ186" s="2049"/>
      <c r="BLK186" s="2049"/>
      <c r="BLL186" s="2049"/>
      <c r="BLM186" s="2049"/>
      <c r="BLN186" s="2049"/>
      <c r="BLO186" s="2049"/>
      <c r="BLP186" s="2049"/>
      <c r="BLQ186" s="2049"/>
      <c r="BLR186" s="2049"/>
      <c r="BLS186" s="2049"/>
      <c r="BLT186" s="2049"/>
      <c r="BLU186" s="2049"/>
      <c r="BLV186" s="2049"/>
      <c r="BLW186" s="2049"/>
      <c r="BLX186" s="2049"/>
      <c r="BLY186" s="2049"/>
      <c r="BLZ186" s="2049"/>
      <c r="BMA186" s="2049"/>
      <c r="BMB186" s="2049"/>
      <c r="BMC186" s="2049"/>
      <c r="BMD186" s="2049"/>
      <c r="BME186" s="2049"/>
      <c r="BMF186" s="2049"/>
      <c r="BMG186" s="2049"/>
      <c r="BMH186" s="2049"/>
      <c r="BMI186" s="2049"/>
      <c r="BMJ186" s="2049"/>
      <c r="BMK186" s="2049"/>
      <c r="BML186" s="2049"/>
      <c r="BMM186" s="2049"/>
      <c r="BMN186" s="2049"/>
      <c r="BMO186" s="2049"/>
      <c r="BMP186" s="2049"/>
      <c r="BMQ186" s="2049"/>
      <c r="BMR186" s="2049"/>
      <c r="BMS186" s="2049"/>
      <c r="BMT186" s="2049"/>
      <c r="BMU186" s="2049"/>
      <c r="BMV186" s="2049"/>
      <c r="BMW186" s="2049"/>
      <c r="BMX186" s="2049"/>
      <c r="BMY186" s="2049"/>
      <c r="BMZ186" s="2049"/>
      <c r="BNA186" s="2049"/>
      <c r="BNB186" s="2049"/>
      <c r="BNC186" s="2049"/>
      <c r="BND186" s="2049"/>
      <c r="BNE186" s="2049"/>
      <c r="BNF186" s="2049"/>
      <c r="BNG186" s="2049"/>
      <c r="BNH186" s="2049"/>
      <c r="BNI186" s="2049"/>
      <c r="BNJ186" s="2049"/>
      <c r="BNK186" s="2049"/>
      <c r="BNL186" s="2049"/>
      <c r="BNM186" s="2049"/>
      <c r="BNN186" s="2049"/>
      <c r="BNO186" s="2049"/>
      <c r="BNP186" s="2049"/>
      <c r="BNQ186" s="2049"/>
      <c r="BNR186" s="2049"/>
      <c r="BNS186" s="2049"/>
      <c r="BNT186" s="2049"/>
      <c r="BNU186" s="2049"/>
      <c r="BNV186" s="2049"/>
      <c r="BNW186" s="2049"/>
      <c r="BNX186" s="2049"/>
      <c r="BNY186" s="2049"/>
      <c r="BNZ186" s="2049"/>
      <c r="BOA186" s="2049"/>
      <c r="BOB186" s="2049"/>
      <c r="BOC186" s="2049"/>
      <c r="BOD186" s="2049"/>
      <c r="BOE186" s="2049"/>
      <c r="BOF186" s="2049"/>
      <c r="BOG186" s="2049"/>
      <c r="BOH186" s="2049"/>
      <c r="BOI186" s="2049"/>
      <c r="BOJ186" s="2049"/>
      <c r="BOK186" s="2049"/>
      <c r="BOL186" s="2049"/>
      <c r="BOM186" s="2049"/>
      <c r="BON186" s="2049"/>
      <c r="BOO186" s="2049"/>
      <c r="BOP186" s="2049"/>
      <c r="BOQ186" s="2049"/>
      <c r="BOR186" s="2049"/>
      <c r="BOS186" s="2049"/>
      <c r="BOT186" s="2049"/>
      <c r="BOU186" s="2049"/>
      <c r="BOV186" s="2049"/>
      <c r="BOW186" s="2049"/>
      <c r="BOX186" s="2049"/>
      <c r="BOY186" s="2049"/>
      <c r="BOZ186" s="2049"/>
      <c r="BPA186" s="2049"/>
      <c r="BPB186" s="2049"/>
      <c r="BPC186" s="2049"/>
      <c r="BPD186" s="2049"/>
      <c r="BPE186" s="2049"/>
      <c r="BPF186" s="2049"/>
      <c r="BPG186" s="2049"/>
      <c r="BPH186" s="2049"/>
      <c r="BPI186" s="2049"/>
      <c r="BPJ186" s="2049"/>
      <c r="BPK186" s="2049"/>
      <c r="BPL186" s="2049"/>
      <c r="BPM186" s="2049"/>
      <c r="BPN186" s="2049"/>
      <c r="BPO186" s="2049"/>
      <c r="BPP186" s="2049"/>
      <c r="BPQ186" s="2049"/>
      <c r="BPR186" s="2049"/>
      <c r="BPS186" s="2049"/>
      <c r="BPT186" s="2049"/>
      <c r="BPU186" s="2049"/>
      <c r="BPV186" s="2049"/>
      <c r="BPW186" s="2049"/>
      <c r="BPX186" s="2049"/>
      <c r="BPY186" s="2049"/>
      <c r="BPZ186" s="2049"/>
      <c r="BQA186" s="2049"/>
      <c r="BQB186" s="2049"/>
      <c r="BQC186" s="2049"/>
      <c r="BQD186" s="2049"/>
      <c r="BQE186" s="2049"/>
      <c r="BQF186" s="2049"/>
      <c r="BQG186" s="2049"/>
      <c r="BQH186" s="2049"/>
      <c r="BQI186" s="2049"/>
      <c r="BQJ186" s="2049"/>
      <c r="BQK186" s="2049"/>
      <c r="BQL186" s="2049"/>
      <c r="BQM186" s="2049"/>
      <c r="BQN186" s="2049"/>
      <c r="BQO186" s="2049"/>
      <c r="BQP186" s="2049"/>
      <c r="BQQ186" s="2049"/>
      <c r="BQR186" s="2049"/>
      <c r="BQS186" s="2049"/>
      <c r="BQT186" s="2049"/>
      <c r="BQU186" s="2049"/>
      <c r="BQV186" s="2049"/>
      <c r="BQW186" s="2049"/>
      <c r="BQX186" s="2049"/>
      <c r="BQY186" s="2049"/>
      <c r="BQZ186" s="2049"/>
      <c r="BRA186" s="2049"/>
      <c r="BRB186" s="2049"/>
      <c r="BRC186" s="2049"/>
      <c r="BRD186" s="2049"/>
      <c r="BRE186" s="2049"/>
      <c r="BRF186" s="2049"/>
      <c r="BRG186" s="2049"/>
      <c r="BRH186" s="2049"/>
      <c r="BRI186" s="2049"/>
      <c r="BRJ186" s="2049"/>
      <c r="BRK186" s="2049"/>
      <c r="BRL186" s="2049"/>
      <c r="BRM186" s="2049"/>
      <c r="BRN186" s="2049"/>
      <c r="BRO186" s="2049"/>
      <c r="BRP186" s="2049"/>
      <c r="BRQ186" s="2049"/>
      <c r="BRR186" s="2049"/>
      <c r="BRS186" s="2049"/>
      <c r="BRT186" s="2049"/>
      <c r="BRU186" s="2049"/>
      <c r="BRV186" s="2049"/>
      <c r="BRW186" s="2049"/>
      <c r="BRX186" s="2049"/>
      <c r="BRY186" s="2049"/>
      <c r="BRZ186" s="2049"/>
      <c r="BSA186" s="2049"/>
      <c r="BSB186" s="2049"/>
      <c r="BSC186" s="2049"/>
      <c r="BSD186" s="2049"/>
      <c r="BSE186" s="2049"/>
      <c r="BSF186" s="2049"/>
      <c r="BSG186" s="2049"/>
      <c r="BSH186" s="2049"/>
      <c r="BSI186" s="2049"/>
      <c r="BSJ186" s="2049"/>
      <c r="BSK186" s="2049"/>
      <c r="BSL186" s="2049"/>
      <c r="BSM186" s="2049"/>
      <c r="BSN186" s="2049"/>
      <c r="BSO186" s="2049"/>
      <c r="BSP186" s="2049"/>
      <c r="BSQ186" s="2049"/>
      <c r="BSR186" s="2049"/>
      <c r="BSS186" s="2049"/>
      <c r="BST186" s="2049"/>
      <c r="BSU186" s="2049"/>
      <c r="BSV186" s="2049"/>
      <c r="BSW186" s="2049"/>
      <c r="BSX186" s="2049"/>
      <c r="BSY186" s="2049"/>
      <c r="BSZ186" s="2049"/>
      <c r="BTA186" s="2049"/>
      <c r="BTB186" s="2049"/>
      <c r="BTC186" s="2049"/>
      <c r="BTD186" s="2049"/>
      <c r="BTE186" s="2049"/>
      <c r="BTF186" s="2049"/>
      <c r="BTG186" s="2049"/>
      <c r="BTH186" s="2049"/>
      <c r="BTI186" s="2049"/>
      <c r="BTJ186" s="2049"/>
      <c r="BTK186" s="2049"/>
      <c r="BTL186" s="2049"/>
      <c r="BTM186" s="2049"/>
      <c r="BTN186" s="2049"/>
      <c r="BTO186" s="2049"/>
      <c r="BTP186" s="2049"/>
      <c r="BTQ186" s="2049"/>
      <c r="BTR186" s="2049"/>
      <c r="BTS186" s="2049"/>
      <c r="BTT186" s="2049"/>
      <c r="BTU186" s="2049"/>
      <c r="BTV186" s="2049"/>
      <c r="BTW186" s="2049"/>
      <c r="BTX186" s="2049"/>
      <c r="BTY186" s="2049"/>
      <c r="BTZ186" s="2049"/>
      <c r="BUA186" s="2049"/>
      <c r="BUB186" s="2049"/>
      <c r="BUC186" s="2049"/>
      <c r="BUD186" s="2049"/>
      <c r="BUE186" s="2049"/>
      <c r="BUF186" s="2049"/>
      <c r="BUG186" s="2049"/>
      <c r="BUH186" s="2049"/>
      <c r="BUI186" s="2049"/>
      <c r="BUJ186" s="2049"/>
      <c r="BUK186" s="2049"/>
      <c r="BUL186" s="2049"/>
      <c r="BUM186" s="2049"/>
      <c r="BUN186" s="2049"/>
      <c r="BUO186" s="2049"/>
      <c r="BUP186" s="2049"/>
      <c r="BUQ186" s="2049"/>
      <c r="BUR186" s="2049"/>
      <c r="BUS186" s="2049"/>
      <c r="BUT186" s="2049"/>
      <c r="BUU186" s="2049"/>
      <c r="BUV186" s="2049"/>
      <c r="BUW186" s="2049"/>
      <c r="BUX186" s="2049"/>
      <c r="BUY186" s="2049"/>
      <c r="BUZ186" s="2049"/>
      <c r="BVA186" s="2049"/>
      <c r="BVB186" s="2049"/>
      <c r="BVC186" s="2049"/>
      <c r="BVD186" s="2049"/>
      <c r="BVE186" s="2049"/>
      <c r="BVF186" s="2049"/>
      <c r="BVG186" s="2049"/>
      <c r="BVH186" s="2049"/>
      <c r="BVI186" s="2049"/>
      <c r="BVJ186" s="2049"/>
      <c r="BVK186" s="2049"/>
      <c r="BVL186" s="2049"/>
      <c r="BVM186" s="2049"/>
      <c r="BVN186" s="2049"/>
      <c r="BVO186" s="2049"/>
      <c r="BVP186" s="2049"/>
      <c r="BVQ186" s="2049"/>
      <c r="BVR186" s="2049"/>
      <c r="BVS186" s="2049"/>
      <c r="BVT186" s="2049"/>
      <c r="BVU186" s="2049"/>
      <c r="BVV186" s="2049"/>
      <c r="BVW186" s="2049"/>
      <c r="BVX186" s="2049"/>
      <c r="BVY186" s="2049"/>
      <c r="BVZ186" s="2049"/>
      <c r="BWA186" s="2049"/>
      <c r="BWB186" s="2049"/>
      <c r="BWC186" s="2049"/>
      <c r="BWD186" s="2049"/>
      <c r="BWE186" s="2049"/>
      <c r="BWF186" s="2049"/>
      <c r="BWG186" s="2049"/>
      <c r="BWH186" s="2049"/>
      <c r="BWI186" s="2049"/>
      <c r="BWJ186" s="2049"/>
      <c r="BWK186" s="2049"/>
      <c r="BWL186" s="2049"/>
      <c r="BWM186" s="2049"/>
      <c r="BWN186" s="2049"/>
      <c r="BWO186" s="2049"/>
      <c r="BWP186" s="2049"/>
      <c r="BWQ186" s="2049"/>
      <c r="BWR186" s="2049"/>
      <c r="BWS186" s="2049"/>
      <c r="BWT186" s="2049"/>
      <c r="BWU186" s="2049"/>
      <c r="BWV186" s="2049"/>
      <c r="BWW186" s="2049"/>
      <c r="BWX186" s="2049"/>
      <c r="BWY186" s="2049"/>
      <c r="BWZ186" s="2049"/>
      <c r="BXA186" s="2049"/>
      <c r="BXB186" s="2049"/>
      <c r="BXC186" s="2049"/>
      <c r="BXD186" s="2049"/>
      <c r="BXE186" s="2049"/>
      <c r="BXF186" s="2049"/>
      <c r="BXG186" s="2049"/>
      <c r="BXH186" s="2049"/>
      <c r="BXI186" s="2049"/>
      <c r="BXJ186" s="2049"/>
      <c r="BXK186" s="2049"/>
      <c r="BXL186" s="2049"/>
      <c r="BXM186" s="2049"/>
      <c r="BXN186" s="2049"/>
      <c r="BXO186" s="2049"/>
      <c r="BXP186" s="2049"/>
      <c r="BXQ186" s="2049"/>
      <c r="BXR186" s="2049"/>
      <c r="BXS186" s="2049"/>
      <c r="BXT186" s="2049"/>
      <c r="BXU186" s="2049"/>
      <c r="BXV186" s="2049"/>
      <c r="BXW186" s="2049"/>
      <c r="BXX186" s="2049"/>
      <c r="BXY186" s="2049"/>
      <c r="BXZ186" s="2049"/>
      <c r="BYA186" s="2049"/>
      <c r="BYB186" s="2049"/>
      <c r="BYC186" s="2049"/>
      <c r="BYD186" s="2049"/>
      <c r="BYE186" s="2049"/>
      <c r="BYF186" s="2049"/>
      <c r="BYG186" s="2049"/>
      <c r="BYH186" s="2049"/>
      <c r="BYI186" s="2049"/>
      <c r="BYJ186" s="2049"/>
      <c r="BYK186" s="2049"/>
      <c r="BYL186" s="2049"/>
      <c r="BYM186" s="2049"/>
      <c r="BYN186" s="2049"/>
      <c r="BYO186" s="2049"/>
      <c r="BYP186" s="2049"/>
      <c r="BYQ186" s="2049"/>
      <c r="BYR186" s="2049"/>
      <c r="BYS186" s="2049"/>
      <c r="BYT186" s="2049"/>
      <c r="BYU186" s="2049"/>
      <c r="BYV186" s="2049"/>
      <c r="BYW186" s="2049"/>
      <c r="BYX186" s="2049"/>
      <c r="BYY186" s="2049"/>
      <c r="BYZ186" s="2049"/>
      <c r="BZA186" s="2049"/>
      <c r="BZB186" s="2049"/>
      <c r="BZC186" s="2049"/>
      <c r="BZD186" s="2049"/>
      <c r="BZE186" s="2049"/>
      <c r="BZF186" s="2049"/>
      <c r="BZG186" s="2049"/>
      <c r="BZH186" s="2049"/>
      <c r="BZI186" s="2049"/>
      <c r="BZJ186" s="2049"/>
      <c r="BZK186" s="2049"/>
      <c r="BZL186" s="2049"/>
      <c r="BZM186" s="2049"/>
      <c r="BZN186" s="2049"/>
      <c r="BZO186" s="2049"/>
      <c r="BZP186" s="2049"/>
      <c r="BZQ186" s="2049"/>
      <c r="BZR186" s="2049"/>
      <c r="BZS186" s="2049"/>
      <c r="BZT186" s="2049"/>
      <c r="BZU186" s="2049"/>
      <c r="BZV186" s="2049"/>
      <c r="BZW186" s="2049"/>
      <c r="BZX186" s="2049"/>
      <c r="BZY186" s="2049"/>
      <c r="BZZ186" s="2049"/>
      <c r="CAA186" s="2049"/>
      <c r="CAB186" s="2049"/>
      <c r="CAC186" s="2049"/>
      <c r="CAD186" s="2049"/>
      <c r="CAE186" s="2049"/>
      <c r="CAF186" s="2049"/>
      <c r="CAG186" s="2049"/>
      <c r="CAH186" s="2049"/>
      <c r="CAI186" s="2049"/>
      <c r="CAJ186" s="2049"/>
      <c r="CAK186" s="2049"/>
      <c r="CAL186" s="2049"/>
      <c r="CAM186" s="2049"/>
      <c r="CAN186" s="2049"/>
      <c r="CAO186" s="2049"/>
      <c r="CAP186" s="2049"/>
      <c r="CAQ186" s="2049"/>
      <c r="CAR186" s="2049"/>
      <c r="CAS186" s="2049"/>
      <c r="CAT186" s="2049"/>
      <c r="CAU186" s="2049"/>
      <c r="CAV186" s="2049"/>
      <c r="CAW186" s="2049"/>
      <c r="CAX186" s="2049"/>
      <c r="CAY186" s="2049"/>
      <c r="CAZ186" s="2049"/>
      <c r="CBA186" s="2049"/>
      <c r="CBB186" s="2049"/>
      <c r="CBC186" s="2049"/>
      <c r="CBD186" s="2049"/>
      <c r="CBE186" s="2049"/>
      <c r="CBF186" s="2049"/>
      <c r="CBG186" s="2049"/>
      <c r="CBH186" s="2049"/>
      <c r="CBI186" s="2049"/>
      <c r="CBJ186" s="2049"/>
      <c r="CBK186" s="2049"/>
      <c r="CBL186" s="2049"/>
      <c r="CBM186" s="2049"/>
      <c r="CBN186" s="2049"/>
      <c r="CBO186" s="2049"/>
      <c r="CBP186" s="2049"/>
      <c r="CBQ186" s="2049"/>
      <c r="CBR186" s="2049"/>
      <c r="CBS186" s="2049"/>
      <c r="CBT186" s="2049"/>
      <c r="CBU186" s="2049"/>
      <c r="CBV186" s="2049"/>
      <c r="CBW186" s="2049"/>
      <c r="CBX186" s="2049"/>
      <c r="CBY186" s="2049"/>
      <c r="CBZ186" s="2049"/>
      <c r="CCA186" s="2049"/>
      <c r="CCB186" s="2049"/>
      <c r="CCC186" s="2049"/>
      <c r="CCD186" s="2049"/>
      <c r="CCE186" s="2049"/>
      <c r="CCF186" s="2049"/>
      <c r="CCG186" s="2049"/>
      <c r="CCH186" s="2049"/>
      <c r="CCI186" s="2049"/>
      <c r="CCJ186" s="2049"/>
      <c r="CCK186" s="2049"/>
      <c r="CCL186" s="2049"/>
      <c r="CCM186" s="2049"/>
      <c r="CCN186" s="2049"/>
      <c r="CCO186" s="2049"/>
      <c r="CCP186" s="2049"/>
      <c r="CCQ186" s="2049"/>
      <c r="CCR186" s="2049"/>
      <c r="CCS186" s="2049"/>
      <c r="CCT186" s="2049"/>
      <c r="CCU186" s="2049"/>
      <c r="CCV186" s="2049"/>
      <c r="CCW186" s="2049"/>
      <c r="CCX186" s="2049"/>
      <c r="CCY186" s="2049"/>
      <c r="CCZ186" s="2049"/>
      <c r="CDA186" s="2049"/>
      <c r="CDB186" s="2049"/>
      <c r="CDC186" s="2049"/>
      <c r="CDD186" s="2049"/>
      <c r="CDE186" s="2049"/>
      <c r="CDF186" s="2049"/>
      <c r="CDG186" s="2049"/>
      <c r="CDH186" s="2049"/>
      <c r="CDI186" s="2049"/>
      <c r="CDJ186" s="2049"/>
      <c r="CDK186" s="2049"/>
      <c r="CDL186" s="2049"/>
      <c r="CDM186" s="2049"/>
      <c r="CDN186" s="2049"/>
      <c r="CDO186" s="2049"/>
      <c r="CDP186" s="2049"/>
      <c r="CDQ186" s="2049"/>
      <c r="CDR186" s="2049"/>
      <c r="CDS186" s="2049"/>
      <c r="CDT186" s="2049"/>
      <c r="CDU186" s="2049"/>
      <c r="CDV186" s="2049"/>
      <c r="CDW186" s="2049"/>
      <c r="CDX186" s="2049"/>
      <c r="CDY186" s="2049"/>
      <c r="CDZ186" s="2049"/>
      <c r="CEA186" s="2049"/>
      <c r="CEB186" s="2049"/>
      <c r="CEC186" s="2049"/>
      <c r="CED186" s="2049"/>
      <c r="CEE186" s="2049"/>
      <c r="CEF186" s="2049"/>
      <c r="CEG186" s="2049"/>
      <c r="CEH186" s="2049"/>
      <c r="CEI186" s="2049"/>
      <c r="CEJ186" s="2049"/>
      <c r="CEK186" s="2049"/>
      <c r="CEL186" s="2049"/>
      <c r="CEM186" s="2049"/>
      <c r="CEN186" s="2049"/>
      <c r="CEO186" s="2049"/>
      <c r="CEP186" s="2049"/>
      <c r="CEQ186" s="2049"/>
      <c r="CER186" s="2049"/>
      <c r="CES186" s="2049"/>
      <c r="CET186" s="2049"/>
      <c r="CEU186" s="2049"/>
      <c r="CEV186" s="2049"/>
      <c r="CEW186" s="2049"/>
      <c r="CEX186" s="2049"/>
      <c r="CEY186" s="2049"/>
      <c r="CEZ186" s="2049"/>
      <c r="CFA186" s="2049"/>
      <c r="CFB186" s="2049"/>
      <c r="CFC186" s="2049"/>
      <c r="CFD186" s="2049"/>
      <c r="CFE186" s="2049"/>
      <c r="CFF186" s="2049"/>
      <c r="CFG186" s="2049"/>
      <c r="CFH186" s="2049"/>
      <c r="CFI186" s="2049"/>
      <c r="CFJ186" s="2049"/>
      <c r="CFK186" s="2049"/>
      <c r="CFL186" s="2049"/>
      <c r="CFM186" s="2049"/>
      <c r="CFN186" s="2049"/>
      <c r="CFO186" s="2049"/>
      <c r="CFP186" s="2049"/>
      <c r="CFQ186" s="2049"/>
      <c r="CFR186" s="2049"/>
      <c r="CFS186" s="2049"/>
      <c r="CFT186" s="2049"/>
      <c r="CFU186" s="2049"/>
      <c r="CFV186" s="2049"/>
      <c r="CFW186" s="2049"/>
      <c r="CFX186" s="2049"/>
      <c r="CFY186" s="2049"/>
      <c r="CFZ186" s="2049"/>
      <c r="CGA186" s="2049"/>
      <c r="CGB186" s="2049"/>
      <c r="CGC186" s="2049"/>
      <c r="CGD186" s="2049"/>
      <c r="CGE186" s="2049"/>
      <c r="CGF186" s="2049"/>
      <c r="CGG186" s="2049"/>
      <c r="CGH186" s="2049"/>
      <c r="CGI186" s="2049"/>
      <c r="CGJ186" s="2049"/>
      <c r="CGK186" s="2049"/>
      <c r="CGL186" s="2049"/>
      <c r="CGM186" s="2049"/>
      <c r="CGN186" s="2049"/>
      <c r="CGO186" s="2049"/>
      <c r="CGP186" s="2049"/>
      <c r="CGQ186" s="2049"/>
      <c r="CGR186" s="2049"/>
      <c r="CGS186" s="2049"/>
      <c r="CGT186" s="2049"/>
      <c r="CGU186" s="2049"/>
      <c r="CGV186" s="2049"/>
      <c r="CGW186" s="2049"/>
      <c r="CGX186" s="2049"/>
      <c r="CGY186" s="2049"/>
      <c r="CGZ186" s="2049"/>
      <c r="CHA186" s="2049"/>
      <c r="CHB186" s="2049"/>
      <c r="CHC186" s="2049"/>
      <c r="CHD186" s="2049"/>
      <c r="CHE186" s="2049"/>
      <c r="CHF186" s="2049"/>
      <c r="CHG186" s="2049"/>
      <c r="CHH186" s="2049"/>
      <c r="CHI186" s="2049"/>
      <c r="CHJ186" s="2049"/>
      <c r="CHK186" s="2049"/>
      <c r="CHL186" s="2049"/>
      <c r="CHM186" s="2049"/>
      <c r="CHN186" s="2049"/>
      <c r="CHO186" s="2049"/>
      <c r="CHP186" s="2049"/>
      <c r="CHQ186" s="2049"/>
      <c r="CHR186" s="2049"/>
      <c r="CHS186" s="2049"/>
      <c r="CHT186" s="2049"/>
      <c r="CHU186" s="2049"/>
      <c r="CHV186" s="2049"/>
      <c r="CHW186" s="2049"/>
      <c r="CHX186" s="2049"/>
      <c r="CHY186" s="2049"/>
      <c r="CHZ186" s="2049"/>
      <c r="CIA186" s="2049"/>
      <c r="CIB186" s="2049"/>
      <c r="CIC186" s="2049"/>
      <c r="CID186" s="2049"/>
      <c r="CIE186" s="2049"/>
      <c r="CIF186" s="2049"/>
      <c r="CIG186" s="2049"/>
      <c r="CIH186" s="2049"/>
      <c r="CII186" s="2049"/>
      <c r="CIJ186" s="2049"/>
      <c r="CIK186" s="2049"/>
      <c r="CIL186" s="2049"/>
      <c r="CIM186" s="2049"/>
      <c r="CIN186" s="2049"/>
      <c r="CIO186" s="2049"/>
      <c r="CIP186" s="2049"/>
      <c r="CIQ186" s="2049"/>
      <c r="CIR186" s="2049"/>
      <c r="CIS186" s="2049"/>
      <c r="CIT186" s="2049"/>
      <c r="CIU186" s="2049"/>
      <c r="CIV186" s="2049"/>
      <c r="CIW186" s="2049"/>
      <c r="CIX186" s="2049"/>
      <c r="CIY186" s="2049"/>
      <c r="CIZ186" s="2049"/>
      <c r="CJA186" s="2049"/>
      <c r="CJB186" s="2049"/>
      <c r="CJC186" s="2049"/>
      <c r="CJD186" s="2049"/>
      <c r="CJE186" s="2049"/>
      <c r="CJF186" s="2049"/>
      <c r="CJG186" s="2049"/>
      <c r="CJH186" s="2049"/>
      <c r="CJI186" s="2049"/>
      <c r="CJJ186" s="2049"/>
      <c r="CJK186" s="2049"/>
      <c r="CJL186" s="2049"/>
      <c r="CJM186" s="2049"/>
      <c r="CJN186" s="2049"/>
      <c r="CJO186" s="2049"/>
      <c r="CJP186" s="2049"/>
      <c r="CJQ186" s="2049"/>
      <c r="CJR186" s="2049"/>
      <c r="CJS186" s="2049"/>
      <c r="CJT186" s="2049"/>
      <c r="CJU186" s="2049"/>
      <c r="CJV186" s="2049"/>
      <c r="CJW186" s="2049"/>
      <c r="CJX186" s="2049"/>
      <c r="CJY186" s="2049"/>
      <c r="CJZ186" s="2049"/>
      <c r="CKA186" s="2049"/>
      <c r="CKB186" s="2049"/>
      <c r="CKC186" s="2049"/>
      <c r="CKD186" s="2049"/>
      <c r="CKE186" s="2049"/>
      <c r="CKF186" s="2049"/>
      <c r="CKG186" s="2049"/>
      <c r="CKH186" s="2049"/>
      <c r="CKI186" s="2049"/>
      <c r="CKJ186" s="2049"/>
      <c r="CKK186" s="2049"/>
      <c r="CKL186" s="2049"/>
      <c r="CKM186" s="2049"/>
      <c r="CKN186" s="2049"/>
      <c r="CKO186" s="2049"/>
      <c r="CKP186" s="2049"/>
      <c r="CKQ186" s="2049"/>
      <c r="CKR186" s="2049"/>
      <c r="CKS186" s="2049"/>
      <c r="CKT186" s="2049"/>
      <c r="CKU186" s="2049"/>
      <c r="CKV186" s="2049"/>
      <c r="CKW186" s="2049"/>
      <c r="CKX186" s="2049"/>
      <c r="CKY186" s="2049"/>
      <c r="CKZ186" s="2049"/>
      <c r="CLA186" s="2049"/>
      <c r="CLB186" s="2049"/>
      <c r="CLC186" s="2049"/>
      <c r="CLD186" s="2049"/>
      <c r="CLE186" s="2049"/>
      <c r="CLF186" s="2049"/>
      <c r="CLG186" s="2049"/>
      <c r="CLH186" s="2049"/>
      <c r="CLI186" s="2049"/>
      <c r="CLJ186" s="2049"/>
      <c r="CLK186" s="2049"/>
      <c r="CLL186" s="2049"/>
      <c r="CLM186" s="2049"/>
      <c r="CLN186" s="2049"/>
      <c r="CLO186" s="2049"/>
      <c r="CLP186" s="2049"/>
      <c r="CLQ186" s="2049"/>
      <c r="CLR186" s="2049"/>
      <c r="CLS186" s="2049"/>
      <c r="CLT186" s="2049"/>
      <c r="CLU186" s="2049"/>
      <c r="CLV186" s="2049"/>
      <c r="CLW186" s="2049"/>
      <c r="CLX186" s="2049"/>
      <c r="CLY186" s="2049"/>
      <c r="CLZ186" s="2049"/>
      <c r="CMA186" s="2049"/>
      <c r="CMB186" s="2049"/>
      <c r="CMC186" s="2049"/>
      <c r="CMD186" s="2049"/>
      <c r="CME186" s="2049"/>
      <c r="CMF186" s="2049"/>
      <c r="CMG186" s="2049"/>
      <c r="CMH186" s="2049"/>
      <c r="CMI186" s="2049"/>
      <c r="CMJ186" s="2049"/>
      <c r="CMK186" s="2049"/>
      <c r="CML186" s="2049"/>
      <c r="CMM186" s="2049"/>
      <c r="CMN186" s="2049"/>
      <c r="CMO186" s="2049"/>
      <c r="CMP186" s="2049"/>
      <c r="CMQ186" s="2049"/>
      <c r="CMR186" s="2049"/>
      <c r="CMS186" s="2049"/>
      <c r="CMT186" s="2049"/>
      <c r="CMU186" s="2049"/>
      <c r="CMV186" s="2049"/>
      <c r="CMW186" s="2049"/>
      <c r="CMX186" s="2049"/>
      <c r="CMY186" s="2049"/>
      <c r="CMZ186" s="2049"/>
      <c r="CNA186" s="2049"/>
      <c r="CNB186" s="2049"/>
      <c r="CNC186" s="2049"/>
      <c r="CND186" s="2049"/>
      <c r="CNE186" s="2049"/>
      <c r="CNF186" s="2049"/>
      <c r="CNG186" s="2049"/>
      <c r="CNH186" s="2049"/>
      <c r="CNI186" s="2049"/>
      <c r="CNJ186" s="2049"/>
      <c r="CNK186" s="2049"/>
      <c r="CNL186" s="2049"/>
      <c r="CNM186" s="2049"/>
      <c r="CNN186" s="2049"/>
      <c r="CNO186" s="2049"/>
      <c r="CNP186" s="2049"/>
      <c r="CNQ186" s="2049"/>
      <c r="CNR186" s="2049"/>
      <c r="CNS186" s="2049"/>
      <c r="CNT186" s="2049"/>
      <c r="CNU186" s="2049"/>
      <c r="CNV186" s="2049"/>
      <c r="CNW186" s="2049"/>
      <c r="CNX186" s="2049"/>
      <c r="CNY186" s="2049"/>
      <c r="CNZ186" s="2049"/>
      <c r="COA186" s="2049"/>
      <c r="COB186" s="2049"/>
      <c r="COC186" s="2049"/>
      <c r="COD186" s="2049"/>
      <c r="COE186" s="2049"/>
      <c r="COF186" s="2049"/>
      <c r="COG186" s="2049"/>
      <c r="COH186" s="2049"/>
      <c r="COI186" s="2049"/>
      <c r="COJ186" s="2049"/>
      <c r="COK186" s="2049"/>
      <c r="COL186" s="2049"/>
      <c r="COM186" s="2049"/>
      <c r="CON186" s="2049"/>
      <c r="COO186" s="2049"/>
      <c r="COP186" s="2049"/>
      <c r="COQ186" s="2049"/>
      <c r="COR186" s="2049"/>
      <c r="COS186" s="2049"/>
      <c r="COT186" s="2049"/>
      <c r="COU186" s="2049"/>
      <c r="COV186" s="2049"/>
      <c r="COW186" s="2049"/>
      <c r="COX186" s="2049"/>
      <c r="COY186" s="2049"/>
      <c r="COZ186" s="2049"/>
      <c r="CPA186" s="2049"/>
      <c r="CPB186" s="2049"/>
      <c r="CPC186" s="2049"/>
      <c r="CPD186" s="2049"/>
      <c r="CPE186" s="2049"/>
      <c r="CPF186" s="2049"/>
      <c r="CPG186" s="2049"/>
      <c r="CPH186" s="2049"/>
      <c r="CPI186" s="2049"/>
      <c r="CPJ186" s="2049"/>
      <c r="CPK186" s="2049"/>
      <c r="CPL186" s="2049"/>
      <c r="CPM186" s="2049"/>
      <c r="CPN186" s="2049"/>
      <c r="CPO186" s="2049"/>
      <c r="CPP186" s="2049"/>
      <c r="CPQ186" s="2049"/>
      <c r="CPR186" s="2049"/>
      <c r="CPS186" s="2049"/>
      <c r="CPT186" s="2049"/>
      <c r="CPU186" s="2049"/>
      <c r="CPV186" s="2049"/>
      <c r="CPW186" s="2049"/>
      <c r="CPX186" s="2049"/>
      <c r="CPY186" s="2049"/>
      <c r="CPZ186" s="2049"/>
      <c r="CQA186" s="2049"/>
      <c r="CQB186" s="2049"/>
      <c r="CQC186" s="2049"/>
      <c r="CQD186" s="2049"/>
      <c r="CQE186" s="2049"/>
      <c r="CQF186" s="2049"/>
      <c r="CQG186" s="2049"/>
      <c r="CQH186" s="2049"/>
      <c r="CQI186" s="2049"/>
      <c r="CQJ186" s="2049"/>
      <c r="CQK186" s="2049"/>
      <c r="CQL186" s="2049"/>
      <c r="CQM186" s="2049"/>
      <c r="CQN186" s="2049"/>
      <c r="CQO186" s="2049"/>
      <c r="CQP186" s="2049"/>
      <c r="CQQ186" s="2049"/>
      <c r="CQR186" s="2049"/>
      <c r="CQS186" s="2049"/>
      <c r="CQT186" s="2049"/>
      <c r="CQU186" s="2049"/>
      <c r="CQV186" s="2049"/>
      <c r="CQW186" s="2049"/>
      <c r="CQX186" s="2049"/>
      <c r="CQY186" s="2049"/>
      <c r="CQZ186" s="2049"/>
      <c r="CRA186" s="2049"/>
      <c r="CRB186" s="2049"/>
      <c r="CRC186" s="2049"/>
      <c r="CRD186" s="2049"/>
      <c r="CRE186" s="2049"/>
      <c r="CRF186" s="2049"/>
      <c r="CRG186" s="2049"/>
      <c r="CRH186" s="2049"/>
      <c r="CRI186" s="2049"/>
      <c r="CRJ186" s="2049"/>
      <c r="CRK186" s="2049"/>
      <c r="CRL186" s="2049"/>
      <c r="CRM186" s="2049"/>
      <c r="CRN186" s="2049"/>
      <c r="CRO186" s="2049"/>
      <c r="CRP186" s="2049"/>
      <c r="CRQ186" s="2049"/>
      <c r="CRR186" s="2049"/>
      <c r="CRS186" s="2049"/>
      <c r="CRT186" s="2049"/>
      <c r="CRU186" s="2049"/>
      <c r="CRV186" s="2049"/>
      <c r="CRW186" s="2049"/>
      <c r="CRX186" s="2049"/>
      <c r="CRY186" s="2049"/>
      <c r="CRZ186" s="2049"/>
      <c r="CSA186" s="2049"/>
      <c r="CSB186" s="2049"/>
      <c r="CSC186" s="2049"/>
      <c r="CSD186" s="2049"/>
      <c r="CSE186" s="2049"/>
      <c r="CSF186" s="2049"/>
      <c r="CSG186" s="2049"/>
      <c r="CSH186" s="2049"/>
      <c r="CSI186" s="2049"/>
      <c r="CSJ186" s="2049"/>
      <c r="CSK186" s="2049"/>
      <c r="CSL186" s="2049"/>
      <c r="CSM186" s="2049"/>
      <c r="CSN186" s="2049"/>
      <c r="CSO186" s="2049"/>
      <c r="CSP186" s="2049"/>
      <c r="CSQ186" s="2049"/>
      <c r="CSR186" s="2049"/>
      <c r="CSS186" s="2049"/>
      <c r="CST186" s="2049"/>
      <c r="CSU186" s="2049"/>
      <c r="CSV186" s="2049"/>
      <c r="CSW186" s="2049"/>
      <c r="CSX186" s="2049"/>
      <c r="CSY186" s="2049"/>
      <c r="CSZ186" s="2049"/>
      <c r="CTA186" s="2049"/>
      <c r="CTB186" s="2049"/>
      <c r="CTC186" s="2049"/>
      <c r="CTD186" s="2049"/>
      <c r="CTE186" s="2049"/>
      <c r="CTF186" s="2049"/>
      <c r="CTG186" s="2049"/>
      <c r="CTH186" s="2049"/>
      <c r="CTI186" s="2049"/>
      <c r="CTJ186" s="2049"/>
      <c r="CTK186" s="2049"/>
      <c r="CTL186" s="2049"/>
      <c r="CTM186" s="2049"/>
      <c r="CTN186" s="2049"/>
      <c r="CTO186" s="2049"/>
      <c r="CTP186" s="2049"/>
      <c r="CTQ186" s="2049"/>
      <c r="CTR186" s="2049"/>
      <c r="CTS186" s="2049"/>
      <c r="CTT186" s="2049"/>
      <c r="CTU186" s="2049"/>
      <c r="CTV186" s="2049"/>
      <c r="CTW186" s="2049"/>
      <c r="CTX186" s="2049"/>
      <c r="CTY186" s="2049"/>
      <c r="CTZ186" s="2049"/>
      <c r="CUA186" s="2049"/>
      <c r="CUB186" s="2049"/>
      <c r="CUC186" s="2049"/>
      <c r="CUD186" s="2049"/>
      <c r="CUE186" s="2049"/>
      <c r="CUF186" s="2049"/>
      <c r="CUG186" s="2049"/>
      <c r="CUH186" s="2049"/>
      <c r="CUI186" s="2049"/>
      <c r="CUJ186" s="2049"/>
      <c r="CUK186" s="2049"/>
      <c r="CUL186" s="2049"/>
      <c r="CUM186" s="2049"/>
      <c r="CUN186" s="2049"/>
      <c r="CUO186" s="2049"/>
      <c r="CUP186" s="2049"/>
      <c r="CUQ186" s="2049"/>
      <c r="CUR186" s="2049"/>
      <c r="CUS186" s="2049"/>
      <c r="CUT186" s="2049"/>
      <c r="CUU186" s="2049"/>
      <c r="CUV186" s="2049"/>
      <c r="CUW186" s="2049"/>
      <c r="CUX186" s="2049"/>
      <c r="CUY186" s="2049"/>
      <c r="CUZ186" s="2049"/>
      <c r="CVA186" s="2049"/>
      <c r="CVB186" s="2049"/>
      <c r="CVC186" s="2049"/>
      <c r="CVD186" s="2049"/>
      <c r="CVE186" s="2049"/>
      <c r="CVF186" s="2049"/>
      <c r="CVG186" s="2049"/>
      <c r="CVH186" s="2049"/>
      <c r="CVI186" s="2049"/>
      <c r="CVJ186" s="2049"/>
      <c r="CVK186" s="2049"/>
      <c r="CVL186" s="2049"/>
      <c r="CVM186" s="2049"/>
      <c r="CVN186" s="2049"/>
      <c r="CVO186" s="2049"/>
      <c r="CVP186" s="2049"/>
      <c r="CVQ186" s="2049"/>
      <c r="CVR186" s="2049"/>
      <c r="CVS186" s="2049"/>
      <c r="CVT186" s="2049"/>
      <c r="CVU186" s="2049"/>
      <c r="CVV186" s="2049"/>
      <c r="CVW186" s="2049"/>
      <c r="CVX186" s="2049"/>
      <c r="CVY186" s="2049"/>
      <c r="CVZ186" s="2049"/>
      <c r="CWA186" s="2049"/>
      <c r="CWB186" s="2049"/>
      <c r="CWC186" s="2049"/>
      <c r="CWD186" s="2049"/>
      <c r="CWE186" s="2049"/>
      <c r="CWF186" s="2049"/>
      <c r="CWG186" s="2049"/>
      <c r="CWH186" s="2049"/>
      <c r="CWI186" s="2049"/>
      <c r="CWJ186" s="2049"/>
      <c r="CWK186" s="2049"/>
      <c r="CWL186" s="2049"/>
      <c r="CWM186" s="2049"/>
      <c r="CWN186" s="2049"/>
      <c r="CWO186" s="2049"/>
      <c r="CWP186" s="2049"/>
      <c r="CWQ186" s="2049"/>
      <c r="CWR186" s="2049"/>
      <c r="CWS186" s="2049"/>
      <c r="CWT186" s="2049"/>
      <c r="CWU186" s="2049"/>
      <c r="CWV186" s="2049"/>
      <c r="CWW186" s="2049"/>
      <c r="CWX186" s="2049"/>
      <c r="CWY186" s="2049"/>
      <c r="CWZ186" s="2049"/>
      <c r="CXA186" s="2049"/>
      <c r="CXB186" s="2049"/>
      <c r="CXC186" s="2049"/>
      <c r="CXD186" s="2049"/>
      <c r="CXE186" s="2049"/>
      <c r="CXF186" s="2049"/>
      <c r="CXG186" s="2049"/>
      <c r="CXH186" s="2049"/>
      <c r="CXI186" s="2049"/>
      <c r="CXJ186" s="2049"/>
      <c r="CXK186" s="2049"/>
      <c r="CXL186" s="2049"/>
      <c r="CXM186" s="2049"/>
      <c r="CXN186" s="2049"/>
      <c r="CXO186" s="2049"/>
      <c r="CXP186" s="2049"/>
      <c r="CXQ186" s="2049"/>
      <c r="CXR186" s="2049"/>
      <c r="CXS186" s="2049"/>
      <c r="CXT186" s="2049"/>
      <c r="CXU186" s="2049"/>
      <c r="CXV186" s="2049"/>
      <c r="CXW186" s="2049"/>
      <c r="CXX186" s="2049"/>
      <c r="CXY186" s="2049"/>
      <c r="CXZ186" s="2049"/>
      <c r="CYA186" s="2049"/>
      <c r="CYB186" s="2049"/>
      <c r="CYC186" s="2049"/>
      <c r="CYD186" s="2049"/>
      <c r="CYE186" s="2049"/>
      <c r="CYF186" s="2049"/>
      <c r="CYG186" s="2049"/>
      <c r="CYH186" s="2049"/>
      <c r="CYI186" s="2049"/>
      <c r="CYJ186" s="2049"/>
      <c r="CYK186" s="2049"/>
      <c r="CYL186" s="2049"/>
      <c r="CYM186" s="2049"/>
      <c r="CYN186" s="2049"/>
      <c r="CYO186" s="2049"/>
      <c r="CYP186" s="2049"/>
      <c r="CYQ186" s="2049"/>
      <c r="CYR186" s="2049"/>
      <c r="CYS186" s="2049"/>
      <c r="CYT186" s="2049"/>
      <c r="CYU186" s="2049"/>
      <c r="CYV186" s="2049"/>
      <c r="CYW186" s="2049"/>
      <c r="CYX186" s="2049"/>
      <c r="CYY186" s="2049"/>
      <c r="CYZ186" s="2049"/>
      <c r="CZA186" s="2049"/>
      <c r="CZB186" s="2049"/>
      <c r="CZC186" s="2049"/>
      <c r="CZD186" s="2049"/>
      <c r="CZE186" s="2049"/>
      <c r="CZF186" s="2049"/>
      <c r="CZG186" s="2049"/>
      <c r="CZH186" s="2049"/>
      <c r="CZI186" s="2049"/>
      <c r="CZJ186" s="2049"/>
      <c r="CZK186" s="2049"/>
      <c r="CZL186" s="2049"/>
      <c r="CZM186" s="2049"/>
      <c r="CZN186" s="2049"/>
      <c r="CZO186" s="2049"/>
      <c r="CZP186" s="2049"/>
      <c r="CZQ186" s="2049"/>
      <c r="CZR186" s="2049"/>
      <c r="CZS186" s="2049"/>
      <c r="CZT186" s="2049"/>
      <c r="CZU186" s="2049"/>
      <c r="CZV186" s="2049"/>
      <c r="CZW186" s="2049"/>
      <c r="CZX186" s="2049"/>
      <c r="CZY186" s="2049"/>
      <c r="CZZ186" s="2049"/>
      <c r="DAA186" s="2049"/>
      <c r="DAB186" s="2049"/>
      <c r="DAC186" s="2049"/>
      <c r="DAD186" s="2049"/>
      <c r="DAE186" s="2049"/>
      <c r="DAF186" s="2049"/>
      <c r="DAG186" s="2049"/>
      <c r="DAH186" s="2049"/>
      <c r="DAI186" s="2049"/>
      <c r="DAJ186" s="2049"/>
      <c r="DAK186" s="2049"/>
      <c r="DAL186" s="2049"/>
      <c r="DAM186" s="2049"/>
      <c r="DAN186" s="2049"/>
      <c r="DAO186" s="2049"/>
      <c r="DAP186" s="2049"/>
      <c r="DAQ186" s="2049"/>
      <c r="DAR186" s="2049"/>
      <c r="DAS186" s="2049"/>
      <c r="DAT186" s="2049"/>
      <c r="DAU186" s="2049"/>
      <c r="DAV186" s="2049"/>
      <c r="DAW186" s="2049"/>
      <c r="DAX186" s="2049"/>
      <c r="DAY186" s="2049"/>
      <c r="DAZ186" s="2049"/>
      <c r="DBA186" s="2049"/>
      <c r="DBB186" s="2049"/>
      <c r="DBC186" s="2049"/>
      <c r="DBD186" s="2049"/>
      <c r="DBE186" s="2049"/>
      <c r="DBF186" s="2049"/>
      <c r="DBG186" s="2049"/>
      <c r="DBH186" s="2049"/>
      <c r="DBI186" s="2049"/>
      <c r="DBJ186" s="2049"/>
      <c r="DBK186" s="2049"/>
      <c r="DBL186" s="2049"/>
      <c r="DBM186" s="2049"/>
      <c r="DBN186" s="2049"/>
      <c r="DBO186" s="2049"/>
      <c r="DBP186" s="2049"/>
      <c r="DBQ186" s="2049"/>
      <c r="DBR186" s="2049"/>
      <c r="DBS186" s="2049"/>
      <c r="DBT186" s="2049"/>
      <c r="DBU186" s="2049"/>
      <c r="DBV186" s="2049"/>
      <c r="DBW186" s="2049"/>
      <c r="DBX186" s="2049"/>
      <c r="DBY186" s="2049"/>
      <c r="DBZ186" s="2049"/>
      <c r="DCA186" s="2049"/>
      <c r="DCB186" s="2049"/>
      <c r="DCC186" s="2049"/>
      <c r="DCD186" s="2049"/>
      <c r="DCE186" s="2049"/>
      <c r="DCF186" s="2049"/>
      <c r="DCG186" s="2049"/>
      <c r="DCH186" s="2049"/>
      <c r="DCI186" s="2049"/>
      <c r="DCJ186" s="2049"/>
      <c r="DCK186" s="2049"/>
      <c r="DCL186" s="2049"/>
      <c r="DCM186" s="2049"/>
      <c r="DCN186" s="2049"/>
      <c r="DCO186" s="2049"/>
      <c r="DCP186" s="2049"/>
      <c r="DCQ186" s="2049"/>
      <c r="DCR186" s="2049"/>
      <c r="DCS186" s="2049"/>
      <c r="DCT186" s="2049"/>
      <c r="DCU186" s="2049"/>
      <c r="DCV186" s="2049"/>
      <c r="DCW186" s="2049"/>
      <c r="DCX186" s="2049"/>
      <c r="DCY186" s="2049"/>
      <c r="DCZ186" s="2049"/>
      <c r="DDA186" s="2049"/>
      <c r="DDB186" s="2049"/>
      <c r="DDC186" s="2049"/>
      <c r="DDD186" s="2049"/>
      <c r="DDE186" s="2049"/>
      <c r="DDF186" s="2049"/>
      <c r="DDG186" s="2049"/>
      <c r="DDH186" s="2049"/>
      <c r="DDI186" s="2049"/>
      <c r="DDJ186" s="2049"/>
      <c r="DDK186" s="2049"/>
      <c r="DDL186" s="2049"/>
      <c r="DDM186" s="2049"/>
      <c r="DDN186" s="2049"/>
      <c r="DDO186" s="2049"/>
      <c r="DDP186" s="2049"/>
      <c r="DDQ186" s="2049"/>
      <c r="DDR186" s="2049"/>
      <c r="DDS186" s="2049"/>
      <c r="DDT186" s="2049"/>
      <c r="DDU186" s="2049"/>
      <c r="DDV186" s="2049"/>
      <c r="DDW186" s="2049"/>
      <c r="DDX186" s="2049"/>
      <c r="DDY186" s="2049"/>
      <c r="DDZ186" s="2049"/>
      <c r="DEA186" s="2049"/>
      <c r="DEB186" s="2049"/>
      <c r="DEC186" s="2049"/>
      <c r="DED186" s="2049"/>
      <c r="DEE186" s="2049"/>
      <c r="DEF186" s="2049"/>
      <c r="DEG186" s="2049"/>
      <c r="DEH186" s="2049"/>
      <c r="DEI186" s="2049"/>
      <c r="DEJ186" s="2049"/>
      <c r="DEK186" s="2049"/>
      <c r="DEL186" s="2049"/>
      <c r="DEM186" s="2049"/>
      <c r="DEN186" s="2049"/>
      <c r="DEO186" s="2049"/>
      <c r="DEP186" s="2049"/>
      <c r="DEQ186" s="2049"/>
      <c r="DER186" s="2049"/>
      <c r="DES186" s="2049"/>
      <c r="DET186" s="2049"/>
      <c r="DEU186" s="2049"/>
      <c r="DEV186" s="2049"/>
      <c r="DEW186" s="2049"/>
      <c r="DEX186" s="2049"/>
      <c r="DEY186" s="2049"/>
      <c r="DEZ186" s="2049"/>
      <c r="DFA186" s="2049"/>
      <c r="DFB186" s="2049"/>
      <c r="DFC186" s="2049"/>
      <c r="DFD186" s="2049"/>
      <c r="DFE186" s="2049"/>
      <c r="DFF186" s="2049"/>
      <c r="DFG186" s="2049"/>
      <c r="DFH186" s="2049"/>
      <c r="DFI186" s="2049"/>
      <c r="DFJ186" s="2049"/>
      <c r="DFK186" s="2049"/>
      <c r="DFL186" s="2049"/>
      <c r="DFM186" s="2049"/>
      <c r="DFN186" s="2049"/>
      <c r="DFO186" s="2049"/>
      <c r="DFP186" s="2049"/>
      <c r="DFQ186" s="2049"/>
      <c r="DFR186" s="2049"/>
      <c r="DFS186" s="2049"/>
      <c r="DFT186" s="2049"/>
      <c r="DFU186" s="2049"/>
      <c r="DFV186" s="2049"/>
      <c r="DFW186" s="2049"/>
      <c r="DFX186" s="2049"/>
      <c r="DFY186" s="2049"/>
      <c r="DFZ186" s="2049"/>
      <c r="DGA186" s="2049"/>
      <c r="DGB186" s="2049"/>
      <c r="DGC186" s="2049"/>
      <c r="DGD186" s="2049"/>
      <c r="DGE186" s="2049"/>
      <c r="DGF186" s="2049"/>
      <c r="DGG186" s="2049"/>
      <c r="DGH186" s="2049"/>
      <c r="DGI186" s="2049"/>
      <c r="DGJ186" s="2049"/>
      <c r="DGK186" s="2049"/>
      <c r="DGL186" s="2049"/>
      <c r="DGM186" s="2049"/>
      <c r="DGN186" s="2049"/>
      <c r="DGO186" s="2049"/>
      <c r="DGP186" s="2049"/>
      <c r="DGQ186" s="2049"/>
      <c r="DGR186" s="2049"/>
      <c r="DGS186" s="2049"/>
      <c r="DGT186" s="2049"/>
      <c r="DGU186" s="2049"/>
      <c r="DGV186" s="2049"/>
      <c r="DGW186" s="2049"/>
      <c r="DGX186" s="2049"/>
      <c r="DGY186" s="2049"/>
      <c r="DGZ186" s="2049"/>
      <c r="DHA186" s="2049"/>
      <c r="DHB186" s="2049"/>
      <c r="DHC186" s="2049"/>
      <c r="DHD186" s="2049"/>
      <c r="DHE186" s="2049"/>
      <c r="DHF186" s="2049"/>
      <c r="DHG186" s="2049"/>
      <c r="DHH186" s="2049"/>
      <c r="DHI186" s="2049"/>
      <c r="DHJ186" s="2049"/>
      <c r="DHK186" s="2049"/>
      <c r="DHL186" s="2049"/>
      <c r="DHM186" s="2049"/>
      <c r="DHN186" s="2049"/>
      <c r="DHO186" s="2049"/>
      <c r="DHP186" s="2049"/>
      <c r="DHQ186" s="2049"/>
      <c r="DHR186" s="2049"/>
      <c r="DHS186" s="2049"/>
      <c r="DHT186" s="2049"/>
      <c r="DHU186" s="2049"/>
      <c r="DHV186" s="2049"/>
      <c r="DHW186" s="2049"/>
      <c r="DHX186" s="2049"/>
      <c r="DHY186" s="2049"/>
      <c r="DHZ186" s="2049"/>
      <c r="DIA186" s="2049"/>
      <c r="DIB186" s="2049"/>
      <c r="DIC186" s="2049"/>
      <c r="DID186" s="2049"/>
      <c r="DIE186" s="2049"/>
      <c r="DIF186" s="2049"/>
      <c r="DIG186" s="2049"/>
      <c r="DIH186" s="2049"/>
      <c r="DII186" s="2049"/>
      <c r="DIJ186" s="2049"/>
      <c r="DIK186" s="2049"/>
      <c r="DIL186" s="2049"/>
      <c r="DIM186" s="2049"/>
      <c r="DIN186" s="2049"/>
      <c r="DIO186" s="2049"/>
      <c r="DIP186" s="2049"/>
      <c r="DIQ186" s="2049"/>
      <c r="DIR186" s="2049"/>
      <c r="DIS186" s="2049"/>
      <c r="DIT186" s="2049"/>
      <c r="DIU186" s="2049"/>
      <c r="DIV186" s="2049"/>
      <c r="DIW186" s="2049"/>
      <c r="DIX186" s="2049"/>
      <c r="DIY186" s="2049"/>
      <c r="DIZ186" s="2049"/>
      <c r="DJA186" s="2049"/>
      <c r="DJB186" s="2049"/>
      <c r="DJC186" s="2049"/>
      <c r="DJD186" s="2049"/>
      <c r="DJE186" s="2049"/>
      <c r="DJF186" s="2049"/>
      <c r="DJG186" s="2049"/>
      <c r="DJH186" s="2049"/>
      <c r="DJI186" s="2049"/>
      <c r="DJJ186" s="2049"/>
      <c r="DJK186" s="2049"/>
      <c r="DJL186" s="2049"/>
      <c r="DJM186" s="2049"/>
      <c r="DJN186" s="2049"/>
      <c r="DJO186" s="2049"/>
      <c r="DJP186" s="2049"/>
      <c r="DJQ186" s="2049"/>
      <c r="DJR186" s="2049"/>
      <c r="DJS186" s="2049"/>
      <c r="DJT186" s="2049"/>
      <c r="DJU186" s="2049"/>
      <c r="DJV186" s="2049"/>
      <c r="DJW186" s="2049"/>
      <c r="DJX186" s="2049"/>
      <c r="DJY186" s="2049"/>
      <c r="DJZ186" s="2049"/>
      <c r="DKA186" s="2049"/>
      <c r="DKB186" s="2049"/>
      <c r="DKC186" s="2049"/>
      <c r="DKD186" s="2049"/>
      <c r="DKE186" s="2049"/>
      <c r="DKF186" s="2049"/>
      <c r="DKG186" s="2049"/>
      <c r="DKH186" s="2049"/>
      <c r="DKI186" s="2049"/>
      <c r="DKJ186" s="2049"/>
      <c r="DKK186" s="2049"/>
      <c r="DKL186" s="2049"/>
      <c r="DKM186" s="2049"/>
      <c r="DKN186" s="2049"/>
      <c r="DKO186" s="2049"/>
      <c r="DKP186" s="2049"/>
      <c r="DKQ186" s="2049"/>
      <c r="DKR186" s="2049"/>
      <c r="DKS186" s="2049"/>
      <c r="DKT186" s="2049"/>
      <c r="DKU186" s="2049"/>
      <c r="DKV186" s="2049"/>
      <c r="DKW186" s="2049"/>
      <c r="DKX186" s="2049"/>
      <c r="DKY186" s="2049"/>
      <c r="DKZ186" s="2049"/>
      <c r="DLA186" s="2049"/>
      <c r="DLB186" s="2049"/>
      <c r="DLC186" s="2049"/>
      <c r="DLD186" s="2049"/>
      <c r="DLE186" s="2049"/>
      <c r="DLF186" s="2049"/>
      <c r="DLG186" s="2049"/>
      <c r="DLH186" s="2049"/>
      <c r="DLI186" s="2049"/>
      <c r="DLJ186" s="2049"/>
      <c r="DLK186" s="2049"/>
      <c r="DLL186" s="2049"/>
      <c r="DLM186" s="2049"/>
      <c r="DLN186" s="2049"/>
      <c r="DLO186" s="2049"/>
      <c r="DLP186" s="2049"/>
      <c r="DLQ186" s="2049"/>
      <c r="DLR186" s="2049"/>
      <c r="DLS186" s="2049"/>
      <c r="DLT186" s="2049"/>
      <c r="DLU186" s="2049"/>
      <c r="DLV186" s="2049"/>
      <c r="DLW186" s="2049"/>
      <c r="DLX186" s="2049"/>
      <c r="DLY186" s="2049"/>
      <c r="DLZ186" s="2049"/>
      <c r="DMA186" s="2049"/>
      <c r="DMB186" s="2049"/>
      <c r="DMC186" s="2049"/>
      <c r="DMD186" s="2049"/>
      <c r="DME186" s="2049"/>
      <c r="DMF186" s="2049"/>
      <c r="DMG186" s="2049"/>
      <c r="DMH186" s="2049"/>
      <c r="DMI186" s="2049"/>
      <c r="DMJ186" s="2049"/>
      <c r="DMK186" s="2049"/>
      <c r="DML186" s="2049"/>
      <c r="DMM186" s="2049"/>
      <c r="DMN186" s="2049"/>
      <c r="DMO186" s="2049"/>
      <c r="DMP186" s="2049"/>
      <c r="DMQ186" s="2049"/>
      <c r="DMR186" s="2049"/>
      <c r="DMS186" s="2049"/>
      <c r="DMT186" s="2049"/>
      <c r="DMU186" s="2049"/>
      <c r="DMV186" s="2049"/>
      <c r="DMW186" s="2049"/>
      <c r="DMX186" s="2049"/>
      <c r="DMY186" s="2049"/>
      <c r="DMZ186" s="2049"/>
      <c r="DNA186" s="2049"/>
      <c r="DNB186" s="2049"/>
      <c r="DNC186" s="2049"/>
      <c r="DND186" s="2049"/>
      <c r="DNE186" s="2049"/>
      <c r="DNF186" s="2049"/>
      <c r="DNG186" s="2049"/>
      <c r="DNH186" s="2049"/>
      <c r="DNI186" s="2049"/>
      <c r="DNJ186" s="2049"/>
      <c r="DNK186" s="2049"/>
      <c r="DNL186" s="2049"/>
      <c r="DNM186" s="2049"/>
      <c r="DNN186" s="2049"/>
      <c r="DNO186" s="2049"/>
      <c r="DNP186" s="2049"/>
      <c r="DNQ186" s="2049"/>
      <c r="DNR186" s="2049"/>
      <c r="DNS186" s="2049"/>
      <c r="DNT186" s="2049"/>
      <c r="DNU186" s="2049"/>
      <c r="DNV186" s="2049"/>
      <c r="DNW186" s="2049"/>
      <c r="DNX186" s="2049"/>
      <c r="DNY186" s="2049"/>
      <c r="DNZ186" s="2049"/>
      <c r="DOA186" s="2049"/>
      <c r="DOB186" s="2049"/>
      <c r="DOC186" s="2049"/>
      <c r="DOD186" s="2049"/>
      <c r="DOE186" s="2049"/>
      <c r="DOF186" s="2049"/>
      <c r="DOG186" s="2049"/>
      <c r="DOH186" s="2049"/>
      <c r="DOI186" s="2049"/>
      <c r="DOJ186" s="2049"/>
      <c r="DOK186" s="2049"/>
      <c r="DOL186" s="2049"/>
      <c r="DOM186" s="2049"/>
      <c r="DON186" s="2049"/>
      <c r="DOO186" s="2049"/>
      <c r="DOP186" s="2049"/>
      <c r="DOQ186" s="2049"/>
      <c r="DOR186" s="2049"/>
      <c r="DOS186" s="2049"/>
      <c r="DOT186" s="2049"/>
      <c r="DOU186" s="2049"/>
      <c r="DOV186" s="2049"/>
      <c r="DOW186" s="2049"/>
      <c r="DOX186" s="2049"/>
      <c r="DOY186" s="2049"/>
      <c r="DOZ186" s="2049"/>
      <c r="DPA186" s="2049"/>
      <c r="DPB186" s="2049"/>
      <c r="DPC186" s="2049"/>
      <c r="DPD186" s="2049"/>
      <c r="DPE186" s="2049"/>
      <c r="DPF186" s="2049"/>
      <c r="DPG186" s="2049"/>
      <c r="DPH186" s="2049"/>
      <c r="DPI186" s="2049"/>
      <c r="DPJ186" s="2049"/>
      <c r="DPK186" s="2049"/>
      <c r="DPL186" s="2049"/>
      <c r="DPM186" s="2049"/>
      <c r="DPN186" s="2049"/>
      <c r="DPO186" s="2049"/>
      <c r="DPP186" s="2049"/>
      <c r="DPQ186" s="2049"/>
      <c r="DPR186" s="2049"/>
      <c r="DPS186" s="2049"/>
      <c r="DPT186" s="2049"/>
      <c r="DPU186" s="2049"/>
      <c r="DPV186" s="2049"/>
      <c r="DPW186" s="2049"/>
      <c r="DPX186" s="2049"/>
      <c r="DPY186" s="2049"/>
      <c r="DPZ186" s="2049"/>
      <c r="DQA186" s="2049"/>
      <c r="DQB186" s="2049"/>
      <c r="DQC186" s="2049"/>
      <c r="DQD186" s="2049"/>
      <c r="DQE186" s="2049"/>
      <c r="DQF186" s="2049"/>
      <c r="DQG186" s="2049"/>
      <c r="DQH186" s="2049"/>
      <c r="DQI186" s="2049"/>
      <c r="DQJ186" s="2049"/>
      <c r="DQK186" s="2049"/>
      <c r="DQL186" s="2049"/>
      <c r="DQM186" s="2049"/>
      <c r="DQN186" s="2049"/>
      <c r="DQO186" s="2049"/>
      <c r="DQP186" s="2049"/>
      <c r="DQQ186" s="2049"/>
      <c r="DQR186" s="2049"/>
      <c r="DQS186" s="2049"/>
      <c r="DQT186" s="2049"/>
      <c r="DQU186" s="2049"/>
      <c r="DQV186" s="2049"/>
      <c r="DQW186" s="2049"/>
      <c r="DQX186" s="2049"/>
      <c r="DQY186" s="2049"/>
      <c r="DQZ186" s="2049"/>
      <c r="DRA186" s="2049"/>
      <c r="DRB186" s="2049"/>
      <c r="DRC186" s="2049"/>
      <c r="DRD186" s="2049"/>
      <c r="DRE186" s="2049"/>
      <c r="DRF186" s="2049"/>
      <c r="DRG186" s="2049"/>
      <c r="DRH186" s="2049"/>
      <c r="DRI186" s="2049"/>
      <c r="DRJ186" s="2049"/>
      <c r="DRK186" s="2049"/>
      <c r="DRL186" s="2049"/>
      <c r="DRM186" s="2049"/>
      <c r="DRN186" s="2049"/>
      <c r="DRO186" s="2049"/>
      <c r="DRP186" s="2049"/>
      <c r="DRQ186" s="2049"/>
      <c r="DRR186" s="2049"/>
      <c r="DRS186" s="2049"/>
      <c r="DRT186" s="2049"/>
      <c r="DRU186" s="2049"/>
      <c r="DRV186" s="2049"/>
      <c r="DRW186" s="2049"/>
      <c r="DRX186" s="2049"/>
      <c r="DRY186" s="2049"/>
      <c r="DRZ186" s="2049"/>
      <c r="DSA186" s="2049"/>
      <c r="DSB186" s="2049"/>
      <c r="DSC186" s="2049"/>
      <c r="DSD186" s="2049"/>
      <c r="DSE186" s="2049"/>
      <c r="DSF186" s="2049"/>
      <c r="DSG186" s="2049"/>
      <c r="DSH186" s="2049"/>
      <c r="DSI186" s="2049"/>
      <c r="DSJ186" s="2049"/>
      <c r="DSK186" s="2049"/>
      <c r="DSL186" s="2049"/>
      <c r="DSM186" s="2049"/>
      <c r="DSN186" s="2049"/>
      <c r="DSO186" s="2049"/>
      <c r="DSP186" s="2049"/>
      <c r="DSQ186" s="2049"/>
      <c r="DSR186" s="2049"/>
      <c r="DSS186" s="2049"/>
      <c r="DST186" s="2049"/>
      <c r="DSU186" s="2049"/>
      <c r="DSV186" s="2049"/>
      <c r="DSW186" s="2049"/>
      <c r="DSX186" s="2049"/>
      <c r="DSY186" s="2049"/>
      <c r="DSZ186" s="2049"/>
      <c r="DTA186" s="2049"/>
      <c r="DTB186" s="2049"/>
      <c r="DTC186" s="2049"/>
      <c r="DTD186" s="2049"/>
      <c r="DTE186" s="2049"/>
      <c r="DTF186" s="2049"/>
      <c r="DTG186" s="2049"/>
      <c r="DTH186" s="2049"/>
      <c r="DTI186" s="2049"/>
      <c r="DTJ186" s="2049"/>
      <c r="DTK186" s="2049"/>
      <c r="DTL186" s="2049"/>
      <c r="DTM186" s="2049"/>
      <c r="DTN186" s="2049"/>
      <c r="DTO186" s="2049"/>
      <c r="DTP186" s="2049"/>
      <c r="DTQ186" s="2049"/>
      <c r="DTR186" s="2049"/>
      <c r="DTS186" s="2049"/>
      <c r="DTT186" s="2049"/>
      <c r="DTU186" s="2049"/>
      <c r="DTV186" s="2049"/>
      <c r="DTW186" s="2049"/>
      <c r="DTX186" s="2049"/>
      <c r="DTY186" s="2049"/>
      <c r="DTZ186" s="2049"/>
      <c r="DUA186" s="2049"/>
      <c r="DUB186" s="2049"/>
      <c r="DUC186" s="2049"/>
      <c r="DUD186" s="2049"/>
      <c r="DUE186" s="2049"/>
      <c r="DUF186" s="2049"/>
      <c r="DUG186" s="2049"/>
      <c r="DUH186" s="2049"/>
      <c r="DUI186" s="2049"/>
      <c r="DUJ186" s="2049"/>
      <c r="DUK186" s="2049"/>
      <c r="DUL186" s="2049"/>
      <c r="DUM186" s="2049"/>
      <c r="DUN186" s="2049"/>
      <c r="DUO186" s="2049"/>
      <c r="DUP186" s="2049"/>
      <c r="DUQ186" s="2049"/>
      <c r="DUR186" s="2049"/>
      <c r="DUS186" s="2049"/>
      <c r="DUT186" s="2049"/>
      <c r="DUU186" s="2049"/>
      <c r="DUV186" s="2049"/>
      <c r="DUW186" s="2049"/>
      <c r="DUX186" s="2049"/>
      <c r="DUY186" s="2049"/>
      <c r="DUZ186" s="2049"/>
      <c r="DVA186" s="2049"/>
      <c r="DVB186" s="2049"/>
      <c r="DVC186" s="2049"/>
      <c r="DVD186" s="2049"/>
      <c r="DVE186" s="2049"/>
      <c r="DVF186" s="2049"/>
      <c r="DVG186" s="2049"/>
      <c r="DVH186" s="2049"/>
      <c r="DVI186" s="2049"/>
      <c r="DVJ186" s="2049"/>
      <c r="DVK186" s="2049"/>
      <c r="DVL186" s="2049"/>
      <c r="DVM186" s="2049"/>
      <c r="DVN186" s="2049"/>
      <c r="DVO186" s="2049"/>
      <c r="DVP186" s="2049"/>
      <c r="DVQ186" s="2049"/>
      <c r="DVR186" s="2049"/>
      <c r="DVS186" s="2049"/>
      <c r="DVT186" s="2049"/>
      <c r="DVU186" s="2049"/>
      <c r="DVV186" s="2049"/>
      <c r="DVW186" s="2049"/>
      <c r="DVX186" s="2049"/>
      <c r="DVY186" s="2049"/>
      <c r="DVZ186" s="2049"/>
      <c r="DWA186" s="2049"/>
      <c r="DWB186" s="2049"/>
      <c r="DWC186" s="2049"/>
      <c r="DWD186" s="2049"/>
      <c r="DWE186" s="2049"/>
      <c r="DWF186" s="2049"/>
      <c r="DWG186" s="2049"/>
      <c r="DWH186" s="2049"/>
      <c r="DWI186" s="2049"/>
      <c r="DWJ186" s="2049"/>
      <c r="DWK186" s="2049"/>
      <c r="DWL186" s="2049"/>
      <c r="DWM186" s="2049"/>
      <c r="DWN186" s="2049"/>
      <c r="DWO186" s="2049"/>
      <c r="DWP186" s="2049"/>
      <c r="DWQ186" s="2049"/>
      <c r="DWR186" s="2049"/>
      <c r="DWS186" s="2049"/>
      <c r="DWT186" s="2049"/>
      <c r="DWU186" s="2049"/>
      <c r="DWV186" s="2049"/>
      <c r="DWW186" s="2049"/>
      <c r="DWX186" s="2049"/>
      <c r="DWY186" s="2049"/>
      <c r="DWZ186" s="2049"/>
      <c r="DXA186" s="2049"/>
      <c r="DXB186" s="2049"/>
      <c r="DXC186" s="2049"/>
      <c r="DXD186" s="2049"/>
      <c r="DXE186" s="2049"/>
      <c r="DXF186" s="2049"/>
      <c r="DXG186" s="2049"/>
      <c r="DXH186" s="2049"/>
      <c r="DXI186" s="2049"/>
      <c r="DXJ186" s="2049"/>
      <c r="DXK186" s="2049"/>
      <c r="DXL186" s="2049"/>
      <c r="DXM186" s="2049"/>
      <c r="DXN186" s="2049"/>
      <c r="DXO186" s="2049"/>
      <c r="DXP186" s="2049"/>
      <c r="DXQ186" s="2049"/>
      <c r="DXR186" s="2049"/>
      <c r="DXS186" s="2049"/>
      <c r="DXT186" s="2049"/>
      <c r="DXU186" s="2049"/>
      <c r="DXV186" s="2049"/>
      <c r="DXW186" s="2049"/>
      <c r="DXX186" s="2049"/>
      <c r="DXY186" s="2049"/>
      <c r="DXZ186" s="2049"/>
      <c r="DYA186" s="2049"/>
      <c r="DYB186" s="2049"/>
      <c r="DYC186" s="2049"/>
      <c r="DYD186" s="2049"/>
      <c r="DYE186" s="2049"/>
      <c r="DYF186" s="2049"/>
      <c r="DYG186" s="2049"/>
      <c r="DYH186" s="2049"/>
      <c r="DYI186" s="2049"/>
      <c r="DYJ186" s="2049"/>
      <c r="DYK186" s="2049"/>
      <c r="DYL186" s="2049"/>
      <c r="DYM186" s="2049"/>
      <c r="DYN186" s="2049"/>
      <c r="DYO186" s="2049"/>
      <c r="DYP186" s="2049"/>
      <c r="DYQ186" s="2049"/>
      <c r="DYR186" s="2049"/>
      <c r="DYS186" s="2049"/>
      <c r="DYT186" s="2049"/>
      <c r="DYU186" s="2049"/>
      <c r="DYV186" s="2049"/>
      <c r="DYW186" s="2049"/>
      <c r="DYX186" s="2049"/>
      <c r="DYY186" s="2049"/>
      <c r="DYZ186" s="2049"/>
      <c r="DZA186" s="2049"/>
      <c r="DZB186" s="2049"/>
      <c r="DZC186" s="2049"/>
      <c r="DZD186" s="2049"/>
      <c r="DZE186" s="2049"/>
      <c r="DZF186" s="2049"/>
      <c r="DZG186" s="2049"/>
      <c r="DZH186" s="2049"/>
      <c r="DZI186" s="2049"/>
      <c r="DZJ186" s="2049"/>
      <c r="DZK186" s="2049"/>
      <c r="DZL186" s="2049"/>
      <c r="DZM186" s="2049"/>
      <c r="DZN186" s="2049"/>
      <c r="DZO186" s="2049"/>
      <c r="DZP186" s="2049"/>
      <c r="DZQ186" s="2049"/>
      <c r="DZR186" s="2049"/>
      <c r="DZS186" s="2049"/>
      <c r="DZT186" s="2049"/>
      <c r="DZU186" s="2049"/>
      <c r="DZV186" s="2049"/>
      <c r="DZW186" s="2049"/>
      <c r="DZX186" s="2049"/>
      <c r="DZY186" s="2049"/>
      <c r="DZZ186" s="2049"/>
      <c r="EAA186" s="2049"/>
      <c r="EAB186" s="2049"/>
      <c r="EAC186" s="2049"/>
      <c r="EAD186" s="2049"/>
      <c r="EAE186" s="2049"/>
      <c r="EAF186" s="2049"/>
      <c r="EAG186" s="2049"/>
      <c r="EAH186" s="2049"/>
      <c r="EAI186" s="2049"/>
      <c r="EAJ186" s="2049"/>
      <c r="EAK186" s="2049"/>
      <c r="EAL186" s="2049"/>
      <c r="EAM186" s="2049"/>
      <c r="EAN186" s="2049"/>
      <c r="EAO186" s="2049"/>
      <c r="EAP186" s="2049"/>
      <c r="EAQ186" s="2049"/>
      <c r="EAR186" s="2049"/>
      <c r="EAS186" s="2049"/>
      <c r="EAT186" s="2049"/>
      <c r="EAU186" s="2049"/>
      <c r="EAV186" s="2049"/>
      <c r="EAW186" s="2049"/>
      <c r="EAX186" s="2049"/>
      <c r="EAY186" s="2049"/>
      <c r="EAZ186" s="2049"/>
      <c r="EBA186" s="2049"/>
      <c r="EBB186" s="2049"/>
      <c r="EBC186" s="2049"/>
      <c r="EBD186" s="2049"/>
      <c r="EBE186" s="2049"/>
      <c r="EBF186" s="2049"/>
      <c r="EBG186" s="2049"/>
      <c r="EBH186" s="2049"/>
      <c r="EBI186" s="2049"/>
      <c r="EBJ186" s="2049"/>
      <c r="EBK186" s="2049"/>
      <c r="EBL186" s="2049"/>
      <c r="EBM186" s="2049"/>
      <c r="EBN186" s="2049"/>
      <c r="EBO186" s="2049"/>
      <c r="EBP186" s="2049"/>
      <c r="EBQ186" s="2049"/>
      <c r="EBR186" s="2049"/>
      <c r="EBS186" s="2049"/>
      <c r="EBT186" s="2049"/>
      <c r="EBU186" s="2049"/>
      <c r="EBV186" s="2049"/>
      <c r="EBW186" s="2049"/>
      <c r="EBX186" s="2049"/>
      <c r="EBY186" s="2049"/>
      <c r="EBZ186" s="2049"/>
      <c r="ECA186" s="2049"/>
      <c r="ECB186" s="2049"/>
      <c r="ECC186" s="2049"/>
      <c r="ECD186" s="2049"/>
      <c r="ECE186" s="2049"/>
      <c r="ECF186" s="2049"/>
      <c r="ECG186" s="2049"/>
      <c r="ECH186" s="2049"/>
      <c r="ECI186" s="2049"/>
      <c r="ECJ186" s="2049"/>
      <c r="ECK186" s="2049"/>
      <c r="ECL186" s="2049"/>
      <c r="ECM186" s="2049"/>
      <c r="ECN186" s="2049"/>
      <c r="ECO186" s="2049"/>
      <c r="ECP186" s="2049"/>
      <c r="ECQ186" s="2049"/>
      <c r="ECR186" s="2049"/>
      <c r="ECS186" s="2049"/>
      <c r="ECT186" s="2049"/>
      <c r="ECU186" s="2049"/>
      <c r="ECV186" s="2049"/>
      <c r="ECW186" s="2049"/>
      <c r="ECX186" s="2049"/>
      <c r="ECY186" s="2049"/>
      <c r="ECZ186" s="2049"/>
      <c r="EDA186" s="2049"/>
      <c r="EDB186" s="2049"/>
      <c r="EDC186" s="2049"/>
      <c r="EDD186" s="2049"/>
      <c r="EDE186" s="2049"/>
      <c r="EDF186" s="2049"/>
      <c r="EDG186" s="2049"/>
      <c r="EDH186" s="2049"/>
      <c r="EDI186" s="2049"/>
      <c r="EDJ186" s="2049"/>
      <c r="EDK186" s="2049"/>
      <c r="EDL186" s="2049"/>
      <c r="EDM186" s="2049"/>
      <c r="EDN186" s="2049"/>
      <c r="EDO186" s="2049"/>
      <c r="EDP186" s="2049"/>
      <c r="EDQ186" s="2049"/>
      <c r="EDR186" s="2049"/>
      <c r="EDS186" s="2049"/>
      <c r="EDT186" s="2049"/>
      <c r="EDU186" s="2049"/>
      <c r="EDV186" s="2049"/>
      <c r="EDW186" s="2049"/>
      <c r="EDX186" s="2049"/>
      <c r="EDY186" s="2049"/>
      <c r="EDZ186" s="2049"/>
      <c r="EEA186" s="2049"/>
      <c r="EEB186" s="2049"/>
      <c r="EEC186" s="2049"/>
      <c r="EED186" s="2049"/>
      <c r="EEE186" s="2049"/>
      <c r="EEF186" s="2049"/>
      <c r="EEG186" s="2049"/>
      <c r="EEH186" s="2049"/>
      <c r="EEI186" s="2049"/>
      <c r="EEJ186" s="2049"/>
      <c r="EEK186" s="2049"/>
      <c r="EEL186" s="2049"/>
      <c r="EEM186" s="2049"/>
      <c r="EEN186" s="2049"/>
      <c r="EEO186" s="2049"/>
      <c r="EEP186" s="2049"/>
      <c r="EEQ186" s="2049"/>
      <c r="EER186" s="2049"/>
      <c r="EES186" s="2049"/>
      <c r="EET186" s="2049"/>
      <c r="EEU186" s="2049"/>
      <c r="EEV186" s="2049"/>
      <c r="EEW186" s="2049"/>
      <c r="EEX186" s="2049"/>
      <c r="EEY186" s="2049"/>
      <c r="EEZ186" s="2049"/>
      <c r="EFA186" s="2049"/>
      <c r="EFB186" s="2049"/>
      <c r="EFC186" s="2049"/>
      <c r="EFD186" s="2049"/>
      <c r="EFE186" s="2049"/>
      <c r="EFF186" s="2049"/>
      <c r="EFG186" s="2049"/>
      <c r="EFH186" s="2049"/>
      <c r="EFI186" s="2049"/>
      <c r="EFJ186" s="2049"/>
      <c r="EFK186" s="2049"/>
      <c r="EFL186" s="2049"/>
      <c r="EFM186" s="2049"/>
      <c r="EFN186" s="2049"/>
      <c r="EFO186" s="2049"/>
      <c r="EFP186" s="2049"/>
      <c r="EFQ186" s="2049"/>
      <c r="EFR186" s="2049"/>
      <c r="EFS186" s="2049"/>
      <c r="EFT186" s="2049"/>
      <c r="EFU186" s="2049"/>
      <c r="EFV186" s="2049"/>
      <c r="EFW186" s="2049"/>
      <c r="EFX186" s="2049"/>
      <c r="EFY186" s="2049"/>
      <c r="EFZ186" s="2049"/>
      <c r="EGA186" s="2049"/>
      <c r="EGB186" s="2049"/>
      <c r="EGC186" s="2049"/>
      <c r="EGD186" s="2049"/>
      <c r="EGE186" s="2049"/>
      <c r="EGF186" s="2049"/>
      <c r="EGG186" s="2049"/>
      <c r="EGH186" s="2049"/>
      <c r="EGI186" s="2049"/>
      <c r="EGJ186" s="2049"/>
      <c r="EGK186" s="2049"/>
      <c r="EGL186" s="2049"/>
      <c r="EGM186" s="2049"/>
      <c r="EGN186" s="2049"/>
      <c r="EGO186" s="2049"/>
      <c r="EGP186" s="2049"/>
      <c r="EGQ186" s="2049"/>
      <c r="EGR186" s="2049"/>
      <c r="EGS186" s="2049"/>
      <c r="EGT186" s="2049"/>
      <c r="EGU186" s="2049"/>
      <c r="EGV186" s="2049"/>
      <c r="EGW186" s="2049"/>
      <c r="EGX186" s="2049"/>
      <c r="EGY186" s="2049"/>
      <c r="EGZ186" s="2049"/>
      <c r="EHA186" s="2049"/>
      <c r="EHB186" s="2049"/>
      <c r="EHC186" s="2049"/>
      <c r="EHD186" s="2049"/>
      <c r="EHE186" s="2049"/>
      <c r="EHF186" s="2049"/>
      <c r="EHG186" s="2049"/>
      <c r="EHH186" s="2049"/>
      <c r="EHI186" s="2049"/>
      <c r="EHJ186" s="2049"/>
      <c r="EHK186" s="2049"/>
      <c r="EHL186" s="2049"/>
      <c r="EHM186" s="2049"/>
      <c r="EHN186" s="2049"/>
      <c r="EHO186" s="2049"/>
      <c r="EHP186" s="2049"/>
      <c r="EHQ186" s="2049"/>
      <c r="EHR186" s="2049"/>
      <c r="EHS186" s="2049"/>
      <c r="EHT186" s="2049"/>
      <c r="EHU186" s="2049"/>
      <c r="EHV186" s="2049"/>
      <c r="EHW186" s="2049"/>
      <c r="EHX186" s="2049"/>
      <c r="EHY186" s="2049"/>
      <c r="EHZ186" s="2049"/>
      <c r="EIA186" s="2049"/>
      <c r="EIB186" s="2049"/>
      <c r="EIC186" s="2049"/>
      <c r="EID186" s="2049"/>
      <c r="EIE186" s="2049"/>
      <c r="EIF186" s="2049"/>
      <c r="EIG186" s="2049"/>
      <c r="EIH186" s="2049"/>
      <c r="EII186" s="2049"/>
      <c r="EIJ186" s="2049"/>
      <c r="EIK186" s="2049"/>
      <c r="EIL186" s="2049"/>
      <c r="EIM186" s="2049"/>
      <c r="EIN186" s="2049"/>
      <c r="EIO186" s="2049"/>
      <c r="EIP186" s="2049"/>
      <c r="EIQ186" s="2049"/>
      <c r="EIR186" s="2049"/>
      <c r="EIS186" s="2049"/>
      <c r="EIT186" s="2049"/>
      <c r="EIU186" s="2049"/>
      <c r="EIV186" s="2049"/>
      <c r="EIW186" s="2049"/>
      <c r="EIX186" s="2049"/>
      <c r="EIY186" s="2049"/>
      <c r="EIZ186" s="2049"/>
      <c r="EJA186" s="2049"/>
      <c r="EJB186" s="2049"/>
      <c r="EJC186" s="2049"/>
      <c r="EJD186" s="2049"/>
      <c r="EJE186" s="2049"/>
      <c r="EJF186" s="2049"/>
      <c r="EJG186" s="2049"/>
      <c r="EJH186" s="2049"/>
      <c r="EJI186" s="2049"/>
      <c r="EJJ186" s="2049"/>
      <c r="EJK186" s="2049"/>
      <c r="EJL186" s="2049"/>
      <c r="EJM186" s="2049"/>
      <c r="EJN186" s="2049"/>
      <c r="EJO186" s="2049"/>
      <c r="EJP186" s="2049"/>
      <c r="EJQ186" s="2049"/>
      <c r="EJR186" s="2049"/>
      <c r="EJS186" s="2049"/>
      <c r="EJT186" s="2049"/>
      <c r="EJU186" s="2049"/>
      <c r="EJV186" s="2049"/>
      <c r="EJW186" s="2049"/>
      <c r="EJX186" s="2049"/>
      <c r="EJY186" s="2049"/>
      <c r="EJZ186" s="2049"/>
      <c r="EKA186" s="2049"/>
      <c r="EKB186" s="2049"/>
      <c r="EKC186" s="2049"/>
      <c r="EKD186" s="2049"/>
      <c r="EKE186" s="2049"/>
      <c r="EKF186" s="2049"/>
      <c r="EKG186" s="2049"/>
      <c r="EKH186" s="2049"/>
      <c r="EKI186" s="2049"/>
      <c r="EKJ186" s="2049"/>
      <c r="EKK186" s="2049"/>
      <c r="EKL186" s="2049"/>
      <c r="EKM186" s="2049"/>
      <c r="EKN186" s="2049"/>
      <c r="EKO186" s="2049"/>
      <c r="EKP186" s="2049"/>
      <c r="EKQ186" s="2049"/>
      <c r="EKR186" s="2049"/>
      <c r="EKS186" s="2049"/>
      <c r="EKT186" s="2049"/>
      <c r="EKU186" s="2049"/>
      <c r="EKV186" s="2049"/>
      <c r="EKW186" s="2049"/>
      <c r="EKX186" s="2049"/>
      <c r="EKY186" s="2049"/>
      <c r="EKZ186" s="2049"/>
      <c r="ELA186" s="2049"/>
      <c r="ELB186" s="2049"/>
      <c r="ELC186" s="2049"/>
      <c r="ELD186" s="2049"/>
      <c r="ELE186" s="2049"/>
      <c r="ELF186" s="2049"/>
      <c r="ELG186" s="2049"/>
      <c r="ELH186" s="2049"/>
      <c r="ELI186" s="2049"/>
      <c r="ELJ186" s="2049"/>
      <c r="ELK186" s="2049"/>
      <c r="ELL186" s="2049"/>
      <c r="ELM186" s="2049"/>
      <c r="ELN186" s="2049"/>
      <c r="ELO186" s="2049"/>
      <c r="ELP186" s="2049"/>
      <c r="ELQ186" s="2049"/>
      <c r="ELR186" s="2049"/>
      <c r="ELS186" s="2049"/>
      <c r="ELT186" s="2049"/>
      <c r="ELU186" s="2049"/>
      <c r="ELV186" s="2049"/>
      <c r="ELW186" s="2049"/>
      <c r="ELX186" s="2049"/>
      <c r="ELY186" s="2049"/>
      <c r="ELZ186" s="2049"/>
      <c r="EMA186" s="2049"/>
      <c r="EMB186" s="2049"/>
      <c r="EMC186" s="2049"/>
      <c r="EMD186" s="2049"/>
      <c r="EME186" s="2049"/>
      <c r="EMF186" s="2049"/>
      <c r="EMG186" s="2049"/>
      <c r="EMH186" s="2049"/>
      <c r="EMI186" s="2049"/>
      <c r="EMJ186" s="2049"/>
      <c r="EMK186" s="2049"/>
      <c r="EML186" s="2049"/>
      <c r="EMM186" s="2049"/>
      <c r="EMN186" s="2049"/>
      <c r="EMO186" s="2049"/>
      <c r="EMP186" s="2049"/>
      <c r="EMQ186" s="2049"/>
      <c r="EMR186" s="2049"/>
      <c r="EMS186" s="2049"/>
      <c r="EMT186" s="2049"/>
      <c r="EMU186" s="2049"/>
      <c r="EMV186" s="2049"/>
      <c r="EMW186" s="2049"/>
      <c r="EMX186" s="2049"/>
      <c r="EMY186" s="2049"/>
      <c r="EMZ186" s="2049"/>
      <c r="ENA186" s="2049"/>
      <c r="ENB186" s="2049"/>
      <c r="ENC186" s="2049"/>
      <c r="END186" s="2049"/>
      <c r="ENE186" s="2049"/>
      <c r="ENF186" s="2049"/>
      <c r="ENG186" s="2049"/>
      <c r="ENH186" s="2049"/>
      <c r="ENI186" s="2049"/>
      <c r="ENJ186" s="2049"/>
      <c r="ENK186" s="2049"/>
      <c r="ENL186" s="2049"/>
      <c r="ENM186" s="2049"/>
      <c r="ENN186" s="2049"/>
      <c r="ENO186" s="2049"/>
      <c r="ENP186" s="2049"/>
      <c r="ENQ186" s="2049"/>
      <c r="ENR186" s="2049"/>
      <c r="ENS186" s="2049"/>
      <c r="ENT186" s="2049"/>
      <c r="ENU186" s="2049"/>
      <c r="ENV186" s="2049"/>
      <c r="ENW186" s="2049"/>
      <c r="ENX186" s="2049"/>
      <c r="ENY186" s="2049"/>
      <c r="ENZ186" s="2049"/>
      <c r="EOA186" s="2049"/>
      <c r="EOB186" s="2049"/>
      <c r="EOC186" s="2049"/>
      <c r="EOD186" s="2049"/>
      <c r="EOE186" s="2049"/>
      <c r="EOF186" s="2049"/>
      <c r="EOG186" s="2049"/>
      <c r="EOH186" s="2049"/>
      <c r="EOI186" s="2049"/>
      <c r="EOJ186" s="2049"/>
      <c r="EOK186" s="2049"/>
      <c r="EOL186" s="2049"/>
      <c r="EOM186" s="2049"/>
      <c r="EON186" s="2049"/>
      <c r="EOO186" s="2049"/>
      <c r="EOP186" s="2049"/>
      <c r="EOQ186" s="2049"/>
      <c r="EOR186" s="2049"/>
      <c r="EOS186" s="2049"/>
      <c r="EOT186" s="2049"/>
      <c r="EOU186" s="2049"/>
      <c r="EOV186" s="2049"/>
      <c r="EOW186" s="2049"/>
      <c r="EOX186" s="2049"/>
      <c r="EOY186" s="2049"/>
      <c r="EOZ186" s="2049"/>
      <c r="EPA186" s="2049"/>
      <c r="EPB186" s="2049"/>
      <c r="EPC186" s="2049"/>
      <c r="EPD186" s="2049"/>
      <c r="EPE186" s="2049"/>
      <c r="EPF186" s="2049"/>
      <c r="EPG186" s="2049"/>
      <c r="EPH186" s="2049"/>
      <c r="EPI186" s="2049"/>
      <c r="EPJ186" s="2049"/>
      <c r="EPK186" s="2049"/>
      <c r="EPL186" s="2049"/>
      <c r="EPM186" s="2049"/>
      <c r="EPN186" s="2049"/>
      <c r="EPO186" s="2049"/>
      <c r="EPP186" s="2049"/>
      <c r="EPQ186" s="2049"/>
      <c r="EPR186" s="2049"/>
      <c r="EPS186" s="2049"/>
      <c r="EPT186" s="2049"/>
      <c r="EPU186" s="2049"/>
      <c r="EPV186" s="2049"/>
      <c r="EPW186" s="2049"/>
      <c r="EPX186" s="2049"/>
      <c r="EPY186" s="2049"/>
      <c r="EPZ186" s="2049"/>
      <c r="EQA186" s="2049"/>
      <c r="EQB186" s="2049"/>
      <c r="EQC186" s="2049"/>
      <c r="EQD186" s="2049"/>
      <c r="EQE186" s="2049"/>
      <c r="EQF186" s="2049"/>
      <c r="EQG186" s="2049"/>
      <c r="EQH186" s="2049"/>
      <c r="EQI186" s="2049"/>
      <c r="EQJ186" s="2049"/>
      <c r="EQK186" s="2049"/>
      <c r="EQL186" s="2049"/>
      <c r="EQM186" s="2049"/>
      <c r="EQN186" s="2049"/>
      <c r="EQO186" s="2049"/>
      <c r="EQP186" s="2049"/>
      <c r="EQQ186" s="2049"/>
      <c r="EQR186" s="2049"/>
      <c r="EQS186" s="2049"/>
      <c r="EQT186" s="2049"/>
      <c r="EQU186" s="2049"/>
      <c r="EQV186" s="2049"/>
      <c r="EQW186" s="2049"/>
      <c r="EQX186" s="2049"/>
      <c r="EQY186" s="2049"/>
      <c r="EQZ186" s="2049"/>
      <c r="ERA186" s="2049"/>
      <c r="ERB186" s="2049"/>
      <c r="ERC186" s="2049"/>
      <c r="ERD186" s="2049"/>
      <c r="ERE186" s="2049"/>
      <c r="ERF186" s="2049"/>
      <c r="ERG186" s="2049"/>
      <c r="ERH186" s="2049"/>
      <c r="ERI186" s="2049"/>
      <c r="ERJ186" s="2049"/>
      <c r="ERK186" s="2049"/>
      <c r="ERL186" s="2049"/>
      <c r="ERM186" s="2049"/>
      <c r="ERN186" s="2049"/>
      <c r="ERO186" s="2049"/>
      <c r="ERP186" s="2049"/>
      <c r="ERQ186" s="2049"/>
      <c r="ERR186" s="2049"/>
      <c r="ERS186" s="2049"/>
      <c r="ERT186" s="2049"/>
      <c r="ERU186" s="2049"/>
      <c r="ERV186" s="2049"/>
      <c r="ERW186" s="2049"/>
      <c r="ERX186" s="2049"/>
      <c r="ERY186" s="2049"/>
      <c r="ERZ186" s="2049"/>
      <c r="ESA186" s="2049"/>
      <c r="ESB186" s="2049"/>
      <c r="ESC186" s="2049"/>
      <c r="ESD186" s="2049"/>
      <c r="ESE186" s="2049"/>
      <c r="ESF186" s="2049"/>
      <c r="ESG186" s="2049"/>
      <c r="ESH186" s="2049"/>
      <c r="ESI186" s="2049"/>
      <c r="ESJ186" s="2049"/>
      <c r="ESK186" s="2049"/>
      <c r="ESL186" s="2049"/>
      <c r="ESM186" s="2049"/>
      <c r="ESN186" s="2049"/>
      <c r="ESO186" s="2049"/>
      <c r="ESP186" s="2049"/>
      <c r="ESQ186" s="2049"/>
      <c r="ESR186" s="2049"/>
      <c r="ESS186" s="2049"/>
      <c r="EST186" s="2049"/>
      <c r="ESU186" s="2049"/>
      <c r="ESV186" s="2049"/>
      <c r="ESW186" s="2049"/>
      <c r="ESX186" s="2049"/>
      <c r="ESY186" s="2049"/>
      <c r="ESZ186" s="2049"/>
      <c r="ETA186" s="2049"/>
      <c r="ETB186" s="2049"/>
      <c r="ETC186" s="2049"/>
      <c r="ETD186" s="2049"/>
      <c r="ETE186" s="2049"/>
      <c r="ETF186" s="2049"/>
      <c r="ETG186" s="2049"/>
      <c r="ETH186" s="2049"/>
      <c r="ETI186" s="2049"/>
      <c r="ETJ186" s="2049"/>
      <c r="ETK186" s="2049"/>
      <c r="ETL186" s="2049"/>
      <c r="ETM186" s="2049"/>
      <c r="ETN186" s="2049"/>
      <c r="ETO186" s="2049"/>
      <c r="ETP186" s="2049"/>
      <c r="ETQ186" s="2049"/>
      <c r="ETR186" s="2049"/>
      <c r="ETS186" s="2049"/>
      <c r="ETT186" s="2049"/>
      <c r="ETU186" s="2049"/>
      <c r="ETV186" s="2049"/>
      <c r="ETW186" s="2049"/>
      <c r="ETX186" s="2049"/>
      <c r="ETY186" s="2049"/>
      <c r="ETZ186" s="2049"/>
      <c r="EUA186" s="2049"/>
      <c r="EUB186" s="2049"/>
      <c r="EUC186" s="2049"/>
      <c r="EUD186" s="2049"/>
      <c r="EUE186" s="2049"/>
      <c r="EUF186" s="2049"/>
      <c r="EUG186" s="2049"/>
      <c r="EUH186" s="2049"/>
      <c r="EUI186" s="2049"/>
      <c r="EUJ186" s="2049"/>
      <c r="EUK186" s="2049"/>
      <c r="EUL186" s="2049"/>
      <c r="EUM186" s="2049"/>
      <c r="EUN186" s="2049"/>
      <c r="EUO186" s="2049"/>
      <c r="EUP186" s="2049"/>
      <c r="EUQ186" s="2049"/>
      <c r="EUR186" s="2049"/>
      <c r="EUS186" s="2049"/>
      <c r="EUT186" s="2049"/>
      <c r="EUU186" s="2049"/>
      <c r="EUV186" s="2049"/>
      <c r="EUW186" s="2049"/>
      <c r="EUX186" s="2049"/>
      <c r="EUY186" s="2049"/>
      <c r="EUZ186" s="2049"/>
      <c r="EVA186" s="2049"/>
      <c r="EVB186" s="2049"/>
      <c r="EVC186" s="2049"/>
      <c r="EVD186" s="2049"/>
      <c r="EVE186" s="2049"/>
      <c r="EVF186" s="2049"/>
      <c r="EVG186" s="2049"/>
      <c r="EVH186" s="2049"/>
      <c r="EVI186" s="2049"/>
      <c r="EVJ186" s="2049"/>
      <c r="EVK186" s="2049"/>
      <c r="EVL186" s="2049"/>
      <c r="EVM186" s="2049"/>
      <c r="EVN186" s="2049"/>
      <c r="EVO186" s="2049"/>
      <c r="EVP186" s="2049"/>
      <c r="EVQ186" s="2049"/>
      <c r="EVR186" s="2049"/>
      <c r="EVS186" s="2049"/>
      <c r="EVT186" s="2049"/>
      <c r="EVU186" s="2049"/>
      <c r="EVV186" s="2049"/>
      <c r="EVW186" s="2049"/>
      <c r="EVX186" s="2049"/>
      <c r="EVY186" s="2049"/>
      <c r="EVZ186" s="2049"/>
      <c r="EWA186" s="2049"/>
      <c r="EWB186" s="2049"/>
      <c r="EWC186" s="2049"/>
      <c r="EWD186" s="2049"/>
      <c r="EWE186" s="2049"/>
      <c r="EWF186" s="2049"/>
      <c r="EWG186" s="2049"/>
      <c r="EWH186" s="2049"/>
      <c r="EWI186" s="2049"/>
      <c r="EWJ186" s="2049"/>
      <c r="EWK186" s="2049"/>
      <c r="EWL186" s="2049"/>
      <c r="EWM186" s="2049"/>
      <c r="EWN186" s="2049"/>
      <c r="EWO186" s="2049"/>
      <c r="EWP186" s="2049"/>
      <c r="EWQ186" s="2049"/>
      <c r="EWR186" s="2049"/>
      <c r="EWS186" s="2049"/>
      <c r="EWT186" s="2049"/>
      <c r="EWU186" s="2049"/>
      <c r="EWV186" s="2049"/>
      <c r="EWW186" s="2049"/>
      <c r="EWX186" s="2049"/>
      <c r="EWY186" s="2049"/>
      <c r="EWZ186" s="2049"/>
      <c r="EXA186" s="2049"/>
      <c r="EXB186" s="2049"/>
      <c r="EXC186" s="2049"/>
      <c r="EXD186" s="2049"/>
      <c r="EXE186" s="2049"/>
      <c r="EXF186" s="2049"/>
      <c r="EXG186" s="2049"/>
      <c r="EXH186" s="2049"/>
      <c r="EXI186" s="2049"/>
      <c r="EXJ186" s="2049"/>
      <c r="EXK186" s="2049"/>
      <c r="EXL186" s="2049"/>
      <c r="EXM186" s="2049"/>
      <c r="EXN186" s="2049"/>
      <c r="EXO186" s="2049"/>
      <c r="EXP186" s="2049"/>
      <c r="EXQ186" s="2049"/>
      <c r="EXR186" s="2049"/>
      <c r="EXS186" s="2049"/>
      <c r="EXT186" s="2049"/>
      <c r="EXU186" s="2049"/>
      <c r="EXV186" s="2049"/>
      <c r="EXW186" s="2049"/>
      <c r="EXX186" s="2049"/>
      <c r="EXY186" s="2049"/>
      <c r="EXZ186" s="2049"/>
      <c r="EYA186" s="2049"/>
      <c r="EYB186" s="2049"/>
      <c r="EYC186" s="2049"/>
      <c r="EYD186" s="2049"/>
      <c r="EYE186" s="2049"/>
      <c r="EYF186" s="2049"/>
      <c r="EYG186" s="2049"/>
      <c r="EYH186" s="2049"/>
      <c r="EYI186" s="2049"/>
      <c r="EYJ186" s="2049"/>
      <c r="EYK186" s="2049"/>
      <c r="EYL186" s="2049"/>
      <c r="EYM186" s="2049"/>
      <c r="EYN186" s="2049"/>
      <c r="EYO186" s="2049"/>
      <c r="EYP186" s="2049"/>
      <c r="EYQ186" s="2049"/>
      <c r="EYR186" s="2049"/>
      <c r="EYS186" s="2049"/>
      <c r="EYT186" s="2049"/>
      <c r="EYU186" s="2049"/>
      <c r="EYV186" s="2049"/>
      <c r="EYW186" s="2049"/>
      <c r="EYX186" s="2049"/>
      <c r="EYY186" s="2049"/>
      <c r="EYZ186" s="2049"/>
      <c r="EZA186" s="2049"/>
      <c r="EZB186" s="2049"/>
      <c r="EZC186" s="2049"/>
      <c r="EZD186" s="2049"/>
      <c r="EZE186" s="2049"/>
      <c r="EZF186" s="2049"/>
      <c r="EZG186" s="2049"/>
      <c r="EZH186" s="2049"/>
      <c r="EZI186" s="2049"/>
      <c r="EZJ186" s="2049"/>
      <c r="EZK186" s="2049"/>
      <c r="EZL186" s="2049"/>
      <c r="EZM186" s="2049"/>
      <c r="EZN186" s="2049"/>
      <c r="EZO186" s="2049"/>
      <c r="EZP186" s="2049"/>
      <c r="EZQ186" s="2049"/>
      <c r="EZR186" s="2049"/>
      <c r="EZS186" s="2049"/>
      <c r="EZT186" s="2049"/>
      <c r="EZU186" s="2049"/>
      <c r="EZV186" s="2049"/>
      <c r="EZW186" s="2049"/>
      <c r="EZX186" s="2049"/>
      <c r="EZY186" s="2049"/>
      <c r="EZZ186" s="2049"/>
      <c r="FAA186" s="2049"/>
      <c r="FAB186" s="2049"/>
      <c r="FAC186" s="2049"/>
      <c r="FAD186" s="2049"/>
      <c r="FAE186" s="2049"/>
      <c r="FAF186" s="2049"/>
      <c r="FAG186" s="2049"/>
      <c r="FAH186" s="2049"/>
      <c r="FAI186" s="2049"/>
      <c r="FAJ186" s="2049"/>
      <c r="FAK186" s="2049"/>
      <c r="FAL186" s="2049"/>
      <c r="FAM186" s="2049"/>
      <c r="FAN186" s="2049"/>
      <c r="FAO186" s="2049"/>
      <c r="FAP186" s="2049"/>
      <c r="FAQ186" s="2049"/>
      <c r="FAR186" s="2049"/>
      <c r="FAS186" s="2049"/>
      <c r="FAT186" s="2049"/>
      <c r="FAU186" s="2049"/>
      <c r="FAV186" s="2049"/>
      <c r="FAW186" s="2049"/>
      <c r="FAX186" s="2049"/>
      <c r="FAY186" s="2049"/>
      <c r="FAZ186" s="2049"/>
      <c r="FBA186" s="2049"/>
      <c r="FBB186" s="2049"/>
      <c r="FBC186" s="2049"/>
      <c r="FBD186" s="2049"/>
      <c r="FBE186" s="2049"/>
      <c r="FBF186" s="2049"/>
      <c r="FBG186" s="2049"/>
      <c r="FBH186" s="2049"/>
      <c r="FBI186" s="2049"/>
      <c r="FBJ186" s="2049"/>
      <c r="FBK186" s="2049"/>
      <c r="FBL186" s="2049"/>
      <c r="FBM186" s="2049"/>
      <c r="FBN186" s="2049"/>
      <c r="FBO186" s="2049"/>
      <c r="FBP186" s="2049"/>
      <c r="FBQ186" s="2049"/>
      <c r="FBR186" s="2049"/>
      <c r="FBS186" s="2049"/>
      <c r="FBT186" s="2049"/>
      <c r="FBU186" s="2049"/>
      <c r="FBV186" s="2049"/>
      <c r="FBW186" s="2049"/>
      <c r="FBX186" s="2049"/>
      <c r="FBY186" s="2049"/>
      <c r="FBZ186" s="2049"/>
      <c r="FCA186" s="2049"/>
      <c r="FCB186" s="2049"/>
      <c r="FCC186" s="2049"/>
      <c r="FCD186" s="2049"/>
      <c r="FCE186" s="2049"/>
      <c r="FCF186" s="2049"/>
      <c r="FCG186" s="2049"/>
      <c r="FCH186" s="2049"/>
      <c r="FCI186" s="2049"/>
      <c r="FCJ186" s="2049"/>
      <c r="FCK186" s="2049"/>
      <c r="FCL186" s="2049"/>
      <c r="FCM186" s="2049"/>
      <c r="FCN186" s="2049"/>
      <c r="FCO186" s="2049"/>
      <c r="FCP186" s="2049"/>
      <c r="FCQ186" s="2049"/>
      <c r="FCR186" s="2049"/>
      <c r="FCS186" s="2049"/>
      <c r="FCT186" s="2049"/>
      <c r="FCU186" s="2049"/>
      <c r="FCV186" s="2049"/>
      <c r="FCW186" s="2049"/>
      <c r="FCX186" s="2049"/>
      <c r="FCY186" s="2049"/>
      <c r="FCZ186" s="2049"/>
      <c r="FDA186" s="2049"/>
      <c r="FDB186" s="2049"/>
      <c r="FDC186" s="2049"/>
      <c r="FDD186" s="2049"/>
      <c r="FDE186" s="2049"/>
      <c r="FDF186" s="2049"/>
      <c r="FDG186" s="2049"/>
      <c r="FDH186" s="2049"/>
      <c r="FDI186" s="2049"/>
      <c r="FDJ186" s="2049"/>
      <c r="FDK186" s="2049"/>
      <c r="FDL186" s="2049"/>
      <c r="FDM186" s="2049"/>
      <c r="FDN186" s="2049"/>
      <c r="FDO186" s="2049"/>
      <c r="FDP186" s="2049"/>
      <c r="FDQ186" s="2049"/>
      <c r="FDR186" s="2049"/>
      <c r="FDS186" s="2049"/>
      <c r="FDT186" s="2049"/>
      <c r="FDU186" s="2049"/>
      <c r="FDV186" s="2049"/>
      <c r="FDW186" s="2049"/>
      <c r="FDX186" s="2049"/>
      <c r="FDY186" s="2049"/>
      <c r="FDZ186" s="2049"/>
      <c r="FEA186" s="2049"/>
      <c r="FEB186" s="2049"/>
      <c r="FEC186" s="2049"/>
      <c r="FED186" s="2049"/>
      <c r="FEE186" s="2049"/>
      <c r="FEF186" s="2049"/>
      <c r="FEG186" s="2049"/>
      <c r="FEH186" s="2049"/>
      <c r="FEI186" s="2049"/>
      <c r="FEJ186" s="2049"/>
      <c r="FEK186" s="2049"/>
      <c r="FEL186" s="2049"/>
      <c r="FEM186" s="2049"/>
      <c r="FEN186" s="2049"/>
      <c r="FEO186" s="2049"/>
      <c r="FEP186" s="2049"/>
      <c r="FEQ186" s="2049"/>
      <c r="FER186" s="2049"/>
      <c r="FES186" s="2049"/>
      <c r="FET186" s="2049"/>
      <c r="FEU186" s="2049"/>
      <c r="FEV186" s="2049"/>
      <c r="FEW186" s="2049"/>
      <c r="FEX186" s="2049"/>
      <c r="FEY186" s="2049"/>
      <c r="FEZ186" s="2049"/>
      <c r="FFA186" s="2049"/>
      <c r="FFB186" s="2049"/>
      <c r="FFC186" s="2049"/>
      <c r="FFD186" s="2049"/>
      <c r="FFE186" s="2049"/>
      <c r="FFF186" s="2049"/>
      <c r="FFG186" s="2049"/>
      <c r="FFH186" s="2049"/>
      <c r="FFI186" s="2049"/>
      <c r="FFJ186" s="2049"/>
      <c r="FFK186" s="2049"/>
      <c r="FFL186" s="2049"/>
      <c r="FFM186" s="2049"/>
      <c r="FFN186" s="2049"/>
      <c r="FFO186" s="2049"/>
      <c r="FFP186" s="2049"/>
      <c r="FFQ186" s="2049"/>
      <c r="FFR186" s="2049"/>
      <c r="FFS186" s="2049"/>
      <c r="FFT186" s="2049"/>
      <c r="FFU186" s="2049"/>
      <c r="FFV186" s="2049"/>
      <c r="FFW186" s="2049"/>
      <c r="FFX186" s="2049"/>
      <c r="FFY186" s="2049"/>
      <c r="FFZ186" s="2049"/>
      <c r="FGA186" s="2049"/>
      <c r="FGB186" s="2049"/>
      <c r="FGC186" s="2049"/>
      <c r="FGD186" s="2049"/>
      <c r="FGE186" s="2049"/>
      <c r="FGF186" s="2049"/>
      <c r="FGG186" s="2049"/>
      <c r="FGH186" s="2049"/>
      <c r="FGI186" s="2049"/>
      <c r="FGJ186" s="2049"/>
      <c r="FGK186" s="2049"/>
      <c r="FGL186" s="2049"/>
      <c r="FGM186" s="2049"/>
      <c r="FGN186" s="2049"/>
      <c r="FGO186" s="2049"/>
      <c r="FGP186" s="2049"/>
      <c r="FGQ186" s="2049"/>
      <c r="FGR186" s="2049"/>
      <c r="FGS186" s="2049"/>
      <c r="FGT186" s="2049"/>
      <c r="FGU186" s="2049"/>
      <c r="FGV186" s="2049"/>
      <c r="FGW186" s="2049"/>
      <c r="FGX186" s="2049"/>
      <c r="FGY186" s="2049"/>
      <c r="FGZ186" s="2049"/>
      <c r="FHA186" s="2049"/>
      <c r="FHB186" s="2049"/>
      <c r="FHC186" s="2049"/>
      <c r="FHD186" s="2049"/>
      <c r="FHE186" s="2049"/>
      <c r="FHF186" s="2049"/>
      <c r="FHG186" s="2049"/>
      <c r="FHH186" s="2049"/>
      <c r="FHI186" s="2049"/>
      <c r="FHJ186" s="2049"/>
      <c r="FHK186" s="2049"/>
      <c r="FHL186" s="2049"/>
      <c r="FHM186" s="2049"/>
      <c r="FHN186" s="2049"/>
      <c r="FHO186" s="2049"/>
      <c r="FHP186" s="2049"/>
      <c r="FHQ186" s="2049"/>
      <c r="FHR186" s="2049"/>
      <c r="FHS186" s="2049"/>
      <c r="FHT186" s="2049"/>
      <c r="FHU186" s="2049"/>
      <c r="FHV186" s="2049"/>
      <c r="FHW186" s="2049"/>
      <c r="FHX186" s="2049"/>
      <c r="FHY186" s="2049"/>
      <c r="FHZ186" s="2049"/>
      <c r="FIA186" s="2049"/>
      <c r="FIB186" s="2049"/>
      <c r="FIC186" s="2049"/>
      <c r="FID186" s="2049"/>
      <c r="FIE186" s="2049"/>
      <c r="FIF186" s="2049"/>
      <c r="FIG186" s="2049"/>
      <c r="FIH186" s="2049"/>
      <c r="FII186" s="2049"/>
      <c r="FIJ186" s="2049"/>
      <c r="FIK186" s="2049"/>
      <c r="FIL186" s="2049"/>
      <c r="FIM186" s="2049"/>
      <c r="FIN186" s="2049"/>
      <c r="FIO186" s="2049"/>
      <c r="FIP186" s="2049"/>
      <c r="FIQ186" s="2049"/>
      <c r="FIR186" s="2049"/>
      <c r="FIS186" s="2049"/>
      <c r="FIT186" s="2049"/>
      <c r="FIU186" s="2049"/>
      <c r="FIV186" s="2049"/>
      <c r="FIW186" s="2049"/>
      <c r="FIX186" s="2049"/>
      <c r="FIY186" s="2049"/>
      <c r="FIZ186" s="2049"/>
      <c r="FJA186" s="2049"/>
      <c r="FJB186" s="2049"/>
      <c r="FJC186" s="2049"/>
      <c r="FJD186" s="2049"/>
      <c r="FJE186" s="2049"/>
      <c r="FJF186" s="2049"/>
      <c r="FJG186" s="2049"/>
      <c r="FJH186" s="2049"/>
      <c r="FJI186" s="2049"/>
      <c r="FJJ186" s="2049"/>
      <c r="FJK186" s="2049"/>
      <c r="FJL186" s="2049"/>
      <c r="FJM186" s="2049"/>
      <c r="FJN186" s="2049"/>
      <c r="FJO186" s="2049"/>
      <c r="FJP186" s="2049"/>
      <c r="FJQ186" s="2049"/>
      <c r="FJR186" s="2049"/>
      <c r="FJS186" s="2049"/>
      <c r="FJT186" s="2049"/>
      <c r="FJU186" s="2049"/>
      <c r="FJV186" s="2049"/>
      <c r="FJW186" s="2049"/>
      <c r="FJX186" s="2049"/>
      <c r="FJY186" s="2049"/>
      <c r="FJZ186" s="2049"/>
      <c r="FKA186" s="2049"/>
      <c r="FKB186" s="2049"/>
      <c r="FKC186" s="2049"/>
      <c r="FKD186" s="2049"/>
      <c r="FKE186" s="2049"/>
      <c r="FKF186" s="2049"/>
      <c r="FKG186" s="2049"/>
      <c r="FKH186" s="2049"/>
      <c r="FKI186" s="2049"/>
      <c r="FKJ186" s="2049"/>
      <c r="FKK186" s="2049"/>
      <c r="FKL186" s="2049"/>
      <c r="FKM186" s="2049"/>
      <c r="FKN186" s="2049"/>
      <c r="FKO186" s="2049"/>
      <c r="FKP186" s="2049"/>
      <c r="FKQ186" s="2049"/>
      <c r="FKR186" s="2049"/>
      <c r="FKS186" s="2049"/>
      <c r="FKT186" s="2049"/>
      <c r="FKU186" s="2049"/>
      <c r="FKV186" s="2049"/>
      <c r="FKW186" s="2049"/>
      <c r="FKX186" s="2049"/>
      <c r="FKY186" s="2049"/>
      <c r="FKZ186" s="2049"/>
      <c r="FLA186" s="2049"/>
      <c r="FLB186" s="2049"/>
      <c r="FLC186" s="2049"/>
      <c r="FLD186" s="2049"/>
      <c r="FLE186" s="2049"/>
      <c r="FLF186" s="2049"/>
      <c r="FLG186" s="2049"/>
      <c r="FLH186" s="2049"/>
      <c r="FLI186" s="2049"/>
      <c r="FLJ186" s="2049"/>
      <c r="FLK186" s="2049"/>
      <c r="FLL186" s="2049"/>
      <c r="FLM186" s="2049"/>
      <c r="FLN186" s="2049"/>
      <c r="FLO186" s="2049"/>
      <c r="FLP186" s="2049"/>
      <c r="FLQ186" s="2049"/>
      <c r="FLR186" s="2049"/>
      <c r="FLS186" s="2049"/>
      <c r="FLT186" s="2049"/>
      <c r="FLU186" s="2049"/>
      <c r="FLV186" s="2049"/>
      <c r="FLW186" s="2049"/>
      <c r="FLX186" s="2049"/>
      <c r="FLY186" s="2049"/>
      <c r="FLZ186" s="2049"/>
      <c r="FMA186" s="2049"/>
      <c r="FMB186" s="2049"/>
      <c r="FMC186" s="2049"/>
      <c r="FMD186" s="2049"/>
      <c r="FME186" s="2049"/>
      <c r="FMF186" s="2049"/>
      <c r="FMG186" s="2049"/>
      <c r="FMH186" s="2049"/>
      <c r="FMI186" s="2049"/>
      <c r="FMJ186" s="2049"/>
      <c r="FMK186" s="2049"/>
      <c r="FML186" s="2049"/>
      <c r="FMM186" s="2049"/>
      <c r="FMN186" s="2049"/>
      <c r="FMO186" s="2049"/>
      <c r="FMP186" s="2049"/>
      <c r="FMQ186" s="2049"/>
      <c r="FMR186" s="2049"/>
      <c r="FMS186" s="2049"/>
      <c r="FMT186" s="2049"/>
      <c r="FMU186" s="2049"/>
      <c r="FMV186" s="2049"/>
      <c r="FMW186" s="2049"/>
      <c r="FMX186" s="2049"/>
      <c r="FMY186" s="2049"/>
      <c r="FMZ186" s="2049"/>
      <c r="FNA186" s="2049"/>
      <c r="FNB186" s="2049"/>
      <c r="FNC186" s="2049"/>
      <c r="FND186" s="2049"/>
      <c r="FNE186" s="2049"/>
      <c r="FNF186" s="2049"/>
      <c r="FNG186" s="2049"/>
      <c r="FNH186" s="2049"/>
      <c r="FNI186" s="2049"/>
      <c r="FNJ186" s="2049"/>
      <c r="FNK186" s="2049"/>
      <c r="FNL186" s="2049"/>
      <c r="FNM186" s="2049"/>
      <c r="FNN186" s="2049"/>
      <c r="FNO186" s="2049"/>
      <c r="FNP186" s="2049"/>
      <c r="FNQ186" s="2049"/>
      <c r="FNR186" s="2049"/>
      <c r="FNS186" s="2049"/>
      <c r="FNT186" s="2049"/>
      <c r="FNU186" s="2049"/>
      <c r="FNV186" s="2049"/>
      <c r="FNW186" s="2049"/>
      <c r="FNX186" s="2049"/>
      <c r="FNY186" s="2049"/>
      <c r="FNZ186" s="2049"/>
      <c r="FOA186" s="2049"/>
      <c r="FOB186" s="2049"/>
      <c r="FOC186" s="2049"/>
      <c r="FOD186" s="2049"/>
      <c r="FOE186" s="2049"/>
      <c r="FOF186" s="2049"/>
      <c r="FOG186" s="2049"/>
      <c r="FOH186" s="2049"/>
      <c r="FOI186" s="2049"/>
      <c r="FOJ186" s="2049"/>
      <c r="FOK186" s="2049"/>
      <c r="FOL186" s="2049"/>
      <c r="FOM186" s="2049"/>
      <c r="FON186" s="2049"/>
      <c r="FOO186" s="2049"/>
      <c r="FOP186" s="2049"/>
      <c r="FOQ186" s="2049"/>
      <c r="FOR186" s="2049"/>
      <c r="FOS186" s="2049"/>
      <c r="FOT186" s="2049"/>
      <c r="FOU186" s="2049"/>
      <c r="FOV186" s="2049"/>
      <c r="FOW186" s="2049"/>
      <c r="FOX186" s="2049"/>
      <c r="FOY186" s="2049"/>
      <c r="FOZ186" s="2049"/>
      <c r="FPA186" s="2049"/>
      <c r="FPB186" s="2049"/>
      <c r="FPC186" s="2049"/>
      <c r="FPD186" s="2049"/>
      <c r="FPE186" s="2049"/>
      <c r="FPF186" s="2049"/>
      <c r="FPG186" s="2049"/>
      <c r="FPH186" s="2049"/>
      <c r="FPI186" s="2049"/>
      <c r="FPJ186" s="2049"/>
      <c r="FPK186" s="2049"/>
      <c r="FPL186" s="2049"/>
      <c r="FPM186" s="2049"/>
      <c r="FPN186" s="2049"/>
      <c r="FPO186" s="2049"/>
      <c r="FPP186" s="2049"/>
      <c r="FPQ186" s="2049"/>
      <c r="FPR186" s="2049"/>
      <c r="FPS186" s="2049"/>
      <c r="FPT186" s="2049"/>
      <c r="FPU186" s="2049"/>
      <c r="FPV186" s="2049"/>
      <c r="FPW186" s="2049"/>
      <c r="FPX186" s="2049"/>
      <c r="FPY186" s="2049"/>
      <c r="FPZ186" s="2049"/>
      <c r="FQA186" s="2049"/>
      <c r="FQB186" s="2049"/>
      <c r="FQC186" s="2049"/>
      <c r="FQD186" s="2049"/>
      <c r="FQE186" s="2049"/>
      <c r="FQF186" s="2049"/>
      <c r="FQG186" s="2049"/>
      <c r="FQH186" s="2049"/>
      <c r="FQI186" s="2049"/>
      <c r="FQJ186" s="2049"/>
      <c r="FQK186" s="2049"/>
      <c r="FQL186" s="2049"/>
      <c r="FQM186" s="2049"/>
      <c r="FQN186" s="2049"/>
      <c r="FQO186" s="2049"/>
      <c r="FQP186" s="2049"/>
      <c r="FQQ186" s="2049"/>
      <c r="FQR186" s="2049"/>
      <c r="FQS186" s="2049"/>
      <c r="FQT186" s="2049"/>
      <c r="FQU186" s="2049"/>
      <c r="FQV186" s="2049"/>
      <c r="FQW186" s="2049"/>
      <c r="FQX186" s="2049"/>
      <c r="FQY186" s="2049"/>
      <c r="FQZ186" s="2049"/>
      <c r="FRA186" s="2049"/>
      <c r="FRB186" s="2049"/>
      <c r="FRC186" s="2049"/>
      <c r="FRD186" s="2049"/>
      <c r="FRE186" s="2049"/>
      <c r="FRF186" s="2049"/>
      <c r="FRG186" s="2049"/>
      <c r="FRH186" s="2049"/>
      <c r="FRI186" s="2049"/>
      <c r="FRJ186" s="2049"/>
      <c r="FRK186" s="2049"/>
      <c r="FRL186" s="2049"/>
      <c r="FRM186" s="2049"/>
      <c r="FRN186" s="2049"/>
      <c r="FRO186" s="2049"/>
      <c r="FRP186" s="2049"/>
      <c r="FRQ186" s="2049"/>
      <c r="FRR186" s="2049"/>
      <c r="FRS186" s="2049"/>
      <c r="FRT186" s="2049"/>
      <c r="FRU186" s="2049"/>
      <c r="FRV186" s="2049"/>
      <c r="FRW186" s="2049"/>
      <c r="FRX186" s="2049"/>
      <c r="FRY186" s="2049"/>
      <c r="FRZ186" s="2049"/>
      <c r="FSA186" s="2049"/>
      <c r="FSB186" s="2049"/>
      <c r="FSC186" s="2049"/>
      <c r="FSD186" s="2049"/>
      <c r="FSE186" s="2049"/>
      <c r="FSF186" s="2049"/>
      <c r="FSG186" s="2049"/>
      <c r="FSH186" s="2049"/>
      <c r="FSI186" s="2049"/>
      <c r="FSJ186" s="2049"/>
      <c r="FSK186" s="2049"/>
      <c r="FSL186" s="2049"/>
      <c r="FSM186" s="2049"/>
      <c r="FSN186" s="2049"/>
      <c r="FSO186" s="2049"/>
      <c r="FSP186" s="2049"/>
      <c r="FSQ186" s="2049"/>
      <c r="FSR186" s="2049"/>
      <c r="FSS186" s="2049"/>
      <c r="FST186" s="2049"/>
      <c r="FSU186" s="2049"/>
      <c r="FSV186" s="2049"/>
      <c r="FSW186" s="2049"/>
      <c r="FSX186" s="2049"/>
      <c r="FSY186" s="2049"/>
      <c r="FSZ186" s="2049"/>
      <c r="FTA186" s="2049"/>
      <c r="FTB186" s="2049"/>
      <c r="FTC186" s="2049"/>
      <c r="FTD186" s="2049"/>
      <c r="FTE186" s="2049"/>
      <c r="FTF186" s="2049"/>
      <c r="FTG186" s="2049"/>
      <c r="FTH186" s="2049"/>
      <c r="FTI186" s="2049"/>
      <c r="FTJ186" s="2049"/>
      <c r="FTK186" s="2049"/>
      <c r="FTL186" s="2049"/>
      <c r="FTM186" s="2049"/>
      <c r="FTN186" s="2049"/>
      <c r="FTO186" s="2049"/>
      <c r="FTP186" s="2049"/>
      <c r="FTQ186" s="2049"/>
      <c r="FTR186" s="2049"/>
      <c r="FTS186" s="2049"/>
      <c r="FTT186" s="2049"/>
      <c r="FTU186" s="2049"/>
      <c r="FTV186" s="2049"/>
      <c r="FTW186" s="2049"/>
      <c r="FTX186" s="2049"/>
      <c r="FTY186" s="2049"/>
      <c r="FTZ186" s="2049"/>
      <c r="FUA186" s="2049"/>
      <c r="FUB186" s="2049"/>
      <c r="FUC186" s="2049"/>
      <c r="FUD186" s="2049"/>
      <c r="FUE186" s="2049"/>
      <c r="FUF186" s="2049"/>
      <c r="FUG186" s="2049"/>
      <c r="FUH186" s="2049"/>
      <c r="FUI186" s="2049"/>
      <c r="FUJ186" s="2049"/>
      <c r="FUK186" s="2049"/>
      <c r="FUL186" s="2049"/>
      <c r="FUM186" s="2049"/>
      <c r="FUN186" s="2049"/>
      <c r="FUO186" s="2049"/>
      <c r="FUP186" s="2049"/>
      <c r="FUQ186" s="2049"/>
      <c r="FUR186" s="2049"/>
      <c r="FUS186" s="2049"/>
      <c r="FUT186" s="2049"/>
      <c r="FUU186" s="2049"/>
      <c r="FUV186" s="2049"/>
      <c r="FUW186" s="2049"/>
      <c r="FUX186" s="2049"/>
      <c r="FUY186" s="2049"/>
      <c r="FUZ186" s="2049"/>
      <c r="FVA186" s="2049"/>
      <c r="FVB186" s="2049"/>
      <c r="FVC186" s="2049"/>
      <c r="FVD186" s="2049"/>
      <c r="FVE186" s="2049"/>
      <c r="FVF186" s="2049"/>
      <c r="FVG186" s="2049"/>
      <c r="FVH186" s="2049"/>
      <c r="FVI186" s="2049"/>
      <c r="FVJ186" s="2049"/>
      <c r="FVK186" s="2049"/>
      <c r="FVL186" s="2049"/>
      <c r="FVM186" s="2049"/>
      <c r="FVN186" s="2049"/>
      <c r="FVO186" s="2049"/>
      <c r="FVP186" s="2049"/>
      <c r="FVQ186" s="2049"/>
      <c r="FVR186" s="2049"/>
      <c r="FVS186" s="2049"/>
      <c r="FVT186" s="2049"/>
      <c r="FVU186" s="2049"/>
      <c r="FVV186" s="2049"/>
      <c r="FVW186" s="2049"/>
      <c r="FVX186" s="2049"/>
      <c r="FVY186" s="2049"/>
      <c r="FVZ186" s="2049"/>
      <c r="FWA186" s="2049"/>
      <c r="FWB186" s="2049"/>
      <c r="FWC186" s="2049"/>
      <c r="FWD186" s="2049"/>
      <c r="FWE186" s="2049"/>
      <c r="FWF186" s="2049"/>
      <c r="FWG186" s="2049"/>
      <c r="FWH186" s="2049"/>
      <c r="FWI186" s="2049"/>
      <c r="FWJ186" s="2049"/>
      <c r="FWK186" s="2049"/>
      <c r="FWL186" s="2049"/>
      <c r="FWM186" s="2049"/>
      <c r="FWN186" s="2049"/>
      <c r="FWO186" s="2049"/>
      <c r="FWP186" s="2049"/>
      <c r="FWQ186" s="2049"/>
      <c r="FWR186" s="2049"/>
      <c r="FWS186" s="2049"/>
      <c r="FWT186" s="2049"/>
      <c r="FWU186" s="2049"/>
      <c r="FWV186" s="2049"/>
      <c r="FWW186" s="2049"/>
      <c r="FWX186" s="2049"/>
      <c r="FWY186" s="2049"/>
      <c r="FWZ186" s="2049"/>
      <c r="FXA186" s="2049"/>
      <c r="FXB186" s="2049"/>
      <c r="FXC186" s="2049"/>
      <c r="FXD186" s="2049"/>
      <c r="FXE186" s="2049"/>
      <c r="FXF186" s="2049"/>
      <c r="FXG186" s="2049"/>
      <c r="FXH186" s="2049"/>
      <c r="FXI186" s="2049"/>
      <c r="FXJ186" s="2049"/>
      <c r="FXK186" s="2049"/>
      <c r="FXL186" s="2049"/>
      <c r="FXM186" s="2049"/>
      <c r="FXN186" s="2049"/>
      <c r="FXO186" s="2049"/>
      <c r="FXP186" s="2049"/>
      <c r="FXQ186" s="2049"/>
      <c r="FXR186" s="2049"/>
      <c r="FXS186" s="2049"/>
      <c r="FXT186" s="2049"/>
      <c r="FXU186" s="2049"/>
      <c r="FXV186" s="2049"/>
      <c r="FXW186" s="2049"/>
      <c r="FXX186" s="2049"/>
      <c r="FXY186" s="2049"/>
      <c r="FXZ186" s="2049"/>
      <c r="FYA186" s="2049"/>
      <c r="FYB186" s="2049"/>
      <c r="FYC186" s="2049"/>
      <c r="FYD186" s="2049"/>
      <c r="FYE186" s="2049"/>
      <c r="FYF186" s="2049"/>
      <c r="FYG186" s="2049"/>
      <c r="FYH186" s="2049"/>
      <c r="FYI186" s="2049"/>
      <c r="FYJ186" s="2049"/>
      <c r="FYK186" s="2049"/>
      <c r="FYL186" s="2049"/>
      <c r="FYM186" s="2049"/>
      <c r="FYN186" s="2049"/>
      <c r="FYO186" s="2049"/>
      <c r="FYP186" s="2049"/>
      <c r="FYQ186" s="2049"/>
      <c r="FYR186" s="2049"/>
      <c r="FYS186" s="2049"/>
      <c r="FYT186" s="2049"/>
      <c r="FYU186" s="2049"/>
      <c r="FYV186" s="2049"/>
      <c r="FYW186" s="2049"/>
      <c r="FYX186" s="2049"/>
      <c r="FYY186" s="2049"/>
      <c r="FYZ186" s="2049"/>
      <c r="FZA186" s="2049"/>
      <c r="FZB186" s="2049"/>
      <c r="FZC186" s="2049"/>
      <c r="FZD186" s="2049"/>
      <c r="FZE186" s="2049"/>
      <c r="FZF186" s="2049"/>
      <c r="FZG186" s="2049"/>
      <c r="FZH186" s="2049"/>
      <c r="FZI186" s="2049"/>
      <c r="FZJ186" s="2049"/>
      <c r="FZK186" s="2049"/>
      <c r="FZL186" s="2049"/>
      <c r="FZM186" s="2049"/>
      <c r="FZN186" s="2049"/>
      <c r="FZO186" s="2049"/>
      <c r="FZP186" s="2049"/>
      <c r="FZQ186" s="2049"/>
      <c r="FZR186" s="2049"/>
      <c r="FZS186" s="2049"/>
      <c r="FZT186" s="2049"/>
      <c r="FZU186" s="2049"/>
      <c r="FZV186" s="2049"/>
      <c r="FZW186" s="2049"/>
      <c r="FZX186" s="2049"/>
      <c r="FZY186" s="2049"/>
      <c r="FZZ186" s="2049"/>
      <c r="GAA186" s="2049"/>
      <c r="GAB186" s="2049"/>
      <c r="GAC186" s="2049"/>
      <c r="GAD186" s="2049"/>
      <c r="GAE186" s="2049"/>
      <c r="GAF186" s="2049"/>
      <c r="GAG186" s="2049"/>
      <c r="GAH186" s="2049"/>
      <c r="GAI186" s="2049"/>
      <c r="GAJ186" s="2049"/>
      <c r="GAK186" s="2049"/>
      <c r="GAL186" s="2049"/>
      <c r="GAM186" s="2049"/>
      <c r="GAN186" s="2049"/>
      <c r="GAO186" s="2049"/>
      <c r="GAP186" s="2049"/>
      <c r="GAQ186" s="2049"/>
      <c r="GAR186" s="2049"/>
      <c r="GAS186" s="2049"/>
      <c r="GAT186" s="2049"/>
      <c r="GAU186" s="2049"/>
      <c r="GAV186" s="2049"/>
      <c r="GAW186" s="2049"/>
      <c r="GAX186" s="2049"/>
      <c r="GAY186" s="2049"/>
      <c r="GAZ186" s="2049"/>
      <c r="GBA186" s="2049"/>
      <c r="GBB186" s="2049"/>
      <c r="GBC186" s="2049"/>
      <c r="GBD186" s="2049"/>
      <c r="GBE186" s="2049"/>
      <c r="GBF186" s="2049"/>
      <c r="GBG186" s="2049"/>
      <c r="GBH186" s="2049"/>
      <c r="GBI186" s="2049"/>
      <c r="GBJ186" s="2049"/>
      <c r="GBK186" s="2049"/>
      <c r="GBL186" s="2049"/>
      <c r="GBM186" s="2049"/>
      <c r="GBN186" s="2049"/>
      <c r="GBO186" s="2049"/>
      <c r="GBP186" s="2049"/>
      <c r="GBQ186" s="2049"/>
      <c r="GBR186" s="2049"/>
      <c r="GBS186" s="2049"/>
      <c r="GBT186" s="2049"/>
      <c r="GBU186" s="2049"/>
      <c r="GBV186" s="2049"/>
      <c r="GBW186" s="2049"/>
      <c r="GBX186" s="2049"/>
      <c r="GBY186" s="2049"/>
      <c r="GBZ186" s="2049"/>
      <c r="GCA186" s="2049"/>
      <c r="GCB186" s="2049"/>
      <c r="GCC186" s="2049"/>
      <c r="GCD186" s="2049"/>
      <c r="GCE186" s="2049"/>
      <c r="GCF186" s="2049"/>
      <c r="GCG186" s="2049"/>
      <c r="GCH186" s="2049"/>
      <c r="GCI186" s="2049"/>
      <c r="GCJ186" s="2049"/>
      <c r="GCK186" s="2049"/>
      <c r="GCL186" s="2049"/>
      <c r="GCM186" s="2049"/>
      <c r="GCN186" s="2049"/>
      <c r="GCO186" s="2049"/>
      <c r="GCP186" s="2049"/>
      <c r="GCQ186" s="2049"/>
      <c r="GCR186" s="2049"/>
      <c r="GCS186" s="2049"/>
      <c r="GCT186" s="2049"/>
      <c r="GCU186" s="2049"/>
      <c r="GCV186" s="2049"/>
      <c r="GCW186" s="2049"/>
      <c r="GCX186" s="2049"/>
      <c r="GCY186" s="2049"/>
      <c r="GCZ186" s="2049"/>
      <c r="GDA186" s="2049"/>
      <c r="GDB186" s="2049"/>
      <c r="GDC186" s="2049"/>
      <c r="GDD186" s="2049"/>
      <c r="GDE186" s="2049"/>
      <c r="GDF186" s="2049"/>
      <c r="GDG186" s="2049"/>
      <c r="GDH186" s="2049"/>
      <c r="GDI186" s="2049"/>
      <c r="GDJ186" s="2049"/>
      <c r="GDK186" s="2049"/>
      <c r="GDL186" s="2049"/>
      <c r="GDM186" s="2049"/>
      <c r="GDN186" s="2049"/>
      <c r="GDO186" s="2049"/>
      <c r="GDP186" s="2049"/>
      <c r="GDQ186" s="2049"/>
      <c r="GDR186" s="2049"/>
      <c r="GDS186" s="2049"/>
      <c r="GDT186" s="2049"/>
      <c r="GDU186" s="2049"/>
      <c r="GDV186" s="2049"/>
      <c r="GDW186" s="2049"/>
      <c r="GDX186" s="2049"/>
      <c r="GDY186" s="2049"/>
      <c r="GDZ186" s="2049"/>
      <c r="GEA186" s="2049"/>
      <c r="GEB186" s="2049"/>
      <c r="GEC186" s="2049"/>
      <c r="GED186" s="2049"/>
      <c r="GEE186" s="2049"/>
      <c r="GEF186" s="2049"/>
      <c r="GEG186" s="2049"/>
      <c r="GEH186" s="2049"/>
      <c r="GEI186" s="2049"/>
      <c r="GEJ186" s="2049"/>
      <c r="GEK186" s="2049"/>
      <c r="GEL186" s="2049"/>
      <c r="GEM186" s="2049"/>
      <c r="GEN186" s="2049"/>
      <c r="GEO186" s="2049"/>
      <c r="GEP186" s="2049"/>
      <c r="GEQ186" s="2049"/>
      <c r="GER186" s="2049"/>
      <c r="GES186" s="2049"/>
      <c r="GET186" s="2049"/>
      <c r="GEU186" s="2049"/>
      <c r="GEV186" s="2049"/>
      <c r="GEW186" s="2049"/>
      <c r="GEX186" s="2049"/>
      <c r="GEY186" s="2049"/>
      <c r="GEZ186" s="2049"/>
      <c r="GFA186" s="2049"/>
      <c r="GFB186" s="2049"/>
      <c r="GFC186" s="2049"/>
      <c r="GFD186" s="2049"/>
      <c r="GFE186" s="2049"/>
      <c r="GFF186" s="2049"/>
      <c r="GFG186" s="2049"/>
      <c r="GFH186" s="2049"/>
      <c r="GFI186" s="2049"/>
      <c r="GFJ186" s="2049"/>
      <c r="GFK186" s="2049"/>
      <c r="GFL186" s="2049"/>
      <c r="GFM186" s="2049"/>
      <c r="GFN186" s="2049"/>
      <c r="GFO186" s="2049"/>
      <c r="GFP186" s="2049"/>
      <c r="GFQ186" s="2049"/>
      <c r="GFR186" s="2049"/>
      <c r="GFS186" s="2049"/>
      <c r="GFT186" s="2049"/>
      <c r="GFU186" s="2049"/>
      <c r="GFV186" s="2049"/>
      <c r="GFW186" s="2049"/>
      <c r="GFX186" s="2049"/>
      <c r="GFY186" s="2049"/>
      <c r="GFZ186" s="2049"/>
      <c r="GGA186" s="2049"/>
      <c r="GGB186" s="2049"/>
      <c r="GGC186" s="2049"/>
      <c r="GGD186" s="2049"/>
      <c r="GGE186" s="2049"/>
      <c r="GGF186" s="2049"/>
      <c r="GGG186" s="2049"/>
      <c r="GGH186" s="2049"/>
      <c r="GGI186" s="2049"/>
      <c r="GGJ186" s="2049"/>
      <c r="GGK186" s="2049"/>
      <c r="GGL186" s="2049"/>
      <c r="GGM186" s="2049"/>
      <c r="GGN186" s="2049"/>
      <c r="GGO186" s="2049"/>
      <c r="GGP186" s="2049"/>
      <c r="GGQ186" s="2049"/>
      <c r="GGR186" s="2049"/>
      <c r="GGS186" s="2049"/>
      <c r="GGT186" s="2049"/>
      <c r="GGU186" s="2049"/>
      <c r="GGV186" s="2049"/>
      <c r="GGW186" s="2049"/>
      <c r="GGX186" s="2049"/>
      <c r="GGY186" s="2049"/>
      <c r="GGZ186" s="2049"/>
      <c r="GHA186" s="2049"/>
      <c r="GHB186" s="2049"/>
      <c r="GHC186" s="2049"/>
      <c r="GHD186" s="2049"/>
      <c r="GHE186" s="2049"/>
      <c r="GHF186" s="2049"/>
      <c r="GHG186" s="2049"/>
      <c r="GHH186" s="2049"/>
      <c r="GHI186" s="2049"/>
      <c r="GHJ186" s="2049"/>
      <c r="GHK186" s="2049"/>
      <c r="GHL186" s="2049"/>
      <c r="GHM186" s="2049"/>
      <c r="GHN186" s="2049"/>
      <c r="GHO186" s="2049"/>
      <c r="GHP186" s="2049"/>
      <c r="GHQ186" s="2049"/>
      <c r="GHR186" s="2049"/>
      <c r="GHS186" s="2049"/>
      <c r="GHT186" s="2049"/>
      <c r="GHU186" s="2049"/>
      <c r="GHV186" s="2049"/>
      <c r="GHW186" s="2049"/>
      <c r="GHX186" s="2049"/>
      <c r="GHY186" s="2049"/>
      <c r="GHZ186" s="2049"/>
      <c r="GIA186" s="2049"/>
      <c r="GIB186" s="2049"/>
      <c r="GIC186" s="2049"/>
      <c r="GID186" s="2049"/>
      <c r="GIE186" s="2049"/>
      <c r="GIF186" s="2049"/>
      <c r="GIG186" s="2049"/>
      <c r="GIH186" s="2049"/>
      <c r="GII186" s="2049"/>
      <c r="GIJ186" s="2049"/>
      <c r="GIK186" s="2049"/>
      <c r="GIL186" s="2049"/>
      <c r="GIM186" s="2049"/>
      <c r="GIN186" s="2049"/>
      <c r="GIO186" s="2049"/>
      <c r="GIP186" s="2049"/>
      <c r="GIQ186" s="2049"/>
      <c r="GIR186" s="2049"/>
      <c r="GIS186" s="2049"/>
      <c r="GIT186" s="2049"/>
      <c r="GIU186" s="2049"/>
      <c r="GIV186" s="2049"/>
      <c r="GIW186" s="2049"/>
      <c r="GIX186" s="2049"/>
      <c r="GIY186" s="2049"/>
      <c r="GIZ186" s="2049"/>
      <c r="GJA186" s="2049"/>
      <c r="GJB186" s="2049"/>
      <c r="GJC186" s="2049"/>
      <c r="GJD186" s="2049"/>
      <c r="GJE186" s="2049"/>
      <c r="GJF186" s="2049"/>
      <c r="GJG186" s="2049"/>
      <c r="GJH186" s="2049"/>
      <c r="GJI186" s="2049"/>
      <c r="GJJ186" s="2049"/>
      <c r="GJK186" s="2049"/>
      <c r="GJL186" s="2049"/>
      <c r="GJM186" s="2049"/>
      <c r="GJN186" s="2049"/>
      <c r="GJO186" s="2049"/>
      <c r="GJP186" s="2049"/>
      <c r="GJQ186" s="2049"/>
      <c r="GJR186" s="2049"/>
      <c r="GJS186" s="2049"/>
      <c r="GJT186" s="2049"/>
      <c r="GJU186" s="2049"/>
      <c r="GJV186" s="2049"/>
      <c r="GJW186" s="2049"/>
      <c r="GJX186" s="2049"/>
      <c r="GJY186" s="2049"/>
      <c r="GJZ186" s="2049"/>
      <c r="GKA186" s="2049"/>
      <c r="GKB186" s="2049"/>
      <c r="GKC186" s="2049"/>
      <c r="GKD186" s="2049"/>
      <c r="GKE186" s="2049"/>
      <c r="GKF186" s="2049"/>
      <c r="GKG186" s="2049"/>
      <c r="GKH186" s="2049"/>
      <c r="GKI186" s="2049"/>
      <c r="GKJ186" s="2049"/>
      <c r="GKK186" s="2049"/>
      <c r="GKL186" s="2049"/>
      <c r="GKM186" s="2049"/>
      <c r="GKN186" s="2049"/>
      <c r="GKO186" s="2049"/>
      <c r="GKP186" s="2049"/>
      <c r="GKQ186" s="2049"/>
      <c r="GKR186" s="2049"/>
      <c r="GKS186" s="2049"/>
      <c r="GKT186" s="2049"/>
      <c r="GKU186" s="2049"/>
      <c r="GKV186" s="2049"/>
      <c r="GKW186" s="2049"/>
      <c r="GKX186" s="2049"/>
      <c r="GKY186" s="2049"/>
      <c r="GKZ186" s="2049"/>
      <c r="GLA186" s="2049"/>
      <c r="GLB186" s="2049"/>
      <c r="GLC186" s="2049"/>
      <c r="GLD186" s="2049"/>
      <c r="GLE186" s="2049"/>
      <c r="GLF186" s="2049"/>
      <c r="GLG186" s="2049"/>
      <c r="GLH186" s="2049"/>
      <c r="GLI186" s="2049"/>
      <c r="GLJ186" s="2049"/>
      <c r="GLK186" s="2049"/>
      <c r="GLL186" s="2049"/>
      <c r="GLM186" s="2049"/>
      <c r="GLN186" s="2049"/>
      <c r="GLO186" s="2049"/>
      <c r="GLP186" s="2049"/>
      <c r="GLQ186" s="2049"/>
      <c r="GLR186" s="2049"/>
      <c r="GLS186" s="2049"/>
      <c r="GLT186" s="2049"/>
      <c r="GLU186" s="2049"/>
      <c r="GLV186" s="2049"/>
      <c r="GLW186" s="2049"/>
      <c r="GLX186" s="2049"/>
      <c r="GLY186" s="2049"/>
      <c r="GLZ186" s="2049"/>
      <c r="GMA186" s="2049"/>
      <c r="GMB186" s="2049"/>
      <c r="GMC186" s="2049"/>
      <c r="GMD186" s="2049"/>
      <c r="GME186" s="2049"/>
      <c r="GMF186" s="2049"/>
      <c r="GMG186" s="2049"/>
      <c r="GMH186" s="2049"/>
      <c r="GMI186" s="2049"/>
      <c r="GMJ186" s="2049"/>
      <c r="GMK186" s="2049"/>
      <c r="GML186" s="2049"/>
      <c r="GMM186" s="2049"/>
      <c r="GMN186" s="2049"/>
      <c r="GMO186" s="2049"/>
      <c r="GMP186" s="2049"/>
      <c r="GMQ186" s="2049"/>
      <c r="GMR186" s="2049"/>
      <c r="GMS186" s="2049"/>
      <c r="GMT186" s="2049"/>
      <c r="GMU186" s="2049"/>
      <c r="GMV186" s="2049"/>
      <c r="GMW186" s="2049"/>
      <c r="GMX186" s="2049"/>
      <c r="GMY186" s="2049"/>
      <c r="GMZ186" s="2049"/>
      <c r="GNA186" s="2049"/>
      <c r="GNB186" s="2049"/>
      <c r="GNC186" s="2049"/>
      <c r="GND186" s="2049"/>
      <c r="GNE186" s="2049"/>
      <c r="GNF186" s="2049"/>
      <c r="GNG186" s="2049"/>
      <c r="GNH186" s="2049"/>
      <c r="GNI186" s="2049"/>
      <c r="GNJ186" s="2049"/>
      <c r="GNK186" s="2049"/>
      <c r="GNL186" s="2049"/>
      <c r="GNM186" s="2049"/>
      <c r="GNN186" s="2049"/>
      <c r="GNO186" s="2049"/>
      <c r="GNP186" s="2049"/>
      <c r="GNQ186" s="2049"/>
      <c r="GNR186" s="2049"/>
      <c r="GNS186" s="2049"/>
      <c r="GNT186" s="2049"/>
      <c r="GNU186" s="2049"/>
      <c r="GNV186" s="2049"/>
      <c r="GNW186" s="2049"/>
      <c r="GNX186" s="2049"/>
      <c r="GNY186" s="2049"/>
      <c r="GNZ186" s="2049"/>
      <c r="GOA186" s="2049"/>
      <c r="GOB186" s="2049"/>
      <c r="GOC186" s="2049"/>
      <c r="GOD186" s="2049"/>
      <c r="GOE186" s="2049"/>
      <c r="GOF186" s="2049"/>
      <c r="GOG186" s="2049"/>
      <c r="GOH186" s="2049"/>
      <c r="GOI186" s="2049"/>
      <c r="GOJ186" s="2049"/>
      <c r="GOK186" s="2049"/>
      <c r="GOL186" s="2049"/>
      <c r="GOM186" s="2049"/>
      <c r="GON186" s="2049"/>
      <c r="GOO186" s="2049"/>
      <c r="GOP186" s="2049"/>
      <c r="GOQ186" s="2049"/>
      <c r="GOR186" s="2049"/>
      <c r="GOS186" s="2049"/>
      <c r="GOT186" s="2049"/>
      <c r="GOU186" s="2049"/>
      <c r="GOV186" s="2049"/>
      <c r="GOW186" s="2049"/>
      <c r="GOX186" s="2049"/>
      <c r="GOY186" s="2049"/>
      <c r="GOZ186" s="2049"/>
      <c r="GPA186" s="2049"/>
      <c r="GPB186" s="2049"/>
      <c r="GPC186" s="2049"/>
      <c r="GPD186" s="2049"/>
      <c r="GPE186" s="2049"/>
      <c r="GPF186" s="2049"/>
      <c r="GPG186" s="2049"/>
      <c r="GPH186" s="2049"/>
      <c r="GPI186" s="2049"/>
      <c r="GPJ186" s="2049"/>
      <c r="GPK186" s="2049"/>
      <c r="GPL186" s="2049"/>
      <c r="GPM186" s="2049"/>
      <c r="GPN186" s="2049"/>
      <c r="GPO186" s="2049"/>
      <c r="GPP186" s="2049"/>
      <c r="GPQ186" s="2049"/>
      <c r="GPR186" s="2049"/>
      <c r="GPS186" s="2049"/>
      <c r="GPT186" s="2049"/>
      <c r="GPU186" s="2049"/>
      <c r="GPV186" s="2049"/>
      <c r="GPW186" s="2049"/>
      <c r="GPX186" s="2049"/>
      <c r="GPY186" s="2049"/>
      <c r="GPZ186" s="2049"/>
      <c r="GQA186" s="2049"/>
      <c r="GQB186" s="2049"/>
      <c r="GQC186" s="2049"/>
      <c r="GQD186" s="2049"/>
      <c r="GQE186" s="2049"/>
      <c r="GQF186" s="2049"/>
      <c r="GQG186" s="2049"/>
      <c r="GQH186" s="2049"/>
      <c r="GQI186" s="2049"/>
      <c r="GQJ186" s="2049"/>
      <c r="GQK186" s="2049"/>
      <c r="GQL186" s="2049"/>
      <c r="GQM186" s="2049"/>
      <c r="GQN186" s="2049"/>
      <c r="GQO186" s="2049"/>
      <c r="GQP186" s="2049"/>
      <c r="GQQ186" s="2049"/>
      <c r="GQR186" s="2049"/>
      <c r="GQS186" s="2049"/>
      <c r="GQT186" s="2049"/>
      <c r="GQU186" s="2049"/>
      <c r="GQV186" s="2049"/>
      <c r="GQW186" s="2049"/>
      <c r="GQX186" s="2049"/>
      <c r="GQY186" s="2049"/>
      <c r="GQZ186" s="2049"/>
      <c r="GRA186" s="2049"/>
      <c r="GRB186" s="2049"/>
      <c r="GRC186" s="2049"/>
      <c r="GRD186" s="2049"/>
      <c r="GRE186" s="2049"/>
      <c r="GRF186" s="2049"/>
      <c r="GRG186" s="2049"/>
      <c r="GRH186" s="2049"/>
      <c r="GRI186" s="2049"/>
      <c r="GRJ186" s="2049"/>
      <c r="GRK186" s="2049"/>
      <c r="GRL186" s="2049"/>
      <c r="GRM186" s="2049"/>
      <c r="GRN186" s="2049"/>
      <c r="GRO186" s="2049"/>
      <c r="GRP186" s="2049"/>
      <c r="GRQ186" s="2049"/>
      <c r="GRR186" s="2049"/>
      <c r="GRS186" s="2049"/>
      <c r="GRT186" s="2049"/>
      <c r="GRU186" s="2049"/>
      <c r="GRV186" s="2049"/>
      <c r="GRW186" s="2049"/>
      <c r="GRX186" s="2049"/>
      <c r="GRY186" s="2049"/>
      <c r="GRZ186" s="2049"/>
      <c r="GSA186" s="2049"/>
      <c r="GSB186" s="2049"/>
      <c r="GSC186" s="2049"/>
      <c r="GSD186" s="2049"/>
      <c r="GSE186" s="2049"/>
      <c r="GSF186" s="2049"/>
      <c r="GSG186" s="2049"/>
      <c r="GSH186" s="2049"/>
      <c r="GSI186" s="2049"/>
      <c r="GSJ186" s="2049"/>
      <c r="GSK186" s="2049"/>
      <c r="GSL186" s="2049"/>
      <c r="GSM186" s="2049"/>
      <c r="GSN186" s="2049"/>
      <c r="GSO186" s="2049"/>
      <c r="GSP186" s="2049"/>
      <c r="GSQ186" s="2049"/>
      <c r="GSR186" s="2049"/>
      <c r="GSS186" s="2049"/>
      <c r="GST186" s="2049"/>
      <c r="GSU186" s="2049"/>
      <c r="GSV186" s="2049"/>
      <c r="GSW186" s="2049"/>
      <c r="GSX186" s="2049"/>
      <c r="GSY186" s="2049"/>
      <c r="GSZ186" s="2049"/>
      <c r="GTA186" s="2049"/>
      <c r="GTB186" s="2049"/>
      <c r="GTC186" s="2049"/>
      <c r="GTD186" s="2049"/>
      <c r="GTE186" s="2049"/>
      <c r="GTF186" s="2049"/>
      <c r="GTG186" s="2049"/>
      <c r="GTH186" s="2049"/>
      <c r="GTI186" s="2049"/>
      <c r="GTJ186" s="2049"/>
      <c r="GTK186" s="2049"/>
      <c r="GTL186" s="2049"/>
      <c r="GTM186" s="2049"/>
      <c r="GTN186" s="2049"/>
      <c r="GTO186" s="2049"/>
      <c r="GTP186" s="2049"/>
      <c r="GTQ186" s="2049"/>
      <c r="GTR186" s="2049"/>
      <c r="GTS186" s="2049"/>
      <c r="GTT186" s="2049"/>
      <c r="GTU186" s="2049"/>
      <c r="GTV186" s="2049"/>
      <c r="GTW186" s="2049"/>
      <c r="GTX186" s="2049"/>
      <c r="GTY186" s="2049"/>
      <c r="GTZ186" s="2049"/>
      <c r="GUA186" s="2049"/>
      <c r="GUB186" s="2049"/>
      <c r="GUC186" s="2049"/>
      <c r="GUD186" s="2049"/>
      <c r="GUE186" s="2049"/>
      <c r="GUF186" s="2049"/>
      <c r="GUG186" s="2049"/>
      <c r="GUH186" s="2049"/>
      <c r="GUI186" s="2049"/>
      <c r="GUJ186" s="2049"/>
      <c r="GUK186" s="2049"/>
      <c r="GUL186" s="2049"/>
      <c r="GUM186" s="2049"/>
      <c r="GUN186" s="2049"/>
      <c r="GUO186" s="2049"/>
      <c r="GUP186" s="2049"/>
      <c r="GUQ186" s="2049"/>
      <c r="GUR186" s="2049"/>
      <c r="GUS186" s="2049"/>
      <c r="GUT186" s="2049"/>
      <c r="GUU186" s="2049"/>
      <c r="GUV186" s="2049"/>
      <c r="GUW186" s="2049"/>
      <c r="GUX186" s="2049"/>
      <c r="GUY186" s="2049"/>
      <c r="GUZ186" s="2049"/>
      <c r="GVA186" s="2049"/>
      <c r="GVB186" s="2049"/>
      <c r="GVC186" s="2049"/>
      <c r="GVD186" s="2049"/>
      <c r="GVE186" s="2049"/>
      <c r="GVF186" s="2049"/>
      <c r="GVG186" s="2049"/>
      <c r="GVH186" s="2049"/>
      <c r="GVI186" s="2049"/>
      <c r="GVJ186" s="2049"/>
      <c r="GVK186" s="2049"/>
      <c r="GVL186" s="2049"/>
      <c r="GVM186" s="2049"/>
      <c r="GVN186" s="2049"/>
      <c r="GVO186" s="2049"/>
      <c r="GVP186" s="2049"/>
      <c r="GVQ186" s="2049"/>
      <c r="GVR186" s="2049"/>
      <c r="GVS186" s="2049"/>
      <c r="GVT186" s="2049"/>
      <c r="GVU186" s="2049"/>
      <c r="GVV186" s="2049"/>
      <c r="GVW186" s="2049"/>
      <c r="GVX186" s="2049"/>
      <c r="GVY186" s="2049"/>
      <c r="GVZ186" s="2049"/>
      <c r="GWA186" s="2049"/>
      <c r="GWB186" s="2049"/>
      <c r="GWC186" s="2049"/>
      <c r="GWD186" s="2049"/>
      <c r="GWE186" s="2049"/>
      <c r="GWF186" s="2049"/>
      <c r="GWG186" s="2049"/>
      <c r="GWH186" s="2049"/>
      <c r="GWI186" s="2049"/>
      <c r="GWJ186" s="2049"/>
      <c r="GWK186" s="2049"/>
      <c r="GWL186" s="2049"/>
      <c r="GWM186" s="2049"/>
      <c r="GWN186" s="2049"/>
      <c r="GWO186" s="2049"/>
      <c r="GWP186" s="2049"/>
      <c r="GWQ186" s="2049"/>
      <c r="GWR186" s="2049"/>
      <c r="GWS186" s="2049"/>
      <c r="GWT186" s="2049"/>
      <c r="GWU186" s="2049"/>
      <c r="GWV186" s="2049"/>
      <c r="GWW186" s="2049"/>
      <c r="GWX186" s="2049"/>
      <c r="GWY186" s="2049"/>
      <c r="GWZ186" s="2049"/>
      <c r="GXA186" s="2049"/>
      <c r="GXB186" s="2049"/>
      <c r="GXC186" s="2049"/>
      <c r="GXD186" s="2049"/>
      <c r="GXE186" s="2049"/>
      <c r="GXF186" s="2049"/>
      <c r="GXG186" s="2049"/>
      <c r="GXH186" s="2049"/>
      <c r="GXI186" s="2049"/>
      <c r="GXJ186" s="2049"/>
      <c r="GXK186" s="2049"/>
      <c r="GXL186" s="2049"/>
      <c r="GXM186" s="2049"/>
      <c r="GXN186" s="2049"/>
      <c r="GXO186" s="2049"/>
      <c r="GXP186" s="2049"/>
      <c r="GXQ186" s="2049"/>
      <c r="GXR186" s="2049"/>
      <c r="GXS186" s="2049"/>
      <c r="GXT186" s="2049"/>
      <c r="GXU186" s="2049"/>
      <c r="GXV186" s="2049"/>
      <c r="GXW186" s="2049"/>
      <c r="GXX186" s="2049"/>
      <c r="GXY186" s="2049"/>
      <c r="GXZ186" s="2049"/>
      <c r="GYA186" s="2049"/>
      <c r="GYB186" s="2049"/>
      <c r="GYC186" s="2049"/>
      <c r="GYD186" s="2049"/>
      <c r="GYE186" s="2049"/>
      <c r="GYF186" s="2049"/>
      <c r="GYG186" s="2049"/>
      <c r="GYH186" s="2049"/>
      <c r="GYI186" s="2049"/>
      <c r="GYJ186" s="2049"/>
      <c r="GYK186" s="2049"/>
      <c r="GYL186" s="2049"/>
      <c r="GYM186" s="2049"/>
      <c r="GYN186" s="2049"/>
      <c r="GYO186" s="2049"/>
      <c r="GYP186" s="2049"/>
      <c r="GYQ186" s="2049"/>
      <c r="GYR186" s="2049"/>
      <c r="GYS186" s="2049"/>
      <c r="GYT186" s="2049"/>
      <c r="GYU186" s="2049"/>
      <c r="GYV186" s="2049"/>
      <c r="GYW186" s="2049"/>
      <c r="GYX186" s="2049"/>
      <c r="GYY186" s="2049"/>
      <c r="GYZ186" s="2049"/>
      <c r="GZA186" s="2049"/>
      <c r="GZB186" s="2049"/>
      <c r="GZC186" s="2049"/>
      <c r="GZD186" s="2049"/>
      <c r="GZE186" s="2049"/>
      <c r="GZF186" s="2049"/>
      <c r="GZG186" s="2049"/>
      <c r="GZH186" s="2049"/>
      <c r="GZI186" s="2049"/>
      <c r="GZJ186" s="2049"/>
      <c r="GZK186" s="2049"/>
      <c r="GZL186" s="2049"/>
      <c r="GZM186" s="2049"/>
      <c r="GZN186" s="2049"/>
      <c r="GZO186" s="2049"/>
      <c r="GZP186" s="2049"/>
      <c r="GZQ186" s="2049"/>
      <c r="GZR186" s="2049"/>
      <c r="GZS186" s="2049"/>
      <c r="GZT186" s="2049"/>
      <c r="GZU186" s="2049"/>
      <c r="GZV186" s="2049"/>
      <c r="GZW186" s="2049"/>
      <c r="GZX186" s="2049"/>
      <c r="GZY186" s="2049"/>
      <c r="GZZ186" s="2049"/>
      <c r="HAA186" s="2049"/>
      <c r="HAB186" s="2049"/>
      <c r="HAC186" s="2049"/>
      <c r="HAD186" s="2049"/>
      <c r="HAE186" s="2049"/>
      <c r="HAF186" s="2049"/>
      <c r="HAG186" s="2049"/>
      <c r="HAH186" s="2049"/>
      <c r="HAI186" s="2049"/>
      <c r="HAJ186" s="2049"/>
      <c r="HAK186" s="2049"/>
      <c r="HAL186" s="2049"/>
      <c r="HAM186" s="2049"/>
      <c r="HAN186" s="2049"/>
      <c r="HAO186" s="2049"/>
      <c r="HAP186" s="2049"/>
      <c r="HAQ186" s="2049"/>
      <c r="HAR186" s="2049"/>
      <c r="HAS186" s="2049"/>
      <c r="HAT186" s="2049"/>
      <c r="HAU186" s="2049"/>
      <c r="HAV186" s="2049"/>
      <c r="HAW186" s="2049"/>
      <c r="HAX186" s="2049"/>
      <c r="HAY186" s="2049"/>
      <c r="HAZ186" s="2049"/>
      <c r="HBA186" s="2049"/>
      <c r="HBB186" s="2049"/>
      <c r="HBC186" s="2049"/>
      <c r="HBD186" s="2049"/>
      <c r="HBE186" s="2049"/>
      <c r="HBF186" s="2049"/>
      <c r="HBG186" s="2049"/>
      <c r="HBH186" s="2049"/>
      <c r="HBI186" s="2049"/>
      <c r="HBJ186" s="2049"/>
      <c r="HBK186" s="2049"/>
      <c r="HBL186" s="2049"/>
      <c r="HBM186" s="2049"/>
      <c r="HBN186" s="2049"/>
      <c r="HBO186" s="2049"/>
      <c r="HBP186" s="2049"/>
      <c r="HBQ186" s="2049"/>
      <c r="HBR186" s="2049"/>
      <c r="HBS186" s="2049"/>
      <c r="HBT186" s="2049"/>
      <c r="HBU186" s="2049"/>
      <c r="HBV186" s="2049"/>
      <c r="HBW186" s="2049"/>
      <c r="HBX186" s="2049"/>
      <c r="HBY186" s="2049"/>
      <c r="HBZ186" s="2049"/>
      <c r="HCA186" s="2049"/>
      <c r="HCB186" s="2049"/>
      <c r="HCC186" s="2049"/>
      <c r="HCD186" s="2049"/>
      <c r="HCE186" s="2049"/>
      <c r="HCF186" s="2049"/>
      <c r="HCG186" s="2049"/>
      <c r="HCH186" s="2049"/>
      <c r="HCI186" s="2049"/>
      <c r="HCJ186" s="2049"/>
      <c r="HCK186" s="2049"/>
      <c r="HCL186" s="2049"/>
      <c r="HCM186" s="2049"/>
      <c r="HCN186" s="2049"/>
      <c r="HCO186" s="2049"/>
      <c r="HCP186" s="2049"/>
      <c r="HCQ186" s="2049"/>
      <c r="HCR186" s="2049"/>
      <c r="HCS186" s="2049"/>
      <c r="HCT186" s="2049"/>
      <c r="HCU186" s="2049"/>
      <c r="HCV186" s="2049"/>
      <c r="HCW186" s="2049"/>
      <c r="HCX186" s="2049"/>
      <c r="HCY186" s="2049"/>
      <c r="HCZ186" s="2049"/>
      <c r="HDA186" s="2049"/>
      <c r="HDB186" s="2049"/>
      <c r="HDC186" s="2049"/>
      <c r="HDD186" s="2049"/>
      <c r="HDE186" s="2049"/>
      <c r="HDF186" s="2049"/>
      <c r="HDG186" s="2049"/>
      <c r="HDH186" s="2049"/>
      <c r="HDI186" s="2049"/>
      <c r="HDJ186" s="2049"/>
      <c r="HDK186" s="2049"/>
      <c r="HDL186" s="2049"/>
      <c r="HDM186" s="2049"/>
      <c r="HDN186" s="2049"/>
      <c r="HDO186" s="2049"/>
      <c r="HDP186" s="2049"/>
      <c r="HDQ186" s="2049"/>
      <c r="HDR186" s="2049"/>
      <c r="HDS186" s="2049"/>
      <c r="HDT186" s="2049"/>
      <c r="HDU186" s="2049"/>
      <c r="HDV186" s="2049"/>
      <c r="HDW186" s="2049"/>
      <c r="HDX186" s="2049"/>
      <c r="HDY186" s="2049"/>
      <c r="HDZ186" s="2049"/>
      <c r="HEA186" s="2049"/>
      <c r="HEB186" s="2049"/>
      <c r="HEC186" s="2049"/>
      <c r="HED186" s="2049"/>
      <c r="HEE186" s="2049"/>
      <c r="HEF186" s="2049"/>
      <c r="HEG186" s="2049"/>
      <c r="HEH186" s="2049"/>
      <c r="HEI186" s="2049"/>
      <c r="HEJ186" s="2049"/>
      <c r="HEK186" s="2049"/>
      <c r="HEL186" s="2049"/>
      <c r="HEM186" s="2049"/>
      <c r="HEN186" s="2049"/>
      <c r="HEO186" s="2049"/>
      <c r="HEP186" s="2049"/>
      <c r="HEQ186" s="2049"/>
      <c r="HER186" s="2049"/>
      <c r="HES186" s="2049"/>
      <c r="HET186" s="2049"/>
      <c r="HEU186" s="2049"/>
      <c r="HEV186" s="2049"/>
      <c r="HEW186" s="2049"/>
      <c r="HEX186" s="2049"/>
      <c r="HEY186" s="2049"/>
      <c r="HEZ186" s="2049"/>
      <c r="HFA186" s="2049"/>
      <c r="HFB186" s="2049"/>
      <c r="HFC186" s="2049"/>
      <c r="HFD186" s="2049"/>
      <c r="HFE186" s="2049"/>
      <c r="HFF186" s="2049"/>
      <c r="HFG186" s="2049"/>
      <c r="HFH186" s="2049"/>
      <c r="HFI186" s="2049"/>
      <c r="HFJ186" s="2049"/>
      <c r="HFK186" s="2049"/>
      <c r="HFL186" s="2049"/>
      <c r="HFM186" s="2049"/>
      <c r="HFN186" s="2049"/>
      <c r="HFO186" s="2049"/>
      <c r="HFP186" s="2049"/>
      <c r="HFQ186" s="2049"/>
      <c r="HFR186" s="2049"/>
      <c r="HFS186" s="2049"/>
      <c r="HFT186" s="2049"/>
      <c r="HFU186" s="2049"/>
      <c r="HFV186" s="2049"/>
      <c r="HFW186" s="2049"/>
      <c r="HFX186" s="2049"/>
      <c r="HFY186" s="2049"/>
      <c r="HFZ186" s="2049"/>
      <c r="HGA186" s="2049"/>
      <c r="HGB186" s="2049"/>
      <c r="HGC186" s="2049"/>
      <c r="HGD186" s="2049"/>
      <c r="HGE186" s="2049"/>
      <c r="HGF186" s="2049"/>
      <c r="HGG186" s="2049"/>
      <c r="HGH186" s="2049"/>
      <c r="HGI186" s="2049"/>
      <c r="HGJ186" s="2049"/>
      <c r="HGK186" s="2049"/>
      <c r="HGL186" s="2049"/>
      <c r="HGM186" s="2049"/>
      <c r="HGN186" s="2049"/>
      <c r="HGO186" s="2049"/>
      <c r="HGP186" s="2049"/>
      <c r="HGQ186" s="2049"/>
      <c r="HGR186" s="2049"/>
      <c r="HGS186" s="2049"/>
      <c r="HGT186" s="2049"/>
      <c r="HGU186" s="2049"/>
      <c r="HGV186" s="2049"/>
      <c r="HGW186" s="2049"/>
      <c r="HGX186" s="2049"/>
      <c r="HGY186" s="2049"/>
      <c r="HGZ186" s="2049"/>
      <c r="HHA186" s="2049"/>
      <c r="HHB186" s="2049"/>
      <c r="HHC186" s="2049"/>
      <c r="HHD186" s="2049"/>
      <c r="HHE186" s="2049"/>
      <c r="HHF186" s="2049"/>
      <c r="HHG186" s="2049"/>
      <c r="HHH186" s="2049"/>
      <c r="HHI186" s="2049"/>
      <c r="HHJ186" s="2049"/>
      <c r="HHK186" s="2049"/>
      <c r="HHL186" s="2049"/>
      <c r="HHM186" s="2049"/>
      <c r="HHN186" s="2049"/>
      <c r="HHO186" s="2049"/>
      <c r="HHP186" s="2049"/>
      <c r="HHQ186" s="2049"/>
      <c r="HHR186" s="2049"/>
      <c r="HHS186" s="2049"/>
      <c r="HHT186" s="2049"/>
      <c r="HHU186" s="2049"/>
      <c r="HHV186" s="2049"/>
      <c r="HHW186" s="2049"/>
      <c r="HHX186" s="2049"/>
      <c r="HHY186" s="2049"/>
      <c r="HHZ186" s="2049"/>
      <c r="HIA186" s="2049"/>
      <c r="HIB186" s="2049"/>
      <c r="HIC186" s="2049"/>
      <c r="HID186" s="2049"/>
      <c r="HIE186" s="2049"/>
      <c r="HIF186" s="2049"/>
      <c r="HIG186" s="2049"/>
      <c r="HIH186" s="2049"/>
      <c r="HII186" s="2049"/>
      <c r="HIJ186" s="2049"/>
      <c r="HIK186" s="2049"/>
      <c r="HIL186" s="2049"/>
      <c r="HIM186" s="2049"/>
      <c r="HIN186" s="2049"/>
      <c r="HIO186" s="2049"/>
      <c r="HIP186" s="2049"/>
      <c r="HIQ186" s="2049"/>
      <c r="HIR186" s="2049"/>
      <c r="HIS186" s="2049"/>
      <c r="HIT186" s="2049"/>
      <c r="HIU186" s="2049"/>
      <c r="HIV186" s="2049"/>
      <c r="HIW186" s="2049"/>
      <c r="HIX186" s="2049"/>
      <c r="HIY186" s="2049"/>
      <c r="HIZ186" s="2049"/>
      <c r="HJA186" s="2049"/>
      <c r="HJB186" s="2049"/>
      <c r="HJC186" s="2049"/>
      <c r="HJD186" s="2049"/>
      <c r="HJE186" s="2049"/>
      <c r="HJF186" s="2049"/>
      <c r="HJG186" s="2049"/>
      <c r="HJH186" s="2049"/>
      <c r="HJI186" s="2049"/>
      <c r="HJJ186" s="2049"/>
      <c r="HJK186" s="2049"/>
      <c r="HJL186" s="2049"/>
      <c r="HJM186" s="2049"/>
      <c r="HJN186" s="2049"/>
      <c r="HJO186" s="2049"/>
      <c r="HJP186" s="2049"/>
      <c r="HJQ186" s="2049"/>
      <c r="HJR186" s="2049"/>
      <c r="HJS186" s="2049"/>
      <c r="HJT186" s="2049"/>
      <c r="HJU186" s="2049"/>
      <c r="HJV186" s="2049"/>
      <c r="HJW186" s="2049"/>
      <c r="HJX186" s="2049"/>
      <c r="HJY186" s="2049"/>
      <c r="HJZ186" s="2049"/>
      <c r="HKA186" s="2049"/>
      <c r="HKB186" s="2049"/>
      <c r="HKC186" s="2049"/>
      <c r="HKD186" s="2049"/>
      <c r="HKE186" s="2049"/>
      <c r="HKF186" s="2049"/>
      <c r="HKG186" s="2049"/>
      <c r="HKH186" s="2049"/>
      <c r="HKI186" s="2049"/>
      <c r="HKJ186" s="2049"/>
      <c r="HKK186" s="2049"/>
      <c r="HKL186" s="2049"/>
      <c r="HKM186" s="2049"/>
      <c r="HKN186" s="2049"/>
      <c r="HKO186" s="2049"/>
      <c r="HKP186" s="2049"/>
      <c r="HKQ186" s="2049"/>
      <c r="HKR186" s="2049"/>
      <c r="HKS186" s="2049"/>
      <c r="HKT186" s="2049"/>
      <c r="HKU186" s="2049"/>
      <c r="HKV186" s="2049"/>
      <c r="HKW186" s="2049"/>
      <c r="HKX186" s="2049"/>
      <c r="HKY186" s="2049"/>
      <c r="HKZ186" s="2049"/>
      <c r="HLA186" s="2049"/>
      <c r="HLB186" s="2049"/>
      <c r="HLC186" s="2049"/>
      <c r="HLD186" s="2049"/>
      <c r="HLE186" s="2049"/>
      <c r="HLF186" s="2049"/>
      <c r="HLG186" s="2049"/>
      <c r="HLH186" s="2049"/>
      <c r="HLI186" s="2049"/>
      <c r="HLJ186" s="2049"/>
      <c r="HLK186" s="2049"/>
      <c r="HLL186" s="2049"/>
      <c r="HLM186" s="2049"/>
      <c r="HLN186" s="2049"/>
      <c r="HLO186" s="2049"/>
      <c r="HLP186" s="2049"/>
      <c r="HLQ186" s="2049"/>
      <c r="HLR186" s="2049"/>
      <c r="HLS186" s="2049"/>
      <c r="HLT186" s="2049"/>
      <c r="HLU186" s="2049"/>
      <c r="HLV186" s="2049"/>
      <c r="HLW186" s="2049"/>
      <c r="HLX186" s="2049"/>
      <c r="HLY186" s="2049"/>
      <c r="HLZ186" s="2049"/>
      <c r="HMA186" s="2049"/>
      <c r="HMB186" s="2049"/>
      <c r="HMC186" s="2049"/>
      <c r="HMD186" s="2049"/>
      <c r="HME186" s="2049"/>
      <c r="HMF186" s="2049"/>
      <c r="HMG186" s="2049"/>
      <c r="HMH186" s="2049"/>
      <c r="HMI186" s="2049"/>
      <c r="HMJ186" s="2049"/>
      <c r="HMK186" s="2049"/>
      <c r="HML186" s="2049"/>
      <c r="HMM186" s="2049"/>
      <c r="HMN186" s="2049"/>
      <c r="HMO186" s="2049"/>
      <c r="HMP186" s="2049"/>
      <c r="HMQ186" s="2049"/>
      <c r="HMR186" s="2049"/>
      <c r="HMS186" s="2049"/>
      <c r="HMT186" s="2049"/>
      <c r="HMU186" s="2049"/>
      <c r="HMV186" s="2049"/>
      <c r="HMW186" s="2049"/>
      <c r="HMX186" s="2049"/>
      <c r="HMY186" s="2049"/>
      <c r="HMZ186" s="2049"/>
      <c r="HNA186" s="2049"/>
      <c r="HNB186" s="2049"/>
      <c r="HNC186" s="2049"/>
      <c r="HND186" s="2049"/>
      <c r="HNE186" s="2049"/>
      <c r="HNF186" s="2049"/>
      <c r="HNG186" s="2049"/>
      <c r="HNH186" s="2049"/>
      <c r="HNI186" s="2049"/>
      <c r="HNJ186" s="2049"/>
      <c r="HNK186" s="2049"/>
      <c r="HNL186" s="2049"/>
      <c r="HNM186" s="2049"/>
      <c r="HNN186" s="2049"/>
      <c r="HNO186" s="2049"/>
      <c r="HNP186" s="2049"/>
      <c r="HNQ186" s="2049"/>
      <c r="HNR186" s="2049"/>
      <c r="HNS186" s="2049"/>
      <c r="HNT186" s="2049"/>
      <c r="HNU186" s="2049"/>
      <c r="HNV186" s="2049"/>
      <c r="HNW186" s="2049"/>
      <c r="HNX186" s="2049"/>
      <c r="HNY186" s="2049"/>
      <c r="HNZ186" s="2049"/>
      <c r="HOA186" s="2049"/>
      <c r="HOB186" s="2049"/>
      <c r="HOC186" s="2049"/>
      <c r="HOD186" s="2049"/>
      <c r="HOE186" s="2049"/>
      <c r="HOF186" s="2049"/>
      <c r="HOG186" s="2049"/>
      <c r="HOH186" s="2049"/>
      <c r="HOI186" s="2049"/>
      <c r="HOJ186" s="2049"/>
      <c r="HOK186" s="2049"/>
      <c r="HOL186" s="2049"/>
      <c r="HOM186" s="2049"/>
      <c r="HON186" s="2049"/>
      <c r="HOO186" s="2049"/>
      <c r="HOP186" s="2049"/>
      <c r="HOQ186" s="2049"/>
      <c r="HOR186" s="2049"/>
      <c r="HOS186" s="2049"/>
      <c r="HOT186" s="2049"/>
      <c r="HOU186" s="2049"/>
      <c r="HOV186" s="2049"/>
      <c r="HOW186" s="2049"/>
      <c r="HOX186" s="2049"/>
      <c r="HOY186" s="2049"/>
      <c r="HOZ186" s="2049"/>
      <c r="HPA186" s="2049"/>
      <c r="HPB186" s="2049"/>
      <c r="HPC186" s="2049"/>
      <c r="HPD186" s="2049"/>
      <c r="HPE186" s="2049"/>
      <c r="HPF186" s="2049"/>
      <c r="HPG186" s="2049"/>
      <c r="HPH186" s="2049"/>
      <c r="HPI186" s="2049"/>
      <c r="HPJ186" s="2049"/>
      <c r="HPK186" s="2049"/>
      <c r="HPL186" s="2049"/>
      <c r="HPM186" s="2049"/>
      <c r="HPN186" s="2049"/>
      <c r="HPO186" s="2049"/>
      <c r="HPP186" s="2049"/>
      <c r="HPQ186" s="2049"/>
      <c r="HPR186" s="2049"/>
      <c r="HPS186" s="2049"/>
      <c r="HPT186" s="2049"/>
      <c r="HPU186" s="2049"/>
      <c r="HPV186" s="2049"/>
      <c r="HPW186" s="2049"/>
      <c r="HPX186" s="2049"/>
      <c r="HPY186" s="2049"/>
      <c r="HPZ186" s="2049"/>
      <c r="HQA186" s="2049"/>
      <c r="HQB186" s="2049"/>
      <c r="HQC186" s="2049"/>
      <c r="HQD186" s="2049"/>
      <c r="HQE186" s="2049"/>
      <c r="HQF186" s="2049"/>
      <c r="HQG186" s="2049"/>
      <c r="HQH186" s="2049"/>
      <c r="HQI186" s="2049"/>
      <c r="HQJ186" s="2049"/>
      <c r="HQK186" s="2049"/>
      <c r="HQL186" s="2049"/>
      <c r="HQM186" s="2049"/>
      <c r="HQN186" s="2049"/>
      <c r="HQO186" s="2049"/>
      <c r="HQP186" s="2049"/>
      <c r="HQQ186" s="2049"/>
      <c r="HQR186" s="2049"/>
      <c r="HQS186" s="2049"/>
      <c r="HQT186" s="2049"/>
      <c r="HQU186" s="2049"/>
      <c r="HQV186" s="2049"/>
      <c r="HQW186" s="2049"/>
      <c r="HQX186" s="2049"/>
      <c r="HQY186" s="2049"/>
      <c r="HQZ186" s="2049"/>
      <c r="HRA186" s="2049"/>
      <c r="HRB186" s="2049"/>
      <c r="HRC186" s="2049"/>
      <c r="HRD186" s="2049"/>
      <c r="HRE186" s="2049"/>
      <c r="HRF186" s="2049"/>
      <c r="HRG186" s="2049"/>
      <c r="HRH186" s="2049"/>
      <c r="HRI186" s="2049"/>
      <c r="HRJ186" s="2049"/>
      <c r="HRK186" s="2049"/>
      <c r="HRL186" s="2049"/>
      <c r="HRM186" s="2049"/>
      <c r="HRN186" s="2049"/>
      <c r="HRO186" s="2049"/>
      <c r="HRP186" s="2049"/>
      <c r="HRQ186" s="2049"/>
      <c r="HRR186" s="2049"/>
      <c r="HRS186" s="2049"/>
      <c r="HRT186" s="2049"/>
      <c r="HRU186" s="2049"/>
      <c r="HRV186" s="2049"/>
      <c r="HRW186" s="2049"/>
      <c r="HRX186" s="2049"/>
      <c r="HRY186" s="2049"/>
      <c r="HRZ186" s="2049"/>
      <c r="HSA186" s="2049"/>
      <c r="HSB186" s="2049"/>
      <c r="HSC186" s="2049"/>
      <c r="HSD186" s="2049"/>
      <c r="HSE186" s="2049"/>
      <c r="HSF186" s="2049"/>
      <c r="HSG186" s="2049"/>
      <c r="HSH186" s="2049"/>
      <c r="HSI186" s="2049"/>
      <c r="HSJ186" s="2049"/>
      <c r="HSK186" s="2049"/>
      <c r="HSL186" s="2049"/>
      <c r="HSM186" s="2049"/>
      <c r="HSN186" s="2049"/>
      <c r="HSO186" s="2049"/>
      <c r="HSP186" s="2049"/>
      <c r="HSQ186" s="2049"/>
      <c r="HSR186" s="2049"/>
      <c r="HSS186" s="2049"/>
      <c r="HST186" s="2049"/>
      <c r="HSU186" s="2049"/>
      <c r="HSV186" s="2049"/>
      <c r="HSW186" s="2049"/>
      <c r="HSX186" s="2049"/>
      <c r="HSY186" s="2049"/>
      <c r="HSZ186" s="2049"/>
      <c r="HTA186" s="2049"/>
      <c r="HTB186" s="2049"/>
      <c r="HTC186" s="2049"/>
      <c r="HTD186" s="2049"/>
      <c r="HTE186" s="2049"/>
      <c r="HTF186" s="2049"/>
      <c r="HTG186" s="2049"/>
      <c r="HTH186" s="2049"/>
      <c r="HTI186" s="2049"/>
      <c r="HTJ186" s="2049"/>
      <c r="HTK186" s="2049"/>
      <c r="HTL186" s="2049"/>
      <c r="HTM186" s="2049"/>
      <c r="HTN186" s="2049"/>
      <c r="HTO186" s="2049"/>
      <c r="HTP186" s="2049"/>
      <c r="HTQ186" s="2049"/>
      <c r="HTR186" s="2049"/>
      <c r="HTS186" s="2049"/>
      <c r="HTT186" s="2049"/>
      <c r="HTU186" s="2049"/>
      <c r="HTV186" s="2049"/>
      <c r="HTW186" s="2049"/>
      <c r="HTX186" s="2049"/>
      <c r="HTY186" s="2049"/>
      <c r="HTZ186" s="2049"/>
      <c r="HUA186" s="2049"/>
      <c r="HUB186" s="2049"/>
      <c r="HUC186" s="2049"/>
      <c r="HUD186" s="2049"/>
      <c r="HUE186" s="2049"/>
      <c r="HUF186" s="2049"/>
      <c r="HUG186" s="2049"/>
      <c r="HUH186" s="2049"/>
      <c r="HUI186" s="2049"/>
      <c r="HUJ186" s="2049"/>
      <c r="HUK186" s="2049"/>
      <c r="HUL186" s="2049"/>
      <c r="HUM186" s="2049"/>
      <c r="HUN186" s="2049"/>
      <c r="HUO186" s="2049"/>
      <c r="HUP186" s="2049"/>
      <c r="HUQ186" s="2049"/>
      <c r="HUR186" s="2049"/>
      <c r="HUS186" s="2049"/>
      <c r="HUT186" s="2049"/>
      <c r="HUU186" s="2049"/>
      <c r="HUV186" s="2049"/>
      <c r="HUW186" s="2049"/>
      <c r="HUX186" s="2049"/>
      <c r="HUY186" s="2049"/>
      <c r="HUZ186" s="2049"/>
      <c r="HVA186" s="2049"/>
      <c r="HVB186" s="2049"/>
      <c r="HVC186" s="2049"/>
      <c r="HVD186" s="2049"/>
      <c r="HVE186" s="2049"/>
      <c r="HVF186" s="2049"/>
      <c r="HVG186" s="2049"/>
      <c r="HVH186" s="2049"/>
      <c r="HVI186" s="2049"/>
      <c r="HVJ186" s="2049"/>
      <c r="HVK186" s="2049"/>
      <c r="HVL186" s="2049"/>
      <c r="HVM186" s="2049"/>
      <c r="HVN186" s="2049"/>
      <c r="HVO186" s="2049"/>
      <c r="HVP186" s="2049"/>
      <c r="HVQ186" s="2049"/>
      <c r="HVR186" s="2049"/>
      <c r="HVS186" s="2049"/>
      <c r="HVT186" s="2049"/>
      <c r="HVU186" s="2049"/>
      <c r="HVV186" s="2049"/>
      <c r="HVW186" s="2049"/>
      <c r="HVX186" s="2049"/>
      <c r="HVY186" s="2049"/>
      <c r="HVZ186" s="2049"/>
      <c r="HWA186" s="2049"/>
      <c r="HWB186" s="2049"/>
      <c r="HWC186" s="2049"/>
      <c r="HWD186" s="2049"/>
      <c r="HWE186" s="2049"/>
      <c r="HWF186" s="2049"/>
      <c r="HWG186" s="2049"/>
      <c r="HWH186" s="2049"/>
      <c r="HWI186" s="2049"/>
      <c r="HWJ186" s="2049"/>
      <c r="HWK186" s="2049"/>
      <c r="HWL186" s="2049"/>
      <c r="HWM186" s="2049"/>
      <c r="HWN186" s="2049"/>
      <c r="HWO186" s="2049"/>
      <c r="HWP186" s="2049"/>
      <c r="HWQ186" s="2049"/>
      <c r="HWR186" s="2049"/>
      <c r="HWS186" s="2049"/>
      <c r="HWT186" s="2049"/>
      <c r="HWU186" s="2049"/>
      <c r="HWV186" s="2049"/>
      <c r="HWW186" s="2049"/>
      <c r="HWX186" s="2049"/>
      <c r="HWY186" s="2049"/>
      <c r="HWZ186" s="2049"/>
      <c r="HXA186" s="2049"/>
      <c r="HXB186" s="2049"/>
      <c r="HXC186" s="2049"/>
      <c r="HXD186" s="2049"/>
      <c r="HXE186" s="2049"/>
      <c r="HXF186" s="2049"/>
      <c r="HXG186" s="2049"/>
      <c r="HXH186" s="2049"/>
      <c r="HXI186" s="2049"/>
      <c r="HXJ186" s="2049"/>
      <c r="HXK186" s="2049"/>
      <c r="HXL186" s="2049"/>
      <c r="HXM186" s="2049"/>
      <c r="HXN186" s="2049"/>
      <c r="HXO186" s="2049"/>
      <c r="HXP186" s="2049"/>
      <c r="HXQ186" s="2049"/>
      <c r="HXR186" s="2049"/>
      <c r="HXS186" s="2049"/>
      <c r="HXT186" s="2049"/>
      <c r="HXU186" s="2049"/>
      <c r="HXV186" s="2049"/>
      <c r="HXW186" s="2049"/>
      <c r="HXX186" s="2049"/>
      <c r="HXY186" s="2049"/>
      <c r="HXZ186" s="2049"/>
      <c r="HYA186" s="2049"/>
      <c r="HYB186" s="2049"/>
      <c r="HYC186" s="2049"/>
      <c r="HYD186" s="2049"/>
      <c r="HYE186" s="2049"/>
      <c r="HYF186" s="2049"/>
      <c r="HYG186" s="2049"/>
      <c r="HYH186" s="2049"/>
      <c r="HYI186" s="2049"/>
      <c r="HYJ186" s="2049"/>
      <c r="HYK186" s="2049"/>
      <c r="HYL186" s="2049"/>
      <c r="HYM186" s="2049"/>
      <c r="HYN186" s="2049"/>
      <c r="HYO186" s="2049"/>
      <c r="HYP186" s="2049"/>
      <c r="HYQ186" s="2049"/>
      <c r="HYR186" s="2049"/>
      <c r="HYS186" s="2049"/>
      <c r="HYT186" s="2049"/>
      <c r="HYU186" s="2049"/>
      <c r="HYV186" s="2049"/>
      <c r="HYW186" s="2049"/>
      <c r="HYX186" s="2049"/>
      <c r="HYY186" s="2049"/>
      <c r="HYZ186" s="2049"/>
      <c r="HZA186" s="2049"/>
      <c r="HZB186" s="2049"/>
      <c r="HZC186" s="2049"/>
      <c r="HZD186" s="2049"/>
      <c r="HZE186" s="2049"/>
      <c r="HZF186" s="2049"/>
      <c r="HZG186" s="2049"/>
      <c r="HZH186" s="2049"/>
      <c r="HZI186" s="2049"/>
      <c r="HZJ186" s="2049"/>
      <c r="HZK186" s="2049"/>
      <c r="HZL186" s="2049"/>
      <c r="HZM186" s="2049"/>
      <c r="HZN186" s="2049"/>
      <c r="HZO186" s="2049"/>
      <c r="HZP186" s="2049"/>
      <c r="HZQ186" s="2049"/>
      <c r="HZR186" s="2049"/>
      <c r="HZS186" s="2049"/>
      <c r="HZT186" s="2049"/>
      <c r="HZU186" s="2049"/>
      <c r="HZV186" s="2049"/>
      <c r="HZW186" s="2049"/>
      <c r="HZX186" s="2049"/>
      <c r="HZY186" s="2049"/>
      <c r="HZZ186" s="2049"/>
      <c r="IAA186" s="2049"/>
      <c r="IAB186" s="2049"/>
      <c r="IAC186" s="2049"/>
      <c r="IAD186" s="2049"/>
      <c r="IAE186" s="2049"/>
      <c r="IAF186" s="2049"/>
      <c r="IAG186" s="2049"/>
      <c r="IAH186" s="2049"/>
      <c r="IAI186" s="2049"/>
      <c r="IAJ186" s="2049"/>
      <c r="IAK186" s="2049"/>
      <c r="IAL186" s="2049"/>
      <c r="IAM186" s="2049"/>
      <c r="IAN186" s="2049"/>
      <c r="IAO186" s="2049"/>
      <c r="IAP186" s="2049"/>
      <c r="IAQ186" s="2049"/>
      <c r="IAR186" s="2049"/>
      <c r="IAS186" s="2049"/>
      <c r="IAT186" s="2049"/>
      <c r="IAU186" s="2049"/>
      <c r="IAV186" s="2049"/>
      <c r="IAW186" s="2049"/>
      <c r="IAX186" s="2049"/>
      <c r="IAY186" s="2049"/>
      <c r="IAZ186" s="2049"/>
      <c r="IBA186" s="2049"/>
      <c r="IBB186" s="2049"/>
      <c r="IBC186" s="2049"/>
      <c r="IBD186" s="2049"/>
      <c r="IBE186" s="2049"/>
      <c r="IBF186" s="2049"/>
      <c r="IBG186" s="2049"/>
      <c r="IBH186" s="2049"/>
      <c r="IBI186" s="2049"/>
      <c r="IBJ186" s="2049"/>
      <c r="IBK186" s="2049"/>
      <c r="IBL186" s="2049"/>
      <c r="IBM186" s="2049"/>
      <c r="IBN186" s="2049"/>
      <c r="IBO186" s="2049"/>
      <c r="IBP186" s="2049"/>
      <c r="IBQ186" s="2049"/>
      <c r="IBR186" s="2049"/>
      <c r="IBS186" s="2049"/>
      <c r="IBT186" s="2049"/>
      <c r="IBU186" s="2049"/>
      <c r="IBV186" s="2049"/>
      <c r="IBW186" s="2049"/>
      <c r="IBX186" s="2049"/>
      <c r="IBY186" s="2049"/>
      <c r="IBZ186" s="2049"/>
      <c r="ICA186" s="2049"/>
      <c r="ICB186" s="2049"/>
      <c r="ICC186" s="2049"/>
      <c r="ICD186" s="2049"/>
      <c r="ICE186" s="2049"/>
      <c r="ICF186" s="2049"/>
      <c r="ICG186" s="2049"/>
      <c r="ICH186" s="2049"/>
      <c r="ICI186" s="2049"/>
      <c r="ICJ186" s="2049"/>
      <c r="ICK186" s="2049"/>
      <c r="ICL186" s="2049"/>
      <c r="ICM186" s="2049"/>
      <c r="ICN186" s="2049"/>
      <c r="ICO186" s="2049"/>
      <c r="ICP186" s="2049"/>
      <c r="ICQ186" s="2049"/>
      <c r="ICR186" s="2049"/>
      <c r="ICS186" s="2049"/>
      <c r="ICT186" s="2049"/>
      <c r="ICU186" s="2049"/>
      <c r="ICV186" s="2049"/>
      <c r="ICW186" s="2049"/>
      <c r="ICX186" s="2049"/>
      <c r="ICY186" s="2049"/>
      <c r="ICZ186" s="2049"/>
      <c r="IDA186" s="2049"/>
      <c r="IDB186" s="2049"/>
      <c r="IDC186" s="2049"/>
      <c r="IDD186" s="2049"/>
      <c r="IDE186" s="2049"/>
      <c r="IDF186" s="2049"/>
      <c r="IDG186" s="2049"/>
      <c r="IDH186" s="2049"/>
      <c r="IDI186" s="2049"/>
      <c r="IDJ186" s="2049"/>
      <c r="IDK186" s="2049"/>
      <c r="IDL186" s="2049"/>
      <c r="IDM186" s="2049"/>
      <c r="IDN186" s="2049"/>
      <c r="IDO186" s="2049"/>
      <c r="IDP186" s="2049"/>
      <c r="IDQ186" s="2049"/>
      <c r="IDR186" s="2049"/>
      <c r="IDS186" s="2049"/>
      <c r="IDT186" s="2049"/>
      <c r="IDU186" s="2049"/>
      <c r="IDV186" s="2049"/>
      <c r="IDW186" s="2049"/>
      <c r="IDX186" s="2049"/>
      <c r="IDY186" s="2049"/>
      <c r="IDZ186" s="2049"/>
      <c r="IEA186" s="2049"/>
      <c r="IEB186" s="2049"/>
      <c r="IEC186" s="2049"/>
      <c r="IED186" s="2049"/>
      <c r="IEE186" s="2049"/>
      <c r="IEF186" s="2049"/>
      <c r="IEG186" s="2049"/>
      <c r="IEH186" s="2049"/>
      <c r="IEI186" s="2049"/>
      <c r="IEJ186" s="2049"/>
      <c r="IEK186" s="2049"/>
      <c r="IEL186" s="2049"/>
      <c r="IEM186" s="2049"/>
      <c r="IEN186" s="2049"/>
      <c r="IEO186" s="2049"/>
      <c r="IEP186" s="2049"/>
      <c r="IEQ186" s="2049"/>
      <c r="IER186" s="2049"/>
      <c r="IES186" s="2049"/>
      <c r="IET186" s="2049"/>
      <c r="IEU186" s="2049"/>
      <c r="IEV186" s="2049"/>
      <c r="IEW186" s="2049"/>
      <c r="IEX186" s="2049"/>
      <c r="IEY186" s="2049"/>
      <c r="IEZ186" s="2049"/>
      <c r="IFA186" s="2049"/>
      <c r="IFB186" s="2049"/>
      <c r="IFC186" s="2049"/>
      <c r="IFD186" s="2049"/>
      <c r="IFE186" s="2049"/>
      <c r="IFF186" s="2049"/>
      <c r="IFG186" s="2049"/>
      <c r="IFH186" s="2049"/>
      <c r="IFI186" s="2049"/>
      <c r="IFJ186" s="2049"/>
      <c r="IFK186" s="2049"/>
      <c r="IFL186" s="2049"/>
      <c r="IFM186" s="2049"/>
      <c r="IFN186" s="2049"/>
      <c r="IFO186" s="2049"/>
      <c r="IFP186" s="2049"/>
      <c r="IFQ186" s="2049"/>
      <c r="IFR186" s="2049"/>
      <c r="IFS186" s="2049"/>
      <c r="IFT186" s="2049"/>
      <c r="IFU186" s="2049"/>
      <c r="IFV186" s="2049"/>
      <c r="IFW186" s="2049"/>
      <c r="IFX186" s="2049"/>
      <c r="IFY186" s="2049"/>
      <c r="IFZ186" s="2049"/>
      <c r="IGA186" s="2049"/>
      <c r="IGB186" s="2049"/>
      <c r="IGC186" s="2049"/>
      <c r="IGD186" s="2049"/>
      <c r="IGE186" s="2049"/>
      <c r="IGF186" s="2049"/>
      <c r="IGG186" s="2049"/>
      <c r="IGH186" s="2049"/>
      <c r="IGI186" s="2049"/>
      <c r="IGJ186" s="2049"/>
      <c r="IGK186" s="2049"/>
      <c r="IGL186" s="2049"/>
      <c r="IGM186" s="2049"/>
      <c r="IGN186" s="2049"/>
      <c r="IGO186" s="2049"/>
      <c r="IGP186" s="2049"/>
      <c r="IGQ186" s="2049"/>
      <c r="IGR186" s="2049"/>
      <c r="IGS186" s="2049"/>
      <c r="IGT186" s="2049"/>
      <c r="IGU186" s="2049"/>
      <c r="IGV186" s="2049"/>
      <c r="IGW186" s="2049"/>
      <c r="IGX186" s="2049"/>
      <c r="IGY186" s="2049"/>
      <c r="IGZ186" s="2049"/>
      <c r="IHA186" s="2049"/>
      <c r="IHB186" s="2049"/>
      <c r="IHC186" s="2049"/>
      <c r="IHD186" s="2049"/>
      <c r="IHE186" s="2049"/>
      <c r="IHF186" s="2049"/>
      <c r="IHG186" s="2049"/>
      <c r="IHH186" s="2049"/>
      <c r="IHI186" s="2049"/>
      <c r="IHJ186" s="2049"/>
      <c r="IHK186" s="2049"/>
      <c r="IHL186" s="2049"/>
      <c r="IHM186" s="2049"/>
      <c r="IHN186" s="2049"/>
      <c r="IHO186" s="2049"/>
      <c r="IHP186" s="2049"/>
      <c r="IHQ186" s="2049"/>
      <c r="IHR186" s="2049"/>
      <c r="IHS186" s="2049"/>
      <c r="IHT186" s="2049"/>
      <c r="IHU186" s="2049"/>
      <c r="IHV186" s="2049"/>
      <c r="IHW186" s="2049"/>
      <c r="IHX186" s="2049"/>
      <c r="IHY186" s="2049"/>
      <c r="IHZ186" s="2049"/>
      <c r="IIA186" s="2049"/>
      <c r="IIB186" s="2049"/>
      <c r="IIC186" s="2049"/>
      <c r="IID186" s="2049"/>
      <c r="IIE186" s="2049"/>
      <c r="IIF186" s="2049"/>
      <c r="IIG186" s="2049"/>
      <c r="IIH186" s="2049"/>
      <c r="III186" s="2049"/>
      <c r="IIJ186" s="2049"/>
      <c r="IIK186" s="2049"/>
      <c r="IIL186" s="2049"/>
      <c r="IIM186" s="2049"/>
      <c r="IIN186" s="2049"/>
      <c r="IIO186" s="2049"/>
      <c r="IIP186" s="2049"/>
      <c r="IIQ186" s="2049"/>
      <c r="IIR186" s="2049"/>
      <c r="IIS186" s="2049"/>
      <c r="IIT186" s="2049"/>
      <c r="IIU186" s="2049"/>
      <c r="IIV186" s="2049"/>
      <c r="IIW186" s="2049"/>
      <c r="IIX186" s="2049"/>
      <c r="IIY186" s="2049"/>
      <c r="IIZ186" s="2049"/>
      <c r="IJA186" s="2049"/>
      <c r="IJB186" s="2049"/>
      <c r="IJC186" s="2049"/>
      <c r="IJD186" s="2049"/>
      <c r="IJE186" s="2049"/>
      <c r="IJF186" s="2049"/>
      <c r="IJG186" s="2049"/>
      <c r="IJH186" s="2049"/>
      <c r="IJI186" s="2049"/>
      <c r="IJJ186" s="2049"/>
      <c r="IJK186" s="2049"/>
      <c r="IJL186" s="2049"/>
      <c r="IJM186" s="2049"/>
      <c r="IJN186" s="2049"/>
      <c r="IJO186" s="2049"/>
      <c r="IJP186" s="2049"/>
      <c r="IJQ186" s="2049"/>
      <c r="IJR186" s="2049"/>
      <c r="IJS186" s="2049"/>
      <c r="IJT186" s="2049"/>
      <c r="IJU186" s="2049"/>
      <c r="IJV186" s="2049"/>
      <c r="IJW186" s="2049"/>
      <c r="IJX186" s="2049"/>
      <c r="IJY186" s="2049"/>
      <c r="IJZ186" s="2049"/>
      <c r="IKA186" s="2049"/>
      <c r="IKB186" s="2049"/>
      <c r="IKC186" s="2049"/>
      <c r="IKD186" s="2049"/>
      <c r="IKE186" s="2049"/>
      <c r="IKF186" s="2049"/>
      <c r="IKG186" s="2049"/>
      <c r="IKH186" s="2049"/>
      <c r="IKI186" s="2049"/>
      <c r="IKJ186" s="2049"/>
      <c r="IKK186" s="2049"/>
      <c r="IKL186" s="2049"/>
      <c r="IKM186" s="2049"/>
      <c r="IKN186" s="2049"/>
      <c r="IKO186" s="2049"/>
      <c r="IKP186" s="2049"/>
      <c r="IKQ186" s="2049"/>
      <c r="IKR186" s="2049"/>
      <c r="IKS186" s="2049"/>
      <c r="IKT186" s="2049"/>
      <c r="IKU186" s="2049"/>
      <c r="IKV186" s="2049"/>
      <c r="IKW186" s="2049"/>
      <c r="IKX186" s="2049"/>
      <c r="IKY186" s="2049"/>
      <c r="IKZ186" s="2049"/>
      <c r="ILA186" s="2049"/>
      <c r="ILB186" s="2049"/>
      <c r="ILC186" s="2049"/>
      <c r="ILD186" s="2049"/>
      <c r="ILE186" s="2049"/>
      <c r="ILF186" s="2049"/>
      <c r="ILG186" s="2049"/>
      <c r="ILH186" s="2049"/>
      <c r="ILI186" s="2049"/>
      <c r="ILJ186" s="2049"/>
      <c r="ILK186" s="2049"/>
      <c r="ILL186" s="2049"/>
      <c r="ILM186" s="2049"/>
      <c r="ILN186" s="2049"/>
      <c r="ILO186" s="2049"/>
      <c r="ILP186" s="2049"/>
      <c r="ILQ186" s="2049"/>
      <c r="ILR186" s="2049"/>
      <c r="ILS186" s="2049"/>
      <c r="ILT186" s="2049"/>
      <c r="ILU186" s="2049"/>
      <c r="ILV186" s="2049"/>
      <c r="ILW186" s="2049"/>
      <c r="ILX186" s="2049"/>
      <c r="ILY186" s="2049"/>
      <c r="ILZ186" s="2049"/>
      <c r="IMA186" s="2049"/>
      <c r="IMB186" s="2049"/>
      <c r="IMC186" s="2049"/>
      <c r="IMD186" s="2049"/>
      <c r="IME186" s="2049"/>
      <c r="IMF186" s="2049"/>
      <c r="IMG186" s="2049"/>
      <c r="IMH186" s="2049"/>
      <c r="IMI186" s="2049"/>
      <c r="IMJ186" s="2049"/>
      <c r="IMK186" s="2049"/>
      <c r="IML186" s="2049"/>
      <c r="IMM186" s="2049"/>
      <c r="IMN186" s="2049"/>
      <c r="IMO186" s="2049"/>
      <c r="IMP186" s="2049"/>
      <c r="IMQ186" s="2049"/>
      <c r="IMR186" s="2049"/>
      <c r="IMS186" s="2049"/>
      <c r="IMT186" s="2049"/>
      <c r="IMU186" s="2049"/>
      <c r="IMV186" s="2049"/>
      <c r="IMW186" s="2049"/>
      <c r="IMX186" s="2049"/>
      <c r="IMY186" s="2049"/>
      <c r="IMZ186" s="2049"/>
      <c r="INA186" s="2049"/>
      <c r="INB186" s="2049"/>
      <c r="INC186" s="2049"/>
      <c r="IND186" s="2049"/>
      <c r="INE186" s="2049"/>
      <c r="INF186" s="2049"/>
      <c r="ING186" s="2049"/>
      <c r="INH186" s="2049"/>
      <c r="INI186" s="2049"/>
      <c r="INJ186" s="2049"/>
      <c r="INK186" s="2049"/>
      <c r="INL186" s="2049"/>
      <c r="INM186" s="2049"/>
      <c r="INN186" s="2049"/>
      <c r="INO186" s="2049"/>
      <c r="INP186" s="2049"/>
      <c r="INQ186" s="2049"/>
      <c r="INR186" s="2049"/>
      <c r="INS186" s="2049"/>
      <c r="INT186" s="2049"/>
      <c r="INU186" s="2049"/>
      <c r="INV186" s="2049"/>
      <c r="INW186" s="2049"/>
      <c r="INX186" s="2049"/>
      <c r="INY186" s="2049"/>
      <c r="INZ186" s="2049"/>
      <c r="IOA186" s="2049"/>
      <c r="IOB186" s="2049"/>
      <c r="IOC186" s="2049"/>
      <c r="IOD186" s="2049"/>
      <c r="IOE186" s="2049"/>
      <c r="IOF186" s="2049"/>
      <c r="IOG186" s="2049"/>
      <c r="IOH186" s="2049"/>
      <c r="IOI186" s="2049"/>
      <c r="IOJ186" s="2049"/>
      <c r="IOK186" s="2049"/>
      <c r="IOL186" s="2049"/>
      <c r="IOM186" s="2049"/>
      <c r="ION186" s="2049"/>
      <c r="IOO186" s="2049"/>
      <c r="IOP186" s="2049"/>
      <c r="IOQ186" s="2049"/>
      <c r="IOR186" s="2049"/>
      <c r="IOS186" s="2049"/>
      <c r="IOT186" s="2049"/>
      <c r="IOU186" s="2049"/>
      <c r="IOV186" s="2049"/>
      <c r="IOW186" s="2049"/>
      <c r="IOX186" s="2049"/>
      <c r="IOY186" s="2049"/>
      <c r="IOZ186" s="2049"/>
      <c r="IPA186" s="2049"/>
      <c r="IPB186" s="2049"/>
      <c r="IPC186" s="2049"/>
      <c r="IPD186" s="2049"/>
      <c r="IPE186" s="2049"/>
      <c r="IPF186" s="2049"/>
      <c r="IPG186" s="2049"/>
      <c r="IPH186" s="2049"/>
      <c r="IPI186" s="2049"/>
      <c r="IPJ186" s="2049"/>
      <c r="IPK186" s="2049"/>
      <c r="IPL186" s="2049"/>
      <c r="IPM186" s="2049"/>
      <c r="IPN186" s="2049"/>
      <c r="IPO186" s="2049"/>
      <c r="IPP186" s="2049"/>
      <c r="IPQ186" s="2049"/>
      <c r="IPR186" s="2049"/>
      <c r="IPS186" s="2049"/>
      <c r="IPT186" s="2049"/>
      <c r="IPU186" s="2049"/>
      <c r="IPV186" s="2049"/>
      <c r="IPW186" s="2049"/>
      <c r="IPX186" s="2049"/>
      <c r="IPY186" s="2049"/>
      <c r="IPZ186" s="2049"/>
      <c r="IQA186" s="2049"/>
      <c r="IQB186" s="2049"/>
      <c r="IQC186" s="2049"/>
      <c r="IQD186" s="2049"/>
      <c r="IQE186" s="2049"/>
      <c r="IQF186" s="2049"/>
      <c r="IQG186" s="2049"/>
      <c r="IQH186" s="2049"/>
      <c r="IQI186" s="2049"/>
      <c r="IQJ186" s="2049"/>
      <c r="IQK186" s="2049"/>
      <c r="IQL186" s="2049"/>
      <c r="IQM186" s="2049"/>
      <c r="IQN186" s="2049"/>
      <c r="IQO186" s="2049"/>
      <c r="IQP186" s="2049"/>
      <c r="IQQ186" s="2049"/>
      <c r="IQR186" s="2049"/>
      <c r="IQS186" s="2049"/>
      <c r="IQT186" s="2049"/>
      <c r="IQU186" s="2049"/>
      <c r="IQV186" s="2049"/>
      <c r="IQW186" s="2049"/>
      <c r="IQX186" s="2049"/>
      <c r="IQY186" s="2049"/>
      <c r="IQZ186" s="2049"/>
      <c r="IRA186" s="2049"/>
      <c r="IRB186" s="2049"/>
      <c r="IRC186" s="2049"/>
      <c r="IRD186" s="2049"/>
      <c r="IRE186" s="2049"/>
      <c r="IRF186" s="2049"/>
      <c r="IRG186" s="2049"/>
      <c r="IRH186" s="2049"/>
      <c r="IRI186" s="2049"/>
      <c r="IRJ186" s="2049"/>
      <c r="IRK186" s="2049"/>
      <c r="IRL186" s="2049"/>
      <c r="IRM186" s="2049"/>
      <c r="IRN186" s="2049"/>
      <c r="IRO186" s="2049"/>
      <c r="IRP186" s="2049"/>
      <c r="IRQ186" s="2049"/>
      <c r="IRR186" s="2049"/>
      <c r="IRS186" s="2049"/>
      <c r="IRT186" s="2049"/>
      <c r="IRU186" s="2049"/>
      <c r="IRV186" s="2049"/>
      <c r="IRW186" s="2049"/>
      <c r="IRX186" s="2049"/>
      <c r="IRY186" s="2049"/>
      <c r="IRZ186" s="2049"/>
      <c r="ISA186" s="2049"/>
      <c r="ISB186" s="2049"/>
      <c r="ISC186" s="2049"/>
      <c r="ISD186" s="2049"/>
      <c r="ISE186" s="2049"/>
      <c r="ISF186" s="2049"/>
      <c r="ISG186" s="2049"/>
      <c r="ISH186" s="2049"/>
      <c r="ISI186" s="2049"/>
      <c r="ISJ186" s="2049"/>
      <c r="ISK186" s="2049"/>
      <c r="ISL186" s="2049"/>
      <c r="ISM186" s="2049"/>
      <c r="ISN186" s="2049"/>
      <c r="ISO186" s="2049"/>
      <c r="ISP186" s="2049"/>
      <c r="ISQ186" s="2049"/>
      <c r="ISR186" s="2049"/>
      <c r="ISS186" s="2049"/>
      <c r="IST186" s="2049"/>
      <c r="ISU186" s="2049"/>
      <c r="ISV186" s="2049"/>
      <c r="ISW186" s="2049"/>
      <c r="ISX186" s="2049"/>
      <c r="ISY186" s="2049"/>
      <c r="ISZ186" s="2049"/>
      <c r="ITA186" s="2049"/>
      <c r="ITB186" s="2049"/>
      <c r="ITC186" s="2049"/>
      <c r="ITD186" s="2049"/>
      <c r="ITE186" s="2049"/>
      <c r="ITF186" s="2049"/>
      <c r="ITG186" s="2049"/>
      <c r="ITH186" s="2049"/>
      <c r="ITI186" s="2049"/>
      <c r="ITJ186" s="2049"/>
      <c r="ITK186" s="2049"/>
      <c r="ITL186" s="2049"/>
      <c r="ITM186" s="2049"/>
      <c r="ITN186" s="2049"/>
      <c r="ITO186" s="2049"/>
      <c r="ITP186" s="2049"/>
      <c r="ITQ186" s="2049"/>
      <c r="ITR186" s="2049"/>
      <c r="ITS186" s="2049"/>
      <c r="ITT186" s="2049"/>
      <c r="ITU186" s="2049"/>
      <c r="ITV186" s="2049"/>
      <c r="ITW186" s="2049"/>
      <c r="ITX186" s="2049"/>
      <c r="ITY186" s="2049"/>
      <c r="ITZ186" s="2049"/>
      <c r="IUA186" s="2049"/>
      <c r="IUB186" s="2049"/>
      <c r="IUC186" s="2049"/>
      <c r="IUD186" s="2049"/>
      <c r="IUE186" s="2049"/>
      <c r="IUF186" s="2049"/>
      <c r="IUG186" s="2049"/>
      <c r="IUH186" s="2049"/>
      <c r="IUI186" s="2049"/>
      <c r="IUJ186" s="2049"/>
      <c r="IUK186" s="2049"/>
      <c r="IUL186" s="2049"/>
      <c r="IUM186" s="2049"/>
      <c r="IUN186" s="2049"/>
      <c r="IUO186" s="2049"/>
      <c r="IUP186" s="2049"/>
      <c r="IUQ186" s="2049"/>
      <c r="IUR186" s="2049"/>
      <c r="IUS186" s="2049"/>
      <c r="IUT186" s="2049"/>
      <c r="IUU186" s="2049"/>
      <c r="IUV186" s="2049"/>
      <c r="IUW186" s="2049"/>
      <c r="IUX186" s="2049"/>
      <c r="IUY186" s="2049"/>
      <c r="IUZ186" s="2049"/>
      <c r="IVA186" s="2049"/>
      <c r="IVB186" s="2049"/>
      <c r="IVC186" s="2049"/>
      <c r="IVD186" s="2049"/>
      <c r="IVE186" s="2049"/>
      <c r="IVF186" s="2049"/>
      <c r="IVG186" s="2049"/>
      <c r="IVH186" s="2049"/>
      <c r="IVI186" s="2049"/>
      <c r="IVJ186" s="2049"/>
      <c r="IVK186" s="2049"/>
      <c r="IVL186" s="2049"/>
      <c r="IVM186" s="2049"/>
      <c r="IVN186" s="2049"/>
      <c r="IVO186" s="2049"/>
      <c r="IVP186" s="2049"/>
      <c r="IVQ186" s="2049"/>
      <c r="IVR186" s="2049"/>
      <c r="IVS186" s="2049"/>
      <c r="IVT186" s="2049"/>
      <c r="IVU186" s="2049"/>
      <c r="IVV186" s="2049"/>
      <c r="IVW186" s="2049"/>
      <c r="IVX186" s="2049"/>
      <c r="IVY186" s="2049"/>
      <c r="IVZ186" s="2049"/>
      <c r="IWA186" s="2049"/>
      <c r="IWB186" s="2049"/>
      <c r="IWC186" s="2049"/>
      <c r="IWD186" s="2049"/>
      <c r="IWE186" s="2049"/>
      <c r="IWF186" s="2049"/>
      <c r="IWG186" s="2049"/>
      <c r="IWH186" s="2049"/>
      <c r="IWI186" s="2049"/>
      <c r="IWJ186" s="2049"/>
      <c r="IWK186" s="2049"/>
      <c r="IWL186" s="2049"/>
      <c r="IWM186" s="2049"/>
      <c r="IWN186" s="2049"/>
      <c r="IWO186" s="2049"/>
      <c r="IWP186" s="2049"/>
      <c r="IWQ186" s="2049"/>
      <c r="IWR186" s="2049"/>
      <c r="IWS186" s="2049"/>
      <c r="IWT186" s="2049"/>
      <c r="IWU186" s="2049"/>
      <c r="IWV186" s="2049"/>
      <c r="IWW186" s="2049"/>
      <c r="IWX186" s="2049"/>
      <c r="IWY186" s="2049"/>
      <c r="IWZ186" s="2049"/>
      <c r="IXA186" s="2049"/>
      <c r="IXB186" s="2049"/>
      <c r="IXC186" s="2049"/>
      <c r="IXD186" s="2049"/>
      <c r="IXE186" s="2049"/>
      <c r="IXF186" s="2049"/>
      <c r="IXG186" s="2049"/>
      <c r="IXH186" s="2049"/>
      <c r="IXI186" s="2049"/>
      <c r="IXJ186" s="2049"/>
      <c r="IXK186" s="2049"/>
      <c r="IXL186" s="2049"/>
      <c r="IXM186" s="2049"/>
      <c r="IXN186" s="2049"/>
      <c r="IXO186" s="2049"/>
      <c r="IXP186" s="2049"/>
      <c r="IXQ186" s="2049"/>
      <c r="IXR186" s="2049"/>
      <c r="IXS186" s="2049"/>
      <c r="IXT186" s="2049"/>
      <c r="IXU186" s="2049"/>
      <c r="IXV186" s="2049"/>
      <c r="IXW186" s="2049"/>
      <c r="IXX186" s="2049"/>
      <c r="IXY186" s="2049"/>
      <c r="IXZ186" s="2049"/>
      <c r="IYA186" s="2049"/>
      <c r="IYB186" s="2049"/>
      <c r="IYC186" s="2049"/>
      <c r="IYD186" s="2049"/>
      <c r="IYE186" s="2049"/>
      <c r="IYF186" s="2049"/>
      <c r="IYG186" s="2049"/>
      <c r="IYH186" s="2049"/>
      <c r="IYI186" s="2049"/>
      <c r="IYJ186" s="2049"/>
      <c r="IYK186" s="2049"/>
      <c r="IYL186" s="2049"/>
      <c r="IYM186" s="2049"/>
      <c r="IYN186" s="2049"/>
      <c r="IYO186" s="2049"/>
      <c r="IYP186" s="2049"/>
      <c r="IYQ186" s="2049"/>
      <c r="IYR186" s="2049"/>
      <c r="IYS186" s="2049"/>
      <c r="IYT186" s="2049"/>
      <c r="IYU186" s="2049"/>
      <c r="IYV186" s="2049"/>
      <c r="IYW186" s="2049"/>
      <c r="IYX186" s="2049"/>
      <c r="IYY186" s="2049"/>
      <c r="IYZ186" s="2049"/>
      <c r="IZA186" s="2049"/>
      <c r="IZB186" s="2049"/>
      <c r="IZC186" s="2049"/>
      <c r="IZD186" s="2049"/>
      <c r="IZE186" s="2049"/>
      <c r="IZF186" s="2049"/>
      <c r="IZG186" s="2049"/>
      <c r="IZH186" s="2049"/>
      <c r="IZI186" s="2049"/>
      <c r="IZJ186" s="2049"/>
      <c r="IZK186" s="2049"/>
      <c r="IZL186" s="2049"/>
      <c r="IZM186" s="2049"/>
      <c r="IZN186" s="2049"/>
      <c r="IZO186" s="2049"/>
      <c r="IZP186" s="2049"/>
      <c r="IZQ186" s="2049"/>
      <c r="IZR186" s="2049"/>
      <c r="IZS186" s="2049"/>
      <c r="IZT186" s="2049"/>
      <c r="IZU186" s="2049"/>
      <c r="IZV186" s="2049"/>
      <c r="IZW186" s="2049"/>
      <c r="IZX186" s="2049"/>
      <c r="IZY186" s="2049"/>
      <c r="IZZ186" s="2049"/>
      <c r="JAA186" s="2049"/>
      <c r="JAB186" s="2049"/>
      <c r="JAC186" s="2049"/>
      <c r="JAD186" s="2049"/>
      <c r="JAE186" s="2049"/>
      <c r="JAF186" s="2049"/>
      <c r="JAG186" s="2049"/>
      <c r="JAH186" s="2049"/>
      <c r="JAI186" s="2049"/>
      <c r="JAJ186" s="2049"/>
      <c r="JAK186" s="2049"/>
      <c r="JAL186" s="2049"/>
      <c r="JAM186" s="2049"/>
      <c r="JAN186" s="2049"/>
      <c r="JAO186" s="2049"/>
      <c r="JAP186" s="2049"/>
      <c r="JAQ186" s="2049"/>
      <c r="JAR186" s="2049"/>
      <c r="JAS186" s="2049"/>
      <c r="JAT186" s="2049"/>
      <c r="JAU186" s="2049"/>
      <c r="JAV186" s="2049"/>
      <c r="JAW186" s="2049"/>
      <c r="JAX186" s="2049"/>
      <c r="JAY186" s="2049"/>
      <c r="JAZ186" s="2049"/>
      <c r="JBA186" s="2049"/>
      <c r="JBB186" s="2049"/>
      <c r="JBC186" s="2049"/>
      <c r="JBD186" s="2049"/>
      <c r="JBE186" s="2049"/>
      <c r="JBF186" s="2049"/>
      <c r="JBG186" s="2049"/>
      <c r="JBH186" s="2049"/>
      <c r="JBI186" s="2049"/>
      <c r="JBJ186" s="2049"/>
      <c r="JBK186" s="2049"/>
      <c r="JBL186" s="2049"/>
      <c r="JBM186" s="2049"/>
      <c r="JBN186" s="2049"/>
      <c r="JBO186" s="2049"/>
      <c r="JBP186" s="2049"/>
      <c r="JBQ186" s="2049"/>
      <c r="JBR186" s="2049"/>
      <c r="JBS186" s="2049"/>
      <c r="JBT186" s="2049"/>
      <c r="JBU186" s="2049"/>
      <c r="JBV186" s="2049"/>
      <c r="JBW186" s="2049"/>
      <c r="JBX186" s="2049"/>
      <c r="JBY186" s="2049"/>
      <c r="JBZ186" s="2049"/>
      <c r="JCA186" s="2049"/>
      <c r="JCB186" s="2049"/>
      <c r="JCC186" s="2049"/>
      <c r="JCD186" s="2049"/>
      <c r="JCE186" s="2049"/>
      <c r="JCF186" s="2049"/>
      <c r="JCG186" s="2049"/>
      <c r="JCH186" s="2049"/>
      <c r="JCI186" s="2049"/>
      <c r="JCJ186" s="2049"/>
      <c r="JCK186" s="2049"/>
      <c r="JCL186" s="2049"/>
      <c r="JCM186" s="2049"/>
      <c r="JCN186" s="2049"/>
      <c r="JCO186" s="2049"/>
      <c r="JCP186" s="2049"/>
      <c r="JCQ186" s="2049"/>
      <c r="JCR186" s="2049"/>
      <c r="JCS186" s="2049"/>
      <c r="JCT186" s="2049"/>
      <c r="JCU186" s="2049"/>
      <c r="JCV186" s="2049"/>
      <c r="JCW186" s="2049"/>
      <c r="JCX186" s="2049"/>
      <c r="JCY186" s="2049"/>
      <c r="JCZ186" s="2049"/>
      <c r="JDA186" s="2049"/>
      <c r="JDB186" s="2049"/>
      <c r="JDC186" s="2049"/>
      <c r="JDD186" s="2049"/>
      <c r="JDE186" s="2049"/>
      <c r="JDF186" s="2049"/>
      <c r="JDG186" s="2049"/>
      <c r="JDH186" s="2049"/>
      <c r="JDI186" s="2049"/>
      <c r="JDJ186" s="2049"/>
      <c r="JDK186" s="2049"/>
      <c r="JDL186" s="2049"/>
      <c r="JDM186" s="2049"/>
      <c r="JDN186" s="2049"/>
      <c r="JDO186" s="2049"/>
      <c r="JDP186" s="2049"/>
      <c r="JDQ186" s="2049"/>
      <c r="JDR186" s="2049"/>
      <c r="JDS186" s="2049"/>
      <c r="JDT186" s="2049"/>
      <c r="JDU186" s="2049"/>
      <c r="JDV186" s="2049"/>
      <c r="JDW186" s="2049"/>
      <c r="JDX186" s="2049"/>
      <c r="JDY186" s="2049"/>
      <c r="JDZ186" s="2049"/>
      <c r="JEA186" s="2049"/>
      <c r="JEB186" s="2049"/>
      <c r="JEC186" s="2049"/>
      <c r="JED186" s="2049"/>
      <c r="JEE186" s="2049"/>
      <c r="JEF186" s="2049"/>
      <c r="JEG186" s="2049"/>
      <c r="JEH186" s="2049"/>
      <c r="JEI186" s="2049"/>
      <c r="JEJ186" s="2049"/>
      <c r="JEK186" s="2049"/>
      <c r="JEL186" s="2049"/>
      <c r="JEM186" s="2049"/>
      <c r="JEN186" s="2049"/>
      <c r="JEO186" s="2049"/>
      <c r="JEP186" s="2049"/>
      <c r="JEQ186" s="2049"/>
      <c r="JER186" s="2049"/>
      <c r="JES186" s="2049"/>
      <c r="JET186" s="2049"/>
      <c r="JEU186" s="2049"/>
      <c r="JEV186" s="2049"/>
      <c r="JEW186" s="2049"/>
      <c r="JEX186" s="2049"/>
      <c r="JEY186" s="2049"/>
      <c r="JEZ186" s="2049"/>
      <c r="JFA186" s="2049"/>
      <c r="JFB186" s="2049"/>
      <c r="JFC186" s="2049"/>
      <c r="JFD186" s="2049"/>
      <c r="JFE186" s="2049"/>
      <c r="JFF186" s="2049"/>
      <c r="JFG186" s="2049"/>
      <c r="JFH186" s="2049"/>
      <c r="JFI186" s="2049"/>
      <c r="JFJ186" s="2049"/>
      <c r="JFK186" s="2049"/>
      <c r="JFL186" s="2049"/>
      <c r="JFM186" s="2049"/>
      <c r="JFN186" s="2049"/>
      <c r="JFO186" s="2049"/>
      <c r="JFP186" s="2049"/>
      <c r="JFQ186" s="2049"/>
      <c r="JFR186" s="2049"/>
      <c r="JFS186" s="2049"/>
      <c r="JFT186" s="2049"/>
      <c r="JFU186" s="2049"/>
      <c r="JFV186" s="2049"/>
      <c r="JFW186" s="2049"/>
      <c r="JFX186" s="2049"/>
      <c r="JFY186" s="2049"/>
      <c r="JFZ186" s="2049"/>
      <c r="JGA186" s="2049"/>
      <c r="JGB186" s="2049"/>
      <c r="JGC186" s="2049"/>
      <c r="JGD186" s="2049"/>
      <c r="JGE186" s="2049"/>
      <c r="JGF186" s="2049"/>
      <c r="JGG186" s="2049"/>
      <c r="JGH186" s="2049"/>
      <c r="JGI186" s="2049"/>
      <c r="JGJ186" s="2049"/>
      <c r="JGK186" s="2049"/>
      <c r="JGL186" s="2049"/>
      <c r="JGM186" s="2049"/>
      <c r="JGN186" s="2049"/>
      <c r="JGO186" s="2049"/>
      <c r="JGP186" s="2049"/>
      <c r="JGQ186" s="2049"/>
      <c r="JGR186" s="2049"/>
      <c r="JGS186" s="2049"/>
      <c r="JGT186" s="2049"/>
      <c r="JGU186" s="2049"/>
      <c r="JGV186" s="2049"/>
      <c r="JGW186" s="2049"/>
      <c r="JGX186" s="2049"/>
      <c r="JGY186" s="2049"/>
      <c r="JGZ186" s="2049"/>
      <c r="JHA186" s="2049"/>
      <c r="JHB186" s="2049"/>
      <c r="JHC186" s="2049"/>
      <c r="JHD186" s="2049"/>
      <c r="JHE186" s="2049"/>
      <c r="JHF186" s="2049"/>
      <c r="JHG186" s="2049"/>
      <c r="JHH186" s="2049"/>
      <c r="JHI186" s="2049"/>
      <c r="JHJ186" s="2049"/>
      <c r="JHK186" s="2049"/>
      <c r="JHL186" s="2049"/>
      <c r="JHM186" s="2049"/>
      <c r="JHN186" s="2049"/>
      <c r="JHO186" s="2049"/>
      <c r="JHP186" s="2049"/>
      <c r="JHQ186" s="2049"/>
      <c r="JHR186" s="2049"/>
      <c r="JHS186" s="2049"/>
      <c r="JHT186" s="2049"/>
      <c r="JHU186" s="2049"/>
      <c r="JHV186" s="2049"/>
      <c r="JHW186" s="2049"/>
      <c r="JHX186" s="2049"/>
      <c r="JHY186" s="2049"/>
      <c r="JHZ186" s="2049"/>
      <c r="JIA186" s="2049"/>
      <c r="JIB186" s="2049"/>
      <c r="JIC186" s="2049"/>
      <c r="JID186" s="2049"/>
      <c r="JIE186" s="2049"/>
      <c r="JIF186" s="2049"/>
      <c r="JIG186" s="2049"/>
      <c r="JIH186" s="2049"/>
      <c r="JII186" s="2049"/>
      <c r="JIJ186" s="2049"/>
      <c r="JIK186" s="2049"/>
      <c r="JIL186" s="2049"/>
      <c r="JIM186" s="2049"/>
      <c r="JIN186" s="2049"/>
      <c r="JIO186" s="2049"/>
      <c r="JIP186" s="2049"/>
      <c r="JIQ186" s="2049"/>
      <c r="JIR186" s="2049"/>
      <c r="JIS186" s="2049"/>
      <c r="JIT186" s="2049"/>
      <c r="JIU186" s="2049"/>
      <c r="JIV186" s="2049"/>
      <c r="JIW186" s="2049"/>
      <c r="JIX186" s="2049"/>
      <c r="JIY186" s="2049"/>
      <c r="JIZ186" s="2049"/>
      <c r="JJA186" s="2049"/>
      <c r="JJB186" s="2049"/>
      <c r="JJC186" s="2049"/>
      <c r="JJD186" s="2049"/>
      <c r="JJE186" s="2049"/>
      <c r="JJF186" s="2049"/>
      <c r="JJG186" s="2049"/>
      <c r="JJH186" s="2049"/>
      <c r="JJI186" s="2049"/>
      <c r="JJJ186" s="2049"/>
      <c r="JJK186" s="2049"/>
      <c r="JJL186" s="2049"/>
      <c r="JJM186" s="2049"/>
      <c r="JJN186" s="2049"/>
      <c r="JJO186" s="2049"/>
      <c r="JJP186" s="2049"/>
      <c r="JJQ186" s="2049"/>
      <c r="JJR186" s="2049"/>
      <c r="JJS186" s="2049"/>
      <c r="JJT186" s="2049"/>
      <c r="JJU186" s="2049"/>
      <c r="JJV186" s="2049"/>
      <c r="JJW186" s="2049"/>
      <c r="JJX186" s="2049"/>
      <c r="JJY186" s="2049"/>
      <c r="JJZ186" s="2049"/>
      <c r="JKA186" s="2049"/>
      <c r="JKB186" s="2049"/>
      <c r="JKC186" s="2049"/>
      <c r="JKD186" s="2049"/>
      <c r="JKE186" s="2049"/>
      <c r="JKF186" s="2049"/>
      <c r="JKG186" s="2049"/>
      <c r="JKH186" s="2049"/>
      <c r="JKI186" s="2049"/>
      <c r="JKJ186" s="2049"/>
      <c r="JKK186" s="2049"/>
      <c r="JKL186" s="2049"/>
      <c r="JKM186" s="2049"/>
      <c r="JKN186" s="2049"/>
      <c r="JKO186" s="2049"/>
      <c r="JKP186" s="2049"/>
      <c r="JKQ186" s="2049"/>
      <c r="JKR186" s="2049"/>
      <c r="JKS186" s="2049"/>
      <c r="JKT186" s="2049"/>
      <c r="JKU186" s="2049"/>
      <c r="JKV186" s="2049"/>
      <c r="JKW186" s="2049"/>
      <c r="JKX186" s="2049"/>
      <c r="JKY186" s="2049"/>
      <c r="JKZ186" s="2049"/>
      <c r="JLA186" s="2049"/>
      <c r="JLB186" s="2049"/>
      <c r="JLC186" s="2049"/>
      <c r="JLD186" s="2049"/>
      <c r="JLE186" s="2049"/>
      <c r="JLF186" s="2049"/>
      <c r="JLG186" s="2049"/>
      <c r="JLH186" s="2049"/>
      <c r="JLI186" s="2049"/>
      <c r="JLJ186" s="2049"/>
      <c r="JLK186" s="2049"/>
      <c r="JLL186" s="2049"/>
      <c r="JLM186" s="2049"/>
      <c r="JLN186" s="2049"/>
      <c r="JLO186" s="2049"/>
      <c r="JLP186" s="2049"/>
      <c r="JLQ186" s="2049"/>
      <c r="JLR186" s="2049"/>
      <c r="JLS186" s="2049"/>
      <c r="JLT186" s="2049"/>
      <c r="JLU186" s="2049"/>
      <c r="JLV186" s="2049"/>
      <c r="JLW186" s="2049"/>
      <c r="JLX186" s="2049"/>
      <c r="JLY186" s="2049"/>
      <c r="JLZ186" s="2049"/>
      <c r="JMA186" s="2049"/>
      <c r="JMB186" s="2049"/>
      <c r="JMC186" s="2049"/>
      <c r="JMD186" s="2049"/>
      <c r="JME186" s="2049"/>
      <c r="JMF186" s="2049"/>
      <c r="JMG186" s="2049"/>
      <c r="JMH186" s="2049"/>
      <c r="JMI186" s="2049"/>
      <c r="JMJ186" s="2049"/>
      <c r="JMK186" s="2049"/>
      <c r="JML186" s="2049"/>
      <c r="JMM186" s="2049"/>
      <c r="JMN186" s="2049"/>
      <c r="JMO186" s="2049"/>
      <c r="JMP186" s="2049"/>
      <c r="JMQ186" s="2049"/>
      <c r="JMR186" s="2049"/>
      <c r="JMS186" s="2049"/>
      <c r="JMT186" s="2049"/>
      <c r="JMU186" s="2049"/>
      <c r="JMV186" s="2049"/>
      <c r="JMW186" s="2049"/>
      <c r="JMX186" s="2049"/>
      <c r="JMY186" s="2049"/>
      <c r="JMZ186" s="2049"/>
      <c r="JNA186" s="2049"/>
      <c r="JNB186" s="2049"/>
      <c r="JNC186" s="2049"/>
      <c r="JND186" s="2049"/>
      <c r="JNE186" s="2049"/>
      <c r="JNF186" s="2049"/>
      <c r="JNG186" s="2049"/>
      <c r="JNH186" s="2049"/>
      <c r="JNI186" s="2049"/>
      <c r="JNJ186" s="2049"/>
      <c r="JNK186" s="2049"/>
      <c r="JNL186" s="2049"/>
      <c r="JNM186" s="2049"/>
      <c r="JNN186" s="2049"/>
      <c r="JNO186" s="2049"/>
      <c r="JNP186" s="2049"/>
      <c r="JNQ186" s="2049"/>
      <c r="JNR186" s="2049"/>
      <c r="JNS186" s="2049"/>
      <c r="JNT186" s="2049"/>
      <c r="JNU186" s="2049"/>
      <c r="JNV186" s="2049"/>
      <c r="JNW186" s="2049"/>
      <c r="JNX186" s="2049"/>
      <c r="JNY186" s="2049"/>
      <c r="JNZ186" s="2049"/>
      <c r="JOA186" s="2049"/>
      <c r="JOB186" s="2049"/>
      <c r="JOC186" s="2049"/>
      <c r="JOD186" s="2049"/>
      <c r="JOE186" s="2049"/>
      <c r="JOF186" s="2049"/>
      <c r="JOG186" s="2049"/>
      <c r="JOH186" s="2049"/>
      <c r="JOI186" s="2049"/>
      <c r="JOJ186" s="2049"/>
      <c r="JOK186" s="2049"/>
      <c r="JOL186" s="2049"/>
      <c r="JOM186" s="2049"/>
      <c r="JON186" s="2049"/>
      <c r="JOO186" s="2049"/>
      <c r="JOP186" s="2049"/>
      <c r="JOQ186" s="2049"/>
      <c r="JOR186" s="2049"/>
      <c r="JOS186" s="2049"/>
      <c r="JOT186" s="2049"/>
      <c r="JOU186" s="2049"/>
      <c r="JOV186" s="2049"/>
      <c r="JOW186" s="2049"/>
      <c r="JOX186" s="2049"/>
      <c r="JOY186" s="2049"/>
      <c r="JOZ186" s="2049"/>
      <c r="JPA186" s="2049"/>
      <c r="JPB186" s="2049"/>
      <c r="JPC186" s="2049"/>
      <c r="JPD186" s="2049"/>
      <c r="JPE186" s="2049"/>
      <c r="JPF186" s="2049"/>
      <c r="JPG186" s="2049"/>
      <c r="JPH186" s="2049"/>
      <c r="JPI186" s="2049"/>
      <c r="JPJ186" s="2049"/>
      <c r="JPK186" s="2049"/>
      <c r="JPL186" s="2049"/>
      <c r="JPM186" s="2049"/>
      <c r="JPN186" s="2049"/>
      <c r="JPO186" s="2049"/>
      <c r="JPP186" s="2049"/>
      <c r="JPQ186" s="2049"/>
      <c r="JPR186" s="2049"/>
      <c r="JPS186" s="2049"/>
      <c r="JPT186" s="2049"/>
      <c r="JPU186" s="2049"/>
      <c r="JPV186" s="2049"/>
      <c r="JPW186" s="2049"/>
      <c r="JPX186" s="2049"/>
      <c r="JPY186" s="2049"/>
      <c r="JPZ186" s="2049"/>
      <c r="JQA186" s="2049"/>
      <c r="JQB186" s="2049"/>
      <c r="JQC186" s="2049"/>
      <c r="JQD186" s="2049"/>
      <c r="JQE186" s="2049"/>
      <c r="JQF186" s="2049"/>
      <c r="JQG186" s="2049"/>
      <c r="JQH186" s="2049"/>
      <c r="JQI186" s="2049"/>
      <c r="JQJ186" s="2049"/>
      <c r="JQK186" s="2049"/>
      <c r="JQL186" s="2049"/>
      <c r="JQM186" s="2049"/>
      <c r="JQN186" s="2049"/>
      <c r="JQO186" s="2049"/>
      <c r="JQP186" s="2049"/>
      <c r="JQQ186" s="2049"/>
      <c r="JQR186" s="2049"/>
      <c r="JQS186" s="2049"/>
      <c r="JQT186" s="2049"/>
      <c r="JQU186" s="2049"/>
      <c r="JQV186" s="2049"/>
      <c r="JQW186" s="2049"/>
      <c r="JQX186" s="2049"/>
      <c r="JQY186" s="2049"/>
      <c r="JQZ186" s="2049"/>
      <c r="JRA186" s="2049"/>
      <c r="JRB186" s="2049"/>
      <c r="JRC186" s="2049"/>
      <c r="JRD186" s="2049"/>
      <c r="JRE186" s="2049"/>
      <c r="JRF186" s="2049"/>
      <c r="JRG186" s="2049"/>
      <c r="JRH186" s="2049"/>
      <c r="JRI186" s="2049"/>
      <c r="JRJ186" s="2049"/>
      <c r="JRK186" s="2049"/>
      <c r="JRL186" s="2049"/>
      <c r="JRM186" s="2049"/>
      <c r="JRN186" s="2049"/>
      <c r="JRO186" s="2049"/>
      <c r="JRP186" s="2049"/>
      <c r="JRQ186" s="2049"/>
      <c r="JRR186" s="2049"/>
      <c r="JRS186" s="2049"/>
      <c r="JRT186" s="2049"/>
      <c r="JRU186" s="2049"/>
      <c r="JRV186" s="2049"/>
      <c r="JRW186" s="2049"/>
      <c r="JRX186" s="2049"/>
      <c r="JRY186" s="2049"/>
      <c r="JRZ186" s="2049"/>
      <c r="JSA186" s="2049"/>
      <c r="JSB186" s="2049"/>
      <c r="JSC186" s="2049"/>
      <c r="JSD186" s="2049"/>
      <c r="JSE186" s="2049"/>
      <c r="JSF186" s="2049"/>
      <c r="JSG186" s="2049"/>
      <c r="JSH186" s="2049"/>
      <c r="JSI186" s="2049"/>
      <c r="JSJ186" s="2049"/>
      <c r="JSK186" s="2049"/>
      <c r="JSL186" s="2049"/>
      <c r="JSM186" s="2049"/>
      <c r="JSN186" s="2049"/>
      <c r="JSO186" s="2049"/>
      <c r="JSP186" s="2049"/>
      <c r="JSQ186" s="2049"/>
      <c r="JSR186" s="2049"/>
      <c r="JSS186" s="2049"/>
      <c r="JST186" s="2049"/>
      <c r="JSU186" s="2049"/>
      <c r="JSV186" s="2049"/>
      <c r="JSW186" s="2049"/>
      <c r="JSX186" s="2049"/>
      <c r="JSY186" s="2049"/>
      <c r="JSZ186" s="2049"/>
      <c r="JTA186" s="2049"/>
      <c r="JTB186" s="2049"/>
      <c r="JTC186" s="2049"/>
      <c r="JTD186" s="2049"/>
      <c r="JTE186" s="2049"/>
      <c r="JTF186" s="2049"/>
      <c r="JTG186" s="2049"/>
      <c r="JTH186" s="2049"/>
      <c r="JTI186" s="2049"/>
      <c r="JTJ186" s="2049"/>
      <c r="JTK186" s="2049"/>
      <c r="JTL186" s="2049"/>
      <c r="JTM186" s="2049"/>
      <c r="JTN186" s="2049"/>
      <c r="JTO186" s="2049"/>
      <c r="JTP186" s="2049"/>
      <c r="JTQ186" s="2049"/>
      <c r="JTR186" s="2049"/>
      <c r="JTS186" s="2049"/>
      <c r="JTT186" s="2049"/>
      <c r="JTU186" s="2049"/>
      <c r="JTV186" s="2049"/>
      <c r="JTW186" s="2049"/>
      <c r="JTX186" s="2049"/>
      <c r="JTY186" s="2049"/>
      <c r="JTZ186" s="2049"/>
      <c r="JUA186" s="2049"/>
      <c r="JUB186" s="2049"/>
      <c r="JUC186" s="2049"/>
      <c r="JUD186" s="2049"/>
      <c r="JUE186" s="2049"/>
      <c r="JUF186" s="2049"/>
      <c r="JUG186" s="2049"/>
      <c r="JUH186" s="2049"/>
      <c r="JUI186" s="2049"/>
      <c r="JUJ186" s="2049"/>
      <c r="JUK186" s="2049"/>
      <c r="JUL186" s="2049"/>
      <c r="JUM186" s="2049"/>
      <c r="JUN186" s="2049"/>
      <c r="JUO186" s="2049"/>
      <c r="JUP186" s="2049"/>
      <c r="JUQ186" s="2049"/>
      <c r="JUR186" s="2049"/>
      <c r="JUS186" s="2049"/>
      <c r="JUT186" s="2049"/>
      <c r="JUU186" s="2049"/>
      <c r="JUV186" s="2049"/>
      <c r="JUW186" s="2049"/>
      <c r="JUX186" s="2049"/>
      <c r="JUY186" s="2049"/>
      <c r="JUZ186" s="2049"/>
      <c r="JVA186" s="2049"/>
      <c r="JVB186" s="2049"/>
      <c r="JVC186" s="2049"/>
      <c r="JVD186" s="2049"/>
      <c r="JVE186" s="2049"/>
      <c r="JVF186" s="2049"/>
      <c r="JVG186" s="2049"/>
      <c r="JVH186" s="2049"/>
      <c r="JVI186" s="2049"/>
      <c r="JVJ186" s="2049"/>
      <c r="JVK186" s="2049"/>
      <c r="JVL186" s="2049"/>
      <c r="JVM186" s="2049"/>
      <c r="JVN186" s="2049"/>
      <c r="JVO186" s="2049"/>
      <c r="JVP186" s="2049"/>
      <c r="JVQ186" s="2049"/>
      <c r="JVR186" s="2049"/>
      <c r="JVS186" s="2049"/>
      <c r="JVT186" s="2049"/>
      <c r="JVU186" s="2049"/>
      <c r="JVV186" s="2049"/>
      <c r="JVW186" s="2049"/>
      <c r="JVX186" s="2049"/>
      <c r="JVY186" s="2049"/>
      <c r="JVZ186" s="2049"/>
      <c r="JWA186" s="2049"/>
      <c r="JWB186" s="2049"/>
      <c r="JWC186" s="2049"/>
      <c r="JWD186" s="2049"/>
      <c r="JWE186" s="2049"/>
      <c r="JWF186" s="2049"/>
      <c r="JWG186" s="2049"/>
      <c r="JWH186" s="2049"/>
      <c r="JWI186" s="2049"/>
      <c r="JWJ186" s="2049"/>
      <c r="JWK186" s="2049"/>
      <c r="JWL186" s="2049"/>
      <c r="JWM186" s="2049"/>
      <c r="JWN186" s="2049"/>
      <c r="JWO186" s="2049"/>
      <c r="JWP186" s="2049"/>
      <c r="JWQ186" s="2049"/>
      <c r="JWR186" s="2049"/>
      <c r="JWS186" s="2049"/>
      <c r="JWT186" s="2049"/>
      <c r="JWU186" s="2049"/>
      <c r="JWV186" s="2049"/>
      <c r="JWW186" s="2049"/>
      <c r="JWX186" s="2049"/>
      <c r="JWY186" s="2049"/>
      <c r="JWZ186" s="2049"/>
      <c r="JXA186" s="2049"/>
      <c r="JXB186" s="2049"/>
      <c r="JXC186" s="2049"/>
      <c r="JXD186" s="2049"/>
      <c r="JXE186" s="2049"/>
      <c r="JXF186" s="2049"/>
      <c r="JXG186" s="2049"/>
      <c r="JXH186" s="2049"/>
      <c r="JXI186" s="2049"/>
      <c r="JXJ186" s="2049"/>
      <c r="JXK186" s="2049"/>
      <c r="JXL186" s="2049"/>
      <c r="JXM186" s="2049"/>
      <c r="JXN186" s="2049"/>
      <c r="JXO186" s="2049"/>
      <c r="JXP186" s="2049"/>
      <c r="JXQ186" s="2049"/>
      <c r="JXR186" s="2049"/>
      <c r="JXS186" s="2049"/>
      <c r="JXT186" s="2049"/>
      <c r="JXU186" s="2049"/>
      <c r="JXV186" s="2049"/>
      <c r="JXW186" s="2049"/>
      <c r="JXX186" s="2049"/>
      <c r="JXY186" s="2049"/>
      <c r="JXZ186" s="2049"/>
      <c r="JYA186" s="2049"/>
      <c r="JYB186" s="2049"/>
      <c r="JYC186" s="2049"/>
      <c r="JYD186" s="2049"/>
      <c r="JYE186" s="2049"/>
      <c r="JYF186" s="2049"/>
      <c r="JYG186" s="2049"/>
      <c r="JYH186" s="2049"/>
      <c r="JYI186" s="2049"/>
      <c r="JYJ186" s="2049"/>
      <c r="JYK186" s="2049"/>
      <c r="JYL186" s="2049"/>
      <c r="JYM186" s="2049"/>
      <c r="JYN186" s="2049"/>
      <c r="JYO186" s="2049"/>
      <c r="JYP186" s="2049"/>
      <c r="JYQ186" s="2049"/>
      <c r="JYR186" s="2049"/>
      <c r="JYS186" s="2049"/>
      <c r="JYT186" s="2049"/>
      <c r="JYU186" s="2049"/>
      <c r="JYV186" s="2049"/>
      <c r="JYW186" s="2049"/>
      <c r="JYX186" s="2049"/>
      <c r="JYY186" s="2049"/>
      <c r="JYZ186" s="2049"/>
      <c r="JZA186" s="2049"/>
      <c r="JZB186" s="2049"/>
      <c r="JZC186" s="2049"/>
      <c r="JZD186" s="2049"/>
      <c r="JZE186" s="2049"/>
      <c r="JZF186" s="2049"/>
      <c r="JZG186" s="2049"/>
      <c r="JZH186" s="2049"/>
      <c r="JZI186" s="2049"/>
      <c r="JZJ186" s="2049"/>
      <c r="JZK186" s="2049"/>
      <c r="JZL186" s="2049"/>
      <c r="JZM186" s="2049"/>
      <c r="JZN186" s="2049"/>
      <c r="JZO186" s="2049"/>
      <c r="JZP186" s="2049"/>
      <c r="JZQ186" s="2049"/>
      <c r="JZR186" s="2049"/>
      <c r="JZS186" s="2049"/>
      <c r="JZT186" s="2049"/>
      <c r="JZU186" s="2049"/>
      <c r="JZV186" s="2049"/>
      <c r="JZW186" s="2049"/>
      <c r="JZX186" s="2049"/>
      <c r="JZY186" s="2049"/>
      <c r="JZZ186" s="2049"/>
      <c r="KAA186" s="2049"/>
      <c r="KAB186" s="2049"/>
      <c r="KAC186" s="2049"/>
      <c r="KAD186" s="2049"/>
      <c r="KAE186" s="2049"/>
      <c r="KAF186" s="2049"/>
      <c r="KAG186" s="2049"/>
      <c r="KAH186" s="2049"/>
      <c r="KAI186" s="2049"/>
      <c r="KAJ186" s="2049"/>
      <c r="KAK186" s="2049"/>
      <c r="KAL186" s="2049"/>
      <c r="KAM186" s="2049"/>
      <c r="KAN186" s="2049"/>
      <c r="KAO186" s="2049"/>
      <c r="KAP186" s="2049"/>
      <c r="KAQ186" s="2049"/>
      <c r="KAR186" s="2049"/>
      <c r="KAS186" s="2049"/>
      <c r="KAT186" s="2049"/>
      <c r="KAU186" s="2049"/>
      <c r="KAV186" s="2049"/>
      <c r="KAW186" s="2049"/>
      <c r="KAX186" s="2049"/>
      <c r="KAY186" s="2049"/>
      <c r="KAZ186" s="2049"/>
      <c r="KBA186" s="2049"/>
      <c r="KBB186" s="2049"/>
      <c r="KBC186" s="2049"/>
      <c r="KBD186" s="2049"/>
      <c r="KBE186" s="2049"/>
      <c r="KBF186" s="2049"/>
      <c r="KBG186" s="2049"/>
      <c r="KBH186" s="2049"/>
      <c r="KBI186" s="2049"/>
      <c r="KBJ186" s="2049"/>
      <c r="KBK186" s="2049"/>
      <c r="KBL186" s="2049"/>
      <c r="KBM186" s="2049"/>
      <c r="KBN186" s="2049"/>
      <c r="KBO186" s="2049"/>
      <c r="KBP186" s="2049"/>
      <c r="KBQ186" s="2049"/>
      <c r="KBR186" s="2049"/>
      <c r="KBS186" s="2049"/>
      <c r="KBT186" s="2049"/>
      <c r="KBU186" s="2049"/>
      <c r="KBV186" s="2049"/>
      <c r="KBW186" s="2049"/>
      <c r="KBX186" s="2049"/>
      <c r="KBY186" s="2049"/>
      <c r="KBZ186" s="2049"/>
      <c r="KCA186" s="2049"/>
      <c r="KCB186" s="2049"/>
      <c r="KCC186" s="2049"/>
      <c r="KCD186" s="2049"/>
      <c r="KCE186" s="2049"/>
      <c r="KCF186" s="2049"/>
      <c r="KCG186" s="2049"/>
      <c r="KCH186" s="2049"/>
      <c r="KCI186" s="2049"/>
      <c r="KCJ186" s="2049"/>
      <c r="KCK186" s="2049"/>
      <c r="KCL186" s="2049"/>
      <c r="KCM186" s="2049"/>
      <c r="KCN186" s="2049"/>
      <c r="KCO186" s="2049"/>
      <c r="KCP186" s="2049"/>
      <c r="KCQ186" s="2049"/>
      <c r="KCR186" s="2049"/>
      <c r="KCS186" s="2049"/>
      <c r="KCT186" s="2049"/>
      <c r="KCU186" s="2049"/>
      <c r="KCV186" s="2049"/>
      <c r="KCW186" s="2049"/>
      <c r="KCX186" s="2049"/>
      <c r="KCY186" s="2049"/>
      <c r="KCZ186" s="2049"/>
      <c r="KDA186" s="2049"/>
      <c r="KDB186" s="2049"/>
      <c r="KDC186" s="2049"/>
      <c r="KDD186" s="2049"/>
      <c r="KDE186" s="2049"/>
      <c r="KDF186" s="2049"/>
      <c r="KDG186" s="2049"/>
      <c r="KDH186" s="2049"/>
      <c r="KDI186" s="2049"/>
      <c r="KDJ186" s="2049"/>
      <c r="KDK186" s="2049"/>
      <c r="KDL186" s="2049"/>
      <c r="KDM186" s="2049"/>
      <c r="KDN186" s="2049"/>
      <c r="KDO186" s="2049"/>
      <c r="KDP186" s="2049"/>
      <c r="KDQ186" s="2049"/>
      <c r="KDR186" s="2049"/>
      <c r="KDS186" s="2049"/>
      <c r="KDT186" s="2049"/>
      <c r="KDU186" s="2049"/>
      <c r="KDV186" s="2049"/>
      <c r="KDW186" s="2049"/>
      <c r="KDX186" s="2049"/>
      <c r="KDY186" s="2049"/>
      <c r="KDZ186" s="2049"/>
      <c r="KEA186" s="2049"/>
      <c r="KEB186" s="2049"/>
      <c r="KEC186" s="2049"/>
      <c r="KED186" s="2049"/>
      <c r="KEE186" s="2049"/>
      <c r="KEF186" s="2049"/>
      <c r="KEG186" s="2049"/>
      <c r="KEH186" s="2049"/>
      <c r="KEI186" s="2049"/>
      <c r="KEJ186" s="2049"/>
      <c r="KEK186" s="2049"/>
      <c r="KEL186" s="2049"/>
      <c r="KEM186" s="2049"/>
      <c r="KEN186" s="2049"/>
      <c r="KEO186" s="2049"/>
      <c r="KEP186" s="2049"/>
      <c r="KEQ186" s="2049"/>
      <c r="KER186" s="2049"/>
      <c r="KES186" s="2049"/>
      <c r="KET186" s="2049"/>
      <c r="KEU186" s="2049"/>
      <c r="KEV186" s="2049"/>
      <c r="KEW186" s="2049"/>
      <c r="KEX186" s="2049"/>
      <c r="KEY186" s="2049"/>
      <c r="KEZ186" s="2049"/>
      <c r="KFA186" s="2049"/>
      <c r="KFB186" s="2049"/>
      <c r="KFC186" s="2049"/>
      <c r="KFD186" s="2049"/>
      <c r="KFE186" s="2049"/>
      <c r="KFF186" s="2049"/>
      <c r="KFG186" s="2049"/>
      <c r="KFH186" s="2049"/>
      <c r="KFI186" s="2049"/>
      <c r="KFJ186" s="2049"/>
      <c r="KFK186" s="2049"/>
      <c r="KFL186" s="2049"/>
      <c r="KFM186" s="2049"/>
      <c r="KFN186" s="2049"/>
      <c r="KFO186" s="2049"/>
      <c r="KFP186" s="2049"/>
      <c r="KFQ186" s="2049"/>
      <c r="KFR186" s="2049"/>
      <c r="KFS186" s="2049"/>
      <c r="KFT186" s="2049"/>
      <c r="KFU186" s="2049"/>
      <c r="KFV186" s="2049"/>
      <c r="KFW186" s="2049"/>
      <c r="KFX186" s="2049"/>
      <c r="KFY186" s="2049"/>
      <c r="KFZ186" s="2049"/>
      <c r="KGA186" s="2049"/>
      <c r="KGB186" s="2049"/>
      <c r="KGC186" s="2049"/>
      <c r="KGD186" s="2049"/>
      <c r="KGE186" s="2049"/>
      <c r="KGF186" s="2049"/>
      <c r="KGG186" s="2049"/>
      <c r="KGH186" s="2049"/>
      <c r="KGI186" s="2049"/>
      <c r="KGJ186" s="2049"/>
      <c r="KGK186" s="2049"/>
      <c r="KGL186" s="2049"/>
      <c r="KGM186" s="2049"/>
      <c r="KGN186" s="2049"/>
      <c r="KGO186" s="2049"/>
      <c r="KGP186" s="2049"/>
      <c r="KGQ186" s="2049"/>
      <c r="KGR186" s="2049"/>
      <c r="KGS186" s="2049"/>
      <c r="KGT186" s="2049"/>
      <c r="KGU186" s="2049"/>
      <c r="KGV186" s="2049"/>
      <c r="KGW186" s="2049"/>
      <c r="KGX186" s="2049"/>
      <c r="KGY186" s="2049"/>
      <c r="KGZ186" s="2049"/>
      <c r="KHA186" s="2049"/>
      <c r="KHB186" s="2049"/>
      <c r="KHC186" s="2049"/>
      <c r="KHD186" s="2049"/>
      <c r="KHE186" s="2049"/>
      <c r="KHF186" s="2049"/>
      <c r="KHG186" s="2049"/>
      <c r="KHH186" s="2049"/>
      <c r="KHI186" s="2049"/>
      <c r="KHJ186" s="2049"/>
      <c r="KHK186" s="2049"/>
      <c r="KHL186" s="2049"/>
      <c r="KHM186" s="2049"/>
      <c r="KHN186" s="2049"/>
      <c r="KHO186" s="2049"/>
      <c r="KHP186" s="2049"/>
      <c r="KHQ186" s="2049"/>
      <c r="KHR186" s="2049"/>
      <c r="KHS186" s="2049"/>
      <c r="KHT186" s="2049"/>
      <c r="KHU186" s="2049"/>
      <c r="KHV186" s="2049"/>
      <c r="KHW186" s="2049"/>
      <c r="KHX186" s="2049"/>
      <c r="KHY186" s="2049"/>
      <c r="KHZ186" s="2049"/>
      <c r="KIA186" s="2049"/>
      <c r="KIB186" s="2049"/>
      <c r="KIC186" s="2049"/>
      <c r="KID186" s="2049"/>
      <c r="KIE186" s="2049"/>
      <c r="KIF186" s="2049"/>
      <c r="KIG186" s="2049"/>
      <c r="KIH186" s="2049"/>
      <c r="KII186" s="2049"/>
      <c r="KIJ186" s="2049"/>
      <c r="KIK186" s="2049"/>
      <c r="KIL186" s="2049"/>
      <c r="KIM186" s="2049"/>
      <c r="KIN186" s="2049"/>
      <c r="KIO186" s="2049"/>
      <c r="KIP186" s="2049"/>
      <c r="KIQ186" s="2049"/>
      <c r="KIR186" s="2049"/>
      <c r="KIS186" s="2049"/>
      <c r="KIT186" s="2049"/>
      <c r="KIU186" s="2049"/>
      <c r="KIV186" s="2049"/>
      <c r="KIW186" s="2049"/>
      <c r="KIX186" s="2049"/>
      <c r="KIY186" s="2049"/>
      <c r="KIZ186" s="2049"/>
      <c r="KJA186" s="2049"/>
      <c r="KJB186" s="2049"/>
      <c r="KJC186" s="2049"/>
      <c r="KJD186" s="2049"/>
      <c r="KJE186" s="2049"/>
      <c r="KJF186" s="2049"/>
      <c r="KJG186" s="2049"/>
      <c r="KJH186" s="2049"/>
      <c r="KJI186" s="2049"/>
      <c r="KJJ186" s="2049"/>
      <c r="KJK186" s="2049"/>
      <c r="KJL186" s="2049"/>
      <c r="KJM186" s="2049"/>
      <c r="KJN186" s="2049"/>
      <c r="KJO186" s="2049"/>
      <c r="KJP186" s="2049"/>
      <c r="KJQ186" s="2049"/>
      <c r="KJR186" s="2049"/>
      <c r="KJS186" s="2049"/>
      <c r="KJT186" s="2049"/>
      <c r="KJU186" s="2049"/>
      <c r="KJV186" s="2049"/>
      <c r="KJW186" s="2049"/>
      <c r="KJX186" s="2049"/>
      <c r="KJY186" s="2049"/>
      <c r="KJZ186" s="2049"/>
      <c r="KKA186" s="2049"/>
      <c r="KKB186" s="2049"/>
      <c r="KKC186" s="2049"/>
      <c r="KKD186" s="2049"/>
      <c r="KKE186" s="2049"/>
      <c r="KKF186" s="2049"/>
      <c r="KKG186" s="2049"/>
      <c r="KKH186" s="2049"/>
      <c r="KKI186" s="2049"/>
      <c r="KKJ186" s="2049"/>
      <c r="KKK186" s="2049"/>
      <c r="KKL186" s="2049"/>
      <c r="KKM186" s="2049"/>
      <c r="KKN186" s="2049"/>
      <c r="KKO186" s="2049"/>
      <c r="KKP186" s="2049"/>
      <c r="KKQ186" s="2049"/>
      <c r="KKR186" s="2049"/>
      <c r="KKS186" s="2049"/>
      <c r="KKT186" s="2049"/>
      <c r="KKU186" s="2049"/>
      <c r="KKV186" s="2049"/>
      <c r="KKW186" s="2049"/>
      <c r="KKX186" s="2049"/>
      <c r="KKY186" s="2049"/>
      <c r="KKZ186" s="2049"/>
      <c r="KLA186" s="2049"/>
      <c r="KLB186" s="2049"/>
      <c r="KLC186" s="2049"/>
      <c r="KLD186" s="2049"/>
      <c r="KLE186" s="2049"/>
      <c r="KLF186" s="2049"/>
      <c r="KLG186" s="2049"/>
      <c r="KLH186" s="2049"/>
      <c r="KLI186" s="2049"/>
      <c r="KLJ186" s="2049"/>
      <c r="KLK186" s="2049"/>
      <c r="KLL186" s="2049"/>
      <c r="KLM186" s="2049"/>
      <c r="KLN186" s="2049"/>
      <c r="KLO186" s="2049"/>
      <c r="KLP186" s="2049"/>
      <c r="KLQ186" s="2049"/>
      <c r="KLR186" s="2049"/>
      <c r="KLS186" s="2049"/>
      <c r="KLT186" s="2049"/>
      <c r="KLU186" s="2049"/>
      <c r="KLV186" s="2049"/>
      <c r="KLW186" s="2049"/>
      <c r="KLX186" s="2049"/>
      <c r="KLY186" s="2049"/>
      <c r="KLZ186" s="2049"/>
      <c r="KMA186" s="2049"/>
      <c r="KMB186" s="2049"/>
      <c r="KMC186" s="2049"/>
      <c r="KMD186" s="2049"/>
      <c r="KME186" s="2049"/>
      <c r="KMF186" s="2049"/>
      <c r="KMG186" s="2049"/>
      <c r="KMH186" s="2049"/>
      <c r="KMI186" s="2049"/>
      <c r="KMJ186" s="2049"/>
      <c r="KMK186" s="2049"/>
      <c r="KML186" s="2049"/>
      <c r="KMM186" s="2049"/>
      <c r="KMN186" s="2049"/>
      <c r="KMO186" s="2049"/>
      <c r="KMP186" s="2049"/>
      <c r="KMQ186" s="2049"/>
      <c r="KMR186" s="2049"/>
      <c r="KMS186" s="2049"/>
      <c r="KMT186" s="2049"/>
      <c r="KMU186" s="2049"/>
      <c r="KMV186" s="2049"/>
      <c r="KMW186" s="2049"/>
      <c r="KMX186" s="2049"/>
      <c r="KMY186" s="2049"/>
      <c r="KMZ186" s="2049"/>
      <c r="KNA186" s="2049"/>
      <c r="KNB186" s="2049"/>
      <c r="KNC186" s="2049"/>
      <c r="KND186" s="2049"/>
      <c r="KNE186" s="2049"/>
      <c r="KNF186" s="2049"/>
      <c r="KNG186" s="2049"/>
      <c r="KNH186" s="2049"/>
      <c r="KNI186" s="2049"/>
      <c r="KNJ186" s="2049"/>
      <c r="KNK186" s="2049"/>
      <c r="KNL186" s="2049"/>
      <c r="KNM186" s="2049"/>
      <c r="KNN186" s="2049"/>
      <c r="KNO186" s="2049"/>
      <c r="KNP186" s="2049"/>
      <c r="KNQ186" s="2049"/>
      <c r="KNR186" s="2049"/>
      <c r="KNS186" s="2049"/>
      <c r="KNT186" s="2049"/>
      <c r="KNU186" s="2049"/>
      <c r="KNV186" s="2049"/>
      <c r="KNW186" s="2049"/>
      <c r="KNX186" s="2049"/>
      <c r="KNY186" s="2049"/>
      <c r="KNZ186" s="2049"/>
      <c r="KOA186" s="2049"/>
      <c r="KOB186" s="2049"/>
      <c r="KOC186" s="2049"/>
      <c r="KOD186" s="2049"/>
      <c r="KOE186" s="2049"/>
      <c r="KOF186" s="2049"/>
      <c r="KOG186" s="2049"/>
      <c r="KOH186" s="2049"/>
      <c r="KOI186" s="2049"/>
      <c r="KOJ186" s="2049"/>
      <c r="KOK186" s="2049"/>
      <c r="KOL186" s="2049"/>
      <c r="KOM186" s="2049"/>
      <c r="KON186" s="2049"/>
      <c r="KOO186" s="2049"/>
      <c r="KOP186" s="2049"/>
      <c r="KOQ186" s="2049"/>
      <c r="KOR186" s="2049"/>
      <c r="KOS186" s="2049"/>
      <c r="KOT186" s="2049"/>
      <c r="KOU186" s="2049"/>
      <c r="KOV186" s="2049"/>
      <c r="KOW186" s="2049"/>
      <c r="KOX186" s="2049"/>
      <c r="KOY186" s="2049"/>
      <c r="KOZ186" s="2049"/>
      <c r="KPA186" s="2049"/>
      <c r="KPB186" s="2049"/>
      <c r="KPC186" s="2049"/>
      <c r="KPD186" s="2049"/>
      <c r="KPE186" s="2049"/>
      <c r="KPF186" s="2049"/>
      <c r="KPG186" s="2049"/>
      <c r="KPH186" s="2049"/>
      <c r="KPI186" s="2049"/>
      <c r="KPJ186" s="2049"/>
      <c r="KPK186" s="2049"/>
      <c r="KPL186" s="2049"/>
      <c r="KPM186" s="2049"/>
      <c r="KPN186" s="2049"/>
      <c r="KPO186" s="2049"/>
      <c r="KPP186" s="2049"/>
      <c r="KPQ186" s="2049"/>
      <c r="KPR186" s="2049"/>
      <c r="KPS186" s="2049"/>
      <c r="KPT186" s="2049"/>
      <c r="KPU186" s="2049"/>
      <c r="KPV186" s="2049"/>
      <c r="KPW186" s="2049"/>
      <c r="KPX186" s="2049"/>
      <c r="KPY186" s="2049"/>
      <c r="KPZ186" s="2049"/>
      <c r="KQA186" s="2049"/>
      <c r="KQB186" s="2049"/>
      <c r="KQC186" s="2049"/>
      <c r="KQD186" s="2049"/>
      <c r="KQE186" s="2049"/>
      <c r="KQF186" s="2049"/>
      <c r="KQG186" s="2049"/>
      <c r="KQH186" s="2049"/>
      <c r="KQI186" s="2049"/>
      <c r="KQJ186" s="2049"/>
      <c r="KQK186" s="2049"/>
      <c r="KQL186" s="2049"/>
      <c r="KQM186" s="2049"/>
      <c r="KQN186" s="2049"/>
      <c r="KQO186" s="2049"/>
      <c r="KQP186" s="2049"/>
      <c r="KQQ186" s="2049"/>
      <c r="KQR186" s="2049"/>
      <c r="KQS186" s="2049"/>
      <c r="KQT186" s="2049"/>
      <c r="KQU186" s="2049"/>
      <c r="KQV186" s="2049"/>
      <c r="KQW186" s="2049"/>
      <c r="KQX186" s="2049"/>
      <c r="KQY186" s="2049"/>
      <c r="KQZ186" s="2049"/>
      <c r="KRA186" s="2049"/>
      <c r="KRB186" s="2049"/>
      <c r="KRC186" s="2049"/>
      <c r="KRD186" s="2049"/>
      <c r="KRE186" s="2049"/>
      <c r="KRF186" s="2049"/>
      <c r="KRG186" s="2049"/>
      <c r="KRH186" s="2049"/>
      <c r="KRI186" s="2049"/>
      <c r="KRJ186" s="2049"/>
      <c r="KRK186" s="2049"/>
      <c r="KRL186" s="2049"/>
      <c r="KRM186" s="2049"/>
      <c r="KRN186" s="2049"/>
      <c r="KRO186" s="2049"/>
      <c r="KRP186" s="2049"/>
      <c r="KRQ186" s="2049"/>
      <c r="KRR186" s="2049"/>
      <c r="KRS186" s="2049"/>
      <c r="KRT186" s="2049"/>
      <c r="KRU186" s="2049"/>
      <c r="KRV186" s="2049"/>
      <c r="KRW186" s="2049"/>
      <c r="KRX186" s="2049"/>
      <c r="KRY186" s="2049"/>
      <c r="KRZ186" s="2049"/>
      <c r="KSA186" s="2049"/>
      <c r="KSB186" s="2049"/>
      <c r="KSC186" s="2049"/>
      <c r="KSD186" s="2049"/>
      <c r="KSE186" s="2049"/>
      <c r="KSF186" s="2049"/>
      <c r="KSG186" s="2049"/>
      <c r="KSH186" s="2049"/>
      <c r="KSI186" s="2049"/>
      <c r="KSJ186" s="2049"/>
      <c r="KSK186" s="2049"/>
      <c r="KSL186" s="2049"/>
      <c r="KSM186" s="2049"/>
      <c r="KSN186" s="2049"/>
      <c r="KSO186" s="2049"/>
      <c r="KSP186" s="2049"/>
      <c r="KSQ186" s="2049"/>
      <c r="KSR186" s="2049"/>
      <c r="KSS186" s="2049"/>
      <c r="KST186" s="2049"/>
      <c r="KSU186" s="2049"/>
      <c r="KSV186" s="2049"/>
      <c r="KSW186" s="2049"/>
      <c r="KSX186" s="2049"/>
      <c r="KSY186" s="2049"/>
      <c r="KSZ186" s="2049"/>
      <c r="KTA186" s="2049"/>
      <c r="KTB186" s="2049"/>
      <c r="KTC186" s="2049"/>
      <c r="KTD186" s="2049"/>
      <c r="KTE186" s="2049"/>
      <c r="KTF186" s="2049"/>
      <c r="KTG186" s="2049"/>
      <c r="KTH186" s="2049"/>
      <c r="KTI186" s="2049"/>
      <c r="KTJ186" s="2049"/>
      <c r="KTK186" s="2049"/>
      <c r="KTL186" s="2049"/>
      <c r="KTM186" s="2049"/>
      <c r="KTN186" s="2049"/>
      <c r="KTO186" s="2049"/>
      <c r="KTP186" s="2049"/>
      <c r="KTQ186" s="2049"/>
      <c r="KTR186" s="2049"/>
      <c r="KTS186" s="2049"/>
      <c r="KTT186" s="2049"/>
      <c r="KTU186" s="2049"/>
      <c r="KTV186" s="2049"/>
      <c r="KTW186" s="2049"/>
      <c r="KTX186" s="2049"/>
      <c r="KTY186" s="2049"/>
      <c r="KTZ186" s="2049"/>
      <c r="KUA186" s="2049"/>
      <c r="KUB186" s="2049"/>
      <c r="KUC186" s="2049"/>
      <c r="KUD186" s="2049"/>
      <c r="KUE186" s="2049"/>
      <c r="KUF186" s="2049"/>
      <c r="KUG186" s="2049"/>
      <c r="KUH186" s="2049"/>
      <c r="KUI186" s="2049"/>
      <c r="KUJ186" s="2049"/>
      <c r="KUK186" s="2049"/>
      <c r="KUL186" s="2049"/>
      <c r="KUM186" s="2049"/>
      <c r="KUN186" s="2049"/>
      <c r="KUO186" s="2049"/>
      <c r="KUP186" s="2049"/>
      <c r="KUQ186" s="2049"/>
      <c r="KUR186" s="2049"/>
      <c r="KUS186" s="2049"/>
      <c r="KUT186" s="2049"/>
      <c r="KUU186" s="2049"/>
      <c r="KUV186" s="2049"/>
      <c r="KUW186" s="2049"/>
      <c r="KUX186" s="2049"/>
      <c r="KUY186" s="2049"/>
      <c r="KUZ186" s="2049"/>
      <c r="KVA186" s="2049"/>
      <c r="KVB186" s="2049"/>
      <c r="KVC186" s="2049"/>
      <c r="KVD186" s="2049"/>
      <c r="KVE186" s="2049"/>
      <c r="KVF186" s="2049"/>
      <c r="KVG186" s="2049"/>
      <c r="KVH186" s="2049"/>
      <c r="KVI186" s="2049"/>
      <c r="KVJ186" s="2049"/>
      <c r="KVK186" s="2049"/>
      <c r="KVL186" s="2049"/>
      <c r="KVM186" s="2049"/>
      <c r="KVN186" s="2049"/>
      <c r="KVO186" s="2049"/>
      <c r="KVP186" s="2049"/>
      <c r="KVQ186" s="2049"/>
      <c r="KVR186" s="2049"/>
      <c r="KVS186" s="2049"/>
      <c r="KVT186" s="2049"/>
      <c r="KVU186" s="2049"/>
      <c r="KVV186" s="2049"/>
      <c r="KVW186" s="2049"/>
      <c r="KVX186" s="2049"/>
      <c r="KVY186" s="2049"/>
      <c r="KVZ186" s="2049"/>
      <c r="KWA186" s="2049"/>
      <c r="KWB186" s="2049"/>
      <c r="KWC186" s="2049"/>
      <c r="KWD186" s="2049"/>
      <c r="KWE186" s="2049"/>
      <c r="KWF186" s="2049"/>
      <c r="KWG186" s="2049"/>
      <c r="KWH186" s="2049"/>
      <c r="KWI186" s="2049"/>
      <c r="KWJ186" s="2049"/>
      <c r="KWK186" s="2049"/>
      <c r="KWL186" s="2049"/>
      <c r="KWM186" s="2049"/>
      <c r="KWN186" s="2049"/>
      <c r="KWO186" s="2049"/>
      <c r="KWP186" s="2049"/>
      <c r="KWQ186" s="2049"/>
      <c r="KWR186" s="2049"/>
      <c r="KWS186" s="2049"/>
      <c r="KWT186" s="2049"/>
      <c r="KWU186" s="2049"/>
      <c r="KWV186" s="2049"/>
      <c r="KWW186" s="2049"/>
      <c r="KWX186" s="2049"/>
      <c r="KWY186" s="2049"/>
      <c r="KWZ186" s="2049"/>
      <c r="KXA186" s="2049"/>
      <c r="KXB186" s="2049"/>
      <c r="KXC186" s="2049"/>
      <c r="KXD186" s="2049"/>
      <c r="KXE186" s="2049"/>
      <c r="KXF186" s="2049"/>
      <c r="KXG186" s="2049"/>
      <c r="KXH186" s="2049"/>
      <c r="KXI186" s="2049"/>
      <c r="KXJ186" s="2049"/>
      <c r="KXK186" s="2049"/>
      <c r="KXL186" s="2049"/>
      <c r="KXM186" s="2049"/>
      <c r="KXN186" s="2049"/>
      <c r="KXO186" s="2049"/>
      <c r="KXP186" s="2049"/>
      <c r="KXQ186" s="2049"/>
      <c r="KXR186" s="2049"/>
      <c r="KXS186" s="2049"/>
      <c r="KXT186" s="2049"/>
      <c r="KXU186" s="2049"/>
      <c r="KXV186" s="2049"/>
      <c r="KXW186" s="2049"/>
      <c r="KXX186" s="2049"/>
      <c r="KXY186" s="2049"/>
      <c r="KXZ186" s="2049"/>
      <c r="KYA186" s="2049"/>
      <c r="KYB186" s="2049"/>
      <c r="KYC186" s="2049"/>
      <c r="KYD186" s="2049"/>
      <c r="KYE186" s="2049"/>
      <c r="KYF186" s="2049"/>
      <c r="KYG186" s="2049"/>
      <c r="KYH186" s="2049"/>
      <c r="KYI186" s="2049"/>
      <c r="KYJ186" s="2049"/>
      <c r="KYK186" s="2049"/>
      <c r="KYL186" s="2049"/>
      <c r="KYM186" s="2049"/>
      <c r="KYN186" s="2049"/>
      <c r="KYO186" s="2049"/>
      <c r="KYP186" s="2049"/>
      <c r="KYQ186" s="2049"/>
      <c r="KYR186" s="2049"/>
      <c r="KYS186" s="2049"/>
      <c r="KYT186" s="2049"/>
      <c r="KYU186" s="2049"/>
      <c r="KYV186" s="2049"/>
      <c r="KYW186" s="2049"/>
      <c r="KYX186" s="2049"/>
      <c r="KYY186" s="2049"/>
      <c r="KYZ186" s="2049"/>
      <c r="KZA186" s="2049"/>
      <c r="KZB186" s="2049"/>
      <c r="KZC186" s="2049"/>
      <c r="KZD186" s="2049"/>
      <c r="KZE186" s="2049"/>
      <c r="KZF186" s="2049"/>
      <c r="KZG186" s="2049"/>
      <c r="KZH186" s="2049"/>
      <c r="KZI186" s="2049"/>
      <c r="KZJ186" s="2049"/>
      <c r="KZK186" s="2049"/>
      <c r="KZL186" s="2049"/>
      <c r="KZM186" s="2049"/>
      <c r="KZN186" s="2049"/>
      <c r="KZO186" s="2049"/>
      <c r="KZP186" s="2049"/>
      <c r="KZQ186" s="2049"/>
      <c r="KZR186" s="2049"/>
      <c r="KZS186" s="2049"/>
      <c r="KZT186" s="2049"/>
      <c r="KZU186" s="2049"/>
      <c r="KZV186" s="2049"/>
      <c r="KZW186" s="2049"/>
      <c r="KZX186" s="2049"/>
      <c r="KZY186" s="2049"/>
      <c r="KZZ186" s="2049"/>
      <c r="LAA186" s="2049"/>
      <c r="LAB186" s="2049"/>
      <c r="LAC186" s="2049"/>
      <c r="LAD186" s="2049"/>
      <c r="LAE186" s="2049"/>
      <c r="LAF186" s="2049"/>
      <c r="LAG186" s="2049"/>
      <c r="LAH186" s="2049"/>
      <c r="LAI186" s="2049"/>
      <c r="LAJ186" s="2049"/>
      <c r="LAK186" s="2049"/>
      <c r="LAL186" s="2049"/>
      <c r="LAM186" s="2049"/>
      <c r="LAN186" s="2049"/>
      <c r="LAO186" s="2049"/>
      <c r="LAP186" s="2049"/>
      <c r="LAQ186" s="2049"/>
      <c r="LAR186" s="2049"/>
      <c r="LAS186" s="2049"/>
      <c r="LAT186" s="2049"/>
      <c r="LAU186" s="2049"/>
      <c r="LAV186" s="2049"/>
      <c r="LAW186" s="2049"/>
      <c r="LAX186" s="2049"/>
      <c r="LAY186" s="2049"/>
      <c r="LAZ186" s="2049"/>
      <c r="LBA186" s="2049"/>
      <c r="LBB186" s="2049"/>
      <c r="LBC186" s="2049"/>
      <c r="LBD186" s="2049"/>
      <c r="LBE186" s="2049"/>
      <c r="LBF186" s="2049"/>
      <c r="LBG186" s="2049"/>
      <c r="LBH186" s="2049"/>
      <c r="LBI186" s="2049"/>
      <c r="LBJ186" s="2049"/>
      <c r="LBK186" s="2049"/>
      <c r="LBL186" s="2049"/>
      <c r="LBM186" s="2049"/>
      <c r="LBN186" s="2049"/>
      <c r="LBO186" s="2049"/>
      <c r="LBP186" s="2049"/>
      <c r="LBQ186" s="2049"/>
      <c r="LBR186" s="2049"/>
      <c r="LBS186" s="2049"/>
      <c r="LBT186" s="2049"/>
      <c r="LBU186" s="2049"/>
      <c r="LBV186" s="2049"/>
      <c r="LBW186" s="2049"/>
      <c r="LBX186" s="2049"/>
      <c r="LBY186" s="2049"/>
      <c r="LBZ186" s="2049"/>
      <c r="LCA186" s="2049"/>
      <c r="LCB186" s="2049"/>
      <c r="LCC186" s="2049"/>
      <c r="LCD186" s="2049"/>
      <c r="LCE186" s="2049"/>
      <c r="LCF186" s="2049"/>
      <c r="LCG186" s="2049"/>
      <c r="LCH186" s="2049"/>
      <c r="LCI186" s="2049"/>
      <c r="LCJ186" s="2049"/>
      <c r="LCK186" s="2049"/>
      <c r="LCL186" s="2049"/>
      <c r="LCM186" s="2049"/>
      <c r="LCN186" s="2049"/>
      <c r="LCO186" s="2049"/>
      <c r="LCP186" s="2049"/>
      <c r="LCQ186" s="2049"/>
      <c r="LCR186" s="2049"/>
      <c r="LCS186" s="2049"/>
      <c r="LCT186" s="2049"/>
      <c r="LCU186" s="2049"/>
      <c r="LCV186" s="2049"/>
      <c r="LCW186" s="2049"/>
      <c r="LCX186" s="2049"/>
      <c r="LCY186" s="2049"/>
      <c r="LCZ186" s="2049"/>
      <c r="LDA186" s="2049"/>
      <c r="LDB186" s="2049"/>
      <c r="LDC186" s="2049"/>
      <c r="LDD186" s="2049"/>
      <c r="LDE186" s="2049"/>
      <c r="LDF186" s="2049"/>
      <c r="LDG186" s="2049"/>
      <c r="LDH186" s="2049"/>
      <c r="LDI186" s="2049"/>
      <c r="LDJ186" s="2049"/>
      <c r="LDK186" s="2049"/>
      <c r="LDL186" s="2049"/>
      <c r="LDM186" s="2049"/>
      <c r="LDN186" s="2049"/>
      <c r="LDO186" s="2049"/>
      <c r="LDP186" s="2049"/>
      <c r="LDQ186" s="2049"/>
      <c r="LDR186" s="2049"/>
      <c r="LDS186" s="2049"/>
      <c r="LDT186" s="2049"/>
      <c r="LDU186" s="2049"/>
      <c r="LDV186" s="2049"/>
      <c r="LDW186" s="2049"/>
      <c r="LDX186" s="2049"/>
      <c r="LDY186" s="2049"/>
      <c r="LDZ186" s="2049"/>
      <c r="LEA186" s="2049"/>
      <c r="LEB186" s="2049"/>
      <c r="LEC186" s="2049"/>
      <c r="LED186" s="2049"/>
      <c r="LEE186" s="2049"/>
      <c r="LEF186" s="2049"/>
      <c r="LEG186" s="2049"/>
      <c r="LEH186" s="2049"/>
      <c r="LEI186" s="2049"/>
      <c r="LEJ186" s="2049"/>
      <c r="LEK186" s="2049"/>
      <c r="LEL186" s="2049"/>
      <c r="LEM186" s="2049"/>
      <c r="LEN186" s="2049"/>
      <c r="LEO186" s="2049"/>
      <c r="LEP186" s="2049"/>
      <c r="LEQ186" s="2049"/>
      <c r="LER186" s="2049"/>
      <c r="LES186" s="2049"/>
      <c r="LET186" s="2049"/>
      <c r="LEU186" s="2049"/>
      <c r="LEV186" s="2049"/>
      <c r="LEW186" s="2049"/>
      <c r="LEX186" s="2049"/>
      <c r="LEY186" s="2049"/>
      <c r="LEZ186" s="2049"/>
      <c r="LFA186" s="2049"/>
      <c r="LFB186" s="2049"/>
      <c r="LFC186" s="2049"/>
      <c r="LFD186" s="2049"/>
      <c r="LFE186" s="2049"/>
      <c r="LFF186" s="2049"/>
      <c r="LFG186" s="2049"/>
      <c r="LFH186" s="2049"/>
      <c r="LFI186" s="2049"/>
      <c r="LFJ186" s="2049"/>
      <c r="LFK186" s="2049"/>
      <c r="LFL186" s="2049"/>
      <c r="LFM186" s="2049"/>
      <c r="LFN186" s="2049"/>
      <c r="LFO186" s="2049"/>
      <c r="LFP186" s="2049"/>
      <c r="LFQ186" s="2049"/>
      <c r="LFR186" s="2049"/>
      <c r="LFS186" s="2049"/>
      <c r="LFT186" s="2049"/>
      <c r="LFU186" s="2049"/>
      <c r="LFV186" s="2049"/>
      <c r="LFW186" s="2049"/>
      <c r="LFX186" s="2049"/>
      <c r="LFY186" s="2049"/>
      <c r="LFZ186" s="2049"/>
      <c r="LGA186" s="2049"/>
      <c r="LGB186" s="2049"/>
      <c r="LGC186" s="2049"/>
      <c r="LGD186" s="2049"/>
      <c r="LGE186" s="2049"/>
      <c r="LGF186" s="2049"/>
      <c r="LGG186" s="2049"/>
      <c r="LGH186" s="2049"/>
      <c r="LGI186" s="2049"/>
      <c r="LGJ186" s="2049"/>
      <c r="LGK186" s="2049"/>
      <c r="LGL186" s="2049"/>
      <c r="LGM186" s="2049"/>
      <c r="LGN186" s="2049"/>
      <c r="LGO186" s="2049"/>
      <c r="LGP186" s="2049"/>
      <c r="LGQ186" s="2049"/>
      <c r="LGR186" s="2049"/>
      <c r="LGS186" s="2049"/>
      <c r="LGT186" s="2049"/>
      <c r="LGU186" s="2049"/>
      <c r="LGV186" s="2049"/>
      <c r="LGW186" s="2049"/>
      <c r="LGX186" s="2049"/>
      <c r="LGY186" s="2049"/>
      <c r="LGZ186" s="2049"/>
      <c r="LHA186" s="2049"/>
      <c r="LHB186" s="2049"/>
      <c r="LHC186" s="2049"/>
      <c r="LHD186" s="2049"/>
      <c r="LHE186" s="2049"/>
      <c r="LHF186" s="2049"/>
      <c r="LHG186" s="2049"/>
      <c r="LHH186" s="2049"/>
      <c r="LHI186" s="2049"/>
      <c r="LHJ186" s="2049"/>
      <c r="LHK186" s="2049"/>
      <c r="LHL186" s="2049"/>
      <c r="LHM186" s="2049"/>
      <c r="LHN186" s="2049"/>
      <c r="LHO186" s="2049"/>
      <c r="LHP186" s="2049"/>
      <c r="LHQ186" s="2049"/>
      <c r="LHR186" s="2049"/>
      <c r="LHS186" s="2049"/>
      <c r="LHT186" s="2049"/>
      <c r="LHU186" s="2049"/>
      <c r="LHV186" s="2049"/>
      <c r="LHW186" s="2049"/>
      <c r="LHX186" s="2049"/>
      <c r="LHY186" s="2049"/>
      <c r="LHZ186" s="2049"/>
      <c r="LIA186" s="2049"/>
      <c r="LIB186" s="2049"/>
      <c r="LIC186" s="2049"/>
      <c r="LID186" s="2049"/>
      <c r="LIE186" s="2049"/>
      <c r="LIF186" s="2049"/>
      <c r="LIG186" s="2049"/>
      <c r="LIH186" s="2049"/>
      <c r="LII186" s="2049"/>
      <c r="LIJ186" s="2049"/>
      <c r="LIK186" s="2049"/>
      <c r="LIL186" s="2049"/>
      <c r="LIM186" s="2049"/>
      <c r="LIN186" s="2049"/>
      <c r="LIO186" s="2049"/>
      <c r="LIP186" s="2049"/>
      <c r="LIQ186" s="2049"/>
      <c r="LIR186" s="2049"/>
      <c r="LIS186" s="2049"/>
      <c r="LIT186" s="2049"/>
      <c r="LIU186" s="2049"/>
      <c r="LIV186" s="2049"/>
      <c r="LIW186" s="2049"/>
      <c r="LIX186" s="2049"/>
      <c r="LIY186" s="2049"/>
      <c r="LIZ186" s="2049"/>
      <c r="LJA186" s="2049"/>
      <c r="LJB186" s="2049"/>
      <c r="LJC186" s="2049"/>
      <c r="LJD186" s="2049"/>
      <c r="LJE186" s="2049"/>
      <c r="LJF186" s="2049"/>
      <c r="LJG186" s="2049"/>
      <c r="LJH186" s="2049"/>
      <c r="LJI186" s="2049"/>
      <c r="LJJ186" s="2049"/>
      <c r="LJK186" s="2049"/>
      <c r="LJL186" s="2049"/>
      <c r="LJM186" s="2049"/>
      <c r="LJN186" s="2049"/>
      <c r="LJO186" s="2049"/>
      <c r="LJP186" s="2049"/>
      <c r="LJQ186" s="2049"/>
      <c r="LJR186" s="2049"/>
      <c r="LJS186" s="2049"/>
      <c r="LJT186" s="2049"/>
      <c r="LJU186" s="2049"/>
      <c r="LJV186" s="2049"/>
      <c r="LJW186" s="2049"/>
      <c r="LJX186" s="2049"/>
      <c r="LJY186" s="2049"/>
      <c r="LJZ186" s="2049"/>
      <c r="LKA186" s="2049"/>
      <c r="LKB186" s="2049"/>
      <c r="LKC186" s="2049"/>
      <c r="LKD186" s="2049"/>
      <c r="LKE186" s="2049"/>
      <c r="LKF186" s="2049"/>
      <c r="LKG186" s="2049"/>
      <c r="LKH186" s="2049"/>
      <c r="LKI186" s="2049"/>
      <c r="LKJ186" s="2049"/>
      <c r="LKK186" s="2049"/>
      <c r="LKL186" s="2049"/>
      <c r="LKM186" s="2049"/>
      <c r="LKN186" s="2049"/>
      <c r="LKO186" s="2049"/>
      <c r="LKP186" s="2049"/>
      <c r="LKQ186" s="2049"/>
      <c r="LKR186" s="2049"/>
      <c r="LKS186" s="2049"/>
      <c r="LKT186" s="2049"/>
      <c r="LKU186" s="2049"/>
      <c r="LKV186" s="2049"/>
      <c r="LKW186" s="2049"/>
      <c r="LKX186" s="2049"/>
      <c r="LKY186" s="2049"/>
      <c r="LKZ186" s="2049"/>
      <c r="LLA186" s="2049"/>
      <c r="LLB186" s="2049"/>
      <c r="LLC186" s="2049"/>
      <c r="LLD186" s="2049"/>
      <c r="LLE186" s="2049"/>
      <c r="LLF186" s="2049"/>
      <c r="LLG186" s="2049"/>
      <c r="LLH186" s="2049"/>
      <c r="LLI186" s="2049"/>
      <c r="LLJ186" s="2049"/>
      <c r="LLK186" s="2049"/>
      <c r="LLL186" s="2049"/>
      <c r="LLM186" s="2049"/>
      <c r="LLN186" s="2049"/>
      <c r="LLO186" s="2049"/>
      <c r="LLP186" s="2049"/>
      <c r="LLQ186" s="2049"/>
      <c r="LLR186" s="2049"/>
      <c r="LLS186" s="2049"/>
      <c r="LLT186" s="2049"/>
      <c r="LLU186" s="2049"/>
      <c r="LLV186" s="2049"/>
      <c r="LLW186" s="2049"/>
      <c r="LLX186" s="2049"/>
      <c r="LLY186" s="2049"/>
      <c r="LLZ186" s="2049"/>
      <c r="LMA186" s="2049"/>
      <c r="LMB186" s="2049"/>
      <c r="LMC186" s="2049"/>
      <c r="LMD186" s="2049"/>
      <c r="LME186" s="2049"/>
      <c r="LMF186" s="2049"/>
      <c r="LMG186" s="2049"/>
      <c r="LMH186" s="2049"/>
      <c r="LMI186" s="2049"/>
      <c r="LMJ186" s="2049"/>
      <c r="LMK186" s="2049"/>
      <c r="LML186" s="2049"/>
      <c r="LMM186" s="2049"/>
      <c r="LMN186" s="2049"/>
      <c r="LMO186" s="2049"/>
      <c r="LMP186" s="2049"/>
      <c r="LMQ186" s="2049"/>
      <c r="LMR186" s="2049"/>
      <c r="LMS186" s="2049"/>
      <c r="LMT186" s="2049"/>
      <c r="LMU186" s="2049"/>
      <c r="LMV186" s="2049"/>
      <c r="LMW186" s="2049"/>
      <c r="LMX186" s="2049"/>
      <c r="LMY186" s="2049"/>
      <c r="LMZ186" s="2049"/>
      <c r="LNA186" s="2049"/>
      <c r="LNB186" s="2049"/>
      <c r="LNC186" s="2049"/>
      <c r="LND186" s="2049"/>
      <c r="LNE186" s="2049"/>
      <c r="LNF186" s="2049"/>
      <c r="LNG186" s="2049"/>
      <c r="LNH186" s="2049"/>
      <c r="LNI186" s="2049"/>
      <c r="LNJ186" s="2049"/>
      <c r="LNK186" s="2049"/>
      <c r="LNL186" s="2049"/>
      <c r="LNM186" s="2049"/>
      <c r="LNN186" s="2049"/>
      <c r="LNO186" s="2049"/>
      <c r="LNP186" s="2049"/>
      <c r="LNQ186" s="2049"/>
      <c r="LNR186" s="2049"/>
      <c r="LNS186" s="2049"/>
      <c r="LNT186" s="2049"/>
      <c r="LNU186" s="2049"/>
      <c r="LNV186" s="2049"/>
      <c r="LNW186" s="2049"/>
      <c r="LNX186" s="2049"/>
      <c r="LNY186" s="2049"/>
      <c r="LNZ186" s="2049"/>
      <c r="LOA186" s="2049"/>
      <c r="LOB186" s="2049"/>
      <c r="LOC186" s="2049"/>
      <c r="LOD186" s="2049"/>
      <c r="LOE186" s="2049"/>
      <c r="LOF186" s="2049"/>
      <c r="LOG186" s="2049"/>
      <c r="LOH186" s="2049"/>
      <c r="LOI186" s="2049"/>
      <c r="LOJ186" s="2049"/>
      <c r="LOK186" s="2049"/>
      <c r="LOL186" s="2049"/>
      <c r="LOM186" s="2049"/>
      <c r="LON186" s="2049"/>
      <c r="LOO186" s="2049"/>
      <c r="LOP186" s="2049"/>
      <c r="LOQ186" s="2049"/>
      <c r="LOR186" s="2049"/>
      <c r="LOS186" s="2049"/>
      <c r="LOT186" s="2049"/>
      <c r="LOU186" s="2049"/>
      <c r="LOV186" s="2049"/>
      <c r="LOW186" s="2049"/>
      <c r="LOX186" s="2049"/>
      <c r="LOY186" s="2049"/>
      <c r="LOZ186" s="2049"/>
      <c r="LPA186" s="2049"/>
      <c r="LPB186" s="2049"/>
      <c r="LPC186" s="2049"/>
      <c r="LPD186" s="2049"/>
      <c r="LPE186" s="2049"/>
      <c r="LPF186" s="2049"/>
      <c r="LPG186" s="2049"/>
      <c r="LPH186" s="2049"/>
      <c r="LPI186" s="2049"/>
      <c r="LPJ186" s="2049"/>
      <c r="LPK186" s="2049"/>
      <c r="LPL186" s="2049"/>
      <c r="LPM186" s="2049"/>
      <c r="LPN186" s="2049"/>
      <c r="LPO186" s="2049"/>
      <c r="LPP186" s="2049"/>
      <c r="LPQ186" s="2049"/>
      <c r="LPR186" s="2049"/>
      <c r="LPS186" s="2049"/>
      <c r="LPT186" s="2049"/>
      <c r="LPU186" s="2049"/>
      <c r="LPV186" s="2049"/>
      <c r="LPW186" s="2049"/>
      <c r="LPX186" s="2049"/>
      <c r="LPY186" s="2049"/>
      <c r="LPZ186" s="2049"/>
      <c r="LQA186" s="2049"/>
      <c r="LQB186" s="2049"/>
      <c r="LQC186" s="2049"/>
      <c r="LQD186" s="2049"/>
      <c r="LQE186" s="2049"/>
      <c r="LQF186" s="2049"/>
      <c r="LQG186" s="2049"/>
      <c r="LQH186" s="2049"/>
      <c r="LQI186" s="2049"/>
      <c r="LQJ186" s="2049"/>
      <c r="LQK186" s="2049"/>
      <c r="LQL186" s="2049"/>
      <c r="LQM186" s="2049"/>
      <c r="LQN186" s="2049"/>
      <c r="LQO186" s="2049"/>
      <c r="LQP186" s="2049"/>
      <c r="LQQ186" s="2049"/>
      <c r="LQR186" s="2049"/>
      <c r="LQS186" s="2049"/>
      <c r="LQT186" s="2049"/>
      <c r="LQU186" s="2049"/>
      <c r="LQV186" s="2049"/>
      <c r="LQW186" s="2049"/>
      <c r="LQX186" s="2049"/>
      <c r="LQY186" s="2049"/>
      <c r="LQZ186" s="2049"/>
      <c r="LRA186" s="2049"/>
      <c r="LRB186" s="2049"/>
      <c r="LRC186" s="2049"/>
      <c r="LRD186" s="2049"/>
      <c r="LRE186" s="2049"/>
      <c r="LRF186" s="2049"/>
      <c r="LRG186" s="2049"/>
      <c r="LRH186" s="2049"/>
      <c r="LRI186" s="2049"/>
      <c r="LRJ186" s="2049"/>
      <c r="LRK186" s="2049"/>
      <c r="LRL186" s="2049"/>
      <c r="LRM186" s="2049"/>
      <c r="LRN186" s="2049"/>
      <c r="LRO186" s="2049"/>
      <c r="LRP186" s="2049"/>
      <c r="LRQ186" s="2049"/>
      <c r="LRR186" s="2049"/>
      <c r="LRS186" s="2049"/>
      <c r="LRT186" s="2049"/>
      <c r="LRU186" s="2049"/>
      <c r="LRV186" s="2049"/>
      <c r="LRW186" s="2049"/>
      <c r="LRX186" s="2049"/>
      <c r="LRY186" s="2049"/>
      <c r="LRZ186" s="2049"/>
      <c r="LSA186" s="2049"/>
      <c r="LSB186" s="2049"/>
      <c r="LSC186" s="2049"/>
      <c r="LSD186" s="2049"/>
      <c r="LSE186" s="2049"/>
      <c r="LSF186" s="2049"/>
      <c r="LSG186" s="2049"/>
      <c r="LSH186" s="2049"/>
      <c r="LSI186" s="2049"/>
      <c r="LSJ186" s="2049"/>
      <c r="LSK186" s="2049"/>
      <c r="LSL186" s="2049"/>
      <c r="LSM186" s="2049"/>
      <c r="LSN186" s="2049"/>
      <c r="LSO186" s="2049"/>
      <c r="LSP186" s="2049"/>
      <c r="LSQ186" s="2049"/>
      <c r="LSR186" s="2049"/>
      <c r="LSS186" s="2049"/>
      <c r="LST186" s="2049"/>
      <c r="LSU186" s="2049"/>
      <c r="LSV186" s="2049"/>
      <c r="LSW186" s="2049"/>
      <c r="LSX186" s="2049"/>
      <c r="LSY186" s="2049"/>
      <c r="LSZ186" s="2049"/>
      <c r="LTA186" s="2049"/>
      <c r="LTB186" s="2049"/>
      <c r="LTC186" s="2049"/>
      <c r="LTD186" s="2049"/>
      <c r="LTE186" s="2049"/>
      <c r="LTF186" s="2049"/>
      <c r="LTG186" s="2049"/>
      <c r="LTH186" s="2049"/>
      <c r="LTI186" s="2049"/>
      <c r="LTJ186" s="2049"/>
      <c r="LTK186" s="2049"/>
      <c r="LTL186" s="2049"/>
      <c r="LTM186" s="2049"/>
      <c r="LTN186" s="2049"/>
      <c r="LTO186" s="2049"/>
      <c r="LTP186" s="2049"/>
      <c r="LTQ186" s="2049"/>
      <c r="LTR186" s="2049"/>
      <c r="LTS186" s="2049"/>
      <c r="LTT186" s="2049"/>
      <c r="LTU186" s="2049"/>
      <c r="LTV186" s="2049"/>
      <c r="LTW186" s="2049"/>
      <c r="LTX186" s="2049"/>
      <c r="LTY186" s="2049"/>
      <c r="LTZ186" s="2049"/>
      <c r="LUA186" s="2049"/>
      <c r="LUB186" s="2049"/>
      <c r="LUC186" s="2049"/>
      <c r="LUD186" s="2049"/>
      <c r="LUE186" s="2049"/>
      <c r="LUF186" s="2049"/>
      <c r="LUG186" s="2049"/>
      <c r="LUH186" s="2049"/>
      <c r="LUI186" s="2049"/>
      <c r="LUJ186" s="2049"/>
      <c r="LUK186" s="2049"/>
      <c r="LUL186" s="2049"/>
      <c r="LUM186" s="2049"/>
      <c r="LUN186" s="2049"/>
      <c r="LUO186" s="2049"/>
      <c r="LUP186" s="2049"/>
      <c r="LUQ186" s="2049"/>
      <c r="LUR186" s="2049"/>
      <c r="LUS186" s="2049"/>
      <c r="LUT186" s="2049"/>
      <c r="LUU186" s="2049"/>
      <c r="LUV186" s="2049"/>
      <c r="LUW186" s="2049"/>
      <c r="LUX186" s="2049"/>
      <c r="LUY186" s="2049"/>
      <c r="LUZ186" s="2049"/>
      <c r="LVA186" s="2049"/>
      <c r="LVB186" s="2049"/>
      <c r="LVC186" s="2049"/>
      <c r="LVD186" s="2049"/>
      <c r="LVE186" s="2049"/>
      <c r="LVF186" s="2049"/>
      <c r="LVG186" s="2049"/>
      <c r="LVH186" s="2049"/>
      <c r="LVI186" s="2049"/>
      <c r="LVJ186" s="2049"/>
      <c r="LVK186" s="2049"/>
      <c r="LVL186" s="2049"/>
      <c r="LVM186" s="2049"/>
      <c r="LVN186" s="2049"/>
      <c r="LVO186" s="2049"/>
      <c r="LVP186" s="2049"/>
      <c r="LVQ186" s="2049"/>
      <c r="LVR186" s="2049"/>
      <c r="LVS186" s="2049"/>
      <c r="LVT186" s="2049"/>
      <c r="LVU186" s="2049"/>
      <c r="LVV186" s="2049"/>
      <c r="LVW186" s="2049"/>
      <c r="LVX186" s="2049"/>
      <c r="LVY186" s="2049"/>
      <c r="LVZ186" s="2049"/>
      <c r="LWA186" s="2049"/>
      <c r="LWB186" s="2049"/>
      <c r="LWC186" s="2049"/>
      <c r="LWD186" s="2049"/>
      <c r="LWE186" s="2049"/>
      <c r="LWF186" s="2049"/>
      <c r="LWG186" s="2049"/>
      <c r="LWH186" s="2049"/>
      <c r="LWI186" s="2049"/>
      <c r="LWJ186" s="2049"/>
      <c r="LWK186" s="2049"/>
      <c r="LWL186" s="2049"/>
      <c r="LWM186" s="2049"/>
      <c r="LWN186" s="2049"/>
      <c r="LWO186" s="2049"/>
      <c r="LWP186" s="2049"/>
      <c r="LWQ186" s="2049"/>
      <c r="LWR186" s="2049"/>
      <c r="LWS186" s="2049"/>
      <c r="LWT186" s="2049"/>
      <c r="LWU186" s="2049"/>
      <c r="LWV186" s="2049"/>
      <c r="LWW186" s="2049"/>
      <c r="LWX186" s="2049"/>
      <c r="LWY186" s="2049"/>
      <c r="LWZ186" s="2049"/>
      <c r="LXA186" s="2049"/>
      <c r="LXB186" s="2049"/>
      <c r="LXC186" s="2049"/>
      <c r="LXD186" s="2049"/>
      <c r="LXE186" s="2049"/>
      <c r="LXF186" s="2049"/>
      <c r="LXG186" s="2049"/>
      <c r="LXH186" s="2049"/>
      <c r="LXI186" s="2049"/>
      <c r="LXJ186" s="2049"/>
      <c r="LXK186" s="2049"/>
      <c r="LXL186" s="2049"/>
      <c r="LXM186" s="2049"/>
      <c r="LXN186" s="2049"/>
      <c r="LXO186" s="2049"/>
      <c r="LXP186" s="2049"/>
      <c r="LXQ186" s="2049"/>
      <c r="LXR186" s="2049"/>
      <c r="LXS186" s="2049"/>
      <c r="LXT186" s="2049"/>
      <c r="LXU186" s="2049"/>
      <c r="LXV186" s="2049"/>
      <c r="LXW186" s="2049"/>
      <c r="LXX186" s="2049"/>
      <c r="LXY186" s="2049"/>
      <c r="LXZ186" s="2049"/>
      <c r="LYA186" s="2049"/>
      <c r="LYB186" s="2049"/>
      <c r="LYC186" s="2049"/>
      <c r="LYD186" s="2049"/>
      <c r="LYE186" s="2049"/>
      <c r="LYF186" s="2049"/>
      <c r="LYG186" s="2049"/>
      <c r="LYH186" s="2049"/>
      <c r="LYI186" s="2049"/>
      <c r="LYJ186" s="2049"/>
      <c r="LYK186" s="2049"/>
      <c r="LYL186" s="2049"/>
      <c r="LYM186" s="2049"/>
      <c r="LYN186" s="2049"/>
      <c r="LYO186" s="2049"/>
      <c r="LYP186" s="2049"/>
      <c r="LYQ186" s="2049"/>
      <c r="LYR186" s="2049"/>
      <c r="LYS186" s="2049"/>
      <c r="LYT186" s="2049"/>
      <c r="LYU186" s="2049"/>
      <c r="LYV186" s="2049"/>
      <c r="LYW186" s="2049"/>
      <c r="LYX186" s="2049"/>
      <c r="LYY186" s="2049"/>
      <c r="LYZ186" s="2049"/>
      <c r="LZA186" s="2049"/>
      <c r="LZB186" s="2049"/>
      <c r="LZC186" s="2049"/>
      <c r="LZD186" s="2049"/>
      <c r="LZE186" s="2049"/>
      <c r="LZF186" s="2049"/>
      <c r="LZG186" s="2049"/>
      <c r="LZH186" s="2049"/>
      <c r="LZI186" s="2049"/>
      <c r="LZJ186" s="2049"/>
      <c r="LZK186" s="2049"/>
      <c r="LZL186" s="2049"/>
      <c r="LZM186" s="2049"/>
      <c r="LZN186" s="2049"/>
      <c r="LZO186" s="2049"/>
      <c r="LZP186" s="2049"/>
      <c r="LZQ186" s="2049"/>
      <c r="LZR186" s="2049"/>
      <c r="LZS186" s="2049"/>
      <c r="LZT186" s="2049"/>
      <c r="LZU186" s="2049"/>
      <c r="LZV186" s="2049"/>
      <c r="LZW186" s="2049"/>
      <c r="LZX186" s="2049"/>
      <c r="LZY186" s="2049"/>
      <c r="LZZ186" s="2049"/>
      <c r="MAA186" s="2049"/>
      <c r="MAB186" s="2049"/>
      <c r="MAC186" s="2049"/>
      <c r="MAD186" s="2049"/>
      <c r="MAE186" s="2049"/>
      <c r="MAF186" s="2049"/>
      <c r="MAG186" s="2049"/>
      <c r="MAH186" s="2049"/>
      <c r="MAI186" s="2049"/>
      <c r="MAJ186" s="2049"/>
      <c r="MAK186" s="2049"/>
      <c r="MAL186" s="2049"/>
      <c r="MAM186" s="2049"/>
      <c r="MAN186" s="2049"/>
      <c r="MAO186" s="2049"/>
      <c r="MAP186" s="2049"/>
      <c r="MAQ186" s="2049"/>
      <c r="MAR186" s="2049"/>
      <c r="MAS186" s="2049"/>
      <c r="MAT186" s="2049"/>
      <c r="MAU186" s="2049"/>
      <c r="MAV186" s="2049"/>
      <c r="MAW186" s="2049"/>
      <c r="MAX186" s="2049"/>
      <c r="MAY186" s="2049"/>
      <c r="MAZ186" s="2049"/>
      <c r="MBA186" s="2049"/>
      <c r="MBB186" s="2049"/>
      <c r="MBC186" s="2049"/>
      <c r="MBD186" s="2049"/>
      <c r="MBE186" s="2049"/>
      <c r="MBF186" s="2049"/>
      <c r="MBG186" s="2049"/>
      <c r="MBH186" s="2049"/>
      <c r="MBI186" s="2049"/>
      <c r="MBJ186" s="2049"/>
      <c r="MBK186" s="2049"/>
      <c r="MBL186" s="2049"/>
      <c r="MBM186" s="2049"/>
      <c r="MBN186" s="2049"/>
      <c r="MBO186" s="2049"/>
      <c r="MBP186" s="2049"/>
      <c r="MBQ186" s="2049"/>
      <c r="MBR186" s="2049"/>
      <c r="MBS186" s="2049"/>
      <c r="MBT186" s="2049"/>
      <c r="MBU186" s="2049"/>
      <c r="MBV186" s="2049"/>
      <c r="MBW186" s="2049"/>
      <c r="MBX186" s="2049"/>
      <c r="MBY186" s="2049"/>
      <c r="MBZ186" s="2049"/>
      <c r="MCA186" s="2049"/>
      <c r="MCB186" s="2049"/>
      <c r="MCC186" s="2049"/>
      <c r="MCD186" s="2049"/>
      <c r="MCE186" s="2049"/>
      <c r="MCF186" s="2049"/>
      <c r="MCG186" s="2049"/>
      <c r="MCH186" s="2049"/>
      <c r="MCI186" s="2049"/>
      <c r="MCJ186" s="2049"/>
      <c r="MCK186" s="2049"/>
      <c r="MCL186" s="2049"/>
      <c r="MCM186" s="2049"/>
      <c r="MCN186" s="2049"/>
      <c r="MCO186" s="2049"/>
      <c r="MCP186" s="2049"/>
      <c r="MCQ186" s="2049"/>
      <c r="MCR186" s="2049"/>
      <c r="MCS186" s="2049"/>
      <c r="MCT186" s="2049"/>
      <c r="MCU186" s="2049"/>
      <c r="MCV186" s="2049"/>
      <c r="MCW186" s="2049"/>
      <c r="MCX186" s="2049"/>
      <c r="MCY186" s="2049"/>
      <c r="MCZ186" s="2049"/>
      <c r="MDA186" s="2049"/>
      <c r="MDB186" s="2049"/>
      <c r="MDC186" s="2049"/>
      <c r="MDD186" s="2049"/>
      <c r="MDE186" s="2049"/>
      <c r="MDF186" s="2049"/>
      <c r="MDG186" s="2049"/>
      <c r="MDH186" s="2049"/>
      <c r="MDI186" s="2049"/>
      <c r="MDJ186" s="2049"/>
      <c r="MDK186" s="2049"/>
      <c r="MDL186" s="2049"/>
      <c r="MDM186" s="2049"/>
      <c r="MDN186" s="2049"/>
      <c r="MDO186" s="2049"/>
      <c r="MDP186" s="2049"/>
      <c r="MDQ186" s="2049"/>
      <c r="MDR186" s="2049"/>
      <c r="MDS186" s="2049"/>
      <c r="MDT186" s="2049"/>
      <c r="MDU186" s="2049"/>
      <c r="MDV186" s="2049"/>
      <c r="MDW186" s="2049"/>
      <c r="MDX186" s="2049"/>
      <c r="MDY186" s="2049"/>
      <c r="MDZ186" s="2049"/>
      <c r="MEA186" s="2049"/>
      <c r="MEB186" s="2049"/>
      <c r="MEC186" s="2049"/>
      <c r="MED186" s="2049"/>
      <c r="MEE186" s="2049"/>
      <c r="MEF186" s="2049"/>
      <c r="MEG186" s="2049"/>
      <c r="MEH186" s="2049"/>
      <c r="MEI186" s="2049"/>
      <c r="MEJ186" s="2049"/>
      <c r="MEK186" s="2049"/>
      <c r="MEL186" s="2049"/>
      <c r="MEM186" s="2049"/>
      <c r="MEN186" s="2049"/>
      <c r="MEO186" s="2049"/>
      <c r="MEP186" s="2049"/>
      <c r="MEQ186" s="2049"/>
      <c r="MER186" s="2049"/>
      <c r="MES186" s="2049"/>
      <c r="MET186" s="2049"/>
      <c r="MEU186" s="2049"/>
      <c r="MEV186" s="2049"/>
      <c r="MEW186" s="2049"/>
      <c r="MEX186" s="2049"/>
      <c r="MEY186" s="2049"/>
      <c r="MEZ186" s="2049"/>
      <c r="MFA186" s="2049"/>
      <c r="MFB186" s="2049"/>
      <c r="MFC186" s="2049"/>
      <c r="MFD186" s="2049"/>
      <c r="MFE186" s="2049"/>
      <c r="MFF186" s="2049"/>
      <c r="MFG186" s="2049"/>
      <c r="MFH186" s="2049"/>
      <c r="MFI186" s="2049"/>
      <c r="MFJ186" s="2049"/>
      <c r="MFK186" s="2049"/>
      <c r="MFL186" s="2049"/>
      <c r="MFM186" s="2049"/>
      <c r="MFN186" s="2049"/>
      <c r="MFO186" s="2049"/>
      <c r="MFP186" s="2049"/>
      <c r="MFQ186" s="2049"/>
      <c r="MFR186" s="2049"/>
      <c r="MFS186" s="2049"/>
      <c r="MFT186" s="2049"/>
      <c r="MFU186" s="2049"/>
      <c r="MFV186" s="2049"/>
      <c r="MFW186" s="2049"/>
      <c r="MFX186" s="2049"/>
      <c r="MFY186" s="2049"/>
      <c r="MFZ186" s="2049"/>
      <c r="MGA186" s="2049"/>
      <c r="MGB186" s="2049"/>
      <c r="MGC186" s="2049"/>
      <c r="MGD186" s="2049"/>
      <c r="MGE186" s="2049"/>
      <c r="MGF186" s="2049"/>
      <c r="MGG186" s="2049"/>
      <c r="MGH186" s="2049"/>
      <c r="MGI186" s="2049"/>
      <c r="MGJ186" s="2049"/>
      <c r="MGK186" s="2049"/>
      <c r="MGL186" s="2049"/>
      <c r="MGM186" s="2049"/>
      <c r="MGN186" s="2049"/>
      <c r="MGO186" s="2049"/>
      <c r="MGP186" s="2049"/>
      <c r="MGQ186" s="2049"/>
      <c r="MGR186" s="2049"/>
      <c r="MGS186" s="2049"/>
      <c r="MGT186" s="2049"/>
      <c r="MGU186" s="2049"/>
      <c r="MGV186" s="2049"/>
      <c r="MGW186" s="2049"/>
      <c r="MGX186" s="2049"/>
      <c r="MGY186" s="2049"/>
      <c r="MGZ186" s="2049"/>
      <c r="MHA186" s="2049"/>
      <c r="MHB186" s="2049"/>
      <c r="MHC186" s="2049"/>
      <c r="MHD186" s="2049"/>
      <c r="MHE186" s="2049"/>
      <c r="MHF186" s="2049"/>
      <c r="MHG186" s="2049"/>
      <c r="MHH186" s="2049"/>
      <c r="MHI186" s="2049"/>
      <c r="MHJ186" s="2049"/>
      <c r="MHK186" s="2049"/>
      <c r="MHL186" s="2049"/>
      <c r="MHM186" s="2049"/>
      <c r="MHN186" s="2049"/>
      <c r="MHO186" s="2049"/>
      <c r="MHP186" s="2049"/>
      <c r="MHQ186" s="2049"/>
      <c r="MHR186" s="2049"/>
      <c r="MHS186" s="2049"/>
      <c r="MHT186" s="2049"/>
      <c r="MHU186" s="2049"/>
      <c r="MHV186" s="2049"/>
      <c r="MHW186" s="2049"/>
      <c r="MHX186" s="2049"/>
      <c r="MHY186" s="2049"/>
      <c r="MHZ186" s="2049"/>
      <c r="MIA186" s="2049"/>
      <c r="MIB186" s="2049"/>
      <c r="MIC186" s="2049"/>
      <c r="MID186" s="2049"/>
      <c r="MIE186" s="2049"/>
      <c r="MIF186" s="2049"/>
      <c r="MIG186" s="2049"/>
      <c r="MIH186" s="2049"/>
      <c r="MII186" s="2049"/>
      <c r="MIJ186" s="2049"/>
      <c r="MIK186" s="2049"/>
      <c r="MIL186" s="2049"/>
      <c r="MIM186" s="2049"/>
      <c r="MIN186" s="2049"/>
      <c r="MIO186" s="2049"/>
      <c r="MIP186" s="2049"/>
      <c r="MIQ186" s="2049"/>
      <c r="MIR186" s="2049"/>
      <c r="MIS186" s="2049"/>
      <c r="MIT186" s="2049"/>
      <c r="MIU186" s="2049"/>
      <c r="MIV186" s="2049"/>
      <c r="MIW186" s="2049"/>
      <c r="MIX186" s="2049"/>
      <c r="MIY186" s="2049"/>
      <c r="MIZ186" s="2049"/>
      <c r="MJA186" s="2049"/>
      <c r="MJB186" s="2049"/>
      <c r="MJC186" s="2049"/>
      <c r="MJD186" s="2049"/>
      <c r="MJE186" s="2049"/>
      <c r="MJF186" s="2049"/>
      <c r="MJG186" s="2049"/>
      <c r="MJH186" s="2049"/>
      <c r="MJI186" s="2049"/>
      <c r="MJJ186" s="2049"/>
      <c r="MJK186" s="2049"/>
      <c r="MJL186" s="2049"/>
      <c r="MJM186" s="2049"/>
      <c r="MJN186" s="2049"/>
      <c r="MJO186" s="2049"/>
      <c r="MJP186" s="2049"/>
      <c r="MJQ186" s="2049"/>
      <c r="MJR186" s="2049"/>
      <c r="MJS186" s="2049"/>
      <c r="MJT186" s="2049"/>
      <c r="MJU186" s="2049"/>
      <c r="MJV186" s="2049"/>
      <c r="MJW186" s="2049"/>
      <c r="MJX186" s="2049"/>
      <c r="MJY186" s="2049"/>
      <c r="MJZ186" s="2049"/>
      <c r="MKA186" s="2049"/>
      <c r="MKB186" s="2049"/>
      <c r="MKC186" s="2049"/>
      <c r="MKD186" s="2049"/>
      <c r="MKE186" s="2049"/>
      <c r="MKF186" s="2049"/>
      <c r="MKG186" s="2049"/>
      <c r="MKH186" s="2049"/>
      <c r="MKI186" s="2049"/>
      <c r="MKJ186" s="2049"/>
      <c r="MKK186" s="2049"/>
      <c r="MKL186" s="2049"/>
      <c r="MKM186" s="2049"/>
      <c r="MKN186" s="2049"/>
      <c r="MKO186" s="2049"/>
      <c r="MKP186" s="2049"/>
      <c r="MKQ186" s="2049"/>
      <c r="MKR186" s="2049"/>
      <c r="MKS186" s="2049"/>
      <c r="MKT186" s="2049"/>
      <c r="MKU186" s="2049"/>
      <c r="MKV186" s="2049"/>
      <c r="MKW186" s="2049"/>
      <c r="MKX186" s="2049"/>
      <c r="MKY186" s="2049"/>
      <c r="MKZ186" s="2049"/>
      <c r="MLA186" s="2049"/>
      <c r="MLB186" s="2049"/>
      <c r="MLC186" s="2049"/>
      <c r="MLD186" s="2049"/>
      <c r="MLE186" s="2049"/>
      <c r="MLF186" s="2049"/>
      <c r="MLG186" s="2049"/>
      <c r="MLH186" s="2049"/>
      <c r="MLI186" s="2049"/>
      <c r="MLJ186" s="2049"/>
      <c r="MLK186" s="2049"/>
      <c r="MLL186" s="2049"/>
      <c r="MLM186" s="2049"/>
      <c r="MLN186" s="2049"/>
      <c r="MLO186" s="2049"/>
      <c r="MLP186" s="2049"/>
      <c r="MLQ186" s="2049"/>
      <c r="MLR186" s="2049"/>
      <c r="MLS186" s="2049"/>
      <c r="MLT186" s="2049"/>
      <c r="MLU186" s="2049"/>
      <c r="MLV186" s="2049"/>
      <c r="MLW186" s="2049"/>
      <c r="MLX186" s="2049"/>
      <c r="MLY186" s="2049"/>
      <c r="MLZ186" s="2049"/>
      <c r="MMA186" s="2049"/>
      <c r="MMB186" s="2049"/>
      <c r="MMC186" s="2049"/>
      <c r="MMD186" s="2049"/>
      <c r="MME186" s="2049"/>
      <c r="MMF186" s="2049"/>
      <c r="MMG186" s="2049"/>
      <c r="MMH186" s="2049"/>
      <c r="MMI186" s="2049"/>
      <c r="MMJ186" s="2049"/>
      <c r="MMK186" s="2049"/>
      <c r="MML186" s="2049"/>
      <c r="MMM186" s="2049"/>
      <c r="MMN186" s="2049"/>
      <c r="MMO186" s="2049"/>
      <c r="MMP186" s="2049"/>
      <c r="MMQ186" s="2049"/>
      <c r="MMR186" s="2049"/>
      <c r="MMS186" s="2049"/>
      <c r="MMT186" s="2049"/>
      <c r="MMU186" s="2049"/>
      <c r="MMV186" s="2049"/>
      <c r="MMW186" s="2049"/>
      <c r="MMX186" s="2049"/>
      <c r="MMY186" s="2049"/>
      <c r="MMZ186" s="2049"/>
      <c r="MNA186" s="2049"/>
      <c r="MNB186" s="2049"/>
      <c r="MNC186" s="2049"/>
      <c r="MND186" s="2049"/>
      <c r="MNE186" s="2049"/>
      <c r="MNF186" s="2049"/>
      <c r="MNG186" s="2049"/>
      <c r="MNH186" s="2049"/>
      <c r="MNI186" s="2049"/>
      <c r="MNJ186" s="2049"/>
      <c r="MNK186" s="2049"/>
      <c r="MNL186" s="2049"/>
      <c r="MNM186" s="2049"/>
      <c r="MNN186" s="2049"/>
      <c r="MNO186" s="2049"/>
      <c r="MNP186" s="2049"/>
      <c r="MNQ186" s="2049"/>
      <c r="MNR186" s="2049"/>
      <c r="MNS186" s="2049"/>
      <c r="MNT186" s="2049"/>
      <c r="MNU186" s="2049"/>
      <c r="MNV186" s="2049"/>
      <c r="MNW186" s="2049"/>
      <c r="MNX186" s="2049"/>
      <c r="MNY186" s="2049"/>
      <c r="MNZ186" s="2049"/>
      <c r="MOA186" s="2049"/>
      <c r="MOB186" s="2049"/>
      <c r="MOC186" s="2049"/>
      <c r="MOD186" s="2049"/>
      <c r="MOE186" s="2049"/>
      <c r="MOF186" s="2049"/>
      <c r="MOG186" s="2049"/>
      <c r="MOH186" s="2049"/>
      <c r="MOI186" s="2049"/>
      <c r="MOJ186" s="2049"/>
      <c r="MOK186" s="2049"/>
      <c r="MOL186" s="2049"/>
      <c r="MOM186" s="2049"/>
      <c r="MON186" s="2049"/>
      <c r="MOO186" s="2049"/>
      <c r="MOP186" s="2049"/>
      <c r="MOQ186" s="2049"/>
      <c r="MOR186" s="2049"/>
      <c r="MOS186" s="2049"/>
      <c r="MOT186" s="2049"/>
      <c r="MOU186" s="2049"/>
      <c r="MOV186" s="2049"/>
      <c r="MOW186" s="2049"/>
      <c r="MOX186" s="2049"/>
      <c r="MOY186" s="2049"/>
      <c r="MOZ186" s="2049"/>
      <c r="MPA186" s="2049"/>
      <c r="MPB186" s="2049"/>
      <c r="MPC186" s="2049"/>
      <c r="MPD186" s="2049"/>
      <c r="MPE186" s="2049"/>
      <c r="MPF186" s="2049"/>
      <c r="MPG186" s="2049"/>
      <c r="MPH186" s="2049"/>
      <c r="MPI186" s="2049"/>
      <c r="MPJ186" s="2049"/>
      <c r="MPK186" s="2049"/>
      <c r="MPL186" s="2049"/>
      <c r="MPM186" s="2049"/>
      <c r="MPN186" s="2049"/>
      <c r="MPO186" s="2049"/>
      <c r="MPP186" s="2049"/>
      <c r="MPQ186" s="2049"/>
      <c r="MPR186" s="2049"/>
      <c r="MPS186" s="2049"/>
      <c r="MPT186" s="2049"/>
      <c r="MPU186" s="2049"/>
      <c r="MPV186" s="2049"/>
      <c r="MPW186" s="2049"/>
      <c r="MPX186" s="2049"/>
      <c r="MPY186" s="2049"/>
      <c r="MPZ186" s="2049"/>
      <c r="MQA186" s="2049"/>
      <c r="MQB186" s="2049"/>
      <c r="MQC186" s="2049"/>
      <c r="MQD186" s="2049"/>
      <c r="MQE186" s="2049"/>
      <c r="MQF186" s="2049"/>
      <c r="MQG186" s="2049"/>
      <c r="MQH186" s="2049"/>
      <c r="MQI186" s="2049"/>
      <c r="MQJ186" s="2049"/>
      <c r="MQK186" s="2049"/>
      <c r="MQL186" s="2049"/>
      <c r="MQM186" s="2049"/>
      <c r="MQN186" s="2049"/>
      <c r="MQO186" s="2049"/>
      <c r="MQP186" s="2049"/>
      <c r="MQQ186" s="2049"/>
      <c r="MQR186" s="2049"/>
      <c r="MQS186" s="2049"/>
      <c r="MQT186" s="2049"/>
      <c r="MQU186" s="2049"/>
      <c r="MQV186" s="2049"/>
      <c r="MQW186" s="2049"/>
      <c r="MQX186" s="2049"/>
      <c r="MQY186" s="2049"/>
      <c r="MQZ186" s="2049"/>
      <c r="MRA186" s="2049"/>
      <c r="MRB186" s="2049"/>
      <c r="MRC186" s="2049"/>
      <c r="MRD186" s="2049"/>
      <c r="MRE186" s="2049"/>
      <c r="MRF186" s="2049"/>
      <c r="MRG186" s="2049"/>
      <c r="MRH186" s="2049"/>
      <c r="MRI186" s="2049"/>
      <c r="MRJ186" s="2049"/>
      <c r="MRK186" s="2049"/>
      <c r="MRL186" s="2049"/>
      <c r="MRM186" s="2049"/>
      <c r="MRN186" s="2049"/>
      <c r="MRO186" s="2049"/>
      <c r="MRP186" s="2049"/>
      <c r="MRQ186" s="2049"/>
      <c r="MRR186" s="2049"/>
      <c r="MRS186" s="2049"/>
      <c r="MRT186" s="2049"/>
      <c r="MRU186" s="2049"/>
      <c r="MRV186" s="2049"/>
      <c r="MRW186" s="2049"/>
      <c r="MRX186" s="2049"/>
      <c r="MRY186" s="2049"/>
      <c r="MRZ186" s="2049"/>
      <c r="MSA186" s="2049"/>
      <c r="MSB186" s="2049"/>
      <c r="MSC186" s="2049"/>
      <c r="MSD186" s="2049"/>
      <c r="MSE186" s="2049"/>
      <c r="MSF186" s="2049"/>
      <c r="MSG186" s="2049"/>
      <c r="MSH186" s="2049"/>
      <c r="MSI186" s="2049"/>
      <c r="MSJ186" s="2049"/>
      <c r="MSK186" s="2049"/>
      <c r="MSL186" s="2049"/>
      <c r="MSM186" s="2049"/>
      <c r="MSN186" s="2049"/>
      <c r="MSO186" s="2049"/>
      <c r="MSP186" s="2049"/>
      <c r="MSQ186" s="2049"/>
      <c r="MSR186" s="2049"/>
      <c r="MSS186" s="2049"/>
      <c r="MST186" s="2049"/>
      <c r="MSU186" s="2049"/>
      <c r="MSV186" s="2049"/>
      <c r="MSW186" s="2049"/>
      <c r="MSX186" s="2049"/>
      <c r="MSY186" s="2049"/>
      <c r="MSZ186" s="2049"/>
      <c r="MTA186" s="2049"/>
      <c r="MTB186" s="2049"/>
      <c r="MTC186" s="2049"/>
      <c r="MTD186" s="2049"/>
      <c r="MTE186" s="2049"/>
      <c r="MTF186" s="2049"/>
      <c r="MTG186" s="2049"/>
      <c r="MTH186" s="2049"/>
      <c r="MTI186" s="2049"/>
      <c r="MTJ186" s="2049"/>
      <c r="MTK186" s="2049"/>
      <c r="MTL186" s="2049"/>
      <c r="MTM186" s="2049"/>
      <c r="MTN186" s="2049"/>
      <c r="MTO186" s="2049"/>
      <c r="MTP186" s="2049"/>
      <c r="MTQ186" s="2049"/>
      <c r="MTR186" s="2049"/>
      <c r="MTS186" s="2049"/>
      <c r="MTT186" s="2049"/>
      <c r="MTU186" s="2049"/>
      <c r="MTV186" s="2049"/>
      <c r="MTW186" s="2049"/>
      <c r="MTX186" s="2049"/>
      <c r="MTY186" s="2049"/>
      <c r="MTZ186" s="2049"/>
      <c r="MUA186" s="2049"/>
      <c r="MUB186" s="2049"/>
      <c r="MUC186" s="2049"/>
      <c r="MUD186" s="2049"/>
      <c r="MUE186" s="2049"/>
      <c r="MUF186" s="2049"/>
      <c r="MUG186" s="2049"/>
      <c r="MUH186" s="2049"/>
      <c r="MUI186" s="2049"/>
      <c r="MUJ186" s="2049"/>
      <c r="MUK186" s="2049"/>
      <c r="MUL186" s="2049"/>
      <c r="MUM186" s="2049"/>
      <c r="MUN186" s="2049"/>
      <c r="MUO186" s="2049"/>
      <c r="MUP186" s="2049"/>
      <c r="MUQ186" s="2049"/>
      <c r="MUR186" s="2049"/>
      <c r="MUS186" s="2049"/>
      <c r="MUT186" s="2049"/>
      <c r="MUU186" s="2049"/>
      <c r="MUV186" s="2049"/>
      <c r="MUW186" s="2049"/>
      <c r="MUX186" s="2049"/>
      <c r="MUY186" s="2049"/>
      <c r="MUZ186" s="2049"/>
      <c r="MVA186" s="2049"/>
      <c r="MVB186" s="2049"/>
      <c r="MVC186" s="2049"/>
      <c r="MVD186" s="2049"/>
      <c r="MVE186" s="2049"/>
      <c r="MVF186" s="2049"/>
      <c r="MVG186" s="2049"/>
      <c r="MVH186" s="2049"/>
      <c r="MVI186" s="2049"/>
      <c r="MVJ186" s="2049"/>
      <c r="MVK186" s="2049"/>
      <c r="MVL186" s="2049"/>
      <c r="MVM186" s="2049"/>
      <c r="MVN186" s="2049"/>
      <c r="MVO186" s="2049"/>
      <c r="MVP186" s="2049"/>
      <c r="MVQ186" s="2049"/>
      <c r="MVR186" s="2049"/>
      <c r="MVS186" s="2049"/>
      <c r="MVT186" s="2049"/>
      <c r="MVU186" s="2049"/>
      <c r="MVV186" s="2049"/>
      <c r="MVW186" s="2049"/>
      <c r="MVX186" s="2049"/>
      <c r="MVY186" s="2049"/>
      <c r="MVZ186" s="2049"/>
      <c r="MWA186" s="2049"/>
      <c r="MWB186" s="2049"/>
      <c r="MWC186" s="2049"/>
      <c r="MWD186" s="2049"/>
      <c r="MWE186" s="2049"/>
      <c r="MWF186" s="2049"/>
      <c r="MWG186" s="2049"/>
      <c r="MWH186" s="2049"/>
      <c r="MWI186" s="2049"/>
      <c r="MWJ186" s="2049"/>
      <c r="MWK186" s="2049"/>
      <c r="MWL186" s="2049"/>
      <c r="MWM186" s="2049"/>
      <c r="MWN186" s="2049"/>
      <c r="MWO186" s="2049"/>
      <c r="MWP186" s="2049"/>
      <c r="MWQ186" s="2049"/>
      <c r="MWR186" s="2049"/>
      <c r="MWS186" s="2049"/>
      <c r="MWT186" s="2049"/>
      <c r="MWU186" s="2049"/>
      <c r="MWV186" s="2049"/>
      <c r="MWW186" s="2049"/>
      <c r="MWX186" s="2049"/>
      <c r="MWY186" s="2049"/>
      <c r="MWZ186" s="2049"/>
      <c r="MXA186" s="2049"/>
      <c r="MXB186" s="2049"/>
      <c r="MXC186" s="2049"/>
      <c r="MXD186" s="2049"/>
      <c r="MXE186" s="2049"/>
      <c r="MXF186" s="2049"/>
      <c r="MXG186" s="2049"/>
      <c r="MXH186" s="2049"/>
      <c r="MXI186" s="2049"/>
      <c r="MXJ186" s="2049"/>
      <c r="MXK186" s="2049"/>
      <c r="MXL186" s="2049"/>
      <c r="MXM186" s="2049"/>
      <c r="MXN186" s="2049"/>
      <c r="MXO186" s="2049"/>
      <c r="MXP186" s="2049"/>
      <c r="MXQ186" s="2049"/>
      <c r="MXR186" s="2049"/>
      <c r="MXS186" s="2049"/>
      <c r="MXT186" s="2049"/>
      <c r="MXU186" s="2049"/>
      <c r="MXV186" s="2049"/>
      <c r="MXW186" s="2049"/>
      <c r="MXX186" s="2049"/>
      <c r="MXY186" s="2049"/>
      <c r="MXZ186" s="2049"/>
      <c r="MYA186" s="2049"/>
      <c r="MYB186" s="2049"/>
      <c r="MYC186" s="2049"/>
      <c r="MYD186" s="2049"/>
      <c r="MYE186" s="2049"/>
      <c r="MYF186" s="2049"/>
      <c r="MYG186" s="2049"/>
      <c r="MYH186" s="2049"/>
      <c r="MYI186" s="2049"/>
      <c r="MYJ186" s="2049"/>
      <c r="MYK186" s="2049"/>
      <c r="MYL186" s="2049"/>
      <c r="MYM186" s="2049"/>
      <c r="MYN186" s="2049"/>
      <c r="MYO186" s="2049"/>
      <c r="MYP186" s="2049"/>
      <c r="MYQ186" s="2049"/>
      <c r="MYR186" s="2049"/>
      <c r="MYS186" s="2049"/>
      <c r="MYT186" s="2049"/>
      <c r="MYU186" s="2049"/>
      <c r="MYV186" s="2049"/>
      <c r="MYW186" s="2049"/>
      <c r="MYX186" s="2049"/>
      <c r="MYY186" s="2049"/>
      <c r="MYZ186" s="2049"/>
      <c r="MZA186" s="2049"/>
      <c r="MZB186" s="2049"/>
      <c r="MZC186" s="2049"/>
      <c r="MZD186" s="2049"/>
      <c r="MZE186" s="2049"/>
      <c r="MZF186" s="2049"/>
      <c r="MZG186" s="2049"/>
      <c r="MZH186" s="2049"/>
      <c r="MZI186" s="2049"/>
      <c r="MZJ186" s="2049"/>
      <c r="MZK186" s="2049"/>
      <c r="MZL186" s="2049"/>
      <c r="MZM186" s="2049"/>
      <c r="MZN186" s="2049"/>
      <c r="MZO186" s="2049"/>
      <c r="MZP186" s="2049"/>
      <c r="MZQ186" s="2049"/>
      <c r="MZR186" s="2049"/>
      <c r="MZS186" s="2049"/>
      <c r="MZT186" s="2049"/>
      <c r="MZU186" s="2049"/>
      <c r="MZV186" s="2049"/>
      <c r="MZW186" s="2049"/>
      <c r="MZX186" s="2049"/>
      <c r="MZY186" s="2049"/>
      <c r="MZZ186" s="2049"/>
      <c r="NAA186" s="2049"/>
      <c r="NAB186" s="2049"/>
      <c r="NAC186" s="2049"/>
      <c r="NAD186" s="2049"/>
      <c r="NAE186" s="2049"/>
      <c r="NAF186" s="2049"/>
      <c r="NAG186" s="2049"/>
      <c r="NAH186" s="2049"/>
      <c r="NAI186" s="2049"/>
      <c r="NAJ186" s="2049"/>
      <c r="NAK186" s="2049"/>
      <c r="NAL186" s="2049"/>
      <c r="NAM186" s="2049"/>
      <c r="NAN186" s="2049"/>
      <c r="NAO186" s="2049"/>
      <c r="NAP186" s="2049"/>
      <c r="NAQ186" s="2049"/>
      <c r="NAR186" s="2049"/>
      <c r="NAS186" s="2049"/>
      <c r="NAT186" s="2049"/>
      <c r="NAU186" s="2049"/>
      <c r="NAV186" s="2049"/>
      <c r="NAW186" s="2049"/>
      <c r="NAX186" s="2049"/>
      <c r="NAY186" s="2049"/>
      <c r="NAZ186" s="2049"/>
      <c r="NBA186" s="2049"/>
      <c r="NBB186" s="2049"/>
      <c r="NBC186" s="2049"/>
      <c r="NBD186" s="2049"/>
      <c r="NBE186" s="2049"/>
      <c r="NBF186" s="2049"/>
      <c r="NBG186" s="2049"/>
      <c r="NBH186" s="2049"/>
      <c r="NBI186" s="2049"/>
      <c r="NBJ186" s="2049"/>
      <c r="NBK186" s="2049"/>
      <c r="NBL186" s="2049"/>
      <c r="NBM186" s="2049"/>
      <c r="NBN186" s="2049"/>
      <c r="NBO186" s="2049"/>
      <c r="NBP186" s="2049"/>
      <c r="NBQ186" s="2049"/>
      <c r="NBR186" s="2049"/>
      <c r="NBS186" s="2049"/>
      <c r="NBT186" s="2049"/>
      <c r="NBU186" s="2049"/>
      <c r="NBV186" s="2049"/>
      <c r="NBW186" s="2049"/>
      <c r="NBX186" s="2049"/>
      <c r="NBY186" s="2049"/>
      <c r="NBZ186" s="2049"/>
      <c r="NCA186" s="2049"/>
      <c r="NCB186" s="2049"/>
      <c r="NCC186" s="2049"/>
      <c r="NCD186" s="2049"/>
      <c r="NCE186" s="2049"/>
      <c r="NCF186" s="2049"/>
      <c r="NCG186" s="2049"/>
      <c r="NCH186" s="2049"/>
      <c r="NCI186" s="2049"/>
      <c r="NCJ186" s="2049"/>
      <c r="NCK186" s="2049"/>
      <c r="NCL186" s="2049"/>
      <c r="NCM186" s="2049"/>
      <c r="NCN186" s="2049"/>
      <c r="NCO186" s="2049"/>
      <c r="NCP186" s="2049"/>
      <c r="NCQ186" s="2049"/>
      <c r="NCR186" s="2049"/>
      <c r="NCS186" s="2049"/>
      <c r="NCT186" s="2049"/>
      <c r="NCU186" s="2049"/>
      <c r="NCV186" s="2049"/>
      <c r="NCW186" s="2049"/>
      <c r="NCX186" s="2049"/>
      <c r="NCY186" s="2049"/>
      <c r="NCZ186" s="2049"/>
      <c r="NDA186" s="2049"/>
      <c r="NDB186" s="2049"/>
      <c r="NDC186" s="2049"/>
      <c r="NDD186" s="2049"/>
      <c r="NDE186" s="2049"/>
      <c r="NDF186" s="2049"/>
      <c r="NDG186" s="2049"/>
      <c r="NDH186" s="2049"/>
      <c r="NDI186" s="2049"/>
      <c r="NDJ186" s="2049"/>
      <c r="NDK186" s="2049"/>
      <c r="NDL186" s="2049"/>
      <c r="NDM186" s="2049"/>
      <c r="NDN186" s="2049"/>
      <c r="NDO186" s="2049"/>
      <c r="NDP186" s="2049"/>
      <c r="NDQ186" s="2049"/>
      <c r="NDR186" s="2049"/>
      <c r="NDS186" s="2049"/>
      <c r="NDT186" s="2049"/>
      <c r="NDU186" s="2049"/>
      <c r="NDV186" s="2049"/>
      <c r="NDW186" s="2049"/>
      <c r="NDX186" s="2049"/>
      <c r="NDY186" s="2049"/>
      <c r="NDZ186" s="2049"/>
      <c r="NEA186" s="2049"/>
      <c r="NEB186" s="2049"/>
      <c r="NEC186" s="2049"/>
      <c r="NED186" s="2049"/>
      <c r="NEE186" s="2049"/>
      <c r="NEF186" s="2049"/>
      <c r="NEG186" s="2049"/>
      <c r="NEH186" s="2049"/>
      <c r="NEI186" s="2049"/>
      <c r="NEJ186" s="2049"/>
      <c r="NEK186" s="2049"/>
      <c r="NEL186" s="2049"/>
      <c r="NEM186" s="2049"/>
      <c r="NEN186" s="2049"/>
      <c r="NEO186" s="2049"/>
      <c r="NEP186" s="2049"/>
      <c r="NEQ186" s="2049"/>
      <c r="NER186" s="2049"/>
      <c r="NES186" s="2049"/>
      <c r="NET186" s="2049"/>
      <c r="NEU186" s="2049"/>
      <c r="NEV186" s="2049"/>
      <c r="NEW186" s="2049"/>
      <c r="NEX186" s="2049"/>
      <c r="NEY186" s="2049"/>
      <c r="NEZ186" s="2049"/>
      <c r="NFA186" s="2049"/>
      <c r="NFB186" s="2049"/>
      <c r="NFC186" s="2049"/>
      <c r="NFD186" s="2049"/>
      <c r="NFE186" s="2049"/>
      <c r="NFF186" s="2049"/>
      <c r="NFG186" s="2049"/>
      <c r="NFH186" s="2049"/>
      <c r="NFI186" s="2049"/>
      <c r="NFJ186" s="2049"/>
      <c r="NFK186" s="2049"/>
      <c r="NFL186" s="2049"/>
      <c r="NFM186" s="2049"/>
      <c r="NFN186" s="2049"/>
      <c r="NFO186" s="2049"/>
      <c r="NFP186" s="2049"/>
      <c r="NFQ186" s="2049"/>
      <c r="NFR186" s="2049"/>
      <c r="NFS186" s="2049"/>
      <c r="NFT186" s="2049"/>
      <c r="NFU186" s="2049"/>
      <c r="NFV186" s="2049"/>
      <c r="NFW186" s="2049"/>
      <c r="NFX186" s="2049"/>
      <c r="NFY186" s="2049"/>
      <c r="NFZ186" s="2049"/>
      <c r="NGA186" s="2049"/>
      <c r="NGB186" s="2049"/>
      <c r="NGC186" s="2049"/>
      <c r="NGD186" s="2049"/>
      <c r="NGE186" s="2049"/>
      <c r="NGF186" s="2049"/>
      <c r="NGG186" s="2049"/>
      <c r="NGH186" s="2049"/>
      <c r="NGI186" s="2049"/>
      <c r="NGJ186" s="2049"/>
      <c r="NGK186" s="2049"/>
      <c r="NGL186" s="2049"/>
      <c r="NGM186" s="2049"/>
      <c r="NGN186" s="2049"/>
      <c r="NGO186" s="2049"/>
      <c r="NGP186" s="2049"/>
      <c r="NGQ186" s="2049"/>
      <c r="NGR186" s="2049"/>
      <c r="NGS186" s="2049"/>
      <c r="NGT186" s="2049"/>
      <c r="NGU186" s="2049"/>
      <c r="NGV186" s="2049"/>
      <c r="NGW186" s="2049"/>
      <c r="NGX186" s="2049"/>
      <c r="NGY186" s="2049"/>
      <c r="NGZ186" s="2049"/>
      <c r="NHA186" s="2049"/>
      <c r="NHB186" s="2049"/>
      <c r="NHC186" s="2049"/>
      <c r="NHD186" s="2049"/>
      <c r="NHE186" s="2049"/>
      <c r="NHF186" s="2049"/>
      <c r="NHG186" s="2049"/>
      <c r="NHH186" s="2049"/>
      <c r="NHI186" s="2049"/>
      <c r="NHJ186" s="2049"/>
      <c r="NHK186" s="2049"/>
      <c r="NHL186" s="2049"/>
      <c r="NHM186" s="2049"/>
      <c r="NHN186" s="2049"/>
      <c r="NHO186" s="2049"/>
      <c r="NHP186" s="2049"/>
      <c r="NHQ186" s="2049"/>
      <c r="NHR186" s="2049"/>
      <c r="NHS186" s="2049"/>
      <c r="NHT186" s="2049"/>
      <c r="NHU186" s="2049"/>
      <c r="NHV186" s="2049"/>
      <c r="NHW186" s="2049"/>
      <c r="NHX186" s="2049"/>
      <c r="NHY186" s="2049"/>
      <c r="NHZ186" s="2049"/>
      <c r="NIA186" s="2049"/>
      <c r="NIB186" s="2049"/>
      <c r="NIC186" s="2049"/>
      <c r="NID186" s="2049"/>
      <c r="NIE186" s="2049"/>
      <c r="NIF186" s="2049"/>
      <c r="NIG186" s="2049"/>
      <c r="NIH186" s="2049"/>
      <c r="NII186" s="2049"/>
      <c r="NIJ186" s="2049"/>
      <c r="NIK186" s="2049"/>
      <c r="NIL186" s="2049"/>
      <c r="NIM186" s="2049"/>
      <c r="NIN186" s="2049"/>
      <c r="NIO186" s="2049"/>
      <c r="NIP186" s="2049"/>
      <c r="NIQ186" s="2049"/>
      <c r="NIR186" s="2049"/>
      <c r="NIS186" s="2049"/>
      <c r="NIT186" s="2049"/>
      <c r="NIU186" s="2049"/>
      <c r="NIV186" s="2049"/>
      <c r="NIW186" s="2049"/>
      <c r="NIX186" s="2049"/>
      <c r="NIY186" s="2049"/>
      <c r="NIZ186" s="2049"/>
      <c r="NJA186" s="2049"/>
      <c r="NJB186" s="2049"/>
      <c r="NJC186" s="2049"/>
      <c r="NJD186" s="2049"/>
      <c r="NJE186" s="2049"/>
      <c r="NJF186" s="2049"/>
      <c r="NJG186" s="2049"/>
      <c r="NJH186" s="2049"/>
      <c r="NJI186" s="2049"/>
      <c r="NJJ186" s="2049"/>
      <c r="NJK186" s="2049"/>
      <c r="NJL186" s="2049"/>
      <c r="NJM186" s="2049"/>
      <c r="NJN186" s="2049"/>
      <c r="NJO186" s="2049"/>
      <c r="NJP186" s="2049"/>
      <c r="NJQ186" s="2049"/>
      <c r="NJR186" s="2049"/>
      <c r="NJS186" s="2049"/>
      <c r="NJT186" s="2049"/>
      <c r="NJU186" s="2049"/>
      <c r="NJV186" s="2049"/>
      <c r="NJW186" s="2049"/>
      <c r="NJX186" s="2049"/>
      <c r="NJY186" s="2049"/>
      <c r="NJZ186" s="2049"/>
      <c r="NKA186" s="2049"/>
      <c r="NKB186" s="2049"/>
      <c r="NKC186" s="2049"/>
      <c r="NKD186" s="2049"/>
      <c r="NKE186" s="2049"/>
      <c r="NKF186" s="2049"/>
      <c r="NKG186" s="2049"/>
      <c r="NKH186" s="2049"/>
      <c r="NKI186" s="2049"/>
      <c r="NKJ186" s="2049"/>
      <c r="NKK186" s="2049"/>
      <c r="NKL186" s="2049"/>
      <c r="NKM186" s="2049"/>
      <c r="NKN186" s="2049"/>
      <c r="NKO186" s="2049"/>
      <c r="NKP186" s="2049"/>
      <c r="NKQ186" s="2049"/>
      <c r="NKR186" s="2049"/>
      <c r="NKS186" s="2049"/>
      <c r="NKT186" s="2049"/>
      <c r="NKU186" s="2049"/>
      <c r="NKV186" s="2049"/>
      <c r="NKW186" s="2049"/>
      <c r="NKX186" s="2049"/>
      <c r="NKY186" s="2049"/>
      <c r="NKZ186" s="2049"/>
      <c r="NLA186" s="2049"/>
      <c r="NLB186" s="2049"/>
      <c r="NLC186" s="2049"/>
      <c r="NLD186" s="2049"/>
      <c r="NLE186" s="2049"/>
      <c r="NLF186" s="2049"/>
      <c r="NLG186" s="2049"/>
      <c r="NLH186" s="2049"/>
      <c r="NLI186" s="2049"/>
      <c r="NLJ186" s="2049"/>
      <c r="NLK186" s="2049"/>
      <c r="NLL186" s="2049"/>
      <c r="NLM186" s="2049"/>
      <c r="NLN186" s="2049"/>
      <c r="NLO186" s="2049"/>
      <c r="NLP186" s="2049"/>
      <c r="NLQ186" s="2049"/>
      <c r="NLR186" s="2049"/>
      <c r="NLS186" s="2049"/>
      <c r="NLT186" s="2049"/>
      <c r="NLU186" s="2049"/>
      <c r="NLV186" s="2049"/>
      <c r="NLW186" s="2049"/>
      <c r="NLX186" s="2049"/>
      <c r="NLY186" s="2049"/>
      <c r="NLZ186" s="2049"/>
      <c r="NMA186" s="2049"/>
      <c r="NMB186" s="2049"/>
      <c r="NMC186" s="2049"/>
      <c r="NMD186" s="2049"/>
      <c r="NME186" s="2049"/>
      <c r="NMF186" s="2049"/>
      <c r="NMG186" s="2049"/>
      <c r="NMH186" s="2049"/>
      <c r="NMI186" s="2049"/>
      <c r="NMJ186" s="2049"/>
      <c r="NMK186" s="2049"/>
      <c r="NML186" s="2049"/>
      <c r="NMM186" s="2049"/>
      <c r="NMN186" s="2049"/>
      <c r="NMO186" s="2049"/>
      <c r="NMP186" s="2049"/>
      <c r="NMQ186" s="2049"/>
      <c r="NMR186" s="2049"/>
      <c r="NMS186" s="2049"/>
      <c r="NMT186" s="2049"/>
      <c r="NMU186" s="2049"/>
      <c r="NMV186" s="2049"/>
      <c r="NMW186" s="2049"/>
      <c r="NMX186" s="2049"/>
      <c r="NMY186" s="2049"/>
      <c r="NMZ186" s="2049"/>
      <c r="NNA186" s="2049"/>
      <c r="NNB186" s="2049"/>
      <c r="NNC186" s="2049"/>
      <c r="NND186" s="2049"/>
      <c r="NNE186" s="2049"/>
      <c r="NNF186" s="2049"/>
      <c r="NNG186" s="2049"/>
      <c r="NNH186" s="2049"/>
      <c r="NNI186" s="2049"/>
      <c r="NNJ186" s="2049"/>
      <c r="NNK186" s="2049"/>
      <c r="NNL186" s="2049"/>
      <c r="NNM186" s="2049"/>
      <c r="NNN186" s="2049"/>
      <c r="NNO186" s="2049"/>
      <c r="NNP186" s="2049"/>
      <c r="NNQ186" s="2049"/>
      <c r="NNR186" s="2049"/>
      <c r="NNS186" s="2049"/>
      <c r="NNT186" s="2049"/>
      <c r="NNU186" s="2049"/>
      <c r="NNV186" s="2049"/>
      <c r="NNW186" s="2049"/>
      <c r="NNX186" s="2049"/>
      <c r="NNY186" s="2049"/>
      <c r="NNZ186" s="2049"/>
      <c r="NOA186" s="2049"/>
      <c r="NOB186" s="2049"/>
      <c r="NOC186" s="2049"/>
      <c r="NOD186" s="2049"/>
      <c r="NOE186" s="2049"/>
      <c r="NOF186" s="2049"/>
      <c r="NOG186" s="2049"/>
      <c r="NOH186" s="2049"/>
      <c r="NOI186" s="2049"/>
      <c r="NOJ186" s="2049"/>
      <c r="NOK186" s="2049"/>
      <c r="NOL186" s="2049"/>
      <c r="NOM186" s="2049"/>
      <c r="NON186" s="2049"/>
      <c r="NOO186" s="2049"/>
      <c r="NOP186" s="2049"/>
      <c r="NOQ186" s="2049"/>
      <c r="NOR186" s="2049"/>
      <c r="NOS186" s="2049"/>
      <c r="NOT186" s="2049"/>
      <c r="NOU186" s="2049"/>
      <c r="NOV186" s="2049"/>
      <c r="NOW186" s="2049"/>
      <c r="NOX186" s="2049"/>
      <c r="NOY186" s="2049"/>
      <c r="NOZ186" s="2049"/>
      <c r="NPA186" s="2049"/>
      <c r="NPB186" s="2049"/>
      <c r="NPC186" s="2049"/>
      <c r="NPD186" s="2049"/>
      <c r="NPE186" s="2049"/>
      <c r="NPF186" s="2049"/>
      <c r="NPG186" s="2049"/>
      <c r="NPH186" s="2049"/>
      <c r="NPI186" s="2049"/>
      <c r="NPJ186" s="2049"/>
      <c r="NPK186" s="2049"/>
      <c r="NPL186" s="2049"/>
      <c r="NPM186" s="2049"/>
      <c r="NPN186" s="2049"/>
      <c r="NPO186" s="2049"/>
      <c r="NPP186" s="2049"/>
      <c r="NPQ186" s="2049"/>
      <c r="NPR186" s="2049"/>
      <c r="NPS186" s="2049"/>
      <c r="NPT186" s="2049"/>
      <c r="NPU186" s="2049"/>
      <c r="NPV186" s="2049"/>
      <c r="NPW186" s="2049"/>
      <c r="NPX186" s="2049"/>
      <c r="NPY186" s="2049"/>
      <c r="NPZ186" s="2049"/>
      <c r="NQA186" s="2049"/>
      <c r="NQB186" s="2049"/>
      <c r="NQC186" s="2049"/>
      <c r="NQD186" s="2049"/>
      <c r="NQE186" s="2049"/>
      <c r="NQF186" s="2049"/>
      <c r="NQG186" s="2049"/>
      <c r="NQH186" s="2049"/>
      <c r="NQI186" s="2049"/>
      <c r="NQJ186" s="2049"/>
      <c r="NQK186" s="2049"/>
      <c r="NQL186" s="2049"/>
      <c r="NQM186" s="2049"/>
      <c r="NQN186" s="2049"/>
      <c r="NQO186" s="2049"/>
      <c r="NQP186" s="2049"/>
      <c r="NQQ186" s="2049"/>
      <c r="NQR186" s="2049"/>
      <c r="NQS186" s="2049"/>
      <c r="NQT186" s="2049"/>
      <c r="NQU186" s="2049"/>
      <c r="NQV186" s="2049"/>
      <c r="NQW186" s="2049"/>
      <c r="NQX186" s="2049"/>
      <c r="NQY186" s="2049"/>
      <c r="NQZ186" s="2049"/>
      <c r="NRA186" s="2049"/>
      <c r="NRB186" s="2049"/>
      <c r="NRC186" s="2049"/>
      <c r="NRD186" s="2049"/>
      <c r="NRE186" s="2049"/>
      <c r="NRF186" s="2049"/>
      <c r="NRG186" s="2049"/>
      <c r="NRH186" s="2049"/>
      <c r="NRI186" s="2049"/>
      <c r="NRJ186" s="2049"/>
      <c r="NRK186" s="2049"/>
      <c r="NRL186" s="2049"/>
      <c r="NRM186" s="2049"/>
      <c r="NRN186" s="2049"/>
      <c r="NRO186" s="2049"/>
      <c r="NRP186" s="2049"/>
      <c r="NRQ186" s="2049"/>
      <c r="NRR186" s="2049"/>
      <c r="NRS186" s="2049"/>
      <c r="NRT186" s="2049"/>
      <c r="NRU186" s="2049"/>
      <c r="NRV186" s="2049"/>
      <c r="NRW186" s="2049"/>
      <c r="NRX186" s="2049"/>
      <c r="NRY186" s="2049"/>
      <c r="NRZ186" s="2049"/>
      <c r="NSA186" s="2049"/>
      <c r="NSB186" s="2049"/>
      <c r="NSC186" s="2049"/>
      <c r="NSD186" s="2049"/>
      <c r="NSE186" s="2049"/>
      <c r="NSF186" s="2049"/>
      <c r="NSG186" s="2049"/>
      <c r="NSH186" s="2049"/>
      <c r="NSI186" s="2049"/>
      <c r="NSJ186" s="2049"/>
      <c r="NSK186" s="2049"/>
      <c r="NSL186" s="2049"/>
      <c r="NSM186" s="2049"/>
      <c r="NSN186" s="2049"/>
      <c r="NSO186" s="2049"/>
      <c r="NSP186" s="2049"/>
      <c r="NSQ186" s="2049"/>
      <c r="NSR186" s="2049"/>
      <c r="NSS186" s="2049"/>
      <c r="NST186" s="2049"/>
      <c r="NSU186" s="2049"/>
      <c r="NSV186" s="2049"/>
      <c r="NSW186" s="2049"/>
      <c r="NSX186" s="2049"/>
      <c r="NSY186" s="2049"/>
      <c r="NSZ186" s="2049"/>
      <c r="NTA186" s="2049"/>
      <c r="NTB186" s="2049"/>
      <c r="NTC186" s="2049"/>
      <c r="NTD186" s="2049"/>
      <c r="NTE186" s="2049"/>
      <c r="NTF186" s="2049"/>
      <c r="NTG186" s="2049"/>
      <c r="NTH186" s="2049"/>
      <c r="NTI186" s="2049"/>
      <c r="NTJ186" s="2049"/>
      <c r="NTK186" s="2049"/>
      <c r="NTL186" s="2049"/>
      <c r="NTM186" s="2049"/>
      <c r="NTN186" s="2049"/>
      <c r="NTO186" s="2049"/>
      <c r="NTP186" s="2049"/>
      <c r="NTQ186" s="2049"/>
      <c r="NTR186" s="2049"/>
      <c r="NTS186" s="2049"/>
      <c r="NTT186" s="2049"/>
      <c r="NTU186" s="2049"/>
      <c r="NTV186" s="2049"/>
      <c r="NTW186" s="2049"/>
      <c r="NTX186" s="2049"/>
      <c r="NTY186" s="2049"/>
      <c r="NTZ186" s="2049"/>
      <c r="NUA186" s="2049"/>
      <c r="NUB186" s="2049"/>
      <c r="NUC186" s="2049"/>
      <c r="NUD186" s="2049"/>
      <c r="NUE186" s="2049"/>
      <c r="NUF186" s="2049"/>
      <c r="NUG186" s="2049"/>
      <c r="NUH186" s="2049"/>
      <c r="NUI186" s="2049"/>
      <c r="NUJ186" s="2049"/>
      <c r="NUK186" s="2049"/>
      <c r="NUL186" s="2049"/>
      <c r="NUM186" s="2049"/>
      <c r="NUN186" s="2049"/>
      <c r="NUO186" s="2049"/>
      <c r="NUP186" s="2049"/>
      <c r="NUQ186" s="2049"/>
      <c r="NUR186" s="2049"/>
      <c r="NUS186" s="2049"/>
      <c r="NUT186" s="2049"/>
      <c r="NUU186" s="2049"/>
      <c r="NUV186" s="2049"/>
      <c r="NUW186" s="2049"/>
      <c r="NUX186" s="2049"/>
      <c r="NUY186" s="2049"/>
      <c r="NUZ186" s="2049"/>
      <c r="NVA186" s="2049"/>
      <c r="NVB186" s="2049"/>
      <c r="NVC186" s="2049"/>
      <c r="NVD186" s="2049"/>
      <c r="NVE186" s="2049"/>
      <c r="NVF186" s="2049"/>
      <c r="NVG186" s="2049"/>
      <c r="NVH186" s="2049"/>
      <c r="NVI186" s="2049"/>
      <c r="NVJ186" s="2049"/>
      <c r="NVK186" s="2049"/>
      <c r="NVL186" s="2049"/>
      <c r="NVM186" s="2049"/>
      <c r="NVN186" s="2049"/>
      <c r="NVO186" s="2049"/>
      <c r="NVP186" s="2049"/>
      <c r="NVQ186" s="2049"/>
      <c r="NVR186" s="2049"/>
      <c r="NVS186" s="2049"/>
      <c r="NVT186" s="2049"/>
      <c r="NVU186" s="2049"/>
      <c r="NVV186" s="2049"/>
      <c r="NVW186" s="2049"/>
      <c r="NVX186" s="2049"/>
      <c r="NVY186" s="2049"/>
      <c r="NVZ186" s="2049"/>
      <c r="NWA186" s="2049"/>
      <c r="NWB186" s="2049"/>
      <c r="NWC186" s="2049"/>
      <c r="NWD186" s="2049"/>
      <c r="NWE186" s="2049"/>
      <c r="NWF186" s="2049"/>
      <c r="NWG186" s="2049"/>
      <c r="NWH186" s="2049"/>
      <c r="NWI186" s="2049"/>
      <c r="NWJ186" s="2049"/>
      <c r="NWK186" s="2049"/>
      <c r="NWL186" s="2049"/>
      <c r="NWM186" s="2049"/>
      <c r="NWN186" s="2049"/>
      <c r="NWO186" s="2049"/>
      <c r="NWP186" s="2049"/>
      <c r="NWQ186" s="2049"/>
      <c r="NWR186" s="2049"/>
      <c r="NWS186" s="2049"/>
      <c r="NWT186" s="2049"/>
      <c r="NWU186" s="2049"/>
      <c r="NWV186" s="2049"/>
      <c r="NWW186" s="2049"/>
      <c r="NWX186" s="2049"/>
      <c r="NWY186" s="2049"/>
      <c r="NWZ186" s="2049"/>
      <c r="NXA186" s="2049"/>
      <c r="NXB186" s="2049"/>
      <c r="NXC186" s="2049"/>
      <c r="NXD186" s="2049"/>
      <c r="NXE186" s="2049"/>
      <c r="NXF186" s="2049"/>
      <c r="NXG186" s="2049"/>
      <c r="NXH186" s="2049"/>
      <c r="NXI186" s="2049"/>
      <c r="NXJ186" s="2049"/>
      <c r="NXK186" s="2049"/>
      <c r="NXL186" s="2049"/>
      <c r="NXM186" s="2049"/>
      <c r="NXN186" s="2049"/>
      <c r="NXO186" s="2049"/>
      <c r="NXP186" s="2049"/>
      <c r="NXQ186" s="2049"/>
      <c r="NXR186" s="2049"/>
      <c r="NXS186" s="2049"/>
      <c r="NXT186" s="2049"/>
      <c r="NXU186" s="2049"/>
      <c r="NXV186" s="2049"/>
      <c r="NXW186" s="2049"/>
      <c r="NXX186" s="2049"/>
      <c r="NXY186" s="2049"/>
      <c r="NXZ186" s="2049"/>
      <c r="NYA186" s="2049"/>
      <c r="NYB186" s="2049"/>
      <c r="NYC186" s="2049"/>
      <c r="NYD186" s="2049"/>
      <c r="NYE186" s="2049"/>
      <c r="NYF186" s="2049"/>
      <c r="NYG186" s="2049"/>
      <c r="NYH186" s="2049"/>
      <c r="NYI186" s="2049"/>
      <c r="NYJ186" s="2049"/>
      <c r="NYK186" s="2049"/>
      <c r="NYL186" s="2049"/>
      <c r="NYM186" s="2049"/>
      <c r="NYN186" s="2049"/>
      <c r="NYO186" s="2049"/>
      <c r="NYP186" s="2049"/>
      <c r="NYQ186" s="2049"/>
      <c r="NYR186" s="2049"/>
      <c r="NYS186" s="2049"/>
      <c r="NYT186" s="2049"/>
      <c r="NYU186" s="2049"/>
      <c r="NYV186" s="2049"/>
      <c r="NYW186" s="2049"/>
      <c r="NYX186" s="2049"/>
      <c r="NYY186" s="2049"/>
      <c r="NYZ186" s="2049"/>
      <c r="NZA186" s="2049"/>
      <c r="NZB186" s="2049"/>
      <c r="NZC186" s="2049"/>
      <c r="NZD186" s="2049"/>
      <c r="NZE186" s="2049"/>
      <c r="NZF186" s="2049"/>
      <c r="NZG186" s="2049"/>
      <c r="NZH186" s="2049"/>
      <c r="NZI186" s="2049"/>
      <c r="NZJ186" s="2049"/>
      <c r="NZK186" s="2049"/>
      <c r="NZL186" s="2049"/>
      <c r="NZM186" s="2049"/>
      <c r="NZN186" s="2049"/>
      <c r="NZO186" s="2049"/>
      <c r="NZP186" s="2049"/>
      <c r="NZQ186" s="2049"/>
      <c r="NZR186" s="2049"/>
      <c r="NZS186" s="2049"/>
      <c r="NZT186" s="2049"/>
      <c r="NZU186" s="2049"/>
      <c r="NZV186" s="2049"/>
      <c r="NZW186" s="2049"/>
      <c r="NZX186" s="2049"/>
      <c r="NZY186" s="2049"/>
      <c r="NZZ186" s="2049"/>
      <c r="OAA186" s="2049"/>
      <c r="OAB186" s="2049"/>
      <c r="OAC186" s="2049"/>
      <c r="OAD186" s="2049"/>
      <c r="OAE186" s="2049"/>
      <c r="OAF186" s="2049"/>
      <c r="OAG186" s="2049"/>
      <c r="OAH186" s="2049"/>
      <c r="OAI186" s="2049"/>
      <c r="OAJ186" s="2049"/>
      <c r="OAK186" s="2049"/>
      <c r="OAL186" s="2049"/>
      <c r="OAM186" s="2049"/>
      <c r="OAN186" s="2049"/>
      <c r="OAO186" s="2049"/>
      <c r="OAP186" s="2049"/>
      <c r="OAQ186" s="2049"/>
      <c r="OAR186" s="2049"/>
      <c r="OAS186" s="2049"/>
      <c r="OAT186" s="2049"/>
      <c r="OAU186" s="2049"/>
      <c r="OAV186" s="2049"/>
      <c r="OAW186" s="2049"/>
      <c r="OAX186" s="2049"/>
      <c r="OAY186" s="2049"/>
      <c r="OAZ186" s="2049"/>
      <c r="OBA186" s="2049"/>
      <c r="OBB186" s="2049"/>
      <c r="OBC186" s="2049"/>
      <c r="OBD186" s="2049"/>
      <c r="OBE186" s="2049"/>
      <c r="OBF186" s="2049"/>
      <c r="OBG186" s="2049"/>
      <c r="OBH186" s="2049"/>
      <c r="OBI186" s="2049"/>
      <c r="OBJ186" s="2049"/>
      <c r="OBK186" s="2049"/>
      <c r="OBL186" s="2049"/>
      <c r="OBM186" s="2049"/>
      <c r="OBN186" s="2049"/>
      <c r="OBO186" s="2049"/>
      <c r="OBP186" s="2049"/>
      <c r="OBQ186" s="2049"/>
      <c r="OBR186" s="2049"/>
      <c r="OBS186" s="2049"/>
      <c r="OBT186" s="2049"/>
      <c r="OBU186" s="2049"/>
      <c r="OBV186" s="2049"/>
      <c r="OBW186" s="2049"/>
      <c r="OBX186" s="2049"/>
      <c r="OBY186" s="2049"/>
      <c r="OBZ186" s="2049"/>
      <c r="OCA186" s="2049"/>
      <c r="OCB186" s="2049"/>
      <c r="OCC186" s="2049"/>
      <c r="OCD186" s="2049"/>
      <c r="OCE186" s="2049"/>
      <c r="OCF186" s="2049"/>
      <c r="OCG186" s="2049"/>
      <c r="OCH186" s="2049"/>
      <c r="OCI186" s="2049"/>
      <c r="OCJ186" s="2049"/>
      <c r="OCK186" s="2049"/>
      <c r="OCL186" s="2049"/>
      <c r="OCM186" s="2049"/>
      <c r="OCN186" s="2049"/>
      <c r="OCO186" s="2049"/>
      <c r="OCP186" s="2049"/>
      <c r="OCQ186" s="2049"/>
      <c r="OCR186" s="2049"/>
      <c r="OCS186" s="2049"/>
      <c r="OCT186" s="2049"/>
      <c r="OCU186" s="2049"/>
      <c r="OCV186" s="2049"/>
      <c r="OCW186" s="2049"/>
      <c r="OCX186" s="2049"/>
      <c r="OCY186" s="2049"/>
      <c r="OCZ186" s="2049"/>
      <c r="ODA186" s="2049"/>
      <c r="ODB186" s="2049"/>
      <c r="ODC186" s="2049"/>
      <c r="ODD186" s="2049"/>
      <c r="ODE186" s="2049"/>
      <c r="ODF186" s="2049"/>
      <c r="ODG186" s="2049"/>
      <c r="ODH186" s="2049"/>
      <c r="ODI186" s="2049"/>
      <c r="ODJ186" s="2049"/>
      <c r="ODK186" s="2049"/>
      <c r="ODL186" s="2049"/>
      <c r="ODM186" s="2049"/>
      <c r="ODN186" s="2049"/>
      <c r="ODO186" s="2049"/>
      <c r="ODP186" s="2049"/>
      <c r="ODQ186" s="2049"/>
      <c r="ODR186" s="2049"/>
      <c r="ODS186" s="2049"/>
      <c r="ODT186" s="2049"/>
      <c r="ODU186" s="2049"/>
      <c r="ODV186" s="2049"/>
      <c r="ODW186" s="2049"/>
      <c r="ODX186" s="2049"/>
      <c r="ODY186" s="2049"/>
      <c r="ODZ186" s="2049"/>
      <c r="OEA186" s="2049"/>
      <c r="OEB186" s="2049"/>
      <c r="OEC186" s="2049"/>
      <c r="OED186" s="2049"/>
      <c r="OEE186" s="2049"/>
      <c r="OEF186" s="2049"/>
      <c r="OEG186" s="2049"/>
      <c r="OEH186" s="2049"/>
      <c r="OEI186" s="2049"/>
      <c r="OEJ186" s="2049"/>
      <c r="OEK186" s="2049"/>
      <c r="OEL186" s="2049"/>
      <c r="OEM186" s="2049"/>
      <c r="OEN186" s="2049"/>
      <c r="OEO186" s="2049"/>
      <c r="OEP186" s="2049"/>
      <c r="OEQ186" s="2049"/>
      <c r="OER186" s="2049"/>
      <c r="OES186" s="2049"/>
      <c r="OET186" s="2049"/>
      <c r="OEU186" s="2049"/>
      <c r="OEV186" s="2049"/>
      <c r="OEW186" s="2049"/>
      <c r="OEX186" s="2049"/>
      <c r="OEY186" s="2049"/>
      <c r="OEZ186" s="2049"/>
      <c r="OFA186" s="2049"/>
      <c r="OFB186" s="2049"/>
      <c r="OFC186" s="2049"/>
      <c r="OFD186" s="2049"/>
      <c r="OFE186" s="2049"/>
      <c r="OFF186" s="2049"/>
      <c r="OFG186" s="2049"/>
      <c r="OFH186" s="2049"/>
      <c r="OFI186" s="2049"/>
      <c r="OFJ186" s="2049"/>
      <c r="OFK186" s="2049"/>
      <c r="OFL186" s="2049"/>
      <c r="OFM186" s="2049"/>
      <c r="OFN186" s="2049"/>
      <c r="OFO186" s="2049"/>
      <c r="OFP186" s="2049"/>
      <c r="OFQ186" s="2049"/>
      <c r="OFR186" s="2049"/>
      <c r="OFS186" s="2049"/>
      <c r="OFT186" s="2049"/>
      <c r="OFU186" s="2049"/>
      <c r="OFV186" s="2049"/>
      <c r="OFW186" s="2049"/>
      <c r="OFX186" s="2049"/>
      <c r="OFY186" s="2049"/>
      <c r="OFZ186" s="2049"/>
      <c r="OGA186" s="2049"/>
      <c r="OGB186" s="2049"/>
      <c r="OGC186" s="2049"/>
      <c r="OGD186" s="2049"/>
      <c r="OGE186" s="2049"/>
      <c r="OGF186" s="2049"/>
      <c r="OGG186" s="2049"/>
      <c r="OGH186" s="2049"/>
      <c r="OGI186" s="2049"/>
      <c r="OGJ186" s="2049"/>
      <c r="OGK186" s="2049"/>
      <c r="OGL186" s="2049"/>
      <c r="OGM186" s="2049"/>
      <c r="OGN186" s="2049"/>
      <c r="OGO186" s="2049"/>
      <c r="OGP186" s="2049"/>
      <c r="OGQ186" s="2049"/>
      <c r="OGR186" s="2049"/>
      <c r="OGS186" s="2049"/>
      <c r="OGT186" s="2049"/>
      <c r="OGU186" s="2049"/>
      <c r="OGV186" s="2049"/>
      <c r="OGW186" s="2049"/>
      <c r="OGX186" s="2049"/>
      <c r="OGY186" s="2049"/>
      <c r="OGZ186" s="2049"/>
      <c r="OHA186" s="2049"/>
      <c r="OHB186" s="2049"/>
      <c r="OHC186" s="2049"/>
      <c r="OHD186" s="2049"/>
      <c r="OHE186" s="2049"/>
      <c r="OHF186" s="2049"/>
      <c r="OHG186" s="2049"/>
      <c r="OHH186" s="2049"/>
      <c r="OHI186" s="2049"/>
      <c r="OHJ186" s="2049"/>
      <c r="OHK186" s="2049"/>
      <c r="OHL186" s="2049"/>
      <c r="OHM186" s="2049"/>
      <c r="OHN186" s="2049"/>
      <c r="OHO186" s="2049"/>
      <c r="OHP186" s="2049"/>
      <c r="OHQ186" s="2049"/>
      <c r="OHR186" s="2049"/>
      <c r="OHS186" s="2049"/>
      <c r="OHT186" s="2049"/>
      <c r="OHU186" s="2049"/>
      <c r="OHV186" s="2049"/>
      <c r="OHW186" s="2049"/>
      <c r="OHX186" s="2049"/>
      <c r="OHY186" s="2049"/>
      <c r="OHZ186" s="2049"/>
      <c r="OIA186" s="2049"/>
      <c r="OIB186" s="2049"/>
      <c r="OIC186" s="2049"/>
      <c r="OID186" s="2049"/>
      <c r="OIE186" s="2049"/>
      <c r="OIF186" s="2049"/>
      <c r="OIG186" s="2049"/>
      <c r="OIH186" s="2049"/>
      <c r="OII186" s="2049"/>
      <c r="OIJ186" s="2049"/>
      <c r="OIK186" s="2049"/>
      <c r="OIL186" s="2049"/>
      <c r="OIM186" s="2049"/>
      <c r="OIN186" s="2049"/>
      <c r="OIO186" s="2049"/>
      <c r="OIP186" s="2049"/>
      <c r="OIQ186" s="2049"/>
      <c r="OIR186" s="2049"/>
      <c r="OIS186" s="2049"/>
      <c r="OIT186" s="2049"/>
      <c r="OIU186" s="2049"/>
      <c r="OIV186" s="2049"/>
      <c r="OIW186" s="2049"/>
      <c r="OIX186" s="2049"/>
      <c r="OIY186" s="2049"/>
      <c r="OIZ186" s="2049"/>
      <c r="OJA186" s="2049"/>
      <c r="OJB186" s="2049"/>
      <c r="OJC186" s="2049"/>
      <c r="OJD186" s="2049"/>
      <c r="OJE186" s="2049"/>
      <c r="OJF186" s="2049"/>
      <c r="OJG186" s="2049"/>
      <c r="OJH186" s="2049"/>
      <c r="OJI186" s="2049"/>
      <c r="OJJ186" s="2049"/>
      <c r="OJK186" s="2049"/>
      <c r="OJL186" s="2049"/>
      <c r="OJM186" s="2049"/>
      <c r="OJN186" s="2049"/>
      <c r="OJO186" s="2049"/>
      <c r="OJP186" s="2049"/>
      <c r="OJQ186" s="2049"/>
      <c r="OJR186" s="2049"/>
      <c r="OJS186" s="2049"/>
      <c r="OJT186" s="2049"/>
      <c r="OJU186" s="2049"/>
      <c r="OJV186" s="2049"/>
      <c r="OJW186" s="2049"/>
      <c r="OJX186" s="2049"/>
      <c r="OJY186" s="2049"/>
      <c r="OJZ186" s="2049"/>
      <c r="OKA186" s="2049"/>
      <c r="OKB186" s="2049"/>
      <c r="OKC186" s="2049"/>
      <c r="OKD186" s="2049"/>
      <c r="OKE186" s="2049"/>
      <c r="OKF186" s="2049"/>
      <c r="OKG186" s="2049"/>
      <c r="OKH186" s="2049"/>
      <c r="OKI186" s="2049"/>
      <c r="OKJ186" s="2049"/>
      <c r="OKK186" s="2049"/>
      <c r="OKL186" s="2049"/>
      <c r="OKM186" s="2049"/>
      <c r="OKN186" s="2049"/>
      <c r="OKO186" s="2049"/>
      <c r="OKP186" s="2049"/>
      <c r="OKQ186" s="2049"/>
      <c r="OKR186" s="2049"/>
      <c r="OKS186" s="2049"/>
      <c r="OKT186" s="2049"/>
      <c r="OKU186" s="2049"/>
      <c r="OKV186" s="2049"/>
      <c r="OKW186" s="2049"/>
      <c r="OKX186" s="2049"/>
      <c r="OKY186" s="2049"/>
      <c r="OKZ186" s="2049"/>
      <c r="OLA186" s="2049"/>
      <c r="OLB186" s="2049"/>
      <c r="OLC186" s="2049"/>
      <c r="OLD186" s="2049"/>
      <c r="OLE186" s="2049"/>
      <c r="OLF186" s="2049"/>
      <c r="OLG186" s="2049"/>
      <c r="OLH186" s="2049"/>
      <c r="OLI186" s="2049"/>
      <c r="OLJ186" s="2049"/>
      <c r="OLK186" s="2049"/>
      <c r="OLL186" s="2049"/>
      <c r="OLM186" s="2049"/>
      <c r="OLN186" s="2049"/>
      <c r="OLO186" s="2049"/>
      <c r="OLP186" s="2049"/>
      <c r="OLQ186" s="2049"/>
      <c r="OLR186" s="2049"/>
      <c r="OLS186" s="2049"/>
      <c r="OLT186" s="2049"/>
      <c r="OLU186" s="2049"/>
      <c r="OLV186" s="2049"/>
      <c r="OLW186" s="2049"/>
      <c r="OLX186" s="2049"/>
      <c r="OLY186" s="2049"/>
      <c r="OLZ186" s="2049"/>
      <c r="OMA186" s="2049"/>
      <c r="OMB186" s="2049"/>
      <c r="OMC186" s="2049"/>
      <c r="OMD186" s="2049"/>
      <c r="OME186" s="2049"/>
      <c r="OMF186" s="2049"/>
      <c r="OMG186" s="2049"/>
      <c r="OMH186" s="2049"/>
      <c r="OMI186" s="2049"/>
      <c r="OMJ186" s="2049"/>
      <c r="OMK186" s="2049"/>
      <c r="OML186" s="2049"/>
      <c r="OMM186" s="2049"/>
      <c r="OMN186" s="2049"/>
      <c r="OMO186" s="2049"/>
      <c r="OMP186" s="2049"/>
      <c r="OMQ186" s="2049"/>
      <c r="OMR186" s="2049"/>
      <c r="OMS186" s="2049"/>
      <c r="OMT186" s="2049"/>
      <c r="OMU186" s="2049"/>
      <c r="OMV186" s="2049"/>
      <c r="OMW186" s="2049"/>
      <c r="OMX186" s="2049"/>
      <c r="OMY186" s="2049"/>
      <c r="OMZ186" s="2049"/>
      <c r="ONA186" s="2049"/>
      <c r="ONB186" s="2049"/>
      <c r="ONC186" s="2049"/>
      <c r="OND186" s="2049"/>
      <c r="ONE186" s="2049"/>
      <c r="ONF186" s="2049"/>
      <c r="ONG186" s="2049"/>
      <c r="ONH186" s="2049"/>
      <c r="ONI186" s="2049"/>
      <c r="ONJ186" s="2049"/>
      <c r="ONK186" s="2049"/>
      <c r="ONL186" s="2049"/>
      <c r="ONM186" s="2049"/>
      <c r="ONN186" s="2049"/>
      <c r="ONO186" s="2049"/>
      <c r="ONP186" s="2049"/>
      <c r="ONQ186" s="2049"/>
      <c r="ONR186" s="2049"/>
      <c r="ONS186" s="2049"/>
      <c r="ONT186" s="2049"/>
      <c r="ONU186" s="2049"/>
      <c r="ONV186" s="2049"/>
      <c r="ONW186" s="2049"/>
      <c r="ONX186" s="2049"/>
      <c r="ONY186" s="2049"/>
      <c r="ONZ186" s="2049"/>
      <c r="OOA186" s="2049"/>
      <c r="OOB186" s="2049"/>
      <c r="OOC186" s="2049"/>
      <c r="OOD186" s="2049"/>
      <c r="OOE186" s="2049"/>
      <c r="OOF186" s="2049"/>
      <c r="OOG186" s="2049"/>
      <c r="OOH186" s="2049"/>
      <c r="OOI186" s="2049"/>
      <c r="OOJ186" s="2049"/>
      <c r="OOK186" s="2049"/>
      <c r="OOL186" s="2049"/>
      <c r="OOM186" s="2049"/>
      <c r="OON186" s="2049"/>
      <c r="OOO186" s="2049"/>
      <c r="OOP186" s="2049"/>
      <c r="OOQ186" s="2049"/>
      <c r="OOR186" s="2049"/>
      <c r="OOS186" s="2049"/>
      <c r="OOT186" s="2049"/>
      <c r="OOU186" s="2049"/>
      <c r="OOV186" s="2049"/>
      <c r="OOW186" s="2049"/>
      <c r="OOX186" s="2049"/>
      <c r="OOY186" s="2049"/>
      <c r="OOZ186" s="2049"/>
      <c r="OPA186" s="2049"/>
      <c r="OPB186" s="2049"/>
      <c r="OPC186" s="2049"/>
      <c r="OPD186" s="2049"/>
      <c r="OPE186" s="2049"/>
      <c r="OPF186" s="2049"/>
      <c r="OPG186" s="2049"/>
      <c r="OPH186" s="2049"/>
      <c r="OPI186" s="2049"/>
      <c r="OPJ186" s="2049"/>
      <c r="OPK186" s="2049"/>
      <c r="OPL186" s="2049"/>
      <c r="OPM186" s="2049"/>
      <c r="OPN186" s="2049"/>
      <c r="OPO186" s="2049"/>
      <c r="OPP186" s="2049"/>
      <c r="OPQ186" s="2049"/>
      <c r="OPR186" s="2049"/>
      <c r="OPS186" s="2049"/>
      <c r="OPT186" s="2049"/>
      <c r="OPU186" s="2049"/>
      <c r="OPV186" s="2049"/>
      <c r="OPW186" s="2049"/>
      <c r="OPX186" s="2049"/>
      <c r="OPY186" s="2049"/>
      <c r="OPZ186" s="2049"/>
      <c r="OQA186" s="2049"/>
      <c r="OQB186" s="2049"/>
      <c r="OQC186" s="2049"/>
      <c r="OQD186" s="2049"/>
      <c r="OQE186" s="2049"/>
      <c r="OQF186" s="2049"/>
      <c r="OQG186" s="2049"/>
      <c r="OQH186" s="2049"/>
      <c r="OQI186" s="2049"/>
      <c r="OQJ186" s="2049"/>
      <c r="OQK186" s="2049"/>
      <c r="OQL186" s="2049"/>
      <c r="OQM186" s="2049"/>
      <c r="OQN186" s="2049"/>
      <c r="OQO186" s="2049"/>
      <c r="OQP186" s="2049"/>
      <c r="OQQ186" s="2049"/>
      <c r="OQR186" s="2049"/>
      <c r="OQS186" s="2049"/>
      <c r="OQT186" s="2049"/>
      <c r="OQU186" s="2049"/>
      <c r="OQV186" s="2049"/>
      <c r="OQW186" s="2049"/>
      <c r="OQX186" s="2049"/>
      <c r="OQY186" s="2049"/>
      <c r="OQZ186" s="2049"/>
      <c r="ORA186" s="2049"/>
      <c r="ORB186" s="2049"/>
      <c r="ORC186" s="2049"/>
      <c r="ORD186" s="2049"/>
      <c r="ORE186" s="2049"/>
      <c r="ORF186" s="2049"/>
      <c r="ORG186" s="2049"/>
      <c r="ORH186" s="2049"/>
      <c r="ORI186" s="2049"/>
      <c r="ORJ186" s="2049"/>
      <c r="ORK186" s="2049"/>
      <c r="ORL186" s="2049"/>
      <c r="ORM186" s="2049"/>
      <c r="ORN186" s="2049"/>
      <c r="ORO186" s="2049"/>
      <c r="ORP186" s="2049"/>
      <c r="ORQ186" s="2049"/>
      <c r="ORR186" s="2049"/>
      <c r="ORS186" s="2049"/>
      <c r="ORT186" s="2049"/>
      <c r="ORU186" s="2049"/>
      <c r="ORV186" s="2049"/>
      <c r="ORW186" s="2049"/>
      <c r="ORX186" s="2049"/>
      <c r="ORY186" s="2049"/>
      <c r="ORZ186" s="2049"/>
      <c r="OSA186" s="2049"/>
      <c r="OSB186" s="2049"/>
      <c r="OSC186" s="2049"/>
      <c r="OSD186" s="2049"/>
      <c r="OSE186" s="2049"/>
      <c r="OSF186" s="2049"/>
      <c r="OSG186" s="2049"/>
      <c r="OSH186" s="2049"/>
      <c r="OSI186" s="2049"/>
      <c r="OSJ186" s="2049"/>
      <c r="OSK186" s="2049"/>
      <c r="OSL186" s="2049"/>
      <c r="OSM186" s="2049"/>
      <c r="OSN186" s="2049"/>
      <c r="OSO186" s="2049"/>
      <c r="OSP186" s="2049"/>
      <c r="OSQ186" s="2049"/>
      <c r="OSR186" s="2049"/>
      <c r="OSS186" s="2049"/>
      <c r="OST186" s="2049"/>
      <c r="OSU186" s="2049"/>
      <c r="OSV186" s="2049"/>
      <c r="OSW186" s="2049"/>
      <c r="OSX186" s="2049"/>
      <c r="OSY186" s="2049"/>
      <c r="OSZ186" s="2049"/>
      <c r="OTA186" s="2049"/>
      <c r="OTB186" s="2049"/>
      <c r="OTC186" s="2049"/>
      <c r="OTD186" s="2049"/>
      <c r="OTE186" s="2049"/>
      <c r="OTF186" s="2049"/>
      <c r="OTG186" s="2049"/>
      <c r="OTH186" s="2049"/>
      <c r="OTI186" s="2049"/>
      <c r="OTJ186" s="2049"/>
      <c r="OTK186" s="2049"/>
      <c r="OTL186" s="2049"/>
      <c r="OTM186" s="2049"/>
      <c r="OTN186" s="2049"/>
      <c r="OTO186" s="2049"/>
      <c r="OTP186" s="2049"/>
      <c r="OTQ186" s="2049"/>
      <c r="OTR186" s="2049"/>
      <c r="OTS186" s="2049"/>
      <c r="OTT186" s="2049"/>
      <c r="OTU186" s="2049"/>
      <c r="OTV186" s="2049"/>
      <c r="OTW186" s="2049"/>
      <c r="OTX186" s="2049"/>
      <c r="OTY186" s="2049"/>
      <c r="OTZ186" s="2049"/>
      <c r="OUA186" s="2049"/>
      <c r="OUB186" s="2049"/>
      <c r="OUC186" s="2049"/>
      <c r="OUD186" s="2049"/>
      <c r="OUE186" s="2049"/>
      <c r="OUF186" s="2049"/>
      <c r="OUG186" s="2049"/>
      <c r="OUH186" s="2049"/>
      <c r="OUI186" s="2049"/>
      <c r="OUJ186" s="2049"/>
      <c r="OUK186" s="2049"/>
      <c r="OUL186" s="2049"/>
      <c r="OUM186" s="2049"/>
      <c r="OUN186" s="2049"/>
      <c r="OUO186" s="2049"/>
      <c r="OUP186" s="2049"/>
      <c r="OUQ186" s="2049"/>
      <c r="OUR186" s="2049"/>
      <c r="OUS186" s="2049"/>
      <c r="OUT186" s="2049"/>
      <c r="OUU186" s="2049"/>
      <c r="OUV186" s="2049"/>
      <c r="OUW186" s="2049"/>
      <c r="OUX186" s="2049"/>
      <c r="OUY186" s="2049"/>
      <c r="OUZ186" s="2049"/>
      <c r="OVA186" s="2049"/>
      <c r="OVB186" s="2049"/>
      <c r="OVC186" s="2049"/>
      <c r="OVD186" s="2049"/>
      <c r="OVE186" s="2049"/>
      <c r="OVF186" s="2049"/>
      <c r="OVG186" s="2049"/>
      <c r="OVH186" s="2049"/>
      <c r="OVI186" s="2049"/>
      <c r="OVJ186" s="2049"/>
      <c r="OVK186" s="2049"/>
      <c r="OVL186" s="2049"/>
      <c r="OVM186" s="2049"/>
      <c r="OVN186" s="2049"/>
      <c r="OVO186" s="2049"/>
      <c r="OVP186" s="2049"/>
      <c r="OVQ186" s="2049"/>
      <c r="OVR186" s="2049"/>
      <c r="OVS186" s="2049"/>
      <c r="OVT186" s="2049"/>
      <c r="OVU186" s="2049"/>
      <c r="OVV186" s="2049"/>
      <c r="OVW186" s="2049"/>
      <c r="OVX186" s="2049"/>
      <c r="OVY186" s="2049"/>
      <c r="OVZ186" s="2049"/>
      <c r="OWA186" s="2049"/>
      <c r="OWB186" s="2049"/>
      <c r="OWC186" s="2049"/>
      <c r="OWD186" s="2049"/>
      <c r="OWE186" s="2049"/>
      <c r="OWF186" s="2049"/>
      <c r="OWG186" s="2049"/>
      <c r="OWH186" s="2049"/>
      <c r="OWI186" s="2049"/>
      <c r="OWJ186" s="2049"/>
      <c r="OWK186" s="2049"/>
      <c r="OWL186" s="2049"/>
      <c r="OWM186" s="2049"/>
      <c r="OWN186" s="2049"/>
      <c r="OWO186" s="2049"/>
      <c r="OWP186" s="2049"/>
      <c r="OWQ186" s="2049"/>
      <c r="OWR186" s="2049"/>
      <c r="OWS186" s="2049"/>
      <c r="OWT186" s="2049"/>
      <c r="OWU186" s="2049"/>
      <c r="OWV186" s="2049"/>
      <c r="OWW186" s="2049"/>
      <c r="OWX186" s="2049"/>
      <c r="OWY186" s="2049"/>
      <c r="OWZ186" s="2049"/>
      <c r="OXA186" s="2049"/>
      <c r="OXB186" s="2049"/>
      <c r="OXC186" s="2049"/>
      <c r="OXD186" s="2049"/>
      <c r="OXE186" s="2049"/>
      <c r="OXF186" s="2049"/>
      <c r="OXG186" s="2049"/>
      <c r="OXH186" s="2049"/>
      <c r="OXI186" s="2049"/>
      <c r="OXJ186" s="2049"/>
      <c r="OXK186" s="2049"/>
      <c r="OXL186" s="2049"/>
      <c r="OXM186" s="2049"/>
      <c r="OXN186" s="2049"/>
      <c r="OXO186" s="2049"/>
      <c r="OXP186" s="2049"/>
      <c r="OXQ186" s="2049"/>
      <c r="OXR186" s="2049"/>
      <c r="OXS186" s="2049"/>
      <c r="OXT186" s="2049"/>
      <c r="OXU186" s="2049"/>
      <c r="OXV186" s="2049"/>
      <c r="OXW186" s="2049"/>
      <c r="OXX186" s="2049"/>
      <c r="OXY186" s="2049"/>
      <c r="OXZ186" s="2049"/>
      <c r="OYA186" s="2049"/>
      <c r="OYB186" s="2049"/>
      <c r="OYC186" s="2049"/>
      <c r="OYD186" s="2049"/>
      <c r="OYE186" s="2049"/>
      <c r="OYF186" s="2049"/>
      <c r="OYG186" s="2049"/>
      <c r="OYH186" s="2049"/>
      <c r="OYI186" s="2049"/>
      <c r="OYJ186" s="2049"/>
      <c r="OYK186" s="2049"/>
      <c r="OYL186" s="2049"/>
      <c r="OYM186" s="2049"/>
      <c r="OYN186" s="2049"/>
      <c r="OYO186" s="2049"/>
      <c r="OYP186" s="2049"/>
      <c r="OYQ186" s="2049"/>
      <c r="OYR186" s="2049"/>
      <c r="OYS186" s="2049"/>
      <c r="OYT186" s="2049"/>
      <c r="OYU186" s="2049"/>
      <c r="OYV186" s="2049"/>
      <c r="OYW186" s="2049"/>
      <c r="OYX186" s="2049"/>
      <c r="OYY186" s="2049"/>
      <c r="OYZ186" s="2049"/>
      <c r="OZA186" s="2049"/>
      <c r="OZB186" s="2049"/>
      <c r="OZC186" s="2049"/>
      <c r="OZD186" s="2049"/>
      <c r="OZE186" s="2049"/>
      <c r="OZF186" s="2049"/>
      <c r="OZG186" s="2049"/>
      <c r="OZH186" s="2049"/>
      <c r="OZI186" s="2049"/>
      <c r="OZJ186" s="2049"/>
      <c r="OZK186" s="2049"/>
      <c r="OZL186" s="2049"/>
      <c r="OZM186" s="2049"/>
      <c r="OZN186" s="2049"/>
      <c r="OZO186" s="2049"/>
      <c r="OZP186" s="2049"/>
      <c r="OZQ186" s="2049"/>
      <c r="OZR186" s="2049"/>
      <c r="OZS186" s="2049"/>
      <c r="OZT186" s="2049"/>
      <c r="OZU186" s="2049"/>
      <c r="OZV186" s="2049"/>
      <c r="OZW186" s="2049"/>
      <c r="OZX186" s="2049"/>
      <c r="OZY186" s="2049"/>
      <c r="OZZ186" s="2049"/>
      <c r="PAA186" s="2049"/>
      <c r="PAB186" s="2049"/>
      <c r="PAC186" s="2049"/>
      <c r="PAD186" s="2049"/>
      <c r="PAE186" s="2049"/>
      <c r="PAF186" s="2049"/>
      <c r="PAG186" s="2049"/>
      <c r="PAH186" s="2049"/>
      <c r="PAI186" s="2049"/>
      <c r="PAJ186" s="2049"/>
      <c r="PAK186" s="2049"/>
      <c r="PAL186" s="2049"/>
      <c r="PAM186" s="2049"/>
      <c r="PAN186" s="2049"/>
      <c r="PAO186" s="2049"/>
      <c r="PAP186" s="2049"/>
      <c r="PAQ186" s="2049"/>
      <c r="PAR186" s="2049"/>
      <c r="PAS186" s="2049"/>
      <c r="PAT186" s="2049"/>
      <c r="PAU186" s="2049"/>
      <c r="PAV186" s="2049"/>
      <c r="PAW186" s="2049"/>
      <c r="PAX186" s="2049"/>
      <c r="PAY186" s="2049"/>
      <c r="PAZ186" s="2049"/>
      <c r="PBA186" s="2049"/>
      <c r="PBB186" s="2049"/>
      <c r="PBC186" s="2049"/>
      <c r="PBD186" s="2049"/>
      <c r="PBE186" s="2049"/>
      <c r="PBF186" s="2049"/>
      <c r="PBG186" s="2049"/>
      <c r="PBH186" s="2049"/>
      <c r="PBI186" s="2049"/>
      <c r="PBJ186" s="2049"/>
      <c r="PBK186" s="2049"/>
      <c r="PBL186" s="2049"/>
      <c r="PBM186" s="2049"/>
      <c r="PBN186" s="2049"/>
      <c r="PBO186" s="2049"/>
      <c r="PBP186" s="2049"/>
      <c r="PBQ186" s="2049"/>
      <c r="PBR186" s="2049"/>
      <c r="PBS186" s="2049"/>
      <c r="PBT186" s="2049"/>
      <c r="PBU186" s="2049"/>
      <c r="PBV186" s="2049"/>
      <c r="PBW186" s="2049"/>
      <c r="PBX186" s="2049"/>
      <c r="PBY186" s="2049"/>
      <c r="PBZ186" s="2049"/>
      <c r="PCA186" s="2049"/>
      <c r="PCB186" s="2049"/>
      <c r="PCC186" s="2049"/>
      <c r="PCD186" s="2049"/>
      <c r="PCE186" s="2049"/>
      <c r="PCF186" s="2049"/>
      <c r="PCG186" s="2049"/>
      <c r="PCH186" s="2049"/>
      <c r="PCI186" s="2049"/>
      <c r="PCJ186" s="2049"/>
      <c r="PCK186" s="2049"/>
      <c r="PCL186" s="2049"/>
      <c r="PCM186" s="2049"/>
      <c r="PCN186" s="2049"/>
      <c r="PCO186" s="2049"/>
      <c r="PCP186" s="2049"/>
      <c r="PCQ186" s="2049"/>
      <c r="PCR186" s="2049"/>
      <c r="PCS186" s="2049"/>
      <c r="PCT186" s="2049"/>
      <c r="PCU186" s="2049"/>
      <c r="PCV186" s="2049"/>
      <c r="PCW186" s="2049"/>
      <c r="PCX186" s="2049"/>
      <c r="PCY186" s="2049"/>
      <c r="PCZ186" s="2049"/>
      <c r="PDA186" s="2049"/>
      <c r="PDB186" s="2049"/>
      <c r="PDC186" s="2049"/>
      <c r="PDD186" s="2049"/>
      <c r="PDE186" s="2049"/>
      <c r="PDF186" s="2049"/>
      <c r="PDG186" s="2049"/>
      <c r="PDH186" s="2049"/>
      <c r="PDI186" s="2049"/>
      <c r="PDJ186" s="2049"/>
      <c r="PDK186" s="2049"/>
      <c r="PDL186" s="2049"/>
      <c r="PDM186" s="2049"/>
      <c r="PDN186" s="2049"/>
      <c r="PDO186" s="2049"/>
      <c r="PDP186" s="2049"/>
      <c r="PDQ186" s="2049"/>
      <c r="PDR186" s="2049"/>
      <c r="PDS186" s="2049"/>
      <c r="PDT186" s="2049"/>
      <c r="PDU186" s="2049"/>
      <c r="PDV186" s="2049"/>
      <c r="PDW186" s="2049"/>
      <c r="PDX186" s="2049"/>
      <c r="PDY186" s="2049"/>
      <c r="PDZ186" s="2049"/>
      <c r="PEA186" s="2049"/>
      <c r="PEB186" s="2049"/>
      <c r="PEC186" s="2049"/>
      <c r="PED186" s="2049"/>
      <c r="PEE186" s="2049"/>
      <c r="PEF186" s="2049"/>
      <c r="PEG186" s="2049"/>
      <c r="PEH186" s="2049"/>
      <c r="PEI186" s="2049"/>
      <c r="PEJ186" s="2049"/>
      <c r="PEK186" s="2049"/>
      <c r="PEL186" s="2049"/>
      <c r="PEM186" s="2049"/>
      <c r="PEN186" s="2049"/>
      <c r="PEO186" s="2049"/>
      <c r="PEP186" s="2049"/>
      <c r="PEQ186" s="2049"/>
      <c r="PER186" s="2049"/>
      <c r="PES186" s="2049"/>
      <c r="PET186" s="2049"/>
      <c r="PEU186" s="2049"/>
      <c r="PEV186" s="2049"/>
      <c r="PEW186" s="2049"/>
      <c r="PEX186" s="2049"/>
      <c r="PEY186" s="2049"/>
      <c r="PEZ186" s="2049"/>
      <c r="PFA186" s="2049"/>
      <c r="PFB186" s="2049"/>
      <c r="PFC186" s="2049"/>
      <c r="PFD186" s="2049"/>
      <c r="PFE186" s="2049"/>
      <c r="PFF186" s="2049"/>
      <c r="PFG186" s="2049"/>
      <c r="PFH186" s="2049"/>
      <c r="PFI186" s="2049"/>
      <c r="PFJ186" s="2049"/>
      <c r="PFK186" s="2049"/>
      <c r="PFL186" s="2049"/>
      <c r="PFM186" s="2049"/>
      <c r="PFN186" s="2049"/>
      <c r="PFO186" s="2049"/>
      <c r="PFP186" s="2049"/>
      <c r="PFQ186" s="2049"/>
      <c r="PFR186" s="2049"/>
      <c r="PFS186" s="2049"/>
      <c r="PFT186" s="2049"/>
      <c r="PFU186" s="2049"/>
      <c r="PFV186" s="2049"/>
      <c r="PFW186" s="2049"/>
      <c r="PFX186" s="2049"/>
      <c r="PFY186" s="2049"/>
      <c r="PFZ186" s="2049"/>
      <c r="PGA186" s="2049"/>
      <c r="PGB186" s="2049"/>
      <c r="PGC186" s="2049"/>
      <c r="PGD186" s="2049"/>
      <c r="PGE186" s="2049"/>
      <c r="PGF186" s="2049"/>
      <c r="PGG186" s="2049"/>
      <c r="PGH186" s="2049"/>
      <c r="PGI186" s="2049"/>
      <c r="PGJ186" s="2049"/>
      <c r="PGK186" s="2049"/>
      <c r="PGL186" s="2049"/>
      <c r="PGM186" s="2049"/>
      <c r="PGN186" s="2049"/>
      <c r="PGO186" s="2049"/>
      <c r="PGP186" s="2049"/>
      <c r="PGQ186" s="2049"/>
      <c r="PGR186" s="2049"/>
      <c r="PGS186" s="2049"/>
      <c r="PGT186" s="2049"/>
      <c r="PGU186" s="2049"/>
      <c r="PGV186" s="2049"/>
      <c r="PGW186" s="2049"/>
      <c r="PGX186" s="2049"/>
      <c r="PGY186" s="2049"/>
      <c r="PGZ186" s="2049"/>
      <c r="PHA186" s="2049"/>
      <c r="PHB186" s="2049"/>
      <c r="PHC186" s="2049"/>
      <c r="PHD186" s="2049"/>
      <c r="PHE186" s="2049"/>
      <c r="PHF186" s="2049"/>
      <c r="PHG186" s="2049"/>
      <c r="PHH186" s="2049"/>
      <c r="PHI186" s="2049"/>
      <c r="PHJ186" s="2049"/>
      <c r="PHK186" s="2049"/>
      <c r="PHL186" s="2049"/>
      <c r="PHM186" s="2049"/>
      <c r="PHN186" s="2049"/>
      <c r="PHO186" s="2049"/>
      <c r="PHP186" s="2049"/>
      <c r="PHQ186" s="2049"/>
      <c r="PHR186" s="2049"/>
      <c r="PHS186" s="2049"/>
      <c r="PHT186" s="2049"/>
      <c r="PHU186" s="2049"/>
      <c r="PHV186" s="2049"/>
      <c r="PHW186" s="2049"/>
      <c r="PHX186" s="2049"/>
      <c r="PHY186" s="2049"/>
      <c r="PHZ186" s="2049"/>
      <c r="PIA186" s="2049"/>
      <c r="PIB186" s="2049"/>
      <c r="PIC186" s="2049"/>
      <c r="PID186" s="2049"/>
      <c r="PIE186" s="2049"/>
      <c r="PIF186" s="2049"/>
      <c r="PIG186" s="2049"/>
      <c r="PIH186" s="2049"/>
      <c r="PII186" s="2049"/>
      <c r="PIJ186" s="2049"/>
      <c r="PIK186" s="2049"/>
      <c r="PIL186" s="2049"/>
      <c r="PIM186" s="2049"/>
      <c r="PIN186" s="2049"/>
      <c r="PIO186" s="2049"/>
      <c r="PIP186" s="2049"/>
      <c r="PIQ186" s="2049"/>
      <c r="PIR186" s="2049"/>
      <c r="PIS186" s="2049"/>
      <c r="PIT186" s="2049"/>
      <c r="PIU186" s="2049"/>
      <c r="PIV186" s="2049"/>
      <c r="PIW186" s="2049"/>
      <c r="PIX186" s="2049"/>
      <c r="PIY186" s="2049"/>
      <c r="PIZ186" s="2049"/>
      <c r="PJA186" s="2049"/>
      <c r="PJB186" s="2049"/>
      <c r="PJC186" s="2049"/>
      <c r="PJD186" s="2049"/>
      <c r="PJE186" s="2049"/>
      <c r="PJF186" s="2049"/>
      <c r="PJG186" s="2049"/>
      <c r="PJH186" s="2049"/>
      <c r="PJI186" s="2049"/>
      <c r="PJJ186" s="2049"/>
      <c r="PJK186" s="2049"/>
      <c r="PJL186" s="2049"/>
      <c r="PJM186" s="2049"/>
      <c r="PJN186" s="2049"/>
      <c r="PJO186" s="2049"/>
      <c r="PJP186" s="2049"/>
      <c r="PJQ186" s="2049"/>
      <c r="PJR186" s="2049"/>
      <c r="PJS186" s="2049"/>
      <c r="PJT186" s="2049"/>
      <c r="PJU186" s="2049"/>
      <c r="PJV186" s="2049"/>
      <c r="PJW186" s="2049"/>
      <c r="PJX186" s="2049"/>
      <c r="PJY186" s="2049"/>
      <c r="PJZ186" s="2049"/>
      <c r="PKA186" s="2049"/>
      <c r="PKB186" s="2049"/>
      <c r="PKC186" s="2049"/>
      <c r="PKD186" s="2049"/>
      <c r="PKE186" s="2049"/>
      <c r="PKF186" s="2049"/>
      <c r="PKG186" s="2049"/>
      <c r="PKH186" s="2049"/>
      <c r="PKI186" s="2049"/>
      <c r="PKJ186" s="2049"/>
      <c r="PKK186" s="2049"/>
      <c r="PKL186" s="2049"/>
      <c r="PKM186" s="2049"/>
      <c r="PKN186" s="2049"/>
      <c r="PKO186" s="2049"/>
      <c r="PKP186" s="2049"/>
      <c r="PKQ186" s="2049"/>
      <c r="PKR186" s="2049"/>
      <c r="PKS186" s="2049"/>
      <c r="PKT186" s="2049"/>
      <c r="PKU186" s="2049"/>
      <c r="PKV186" s="2049"/>
      <c r="PKW186" s="2049"/>
      <c r="PKX186" s="2049"/>
      <c r="PKY186" s="2049"/>
      <c r="PKZ186" s="2049"/>
      <c r="PLA186" s="2049"/>
      <c r="PLB186" s="2049"/>
      <c r="PLC186" s="2049"/>
      <c r="PLD186" s="2049"/>
      <c r="PLE186" s="2049"/>
      <c r="PLF186" s="2049"/>
      <c r="PLG186" s="2049"/>
      <c r="PLH186" s="2049"/>
      <c r="PLI186" s="2049"/>
      <c r="PLJ186" s="2049"/>
      <c r="PLK186" s="2049"/>
      <c r="PLL186" s="2049"/>
      <c r="PLM186" s="2049"/>
      <c r="PLN186" s="2049"/>
      <c r="PLO186" s="2049"/>
      <c r="PLP186" s="2049"/>
      <c r="PLQ186" s="2049"/>
      <c r="PLR186" s="2049"/>
      <c r="PLS186" s="2049"/>
      <c r="PLT186" s="2049"/>
      <c r="PLU186" s="2049"/>
      <c r="PLV186" s="2049"/>
      <c r="PLW186" s="2049"/>
      <c r="PLX186" s="2049"/>
      <c r="PLY186" s="2049"/>
      <c r="PLZ186" s="2049"/>
      <c r="PMA186" s="2049"/>
      <c r="PMB186" s="2049"/>
      <c r="PMC186" s="2049"/>
      <c r="PMD186" s="2049"/>
      <c r="PME186" s="2049"/>
      <c r="PMF186" s="2049"/>
      <c r="PMG186" s="2049"/>
      <c r="PMH186" s="2049"/>
      <c r="PMI186" s="2049"/>
      <c r="PMJ186" s="2049"/>
      <c r="PMK186" s="2049"/>
      <c r="PML186" s="2049"/>
      <c r="PMM186" s="2049"/>
      <c r="PMN186" s="2049"/>
      <c r="PMO186" s="2049"/>
      <c r="PMP186" s="2049"/>
      <c r="PMQ186" s="2049"/>
      <c r="PMR186" s="2049"/>
      <c r="PMS186" s="2049"/>
      <c r="PMT186" s="2049"/>
      <c r="PMU186" s="2049"/>
      <c r="PMV186" s="2049"/>
      <c r="PMW186" s="2049"/>
      <c r="PMX186" s="2049"/>
      <c r="PMY186" s="2049"/>
      <c r="PMZ186" s="2049"/>
      <c r="PNA186" s="2049"/>
      <c r="PNB186" s="2049"/>
      <c r="PNC186" s="2049"/>
      <c r="PND186" s="2049"/>
      <c r="PNE186" s="2049"/>
      <c r="PNF186" s="2049"/>
      <c r="PNG186" s="2049"/>
      <c r="PNH186" s="2049"/>
      <c r="PNI186" s="2049"/>
      <c r="PNJ186" s="2049"/>
      <c r="PNK186" s="2049"/>
      <c r="PNL186" s="2049"/>
      <c r="PNM186" s="2049"/>
      <c r="PNN186" s="2049"/>
      <c r="PNO186" s="2049"/>
      <c r="PNP186" s="2049"/>
      <c r="PNQ186" s="2049"/>
      <c r="PNR186" s="2049"/>
      <c r="PNS186" s="2049"/>
      <c r="PNT186" s="2049"/>
      <c r="PNU186" s="2049"/>
      <c r="PNV186" s="2049"/>
      <c r="PNW186" s="2049"/>
      <c r="PNX186" s="2049"/>
      <c r="PNY186" s="2049"/>
      <c r="PNZ186" s="2049"/>
      <c r="POA186" s="2049"/>
      <c r="POB186" s="2049"/>
      <c r="POC186" s="2049"/>
      <c r="POD186" s="2049"/>
      <c r="POE186" s="2049"/>
      <c r="POF186" s="2049"/>
      <c r="POG186" s="2049"/>
      <c r="POH186" s="2049"/>
      <c r="POI186" s="2049"/>
      <c r="POJ186" s="2049"/>
      <c r="POK186" s="2049"/>
      <c r="POL186" s="2049"/>
      <c r="POM186" s="2049"/>
      <c r="PON186" s="2049"/>
      <c r="POO186" s="2049"/>
      <c r="POP186" s="2049"/>
      <c r="POQ186" s="2049"/>
      <c r="POR186" s="2049"/>
      <c r="POS186" s="2049"/>
      <c r="POT186" s="2049"/>
      <c r="POU186" s="2049"/>
      <c r="POV186" s="2049"/>
      <c r="POW186" s="2049"/>
      <c r="POX186" s="2049"/>
      <c r="POY186" s="2049"/>
      <c r="POZ186" s="2049"/>
      <c r="PPA186" s="2049"/>
      <c r="PPB186" s="2049"/>
      <c r="PPC186" s="2049"/>
      <c r="PPD186" s="2049"/>
      <c r="PPE186" s="2049"/>
      <c r="PPF186" s="2049"/>
      <c r="PPG186" s="2049"/>
      <c r="PPH186" s="2049"/>
      <c r="PPI186" s="2049"/>
      <c r="PPJ186" s="2049"/>
      <c r="PPK186" s="2049"/>
      <c r="PPL186" s="2049"/>
      <c r="PPM186" s="2049"/>
      <c r="PPN186" s="2049"/>
      <c r="PPO186" s="2049"/>
      <c r="PPP186" s="2049"/>
      <c r="PPQ186" s="2049"/>
      <c r="PPR186" s="2049"/>
      <c r="PPS186" s="2049"/>
      <c r="PPT186" s="2049"/>
      <c r="PPU186" s="2049"/>
      <c r="PPV186" s="2049"/>
      <c r="PPW186" s="2049"/>
      <c r="PPX186" s="2049"/>
      <c r="PPY186" s="2049"/>
      <c r="PPZ186" s="2049"/>
      <c r="PQA186" s="2049"/>
      <c r="PQB186" s="2049"/>
      <c r="PQC186" s="2049"/>
      <c r="PQD186" s="2049"/>
      <c r="PQE186" s="2049"/>
      <c r="PQF186" s="2049"/>
      <c r="PQG186" s="2049"/>
      <c r="PQH186" s="2049"/>
      <c r="PQI186" s="2049"/>
      <c r="PQJ186" s="2049"/>
      <c r="PQK186" s="2049"/>
      <c r="PQL186" s="2049"/>
      <c r="PQM186" s="2049"/>
      <c r="PQN186" s="2049"/>
      <c r="PQO186" s="2049"/>
      <c r="PQP186" s="2049"/>
      <c r="PQQ186" s="2049"/>
      <c r="PQR186" s="2049"/>
      <c r="PQS186" s="2049"/>
      <c r="PQT186" s="2049"/>
      <c r="PQU186" s="2049"/>
      <c r="PQV186" s="2049"/>
      <c r="PQW186" s="2049"/>
      <c r="PQX186" s="2049"/>
      <c r="PQY186" s="2049"/>
      <c r="PQZ186" s="2049"/>
      <c r="PRA186" s="2049"/>
      <c r="PRB186" s="2049"/>
      <c r="PRC186" s="2049"/>
      <c r="PRD186" s="2049"/>
      <c r="PRE186" s="2049"/>
      <c r="PRF186" s="2049"/>
      <c r="PRG186" s="2049"/>
      <c r="PRH186" s="2049"/>
      <c r="PRI186" s="2049"/>
      <c r="PRJ186" s="2049"/>
      <c r="PRK186" s="2049"/>
      <c r="PRL186" s="2049"/>
      <c r="PRM186" s="2049"/>
      <c r="PRN186" s="2049"/>
      <c r="PRO186" s="2049"/>
      <c r="PRP186" s="2049"/>
      <c r="PRQ186" s="2049"/>
      <c r="PRR186" s="2049"/>
      <c r="PRS186" s="2049"/>
      <c r="PRT186" s="2049"/>
      <c r="PRU186" s="2049"/>
      <c r="PRV186" s="2049"/>
      <c r="PRW186" s="2049"/>
      <c r="PRX186" s="2049"/>
      <c r="PRY186" s="2049"/>
      <c r="PRZ186" s="2049"/>
      <c r="PSA186" s="2049"/>
      <c r="PSB186" s="2049"/>
      <c r="PSC186" s="2049"/>
      <c r="PSD186" s="2049"/>
      <c r="PSE186" s="2049"/>
      <c r="PSF186" s="2049"/>
      <c r="PSG186" s="2049"/>
      <c r="PSH186" s="2049"/>
      <c r="PSI186" s="2049"/>
      <c r="PSJ186" s="2049"/>
      <c r="PSK186" s="2049"/>
      <c r="PSL186" s="2049"/>
      <c r="PSM186" s="2049"/>
      <c r="PSN186" s="2049"/>
      <c r="PSO186" s="2049"/>
      <c r="PSP186" s="2049"/>
      <c r="PSQ186" s="2049"/>
      <c r="PSR186" s="2049"/>
      <c r="PSS186" s="2049"/>
      <c r="PST186" s="2049"/>
      <c r="PSU186" s="2049"/>
      <c r="PSV186" s="2049"/>
      <c r="PSW186" s="2049"/>
      <c r="PSX186" s="2049"/>
      <c r="PSY186" s="2049"/>
      <c r="PSZ186" s="2049"/>
      <c r="PTA186" s="2049"/>
      <c r="PTB186" s="2049"/>
      <c r="PTC186" s="2049"/>
      <c r="PTD186" s="2049"/>
      <c r="PTE186" s="2049"/>
      <c r="PTF186" s="2049"/>
      <c r="PTG186" s="2049"/>
      <c r="PTH186" s="2049"/>
      <c r="PTI186" s="2049"/>
      <c r="PTJ186" s="2049"/>
      <c r="PTK186" s="2049"/>
      <c r="PTL186" s="2049"/>
      <c r="PTM186" s="2049"/>
      <c r="PTN186" s="2049"/>
      <c r="PTO186" s="2049"/>
      <c r="PTP186" s="2049"/>
      <c r="PTQ186" s="2049"/>
      <c r="PTR186" s="2049"/>
      <c r="PTS186" s="2049"/>
      <c r="PTT186" s="2049"/>
      <c r="PTU186" s="2049"/>
      <c r="PTV186" s="2049"/>
      <c r="PTW186" s="2049"/>
      <c r="PTX186" s="2049"/>
      <c r="PTY186" s="2049"/>
      <c r="PTZ186" s="2049"/>
      <c r="PUA186" s="2049"/>
      <c r="PUB186" s="2049"/>
      <c r="PUC186" s="2049"/>
      <c r="PUD186" s="2049"/>
      <c r="PUE186" s="2049"/>
      <c r="PUF186" s="2049"/>
      <c r="PUG186" s="2049"/>
      <c r="PUH186" s="2049"/>
      <c r="PUI186" s="2049"/>
      <c r="PUJ186" s="2049"/>
      <c r="PUK186" s="2049"/>
      <c r="PUL186" s="2049"/>
      <c r="PUM186" s="2049"/>
      <c r="PUN186" s="2049"/>
      <c r="PUO186" s="2049"/>
      <c r="PUP186" s="2049"/>
      <c r="PUQ186" s="2049"/>
      <c r="PUR186" s="2049"/>
      <c r="PUS186" s="2049"/>
      <c r="PUT186" s="2049"/>
      <c r="PUU186" s="2049"/>
      <c r="PUV186" s="2049"/>
      <c r="PUW186" s="2049"/>
      <c r="PUX186" s="2049"/>
      <c r="PUY186" s="2049"/>
      <c r="PUZ186" s="2049"/>
      <c r="PVA186" s="2049"/>
      <c r="PVB186" s="2049"/>
      <c r="PVC186" s="2049"/>
      <c r="PVD186" s="2049"/>
      <c r="PVE186" s="2049"/>
      <c r="PVF186" s="2049"/>
      <c r="PVG186" s="2049"/>
      <c r="PVH186" s="2049"/>
      <c r="PVI186" s="2049"/>
      <c r="PVJ186" s="2049"/>
      <c r="PVK186" s="2049"/>
      <c r="PVL186" s="2049"/>
      <c r="PVM186" s="2049"/>
      <c r="PVN186" s="2049"/>
      <c r="PVO186" s="2049"/>
      <c r="PVP186" s="2049"/>
      <c r="PVQ186" s="2049"/>
      <c r="PVR186" s="2049"/>
      <c r="PVS186" s="2049"/>
      <c r="PVT186" s="2049"/>
      <c r="PVU186" s="2049"/>
      <c r="PVV186" s="2049"/>
      <c r="PVW186" s="2049"/>
      <c r="PVX186" s="2049"/>
      <c r="PVY186" s="2049"/>
      <c r="PVZ186" s="2049"/>
      <c r="PWA186" s="2049"/>
      <c r="PWB186" s="2049"/>
      <c r="PWC186" s="2049"/>
      <c r="PWD186" s="2049"/>
      <c r="PWE186" s="2049"/>
      <c r="PWF186" s="2049"/>
      <c r="PWG186" s="2049"/>
      <c r="PWH186" s="2049"/>
      <c r="PWI186" s="2049"/>
      <c r="PWJ186" s="2049"/>
      <c r="PWK186" s="2049"/>
      <c r="PWL186" s="2049"/>
      <c r="PWM186" s="2049"/>
      <c r="PWN186" s="2049"/>
      <c r="PWO186" s="2049"/>
      <c r="PWP186" s="2049"/>
      <c r="PWQ186" s="2049"/>
      <c r="PWR186" s="2049"/>
      <c r="PWS186" s="2049"/>
      <c r="PWT186" s="2049"/>
      <c r="PWU186" s="2049"/>
      <c r="PWV186" s="2049"/>
      <c r="PWW186" s="2049"/>
      <c r="PWX186" s="2049"/>
      <c r="PWY186" s="2049"/>
      <c r="PWZ186" s="2049"/>
      <c r="PXA186" s="2049"/>
      <c r="PXB186" s="2049"/>
      <c r="PXC186" s="2049"/>
      <c r="PXD186" s="2049"/>
      <c r="PXE186" s="2049"/>
      <c r="PXF186" s="2049"/>
      <c r="PXG186" s="2049"/>
      <c r="PXH186" s="2049"/>
      <c r="PXI186" s="2049"/>
      <c r="PXJ186" s="2049"/>
      <c r="PXK186" s="2049"/>
      <c r="PXL186" s="2049"/>
      <c r="PXM186" s="2049"/>
      <c r="PXN186" s="2049"/>
      <c r="PXO186" s="2049"/>
      <c r="PXP186" s="2049"/>
      <c r="PXQ186" s="2049"/>
      <c r="PXR186" s="2049"/>
      <c r="PXS186" s="2049"/>
      <c r="PXT186" s="2049"/>
      <c r="PXU186" s="2049"/>
      <c r="PXV186" s="2049"/>
      <c r="PXW186" s="2049"/>
      <c r="PXX186" s="2049"/>
      <c r="PXY186" s="2049"/>
      <c r="PXZ186" s="2049"/>
      <c r="PYA186" s="2049"/>
      <c r="PYB186" s="2049"/>
      <c r="PYC186" s="2049"/>
      <c r="PYD186" s="2049"/>
      <c r="PYE186" s="2049"/>
      <c r="PYF186" s="2049"/>
      <c r="PYG186" s="2049"/>
      <c r="PYH186" s="2049"/>
      <c r="PYI186" s="2049"/>
      <c r="PYJ186" s="2049"/>
      <c r="PYK186" s="2049"/>
      <c r="PYL186" s="2049"/>
      <c r="PYM186" s="2049"/>
      <c r="PYN186" s="2049"/>
      <c r="PYO186" s="2049"/>
      <c r="PYP186" s="2049"/>
      <c r="PYQ186" s="2049"/>
      <c r="PYR186" s="2049"/>
      <c r="PYS186" s="2049"/>
      <c r="PYT186" s="2049"/>
      <c r="PYU186" s="2049"/>
      <c r="PYV186" s="2049"/>
      <c r="PYW186" s="2049"/>
      <c r="PYX186" s="2049"/>
      <c r="PYY186" s="2049"/>
      <c r="PYZ186" s="2049"/>
      <c r="PZA186" s="2049"/>
      <c r="PZB186" s="2049"/>
      <c r="PZC186" s="2049"/>
      <c r="PZD186" s="2049"/>
      <c r="PZE186" s="2049"/>
      <c r="PZF186" s="2049"/>
      <c r="PZG186" s="2049"/>
      <c r="PZH186" s="2049"/>
      <c r="PZI186" s="2049"/>
      <c r="PZJ186" s="2049"/>
      <c r="PZK186" s="2049"/>
      <c r="PZL186" s="2049"/>
      <c r="PZM186" s="2049"/>
      <c r="PZN186" s="2049"/>
      <c r="PZO186" s="2049"/>
      <c r="PZP186" s="2049"/>
      <c r="PZQ186" s="2049"/>
      <c r="PZR186" s="2049"/>
      <c r="PZS186" s="2049"/>
      <c r="PZT186" s="2049"/>
      <c r="PZU186" s="2049"/>
      <c r="PZV186" s="2049"/>
      <c r="PZW186" s="2049"/>
      <c r="PZX186" s="2049"/>
      <c r="PZY186" s="2049"/>
      <c r="PZZ186" s="2049"/>
      <c r="QAA186" s="2049"/>
      <c r="QAB186" s="2049"/>
      <c r="QAC186" s="2049"/>
      <c r="QAD186" s="2049"/>
      <c r="QAE186" s="2049"/>
      <c r="QAF186" s="2049"/>
      <c r="QAG186" s="2049"/>
      <c r="QAH186" s="2049"/>
      <c r="QAI186" s="2049"/>
      <c r="QAJ186" s="2049"/>
      <c r="QAK186" s="2049"/>
      <c r="QAL186" s="2049"/>
      <c r="QAM186" s="2049"/>
      <c r="QAN186" s="2049"/>
      <c r="QAO186" s="2049"/>
      <c r="QAP186" s="2049"/>
      <c r="QAQ186" s="2049"/>
      <c r="QAR186" s="2049"/>
      <c r="QAS186" s="2049"/>
      <c r="QAT186" s="2049"/>
      <c r="QAU186" s="2049"/>
      <c r="QAV186" s="2049"/>
      <c r="QAW186" s="2049"/>
      <c r="QAX186" s="2049"/>
      <c r="QAY186" s="2049"/>
      <c r="QAZ186" s="2049"/>
      <c r="QBA186" s="2049"/>
      <c r="QBB186" s="2049"/>
      <c r="QBC186" s="2049"/>
      <c r="QBD186" s="2049"/>
      <c r="QBE186" s="2049"/>
      <c r="QBF186" s="2049"/>
      <c r="QBG186" s="2049"/>
      <c r="QBH186" s="2049"/>
      <c r="QBI186" s="2049"/>
      <c r="QBJ186" s="2049"/>
      <c r="QBK186" s="2049"/>
      <c r="QBL186" s="2049"/>
      <c r="QBM186" s="2049"/>
      <c r="QBN186" s="2049"/>
      <c r="QBO186" s="2049"/>
      <c r="QBP186" s="2049"/>
      <c r="QBQ186" s="2049"/>
      <c r="QBR186" s="2049"/>
      <c r="QBS186" s="2049"/>
      <c r="QBT186" s="2049"/>
      <c r="QBU186" s="2049"/>
      <c r="QBV186" s="2049"/>
      <c r="QBW186" s="2049"/>
      <c r="QBX186" s="2049"/>
      <c r="QBY186" s="2049"/>
      <c r="QBZ186" s="2049"/>
      <c r="QCA186" s="2049"/>
      <c r="QCB186" s="2049"/>
      <c r="QCC186" s="2049"/>
      <c r="QCD186" s="2049"/>
      <c r="QCE186" s="2049"/>
      <c r="QCF186" s="2049"/>
      <c r="QCG186" s="2049"/>
      <c r="QCH186" s="2049"/>
      <c r="QCI186" s="2049"/>
      <c r="QCJ186" s="2049"/>
      <c r="QCK186" s="2049"/>
      <c r="QCL186" s="2049"/>
      <c r="QCM186" s="2049"/>
      <c r="QCN186" s="2049"/>
      <c r="QCO186" s="2049"/>
      <c r="QCP186" s="2049"/>
      <c r="QCQ186" s="2049"/>
      <c r="QCR186" s="2049"/>
      <c r="QCS186" s="2049"/>
      <c r="QCT186" s="2049"/>
      <c r="QCU186" s="2049"/>
      <c r="QCV186" s="2049"/>
      <c r="QCW186" s="2049"/>
      <c r="QCX186" s="2049"/>
      <c r="QCY186" s="2049"/>
      <c r="QCZ186" s="2049"/>
      <c r="QDA186" s="2049"/>
      <c r="QDB186" s="2049"/>
      <c r="QDC186" s="2049"/>
      <c r="QDD186" s="2049"/>
      <c r="QDE186" s="2049"/>
      <c r="QDF186" s="2049"/>
      <c r="QDG186" s="2049"/>
      <c r="QDH186" s="2049"/>
      <c r="QDI186" s="2049"/>
      <c r="QDJ186" s="2049"/>
      <c r="QDK186" s="2049"/>
      <c r="QDL186" s="2049"/>
      <c r="QDM186" s="2049"/>
      <c r="QDN186" s="2049"/>
      <c r="QDO186" s="2049"/>
      <c r="QDP186" s="2049"/>
      <c r="QDQ186" s="2049"/>
      <c r="QDR186" s="2049"/>
      <c r="QDS186" s="2049"/>
      <c r="QDT186" s="2049"/>
      <c r="QDU186" s="2049"/>
      <c r="QDV186" s="2049"/>
      <c r="QDW186" s="2049"/>
      <c r="QDX186" s="2049"/>
      <c r="QDY186" s="2049"/>
      <c r="QDZ186" s="2049"/>
      <c r="QEA186" s="2049"/>
      <c r="QEB186" s="2049"/>
      <c r="QEC186" s="2049"/>
      <c r="QED186" s="2049"/>
      <c r="QEE186" s="2049"/>
      <c r="QEF186" s="2049"/>
      <c r="QEG186" s="2049"/>
      <c r="QEH186" s="2049"/>
      <c r="QEI186" s="2049"/>
      <c r="QEJ186" s="2049"/>
      <c r="QEK186" s="2049"/>
      <c r="QEL186" s="2049"/>
      <c r="QEM186" s="2049"/>
      <c r="QEN186" s="2049"/>
      <c r="QEO186" s="2049"/>
      <c r="QEP186" s="2049"/>
      <c r="QEQ186" s="2049"/>
      <c r="QER186" s="2049"/>
      <c r="QES186" s="2049"/>
      <c r="QET186" s="2049"/>
      <c r="QEU186" s="2049"/>
      <c r="QEV186" s="2049"/>
      <c r="QEW186" s="2049"/>
      <c r="QEX186" s="2049"/>
      <c r="QEY186" s="2049"/>
      <c r="QEZ186" s="2049"/>
      <c r="QFA186" s="2049"/>
      <c r="QFB186" s="2049"/>
      <c r="QFC186" s="2049"/>
      <c r="QFD186" s="2049"/>
      <c r="QFE186" s="2049"/>
      <c r="QFF186" s="2049"/>
      <c r="QFG186" s="2049"/>
      <c r="QFH186" s="2049"/>
      <c r="QFI186" s="2049"/>
      <c r="QFJ186" s="2049"/>
      <c r="QFK186" s="2049"/>
      <c r="QFL186" s="2049"/>
      <c r="QFM186" s="2049"/>
      <c r="QFN186" s="2049"/>
      <c r="QFO186" s="2049"/>
      <c r="QFP186" s="2049"/>
      <c r="QFQ186" s="2049"/>
      <c r="QFR186" s="2049"/>
      <c r="QFS186" s="2049"/>
      <c r="QFT186" s="2049"/>
      <c r="QFU186" s="2049"/>
      <c r="QFV186" s="2049"/>
      <c r="QFW186" s="2049"/>
      <c r="QFX186" s="2049"/>
      <c r="QFY186" s="2049"/>
      <c r="QFZ186" s="2049"/>
      <c r="QGA186" s="2049"/>
      <c r="QGB186" s="2049"/>
      <c r="QGC186" s="2049"/>
      <c r="QGD186" s="2049"/>
      <c r="QGE186" s="2049"/>
      <c r="QGF186" s="2049"/>
      <c r="QGG186" s="2049"/>
      <c r="QGH186" s="2049"/>
      <c r="QGI186" s="2049"/>
      <c r="QGJ186" s="2049"/>
      <c r="QGK186" s="2049"/>
      <c r="QGL186" s="2049"/>
      <c r="QGM186" s="2049"/>
      <c r="QGN186" s="2049"/>
      <c r="QGO186" s="2049"/>
      <c r="QGP186" s="2049"/>
      <c r="QGQ186" s="2049"/>
      <c r="QGR186" s="2049"/>
      <c r="QGS186" s="2049"/>
      <c r="QGT186" s="2049"/>
      <c r="QGU186" s="2049"/>
      <c r="QGV186" s="2049"/>
      <c r="QGW186" s="2049"/>
      <c r="QGX186" s="2049"/>
      <c r="QGY186" s="2049"/>
      <c r="QGZ186" s="2049"/>
      <c r="QHA186" s="2049"/>
      <c r="QHB186" s="2049"/>
      <c r="QHC186" s="2049"/>
      <c r="QHD186" s="2049"/>
      <c r="QHE186" s="2049"/>
      <c r="QHF186" s="2049"/>
      <c r="QHG186" s="2049"/>
      <c r="QHH186" s="2049"/>
      <c r="QHI186" s="2049"/>
      <c r="QHJ186" s="2049"/>
      <c r="QHK186" s="2049"/>
      <c r="QHL186" s="2049"/>
      <c r="QHM186" s="2049"/>
      <c r="QHN186" s="2049"/>
      <c r="QHO186" s="2049"/>
      <c r="QHP186" s="2049"/>
      <c r="QHQ186" s="2049"/>
      <c r="QHR186" s="2049"/>
      <c r="QHS186" s="2049"/>
      <c r="QHT186" s="2049"/>
      <c r="QHU186" s="2049"/>
      <c r="QHV186" s="2049"/>
      <c r="QHW186" s="2049"/>
      <c r="QHX186" s="2049"/>
      <c r="QHY186" s="2049"/>
      <c r="QHZ186" s="2049"/>
      <c r="QIA186" s="2049"/>
      <c r="QIB186" s="2049"/>
      <c r="QIC186" s="2049"/>
      <c r="QID186" s="2049"/>
      <c r="QIE186" s="2049"/>
      <c r="QIF186" s="2049"/>
      <c r="QIG186" s="2049"/>
      <c r="QIH186" s="2049"/>
      <c r="QII186" s="2049"/>
      <c r="QIJ186" s="2049"/>
      <c r="QIK186" s="2049"/>
      <c r="QIL186" s="2049"/>
      <c r="QIM186" s="2049"/>
      <c r="QIN186" s="2049"/>
      <c r="QIO186" s="2049"/>
      <c r="QIP186" s="2049"/>
      <c r="QIQ186" s="2049"/>
      <c r="QIR186" s="2049"/>
      <c r="QIS186" s="2049"/>
      <c r="QIT186" s="2049"/>
      <c r="QIU186" s="2049"/>
      <c r="QIV186" s="2049"/>
      <c r="QIW186" s="2049"/>
      <c r="QIX186" s="2049"/>
      <c r="QIY186" s="2049"/>
      <c r="QIZ186" s="2049"/>
      <c r="QJA186" s="2049"/>
      <c r="QJB186" s="2049"/>
      <c r="QJC186" s="2049"/>
      <c r="QJD186" s="2049"/>
      <c r="QJE186" s="2049"/>
      <c r="QJF186" s="2049"/>
      <c r="QJG186" s="2049"/>
      <c r="QJH186" s="2049"/>
      <c r="QJI186" s="2049"/>
      <c r="QJJ186" s="2049"/>
      <c r="QJK186" s="2049"/>
      <c r="QJL186" s="2049"/>
      <c r="QJM186" s="2049"/>
      <c r="QJN186" s="2049"/>
      <c r="QJO186" s="2049"/>
      <c r="QJP186" s="2049"/>
      <c r="QJQ186" s="2049"/>
      <c r="QJR186" s="2049"/>
      <c r="QJS186" s="2049"/>
      <c r="QJT186" s="2049"/>
      <c r="QJU186" s="2049"/>
      <c r="QJV186" s="2049"/>
      <c r="QJW186" s="2049"/>
      <c r="QJX186" s="2049"/>
      <c r="QJY186" s="2049"/>
      <c r="QJZ186" s="2049"/>
      <c r="QKA186" s="2049"/>
      <c r="QKB186" s="2049"/>
      <c r="QKC186" s="2049"/>
      <c r="QKD186" s="2049"/>
      <c r="QKE186" s="2049"/>
      <c r="QKF186" s="2049"/>
      <c r="QKG186" s="2049"/>
      <c r="QKH186" s="2049"/>
      <c r="QKI186" s="2049"/>
      <c r="QKJ186" s="2049"/>
      <c r="QKK186" s="2049"/>
      <c r="QKL186" s="2049"/>
      <c r="QKM186" s="2049"/>
      <c r="QKN186" s="2049"/>
      <c r="QKO186" s="2049"/>
      <c r="QKP186" s="2049"/>
      <c r="QKQ186" s="2049"/>
      <c r="QKR186" s="2049"/>
      <c r="QKS186" s="2049"/>
      <c r="QKT186" s="2049"/>
      <c r="QKU186" s="2049"/>
      <c r="QKV186" s="2049"/>
      <c r="QKW186" s="2049"/>
      <c r="QKX186" s="2049"/>
      <c r="QKY186" s="2049"/>
      <c r="QKZ186" s="2049"/>
      <c r="QLA186" s="2049"/>
      <c r="QLB186" s="2049"/>
      <c r="QLC186" s="2049"/>
      <c r="QLD186" s="2049"/>
      <c r="QLE186" s="2049"/>
      <c r="QLF186" s="2049"/>
      <c r="QLG186" s="2049"/>
      <c r="QLH186" s="2049"/>
      <c r="QLI186" s="2049"/>
      <c r="QLJ186" s="2049"/>
      <c r="QLK186" s="2049"/>
      <c r="QLL186" s="2049"/>
      <c r="QLM186" s="2049"/>
      <c r="QLN186" s="2049"/>
      <c r="QLO186" s="2049"/>
      <c r="QLP186" s="2049"/>
      <c r="QLQ186" s="2049"/>
      <c r="QLR186" s="2049"/>
      <c r="QLS186" s="2049"/>
      <c r="QLT186" s="2049"/>
      <c r="QLU186" s="2049"/>
      <c r="QLV186" s="2049"/>
      <c r="QLW186" s="2049"/>
      <c r="QLX186" s="2049"/>
      <c r="QLY186" s="2049"/>
      <c r="QLZ186" s="2049"/>
      <c r="QMA186" s="2049"/>
      <c r="QMB186" s="2049"/>
      <c r="QMC186" s="2049"/>
      <c r="QMD186" s="2049"/>
      <c r="QME186" s="2049"/>
      <c r="QMF186" s="2049"/>
      <c r="QMG186" s="2049"/>
      <c r="QMH186" s="2049"/>
      <c r="QMI186" s="2049"/>
      <c r="QMJ186" s="2049"/>
      <c r="QMK186" s="2049"/>
      <c r="QML186" s="2049"/>
      <c r="QMM186" s="2049"/>
      <c r="QMN186" s="2049"/>
      <c r="QMO186" s="2049"/>
      <c r="QMP186" s="2049"/>
      <c r="QMQ186" s="2049"/>
      <c r="QMR186" s="2049"/>
      <c r="QMS186" s="2049"/>
      <c r="QMT186" s="2049"/>
      <c r="QMU186" s="2049"/>
      <c r="QMV186" s="2049"/>
      <c r="QMW186" s="2049"/>
      <c r="QMX186" s="2049"/>
      <c r="QMY186" s="2049"/>
      <c r="QMZ186" s="2049"/>
      <c r="QNA186" s="2049"/>
      <c r="QNB186" s="2049"/>
      <c r="QNC186" s="2049"/>
      <c r="QND186" s="2049"/>
      <c r="QNE186" s="2049"/>
      <c r="QNF186" s="2049"/>
      <c r="QNG186" s="2049"/>
      <c r="QNH186" s="2049"/>
      <c r="QNI186" s="2049"/>
      <c r="QNJ186" s="2049"/>
      <c r="QNK186" s="2049"/>
      <c r="QNL186" s="2049"/>
      <c r="QNM186" s="2049"/>
      <c r="QNN186" s="2049"/>
      <c r="QNO186" s="2049"/>
      <c r="QNP186" s="2049"/>
      <c r="QNQ186" s="2049"/>
      <c r="QNR186" s="2049"/>
      <c r="QNS186" s="2049"/>
      <c r="QNT186" s="2049"/>
      <c r="QNU186" s="2049"/>
      <c r="QNV186" s="2049"/>
      <c r="QNW186" s="2049"/>
      <c r="QNX186" s="2049"/>
      <c r="QNY186" s="2049"/>
      <c r="QNZ186" s="2049"/>
      <c r="QOA186" s="2049"/>
      <c r="QOB186" s="2049"/>
      <c r="QOC186" s="2049"/>
      <c r="QOD186" s="2049"/>
      <c r="QOE186" s="2049"/>
      <c r="QOF186" s="2049"/>
      <c r="QOG186" s="2049"/>
      <c r="QOH186" s="2049"/>
      <c r="QOI186" s="2049"/>
      <c r="QOJ186" s="2049"/>
      <c r="QOK186" s="2049"/>
      <c r="QOL186" s="2049"/>
      <c r="QOM186" s="2049"/>
      <c r="QON186" s="2049"/>
      <c r="QOO186" s="2049"/>
      <c r="QOP186" s="2049"/>
      <c r="QOQ186" s="2049"/>
      <c r="QOR186" s="2049"/>
      <c r="QOS186" s="2049"/>
      <c r="QOT186" s="2049"/>
      <c r="QOU186" s="2049"/>
      <c r="QOV186" s="2049"/>
      <c r="QOW186" s="2049"/>
      <c r="QOX186" s="2049"/>
      <c r="QOY186" s="2049"/>
      <c r="QOZ186" s="2049"/>
      <c r="QPA186" s="2049"/>
      <c r="QPB186" s="2049"/>
      <c r="QPC186" s="2049"/>
      <c r="QPD186" s="2049"/>
      <c r="QPE186" s="2049"/>
      <c r="QPF186" s="2049"/>
      <c r="QPG186" s="2049"/>
      <c r="QPH186" s="2049"/>
      <c r="QPI186" s="2049"/>
      <c r="QPJ186" s="2049"/>
      <c r="QPK186" s="2049"/>
      <c r="QPL186" s="2049"/>
      <c r="QPM186" s="2049"/>
      <c r="QPN186" s="2049"/>
      <c r="QPO186" s="2049"/>
      <c r="QPP186" s="2049"/>
      <c r="QPQ186" s="2049"/>
      <c r="QPR186" s="2049"/>
      <c r="QPS186" s="2049"/>
      <c r="QPT186" s="2049"/>
      <c r="QPU186" s="2049"/>
      <c r="QPV186" s="2049"/>
      <c r="QPW186" s="2049"/>
      <c r="QPX186" s="2049"/>
      <c r="QPY186" s="2049"/>
      <c r="QPZ186" s="2049"/>
      <c r="QQA186" s="2049"/>
      <c r="QQB186" s="2049"/>
      <c r="QQC186" s="2049"/>
      <c r="QQD186" s="2049"/>
      <c r="QQE186" s="2049"/>
      <c r="QQF186" s="2049"/>
      <c r="QQG186" s="2049"/>
      <c r="QQH186" s="2049"/>
      <c r="QQI186" s="2049"/>
      <c r="QQJ186" s="2049"/>
      <c r="QQK186" s="2049"/>
      <c r="QQL186" s="2049"/>
      <c r="QQM186" s="2049"/>
      <c r="QQN186" s="2049"/>
      <c r="QQO186" s="2049"/>
      <c r="QQP186" s="2049"/>
      <c r="QQQ186" s="2049"/>
      <c r="QQR186" s="2049"/>
      <c r="QQS186" s="2049"/>
      <c r="QQT186" s="2049"/>
      <c r="QQU186" s="2049"/>
      <c r="QQV186" s="2049"/>
      <c r="QQW186" s="2049"/>
      <c r="QQX186" s="2049"/>
      <c r="QQY186" s="2049"/>
      <c r="QQZ186" s="2049"/>
      <c r="QRA186" s="2049"/>
      <c r="QRB186" s="2049"/>
      <c r="QRC186" s="2049"/>
      <c r="QRD186" s="2049"/>
      <c r="QRE186" s="2049"/>
      <c r="QRF186" s="2049"/>
      <c r="QRG186" s="2049"/>
      <c r="QRH186" s="2049"/>
      <c r="QRI186" s="2049"/>
      <c r="QRJ186" s="2049"/>
      <c r="QRK186" s="2049"/>
      <c r="QRL186" s="2049"/>
      <c r="QRM186" s="2049"/>
      <c r="QRN186" s="2049"/>
      <c r="QRO186" s="2049"/>
      <c r="QRP186" s="2049"/>
      <c r="QRQ186" s="2049"/>
      <c r="QRR186" s="2049"/>
      <c r="QRS186" s="2049"/>
      <c r="QRT186" s="2049"/>
      <c r="QRU186" s="2049"/>
      <c r="QRV186" s="2049"/>
      <c r="QRW186" s="2049"/>
      <c r="QRX186" s="2049"/>
      <c r="QRY186" s="2049"/>
      <c r="QRZ186" s="2049"/>
      <c r="QSA186" s="2049"/>
      <c r="QSB186" s="2049"/>
      <c r="QSC186" s="2049"/>
      <c r="QSD186" s="2049"/>
      <c r="QSE186" s="2049"/>
      <c r="QSF186" s="2049"/>
      <c r="QSG186" s="2049"/>
      <c r="QSH186" s="2049"/>
      <c r="QSI186" s="2049"/>
      <c r="QSJ186" s="2049"/>
      <c r="QSK186" s="2049"/>
      <c r="QSL186" s="2049"/>
      <c r="QSM186" s="2049"/>
      <c r="QSN186" s="2049"/>
      <c r="QSO186" s="2049"/>
      <c r="QSP186" s="2049"/>
      <c r="QSQ186" s="2049"/>
      <c r="QSR186" s="2049"/>
      <c r="QSS186" s="2049"/>
      <c r="QST186" s="2049"/>
      <c r="QSU186" s="2049"/>
      <c r="QSV186" s="2049"/>
      <c r="QSW186" s="2049"/>
      <c r="QSX186" s="2049"/>
      <c r="QSY186" s="2049"/>
      <c r="QSZ186" s="2049"/>
      <c r="QTA186" s="2049"/>
      <c r="QTB186" s="2049"/>
      <c r="QTC186" s="2049"/>
      <c r="QTD186" s="2049"/>
      <c r="QTE186" s="2049"/>
      <c r="QTF186" s="2049"/>
      <c r="QTG186" s="2049"/>
      <c r="QTH186" s="2049"/>
      <c r="QTI186" s="2049"/>
      <c r="QTJ186" s="2049"/>
      <c r="QTK186" s="2049"/>
      <c r="QTL186" s="2049"/>
      <c r="QTM186" s="2049"/>
      <c r="QTN186" s="2049"/>
      <c r="QTO186" s="2049"/>
      <c r="QTP186" s="2049"/>
      <c r="QTQ186" s="2049"/>
      <c r="QTR186" s="2049"/>
      <c r="QTS186" s="2049"/>
      <c r="QTT186" s="2049"/>
      <c r="QTU186" s="2049"/>
      <c r="QTV186" s="2049"/>
      <c r="QTW186" s="2049"/>
      <c r="QTX186" s="2049"/>
      <c r="QTY186" s="2049"/>
      <c r="QTZ186" s="2049"/>
      <c r="QUA186" s="2049"/>
      <c r="QUB186" s="2049"/>
      <c r="QUC186" s="2049"/>
      <c r="QUD186" s="2049"/>
      <c r="QUE186" s="2049"/>
      <c r="QUF186" s="2049"/>
      <c r="QUG186" s="2049"/>
      <c r="QUH186" s="2049"/>
      <c r="QUI186" s="2049"/>
      <c r="QUJ186" s="2049"/>
      <c r="QUK186" s="2049"/>
      <c r="QUL186" s="2049"/>
      <c r="QUM186" s="2049"/>
      <c r="QUN186" s="2049"/>
      <c r="QUO186" s="2049"/>
      <c r="QUP186" s="2049"/>
      <c r="QUQ186" s="2049"/>
      <c r="QUR186" s="2049"/>
      <c r="QUS186" s="2049"/>
      <c r="QUT186" s="2049"/>
      <c r="QUU186" s="2049"/>
      <c r="QUV186" s="2049"/>
      <c r="QUW186" s="2049"/>
      <c r="QUX186" s="2049"/>
      <c r="QUY186" s="2049"/>
      <c r="QUZ186" s="2049"/>
      <c r="QVA186" s="2049"/>
      <c r="QVB186" s="2049"/>
      <c r="QVC186" s="2049"/>
      <c r="QVD186" s="2049"/>
      <c r="QVE186" s="2049"/>
      <c r="QVF186" s="2049"/>
      <c r="QVG186" s="2049"/>
      <c r="QVH186" s="2049"/>
      <c r="QVI186" s="2049"/>
      <c r="QVJ186" s="2049"/>
      <c r="QVK186" s="2049"/>
      <c r="QVL186" s="2049"/>
      <c r="QVM186" s="2049"/>
      <c r="QVN186" s="2049"/>
      <c r="QVO186" s="2049"/>
      <c r="QVP186" s="2049"/>
      <c r="QVQ186" s="2049"/>
      <c r="QVR186" s="2049"/>
      <c r="QVS186" s="2049"/>
      <c r="QVT186" s="2049"/>
      <c r="QVU186" s="2049"/>
      <c r="QVV186" s="2049"/>
      <c r="QVW186" s="2049"/>
      <c r="QVX186" s="2049"/>
      <c r="QVY186" s="2049"/>
      <c r="QVZ186" s="2049"/>
      <c r="QWA186" s="2049"/>
      <c r="QWB186" s="2049"/>
      <c r="QWC186" s="2049"/>
      <c r="QWD186" s="2049"/>
      <c r="QWE186" s="2049"/>
      <c r="QWF186" s="2049"/>
      <c r="QWG186" s="2049"/>
      <c r="QWH186" s="2049"/>
      <c r="QWI186" s="2049"/>
      <c r="QWJ186" s="2049"/>
      <c r="QWK186" s="2049"/>
      <c r="QWL186" s="2049"/>
      <c r="QWM186" s="2049"/>
      <c r="QWN186" s="2049"/>
      <c r="QWO186" s="2049"/>
      <c r="QWP186" s="2049"/>
      <c r="QWQ186" s="2049"/>
      <c r="QWR186" s="2049"/>
      <c r="QWS186" s="2049"/>
      <c r="QWT186" s="2049"/>
      <c r="QWU186" s="2049"/>
      <c r="QWV186" s="2049"/>
      <c r="QWW186" s="2049"/>
      <c r="QWX186" s="2049"/>
      <c r="QWY186" s="2049"/>
      <c r="QWZ186" s="2049"/>
      <c r="QXA186" s="2049"/>
      <c r="QXB186" s="2049"/>
      <c r="QXC186" s="2049"/>
      <c r="QXD186" s="2049"/>
      <c r="QXE186" s="2049"/>
      <c r="QXF186" s="2049"/>
      <c r="QXG186" s="2049"/>
      <c r="QXH186" s="2049"/>
      <c r="QXI186" s="2049"/>
      <c r="QXJ186" s="2049"/>
      <c r="QXK186" s="2049"/>
      <c r="QXL186" s="2049"/>
      <c r="QXM186" s="2049"/>
      <c r="QXN186" s="2049"/>
      <c r="QXO186" s="2049"/>
      <c r="QXP186" s="2049"/>
      <c r="QXQ186" s="2049"/>
      <c r="QXR186" s="2049"/>
      <c r="QXS186" s="2049"/>
      <c r="QXT186" s="2049"/>
      <c r="QXU186" s="2049"/>
      <c r="QXV186" s="2049"/>
      <c r="QXW186" s="2049"/>
      <c r="QXX186" s="2049"/>
      <c r="QXY186" s="2049"/>
      <c r="QXZ186" s="2049"/>
      <c r="QYA186" s="2049"/>
      <c r="QYB186" s="2049"/>
      <c r="QYC186" s="2049"/>
      <c r="QYD186" s="2049"/>
      <c r="QYE186" s="2049"/>
      <c r="QYF186" s="2049"/>
      <c r="QYG186" s="2049"/>
      <c r="QYH186" s="2049"/>
      <c r="QYI186" s="2049"/>
      <c r="QYJ186" s="2049"/>
      <c r="QYK186" s="2049"/>
      <c r="QYL186" s="2049"/>
      <c r="QYM186" s="2049"/>
      <c r="QYN186" s="2049"/>
      <c r="QYO186" s="2049"/>
      <c r="QYP186" s="2049"/>
      <c r="QYQ186" s="2049"/>
      <c r="QYR186" s="2049"/>
      <c r="QYS186" s="2049"/>
      <c r="QYT186" s="2049"/>
      <c r="QYU186" s="2049"/>
      <c r="QYV186" s="2049"/>
      <c r="QYW186" s="2049"/>
      <c r="QYX186" s="2049"/>
      <c r="QYY186" s="2049"/>
      <c r="QYZ186" s="2049"/>
      <c r="QZA186" s="2049"/>
      <c r="QZB186" s="2049"/>
      <c r="QZC186" s="2049"/>
      <c r="QZD186" s="2049"/>
      <c r="QZE186" s="2049"/>
      <c r="QZF186" s="2049"/>
      <c r="QZG186" s="2049"/>
      <c r="QZH186" s="2049"/>
      <c r="QZI186" s="2049"/>
      <c r="QZJ186" s="2049"/>
      <c r="QZK186" s="2049"/>
      <c r="QZL186" s="2049"/>
      <c r="QZM186" s="2049"/>
      <c r="QZN186" s="2049"/>
      <c r="QZO186" s="2049"/>
      <c r="QZP186" s="2049"/>
      <c r="QZQ186" s="2049"/>
      <c r="QZR186" s="2049"/>
      <c r="QZS186" s="2049"/>
      <c r="QZT186" s="2049"/>
      <c r="QZU186" s="2049"/>
      <c r="QZV186" s="2049"/>
      <c r="QZW186" s="2049"/>
      <c r="QZX186" s="2049"/>
      <c r="QZY186" s="2049"/>
      <c r="QZZ186" s="2049"/>
      <c r="RAA186" s="2049"/>
      <c r="RAB186" s="2049"/>
      <c r="RAC186" s="2049"/>
      <c r="RAD186" s="2049"/>
      <c r="RAE186" s="2049"/>
      <c r="RAF186" s="2049"/>
      <c r="RAG186" s="2049"/>
      <c r="RAH186" s="2049"/>
      <c r="RAI186" s="2049"/>
      <c r="RAJ186" s="2049"/>
      <c r="RAK186" s="2049"/>
      <c r="RAL186" s="2049"/>
      <c r="RAM186" s="2049"/>
      <c r="RAN186" s="2049"/>
      <c r="RAO186" s="2049"/>
      <c r="RAP186" s="2049"/>
      <c r="RAQ186" s="2049"/>
      <c r="RAR186" s="2049"/>
      <c r="RAS186" s="2049"/>
      <c r="RAT186" s="2049"/>
      <c r="RAU186" s="2049"/>
      <c r="RAV186" s="2049"/>
      <c r="RAW186" s="2049"/>
      <c r="RAX186" s="2049"/>
      <c r="RAY186" s="2049"/>
      <c r="RAZ186" s="2049"/>
      <c r="RBA186" s="2049"/>
      <c r="RBB186" s="2049"/>
      <c r="RBC186" s="2049"/>
      <c r="RBD186" s="2049"/>
      <c r="RBE186" s="2049"/>
      <c r="RBF186" s="2049"/>
      <c r="RBG186" s="2049"/>
      <c r="RBH186" s="2049"/>
      <c r="RBI186" s="2049"/>
      <c r="RBJ186" s="2049"/>
      <c r="RBK186" s="2049"/>
      <c r="RBL186" s="2049"/>
      <c r="RBM186" s="2049"/>
      <c r="RBN186" s="2049"/>
      <c r="RBO186" s="2049"/>
      <c r="RBP186" s="2049"/>
      <c r="RBQ186" s="2049"/>
      <c r="RBR186" s="2049"/>
      <c r="RBS186" s="2049"/>
      <c r="RBT186" s="2049"/>
      <c r="RBU186" s="2049"/>
      <c r="RBV186" s="2049"/>
      <c r="RBW186" s="2049"/>
      <c r="RBX186" s="2049"/>
      <c r="RBY186" s="2049"/>
      <c r="RBZ186" s="2049"/>
      <c r="RCA186" s="2049"/>
      <c r="RCB186" s="2049"/>
      <c r="RCC186" s="2049"/>
      <c r="RCD186" s="2049"/>
      <c r="RCE186" s="2049"/>
      <c r="RCF186" s="2049"/>
      <c r="RCG186" s="2049"/>
      <c r="RCH186" s="2049"/>
      <c r="RCI186" s="2049"/>
      <c r="RCJ186" s="2049"/>
      <c r="RCK186" s="2049"/>
      <c r="RCL186" s="2049"/>
      <c r="RCM186" s="2049"/>
      <c r="RCN186" s="2049"/>
      <c r="RCO186" s="2049"/>
      <c r="RCP186" s="2049"/>
      <c r="RCQ186" s="2049"/>
      <c r="RCR186" s="2049"/>
      <c r="RCS186" s="2049"/>
      <c r="RCT186" s="2049"/>
      <c r="RCU186" s="2049"/>
      <c r="RCV186" s="2049"/>
      <c r="RCW186" s="2049"/>
      <c r="RCX186" s="2049"/>
      <c r="RCY186" s="2049"/>
      <c r="RCZ186" s="2049"/>
      <c r="RDA186" s="2049"/>
      <c r="RDB186" s="2049"/>
      <c r="RDC186" s="2049"/>
      <c r="RDD186" s="2049"/>
      <c r="RDE186" s="2049"/>
      <c r="RDF186" s="2049"/>
      <c r="RDG186" s="2049"/>
      <c r="RDH186" s="2049"/>
      <c r="RDI186" s="2049"/>
      <c r="RDJ186" s="2049"/>
      <c r="RDK186" s="2049"/>
      <c r="RDL186" s="2049"/>
      <c r="RDM186" s="2049"/>
      <c r="RDN186" s="2049"/>
      <c r="RDO186" s="2049"/>
      <c r="RDP186" s="2049"/>
      <c r="RDQ186" s="2049"/>
      <c r="RDR186" s="2049"/>
      <c r="RDS186" s="2049"/>
      <c r="RDT186" s="2049"/>
      <c r="RDU186" s="2049"/>
      <c r="RDV186" s="2049"/>
      <c r="RDW186" s="2049"/>
      <c r="RDX186" s="2049"/>
      <c r="RDY186" s="2049"/>
      <c r="RDZ186" s="2049"/>
      <c r="REA186" s="2049"/>
      <c r="REB186" s="2049"/>
      <c r="REC186" s="2049"/>
      <c r="RED186" s="2049"/>
      <c r="REE186" s="2049"/>
      <c r="REF186" s="2049"/>
      <c r="REG186" s="2049"/>
      <c r="REH186" s="2049"/>
      <c r="REI186" s="2049"/>
      <c r="REJ186" s="2049"/>
      <c r="REK186" s="2049"/>
      <c r="REL186" s="2049"/>
      <c r="REM186" s="2049"/>
      <c r="REN186" s="2049"/>
      <c r="REO186" s="2049"/>
      <c r="REP186" s="2049"/>
      <c r="REQ186" s="2049"/>
      <c r="RER186" s="2049"/>
      <c r="RES186" s="2049"/>
      <c r="RET186" s="2049"/>
      <c r="REU186" s="2049"/>
      <c r="REV186" s="2049"/>
      <c r="REW186" s="2049"/>
      <c r="REX186" s="2049"/>
      <c r="REY186" s="2049"/>
      <c r="REZ186" s="2049"/>
      <c r="RFA186" s="2049"/>
      <c r="RFB186" s="2049"/>
      <c r="RFC186" s="2049"/>
      <c r="RFD186" s="2049"/>
      <c r="RFE186" s="2049"/>
      <c r="RFF186" s="2049"/>
      <c r="RFG186" s="2049"/>
      <c r="RFH186" s="2049"/>
      <c r="RFI186" s="2049"/>
      <c r="RFJ186" s="2049"/>
      <c r="RFK186" s="2049"/>
      <c r="RFL186" s="2049"/>
      <c r="RFM186" s="2049"/>
      <c r="RFN186" s="2049"/>
      <c r="RFO186" s="2049"/>
      <c r="RFP186" s="2049"/>
      <c r="RFQ186" s="2049"/>
      <c r="RFR186" s="2049"/>
      <c r="RFS186" s="2049"/>
      <c r="RFT186" s="2049"/>
      <c r="RFU186" s="2049"/>
      <c r="RFV186" s="2049"/>
      <c r="RFW186" s="2049"/>
      <c r="RFX186" s="2049"/>
      <c r="RFY186" s="2049"/>
      <c r="RFZ186" s="2049"/>
      <c r="RGA186" s="2049"/>
      <c r="RGB186" s="2049"/>
      <c r="RGC186" s="2049"/>
      <c r="RGD186" s="2049"/>
      <c r="RGE186" s="2049"/>
      <c r="RGF186" s="2049"/>
      <c r="RGG186" s="2049"/>
      <c r="RGH186" s="2049"/>
      <c r="RGI186" s="2049"/>
      <c r="RGJ186" s="2049"/>
      <c r="RGK186" s="2049"/>
      <c r="RGL186" s="2049"/>
      <c r="RGM186" s="2049"/>
      <c r="RGN186" s="2049"/>
      <c r="RGO186" s="2049"/>
      <c r="RGP186" s="2049"/>
      <c r="RGQ186" s="2049"/>
      <c r="RGR186" s="2049"/>
      <c r="RGS186" s="2049"/>
      <c r="RGT186" s="2049"/>
      <c r="RGU186" s="2049"/>
      <c r="RGV186" s="2049"/>
      <c r="RGW186" s="2049"/>
      <c r="RGX186" s="2049"/>
      <c r="RGY186" s="2049"/>
      <c r="RGZ186" s="2049"/>
      <c r="RHA186" s="2049"/>
      <c r="RHB186" s="2049"/>
      <c r="RHC186" s="2049"/>
      <c r="RHD186" s="2049"/>
      <c r="RHE186" s="2049"/>
      <c r="RHF186" s="2049"/>
      <c r="RHG186" s="2049"/>
      <c r="RHH186" s="2049"/>
      <c r="RHI186" s="2049"/>
      <c r="RHJ186" s="2049"/>
      <c r="RHK186" s="2049"/>
      <c r="RHL186" s="2049"/>
      <c r="RHM186" s="2049"/>
      <c r="RHN186" s="2049"/>
      <c r="RHO186" s="2049"/>
      <c r="RHP186" s="2049"/>
      <c r="RHQ186" s="2049"/>
      <c r="RHR186" s="2049"/>
      <c r="RHS186" s="2049"/>
      <c r="RHT186" s="2049"/>
      <c r="RHU186" s="2049"/>
      <c r="RHV186" s="2049"/>
      <c r="RHW186" s="2049"/>
      <c r="RHX186" s="2049"/>
      <c r="RHY186" s="2049"/>
      <c r="RHZ186" s="2049"/>
      <c r="RIA186" s="2049"/>
      <c r="RIB186" s="2049"/>
      <c r="RIC186" s="2049"/>
      <c r="RID186" s="2049"/>
      <c r="RIE186" s="2049"/>
      <c r="RIF186" s="2049"/>
      <c r="RIG186" s="2049"/>
      <c r="RIH186" s="2049"/>
      <c r="RII186" s="2049"/>
      <c r="RIJ186" s="2049"/>
      <c r="RIK186" s="2049"/>
      <c r="RIL186" s="2049"/>
      <c r="RIM186" s="2049"/>
      <c r="RIN186" s="2049"/>
      <c r="RIO186" s="2049"/>
      <c r="RIP186" s="2049"/>
      <c r="RIQ186" s="2049"/>
      <c r="RIR186" s="2049"/>
      <c r="RIS186" s="2049"/>
      <c r="RIT186" s="2049"/>
      <c r="RIU186" s="2049"/>
      <c r="RIV186" s="2049"/>
      <c r="RIW186" s="2049"/>
      <c r="RIX186" s="2049"/>
      <c r="RIY186" s="2049"/>
      <c r="RIZ186" s="2049"/>
      <c r="RJA186" s="2049"/>
      <c r="RJB186" s="2049"/>
      <c r="RJC186" s="2049"/>
      <c r="RJD186" s="2049"/>
      <c r="RJE186" s="2049"/>
      <c r="RJF186" s="2049"/>
      <c r="RJG186" s="2049"/>
      <c r="RJH186" s="2049"/>
      <c r="RJI186" s="2049"/>
      <c r="RJJ186" s="2049"/>
      <c r="RJK186" s="2049"/>
      <c r="RJL186" s="2049"/>
      <c r="RJM186" s="2049"/>
      <c r="RJN186" s="2049"/>
      <c r="RJO186" s="2049"/>
      <c r="RJP186" s="2049"/>
      <c r="RJQ186" s="2049"/>
      <c r="RJR186" s="2049"/>
      <c r="RJS186" s="2049"/>
      <c r="RJT186" s="2049"/>
      <c r="RJU186" s="2049"/>
      <c r="RJV186" s="2049"/>
      <c r="RJW186" s="2049"/>
      <c r="RJX186" s="2049"/>
      <c r="RJY186" s="2049"/>
      <c r="RJZ186" s="2049"/>
      <c r="RKA186" s="2049"/>
      <c r="RKB186" s="2049"/>
      <c r="RKC186" s="2049"/>
      <c r="RKD186" s="2049"/>
      <c r="RKE186" s="2049"/>
      <c r="RKF186" s="2049"/>
      <c r="RKG186" s="2049"/>
      <c r="RKH186" s="2049"/>
      <c r="RKI186" s="2049"/>
      <c r="RKJ186" s="2049"/>
      <c r="RKK186" s="2049"/>
      <c r="RKL186" s="2049"/>
      <c r="RKM186" s="2049"/>
      <c r="RKN186" s="2049"/>
      <c r="RKO186" s="2049"/>
      <c r="RKP186" s="2049"/>
      <c r="RKQ186" s="2049"/>
      <c r="RKR186" s="2049"/>
      <c r="RKS186" s="2049"/>
      <c r="RKT186" s="2049"/>
      <c r="RKU186" s="2049"/>
      <c r="RKV186" s="2049"/>
      <c r="RKW186" s="2049"/>
      <c r="RKX186" s="2049"/>
      <c r="RKY186" s="2049"/>
      <c r="RKZ186" s="2049"/>
      <c r="RLA186" s="2049"/>
      <c r="RLB186" s="2049"/>
      <c r="RLC186" s="2049"/>
      <c r="RLD186" s="2049"/>
      <c r="RLE186" s="2049"/>
      <c r="RLF186" s="2049"/>
      <c r="RLG186" s="2049"/>
      <c r="RLH186" s="2049"/>
      <c r="RLI186" s="2049"/>
      <c r="RLJ186" s="2049"/>
      <c r="RLK186" s="2049"/>
      <c r="RLL186" s="2049"/>
      <c r="RLM186" s="2049"/>
      <c r="RLN186" s="2049"/>
      <c r="RLO186" s="2049"/>
      <c r="RLP186" s="2049"/>
      <c r="RLQ186" s="2049"/>
      <c r="RLR186" s="2049"/>
      <c r="RLS186" s="2049"/>
      <c r="RLT186" s="2049"/>
      <c r="RLU186" s="2049"/>
      <c r="RLV186" s="2049"/>
      <c r="RLW186" s="2049"/>
      <c r="RLX186" s="2049"/>
      <c r="RLY186" s="2049"/>
      <c r="RLZ186" s="2049"/>
      <c r="RMA186" s="2049"/>
      <c r="RMB186" s="2049"/>
      <c r="RMC186" s="2049"/>
      <c r="RMD186" s="2049"/>
      <c r="RME186" s="2049"/>
      <c r="RMF186" s="2049"/>
      <c r="RMG186" s="2049"/>
      <c r="RMH186" s="2049"/>
      <c r="RMI186" s="2049"/>
      <c r="RMJ186" s="2049"/>
      <c r="RMK186" s="2049"/>
      <c r="RML186" s="2049"/>
      <c r="RMM186" s="2049"/>
      <c r="RMN186" s="2049"/>
      <c r="RMO186" s="2049"/>
      <c r="RMP186" s="2049"/>
      <c r="RMQ186" s="2049"/>
      <c r="RMR186" s="2049"/>
      <c r="RMS186" s="2049"/>
      <c r="RMT186" s="2049"/>
      <c r="RMU186" s="2049"/>
      <c r="RMV186" s="2049"/>
      <c r="RMW186" s="2049"/>
      <c r="RMX186" s="2049"/>
      <c r="RMY186" s="2049"/>
      <c r="RMZ186" s="2049"/>
      <c r="RNA186" s="2049"/>
      <c r="RNB186" s="2049"/>
      <c r="RNC186" s="2049"/>
      <c r="RND186" s="2049"/>
      <c r="RNE186" s="2049"/>
      <c r="RNF186" s="2049"/>
      <c r="RNG186" s="2049"/>
      <c r="RNH186" s="2049"/>
      <c r="RNI186" s="2049"/>
      <c r="RNJ186" s="2049"/>
      <c r="RNK186" s="2049"/>
      <c r="RNL186" s="2049"/>
      <c r="RNM186" s="2049"/>
      <c r="RNN186" s="2049"/>
      <c r="RNO186" s="2049"/>
      <c r="RNP186" s="2049"/>
      <c r="RNQ186" s="2049"/>
      <c r="RNR186" s="2049"/>
      <c r="RNS186" s="2049"/>
      <c r="RNT186" s="2049"/>
      <c r="RNU186" s="2049"/>
      <c r="RNV186" s="2049"/>
      <c r="RNW186" s="2049"/>
      <c r="RNX186" s="2049"/>
      <c r="RNY186" s="2049"/>
      <c r="RNZ186" s="2049"/>
      <c r="ROA186" s="2049"/>
      <c r="ROB186" s="2049"/>
      <c r="ROC186" s="2049"/>
      <c r="ROD186" s="2049"/>
      <c r="ROE186" s="2049"/>
      <c r="ROF186" s="2049"/>
      <c r="ROG186" s="2049"/>
      <c r="ROH186" s="2049"/>
      <c r="ROI186" s="2049"/>
      <c r="ROJ186" s="2049"/>
      <c r="ROK186" s="2049"/>
      <c r="ROL186" s="2049"/>
      <c r="ROM186" s="2049"/>
      <c r="RON186" s="2049"/>
      <c r="ROO186" s="2049"/>
      <c r="ROP186" s="2049"/>
      <c r="ROQ186" s="2049"/>
      <c r="ROR186" s="2049"/>
      <c r="ROS186" s="2049"/>
      <c r="ROT186" s="2049"/>
      <c r="ROU186" s="2049"/>
      <c r="ROV186" s="2049"/>
      <c r="ROW186" s="2049"/>
      <c r="ROX186" s="2049"/>
      <c r="ROY186" s="2049"/>
      <c r="ROZ186" s="2049"/>
      <c r="RPA186" s="2049"/>
      <c r="RPB186" s="2049"/>
      <c r="RPC186" s="2049"/>
      <c r="RPD186" s="2049"/>
      <c r="RPE186" s="2049"/>
      <c r="RPF186" s="2049"/>
      <c r="RPG186" s="2049"/>
      <c r="RPH186" s="2049"/>
      <c r="RPI186" s="2049"/>
      <c r="RPJ186" s="2049"/>
      <c r="RPK186" s="2049"/>
      <c r="RPL186" s="2049"/>
      <c r="RPM186" s="2049"/>
      <c r="RPN186" s="2049"/>
      <c r="RPO186" s="2049"/>
      <c r="RPP186" s="2049"/>
      <c r="RPQ186" s="2049"/>
      <c r="RPR186" s="2049"/>
      <c r="RPS186" s="2049"/>
      <c r="RPT186" s="2049"/>
      <c r="RPU186" s="2049"/>
      <c r="RPV186" s="2049"/>
      <c r="RPW186" s="2049"/>
      <c r="RPX186" s="2049"/>
      <c r="RPY186" s="2049"/>
      <c r="RPZ186" s="2049"/>
      <c r="RQA186" s="2049"/>
      <c r="RQB186" s="2049"/>
      <c r="RQC186" s="2049"/>
      <c r="RQD186" s="2049"/>
      <c r="RQE186" s="2049"/>
      <c r="RQF186" s="2049"/>
      <c r="RQG186" s="2049"/>
      <c r="RQH186" s="2049"/>
      <c r="RQI186" s="2049"/>
      <c r="RQJ186" s="2049"/>
      <c r="RQK186" s="2049"/>
      <c r="RQL186" s="2049"/>
      <c r="RQM186" s="2049"/>
      <c r="RQN186" s="2049"/>
      <c r="RQO186" s="2049"/>
      <c r="RQP186" s="2049"/>
      <c r="RQQ186" s="2049"/>
      <c r="RQR186" s="2049"/>
      <c r="RQS186" s="2049"/>
      <c r="RQT186" s="2049"/>
      <c r="RQU186" s="2049"/>
      <c r="RQV186" s="2049"/>
      <c r="RQW186" s="2049"/>
      <c r="RQX186" s="2049"/>
      <c r="RQY186" s="2049"/>
      <c r="RQZ186" s="2049"/>
      <c r="RRA186" s="2049"/>
      <c r="RRB186" s="2049"/>
      <c r="RRC186" s="2049"/>
      <c r="RRD186" s="2049"/>
      <c r="RRE186" s="2049"/>
      <c r="RRF186" s="2049"/>
      <c r="RRG186" s="2049"/>
      <c r="RRH186" s="2049"/>
      <c r="RRI186" s="2049"/>
      <c r="RRJ186" s="2049"/>
      <c r="RRK186" s="2049"/>
      <c r="RRL186" s="2049"/>
      <c r="RRM186" s="2049"/>
      <c r="RRN186" s="2049"/>
      <c r="RRO186" s="2049"/>
      <c r="RRP186" s="2049"/>
      <c r="RRQ186" s="2049"/>
      <c r="RRR186" s="2049"/>
      <c r="RRS186" s="2049"/>
      <c r="RRT186" s="2049"/>
      <c r="RRU186" s="2049"/>
      <c r="RRV186" s="2049"/>
      <c r="RRW186" s="2049"/>
      <c r="RRX186" s="2049"/>
      <c r="RRY186" s="2049"/>
      <c r="RRZ186" s="2049"/>
      <c r="RSA186" s="2049"/>
      <c r="RSB186" s="2049"/>
      <c r="RSC186" s="2049"/>
      <c r="RSD186" s="2049"/>
      <c r="RSE186" s="2049"/>
      <c r="RSF186" s="2049"/>
      <c r="RSG186" s="2049"/>
      <c r="RSH186" s="2049"/>
      <c r="RSI186" s="2049"/>
      <c r="RSJ186" s="2049"/>
      <c r="RSK186" s="2049"/>
      <c r="RSL186" s="2049"/>
      <c r="RSM186" s="2049"/>
      <c r="RSN186" s="2049"/>
      <c r="RSO186" s="2049"/>
      <c r="RSP186" s="2049"/>
      <c r="RSQ186" s="2049"/>
      <c r="RSR186" s="2049"/>
      <c r="RSS186" s="2049"/>
      <c r="RST186" s="2049"/>
      <c r="RSU186" s="2049"/>
      <c r="RSV186" s="2049"/>
      <c r="RSW186" s="2049"/>
      <c r="RSX186" s="2049"/>
      <c r="RSY186" s="2049"/>
      <c r="RSZ186" s="2049"/>
      <c r="RTA186" s="2049"/>
      <c r="RTB186" s="2049"/>
      <c r="RTC186" s="2049"/>
      <c r="RTD186" s="2049"/>
      <c r="RTE186" s="2049"/>
      <c r="RTF186" s="2049"/>
      <c r="RTG186" s="2049"/>
      <c r="RTH186" s="2049"/>
      <c r="RTI186" s="2049"/>
      <c r="RTJ186" s="2049"/>
      <c r="RTK186" s="2049"/>
      <c r="RTL186" s="2049"/>
      <c r="RTM186" s="2049"/>
      <c r="RTN186" s="2049"/>
      <c r="RTO186" s="2049"/>
      <c r="RTP186" s="2049"/>
      <c r="RTQ186" s="2049"/>
      <c r="RTR186" s="2049"/>
      <c r="RTS186" s="2049"/>
      <c r="RTT186" s="2049"/>
      <c r="RTU186" s="2049"/>
      <c r="RTV186" s="2049"/>
      <c r="RTW186" s="2049"/>
      <c r="RTX186" s="2049"/>
      <c r="RTY186" s="2049"/>
      <c r="RTZ186" s="2049"/>
      <c r="RUA186" s="2049"/>
      <c r="RUB186" s="2049"/>
      <c r="RUC186" s="2049"/>
      <c r="RUD186" s="2049"/>
      <c r="RUE186" s="2049"/>
      <c r="RUF186" s="2049"/>
      <c r="RUG186" s="2049"/>
      <c r="RUH186" s="2049"/>
      <c r="RUI186" s="2049"/>
      <c r="RUJ186" s="2049"/>
      <c r="RUK186" s="2049"/>
      <c r="RUL186" s="2049"/>
      <c r="RUM186" s="2049"/>
      <c r="RUN186" s="2049"/>
      <c r="RUO186" s="2049"/>
      <c r="RUP186" s="2049"/>
      <c r="RUQ186" s="2049"/>
      <c r="RUR186" s="2049"/>
      <c r="RUS186" s="2049"/>
      <c r="RUT186" s="2049"/>
      <c r="RUU186" s="2049"/>
      <c r="RUV186" s="2049"/>
      <c r="RUW186" s="2049"/>
      <c r="RUX186" s="2049"/>
      <c r="RUY186" s="2049"/>
      <c r="RUZ186" s="2049"/>
      <c r="RVA186" s="2049"/>
      <c r="RVB186" s="2049"/>
      <c r="RVC186" s="2049"/>
      <c r="RVD186" s="2049"/>
      <c r="RVE186" s="2049"/>
      <c r="RVF186" s="2049"/>
      <c r="RVG186" s="2049"/>
      <c r="RVH186" s="2049"/>
      <c r="RVI186" s="2049"/>
      <c r="RVJ186" s="2049"/>
      <c r="RVK186" s="2049"/>
      <c r="RVL186" s="2049"/>
      <c r="RVM186" s="2049"/>
      <c r="RVN186" s="2049"/>
      <c r="RVO186" s="2049"/>
      <c r="RVP186" s="2049"/>
      <c r="RVQ186" s="2049"/>
      <c r="RVR186" s="2049"/>
      <c r="RVS186" s="2049"/>
      <c r="RVT186" s="2049"/>
      <c r="RVU186" s="2049"/>
      <c r="RVV186" s="2049"/>
      <c r="RVW186" s="2049"/>
      <c r="RVX186" s="2049"/>
      <c r="RVY186" s="2049"/>
      <c r="RVZ186" s="2049"/>
      <c r="RWA186" s="2049"/>
      <c r="RWB186" s="2049"/>
      <c r="RWC186" s="2049"/>
      <c r="RWD186" s="2049"/>
      <c r="RWE186" s="2049"/>
      <c r="RWF186" s="2049"/>
      <c r="RWG186" s="2049"/>
      <c r="RWH186" s="2049"/>
      <c r="RWI186" s="2049"/>
      <c r="RWJ186" s="2049"/>
      <c r="RWK186" s="2049"/>
      <c r="RWL186" s="2049"/>
      <c r="RWM186" s="2049"/>
      <c r="RWN186" s="2049"/>
      <c r="RWO186" s="2049"/>
      <c r="RWP186" s="2049"/>
      <c r="RWQ186" s="2049"/>
      <c r="RWR186" s="2049"/>
      <c r="RWS186" s="2049"/>
      <c r="RWT186" s="2049"/>
      <c r="RWU186" s="2049"/>
      <c r="RWV186" s="2049"/>
      <c r="RWW186" s="2049"/>
      <c r="RWX186" s="2049"/>
      <c r="RWY186" s="2049"/>
      <c r="RWZ186" s="2049"/>
      <c r="RXA186" s="2049"/>
      <c r="RXB186" s="2049"/>
      <c r="RXC186" s="2049"/>
      <c r="RXD186" s="2049"/>
      <c r="RXE186" s="2049"/>
      <c r="RXF186" s="2049"/>
      <c r="RXG186" s="2049"/>
      <c r="RXH186" s="2049"/>
      <c r="RXI186" s="2049"/>
      <c r="RXJ186" s="2049"/>
      <c r="RXK186" s="2049"/>
      <c r="RXL186" s="2049"/>
      <c r="RXM186" s="2049"/>
      <c r="RXN186" s="2049"/>
      <c r="RXO186" s="2049"/>
      <c r="RXP186" s="2049"/>
      <c r="RXQ186" s="2049"/>
      <c r="RXR186" s="2049"/>
      <c r="RXS186" s="2049"/>
      <c r="RXT186" s="2049"/>
      <c r="RXU186" s="2049"/>
      <c r="RXV186" s="2049"/>
      <c r="RXW186" s="2049"/>
      <c r="RXX186" s="2049"/>
      <c r="RXY186" s="2049"/>
      <c r="RXZ186" s="2049"/>
      <c r="RYA186" s="2049"/>
      <c r="RYB186" s="2049"/>
      <c r="RYC186" s="2049"/>
      <c r="RYD186" s="2049"/>
      <c r="RYE186" s="2049"/>
      <c r="RYF186" s="2049"/>
      <c r="RYG186" s="2049"/>
      <c r="RYH186" s="2049"/>
      <c r="RYI186" s="2049"/>
      <c r="RYJ186" s="2049"/>
      <c r="RYK186" s="2049"/>
      <c r="RYL186" s="2049"/>
      <c r="RYM186" s="2049"/>
      <c r="RYN186" s="2049"/>
      <c r="RYO186" s="2049"/>
      <c r="RYP186" s="2049"/>
      <c r="RYQ186" s="2049"/>
      <c r="RYR186" s="2049"/>
      <c r="RYS186" s="2049"/>
      <c r="RYT186" s="2049"/>
      <c r="RYU186" s="2049"/>
      <c r="RYV186" s="2049"/>
      <c r="RYW186" s="2049"/>
      <c r="RYX186" s="2049"/>
      <c r="RYY186" s="2049"/>
      <c r="RYZ186" s="2049"/>
      <c r="RZA186" s="2049"/>
      <c r="RZB186" s="2049"/>
      <c r="RZC186" s="2049"/>
      <c r="RZD186" s="2049"/>
      <c r="RZE186" s="2049"/>
      <c r="RZF186" s="2049"/>
      <c r="RZG186" s="2049"/>
      <c r="RZH186" s="2049"/>
      <c r="RZI186" s="2049"/>
      <c r="RZJ186" s="2049"/>
      <c r="RZK186" s="2049"/>
      <c r="RZL186" s="2049"/>
      <c r="RZM186" s="2049"/>
      <c r="RZN186" s="2049"/>
      <c r="RZO186" s="2049"/>
      <c r="RZP186" s="2049"/>
      <c r="RZQ186" s="2049"/>
      <c r="RZR186" s="2049"/>
      <c r="RZS186" s="2049"/>
      <c r="RZT186" s="2049"/>
      <c r="RZU186" s="2049"/>
      <c r="RZV186" s="2049"/>
      <c r="RZW186" s="2049"/>
      <c r="RZX186" s="2049"/>
      <c r="RZY186" s="2049"/>
      <c r="RZZ186" s="2049"/>
      <c r="SAA186" s="2049"/>
      <c r="SAB186" s="2049"/>
      <c r="SAC186" s="2049"/>
      <c r="SAD186" s="2049"/>
      <c r="SAE186" s="2049"/>
      <c r="SAF186" s="2049"/>
      <c r="SAG186" s="2049"/>
      <c r="SAH186" s="2049"/>
      <c r="SAI186" s="2049"/>
      <c r="SAJ186" s="2049"/>
      <c r="SAK186" s="2049"/>
      <c r="SAL186" s="2049"/>
      <c r="SAM186" s="2049"/>
      <c r="SAN186" s="2049"/>
      <c r="SAO186" s="2049"/>
      <c r="SAP186" s="2049"/>
      <c r="SAQ186" s="2049"/>
      <c r="SAR186" s="2049"/>
      <c r="SAS186" s="2049"/>
      <c r="SAT186" s="2049"/>
      <c r="SAU186" s="2049"/>
      <c r="SAV186" s="2049"/>
      <c r="SAW186" s="2049"/>
      <c r="SAX186" s="2049"/>
      <c r="SAY186" s="2049"/>
      <c r="SAZ186" s="2049"/>
      <c r="SBA186" s="2049"/>
      <c r="SBB186" s="2049"/>
      <c r="SBC186" s="2049"/>
      <c r="SBD186" s="2049"/>
      <c r="SBE186" s="2049"/>
      <c r="SBF186" s="2049"/>
      <c r="SBG186" s="2049"/>
      <c r="SBH186" s="2049"/>
      <c r="SBI186" s="2049"/>
      <c r="SBJ186" s="2049"/>
      <c r="SBK186" s="2049"/>
      <c r="SBL186" s="2049"/>
      <c r="SBM186" s="2049"/>
      <c r="SBN186" s="2049"/>
      <c r="SBO186" s="2049"/>
      <c r="SBP186" s="2049"/>
      <c r="SBQ186" s="2049"/>
      <c r="SBR186" s="2049"/>
      <c r="SBS186" s="2049"/>
      <c r="SBT186" s="2049"/>
      <c r="SBU186" s="2049"/>
      <c r="SBV186" s="2049"/>
      <c r="SBW186" s="2049"/>
      <c r="SBX186" s="2049"/>
      <c r="SBY186" s="2049"/>
      <c r="SBZ186" s="2049"/>
      <c r="SCA186" s="2049"/>
      <c r="SCB186" s="2049"/>
      <c r="SCC186" s="2049"/>
      <c r="SCD186" s="2049"/>
      <c r="SCE186" s="2049"/>
      <c r="SCF186" s="2049"/>
      <c r="SCG186" s="2049"/>
      <c r="SCH186" s="2049"/>
      <c r="SCI186" s="2049"/>
      <c r="SCJ186" s="2049"/>
      <c r="SCK186" s="2049"/>
      <c r="SCL186" s="2049"/>
      <c r="SCM186" s="2049"/>
      <c r="SCN186" s="2049"/>
      <c r="SCO186" s="2049"/>
      <c r="SCP186" s="2049"/>
      <c r="SCQ186" s="2049"/>
      <c r="SCR186" s="2049"/>
      <c r="SCS186" s="2049"/>
      <c r="SCT186" s="2049"/>
      <c r="SCU186" s="2049"/>
      <c r="SCV186" s="2049"/>
      <c r="SCW186" s="2049"/>
      <c r="SCX186" s="2049"/>
      <c r="SCY186" s="2049"/>
      <c r="SCZ186" s="2049"/>
      <c r="SDA186" s="2049"/>
      <c r="SDB186" s="2049"/>
      <c r="SDC186" s="2049"/>
      <c r="SDD186" s="2049"/>
      <c r="SDE186" s="2049"/>
      <c r="SDF186" s="2049"/>
      <c r="SDG186" s="2049"/>
      <c r="SDH186" s="2049"/>
      <c r="SDI186" s="2049"/>
      <c r="SDJ186" s="2049"/>
      <c r="SDK186" s="2049"/>
      <c r="SDL186" s="2049"/>
      <c r="SDM186" s="2049"/>
      <c r="SDN186" s="2049"/>
      <c r="SDO186" s="2049"/>
      <c r="SDP186" s="2049"/>
      <c r="SDQ186" s="2049"/>
      <c r="SDR186" s="2049"/>
      <c r="SDS186" s="2049"/>
      <c r="SDT186" s="2049"/>
      <c r="SDU186" s="2049"/>
      <c r="SDV186" s="2049"/>
      <c r="SDW186" s="2049"/>
      <c r="SDX186" s="2049"/>
      <c r="SDY186" s="2049"/>
      <c r="SDZ186" s="2049"/>
      <c r="SEA186" s="2049"/>
      <c r="SEB186" s="2049"/>
      <c r="SEC186" s="2049"/>
      <c r="SED186" s="2049"/>
      <c r="SEE186" s="2049"/>
      <c r="SEF186" s="2049"/>
      <c r="SEG186" s="2049"/>
      <c r="SEH186" s="2049"/>
      <c r="SEI186" s="2049"/>
      <c r="SEJ186" s="2049"/>
      <c r="SEK186" s="2049"/>
      <c r="SEL186" s="2049"/>
      <c r="SEM186" s="2049"/>
      <c r="SEN186" s="2049"/>
      <c r="SEO186" s="2049"/>
      <c r="SEP186" s="2049"/>
      <c r="SEQ186" s="2049"/>
      <c r="SER186" s="2049"/>
      <c r="SES186" s="2049"/>
      <c r="SET186" s="2049"/>
      <c r="SEU186" s="2049"/>
      <c r="SEV186" s="2049"/>
      <c r="SEW186" s="2049"/>
      <c r="SEX186" s="2049"/>
      <c r="SEY186" s="2049"/>
      <c r="SEZ186" s="2049"/>
      <c r="SFA186" s="2049"/>
      <c r="SFB186" s="2049"/>
      <c r="SFC186" s="2049"/>
      <c r="SFD186" s="2049"/>
      <c r="SFE186" s="2049"/>
      <c r="SFF186" s="2049"/>
      <c r="SFG186" s="2049"/>
      <c r="SFH186" s="2049"/>
      <c r="SFI186" s="2049"/>
      <c r="SFJ186" s="2049"/>
      <c r="SFK186" s="2049"/>
      <c r="SFL186" s="2049"/>
      <c r="SFM186" s="2049"/>
      <c r="SFN186" s="2049"/>
      <c r="SFO186" s="2049"/>
      <c r="SFP186" s="2049"/>
      <c r="SFQ186" s="2049"/>
      <c r="SFR186" s="2049"/>
      <c r="SFS186" s="2049"/>
      <c r="SFT186" s="2049"/>
      <c r="SFU186" s="2049"/>
      <c r="SFV186" s="2049"/>
      <c r="SFW186" s="2049"/>
      <c r="SFX186" s="2049"/>
      <c r="SFY186" s="2049"/>
      <c r="SFZ186" s="2049"/>
      <c r="SGA186" s="2049"/>
      <c r="SGB186" s="2049"/>
      <c r="SGC186" s="2049"/>
      <c r="SGD186" s="2049"/>
      <c r="SGE186" s="2049"/>
      <c r="SGF186" s="2049"/>
      <c r="SGG186" s="2049"/>
      <c r="SGH186" s="2049"/>
      <c r="SGI186" s="2049"/>
      <c r="SGJ186" s="2049"/>
      <c r="SGK186" s="2049"/>
      <c r="SGL186" s="2049"/>
      <c r="SGM186" s="2049"/>
      <c r="SGN186" s="2049"/>
      <c r="SGO186" s="2049"/>
      <c r="SGP186" s="2049"/>
      <c r="SGQ186" s="2049"/>
      <c r="SGR186" s="2049"/>
      <c r="SGS186" s="2049"/>
      <c r="SGT186" s="2049"/>
      <c r="SGU186" s="2049"/>
      <c r="SGV186" s="2049"/>
      <c r="SGW186" s="2049"/>
      <c r="SGX186" s="2049"/>
      <c r="SGY186" s="2049"/>
      <c r="SGZ186" s="2049"/>
      <c r="SHA186" s="2049"/>
      <c r="SHB186" s="2049"/>
      <c r="SHC186" s="2049"/>
      <c r="SHD186" s="2049"/>
      <c r="SHE186" s="2049"/>
      <c r="SHF186" s="2049"/>
      <c r="SHG186" s="2049"/>
      <c r="SHH186" s="2049"/>
      <c r="SHI186" s="2049"/>
      <c r="SHJ186" s="2049"/>
      <c r="SHK186" s="2049"/>
      <c r="SHL186" s="2049"/>
      <c r="SHM186" s="2049"/>
      <c r="SHN186" s="2049"/>
      <c r="SHO186" s="2049"/>
      <c r="SHP186" s="2049"/>
      <c r="SHQ186" s="2049"/>
      <c r="SHR186" s="2049"/>
      <c r="SHS186" s="2049"/>
      <c r="SHT186" s="2049"/>
      <c r="SHU186" s="2049"/>
      <c r="SHV186" s="2049"/>
      <c r="SHW186" s="2049"/>
      <c r="SHX186" s="2049"/>
      <c r="SHY186" s="2049"/>
      <c r="SHZ186" s="2049"/>
      <c r="SIA186" s="2049"/>
      <c r="SIB186" s="2049"/>
      <c r="SIC186" s="2049"/>
      <c r="SID186" s="2049"/>
      <c r="SIE186" s="2049"/>
      <c r="SIF186" s="2049"/>
      <c r="SIG186" s="2049"/>
      <c r="SIH186" s="2049"/>
      <c r="SII186" s="2049"/>
      <c r="SIJ186" s="2049"/>
      <c r="SIK186" s="2049"/>
      <c r="SIL186" s="2049"/>
      <c r="SIM186" s="2049"/>
      <c r="SIN186" s="2049"/>
      <c r="SIO186" s="2049"/>
      <c r="SIP186" s="2049"/>
      <c r="SIQ186" s="2049"/>
      <c r="SIR186" s="2049"/>
      <c r="SIS186" s="2049"/>
      <c r="SIT186" s="2049"/>
      <c r="SIU186" s="2049"/>
      <c r="SIV186" s="2049"/>
      <c r="SIW186" s="2049"/>
      <c r="SIX186" s="2049"/>
      <c r="SIY186" s="2049"/>
      <c r="SIZ186" s="2049"/>
      <c r="SJA186" s="2049"/>
      <c r="SJB186" s="2049"/>
      <c r="SJC186" s="2049"/>
      <c r="SJD186" s="2049"/>
      <c r="SJE186" s="2049"/>
      <c r="SJF186" s="2049"/>
      <c r="SJG186" s="2049"/>
      <c r="SJH186" s="2049"/>
      <c r="SJI186" s="2049"/>
      <c r="SJJ186" s="2049"/>
      <c r="SJK186" s="2049"/>
      <c r="SJL186" s="2049"/>
      <c r="SJM186" s="2049"/>
      <c r="SJN186" s="2049"/>
      <c r="SJO186" s="2049"/>
      <c r="SJP186" s="2049"/>
      <c r="SJQ186" s="2049"/>
      <c r="SJR186" s="2049"/>
      <c r="SJS186" s="2049"/>
      <c r="SJT186" s="2049"/>
      <c r="SJU186" s="2049"/>
      <c r="SJV186" s="2049"/>
      <c r="SJW186" s="2049"/>
      <c r="SJX186" s="2049"/>
      <c r="SJY186" s="2049"/>
      <c r="SJZ186" s="2049"/>
      <c r="SKA186" s="2049"/>
      <c r="SKB186" s="2049"/>
      <c r="SKC186" s="2049"/>
      <c r="SKD186" s="2049"/>
      <c r="SKE186" s="2049"/>
      <c r="SKF186" s="2049"/>
      <c r="SKG186" s="2049"/>
      <c r="SKH186" s="2049"/>
      <c r="SKI186" s="2049"/>
      <c r="SKJ186" s="2049"/>
      <c r="SKK186" s="2049"/>
      <c r="SKL186" s="2049"/>
      <c r="SKM186" s="2049"/>
      <c r="SKN186" s="2049"/>
      <c r="SKO186" s="2049"/>
      <c r="SKP186" s="2049"/>
      <c r="SKQ186" s="2049"/>
      <c r="SKR186" s="2049"/>
      <c r="SKS186" s="2049"/>
      <c r="SKT186" s="2049"/>
      <c r="SKU186" s="2049"/>
      <c r="SKV186" s="2049"/>
      <c r="SKW186" s="2049"/>
      <c r="SKX186" s="2049"/>
      <c r="SKY186" s="2049"/>
      <c r="SKZ186" s="2049"/>
      <c r="SLA186" s="2049"/>
      <c r="SLB186" s="2049"/>
      <c r="SLC186" s="2049"/>
      <c r="SLD186" s="2049"/>
      <c r="SLE186" s="2049"/>
      <c r="SLF186" s="2049"/>
      <c r="SLG186" s="2049"/>
      <c r="SLH186" s="2049"/>
      <c r="SLI186" s="2049"/>
      <c r="SLJ186" s="2049"/>
      <c r="SLK186" s="2049"/>
      <c r="SLL186" s="2049"/>
      <c r="SLM186" s="2049"/>
      <c r="SLN186" s="2049"/>
      <c r="SLO186" s="2049"/>
      <c r="SLP186" s="2049"/>
      <c r="SLQ186" s="2049"/>
      <c r="SLR186" s="2049"/>
      <c r="SLS186" s="2049"/>
      <c r="SLT186" s="2049"/>
      <c r="SLU186" s="2049"/>
      <c r="SLV186" s="2049"/>
      <c r="SLW186" s="2049"/>
      <c r="SLX186" s="2049"/>
      <c r="SLY186" s="2049"/>
      <c r="SLZ186" s="2049"/>
      <c r="SMA186" s="2049"/>
      <c r="SMB186" s="2049"/>
      <c r="SMC186" s="2049"/>
      <c r="SMD186" s="2049"/>
      <c r="SME186" s="2049"/>
      <c r="SMF186" s="2049"/>
      <c r="SMG186" s="2049"/>
      <c r="SMH186" s="2049"/>
      <c r="SMI186" s="2049"/>
      <c r="SMJ186" s="2049"/>
      <c r="SMK186" s="2049"/>
      <c r="SML186" s="2049"/>
      <c r="SMM186" s="2049"/>
      <c r="SMN186" s="2049"/>
      <c r="SMO186" s="2049"/>
      <c r="SMP186" s="2049"/>
      <c r="SMQ186" s="2049"/>
      <c r="SMR186" s="2049"/>
      <c r="SMS186" s="2049"/>
      <c r="SMT186" s="2049"/>
      <c r="SMU186" s="2049"/>
      <c r="SMV186" s="2049"/>
      <c r="SMW186" s="2049"/>
      <c r="SMX186" s="2049"/>
      <c r="SMY186" s="2049"/>
      <c r="SMZ186" s="2049"/>
      <c r="SNA186" s="2049"/>
      <c r="SNB186" s="2049"/>
      <c r="SNC186" s="2049"/>
      <c r="SND186" s="2049"/>
      <c r="SNE186" s="2049"/>
      <c r="SNF186" s="2049"/>
      <c r="SNG186" s="2049"/>
      <c r="SNH186" s="2049"/>
      <c r="SNI186" s="2049"/>
      <c r="SNJ186" s="2049"/>
      <c r="SNK186" s="2049"/>
      <c r="SNL186" s="2049"/>
      <c r="SNM186" s="2049"/>
      <c r="SNN186" s="2049"/>
      <c r="SNO186" s="2049"/>
      <c r="SNP186" s="2049"/>
      <c r="SNQ186" s="2049"/>
      <c r="SNR186" s="2049"/>
      <c r="SNS186" s="2049"/>
      <c r="SNT186" s="2049"/>
      <c r="SNU186" s="2049"/>
      <c r="SNV186" s="2049"/>
      <c r="SNW186" s="2049"/>
      <c r="SNX186" s="2049"/>
      <c r="SNY186" s="2049"/>
      <c r="SNZ186" s="2049"/>
      <c r="SOA186" s="2049"/>
      <c r="SOB186" s="2049"/>
      <c r="SOC186" s="2049"/>
      <c r="SOD186" s="2049"/>
      <c r="SOE186" s="2049"/>
      <c r="SOF186" s="2049"/>
      <c r="SOG186" s="2049"/>
      <c r="SOH186" s="2049"/>
      <c r="SOI186" s="2049"/>
      <c r="SOJ186" s="2049"/>
      <c r="SOK186" s="2049"/>
      <c r="SOL186" s="2049"/>
      <c r="SOM186" s="2049"/>
      <c r="SON186" s="2049"/>
      <c r="SOO186" s="2049"/>
      <c r="SOP186" s="2049"/>
      <c r="SOQ186" s="2049"/>
      <c r="SOR186" s="2049"/>
      <c r="SOS186" s="2049"/>
      <c r="SOT186" s="2049"/>
      <c r="SOU186" s="2049"/>
      <c r="SOV186" s="2049"/>
      <c r="SOW186" s="2049"/>
      <c r="SOX186" s="2049"/>
      <c r="SOY186" s="2049"/>
      <c r="SOZ186" s="2049"/>
      <c r="SPA186" s="2049"/>
      <c r="SPB186" s="2049"/>
      <c r="SPC186" s="2049"/>
      <c r="SPD186" s="2049"/>
      <c r="SPE186" s="2049"/>
      <c r="SPF186" s="2049"/>
      <c r="SPG186" s="2049"/>
      <c r="SPH186" s="2049"/>
      <c r="SPI186" s="2049"/>
      <c r="SPJ186" s="2049"/>
      <c r="SPK186" s="2049"/>
      <c r="SPL186" s="2049"/>
      <c r="SPM186" s="2049"/>
      <c r="SPN186" s="2049"/>
      <c r="SPO186" s="2049"/>
      <c r="SPP186" s="2049"/>
      <c r="SPQ186" s="2049"/>
      <c r="SPR186" s="2049"/>
      <c r="SPS186" s="2049"/>
      <c r="SPT186" s="2049"/>
      <c r="SPU186" s="2049"/>
      <c r="SPV186" s="2049"/>
      <c r="SPW186" s="2049"/>
      <c r="SPX186" s="2049"/>
      <c r="SPY186" s="2049"/>
      <c r="SPZ186" s="2049"/>
      <c r="SQA186" s="2049"/>
      <c r="SQB186" s="2049"/>
      <c r="SQC186" s="2049"/>
      <c r="SQD186" s="2049"/>
      <c r="SQE186" s="2049"/>
      <c r="SQF186" s="2049"/>
      <c r="SQG186" s="2049"/>
      <c r="SQH186" s="2049"/>
      <c r="SQI186" s="2049"/>
      <c r="SQJ186" s="2049"/>
      <c r="SQK186" s="2049"/>
      <c r="SQL186" s="2049"/>
      <c r="SQM186" s="2049"/>
      <c r="SQN186" s="2049"/>
      <c r="SQO186" s="2049"/>
      <c r="SQP186" s="2049"/>
      <c r="SQQ186" s="2049"/>
      <c r="SQR186" s="2049"/>
      <c r="SQS186" s="2049"/>
      <c r="SQT186" s="2049"/>
      <c r="SQU186" s="2049"/>
      <c r="SQV186" s="2049"/>
      <c r="SQW186" s="2049"/>
      <c r="SQX186" s="2049"/>
      <c r="SQY186" s="2049"/>
      <c r="SQZ186" s="2049"/>
      <c r="SRA186" s="2049"/>
      <c r="SRB186" s="2049"/>
      <c r="SRC186" s="2049"/>
      <c r="SRD186" s="2049"/>
      <c r="SRE186" s="2049"/>
      <c r="SRF186" s="2049"/>
      <c r="SRG186" s="2049"/>
      <c r="SRH186" s="2049"/>
      <c r="SRI186" s="2049"/>
      <c r="SRJ186" s="2049"/>
      <c r="SRK186" s="2049"/>
      <c r="SRL186" s="2049"/>
      <c r="SRM186" s="2049"/>
      <c r="SRN186" s="2049"/>
      <c r="SRO186" s="2049"/>
      <c r="SRP186" s="2049"/>
      <c r="SRQ186" s="2049"/>
      <c r="SRR186" s="2049"/>
      <c r="SRS186" s="2049"/>
      <c r="SRT186" s="2049"/>
      <c r="SRU186" s="2049"/>
      <c r="SRV186" s="2049"/>
      <c r="SRW186" s="2049"/>
      <c r="SRX186" s="2049"/>
      <c r="SRY186" s="2049"/>
      <c r="SRZ186" s="2049"/>
      <c r="SSA186" s="2049"/>
      <c r="SSB186" s="2049"/>
      <c r="SSC186" s="2049"/>
      <c r="SSD186" s="2049"/>
      <c r="SSE186" s="2049"/>
      <c r="SSF186" s="2049"/>
      <c r="SSG186" s="2049"/>
      <c r="SSH186" s="2049"/>
      <c r="SSI186" s="2049"/>
      <c r="SSJ186" s="2049"/>
      <c r="SSK186" s="2049"/>
      <c r="SSL186" s="2049"/>
      <c r="SSM186" s="2049"/>
      <c r="SSN186" s="2049"/>
      <c r="SSO186" s="2049"/>
      <c r="SSP186" s="2049"/>
      <c r="SSQ186" s="2049"/>
      <c r="SSR186" s="2049"/>
      <c r="SSS186" s="2049"/>
      <c r="SST186" s="2049"/>
      <c r="SSU186" s="2049"/>
      <c r="SSV186" s="2049"/>
      <c r="SSW186" s="2049"/>
      <c r="SSX186" s="2049"/>
      <c r="SSY186" s="2049"/>
      <c r="SSZ186" s="2049"/>
      <c r="STA186" s="2049"/>
      <c r="STB186" s="2049"/>
      <c r="STC186" s="2049"/>
      <c r="STD186" s="2049"/>
      <c r="STE186" s="2049"/>
      <c r="STF186" s="2049"/>
      <c r="STG186" s="2049"/>
      <c r="STH186" s="2049"/>
      <c r="STI186" s="2049"/>
      <c r="STJ186" s="2049"/>
      <c r="STK186" s="2049"/>
      <c r="STL186" s="2049"/>
      <c r="STM186" s="2049"/>
      <c r="STN186" s="2049"/>
      <c r="STO186" s="2049"/>
      <c r="STP186" s="2049"/>
      <c r="STQ186" s="2049"/>
      <c r="STR186" s="2049"/>
      <c r="STS186" s="2049"/>
      <c r="STT186" s="2049"/>
      <c r="STU186" s="2049"/>
      <c r="STV186" s="2049"/>
      <c r="STW186" s="2049"/>
      <c r="STX186" s="2049"/>
      <c r="STY186" s="2049"/>
      <c r="STZ186" s="2049"/>
      <c r="SUA186" s="2049"/>
      <c r="SUB186" s="2049"/>
      <c r="SUC186" s="2049"/>
      <c r="SUD186" s="2049"/>
      <c r="SUE186" s="2049"/>
      <c r="SUF186" s="2049"/>
      <c r="SUG186" s="2049"/>
      <c r="SUH186" s="2049"/>
      <c r="SUI186" s="2049"/>
      <c r="SUJ186" s="2049"/>
      <c r="SUK186" s="2049"/>
      <c r="SUL186" s="2049"/>
      <c r="SUM186" s="2049"/>
      <c r="SUN186" s="2049"/>
      <c r="SUO186" s="2049"/>
      <c r="SUP186" s="2049"/>
      <c r="SUQ186" s="2049"/>
      <c r="SUR186" s="2049"/>
      <c r="SUS186" s="2049"/>
      <c r="SUT186" s="2049"/>
      <c r="SUU186" s="2049"/>
      <c r="SUV186" s="2049"/>
      <c r="SUW186" s="2049"/>
      <c r="SUX186" s="2049"/>
      <c r="SUY186" s="2049"/>
      <c r="SUZ186" s="2049"/>
      <c r="SVA186" s="2049"/>
      <c r="SVB186" s="2049"/>
      <c r="SVC186" s="2049"/>
      <c r="SVD186" s="2049"/>
      <c r="SVE186" s="2049"/>
      <c r="SVF186" s="2049"/>
      <c r="SVG186" s="2049"/>
      <c r="SVH186" s="2049"/>
      <c r="SVI186" s="2049"/>
      <c r="SVJ186" s="2049"/>
      <c r="SVK186" s="2049"/>
      <c r="SVL186" s="2049"/>
      <c r="SVM186" s="2049"/>
      <c r="SVN186" s="2049"/>
      <c r="SVO186" s="2049"/>
      <c r="SVP186" s="2049"/>
      <c r="SVQ186" s="2049"/>
      <c r="SVR186" s="2049"/>
      <c r="SVS186" s="2049"/>
      <c r="SVT186" s="2049"/>
      <c r="SVU186" s="2049"/>
      <c r="SVV186" s="2049"/>
      <c r="SVW186" s="2049"/>
      <c r="SVX186" s="2049"/>
      <c r="SVY186" s="2049"/>
      <c r="SVZ186" s="2049"/>
      <c r="SWA186" s="2049"/>
      <c r="SWB186" s="2049"/>
      <c r="SWC186" s="2049"/>
      <c r="SWD186" s="2049"/>
      <c r="SWE186" s="2049"/>
      <c r="SWF186" s="2049"/>
      <c r="SWG186" s="2049"/>
      <c r="SWH186" s="2049"/>
      <c r="SWI186" s="2049"/>
      <c r="SWJ186" s="2049"/>
      <c r="SWK186" s="2049"/>
      <c r="SWL186" s="2049"/>
      <c r="SWM186" s="2049"/>
      <c r="SWN186" s="2049"/>
      <c r="SWO186" s="2049"/>
      <c r="SWP186" s="2049"/>
      <c r="SWQ186" s="2049"/>
      <c r="SWR186" s="2049"/>
      <c r="SWS186" s="2049"/>
      <c r="SWT186" s="2049"/>
      <c r="SWU186" s="2049"/>
      <c r="SWV186" s="2049"/>
      <c r="SWW186" s="2049"/>
      <c r="SWX186" s="2049"/>
      <c r="SWY186" s="2049"/>
      <c r="SWZ186" s="2049"/>
      <c r="SXA186" s="2049"/>
      <c r="SXB186" s="2049"/>
      <c r="SXC186" s="2049"/>
      <c r="SXD186" s="2049"/>
      <c r="SXE186" s="2049"/>
      <c r="SXF186" s="2049"/>
      <c r="SXG186" s="2049"/>
      <c r="SXH186" s="2049"/>
      <c r="SXI186" s="2049"/>
      <c r="SXJ186" s="2049"/>
      <c r="SXK186" s="2049"/>
      <c r="SXL186" s="2049"/>
      <c r="SXM186" s="2049"/>
      <c r="SXN186" s="2049"/>
      <c r="SXO186" s="2049"/>
      <c r="SXP186" s="2049"/>
      <c r="SXQ186" s="2049"/>
      <c r="SXR186" s="2049"/>
      <c r="SXS186" s="2049"/>
      <c r="SXT186" s="2049"/>
      <c r="SXU186" s="2049"/>
      <c r="SXV186" s="2049"/>
      <c r="SXW186" s="2049"/>
      <c r="SXX186" s="2049"/>
      <c r="SXY186" s="2049"/>
      <c r="SXZ186" s="2049"/>
      <c r="SYA186" s="2049"/>
      <c r="SYB186" s="2049"/>
      <c r="SYC186" s="2049"/>
      <c r="SYD186" s="2049"/>
      <c r="SYE186" s="2049"/>
      <c r="SYF186" s="2049"/>
      <c r="SYG186" s="2049"/>
      <c r="SYH186" s="2049"/>
      <c r="SYI186" s="2049"/>
      <c r="SYJ186" s="2049"/>
      <c r="SYK186" s="2049"/>
      <c r="SYL186" s="2049"/>
      <c r="SYM186" s="2049"/>
      <c r="SYN186" s="2049"/>
      <c r="SYO186" s="2049"/>
      <c r="SYP186" s="2049"/>
      <c r="SYQ186" s="2049"/>
      <c r="SYR186" s="2049"/>
      <c r="SYS186" s="2049"/>
      <c r="SYT186" s="2049"/>
      <c r="SYU186" s="2049"/>
      <c r="SYV186" s="2049"/>
      <c r="SYW186" s="2049"/>
      <c r="SYX186" s="2049"/>
      <c r="SYY186" s="2049"/>
      <c r="SYZ186" s="2049"/>
      <c r="SZA186" s="2049"/>
      <c r="SZB186" s="2049"/>
      <c r="SZC186" s="2049"/>
      <c r="SZD186" s="2049"/>
      <c r="SZE186" s="2049"/>
      <c r="SZF186" s="2049"/>
      <c r="SZG186" s="2049"/>
      <c r="SZH186" s="2049"/>
      <c r="SZI186" s="2049"/>
      <c r="SZJ186" s="2049"/>
      <c r="SZK186" s="2049"/>
      <c r="SZL186" s="2049"/>
      <c r="SZM186" s="2049"/>
      <c r="SZN186" s="2049"/>
      <c r="SZO186" s="2049"/>
      <c r="SZP186" s="2049"/>
      <c r="SZQ186" s="2049"/>
      <c r="SZR186" s="2049"/>
      <c r="SZS186" s="2049"/>
      <c r="SZT186" s="2049"/>
      <c r="SZU186" s="2049"/>
      <c r="SZV186" s="2049"/>
      <c r="SZW186" s="2049"/>
      <c r="SZX186" s="2049"/>
      <c r="SZY186" s="2049"/>
      <c r="SZZ186" s="2049"/>
      <c r="TAA186" s="2049"/>
      <c r="TAB186" s="2049"/>
      <c r="TAC186" s="2049"/>
      <c r="TAD186" s="2049"/>
      <c r="TAE186" s="2049"/>
      <c r="TAF186" s="2049"/>
      <c r="TAG186" s="2049"/>
      <c r="TAH186" s="2049"/>
      <c r="TAI186" s="2049"/>
      <c r="TAJ186" s="2049"/>
      <c r="TAK186" s="2049"/>
      <c r="TAL186" s="2049"/>
      <c r="TAM186" s="2049"/>
      <c r="TAN186" s="2049"/>
      <c r="TAO186" s="2049"/>
      <c r="TAP186" s="2049"/>
      <c r="TAQ186" s="2049"/>
      <c r="TAR186" s="2049"/>
      <c r="TAS186" s="2049"/>
      <c r="TAT186" s="2049"/>
      <c r="TAU186" s="2049"/>
      <c r="TAV186" s="2049"/>
      <c r="TAW186" s="2049"/>
      <c r="TAX186" s="2049"/>
      <c r="TAY186" s="2049"/>
      <c r="TAZ186" s="2049"/>
      <c r="TBA186" s="2049"/>
      <c r="TBB186" s="2049"/>
      <c r="TBC186" s="2049"/>
      <c r="TBD186" s="2049"/>
      <c r="TBE186" s="2049"/>
      <c r="TBF186" s="2049"/>
      <c r="TBG186" s="2049"/>
      <c r="TBH186" s="2049"/>
      <c r="TBI186" s="2049"/>
      <c r="TBJ186" s="2049"/>
      <c r="TBK186" s="2049"/>
      <c r="TBL186" s="2049"/>
      <c r="TBM186" s="2049"/>
      <c r="TBN186" s="2049"/>
      <c r="TBO186" s="2049"/>
      <c r="TBP186" s="2049"/>
      <c r="TBQ186" s="2049"/>
      <c r="TBR186" s="2049"/>
      <c r="TBS186" s="2049"/>
      <c r="TBT186" s="2049"/>
      <c r="TBU186" s="2049"/>
      <c r="TBV186" s="2049"/>
      <c r="TBW186" s="2049"/>
      <c r="TBX186" s="2049"/>
      <c r="TBY186" s="2049"/>
      <c r="TBZ186" s="2049"/>
      <c r="TCA186" s="2049"/>
      <c r="TCB186" s="2049"/>
      <c r="TCC186" s="2049"/>
      <c r="TCD186" s="2049"/>
      <c r="TCE186" s="2049"/>
      <c r="TCF186" s="2049"/>
      <c r="TCG186" s="2049"/>
      <c r="TCH186" s="2049"/>
      <c r="TCI186" s="2049"/>
      <c r="TCJ186" s="2049"/>
      <c r="TCK186" s="2049"/>
      <c r="TCL186" s="2049"/>
      <c r="TCM186" s="2049"/>
      <c r="TCN186" s="2049"/>
      <c r="TCO186" s="2049"/>
      <c r="TCP186" s="2049"/>
      <c r="TCQ186" s="2049"/>
      <c r="TCR186" s="2049"/>
      <c r="TCS186" s="2049"/>
      <c r="TCT186" s="2049"/>
      <c r="TCU186" s="2049"/>
      <c r="TCV186" s="2049"/>
      <c r="TCW186" s="2049"/>
      <c r="TCX186" s="2049"/>
      <c r="TCY186" s="2049"/>
      <c r="TCZ186" s="2049"/>
      <c r="TDA186" s="2049"/>
      <c r="TDB186" s="2049"/>
      <c r="TDC186" s="2049"/>
      <c r="TDD186" s="2049"/>
      <c r="TDE186" s="2049"/>
      <c r="TDF186" s="2049"/>
      <c r="TDG186" s="2049"/>
      <c r="TDH186" s="2049"/>
      <c r="TDI186" s="2049"/>
      <c r="TDJ186" s="2049"/>
      <c r="TDK186" s="2049"/>
      <c r="TDL186" s="2049"/>
      <c r="TDM186" s="2049"/>
      <c r="TDN186" s="2049"/>
      <c r="TDO186" s="2049"/>
      <c r="TDP186" s="2049"/>
      <c r="TDQ186" s="2049"/>
      <c r="TDR186" s="2049"/>
      <c r="TDS186" s="2049"/>
      <c r="TDT186" s="2049"/>
      <c r="TDU186" s="2049"/>
      <c r="TDV186" s="2049"/>
      <c r="TDW186" s="2049"/>
      <c r="TDX186" s="2049"/>
      <c r="TDY186" s="2049"/>
      <c r="TDZ186" s="2049"/>
      <c r="TEA186" s="2049"/>
      <c r="TEB186" s="2049"/>
      <c r="TEC186" s="2049"/>
      <c r="TED186" s="2049"/>
      <c r="TEE186" s="2049"/>
      <c r="TEF186" s="2049"/>
      <c r="TEG186" s="2049"/>
      <c r="TEH186" s="2049"/>
      <c r="TEI186" s="2049"/>
      <c r="TEJ186" s="2049"/>
      <c r="TEK186" s="2049"/>
      <c r="TEL186" s="2049"/>
      <c r="TEM186" s="2049"/>
      <c r="TEN186" s="2049"/>
      <c r="TEO186" s="2049"/>
      <c r="TEP186" s="2049"/>
      <c r="TEQ186" s="2049"/>
      <c r="TER186" s="2049"/>
      <c r="TES186" s="2049"/>
      <c r="TET186" s="2049"/>
      <c r="TEU186" s="2049"/>
      <c r="TEV186" s="2049"/>
      <c r="TEW186" s="2049"/>
      <c r="TEX186" s="2049"/>
      <c r="TEY186" s="2049"/>
      <c r="TEZ186" s="2049"/>
      <c r="TFA186" s="2049"/>
      <c r="TFB186" s="2049"/>
      <c r="TFC186" s="2049"/>
      <c r="TFD186" s="2049"/>
      <c r="TFE186" s="2049"/>
      <c r="TFF186" s="2049"/>
      <c r="TFG186" s="2049"/>
      <c r="TFH186" s="2049"/>
      <c r="TFI186" s="2049"/>
      <c r="TFJ186" s="2049"/>
      <c r="TFK186" s="2049"/>
      <c r="TFL186" s="2049"/>
      <c r="TFM186" s="2049"/>
      <c r="TFN186" s="2049"/>
      <c r="TFO186" s="2049"/>
      <c r="TFP186" s="2049"/>
      <c r="TFQ186" s="2049"/>
      <c r="TFR186" s="2049"/>
      <c r="TFS186" s="2049"/>
      <c r="TFT186" s="2049"/>
      <c r="TFU186" s="2049"/>
      <c r="TFV186" s="2049"/>
      <c r="TFW186" s="2049"/>
      <c r="TFX186" s="2049"/>
      <c r="TFY186" s="2049"/>
      <c r="TFZ186" s="2049"/>
      <c r="TGA186" s="2049"/>
      <c r="TGB186" s="2049"/>
      <c r="TGC186" s="2049"/>
      <c r="TGD186" s="2049"/>
      <c r="TGE186" s="2049"/>
      <c r="TGF186" s="2049"/>
      <c r="TGG186" s="2049"/>
      <c r="TGH186" s="2049"/>
      <c r="TGI186" s="2049"/>
      <c r="TGJ186" s="2049"/>
      <c r="TGK186" s="2049"/>
      <c r="TGL186" s="2049"/>
      <c r="TGM186" s="2049"/>
      <c r="TGN186" s="2049"/>
      <c r="TGO186" s="2049"/>
      <c r="TGP186" s="2049"/>
      <c r="TGQ186" s="2049"/>
      <c r="TGR186" s="2049"/>
      <c r="TGS186" s="2049"/>
      <c r="TGT186" s="2049"/>
      <c r="TGU186" s="2049"/>
      <c r="TGV186" s="2049"/>
      <c r="TGW186" s="2049"/>
      <c r="TGX186" s="2049"/>
      <c r="TGY186" s="2049"/>
      <c r="TGZ186" s="2049"/>
      <c r="THA186" s="2049"/>
      <c r="THB186" s="2049"/>
      <c r="THC186" s="2049"/>
      <c r="THD186" s="2049"/>
      <c r="THE186" s="2049"/>
      <c r="THF186" s="2049"/>
      <c r="THG186" s="2049"/>
      <c r="THH186" s="2049"/>
      <c r="THI186" s="2049"/>
      <c r="THJ186" s="2049"/>
      <c r="THK186" s="2049"/>
      <c r="THL186" s="2049"/>
      <c r="THM186" s="2049"/>
      <c r="THN186" s="2049"/>
      <c r="THO186" s="2049"/>
      <c r="THP186" s="2049"/>
      <c r="THQ186" s="2049"/>
      <c r="THR186" s="2049"/>
      <c r="THS186" s="2049"/>
      <c r="THT186" s="2049"/>
      <c r="THU186" s="2049"/>
      <c r="THV186" s="2049"/>
      <c r="THW186" s="2049"/>
      <c r="THX186" s="2049"/>
      <c r="THY186" s="2049"/>
      <c r="THZ186" s="2049"/>
      <c r="TIA186" s="2049"/>
      <c r="TIB186" s="2049"/>
      <c r="TIC186" s="2049"/>
      <c r="TID186" s="2049"/>
      <c r="TIE186" s="2049"/>
      <c r="TIF186" s="2049"/>
      <c r="TIG186" s="2049"/>
      <c r="TIH186" s="2049"/>
      <c r="TII186" s="2049"/>
      <c r="TIJ186" s="2049"/>
      <c r="TIK186" s="2049"/>
      <c r="TIL186" s="2049"/>
      <c r="TIM186" s="2049"/>
      <c r="TIN186" s="2049"/>
      <c r="TIO186" s="2049"/>
      <c r="TIP186" s="2049"/>
      <c r="TIQ186" s="2049"/>
      <c r="TIR186" s="2049"/>
      <c r="TIS186" s="2049"/>
      <c r="TIT186" s="2049"/>
      <c r="TIU186" s="2049"/>
      <c r="TIV186" s="2049"/>
      <c r="TIW186" s="2049"/>
      <c r="TIX186" s="2049"/>
      <c r="TIY186" s="2049"/>
      <c r="TIZ186" s="2049"/>
      <c r="TJA186" s="2049"/>
      <c r="TJB186" s="2049"/>
      <c r="TJC186" s="2049"/>
      <c r="TJD186" s="2049"/>
      <c r="TJE186" s="2049"/>
      <c r="TJF186" s="2049"/>
      <c r="TJG186" s="2049"/>
      <c r="TJH186" s="2049"/>
      <c r="TJI186" s="2049"/>
      <c r="TJJ186" s="2049"/>
      <c r="TJK186" s="2049"/>
      <c r="TJL186" s="2049"/>
      <c r="TJM186" s="2049"/>
      <c r="TJN186" s="2049"/>
      <c r="TJO186" s="2049"/>
      <c r="TJP186" s="2049"/>
      <c r="TJQ186" s="2049"/>
      <c r="TJR186" s="2049"/>
      <c r="TJS186" s="2049"/>
      <c r="TJT186" s="2049"/>
      <c r="TJU186" s="2049"/>
      <c r="TJV186" s="2049"/>
      <c r="TJW186" s="2049"/>
      <c r="TJX186" s="2049"/>
      <c r="TJY186" s="2049"/>
      <c r="TJZ186" s="2049"/>
      <c r="TKA186" s="2049"/>
      <c r="TKB186" s="2049"/>
      <c r="TKC186" s="2049"/>
      <c r="TKD186" s="2049"/>
      <c r="TKE186" s="2049"/>
      <c r="TKF186" s="2049"/>
      <c r="TKG186" s="2049"/>
      <c r="TKH186" s="2049"/>
      <c r="TKI186" s="2049"/>
      <c r="TKJ186" s="2049"/>
      <c r="TKK186" s="2049"/>
      <c r="TKL186" s="2049"/>
      <c r="TKM186" s="2049"/>
      <c r="TKN186" s="2049"/>
      <c r="TKO186" s="2049"/>
      <c r="TKP186" s="2049"/>
      <c r="TKQ186" s="2049"/>
      <c r="TKR186" s="2049"/>
      <c r="TKS186" s="2049"/>
      <c r="TKT186" s="2049"/>
      <c r="TKU186" s="2049"/>
      <c r="TKV186" s="2049"/>
      <c r="TKW186" s="2049"/>
      <c r="TKX186" s="2049"/>
      <c r="TKY186" s="2049"/>
      <c r="TKZ186" s="2049"/>
      <c r="TLA186" s="2049"/>
      <c r="TLB186" s="2049"/>
      <c r="TLC186" s="2049"/>
      <c r="TLD186" s="2049"/>
      <c r="TLE186" s="2049"/>
      <c r="TLF186" s="2049"/>
      <c r="TLG186" s="2049"/>
      <c r="TLH186" s="2049"/>
      <c r="TLI186" s="2049"/>
      <c r="TLJ186" s="2049"/>
      <c r="TLK186" s="2049"/>
      <c r="TLL186" s="2049"/>
      <c r="TLM186" s="2049"/>
      <c r="TLN186" s="2049"/>
      <c r="TLO186" s="2049"/>
      <c r="TLP186" s="2049"/>
      <c r="TLQ186" s="2049"/>
      <c r="TLR186" s="2049"/>
      <c r="TLS186" s="2049"/>
      <c r="TLT186" s="2049"/>
      <c r="TLU186" s="2049"/>
      <c r="TLV186" s="2049"/>
      <c r="TLW186" s="2049"/>
      <c r="TLX186" s="2049"/>
      <c r="TLY186" s="2049"/>
      <c r="TLZ186" s="2049"/>
      <c r="TMA186" s="2049"/>
      <c r="TMB186" s="2049"/>
      <c r="TMC186" s="2049"/>
      <c r="TMD186" s="2049"/>
      <c r="TME186" s="2049"/>
      <c r="TMF186" s="2049"/>
      <c r="TMG186" s="2049"/>
      <c r="TMH186" s="2049"/>
      <c r="TMI186" s="2049"/>
      <c r="TMJ186" s="2049"/>
      <c r="TMK186" s="2049"/>
      <c r="TML186" s="2049"/>
      <c r="TMM186" s="2049"/>
      <c r="TMN186" s="2049"/>
      <c r="TMO186" s="2049"/>
      <c r="TMP186" s="2049"/>
      <c r="TMQ186" s="2049"/>
      <c r="TMR186" s="2049"/>
      <c r="TMS186" s="2049"/>
      <c r="TMT186" s="2049"/>
      <c r="TMU186" s="2049"/>
      <c r="TMV186" s="2049"/>
      <c r="TMW186" s="2049"/>
      <c r="TMX186" s="2049"/>
      <c r="TMY186" s="2049"/>
      <c r="TMZ186" s="2049"/>
      <c r="TNA186" s="2049"/>
      <c r="TNB186" s="2049"/>
      <c r="TNC186" s="2049"/>
      <c r="TND186" s="2049"/>
      <c r="TNE186" s="2049"/>
      <c r="TNF186" s="2049"/>
      <c r="TNG186" s="2049"/>
      <c r="TNH186" s="2049"/>
      <c r="TNI186" s="2049"/>
      <c r="TNJ186" s="2049"/>
      <c r="TNK186" s="2049"/>
      <c r="TNL186" s="2049"/>
      <c r="TNM186" s="2049"/>
      <c r="TNN186" s="2049"/>
      <c r="TNO186" s="2049"/>
      <c r="TNP186" s="2049"/>
      <c r="TNQ186" s="2049"/>
      <c r="TNR186" s="2049"/>
      <c r="TNS186" s="2049"/>
      <c r="TNT186" s="2049"/>
      <c r="TNU186" s="2049"/>
      <c r="TNV186" s="2049"/>
      <c r="TNW186" s="2049"/>
      <c r="TNX186" s="2049"/>
      <c r="TNY186" s="2049"/>
      <c r="TNZ186" s="2049"/>
      <c r="TOA186" s="2049"/>
      <c r="TOB186" s="2049"/>
      <c r="TOC186" s="2049"/>
      <c r="TOD186" s="2049"/>
      <c r="TOE186" s="2049"/>
      <c r="TOF186" s="2049"/>
      <c r="TOG186" s="2049"/>
      <c r="TOH186" s="2049"/>
      <c r="TOI186" s="2049"/>
      <c r="TOJ186" s="2049"/>
      <c r="TOK186" s="2049"/>
      <c r="TOL186" s="2049"/>
      <c r="TOM186" s="2049"/>
      <c r="TON186" s="2049"/>
      <c r="TOO186" s="2049"/>
      <c r="TOP186" s="2049"/>
      <c r="TOQ186" s="2049"/>
      <c r="TOR186" s="2049"/>
      <c r="TOS186" s="2049"/>
      <c r="TOT186" s="2049"/>
      <c r="TOU186" s="2049"/>
      <c r="TOV186" s="2049"/>
      <c r="TOW186" s="2049"/>
      <c r="TOX186" s="2049"/>
      <c r="TOY186" s="2049"/>
      <c r="TOZ186" s="2049"/>
      <c r="TPA186" s="2049"/>
      <c r="TPB186" s="2049"/>
      <c r="TPC186" s="2049"/>
      <c r="TPD186" s="2049"/>
      <c r="TPE186" s="2049"/>
      <c r="TPF186" s="2049"/>
      <c r="TPG186" s="2049"/>
      <c r="TPH186" s="2049"/>
      <c r="TPI186" s="2049"/>
      <c r="TPJ186" s="2049"/>
      <c r="TPK186" s="2049"/>
      <c r="TPL186" s="2049"/>
      <c r="TPM186" s="2049"/>
      <c r="TPN186" s="2049"/>
      <c r="TPO186" s="2049"/>
      <c r="TPP186" s="2049"/>
      <c r="TPQ186" s="2049"/>
      <c r="TPR186" s="2049"/>
      <c r="TPS186" s="2049"/>
      <c r="TPT186" s="2049"/>
      <c r="TPU186" s="2049"/>
      <c r="TPV186" s="2049"/>
      <c r="TPW186" s="2049"/>
      <c r="TPX186" s="2049"/>
      <c r="TPY186" s="2049"/>
      <c r="TPZ186" s="2049"/>
      <c r="TQA186" s="2049"/>
      <c r="TQB186" s="2049"/>
      <c r="TQC186" s="2049"/>
      <c r="TQD186" s="2049"/>
      <c r="TQE186" s="2049"/>
      <c r="TQF186" s="2049"/>
      <c r="TQG186" s="2049"/>
      <c r="TQH186" s="2049"/>
      <c r="TQI186" s="2049"/>
      <c r="TQJ186" s="2049"/>
      <c r="TQK186" s="2049"/>
      <c r="TQL186" s="2049"/>
      <c r="TQM186" s="2049"/>
      <c r="TQN186" s="2049"/>
      <c r="TQO186" s="2049"/>
      <c r="TQP186" s="2049"/>
      <c r="TQQ186" s="2049"/>
      <c r="TQR186" s="2049"/>
      <c r="TQS186" s="2049"/>
      <c r="TQT186" s="2049"/>
      <c r="TQU186" s="2049"/>
      <c r="TQV186" s="2049"/>
      <c r="TQW186" s="2049"/>
      <c r="TQX186" s="2049"/>
      <c r="TQY186" s="2049"/>
      <c r="TQZ186" s="2049"/>
      <c r="TRA186" s="2049"/>
      <c r="TRB186" s="2049"/>
      <c r="TRC186" s="2049"/>
      <c r="TRD186" s="2049"/>
      <c r="TRE186" s="2049"/>
      <c r="TRF186" s="2049"/>
      <c r="TRG186" s="2049"/>
      <c r="TRH186" s="2049"/>
      <c r="TRI186" s="2049"/>
      <c r="TRJ186" s="2049"/>
      <c r="TRK186" s="2049"/>
      <c r="TRL186" s="2049"/>
      <c r="TRM186" s="2049"/>
      <c r="TRN186" s="2049"/>
      <c r="TRO186" s="2049"/>
      <c r="TRP186" s="2049"/>
      <c r="TRQ186" s="2049"/>
      <c r="TRR186" s="2049"/>
      <c r="TRS186" s="2049"/>
      <c r="TRT186" s="2049"/>
      <c r="TRU186" s="2049"/>
      <c r="TRV186" s="2049"/>
      <c r="TRW186" s="2049"/>
      <c r="TRX186" s="2049"/>
      <c r="TRY186" s="2049"/>
      <c r="TRZ186" s="2049"/>
      <c r="TSA186" s="2049"/>
      <c r="TSB186" s="2049"/>
      <c r="TSC186" s="2049"/>
      <c r="TSD186" s="2049"/>
      <c r="TSE186" s="2049"/>
      <c r="TSF186" s="2049"/>
      <c r="TSG186" s="2049"/>
      <c r="TSH186" s="2049"/>
      <c r="TSI186" s="2049"/>
      <c r="TSJ186" s="2049"/>
      <c r="TSK186" s="2049"/>
      <c r="TSL186" s="2049"/>
      <c r="TSM186" s="2049"/>
      <c r="TSN186" s="2049"/>
      <c r="TSO186" s="2049"/>
      <c r="TSP186" s="2049"/>
      <c r="TSQ186" s="2049"/>
      <c r="TSR186" s="2049"/>
      <c r="TSS186" s="2049"/>
      <c r="TST186" s="2049"/>
      <c r="TSU186" s="2049"/>
      <c r="TSV186" s="2049"/>
      <c r="TSW186" s="2049"/>
      <c r="TSX186" s="2049"/>
      <c r="TSY186" s="2049"/>
      <c r="TSZ186" s="2049"/>
      <c r="TTA186" s="2049"/>
      <c r="TTB186" s="2049"/>
      <c r="TTC186" s="2049"/>
      <c r="TTD186" s="2049"/>
      <c r="TTE186" s="2049"/>
      <c r="TTF186" s="2049"/>
      <c r="TTG186" s="2049"/>
      <c r="TTH186" s="2049"/>
      <c r="TTI186" s="2049"/>
      <c r="TTJ186" s="2049"/>
      <c r="TTK186" s="2049"/>
      <c r="TTL186" s="2049"/>
      <c r="TTM186" s="2049"/>
      <c r="TTN186" s="2049"/>
      <c r="TTO186" s="2049"/>
      <c r="TTP186" s="2049"/>
      <c r="TTQ186" s="2049"/>
      <c r="TTR186" s="2049"/>
      <c r="TTS186" s="2049"/>
      <c r="TTT186" s="2049"/>
      <c r="TTU186" s="2049"/>
      <c r="TTV186" s="2049"/>
      <c r="TTW186" s="2049"/>
      <c r="TTX186" s="2049"/>
      <c r="TTY186" s="2049"/>
      <c r="TTZ186" s="2049"/>
      <c r="TUA186" s="2049"/>
      <c r="TUB186" s="2049"/>
      <c r="TUC186" s="2049"/>
      <c r="TUD186" s="2049"/>
      <c r="TUE186" s="2049"/>
      <c r="TUF186" s="2049"/>
      <c r="TUG186" s="2049"/>
      <c r="TUH186" s="2049"/>
      <c r="TUI186" s="2049"/>
      <c r="TUJ186" s="2049"/>
      <c r="TUK186" s="2049"/>
      <c r="TUL186" s="2049"/>
      <c r="TUM186" s="2049"/>
      <c r="TUN186" s="2049"/>
      <c r="TUO186" s="2049"/>
      <c r="TUP186" s="2049"/>
      <c r="TUQ186" s="2049"/>
      <c r="TUR186" s="2049"/>
      <c r="TUS186" s="2049"/>
      <c r="TUT186" s="2049"/>
      <c r="TUU186" s="2049"/>
      <c r="TUV186" s="2049"/>
      <c r="TUW186" s="2049"/>
      <c r="TUX186" s="2049"/>
      <c r="TUY186" s="2049"/>
      <c r="TUZ186" s="2049"/>
      <c r="TVA186" s="2049"/>
      <c r="TVB186" s="2049"/>
      <c r="TVC186" s="2049"/>
      <c r="TVD186" s="2049"/>
      <c r="TVE186" s="2049"/>
      <c r="TVF186" s="2049"/>
      <c r="TVG186" s="2049"/>
      <c r="TVH186" s="2049"/>
      <c r="TVI186" s="2049"/>
      <c r="TVJ186" s="2049"/>
      <c r="TVK186" s="2049"/>
      <c r="TVL186" s="2049"/>
      <c r="TVM186" s="2049"/>
      <c r="TVN186" s="2049"/>
      <c r="TVO186" s="2049"/>
      <c r="TVP186" s="2049"/>
      <c r="TVQ186" s="2049"/>
      <c r="TVR186" s="2049"/>
      <c r="TVS186" s="2049"/>
      <c r="TVT186" s="2049"/>
      <c r="TVU186" s="2049"/>
      <c r="TVV186" s="2049"/>
      <c r="TVW186" s="2049"/>
      <c r="TVX186" s="2049"/>
      <c r="TVY186" s="2049"/>
      <c r="TVZ186" s="2049"/>
      <c r="TWA186" s="2049"/>
      <c r="TWB186" s="2049"/>
      <c r="TWC186" s="2049"/>
      <c r="TWD186" s="2049"/>
      <c r="TWE186" s="2049"/>
      <c r="TWF186" s="2049"/>
      <c r="TWG186" s="2049"/>
      <c r="TWH186" s="2049"/>
      <c r="TWI186" s="2049"/>
      <c r="TWJ186" s="2049"/>
      <c r="TWK186" s="2049"/>
      <c r="TWL186" s="2049"/>
      <c r="TWM186" s="2049"/>
      <c r="TWN186" s="2049"/>
      <c r="TWO186" s="2049"/>
      <c r="TWP186" s="2049"/>
      <c r="TWQ186" s="2049"/>
      <c r="TWR186" s="2049"/>
      <c r="TWS186" s="2049"/>
      <c r="TWT186" s="2049"/>
      <c r="TWU186" s="2049"/>
      <c r="TWV186" s="2049"/>
      <c r="TWW186" s="2049"/>
      <c r="TWX186" s="2049"/>
      <c r="TWY186" s="2049"/>
      <c r="TWZ186" s="2049"/>
      <c r="TXA186" s="2049"/>
      <c r="TXB186" s="2049"/>
      <c r="TXC186" s="2049"/>
      <c r="TXD186" s="2049"/>
      <c r="TXE186" s="2049"/>
      <c r="TXF186" s="2049"/>
      <c r="TXG186" s="2049"/>
      <c r="TXH186" s="2049"/>
      <c r="TXI186" s="2049"/>
      <c r="TXJ186" s="2049"/>
      <c r="TXK186" s="2049"/>
      <c r="TXL186" s="2049"/>
      <c r="TXM186" s="2049"/>
      <c r="TXN186" s="2049"/>
      <c r="TXO186" s="2049"/>
      <c r="TXP186" s="2049"/>
      <c r="TXQ186" s="2049"/>
      <c r="TXR186" s="2049"/>
      <c r="TXS186" s="2049"/>
      <c r="TXT186" s="2049"/>
      <c r="TXU186" s="2049"/>
      <c r="TXV186" s="2049"/>
      <c r="TXW186" s="2049"/>
      <c r="TXX186" s="2049"/>
      <c r="TXY186" s="2049"/>
      <c r="TXZ186" s="2049"/>
      <c r="TYA186" s="2049"/>
      <c r="TYB186" s="2049"/>
      <c r="TYC186" s="2049"/>
      <c r="TYD186" s="2049"/>
      <c r="TYE186" s="2049"/>
      <c r="TYF186" s="2049"/>
      <c r="TYG186" s="2049"/>
      <c r="TYH186" s="2049"/>
      <c r="TYI186" s="2049"/>
      <c r="TYJ186" s="2049"/>
      <c r="TYK186" s="2049"/>
      <c r="TYL186" s="2049"/>
      <c r="TYM186" s="2049"/>
      <c r="TYN186" s="2049"/>
      <c r="TYO186" s="2049"/>
      <c r="TYP186" s="2049"/>
      <c r="TYQ186" s="2049"/>
      <c r="TYR186" s="2049"/>
      <c r="TYS186" s="2049"/>
      <c r="TYT186" s="2049"/>
      <c r="TYU186" s="2049"/>
      <c r="TYV186" s="2049"/>
      <c r="TYW186" s="2049"/>
      <c r="TYX186" s="2049"/>
      <c r="TYY186" s="2049"/>
      <c r="TYZ186" s="2049"/>
      <c r="TZA186" s="2049"/>
      <c r="TZB186" s="2049"/>
      <c r="TZC186" s="2049"/>
      <c r="TZD186" s="2049"/>
      <c r="TZE186" s="2049"/>
      <c r="TZF186" s="2049"/>
      <c r="TZG186" s="2049"/>
      <c r="TZH186" s="2049"/>
      <c r="TZI186" s="2049"/>
      <c r="TZJ186" s="2049"/>
      <c r="TZK186" s="2049"/>
      <c r="TZL186" s="2049"/>
      <c r="TZM186" s="2049"/>
      <c r="TZN186" s="2049"/>
      <c r="TZO186" s="2049"/>
      <c r="TZP186" s="2049"/>
      <c r="TZQ186" s="2049"/>
      <c r="TZR186" s="2049"/>
      <c r="TZS186" s="2049"/>
      <c r="TZT186" s="2049"/>
      <c r="TZU186" s="2049"/>
      <c r="TZV186" s="2049"/>
      <c r="TZW186" s="2049"/>
      <c r="TZX186" s="2049"/>
      <c r="TZY186" s="2049"/>
      <c r="TZZ186" s="2049"/>
      <c r="UAA186" s="2049"/>
      <c r="UAB186" s="2049"/>
      <c r="UAC186" s="2049"/>
      <c r="UAD186" s="2049"/>
      <c r="UAE186" s="2049"/>
      <c r="UAF186" s="2049"/>
      <c r="UAG186" s="2049"/>
      <c r="UAH186" s="2049"/>
      <c r="UAI186" s="2049"/>
      <c r="UAJ186" s="2049"/>
      <c r="UAK186" s="2049"/>
      <c r="UAL186" s="2049"/>
      <c r="UAM186" s="2049"/>
      <c r="UAN186" s="2049"/>
      <c r="UAO186" s="2049"/>
      <c r="UAP186" s="2049"/>
      <c r="UAQ186" s="2049"/>
      <c r="UAR186" s="2049"/>
      <c r="UAS186" s="2049"/>
      <c r="UAT186" s="2049"/>
      <c r="UAU186" s="2049"/>
      <c r="UAV186" s="2049"/>
      <c r="UAW186" s="2049"/>
      <c r="UAX186" s="2049"/>
      <c r="UAY186" s="2049"/>
      <c r="UAZ186" s="2049"/>
      <c r="UBA186" s="2049"/>
      <c r="UBB186" s="2049"/>
      <c r="UBC186" s="2049"/>
      <c r="UBD186" s="2049"/>
      <c r="UBE186" s="2049"/>
      <c r="UBF186" s="2049"/>
      <c r="UBG186" s="2049"/>
      <c r="UBH186" s="2049"/>
      <c r="UBI186" s="2049"/>
      <c r="UBJ186" s="2049"/>
      <c r="UBK186" s="2049"/>
      <c r="UBL186" s="2049"/>
      <c r="UBM186" s="2049"/>
      <c r="UBN186" s="2049"/>
      <c r="UBO186" s="2049"/>
      <c r="UBP186" s="2049"/>
      <c r="UBQ186" s="2049"/>
      <c r="UBR186" s="2049"/>
      <c r="UBS186" s="2049"/>
      <c r="UBT186" s="2049"/>
      <c r="UBU186" s="2049"/>
      <c r="UBV186" s="2049"/>
      <c r="UBW186" s="2049"/>
      <c r="UBX186" s="2049"/>
      <c r="UBY186" s="2049"/>
      <c r="UBZ186" s="2049"/>
      <c r="UCA186" s="2049"/>
      <c r="UCB186" s="2049"/>
      <c r="UCC186" s="2049"/>
      <c r="UCD186" s="2049"/>
      <c r="UCE186" s="2049"/>
      <c r="UCF186" s="2049"/>
      <c r="UCG186" s="2049"/>
      <c r="UCH186" s="2049"/>
      <c r="UCI186" s="2049"/>
      <c r="UCJ186" s="2049"/>
      <c r="UCK186" s="2049"/>
      <c r="UCL186" s="2049"/>
      <c r="UCM186" s="2049"/>
      <c r="UCN186" s="2049"/>
      <c r="UCO186" s="2049"/>
      <c r="UCP186" s="2049"/>
      <c r="UCQ186" s="2049"/>
      <c r="UCR186" s="2049"/>
      <c r="UCS186" s="2049"/>
      <c r="UCT186" s="2049"/>
      <c r="UCU186" s="2049"/>
      <c r="UCV186" s="2049"/>
      <c r="UCW186" s="2049"/>
      <c r="UCX186" s="2049"/>
      <c r="UCY186" s="2049"/>
      <c r="UCZ186" s="2049"/>
      <c r="UDA186" s="2049"/>
      <c r="UDB186" s="2049"/>
      <c r="UDC186" s="2049"/>
      <c r="UDD186" s="2049"/>
      <c r="UDE186" s="2049"/>
      <c r="UDF186" s="2049"/>
      <c r="UDG186" s="2049"/>
      <c r="UDH186" s="2049"/>
      <c r="UDI186" s="2049"/>
      <c r="UDJ186" s="2049"/>
      <c r="UDK186" s="2049"/>
      <c r="UDL186" s="2049"/>
      <c r="UDM186" s="2049"/>
      <c r="UDN186" s="2049"/>
      <c r="UDO186" s="2049"/>
      <c r="UDP186" s="2049"/>
      <c r="UDQ186" s="2049"/>
      <c r="UDR186" s="2049"/>
      <c r="UDS186" s="2049"/>
      <c r="UDT186" s="2049"/>
      <c r="UDU186" s="2049"/>
      <c r="UDV186" s="2049"/>
      <c r="UDW186" s="2049"/>
      <c r="UDX186" s="2049"/>
      <c r="UDY186" s="2049"/>
      <c r="UDZ186" s="2049"/>
      <c r="UEA186" s="2049"/>
      <c r="UEB186" s="2049"/>
      <c r="UEC186" s="2049"/>
      <c r="UED186" s="2049"/>
      <c r="UEE186" s="2049"/>
      <c r="UEF186" s="2049"/>
      <c r="UEG186" s="2049"/>
      <c r="UEH186" s="2049"/>
      <c r="UEI186" s="2049"/>
      <c r="UEJ186" s="2049"/>
      <c r="UEK186" s="2049"/>
      <c r="UEL186" s="2049"/>
      <c r="UEM186" s="2049"/>
      <c r="UEN186" s="2049"/>
      <c r="UEO186" s="2049"/>
      <c r="UEP186" s="2049"/>
      <c r="UEQ186" s="2049"/>
      <c r="UER186" s="2049"/>
      <c r="UES186" s="2049"/>
      <c r="UET186" s="2049"/>
      <c r="UEU186" s="2049"/>
      <c r="UEV186" s="2049"/>
      <c r="UEW186" s="2049"/>
      <c r="UEX186" s="2049"/>
      <c r="UEY186" s="2049"/>
      <c r="UEZ186" s="2049"/>
      <c r="UFA186" s="2049"/>
      <c r="UFB186" s="2049"/>
      <c r="UFC186" s="2049"/>
      <c r="UFD186" s="2049"/>
      <c r="UFE186" s="2049"/>
      <c r="UFF186" s="2049"/>
      <c r="UFG186" s="2049"/>
      <c r="UFH186" s="2049"/>
      <c r="UFI186" s="2049"/>
      <c r="UFJ186" s="2049"/>
      <c r="UFK186" s="2049"/>
      <c r="UFL186" s="2049"/>
      <c r="UFM186" s="2049"/>
      <c r="UFN186" s="2049"/>
      <c r="UFO186" s="2049"/>
      <c r="UFP186" s="2049"/>
      <c r="UFQ186" s="2049"/>
      <c r="UFR186" s="2049"/>
      <c r="UFS186" s="2049"/>
      <c r="UFT186" s="2049"/>
      <c r="UFU186" s="2049"/>
      <c r="UFV186" s="2049"/>
      <c r="UFW186" s="2049"/>
      <c r="UFX186" s="2049"/>
      <c r="UFY186" s="2049"/>
      <c r="UFZ186" s="2049"/>
      <c r="UGA186" s="2049"/>
      <c r="UGB186" s="2049"/>
      <c r="UGC186" s="2049"/>
      <c r="UGD186" s="2049"/>
      <c r="UGE186" s="2049"/>
      <c r="UGF186" s="2049"/>
      <c r="UGG186" s="2049"/>
      <c r="UGH186" s="2049"/>
      <c r="UGI186" s="2049"/>
      <c r="UGJ186" s="2049"/>
      <c r="UGK186" s="2049"/>
      <c r="UGL186" s="2049"/>
      <c r="UGM186" s="2049"/>
      <c r="UGN186" s="2049"/>
      <c r="UGO186" s="2049"/>
      <c r="UGP186" s="2049"/>
      <c r="UGQ186" s="2049"/>
      <c r="UGR186" s="2049"/>
      <c r="UGS186" s="2049"/>
      <c r="UGT186" s="2049"/>
      <c r="UGU186" s="2049"/>
      <c r="UGV186" s="2049"/>
      <c r="UGW186" s="2049"/>
      <c r="UGX186" s="2049"/>
      <c r="UGY186" s="2049"/>
      <c r="UGZ186" s="2049"/>
      <c r="UHA186" s="2049"/>
      <c r="UHB186" s="2049"/>
      <c r="UHC186" s="2049"/>
      <c r="UHD186" s="2049"/>
      <c r="UHE186" s="2049"/>
      <c r="UHF186" s="2049"/>
      <c r="UHG186" s="2049"/>
      <c r="UHH186" s="2049"/>
      <c r="UHI186" s="2049"/>
      <c r="UHJ186" s="2049"/>
      <c r="UHK186" s="2049"/>
      <c r="UHL186" s="2049"/>
      <c r="UHM186" s="2049"/>
      <c r="UHN186" s="2049"/>
      <c r="UHO186" s="2049"/>
      <c r="UHP186" s="2049"/>
      <c r="UHQ186" s="2049"/>
      <c r="UHR186" s="2049"/>
      <c r="UHS186" s="2049"/>
      <c r="UHT186" s="2049"/>
      <c r="UHU186" s="2049"/>
      <c r="UHV186" s="2049"/>
      <c r="UHW186" s="2049"/>
      <c r="UHX186" s="2049"/>
      <c r="UHY186" s="2049"/>
      <c r="UHZ186" s="2049"/>
      <c r="UIA186" s="2049"/>
      <c r="UIB186" s="2049"/>
      <c r="UIC186" s="2049"/>
      <c r="UID186" s="2049"/>
      <c r="UIE186" s="2049"/>
      <c r="UIF186" s="2049"/>
      <c r="UIG186" s="2049"/>
      <c r="UIH186" s="2049"/>
      <c r="UII186" s="2049"/>
      <c r="UIJ186" s="2049"/>
      <c r="UIK186" s="2049"/>
      <c r="UIL186" s="2049"/>
      <c r="UIM186" s="2049"/>
      <c r="UIN186" s="2049"/>
      <c r="UIO186" s="2049"/>
      <c r="UIP186" s="2049"/>
      <c r="UIQ186" s="2049"/>
      <c r="UIR186" s="2049"/>
      <c r="UIS186" s="2049"/>
      <c r="UIT186" s="2049"/>
      <c r="UIU186" s="2049"/>
      <c r="UIV186" s="2049"/>
      <c r="UIW186" s="2049"/>
      <c r="UIX186" s="2049"/>
      <c r="UIY186" s="2049"/>
      <c r="UIZ186" s="2049"/>
      <c r="UJA186" s="2049"/>
      <c r="UJB186" s="2049"/>
      <c r="UJC186" s="2049"/>
      <c r="UJD186" s="2049"/>
      <c r="UJE186" s="2049"/>
      <c r="UJF186" s="2049"/>
      <c r="UJG186" s="2049"/>
      <c r="UJH186" s="2049"/>
      <c r="UJI186" s="2049"/>
      <c r="UJJ186" s="2049"/>
      <c r="UJK186" s="2049"/>
      <c r="UJL186" s="2049"/>
      <c r="UJM186" s="2049"/>
      <c r="UJN186" s="2049"/>
      <c r="UJO186" s="2049"/>
      <c r="UJP186" s="2049"/>
      <c r="UJQ186" s="2049"/>
      <c r="UJR186" s="2049"/>
      <c r="UJS186" s="2049"/>
      <c r="UJT186" s="2049"/>
      <c r="UJU186" s="2049"/>
      <c r="UJV186" s="2049"/>
      <c r="UJW186" s="2049"/>
      <c r="UJX186" s="2049"/>
      <c r="UJY186" s="2049"/>
      <c r="UJZ186" s="2049"/>
      <c r="UKA186" s="2049"/>
      <c r="UKB186" s="2049"/>
      <c r="UKC186" s="2049"/>
      <c r="UKD186" s="2049"/>
      <c r="UKE186" s="2049"/>
      <c r="UKF186" s="2049"/>
      <c r="UKG186" s="2049"/>
      <c r="UKH186" s="2049"/>
      <c r="UKI186" s="2049"/>
      <c r="UKJ186" s="2049"/>
      <c r="UKK186" s="2049"/>
      <c r="UKL186" s="2049"/>
      <c r="UKM186" s="2049"/>
      <c r="UKN186" s="2049"/>
      <c r="UKO186" s="2049"/>
      <c r="UKP186" s="2049"/>
      <c r="UKQ186" s="2049"/>
      <c r="UKR186" s="2049"/>
      <c r="UKS186" s="2049"/>
      <c r="UKT186" s="2049"/>
      <c r="UKU186" s="2049"/>
      <c r="UKV186" s="2049"/>
      <c r="UKW186" s="2049"/>
      <c r="UKX186" s="2049"/>
      <c r="UKY186" s="2049"/>
      <c r="UKZ186" s="2049"/>
      <c r="ULA186" s="2049"/>
      <c r="ULB186" s="2049"/>
      <c r="ULC186" s="2049"/>
      <c r="ULD186" s="2049"/>
      <c r="ULE186" s="2049"/>
      <c r="ULF186" s="2049"/>
      <c r="ULG186" s="2049"/>
      <c r="ULH186" s="2049"/>
      <c r="ULI186" s="2049"/>
      <c r="ULJ186" s="2049"/>
      <c r="ULK186" s="2049"/>
      <c r="ULL186" s="2049"/>
      <c r="ULM186" s="2049"/>
      <c r="ULN186" s="2049"/>
      <c r="ULO186" s="2049"/>
      <c r="ULP186" s="2049"/>
      <c r="ULQ186" s="2049"/>
      <c r="ULR186" s="2049"/>
      <c r="ULS186" s="2049"/>
      <c r="ULT186" s="2049"/>
      <c r="ULU186" s="2049"/>
      <c r="ULV186" s="2049"/>
      <c r="ULW186" s="2049"/>
      <c r="ULX186" s="2049"/>
      <c r="ULY186" s="2049"/>
      <c r="ULZ186" s="2049"/>
      <c r="UMA186" s="2049"/>
      <c r="UMB186" s="2049"/>
      <c r="UMC186" s="2049"/>
      <c r="UMD186" s="2049"/>
      <c r="UME186" s="2049"/>
      <c r="UMF186" s="2049"/>
      <c r="UMG186" s="2049"/>
      <c r="UMH186" s="2049"/>
      <c r="UMI186" s="2049"/>
      <c r="UMJ186" s="2049"/>
      <c r="UMK186" s="2049"/>
      <c r="UML186" s="2049"/>
      <c r="UMM186" s="2049"/>
      <c r="UMN186" s="2049"/>
      <c r="UMO186" s="2049"/>
      <c r="UMP186" s="2049"/>
      <c r="UMQ186" s="2049"/>
      <c r="UMR186" s="2049"/>
      <c r="UMS186" s="2049"/>
      <c r="UMT186" s="2049"/>
      <c r="UMU186" s="2049"/>
      <c r="UMV186" s="2049"/>
      <c r="UMW186" s="2049"/>
      <c r="UMX186" s="2049"/>
      <c r="UMY186" s="2049"/>
      <c r="UMZ186" s="2049"/>
      <c r="UNA186" s="2049"/>
      <c r="UNB186" s="2049"/>
      <c r="UNC186" s="2049"/>
      <c r="UND186" s="2049"/>
      <c r="UNE186" s="2049"/>
      <c r="UNF186" s="2049"/>
      <c r="UNG186" s="2049"/>
      <c r="UNH186" s="2049"/>
      <c r="UNI186" s="2049"/>
      <c r="UNJ186" s="2049"/>
      <c r="UNK186" s="2049"/>
      <c r="UNL186" s="2049"/>
      <c r="UNM186" s="2049"/>
      <c r="UNN186" s="2049"/>
      <c r="UNO186" s="2049"/>
      <c r="UNP186" s="2049"/>
      <c r="UNQ186" s="2049"/>
      <c r="UNR186" s="2049"/>
      <c r="UNS186" s="2049"/>
      <c r="UNT186" s="2049"/>
      <c r="UNU186" s="2049"/>
      <c r="UNV186" s="2049"/>
      <c r="UNW186" s="2049"/>
      <c r="UNX186" s="2049"/>
      <c r="UNY186" s="2049"/>
      <c r="UNZ186" s="2049"/>
      <c r="UOA186" s="2049"/>
      <c r="UOB186" s="2049"/>
      <c r="UOC186" s="2049"/>
      <c r="UOD186" s="2049"/>
      <c r="UOE186" s="2049"/>
      <c r="UOF186" s="2049"/>
      <c r="UOG186" s="2049"/>
      <c r="UOH186" s="2049"/>
      <c r="UOI186" s="2049"/>
      <c r="UOJ186" s="2049"/>
      <c r="UOK186" s="2049"/>
      <c r="UOL186" s="2049"/>
      <c r="UOM186" s="2049"/>
      <c r="UON186" s="2049"/>
      <c r="UOO186" s="2049"/>
      <c r="UOP186" s="2049"/>
      <c r="UOQ186" s="2049"/>
      <c r="UOR186" s="2049"/>
      <c r="UOS186" s="2049"/>
      <c r="UOT186" s="2049"/>
      <c r="UOU186" s="2049"/>
      <c r="UOV186" s="2049"/>
      <c r="UOW186" s="2049"/>
      <c r="UOX186" s="2049"/>
      <c r="UOY186" s="2049"/>
      <c r="UOZ186" s="2049"/>
      <c r="UPA186" s="2049"/>
      <c r="UPB186" s="2049"/>
      <c r="UPC186" s="2049"/>
      <c r="UPD186" s="2049"/>
      <c r="UPE186" s="2049"/>
      <c r="UPF186" s="2049"/>
      <c r="UPG186" s="2049"/>
      <c r="UPH186" s="2049"/>
      <c r="UPI186" s="2049"/>
      <c r="UPJ186" s="2049"/>
      <c r="UPK186" s="2049"/>
      <c r="UPL186" s="2049"/>
      <c r="UPM186" s="2049"/>
      <c r="UPN186" s="2049"/>
      <c r="UPO186" s="2049"/>
      <c r="UPP186" s="2049"/>
      <c r="UPQ186" s="2049"/>
      <c r="UPR186" s="2049"/>
      <c r="UPS186" s="2049"/>
      <c r="UPT186" s="2049"/>
      <c r="UPU186" s="2049"/>
      <c r="UPV186" s="2049"/>
      <c r="UPW186" s="2049"/>
      <c r="UPX186" s="2049"/>
      <c r="UPY186" s="2049"/>
      <c r="UPZ186" s="2049"/>
      <c r="UQA186" s="2049"/>
      <c r="UQB186" s="2049"/>
      <c r="UQC186" s="2049"/>
      <c r="UQD186" s="2049"/>
      <c r="UQE186" s="2049"/>
      <c r="UQF186" s="2049"/>
      <c r="UQG186" s="2049"/>
      <c r="UQH186" s="2049"/>
      <c r="UQI186" s="2049"/>
      <c r="UQJ186" s="2049"/>
      <c r="UQK186" s="2049"/>
      <c r="UQL186" s="2049"/>
      <c r="UQM186" s="2049"/>
      <c r="UQN186" s="2049"/>
      <c r="UQO186" s="2049"/>
      <c r="UQP186" s="2049"/>
      <c r="UQQ186" s="2049"/>
      <c r="UQR186" s="2049"/>
      <c r="UQS186" s="2049"/>
      <c r="UQT186" s="2049"/>
      <c r="UQU186" s="2049"/>
      <c r="UQV186" s="2049"/>
      <c r="UQW186" s="2049"/>
      <c r="UQX186" s="2049"/>
      <c r="UQY186" s="2049"/>
      <c r="UQZ186" s="2049"/>
      <c r="URA186" s="2049"/>
      <c r="URB186" s="2049"/>
      <c r="URC186" s="2049"/>
      <c r="URD186" s="2049"/>
      <c r="URE186" s="2049"/>
      <c r="URF186" s="2049"/>
      <c r="URG186" s="2049"/>
      <c r="URH186" s="2049"/>
      <c r="URI186" s="2049"/>
      <c r="URJ186" s="2049"/>
      <c r="URK186" s="2049"/>
      <c r="URL186" s="2049"/>
      <c r="URM186" s="2049"/>
      <c r="URN186" s="2049"/>
      <c r="URO186" s="2049"/>
      <c r="URP186" s="2049"/>
      <c r="URQ186" s="2049"/>
      <c r="URR186" s="2049"/>
      <c r="URS186" s="2049"/>
      <c r="URT186" s="2049"/>
      <c r="URU186" s="2049"/>
      <c r="URV186" s="2049"/>
      <c r="URW186" s="2049"/>
      <c r="URX186" s="2049"/>
      <c r="URY186" s="2049"/>
      <c r="URZ186" s="2049"/>
      <c r="USA186" s="2049"/>
      <c r="USB186" s="2049"/>
      <c r="USC186" s="2049"/>
      <c r="USD186" s="2049"/>
      <c r="USE186" s="2049"/>
      <c r="USF186" s="2049"/>
      <c r="USG186" s="2049"/>
      <c r="USH186" s="2049"/>
      <c r="USI186" s="2049"/>
      <c r="USJ186" s="2049"/>
      <c r="USK186" s="2049"/>
      <c r="USL186" s="2049"/>
      <c r="USM186" s="2049"/>
      <c r="USN186" s="2049"/>
      <c r="USO186" s="2049"/>
      <c r="USP186" s="2049"/>
      <c r="USQ186" s="2049"/>
      <c r="USR186" s="2049"/>
      <c r="USS186" s="2049"/>
      <c r="UST186" s="2049"/>
      <c r="USU186" s="2049"/>
      <c r="USV186" s="2049"/>
      <c r="USW186" s="2049"/>
      <c r="USX186" s="2049"/>
      <c r="USY186" s="2049"/>
      <c r="USZ186" s="2049"/>
      <c r="UTA186" s="2049"/>
      <c r="UTB186" s="2049"/>
      <c r="UTC186" s="2049"/>
      <c r="UTD186" s="2049"/>
      <c r="UTE186" s="2049"/>
      <c r="UTF186" s="2049"/>
      <c r="UTG186" s="2049"/>
      <c r="UTH186" s="2049"/>
      <c r="UTI186" s="2049"/>
      <c r="UTJ186" s="2049"/>
      <c r="UTK186" s="2049"/>
      <c r="UTL186" s="2049"/>
      <c r="UTM186" s="2049"/>
      <c r="UTN186" s="2049"/>
      <c r="UTO186" s="2049"/>
      <c r="UTP186" s="2049"/>
      <c r="UTQ186" s="2049"/>
      <c r="UTR186" s="2049"/>
      <c r="UTS186" s="2049"/>
      <c r="UTT186" s="2049"/>
      <c r="UTU186" s="2049"/>
      <c r="UTV186" s="2049"/>
      <c r="UTW186" s="2049"/>
      <c r="UTX186" s="2049"/>
      <c r="UTY186" s="2049"/>
      <c r="UTZ186" s="2049"/>
      <c r="UUA186" s="2049"/>
      <c r="UUB186" s="2049"/>
      <c r="UUC186" s="2049"/>
      <c r="UUD186" s="2049"/>
      <c r="UUE186" s="2049"/>
      <c r="UUF186" s="2049"/>
      <c r="UUG186" s="2049"/>
      <c r="UUH186" s="2049"/>
      <c r="UUI186" s="2049"/>
      <c r="UUJ186" s="2049"/>
      <c r="UUK186" s="2049"/>
      <c r="UUL186" s="2049"/>
      <c r="UUM186" s="2049"/>
      <c r="UUN186" s="2049"/>
      <c r="UUO186" s="2049"/>
      <c r="UUP186" s="2049"/>
      <c r="UUQ186" s="2049"/>
      <c r="UUR186" s="2049"/>
      <c r="UUS186" s="2049"/>
      <c r="UUT186" s="2049"/>
      <c r="UUU186" s="2049"/>
      <c r="UUV186" s="2049"/>
      <c r="UUW186" s="2049"/>
      <c r="UUX186" s="2049"/>
      <c r="UUY186" s="2049"/>
      <c r="UUZ186" s="2049"/>
      <c r="UVA186" s="2049"/>
      <c r="UVB186" s="2049"/>
      <c r="UVC186" s="2049"/>
      <c r="UVD186" s="2049"/>
      <c r="UVE186" s="2049"/>
      <c r="UVF186" s="2049"/>
      <c r="UVG186" s="2049"/>
      <c r="UVH186" s="2049"/>
      <c r="UVI186" s="2049"/>
      <c r="UVJ186" s="2049"/>
      <c r="UVK186" s="2049"/>
      <c r="UVL186" s="2049"/>
      <c r="UVM186" s="2049"/>
      <c r="UVN186" s="2049"/>
      <c r="UVO186" s="2049"/>
      <c r="UVP186" s="2049"/>
      <c r="UVQ186" s="2049"/>
      <c r="UVR186" s="2049"/>
      <c r="UVS186" s="2049"/>
      <c r="UVT186" s="2049"/>
      <c r="UVU186" s="2049"/>
      <c r="UVV186" s="2049"/>
      <c r="UVW186" s="2049"/>
      <c r="UVX186" s="2049"/>
      <c r="UVY186" s="2049"/>
      <c r="UVZ186" s="2049"/>
      <c r="UWA186" s="2049"/>
      <c r="UWB186" s="2049"/>
      <c r="UWC186" s="2049"/>
      <c r="UWD186" s="2049"/>
      <c r="UWE186" s="2049"/>
      <c r="UWF186" s="2049"/>
      <c r="UWG186" s="2049"/>
      <c r="UWH186" s="2049"/>
      <c r="UWI186" s="2049"/>
      <c r="UWJ186" s="2049"/>
      <c r="UWK186" s="2049"/>
      <c r="UWL186" s="2049"/>
      <c r="UWM186" s="2049"/>
      <c r="UWN186" s="2049"/>
      <c r="UWO186" s="2049"/>
      <c r="UWP186" s="2049"/>
      <c r="UWQ186" s="2049"/>
      <c r="UWR186" s="2049"/>
      <c r="UWS186" s="2049"/>
      <c r="UWT186" s="2049"/>
      <c r="UWU186" s="2049"/>
      <c r="UWV186" s="2049"/>
      <c r="UWW186" s="2049"/>
      <c r="UWX186" s="2049"/>
      <c r="UWY186" s="2049"/>
      <c r="UWZ186" s="2049"/>
      <c r="UXA186" s="2049"/>
      <c r="UXB186" s="2049"/>
      <c r="UXC186" s="2049"/>
      <c r="UXD186" s="2049"/>
      <c r="UXE186" s="2049"/>
      <c r="UXF186" s="2049"/>
      <c r="UXG186" s="2049"/>
      <c r="UXH186" s="2049"/>
      <c r="UXI186" s="2049"/>
      <c r="UXJ186" s="2049"/>
      <c r="UXK186" s="2049"/>
      <c r="UXL186" s="2049"/>
      <c r="UXM186" s="2049"/>
      <c r="UXN186" s="2049"/>
      <c r="UXO186" s="2049"/>
      <c r="UXP186" s="2049"/>
      <c r="UXQ186" s="2049"/>
      <c r="UXR186" s="2049"/>
      <c r="UXS186" s="2049"/>
      <c r="UXT186" s="2049"/>
      <c r="UXU186" s="2049"/>
      <c r="UXV186" s="2049"/>
      <c r="UXW186" s="2049"/>
      <c r="UXX186" s="2049"/>
      <c r="UXY186" s="2049"/>
      <c r="UXZ186" s="2049"/>
      <c r="UYA186" s="2049"/>
      <c r="UYB186" s="2049"/>
      <c r="UYC186" s="2049"/>
      <c r="UYD186" s="2049"/>
      <c r="UYE186" s="2049"/>
      <c r="UYF186" s="2049"/>
      <c r="UYG186" s="2049"/>
      <c r="UYH186" s="2049"/>
      <c r="UYI186" s="2049"/>
      <c r="UYJ186" s="2049"/>
      <c r="UYK186" s="2049"/>
      <c r="UYL186" s="2049"/>
      <c r="UYM186" s="2049"/>
      <c r="UYN186" s="2049"/>
      <c r="UYO186" s="2049"/>
      <c r="UYP186" s="2049"/>
      <c r="UYQ186" s="2049"/>
      <c r="UYR186" s="2049"/>
      <c r="UYS186" s="2049"/>
      <c r="UYT186" s="2049"/>
      <c r="UYU186" s="2049"/>
      <c r="UYV186" s="2049"/>
      <c r="UYW186" s="2049"/>
      <c r="UYX186" s="2049"/>
      <c r="UYY186" s="2049"/>
      <c r="UYZ186" s="2049"/>
      <c r="UZA186" s="2049"/>
      <c r="UZB186" s="2049"/>
      <c r="UZC186" s="2049"/>
      <c r="UZD186" s="2049"/>
      <c r="UZE186" s="2049"/>
      <c r="UZF186" s="2049"/>
      <c r="UZG186" s="2049"/>
      <c r="UZH186" s="2049"/>
      <c r="UZI186" s="2049"/>
      <c r="UZJ186" s="2049"/>
      <c r="UZK186" s="2049"/>
      <c r="UZL186" s="2049"/>
      <c r="UZM186" s="2049"/>
      <c r="UZN186" s="2049"/>
      <c r="UZO186" s="2049"/>
      <c r="UZP186" s="2049"/>
      <c r="UZQ186" s="2049"/>
      <c r="UZR186" s="2049"/>
      <c r="UZS186" s="2049"/>
      <c r="UZT186" s="2049"/>
      <c r="UZU186" s="2049"/>
      <c r="UZV186" s="2049"/>
      <c r="UZW186" s="2049"/>
      <c r="UZX186" s="2049"/>
      <c r="UZY186" s="2049"/>
      <c r="UZZ186" s="2049"/>
      <c r="VAA186" s="2049"/>
      <c r="VAB186" s="2049"/>
      <c r="VAC186" s="2049"/>
      <c r="VAD186" s="2049"/>
      <c r="VAE186" s="2049"/>
      <c r="VAF186" s="2049"/>
      <c r="VAG186" s="2049"/>
      <c r="VAH186" s="2049"/>
      <c r="VAI186" s="2049"/>
      <c r="VAJ186" s="2049"/>
      <c r="VAK186" s="2049"/>
      <c r="VAL186" s="2049"/>
      <c r="VAM186" s="2049"/>
      <c r="VAN186" s="2049"/>
      <c r="VAO186" s="2049"/>
      <c r="VAP186" s="2049"/>
      <c r="VAQ186" s="2049"/>
      <c r="VAR186" s="2049"/>
      <c r="VAS186" s="2049"/>
      <c r="VAT186" s="2049"/>
      <c r="VAU186" s="2049"/>
      <c r="VAV186" s="2049"/>
      <c r="VAW186" s="2049"/>
      <c r="VAX186" s="2049"/>
      <c r="VAY186" s="2049"/>
      <c r="VAZ186" s="2049"/>
      <c r="VBA186" s="2049"/>
      <c r="VBB186" s="2049"/>
      <c r="VBC186" s="2049"/>
      <c r="VBD186" s="2049"/>
      <c r="VBE186" s="2049"/>
      <c r="VBF186" s="2049"/>
      <c r="VBG186" s="2049"/>
      <c r="VBH186" s="2049"/>
      <c r="VBI186" s="2049"/>
      <c r="VBJ186" s="2049"/>
      <c r="VBK186" s="2049"/>
      <c r="VBL186" s="2049"/>
      <c r="VBM186" s="2049"/>
      <c r="VBN186" s="2049"/>
      <c r="VBO186" s="2049"/>
      <c r="VBP186" s="2049"/>
      <c r="VBQ186" s="2049"/>
      <c r="VBR186" s="2049"/>
      <c r="VBS186" s="2049"/>
      <c r="VBT186" s="2049"/>
      <c r="VBU186" s="2049"/>
      <c r="VBV186" s="2049"/>
      <c r="VBW186" s="2049"/>
      <c r="VBX186" s="2049"/>
      <c r="VBY186" s="2049"/>
      <c r="VBZ186" s="2049"/>
      <c r="VCA186" s="2049"/>
      <c r="VCB186" s="2049"/>
      <c r="VCC186" s="2049"/>
      <c r="VCD186" s="2049"/>
      <c r="VCE186" s="2049"/>
      <c r="VCF186" s="2049"/>
      <c r="VCG186" s="2049"/>
      <c r="VCH186" s="2049"/>
      <c r="VCI186" s="2049"/>
      <c r="VCJ186" s="2049"/>
      <c r="VCK186" s="2049"/>
      <c r="VCL186" s="2049"/>
      <c r="VCM186" s="2049"/>
      <c r="VCN186" s="2049"/>
      <c r="VCO186" s="2049"/>
      <c r="VCP186" s="2049"/>
      <c r="VCQ186" s="2049"/>
      <c r="VCR186" s="2049"/>
      <c r="VCS186" s="2049"/>
      <c r="VCT186" s="2049"/>
      <c r="VCU186" s="2049"/>
      <c r="VCV186" s="2049"/>
      <c r="VCW186" s="2049"/>
      <c r="VCX186" s="2049"/>
      <c r="VCY186" s="2049"/>
      <c r="VCZ186" s="2049"/>
      <c r="VDA186" s="2049"/>
      <c r="VDB186" s="2049"/>
      <c r="VDC186" s="2049"/>
      <c r="VDD186" s="2049"/>
      <c r="VDE186" s="2049"/>
      <c r="VDF186" s="2049"/>
      <c r="VDG186" s="2049"/>
      <c r="VDH186" s="2049"/>
      <c r="VDI186" s="2049"/>
      <c r="VDJ186" s="2049"/>
      <c r="VDK186" s="2049"/>
      <c r="VDL186" s="2049"/>
      <c r="VDM186" s="2049"/>
      <c r="VDN186" s="2049"/>
      <c r="VDO186" s="2049"/>
      <c r="VDP186" s="2049"/>
      <c r="VDQ186" s="2049"/>
      <c r="VDR186" s="2049"/>
      <c r="VDS186" s="2049"/>
      <c r="VDT186" s="2049"/>
      <c r="VDU186" s="2049"/>
      <c r="VDV186" s="2049"/>
      <c r="VDW186" s="2049"/>
      <c r="VDX186" s="2049"/>
      <c r="VDY186" s="2049"/>
      <c r="VDZ186" s="2049"/>
      <c r="VEA186" s="2049"/>
      <c r="VEB186" s="2049"/>
      <c r="VEC186" s="2049"/>
      <c r="VED186" s="2049"/>
      <c r="VEE186" s="2049"/>
      <c r="VEF186" s="2049"/>
      <c r="VEG186" s="2049"/>
      <c r="VEH186" s="2049"/>
      <c r="VEI186" s="2049"/>
      <c r="VEJ186" s="2049"/>
      <c r="VEK186" s="2049"/>
      <c r="VEL186" s="2049"/>
      <c r="VEM186" s="2049"/>
      <c r="VEN186" s="2049"/>
      <c r="VEO186" s="2049"/>
      <c r="VEP186" s="2049"/>
      <c r="VEQ186" s="2049"/>
      <c r="VER186" s="2049"/>
      <c r="VES186" s="2049"/>
      <c r="VET186" s="2049"/>
      <c r="VEU186" s="2049"/>
      <c r="VEV186" s="2049"/>
      <c r="VEW186" s="2049"/>
      <c r="VEX186" s="2049"/>
      <c r="VEY186" s="2049"/>
      <c r="VEZ186" s="2049"/>
      <c r="VFA186" s="2049"/>
      <c r="VFB186" s="2049"/>
      <c r="VFC186" s="2049"/>
      <c r="VFD186" s="2049"/>
      <c r="VFE186" s="2049"/>
      <c r="VFF186" s="2049"/>
      <c r="VFG186" s="2049"/>
      <c r="VFH186" s="2049"/>
      <c r="VFI186" s="2049"/>
      <c r="VFJ186" s="2049"/>
      <c r="VFK186" s="2049"/>
      <c r="VFL186" s="2049"/>
      <c r="VFM186" s="2049"/>
      <c r="VFN186" s="2049"/>
      <c r="VFO186" s="2049"/>
      <c r="VFP186" s="2049"/>
      <c r="VFQ186" s="2049"/>
      <c r="VFR186" s="2049"/>
      <c r="VFS186" s="2049"/>
      <c r="VFT186" s="2049"/>
      <c r="VFU186" s="2049"/>
      <c r="VFV186" s="2049"/>
      <c r="VFW186" s="2049"/>
      <c r="VFX186" s="2049"/>
      <c r="VFY186" s="2049"/>
      <c r="VFZ186" s="2049"/>
      <c r="VGA186" s="2049"/>
      <c r="VGB186" s="2049"/>
      <c r="VGC186" s="2049"/>
      <c r="VGD186" s="2049"/>
      <c r="VGE186" s="2049"/>
      <c r="VGF186" s="2049"/>
      <c r="VGG186" s="2049"/>
      <c r="VGH186" s="2049"/>
      <c r="VGI186" s="2049"/>
      <c r="VGJ186" s="2049"/>
      <c r="VGK186" s="2049"/>
      <c r="VGL186" s="2049"/>
      <c r="VGM186" s="2049"/>
      <c r="VGN186" s="2049"/>
      <c r="VGO186" s="2049"/>
      <c r="VGP186" s="2049"/>
      <c r="VGQ186" s="2049"/>
      <c r="VGR186" s="2049"/>
      <c r="VGS186" s="2049"/>
      <c r="VGT186" s="2049"/>
      <c r="VGU186" s="2049"/>
      <c r="VGV186" s="2049"/>
      <c r="VGW186" s="2049"/>
      <c r="VGX186" s="2049"/>
      <c r="VGY186" s="2049"/>
      <c r="VGZ186" s="2049"/>
      <c r="VHA186" s="2049"/>
      <c r="VHB186" s="2049"/>
      <c r="VHC186" s="2049"/>
      <c r="VHD186" s="2049"/>
      <c r="VHE186" s="2049"/>
      <c r="VHF186" s="2049"/>
      <c r="VHG186" s="2049"/>
      <c r="VHH186" s="2049"/>
      <c r="VHI186" s="2049"/>
      <c r="VHJ186" s="2049"/>
      <c r="VHK186" s="2049"/>
      <c r="VHL186" s="2049"/>
      <c r="VHM186" s="2049"/>
      <c r="VHN186" s="2049"/>
      <c r="VHO186" s="2049"/>
      <c r="VHP186" s="2049"/>
      <c r="VHQ186" s="2049"/>
      <c r="VHR186" s="2049"/>
      <c r="VHS186" s="2049"/>
      <c r="VHT186" s="2049"/>
      <c r="VHU186" s="2049"/>
      <c r="VHV186" s="2049"/>
      <c r="VHW186" s="2049"/>
      <c r="VHX186" s="2049"/>
      <c r="VHY186" s="2049"/>
      <c r="VHZ186" s="2049"/>
      <c r="VIA186" s="2049"/>
      <c r="VIB186" s="2049"/>
      <c r="VIC186" s="2049"/>
      <c r="VID186" s="2049"/>
      <c r="VIE186" s="2049"/>
      <c r="VIF186" s="2049"/>
      <c r="VIG186" s="2049"/>
      <c r="VIH186" s="2049"/>
      <c r="VII186" s="2049"/>
      <c r="VIJ186" s="2049"/>
      <c r="VIK186" s="2049"/>
      <c r="VIL186" s="2049"/>
      <c r="VIM186" s="2049"/>
      <c r="VIN186" s="2049"/>
      <c r="VIO186" s="2049"/>
      <c r="VIP186" s="2049"/>
      <c r="VIQ186" s="2049"/>
      <c r="VIR186" s="2049"/>
      <c r="VIS186" s="2049"/>
      <c r="VIT186" s="2049"/>
      <c r="VIU186" s="2049"/>
      <c r="VIV186" s="2049"/>
      <c r="VIW186" s="2049"/>
      <c r="VIX186" s="2049"/>
      <c r="VIY186" s="2049"/>
      <c r="VIZ186" s="2049"/>
      <c r="VJA186" s="2049"/>
      <c r="VJB186" s="2049"/>
      <c r="VJC186" s="2049"/>
      <c r="VJD186" s="2049"/>
      <c r="VJE186" s="2049"/>
      <c r="VJF186" s="2049"/>
      <c r="VJG186" s="2049"/>
      <c r="VJH186" s="2049"/>
      <c r="VJI186" s="2049"/>
      <c r="VJJ186" s="2049"/>
      <c r="VJK186" s="2049"/>
      <c r="VJL186" s="2049"/>
      <c r="VJM186" s="2049"/>
      <c r="VJN186" s="2049"/>
      <c r="VJO186" s="2049"/>
      <c r="VJP186" s="2049"/>
      <c r="VJQ186" s="2049"/>
      <c r="VJR186" s="2049"/>
      <c r="VJS186" s="2049"/>
      <c r="VJT186" s="2049"/>
      <c r="VJU186" s="2049"/>
      <c r="VJV186" s="2049"/>
      <c r="VJW186" s="2049"/>
      <c r="VJX186" s="2049"/>
      <c r="VJY186" s="2049"/>
      <c r="VJZ186" s="2049"/>
      <c r="VKA186" s="2049"/>
      <c r="VKB186" s="2049"/>
      <c r="VKC186" s="2049"/>
      <c r="VKD186" s="2049"/>
      <c r="VKE186" s="2049"/>
      <c r="VKF186" s="2049"/>
      <c r="VKG186" s="2049"/>
      <c r="VKH186" s="2049"/>
      <c r="VKI186" s="2049"/>
      <c r="VKJ186" s="2049"/>
      <c r="VKK186" s="2049"/>
      <c r="VKL186" s="2049"/>
      <c r="VKM186" s="2049"/>
      <c r="VKN186" s="2049"/>
      <c r="VKO186" s="2049"/>
      <c r="VKP186" s="2049"/>
      <c r="VKQ186" s="2049"/>
      <c r="VKR186" s="2049"/>
      <c r="VKS186" s="2049"/>
      <c r="VKT186" s="2049"/>
      <c r="VKU186" s="2049"/>
      <c r="VKV186" s="2049"/>
      <c r="VKW186" s="2049"/>
      <c r="VKX186" s="2049"/>
      <c r="VKY186" s="2049"/>
      <c r="VKZ186" s="2049"/>
      <c r="VLA186" s="2049"/>
      <c r="VLB186" s="2049"/>
      <c r="VLC186" s="2049"/>
      <c r="VLD186" s="2049"/>
      <c r="VLE186" s="2049"/>
      <c r="VLF186" s="2049"/>
      <c r="VLG186" s="2049"/>
      <c r="VLH186" s="2049"/>
      <c r="VLI186" s="2049"/>
      <c r="VLJ186" s="2049"/>
      <c r="VLK186" s="2049"/>
      <c r="VLL186" s="2049"/>
      <c r="VLM186" s="2049"/>
      <c r="VLN186" s="2049"/>
      <c r="VLO186" s="2049"/>
      <c r="VLP186" s="2049"/>
      <c r="VLQ186" s="2049"/>
      <c r="VLR186" s="2049"/>
      <c r="VLS186" s="2049"/>
      <c r="VLT186" s="2049"/>
      <c r="VLU186" s="2049"/>
      <c r="VLV186" s="2049"/>
      <c r="VLW186" s="2049"/>
      <c r="VLX186" s="2049"/>
      <c r="VLY186" s="2049"/>
      <c r="VLZ186" s="2049"/>
      <c r="VMA186" s="2049"/>
      <c r="VMB186" s="2049"/>
      <c r="VMC186" s="2049"/>
      <c r="VMD186" s="2049"/>
      <c r="VME186" s="2049"/>
      <c r="VMF186" s="2049"/>
      <c r="VMG186" s="2049"/>
      <c r="VMH186" s="2049"/>
      <c r="VMI186" s="2049"/>
      <c r="VMJ186" s="2049"/>
      <c r="VMK186" s="2049"/>
      <c r="VML186" s="2049"/>
      <c r="VMM186" s="2049"/>
      <c r="VMN186" s="2049"/>
      <c r="VMO186" s="2049"/>
      <c r="VMP186" s="2049"/>
      <c r="VMQ186" s="2049"/>
      <c r="VMR186" s="2049"/>
      <c r="VMS186" s="2049"/>
      <c r="VMT186" s="2049"/>
      <c r="VMU186" s="2049"/>
      <c r="VMV186" s="2049"/>
      <c r="VMW186" s="2049"/>
      <c r="VMX186" s="2049"/>
      <c r="VMY186" s="2049"/>
      <c r="VMZ186" s="2049"/>
      <c r="VNA186" s="2049"/>
      <c r="VNB186" s="2049"/>
      <c r="VNC186" s="2049"/>
      <c r="VND186" s="2049"/>
      <c r="VNE186" s="2049"/>
      <c r="VNF186" s="2049"/>
      <c r="VNG186" s="2049"/>
      <c r="VNH186" s="2049"/>
      <c r="VNI186" s="2049"/>
      <c r="VNJ186" s="2049"/>
      <c r="VNK186" s="2049"/>
      <c r="VNL186" s="2049"/>
      <c r="VNM186" s="2049"/>
      <c r="VNN186" s="2049"/>
      <c r="VNO186" s="2049"/>
      <c r="VNP186" s="2049"/>
      <c r="VNQ186" s="2049"/>
      <c r="VNR186" s="2049"/>
      <c r="VNS186" s="2049"/>
      <c r="VNT186" s="2049"/>
      <c r="VNU186" s="2049"/>
      <c r="VNV186" s="2049"/>
      <c r="VNW186" s="2049"/>
      <c r="VNX186" s="2049"/>
      <c r="VNY186" s="2049"/>
      <c r="VNZ186" s="2049"/>
      <c r="VOA186" s="2049"/>
      <c r="VOB186" s="2049"/>
      <c r="VOC186" s="2049"/>
      <c r="VOD186" s="2049"/>
      <c r="VOE186" s="2049"/>
      <c r="VOF186" s="2049"/>
      <c r="VOG186" s="2049"/>
      <c r="VOH186" s="2049"/>
      <c r="VOI186" s="2049"/>
      <c r="VOJ186" s="2049"/>
      <c r="VOK186" s="2049"/>
      <c r="VOL186" s="2049"/>
      <c r="VOM186" s="2049"/>
      <c r="VON186" s="2049"/>
      <c r="VOO186" s="2049"/>
      <c r="VOP186" s="2049"/>
      <c r="VOQ186" s="2049"/>
      <c r="VOR186" s="2049"/>
      <c r="VOS186" s="2049"/>
      <c r="VOT186" s="2049"/>
      <c r="VOU186" s="2049"/>
      <c r="VOV186" s="2049"/>
      <c r="VOW186" s="2049"/>
      <c r="VOX186" s="2049"/>
      <c r="VOY186" s="2049"/>
      <c r="VOZ186" s="2049"/>
      <c r="VPA186" s="2049"/>
      <c r="VPB186" s="2049"/>
      <c r="VPC186" s="2049"/>
      <c r="VPD186" s="2049"/>
      <c r="VPE186" s="2049"/>
      <c r="VPF186" s="2049"/>
      <c r="VPG186" s="2049"/>
      <c r="VPH186" s="2049"/>
      <c r="VPI186" s="2049"/>
      <c r="VPJ186" s="2049"/>
      <c r="VPK186" s="2049"/>
      <c r="VPL186" s="2049"/>
      <c r="VPM186" s="2049"/>
      <c r="VPN186" s="2049"/>
      <c r="VPO186" s="2049"/>
      <c r="VPP186" s="2049"/>
      <c r="VPQ186" s="2049"/>
      <c r="VPR186" s="2049"/>
      <c r="VPS186" s="2049"/>
      <c r="VPT186" s="2049"/>
      <c r="VPU186" s="2049"/>
      <c r="VPV186" s="2049"/>
      <c r="VPW186" s="2049"/>
      <c r="VPX186" s="2049"/>
      <c r="VPY186" s="2049"/>
      <c r="VPZ186" s="2049"/>
      <c r="VQA186" s="2049"/>
      <c r="VQB186" s="2049"/>
      <c r="VQC186" s="2049"/>
      <c r="VQD186" s="2049"/>
      <c r="VQE186" s="2049"/>
      <c r="VQF186" s="2049"/>
      <c r="VQG186" s="2049"/>
      <c r="VQH186" s="2049"/>
      <c r="VQI186" s="2049"/>
      <c r="VQJ186" s="2049"/>
      <c r="VQK186" s="2049"/>
      <c r="VQL186" s="2049"/>
      <c r="VQM186" s="2049"/>
      <c r="VQN186" s="2049"/>
      <c r="VQO186" s="2049"/>
      <c r="VQP186" s="2049"/>
      <c r="VQQ186" s="2049"/>
      <c r="VQR186" s="2049"/>
      <c r="VQS186" s="2049"/>
      <c r="VQT186" s="2049"/>
      <c r="VQU186" s="2049"/>
      <c r="VQV186" s="2049"/>
      <c r="VQW186" s="2049"/>
      <c r="VQX186" s="2049"/>
      <c r="VQY186" s="2049"/>
      <c r="VQZ186" s="2049"/>
      <c r="VRA186" s="2049"/>
      <c r="VRB186" s="2049"/>
      <c r="VRC186" s="2049"/>
      <c r="VRD186" s="2049"/>
      <c r="VRE186" s="2049"/>
      <c r="VRF186" s="2049"/>
      <c r="VRG186" s="2049"/>
      <c r="VRH186" s="2049"/>
      <c r="VRI186" s="2049"/>
      <c r="VRJ186" s="2049"/>
      <c r="VRK186" s="2049"/>
      <c r="VRL186" s="2049"/>
      <c r="VRM186" s="2049"/>
      <c r="VRN186" s="2049"/>
      <c r="VRO186" s="2049"/>
      <c r="VRP186" s="2049"/>
      <c r="VRQ186" s="2049"/>
      <c r="VRR186" s="2049"/>
      <c r="VRS186" s="2049"/>
      <c r="VRT186" s="2049"/>
      <c r="VRU186" s="2049"/>
      <c r="VRV186" s="2049"/>
      <c r="VRW186" s="2049"/>
      <c r="VRX186" s="2049"/>
      <c r="VRY186" s="2049"/>
      <c r="VRZ186" s="2049"/>
      <c r="VSA186" s="2049"/>
      <c r="VSB186" s="2049"/>
      <c r="VSC186" s="2049"/>
      <c r="VSD186" s="2049"/>
      <c r="VSE186" s="2049"/>
      <c r="VSF186" s="2049"/>
      <c r="VSG186" s="2049"/>
      <c r="VSH186" s="2049"/>
      <c r="VSI186" s="2049"/>
      <c r="VSJ186" s="2049"/>
      <c r="VSK186" s="2049"/>
      <c r="VSL186" s="2049"/>
      <c r="VSM186" s="2049"/>
      <c r="VSN186" s="2049"/>
      <c r="VSO186" s="2049"/>
      <c r="VSP186" s="2049"/>
      <c r="VSQ186" s="2049"/>
      <c r="VSR186" s="2049"/>
      <c r="VSS186" s="2049"/>
      <c r="VST186" s="2049"/>
      <c r="VSU186" s="2049"/>
      <c r="VSV186" s="2049"/>
      <c r="VSW186" s="2049"/>
      <c r="VSX186" s="2049"/>
      <c r="VSY186" s="2049"/>
      <c r="VSZ186" s="2049"/>
      <c r="VTA186" s="2049"/>
      <c r="VTB186" s="2049"/>
      <c r="VTC186" s="2049"/>
      <c r="VTD186" s="2049"/>
      <c r="VTE186" s="2049"/>
      <c r="VTF186" s="2049"/>
      <c r="VTG186" s="2049"/>
      <c r="VTH186" s="2049"/>
      <c r="VTI186" s="2049"/>
      <c r="VTJ186" s="2049"/>
      <c r="VTK186" s="2049"/>
      <c r="VTL186" s="2049"/>
      <c r="VTM186" s="2049"/>
      <c r="VTN186" s="2049"/>
      <c r="VTO186" s="2049"/>
      <c r="VTP186" s="2049"/>
      <c r="VTQ186" s="2049"/>
      <c r="VTR186" s="2049"/>
      <c r="VTS186" s="2049"/>
      <c r="VTT186" s="2049"/>
      <c r="VTU186" s="2049"/>
      <c r="VTV186" s="2049"/>
      <c r="VTW186" s="2049"/>
      <c r="VTX186" s="2049"/>
      <c r="VTY186" s="2049"/>
      <c r="VTZ186" s="2049"/>
      <c r="VUA186" s="2049"/>
      <c r="VUB186" s="2049"/>
      <c r="VUC186" s="2049"/>
      <c r="VUD186" s="2049"/>
      <c r="VUE186" s="2049"/>
      <c r="VUF186" s="2049"/>
      <c r="VUG186" s="2049"/>
      <c r="VUH186" s="2049"/>
      <c r="VUI186" s="2049"/>
      <c r="VUJ186" s="2049"/>
      <c r="VUK186" s="2049"/>
      <c r="VUL186" s="2049"/>
      <c r="VUM186" s="2049"/>
      <c r="VUN186" s="2049"/>
      <c r="VUO186" s="2049"/>
      <c r="VUP186" s="2049"/>
      <c r="VUQ186" s="2049"/>
      <c r="VUR186" s="2049"/>
      <c r="VUS186" s="2049"/>
      <c r="VUT186" s="2049"/>
      <c r="VUU186" s="2049"/>
      <c r="VUV186" s="2049"/>
      <c r="VUW186" s="2049"/>
      <c r="VUX186" s="2049"/>
      <c r="VUY186" s="2049"/>
      <c r="VUZ186" s="2049"/>
      <c r="VVA186" s="2049"/>
      <c r="VVB186" s="2049"/>
      <c r="VVC186" s="2049"/>
      <c r="VVD186" s="2049"/>
      <c r="VVE186" s="2049"/>
      <c r="VVF186" s="2049"/>
      <c r="VVG186" s="2049"/>
      <c r="VVH186" s="2049"/>
      <c r="VVI186" s="2049"/>
      <c r="VVJ186" s="2049"/>
      <c r="VVK186" s="2049"/>
      <c r="VVL186" s="2049"/>
      <c r="VVM186" s="2049"/>
      <c r="VVN186" s="2049"/>
      <c r="VVO186" s="2049"/>
      <c r="VVP186" s="2049"/>
      <c r="VVQ186" s="2049"/>
      <c r="VVR186" s="2049"/>
      <c r="VVS186" s="2049"/>
      <c r="VVT186" s="2049"/>
      <c r="VVU186" s="2049"/>
      <c r="VVV186" s="2049"/>
      <c r="VVW186" s="2049"/>
      <c r="VVX186" s="2049"/>
      <c r="VVY186" s="2049"/>
      <c r="VVZ186" s="2049"/>
      <c r="VWA186" s="2049"/>
      <c r="VWB186" s="2049"/>
      <c r="VWC186" s="2049"/>
      <c r="VWD186" s="2049"/>
      <c r="VWE186" s="2049"/>
      <c r="VWF186" s="2049"/>
      <c r="VWG186" s="2049"/>
      <c r="VWH186" s="2049"/>
      <c r="VWI186" s="2049"/>
      <c r="VWJ186" s="2049"/>
      <c r="VWK186" s="2049"/>
      <c r="VWL186" s="2049"/>
      <c r="VWM186" s="2049"/>
      <c r="VWN186" s="2049"/>
      <c r="VWO186" s="2049"/>
      <c r="VWP186" s="2049"/>
      <c r="VWQ186" s="2049"/>
      <c r="VWR186" s="2049"/>
      <c r="VWS186" s="2049"/>
      <c r="VWT186" s="2049"/>
      <c r="VWU186" s="2049"/>
      <c r="VWV186" s="2049"/>
      <c r="VWW186" s="2049"/>
      <c r="VWX186" s="2049"/>
      <c r="VWY186" s="2049"/>
      <c r="VWZ186" s="2049"/>
      <c r="VXA186" s="2049"/>
      <c r="VXB186" s="2049"/>
      <c r="VXC186" s="2049"/>
      <c r="VXD186" s="2049"/>
      <c r="VXE186" s="2049"/>
      <c r="VXF186" s="2049"/>
      <c r="VXG186" s="2049"/>
      <c r="VXH186" s="2049"/>
      <c r="VXI186" s="2049"/>
      <c r="VXJ186" s="2049"/>
      <c r="VXK186" s="2049"/>
      <c r="VXL186" s="2049"/>
      <c r="VXM186" s="2049"/>
      <c r="VXN186" s="2049"/>
      <c r="VXO186" s="2049"/>
      <c r="VXP186" s="2049"/>
      <c r="VXQ186" s="2049"/>
      <c r="VXR186" s="2049"/>
      <c r="VXS186" s="2049"/>
      <c r="VXT186" s="2049"/>
      <c r="VXU186" s="2049"/>
      <c r="VXV186" s="2049"/>
      <c r="VXW186" s="2049"/>
      <c r="VXX186" s="2049"/>
      <c r="VXY186" s="2049"/>
      <c r="VXZ186" s="2049"/>
      <c r="VYA186" s="2049"/>
      <c r="VYB186" s="2049"/>
      <c r="VYC186" s="2049"/>
      <c r="VYD186" s="2049"/>
      <c r="VYE186" s="2049"/>
      <c r="VYF186" s="2049"/>
      <c r="VYG186" s="2049"/>
      <c r="VYH186" s="2049"/>
      <c r="VYI186" s="2049"/>
      <c r="VYJ186" s="2049"/>
      <c r="VYK186" s="2049"/>
      <c r="VYL186" s="2049"/>
      <c r="VYM186" s="2049"/>
      <c r="VYN186" s="2049"/>
      <c r="VYO186" s="2049"/>
      <c r="VYP186" s="2049"/>
      <c r="VYQ186" s="2049"/>
      <c r="VYR186" s="2049"/>
      <c r="VYS186" s="2049"/>
      <c r="VYT186" s="2049"/>
      <c r="VYU186" s="2049"/>
      <c r="VYV186" s="2049"/>
      <c r="VYW186" s="2049"/>
      <c r="VYX186" s="2049"/>
      <c r="VYY186" s="2049"/>
      <c r="VYZ186" s="2049"/>
      <c r="VZA186" s="2049"/>
      <c r="VZB186" s="2049"/>
      <c r="VZC186" s="2049"/>
      <c r="VZD186" s="2049"/>
      <c r="VZE186" s="2049"/>
      <c r="VZF186" s="2049"/>
      <c r="VZG186" s="2049"/>
      <c r="VZH186" s="2049"/>
      <c r="VZI186" s="2049"/>
      <c r="VZJ186" s="2049"/>
      <c r="VZK186" s="2049"/>
      <c r="VZL186" s="2049"/>
      <c r="VZM186" s="2049"/>
      <c r="VZN186" s="2049"/>
      <c r="VZO186" s="2049"/>
      <c r="VZP186" s="2049"/>
      <c r="VZQ186" s="2049"/>
      <c r="VZR186" s="2049"/>
      <c r="VZS186" s="2049"/>
      <c r="VZT186" s="2049"/>
      <c r="VZU186" s="2049"/>
      <c r="VZV186" s="2049"/>
      <c r="VZW186" s="2049"/>
      <c r="VZX186" s="2049"/>
      <c r="VZY186" s="2049"/>
      <c r="VZZ186" s="2049"/>
      <c r="WAA186" s="2049"/>
      <c r="WAB186" s="2049"/>
      <c r="WAC186" s="2049"/>
      <c r="WAD186" s="2049"/>
      <c r="WAE186" s="2049"/>
      <c r="WAF186" s="2049"/>
      <c r="WAG186" s="2049"/>
      <c r="WAH186" s="2049"/>
      <c r="WAI186" s="2049"/>
      <c r="WAJ186" s="2049"/>
      <c r="WAK186" s="2049"/>
      <c r="WAL186" s="2049"/>
      <c r="WAM186" s="2049"/>
      <c r="WAN186" s="2049"/>
      <c r="WAO186" s="2049"/>
      <c r="WAP186" s="2049"/>
      <c r="WAQ186" s="2049"/>
      <c r="WAR186" s="2049"/>
      <c r="WAS186" s="2049"/>
      <c r="WAT186" s="2049"/>
      <c r="WAU186" s="2049"/>
      <c r="WAV186" s="2049"/>
      <c r="WAW186" s="2049"/>
      <c r="WAX186" s="2049"/>
      <c r="WAY186" s="2049"/>
      <c r="WAZ186" s="2049"/>
      <c r="WBA186" s="2049"/>
      <c r="WBB186" s="2049"/>
      <c r="WBC186" s="2049"/>
      <c r="WBD186" s="2049"/>
      <c r="WBE186" s="2049"/>
      <c r="WBF186" s="2049"/>
      <c r="WBG186" s="2049"/>
      <c r="WBH186" s="2049"/>
      <c r="WBI186" s="2049"/>
      <c r="WBJ186" s="2049"/>
      <c r="WBK186" s="2049"/>
      <c r="WBL186" s="2049"/>
      <c r="WBM186" s="2049"/>
      <c r="WBN186" s="2049"/>
      <c r="WBO186" s="2049"/>
      <c r="WBP186" s="2049"/>
      <c r="WBQ186" s="2049"/>
      <c r="WBR186" s="2049"/>
      <c r="WBS186" s="2049"/>
      <c r="WBT186" s="2049"/>
      <c r="WBU186" s="2049"/>
      <c r="WBV186" s="2049"/>
      <c r="WBW186" s="2049"/>
      <c r="WBX186" s="2049"/>
      <c r="WBY186" s="2049"/>
      <c r="WBZ186" s="2049"/>
      <c r="WCA186" s="2049"/>
      <c r="WCB186" s="2049"/>
      <c r="WCC186" s="2049"/>
      <c r="WCD186" s="2049"/>
      <c r="WCE186" s="2049"/>
      <c r="WCF186" s="2049"/>
      <c r="WCG186" s="2049"/>
      <c r="WCH186" s="2049"/>
      <c r="WCI186" s="2049"/>
      <c r="WCJ186" s="2049"/>
      <c r="WCK186" s="2049"/>
      <c r="WCL186" s="2049"/>
      <c r="WCM186" s="2049"/>
      <c r="WCN186" s="2049"/>
      <c r="WCO186" s="2049"/>
      <c r="WCP186" s="2049"/>
      <c r="WCQ186" s="2049"/>
      <c r="WCR186" s="2049"/>
      <c r="WCS186" s="2049"/>
      <c r="WCT186" s="2049"/>
      <c r="WCU186" s="2049"/>
      <c r="WCV186" s="2049"/>
      <c r="WCW186" s="2049"/>
      <c r="WCX186" s="2049"/>
      <c r="WCY186" s="2049"/>
      <c r="WCZ186" s="2049"/>
      <c r="WDA186" s="2049"/>
      <c r="WDB186" s="2049"/>
      <c r="WDC186" s="2049"/>
      <c r="WDD186" s="2049"/>
      <c r="WDE186" s="2049"/>
      <c r="WDF186" s="2049"/>
      <c r="WDG186" s="2049"/>
      <c r="WDH186" s="2049"/>
      <c r="WDI186" s="2049"/>
      <c r="WDJ186" s="2049"/>
      <c r="WDK186" s="2049"/>
      <c r="WDL186" s="2049"/>
      <c r="WDM186" s="2049"/>
      <c r="WDN186" s="2049"/>
      <c r="WDO186" s="2049"/>
      <c r="WDP186" s="2049"/>
      <c r="WDQ186" s="2049"/>
      <c r="WDR186" s="2049"/>
      <c r="WDS186" s="2049"/>
      <c r="WDT186" s="2049"/>
      <c r="WDU186" s="2049"/>
      <c r="WDV186" s="2049"/>
      <c r="WDW186" s="2049"/>
      <c r="WDX186" s="2049"/>
      <c r="WDY186" s="2049"/>
      <c r="WDZ186" s="2049"/>
      <c r="WEA186" s="2049"/>
      <c r="WEB186" s="2049"/>
      <c r="WEC186" s="2049"/>
      <c r="WED186" s="2049"/>
      <c r="WEE186" s="2049"/>
      <c r="WEF186" s="2049"/>
      <c r="WEG186" s="2049"/>
      <c r="WEH186" s="2049"/>
      <c r="WEI186" s="2049"/>
      <c r="WEJ186" s="2049"/>
      <c r="WEK186" s="2049"/>
      <c r="WEL186" s="2049"/>
      <c r="WEM186" s="2049"/>
      <c r="WEN186" s="2049"/>
      <c r="WEO186" s="2049"/>
      <c r="WEP186" s="2049"/>
      <c r="WEQ186" s="2049"/>
      <c r="WER186" s="2049"/>
      <c r="WES186" s="2049"/>
      <c r="WET186" s="2049"/>
      <c r="WEU186" s="2049"/>
      <c r="WEV186" s="2049"/>
      <c r="WEW186" s="2049"/>
      <c r="WEX186" s="2049"/>
      <c r="WEY186" s="2049"/>
      <c r="WEZ186" s="2049"/>
      <c r="WFA186" s="2049"/>
      <c r="WFB186" s="2049"/>
      <c r="WFC186" s="2049"/>
      <c r="WFD186" s="2049"/>
      <c r="WFE186" s="2049"/>
      <c r="WFF186" s="2049"/>
      <c r="WFG186" s="2049"/>
      <c r="WFH186" s="2049"/>
      <c r="WFI186" s="2049"/>
      <c r="WFJ186" s="2049"/>
      <c r="WFK186" s="2049"/>
      <c r="WFL186" s="2049"/>
      <c r="WFM186" s="2049"/>
      <c r="WFN186" s="2049"/>
      <c r="WFO186" s="2049"/>
      <c r="WFP186" s="2049"/>
      <c r="WFQ186" s="2049"/>
      <c r="WFR186" s="2049"/>
      <c r="WFS186" s="2049"/>
      <c r="WFT186" s="2049"/>
      <c r="WFU186" s="2049"/>
      <c r="WFV186" s="2049"/>
      <c r="WFW186" s="2049"/>
      <c r="WFX186" s="2049"/>
      <c r="WFY186" s="2049"/>
      <c r="WFZ186" s="2049"/>
      <c r="WGA186" s="2049"/>
      <c r="WGB186" s="2049"/>
      <c r="WGC186" s="2049"/>
      <c r="WGD186" s="2049"/>
      <c r="WGE186" s="2049"/>
      <c r="WGF186" s="2049"/>
      <c r="WGG186" s="2049"/>
      <c r="WGH186" s="2049"/>
      <c r="WGI186" s="2049"/>
      <c r="WGJ186" s="2049"/>
      <c r="WGK186" s="2049"/>
      <c r="WGL186" s="2049"/>
      <c r="WGM186" s="2049"/>
      <c r="WGN186" s="2049"/>
      <c r="WGO186" s="2049"/>
      <c r="WGP186" s="2049"/>
      <c r="WGQ186" s="2049"/>
      <c r="WGR186" s="2049"/>
      <c r="WGS186" s="2049"/>
      <c r="WGT186" s="2049"/>
      <c r="WGU186" s="2049"/>
      <c r="WGV186" s="2049"/>
      <c r="WGW186" s="2049"/>
      <c r="WGX186" s="2049"/>
      <c r="WGY186" s="2049"/>
      <c r="WGZ186" s="2049"/>
      <c r="WHA186" s="2049"/>
      <c r="WHB186" s="2049"/>
      <c r="WHC186" s="2049"/>
      <c r="WHD186" s="2049"/>
      <c r="WHE186" s="2049"/>
      <c r="WHF186" s="2049"/>
      <c r="WHG186" s="2049"/>
      <c r="WHH186" s="2049"/>
      <c r="WHI186" s="2049"/>
      <c r="WHJ186" s="2049"/>
      <c r="WHK186" s="2049"/>
      <c r="WHL186" s="2049"/>
      <c r="WHM186" s="2049"/>
      <c r="WHN186" s="2049"/>
      <c r="WHO186" s="2049"/>
      <c r="WHP186" s="2049"/>
      <c r="WHQ186" s="2049"/>
      <c r="WHR186" s="2049"/>
      <c r="WHS186" s="2049"/>
      <c r="WHT186" s="2049"/>
      <c r="WHU186" s="2049"/>
      <c r="WHV186" s="2049"/>
      <c r="WHW186" s="2049"/>
      <c r="WHX186" s="2049"/>
      <c r="WHY186" s="2049"/>
      <c r="WHZ186" s="2049"/>
      <c r="WIA186" s="2049"/>
      <c r="WIB186" s="2049"/>
      <c r="WIC186" s="2049"/>
      <c r="WID186" s="2049"/>
      <c r="WIE186" s="2049"/>
      <c r="WIF186" s="2049"/>
      <c r="WIG186" s="2049"/>
      <c r="WIH186" s="2049"/>
      <c r="WII186" s="2049"/>
      <c r="WIJ186" s="2049"/>
      <c r="WIK186" s="2049"/>
      <c r="WIL186" s="2049"/>
      <c r="WIM186" s="2049"/>
      <c r="WIN186" s="2049"/>
      <c r="WIO186" s="2049"/>
      <c r="WIP186" s="2049"/>
      <c r="WIQ186" s="2049"/>
      <c r="WIR186" s="2049"/>
      <c r="WIS186" s="2049"/>
      <c r="WIT186" s="2049"/>
      <c r="WIU186" s="2049"/>
      <c r="WIV186" s="2049"/>
      <c r="WIW186" s="2049"/>
      <c r="WIX186" s="2049"/>
      <c r="WIY186" s="2049"/>
      <c r="WIZ186" s="2049"/>
      <c r="WJA186" s="2049"/>
      <c r="WJB186" s="2049"/>
      <c r="WJC186" s="2049"/>
      <c r="WJD186" s="2049"/>
      <c r="WJE186" s="2049"/>
      <c r="WJF186" s="2049"/>
      <c r="WJG186" s="2049"/>
      <c r="WJH186" s="2049"/>
      <c r="WJI186" s="2049"/>
      <c r="WJJ186" s="2049"/>
      <c r="WJK186" s="2049"/>
      <c r="WJL186" s="2049"/>
      <c r="WJM186" s="2049"/>
      <c r="WJN186" s="2049"/>
      <c r="WJO186" s="2049"/>
      <c r="WJP186" s="2049"/>
      <c r="WJQ186" s="2049"/>
      <c r="WJR186" s="2049"/>
      <c r="WJS186" s="2049"/>
      <c r="WJT186" s="2049"/>
      <c r="WJU186" s="2049"/>
      <c r="WJV186" s="2049"/>
      <c r="WJW186" s="2049"/>
      <c r="WJX186" s="2049"/>
      <c r="WJY186" s="2049"/>
      <c r="WJZ186" s="2049"/>
      <c r="WKA186" s="2049"/>
      <c r="WKB186" s="2049"/>
      <c r="WKC186" s="2049"/>
      <c r="WKD186" s="2049"/>
      <c r="WKE186" s="2049"/>
      <c r="WKF186" s="2049"/>
      <c r="WKG186" s="2049"/>
      <c r="WKH186" s="2049"/>
      <c r="WKI186" s="2049"/>
      <c r="WKJ186" s="2049"/>
      <c r="WKK186" s="2049"/>
      <c r="WKL186" s="2049"/>
      <c r="WKM186" s="2049"/>
      <c r="WKN186" s="2049"/>
      <c r="WKO186" s="2049"/>
      <c r="WKP186" s="2049"/>
      <c r="WKQ186" s="2049"/>
      <c r="WKR186" s="2049"/>
      <c r="WKS186" s="2049"/>
      <c r="WKT186" s="2049"/>
      <c r="WKU186" s="2049"/>
      <c r="WKV186" s="2049"/>
      <c r="WKW186" s="2049"/>
      <c r="WKX186" s="2049"/>
      <c r="WKY186" s="2049"/>
      <c r="WKZ186" s="2049"/>
      <c r="WLA186" s="2049"/>
      <c r="WLB186" s="2049"/>
      <c r="WLC186" s="2049"/>
      <c r="WLD186" s="2049"/>
      <c r="WLE186" s="2049"/>
      <c r="WLF186" s="2049"/>
      <c r="WLG186" s="2049"/>
      <c r="WLH186" s="2049"/>
      <c r="WLI186" s="2049"/>
      <c r="WLJ186" s="2049"/>
      <c r="WLK186" s="2049"/>
      <c r="WLL186" s="2049"/>
      <c r="WLM186" s="2049"/>
      <c r="WLN186" s="2049"/>
      <c r="WLO186" s="2049"/>
      <c r="WLP186" s="2049"/>
      <c r="WLQ186" s="2049"/>
      <c r="WLR186" s="2049"/>
      <c r="WLS186" s="2049"/>
      <c r="WLT186" s="2049"/>
      <c r="WLU186" s="2049"/>
      <c r="WLV186" s="2049"/>
      <c r="WLW186" s="2049"/>
      <c r="WLX186" s="2049"/>
      <c r="WLY186" s="2049"/>
      <c r="WLZ186" s="2049"/>
      <c r="WMA186" s="2049"/>
      <c r="WMB186" s="2049"/>
      <c r="WMC186" s="2049"/>
      <c r="WMD186" s="2049"/>
      <c r="WME186" s="2049"/>
      <c r="WMF186" s="2049"/>
      <c r="WMG186" s="2049"/>
      <c r="WMH186" s="2049"/>
      <c r="WMI186" s="2049"/>
      <c r="WMJ186" s="2049"/>
      <c r="WMK186" s="2049"/>
      <c r="WML186" s="2049"/>
      <c r="WMM186" s="2049"/>
      <c r="WMN186" s="2049"/>
      <c r="WMO186" s="2049"/>
      <c r="WMP186" s="2049"/>
      <c r="WMQ186" s="2049"/>
      <c r="WMR186" s="2049"/>
      <c r="WMS186" s="2049"/>
      <c r="WMT186" s="2049"/>
      <c r="WMU186" s="2049"/>
      <c r="WMV186" s="2049"/>
      <c r="WMW186" s="2049"/>
      <c r="WMX186" s="2049"/>
      <c r="WMY186" s="2049"/>
      <c r="WMZ186" s="2049"/>
      <c r="WNA186" s="2049"/>
      <c r="WNB186" s="2049"/>
      <c r="WNC186" s="2049"/>
      <c r="WND186" s="2049"/>
      <c r="WNE186" s="2049"/>
      <c r="WNF186" s="2049"/>
      <c r="WNG186" s="2049"/>
      <c r="WNH186" s="2049"/>
      <c r="WNI186" s="2049"/>
      <c r="WNJ186" s="2049"/>
      <c r="WNK186" s="2049"/>
      <c r="WNL186" s="2049"/>
      <c r="WNM186" s="2049"/>
      <c r="WNN186" s="2049"/>
      <c r="WNO186" s="2049"/>
      <c r="WNP186" s="2049"/>
      <c r="WNQ186" s="2049"/>
      <c r="WNR186" s="2049"/>
      <c r="WNS186" s="2049"/>
      <c r="WNT186" s="2049"/>
      <c r="WNU186" s="2049"/>
      <c r="WNV186" s="2049"/>
      <c r="WNW186" s="2049"/>
      <c r="WNX186" s="2049"/>
      <c r="WNY186" s="2049"/>
      <c r="WNZ186" s="2049"/>
      <c r="WOA186" s="2049"/>
      <c r="WOB186" s="2049"/>
      <c r="WOC186" s="2049"/>
      <c r="WOD186" s="2049"/>
      <c r="WOE186" s="2049"/>
      <c r="WOF186" s="2049"/>
      <c r="WOG186" s="2049"/>
      <c r="WOH186" s="2049"/>
      <c r="WOI186" s="2049"/>
      <c r="WOJ186" s="2049"/>
      <c r="WOK186" s="2049"/>
      <c r="WOL186" s="2049"/>
      <c r="WOM186" s="2049"/>
      <c r="WON186" s="2049"/>
      <c r="WOO186" s="2049"/>
      <c r="WOP186" s="2049"/>
      <c r="WOQ186" s="2049"/>
      <c r="WOR186" s="2049"/>
      <c r="WOS186" s="2049"/>
      <c r="WOT186" s="2049"/>
      <c r="WOU186" s="2049"/>
      <c r="WOV186" s="2049"/>
      <c r="WOW186" s="2049"/>
      <c r="WOX186" s="2049"/>
      <c r="WOY186" s="2049"/>
      <c r="WOZ186" s="2049"/>
      <c r="WPA186" s="2049"/>
      <c r="WPB186" s="2049"/>
      <c r="WPC186" s="2049"/>
      <c r="WPD186" s="2049"/>
      <c r="WPE186" s="2049"/>
      <c r="WPF186" s="2049"/>
      <c r="WPG186" s="2049"/>
      <c r="WPH186" s="2049"/>
      <c r="WPI186" s="2049"/>
      <c r="WPJ186" s="2049"/>
      <c r="WPK186" s="2049"/>
      <c r="WPL186" s="2049"/>
      <c r="WPM186" s="2049"/>
      <c r="WPN186" s="2049"/>
      <c r="WPO186" s="2049"/>
      <c r="WPP186" s="2049"/>
      <c r="WPQ186" s="2049"/>
      <c r="WPR186" s="2049"/>
      <c r="WPS186" s="2049"/>
      <c r="WPT186" s="2049"/>
      <c r="WPU186" s="2049"/>
      <c r="WPV186" s="2049"/>
      <c r="WPW186" s="2049"/>
      <c r="WPX186" s="2049"/>
      <c r="WPY186" s="2049"/>
      <c r="WPZ186" s="2049"/>
      <c r="WQA186" s="2049"/>
      <c r="WQB186" s="2049"/>
      <c r="WQC186" s="2049"/>
      <c r="WQD186" s="2049"/>
      <c r="WQE186" s="2049"/>
      <c r="WQF186" s="2049"/>
      <c r="WQG186" s="2049"/>
      <c r="WQH186" s="2049"/>
      <c r="WQI186" s="2049"/>
      <c r="WQJ186" s="2049"/>
      <c r="WQK186" s="2049"/>
      <c r="WQL186" s="2049"/>
      <c r="WQM186" s="2049"/>
      <c r="WQN186" s="2049"/>
      <c r="WQO186" s="2049"/>
      <c r="WQP186" s="2049"/>
      <c r="WQQ186" s="2049"/>
      <c r="WQR186" s="2049"/>
      <c r="WQS186" s="2049"/>
      <c r="WQT186" s="2049"/>
      <c r="WQU186" s="2049"/>
      <c r="WQV186" s="2049"/>
      <c r="WQW186" s="2049"/>
      <c r="WQX186" s="2049"/>
      <c r="WQY186" s="2049"/>
      <c r="WQZ186" s="2049"/>
      <c r="WRA186" s="2049"/>
      <c r="WRB186" s="2049"/>
      <c r="WRC186" s="2049"/>
      <c r="WRD186" s="2049"/>
      <c r="WRE186" s="2049"/>
      <c r="WRF186" s="2049"/>
      <c r="WRG186" s="2049"/>
      <c r="WRH186" s="2049"/>
      <c r="WRI186" s="2049"/>
      <c r="WRJ186" s="2049"/>
      <c r="WRK186" s="2049"/>
      <c r="WRL186" s="2049"/>
      <c r="WRM186" s="2049"/>
      <c r="WRN186" s="2049"/>
      <c r="WRO186" s="2049"/>
      <c r="WRP186" s="2049"/>
      <c r="WRQ186" s="2049"/>
      <c r="WRR186" s="2049"/>
      <c r="WRS186" s="2049"/>
      <c r="WRT186" s="2049"/>
      <c r="WRU186" s="2049"/>
      <c r="WRV186" s="2049"/>
      <c r="WRW186" s="2049"/>
      <c r="WRX186" s="2049"/>
      <c r="WRY186" s="2049"/>
      <c r="WRZ186" s="2049"/>
      <c r="WSA186" s="2049"/>
      <c r="WSB186" s="2049"/>
      <c r="WSC186" s="2049"/>
      <c r="WSD186" s="2049"/>
      <c r="WSE186" s="2049"/>
      <c r="WSF186" s="2049"/>
      <c r="WSG186" s="2049"/>
      <c r="WSH186" s="2049"/>
      <c r="WSI186" s="2049"/>
      <c r="WSJ186" s="2049"/>
      <c r="WSK186" s="2049"/>
      <c r="WSL186" s="2049"/>
      <c r="WSM186" s="2049"/>
      <c r="WSN186" s="2049"/>
      <c r="WSO186" s="2049"/>
      <c r="WSP186" s="2049"/>
      <c r="WSQ186" s="2049"/>
      <c r="WSR186" s="2049"/>
      <c r="WSS186" s="2049"/>
      <c r="WST186" s="2049"/>
      <c r="WSU186" s="2049"/>
      <c r="WSV186" s="2049"/>
      <c r="WSW186" s="2049"/>
      <c r="WSX186" s="2049"/>
      <c r="WSY186" s="2049"/>
      <c r="WSZ186" s="2049"/>
      <c r="WTA186" s="2049"/>
      <c r="WTB186" s="2049"/>
      <c r="WTC186" s="2049"/>
      <c r="WTD186" s="2049"/>
      <c r="WTE186" s="2049"/>
      <c r="WTF186" s="2049"/>
      <c r="WTG186" s="2049"/>
      <c r="WTH186" s="2049"/>
      <c r="WTI186" s="2049"/>
      <c r="WTJ186" s="2049"/>
      <c r="WTK186" s="2049"/>
      <c r="WTL186" s="2049"/>
      <c r="WTM186" s="2049"/>
      <c r="WTN186" s="2049"/>
      <c r="WTO186" s="2049"/>
      <c r="WTP186" s="2049"/>
      <c r="WTQ186" s="2049"/>
      <c r="WTR186" s="2049"/>
      <c r="WTS186" s="2049"/>
      <c r="WTT186" s="2049"/>
      <c r="WTU186" s="2049"/>
      <c r="WTV186" s="2049"/>
      <c r="WTW186" s="2049"/>
      <c r="WTX186" s="2049"/>
      <c r="WTY186" s="2049"/>
      <c r="WTZ186" s="2049"/>
      <c r="WUA186" s="2049"/>
      <c r="WUB186" s="2049"/>
      <c r="WUC186" s="2049"/>
      <c r="WUD186" s="2049"/>
      <c r="WUE186" s="2049"/>
      <c r="WUF186" s="2049"/>
      <c r="WUG186" s="2049"/>
      <c r="WUH186" s="2049"/>
      <c r="WUI186" s="2049"/>
      <c r="WUJ186" s="2049"/>
      <c r="WUK186" s="2049"/>
      <c r="WUL186" s="2049"/>
      <c r="WUM186" s="2049"/>
      <c r="WUN186" s="2049"/>
      <c r="WUO186" s="2049"/>
      <c r="WUP186" s="2049"/>
      <c r="WUQ186" s="2049"/>
      <c r="WUR186" s="2049"/>
      <c r="WUS186" s="2049"/>
      <c r="WUT186" s="2049"/>
      <c r="WUU186" s="2049"/>
      <c r="WUV186" s="2049"/>
      <c r="WUW186" s="2049"/>
      <c r="WUX186" s="2049"/>
      <c r="WUY186" s="2049"/>
      <c r="WUZ186" s="2049"/>
      <c r="WVA186" s="2049"/>
      <c r="WVB186" s="2049"/>
      <c r="WVC186" s="2049"/>
      <c r="WVD186" s="2049"/>
      <c r="WVE186" s="2049"/>
      <c r="WVF186" s="2049"/>
      <c r="WVG186" s="2049"/>
      <c r="WVH186" s="2049"/>
      <c r="WVI186" s="2049"/>
      <c r="WVJ186" s="2049"/>
      <c r="WVK186" s="2049"/>
      <c r="WVL186" s="2049"/>
      <c r="WVM186" s="2049"/>
      <c r="WVN186" s="2049"/>
      <c r="WVO186" s="2049"/>
      <c r="WVP186" s="2049"/>
      <c r="WVQ186" s="2049"/>
      <c r="WVR186" s="2049"/>
      <c r="WVS186" s="2049"/>
      <c r="WVT186" s="2049"/>
      <c r="WVU186" s="2049"/>
      <c r="WVV186" s="2049"/>
      <c r="WVW186" s="2049"/>
      <c r="WVX186" s="2049"/>
      <c r="WVY186" s="2049"/>
      <c r="WVZ186" s="2049"/>
      <c r="WWA186" s="2049"/>
      <c r="WWB186" s="2049"/>
      <c r="WWC186" s="2049"/>
      <c r="WWD186" s="2049"/>
      <c r="WWE186" s="2049"/>
      <c r="WWF186" s="2049"/>
      <c r="WWG186" s="2049"/>
      <c r="WWH186" s="2049"/>
      <c r="WWI186" s="2049"/>
      <c r="WWJ186" s="2049"/>
      <c r="WWK186" s="2049"/>
      <c r="WWL186" s="2049"/>
      <c r="WWM186" s="2049"/>
      <c r="WWN186" s="2049"/>
      <c r="WWO186" s="2049"/>
      <c r="WWP186" s="2049"/>
      <c r="WWQ186" s="2049"/>
      <c r="WWR186" s="2049"/>
      <c r="WWS186" s="2049"/>
      <c r="WWT186" s="2049"/>
      <c r="WWU186" s="2049"/>
      <c r="WWV186" s="2049"/>
      <c r="WWW186" s="2049"/>
      <c r="WWX186" s="2049"/>
      <c r="WWY186" s="2049"/>
      <c r="WWZ186" s="2049"/>
      <c r="WXA186" s="2049"/>
      <c r="WXB186" s="2049"/>
      <c r="WXC186" s="2049"/>
      <c r="WXD186" s="2049"/>
      <c r="WXE186" s="2049"/>
      <c r="WXF186" s="2049"/>
      <c r="WXG186" s="2049"/>
      <c r="WXH186" s="2049"/>
      <c r="WXI186" s="2049"/>
      <c r="WXJ186" s="2049"/>
      <c r="WXK186" s="2049"/>
      <c r="WXL186" s="2049"/>
      <c r="WXM186" s="2049"/>
      <c r="WXN186" s="2049"/>
      <c r="WXO186" s="2049"/>
      <c r="WXP186" s="2049"/>
      <c r="WXQ186" s="2049"/>
      <c r="WXR186" s="2049"/>
      <c r="WXS186" s="2049"/>
      <c r="WXT186" s="2049"/>
      <c r="WXU186" s="2049"/>
      <c r="WXV186" s="2049"/>
      <c r="WXW186" s="2049"/>
      <c r="WXX186" s="2049"/>
      <c r="WXY186" s="2049"/>
      <c r="WXZ186" s="2049"/>
      <c r="WYA186" s="2049"/>
      <c r="WYB186" s="2049"/>
      <c r="WYC186" s="2049"/>
      <c r="WYD186" s="2049"/>
      <c r="WYE186" s="2049"/>
      <c r="WYF186" s="2049"/>
      <c r="WYG186" s="2049"/>
      <c r="WYH186" s="2049"/>
      <c r="WYI186" s="2049"/>
      <c r="WYJ186" s="2049"/>
      <c r="WYK186" s="2049"/>
      <c r="WYL186" s="2049"/>
      <c r="WYM186" s="2049"/>
      <c r="WYN186" s="2049"/>
      <c r="WYO186" s="2049"/>
      <c r="WYP186" s="2049"/>
      <c r="WYQ186" s="2049"/>
      <c r="WYR186" s="2049"/>
      <c r="WYS186" s="2049"/>
      <c r="WYT186" s="2049"/>
      <c r="WYU186" s="2049"/>
      <c r="WYV186" s="2049"/>
      <c r="WYW186" s="2049"/>
      <c r="WYX186" s="2049"/>
      <c r="WYY186" s="2049"/>
      <c r="WYZ186" s="2049"/>
      <c r="WZA186" s="2049"/>
      <c r="WZB186" s="2049"/>
      <c r="WZC186" s="2049"/>
      <c r="WZD186" s="2049"/>
      <c r="WZE186" s="2049"/>
      <c r="WZF186" s="2049"/>
      <c r="WZG186" s="2049"/>
      <c r="WZH186" s="2049"/>
      <c r="WZI186" s="2049"/>
      <c r="WZJ186" s="2049"/>
      <c r="WZK186" s="2049"/>
      <c r="WZL186" s="2049"/>
      <c r="WZM186" s="2049"/>
      <c r="WZN186" s="2049"/>
      <c r="WZO186" s="2049"/>
      <c r="WZP186" s="2049"/>
      <c r="WZQ186" s="2049"/>
      <c r="WZR186" s="2049"/>
      <c r="WZS186" s="2049"/>
      <c r="WZT186" s="2049"/>
      <c r="WZU186" s="2049"/>
      <c r="WZV186" s="2049"/>
      <c r="WZW186" s="2049"/>
      <c r="WZX186" s="2049"/>
      <c r="WZY186" s="2049"/>
      <c r="WZZ186" s="2049"/>
      <c r="XAA186" s="2049"/>
      <c r="XAB186" s="2049"/>
      <c r="XAC186" s="2049"/>
      <c r="XAD186" s="2049"/>
      <c r="XAE186" s="2049"/>
      <c r="XAF186" s="2049"/>
      <c r="XAG186" s="2049"/>
      <c r="XAH186" s="2049"/>
      <c r="XAI186" s="2049"/>
      <c r="XAJ186" s="2049"/>
      <c r="XAK186" s="2049"/>
      <c r="XAL186" s="2049"/>
      <c r="XAM186" s="2049"/>
      <c r="XAN186" s="2049"/>
      <c r="XAO186" s="2049"/>
      <c r="XAP186" s="2049"/>
      <c r="XAQ186" s="2049"/>
      <c r="XAR186" s="2049"/>
      <c r="XAS186" s="2049"/>
      <c r="XAT186" s="2049"/>
      <c r="XAU186" s="2049"/>
      <c r="XAV186" s="2049"/>
      <c r="XAW186" s="2049"/>
      <c r="XAX186" s="2049"/>
      <c r="XAY186" s="2049"/>
      <c r="XAZ186" s="2049"/>
      <c r="XBA186" s="2049"/>
      <c r="XBB186" s="2049"/>
      <c r="XBC186" s="2049"/>
      <c r="XBD186" s="2049"/>
      <c r="XBE186" s="2049"/>
      <c r="XBF186" s="2049"/>
      <c r="XBG186" s="2049"/>
      <c r="XBH186" s="2049"/>
      <c r="XBI186" s="2049"/>
      <c r="XBJ186" s="2049"/>
      <c r="XBK186" s="2049"/>
      <c r="XBL186" s="2049"/>
      <c r="XBM186" s="2049"/>
      <c r="XBN186" s="2049"/>
      <c r="XBO186" s="2049"/>
      <c r="XBP186" s="2049"/>
      <c r="XBQ186" s="2049"/>
      <c r="XBR186" s="2049"/>
      <c r="XBS186" s="2049"/>
      <c r="XBT186" s="2049"/>
      <c r="XBU186" s="2049"/>
      <c r="XBV186" s="2049"/>
      <c r="XBW186" s="2049"/>
      <c r="XBX186" s="2049"/>
      <c r="XBY186" s="2049"/>
      <c r="XBZ186" s="2049"/>
      <c r="XCA186" s="2049"/>
      <c r="XCB186" s="2049"/>
      <c r="XCC186" s="2049"/>
      <c r="XCD186" s="2049"/>
      <c r="XCE186" s="2049"/>
      <c r="XCF186" s="2049"/>
      <c r="XCG186" s="2049"/>
      <c r="XCH186" s="2049"/>
      <c r="XCI186" s="2049"/>
      <c r="XCJ186" s="2049"/>
      <c r="XCK186" s="2049"/>
      <c r="XCL186" s="2049"/>
      <c r="XCM186" s="2049"/>
      <c r="XCN186" s="2049"/>
      <c r="XCO186" s="2049"/>
      <c r="XCP186" s="2049"/>
      <c r="XCQ186" s="2049"/>
      <c r="XCR186" s="2049"/>
      <c r="XCS186" s="2049"/>
      <c r="XCT186" s="2049"/>
      <c r="XCU186" s="2049"/>
      <c r="XCV186" s="2049"/>
      <c r="XCW186" s="2049"/>
      <c r="XCX186" s="2049"/>
      <c r="XCY186" s="2049"/>
      <c r="XCZ186" s="2049"/>
      <c r="XDA186" s="2049"/>
      <c r="XDB186" s="2049"/>
      <c r="XDC186" s="2049"/>
      <c r="XDD186" s="2049"/>
      <c r="XDE186" s="2049"/>
      <c r="XDF186" s="2049"/>
      <c r="XDG186" s="2049"/>
      <c r="XDH186" s="2049"/>
      <c r="XDI186" s="2049"/>
      <c r="XDJ186" s="2049"/>
      <c r="XDK186" s="2049"/>
      <c r="XDL186" s="2049"/>
      <c r="XDM186" s="2049"/>
      <c r="XDN186" s="2049"/>
      <c r="XDO186" s="2049"/>
      <c r="XDP186" s="2049"/>
      <c r="XDQ186" s="2049"/>
      <c r="XDR186" s="2049"/>
      <c r="XDS186" s="2049"/>
      <c r="XDT186" s="2049"/>
      <c r="XDU186" s="2049"/>
      <c r="XDV186" s="2049"/>
      <c r="XDW186" s="2049"/>
      <c r="XDX186" s="2049"/>
      <c r="XDY186" s="2049"/>
      <c r="XDZ186" s="2049"/>
      <c r="XEA186" s="2049"/>
      <c r="XEB186" s="2049"/>
      <c r="XEC186" s="2049"/>
      <c r="XED186" s="2049"/>
      <c r="XEE186" s="2049"/>
      <c r="XEF186" s="2049"/>
      <c r="XEG186" s="2049"/>
      <c r="XEH186" s="2049"/>
      <c r="XEI186" s="2049"/>
      <c r="XEJ186" s="2049"/>
      <c r="XEK186" s="2049"/>
      <c r="XEL186" s="2049"/>
      <c r="XEM186" s="2049"/>
      <c r="XEN186" s="2049"/>
      <c r="XEO186" s="2049"/>
      <c r="XEP186" s="2049"/>
      <c r="XEQ186" s="2049"/>
      <c r="XER186" s="2049"/>
      <c r="XES186" s="2049"/>
      <c r="XET186" s="2049"/>
      <c r="XEU186" s="2049"/>
      <c r="XEV186" s="2049"/>
    </row>
    <row r="187" spans="1:16376" s="581" customFormat="1" ht="15" customHeight="1">
      <c r="A187" s="992"/>
      <c r="B187" s="1174"/>
      <c r="C187" s="1174"/>
      <c r="D187" s="1174"/>
      <c r="E187" s="1174"/>
      <c r="F187" s="1174"/>
      <c r="G187" s="1174"/>
      <c r="H187" s="1174"/>
      <c r="I187" s="1174"/>
      <c r="J187" s="1174"/>
      <c r="K187" s="1174"/>
      <c r="L187" s="1174"/>
      <c r="M187" s="1174"/>
      <c r="N187" s="1174"/>
      <c r="O187" s="754"/>
    </row>
    <row r="188" spans="1:16376" s="581" customFormat="1" ht="30" customHeight="1">
      <c r="A188" s="992"/>
      <c r="B188" s="2050" t="s">
        <v>63</v>
      </c>
      <c r="C188" s="480" t="s">
        <v>64</v>
      </c>
      <c r="D188" s="567" t="str">
        <f>CONCATENATE("Column ", LEFT(ADDRESS(ROW('Sovereign exposures'!D6),COLUMN('Sovereign exposures'!D6),4), 1))</f>
        <v>Column D</v>
      </c>
      <c r="E188" s="567" t="str">
        <f>CONCATENATE("Column ", LEFT(ADDRESS(ROW('Sovereign exposures'!E6),COLUMN('Sovereign exposures'!E6),4), 1))</f>
        <v>Column E</v>
      </c>
      <c r="F188" s="567" t="str">
        <f>CONCATENATE("Column ", LEFT(ADDRESS(ROW('Sovereign exposures'!F6),COLUMN('Sovereign exposures'!F6),4), 1))</f>
        <v>Column F</v>
      </c>
      <c r="G188" s="567" t="str">
        <f>CONCATENATE("Column ", LEFT(ADDRESS(ROW('Sovereign exposures'!G6),COLUMN('Sovereign exposures'!G6),4), 1))</f>
        <v>Column G</v>
      </c>
      <c r="H188" s="567" t="str">
        <f>CONCATENATE("Column ", LEFT(ADDRESS(ROW('Sovereign exposures'!H6),COLUMN('Sovereign exposures'!H6),4), 1))</f>
        <v>Column H</v>
      </c>
      <c r="I188" s="567" t="str">
        <f>CONCATENATE("Column ", LEFT(ADDRESS(ROW('Sovereign exposures'!I6),COLUMN('Sovereign exposures'!I6),4), 1))</f>
        <v>Column I</v>
      </c>
      <c r="J188" s="567" t="str">
        <f>CONCATENATE("Column ", LEFT(ADDRESS(ROW('Sovereign exposures'!J6),COLUMN('Sovereign exposures'!J6),4), 1))</f>
        <v>Column J</v>
      </c>
      <c r="K188" s="567" t="str">
        <f>CONCATENATE("Column ", LEFT(ADDRESS(ROW('Sovereign exposures'!K6),COLUMN('Sovereign exposures'!K6),4), 1))</f>
        <v>Column K</v>
      </c>
      <c r="L188" s="567" t="str">
        <f>CONCATENATE("Column ", LEFT(ADDRESS(ROW('Sovereign exposures'!L6),COLUMN('Sovereign exposures'!L6),4), 1))</f>
        <v>Column L</v>
      </c>
      <c r="M188" s="567" t="str">
        <f>CONCATENATE("Column ", LEFT(ADDRESS(ROW('Sovereign exposures'!M6),COLUMN('Sovereign exposures'!M6),4), 1))</f>
        <v>Column M</v>
      </c>
      <c r="N188" s="1991" t="str">
        <f>CONCATENATE("Column ", LEFT(ADDRESS(ROW('Sovereign exposures'!N6),COLUMN('Sovereign exposures'!N6),4), 1))</f>
        <v>Column N</v>
      </c>
      <c r="O188" s="754"/>
    </row>
    <row r="189" spans="1:16376" s="581" customFormat="1" ht="15" customHeight="1">
      <c r="A189" s="992"/>
      <c r="B189" s="1146" t="s">
        <v>297</v>
      </c>
      <c r="C189" s="88" t="str">
        <f>'Sovereign exposures'!B8</f>
        <v>Check: banking book portfolios at least as large as sub-portfolios (ie {A to H}≥{A+B+G+H}≥{A+H}≥{H}, {A to H}≥{A+B+E+F})</v>
      </c>
      <c r="D189" s="1993" t="str">
        <f>'Sovereign exposures'!D8</f>
        <v>Yes</v>
      </c>
      <c r="E189" s="1993" t="str">
        <f>'Sovereign exposures'!E8</f>
        <v>Yes</v>
      </c>
      <c r="F189" s="1993" t="str">
        <f>'Sovereign exposures'!F8</f>
        <v>Yes</v>
      </c>
      <c r="G189" s="1993" t="str">
        <f>'Sovereign exposures'!G8</f>
        <v>Yes</v>
      </c>
      <c r="H189" s="1993" t="str">
        <f>'Sovereign exposures'!H8</f>
        <v>Yes</v>
      </c>
      <c r="I189" s="1993" t="str">
        <f>'Sovereign exposures'!I8</f>
        <v>Yes</v>
      </c>
      <c r="J189" s="1993" t="str">
        <f>'Sovereign exposures'!J8</f>
        <v>Yes</v>
      </c>
      <c r="K189" s="1993" t="str">
        <f>'Sovereign exposures'!K8</f>
        <v>Yes</v>
      </c>
      <c r="L189" s="1993" t="str">
        <f>'Sovereign exposures'!L8</f>
        <v>Yes</v>
      </c>
      <c r="M189" s="50"/>
      <c r="N189" s="50"/>
      <c r="O189" s="754"/>
    </row>
    <row r="190" spans="1:16376" s="581" customFormat="1" ht="15" customHeight="1">
      <c r="A190" s="992"/>
      <c r="B190" s="1202" t="s">
        <v>297</v>
      </c>
      <c r="C190" s="419" t="str">
        <f>'Sovereign exposures'!B15</f>
        <v>Check: banking book portfolios at least as large as sub-portfolios (ie {A to H}≥{A+B+G+H}≥{A+H}≥{H}, {A to H}≥{A+B+E+F})</v>
      </c>
      <c r="D190" s="2045" t="str">
        <f>'Sovereign exposures'!D15</f>
        <v>Yes</v>
      </c>
      <c r="E190" s="2045" t="str">
        <f>'Sovereign exposures'!E15</f>
        <v>Yes</v>
      </c>
      <c r="F190" s="2045" t="str">
        <f>'Sovereign exposures'!F15</f>
        <v>Yes</v>
      </c>
      <c r="G190" s="2045" t="str">
        <f>'Sovereign exposures'!G15</f>
        <v>Yes</v>
      </c>
      <c r="H190" s="2045" t="str">
        <f>'Sovereign exposures'!H15</f>
        <v>Yes</v>
      </c>
      <c r="I190" s="2045" t="str">
        <f>'Sovereign exposures'!I15</f>
        <v>Yes</v>
      </c>
      <c r="J190" s="2045" t="str">
        <f>'Sovereign exposures'!J15</f>
        <v>Yes</v>
      </c>
      <c r="K190" s="2045" t="str">
        <f>'Sovereign exposures'!K15</f>
        <v>Yes</v>
      </c>
      <c r="L190" s="2045" t="str">
        <f>'Sovereign exposures'!L15</f>
        <v>Yes</v>
      </c>
      <c r="M190" s="50"/>
      <c r="N190" s="50"/>
      <c r="O190" s="754"/>
    </row>
    <row r="191" spans="1:16376" s="581" customFormat="1" ht="15" customHeight="1">
      <c r="A191" s="992"/>
      <c r="B191" s="1202" t="s">
        <v>297</v>
      </c>
      <c r="C191" s="419" t="str">
        <f>'Sovereign exposures'!B23</f>
        <v>Check: banking book portfolios at least as large as sub-portfolios (ie {A to H}≥{A+B+G+H}≥{A+H}≥{H}, {A to H}≥{A+B+E+F})</v>
      </c>
      <c r="D191" s="2045" t="str">
        <f>'Sovereign exposures'!D23</f>
        <v>Yes</v>
      </c>
      <c r="E191" s="2045" t="str">
        <f>'Sovereign exposures'!E23</f>
        <v>Yes</v>
      </c>
      <c r="F191" s="2045" t="str">
        <f>'Sovereign exposures'!F23</f>
        <v>Yes</v>
      </c>
      <c r="G191" s="2045" t="str">
        <f>'Sovereign exposures'!G23</f>
        <v>Yes</v>
      </c>
      <c r="H191" s="2045" t="str">
        <f>'Sovereign exposures'!H23</f>
        <v>Yes</v>
      </c>
      <c r="I191" s="2045" t="str">
        <f>'Sovereign exposures'!I23</f>
        <v>Yes</v>
      </c>
      <c r="J191" s="2045" t="str">
        <f>'Sovereign exposures'!J23</f>
        <v>Yes</v>
      </c>
      <c r="K191" s="2045" t="str">
        <f>'Sovereign exposures'!K23</f>
        <v>Yes</v>
      </c>
      <c r="L191" s="2045" t="str">
        <f>'Sovereign exposures'!L23</f>
        <v>Yes</v>
      </c>
      <c r="M191" s="50"/>
      <c r="N191" s="50"/>
      <c r="O191" s="754"/>
    </row>
    <row r="192" spans="1:16376" s="581" customFormat="1" ht="15" customHeight="1">
      <c r="A192" s="992"/>
      <c r="B192" s="1202" t="s">
        <v>297</v>
      </c>
      <c r="C192" s="419" t="str">
        <f>'Sovereign exposures'!B24</f>
        <v>Check: sum of rows 25, 32 and 39 should be equal to overall exposures to non-central government PSEs in row 22</v>
      </c>
      <c r="D192" s="2045" t="str">
        <f>'Sovereign exposures'!D24</f>
        <v>Yes</v>
      </c>
      <c r="E192" s="2045" t="str">
        <f>'Sovereign exposures'!E24</f>
        <v>Yes</v>
      </c>
      <c r="F192" s="2045" t="str">
        <f>'Sovereign exposures'!F24</f>
        <v>Yes</v>
      </c>
      <c r="G192" s="2045" t="str">
        <f>'Sovereign exposures'!G24</f>
        <v>Yes</v>
      </c>
      <c r="H192" s="2045" t="str">
        <f>'Sovereign exposures'!H24</f>
        <v>Yes</v>
      </c>
      <c r="I192" s="2045" t="str">
        <f>'Sovereign exposures'!I24</f>
        <v>Yes</v>
      </c>
      <c r="J192" s="2045" t="str">
        <f>'Sovereign exposures'!J24</f>
        <v>Yes</v>
      </c>
      <c r="K192" s="2045" t="str">
        <f>'Sovereign exposures'!K24</f>
        <v>Yes</v>
      </c>
      <c r="L192" s="2045" t="str">
        <f>'Sovereign exposures'!L24</f>
        <v>Yes</v>
      </c>
      <c r="M192" s="2045" t="str">
        <f>'Sovereign exposures'!M24</f>
        <v>Yes</v>
      </c>
      <c r="N192" s="50"/>
      <c r="O192" s="754"/>
    </row>
    <row r="193" spans="1:15" s="581" customFormat="1" ht="15" customHeight="1">
      <c r="A193" s="992"/>
      <c r="B193" s="1202" t="s">
        <v>297</v>
      </c>
      <c r="C193" s="419" t="str">
        <f>'Sovereign exposures'!B49</f>
        <v>Check: banking book portfolios at least as large as sub-portfolios (ie {A to H}≥{A+B+G+H}≥{A+H}≥{H}, {A to H}≥{A+B+E+F})</v>
      </c>
      <c r="D193" s="2045" t="str">
        <f>'Sovereign exposures'!D49</f>
        <v>Yes</v>
      </c>
      <c r="E193" s="2045" t="str">
        <f>'Sovereign exposures'!E49</f>
        <v>Yes</v>
      </c>
      <c r="F193" s="2045" t="str">
        <f>'Sovereign exposures'!F49</f>
        <v>Yes</v>
      </c>
      <c r="G193" s="2045" t="str">
        <f>'Sovereign exposures'!G49</f>
        <v>Yes</v>
      </c>
      <c r="H193" s="2045" t="str">
        <f>'Sovereign exposures'!H49</f>
        <v>Yes</v>
      </c>
      <c r="I193" s="2045" t="str">
        <f>'Sovereign exposures'!I49</f>
        <v>Yes</v>
      </c>
      <c r="J193" s="2045" t="str">
        <f>'Sovereign exposures'!J49</f>
        <v>Yes</v>
      </c>
      <c r="K193" s="2045" t="str">
        <f>'Sovereign exposures'!K49</f>
        <v>Yes</v>
      </c>
      <c r="L193" s="2045" t="str">
        <f>'Sovereign exposures'!L49</f>
        <v>Yes</v>
      </c>
      <c r="M193" s="50"/>
      <c r="N193" s="50"/>
      <c r="O193" s="754"/>
    </row>
    <row r="194" spans="1:15" s="581" customFormat="1" ht="30" customHeight="1">
      <c r="A194" s="992"/>
      <c r="B194" s="1202" t="s">
        <v>297</v>
      </c>
      <c r="C194" s="419" t="str">
        <f>'Sovereign exposures'!B50</f>
        <v>Check: sum of rows 51, 57 and 63 should be equal to overall exposures to commercial undertakings related to the public sector in row 48</v>
      </c>
      <c r="D194" s="2045" t="str">
        <f>'Sovereign exposures'!D50</f>
        <v>Yes</v>
      </c>
      <c r="E194" s="2045" t="str">
        <f>'Sovereign exposures'!E50</f>
        <v>Yes</v>
      </c>
      <c r="F194" s="2045" t="str">
        <f>'Sovereign exposures'!F50</f>
        <v>Yes</v>
      </c>
      <c r="G194" s="2045" t="str">
        <f>'Sovereign exposures'!G50</f>
        <v>Yes</v>
      </c>
      <c r="H194" s="2045" t="str">
        <f>'Sovereign exposures'!H50</f>
        <v>Yes</v>
      </c>
      <c r="I194" s="2045" t="str">
        <f>'Sovereign exposures'!I50</f>
        <v>Yes</v>
      </c>
      <c r="J194" s="2045" t="str">
        <f>'Sovereign exposures'!J50</f>
        <v>Yes</v>
      </c>
      <c r="K194" s="2045" t="str">
        <f>'Sovereign exposures'!K50</f>
        <v>Yes</v>
      </c>
      <c r="L194" s="2045" t="str">
        <f>'Sovereign exposures'!L50</f>
        <v>Yes</v>
      </c>
      <c r="M194" s="2045" t="str">
        <f>'Sovereign exposures'!M50</f>
        <v>Yes</v>
      </c>
      <c r="N194" s="50"/>
      <c r="O194" s="754"/>
    </row>
    <row r="195" spans="1:15" s="581" customFormat="1" ht="15" customHeight="1">
      <c r="A195" s="992"/>
      <c r="B195" s="1202" t="s">
        <v>298</v>
      </c>
      <c r="C195" s="419" t="str">
        <f>'Sovereign exposures'!B78</f>
        <v>Check: banking book portfolios at least as large as sub-portfolios (ie {A to H}≥{A+B+G+H}≥{A+H}≥{H}, {A to H}≥{A+B+E+F})</v>
      </c>
      <c r="D195" s="2045" t="str">
        <f>'Sovereign exposures'!D78</f>
        <v>Yes</v>
      </c>
      <c r="E195" s="2045" t="str">
        <f>'Sovereign exposures'!E78</f>
        <v>Yes</v>
      </c>
      <c r="F195" s="2045" t="str">
        <f>'Sovereign exposures'!F78</f>
        <v>Yes</v>
      </c>
      <c r="G195" s="2045" t="str">
        <f>'Sovereign exposures'!G78</f>
        <v>Yes</v>
      </c>
      <c r="H195" s="2045" t="str">
        <f>'Sovereign exposures'!H78</f>
        <v>Yes</v>
      </c>
      <c r="I195" s="2045" t="str">
        <f>'Sovereign exposures'!I78</f>
        <v>Yes</v>
      </c>
      <c r="J195" s="2045" t="str">
        <f>'Sovereign exposures'!J78</f>
        <v>Yes</v>
      </c>
      <c r="K195" s="2045" t="str">
        <f>'Sovereign exposures'!K78</f>
        <v>Yes</v>
      </c>
      <c r="L195" s="2045" t="str">
        <f>'Sovereign exposures'!L78</f>
        <v>Yes</v>
      </c>
      <c r="M195" s="50"/>
      <c r="N195" s="50"/>
      <c r="O195" s="754"/>
    </row>
    <row r="196" spans="1:15" s="581" customFormat="1" ht="15" customHeight="1">
      <c r="A196" s="992"/>
      <c r="B196" s="1202" t="s">
        <v>100</v>
      </c>
      <c r="C196" s="419" t="str">
        <f>'Sovereign exposures'!B85</f>
        <v>Check: banking book portfolios at least as large as sub-portfolios (ie {A to H}≥{A+B+G+H}≥{A+H}≥{H}, {A to H}≥{A+B+E+F})</v>
      </c>
      <c r="D196" s="2045" t="str">
        <f>'Sovereign exposures'!D85</f>
        <v>Yes</v>
      </c>
      <c r="E196" s="2045" t="str">
        <f>'Sovereign exposures'!E85</f>
        <v>Yes</v>
      </c>
      <c r="F196" s="2045" t="str">
        <f>'Sovereign exposures'!F85</f>
        <v>Yes</v>
      </c>
      <c r="G196" s="2045" t="str">
        <f>'Sovereign exposures'!G85</f>
        <v>Yes</v>
      </c>
      <c r="H196" s="2045" t="str">
        <f>'Sovereign exposures'!H85</f>
        <v>Yes</v>
      </c>
      <c r="I196" s="2045" t="str">
        <f>'Sovereign exposures'!I85</f>
        <v>Yes</v>
      </c>
      <c r="J196" s="2045" t="str">
        <f>'Sovereign exposures'!J85</f>
        <v>Yes</v>
      </c>
      <c r="K196" s="2045" t="str">
        <f>'Sovereign exposures'!K85</f>
        <v>Yes</v>
      </c>
      <c r="L196" s="2045" t="str">
        <f>'Sovereign exposures'!L85</f>
        <v>Yes</v>
      </c>
      <c r="M196" s="50"/>
      <c r="N196" s="50"/>
      <c r="O196" s="754"/>
    </row>
    <row r="197" spans="1:15" s="581" customFormat="1" ht="15" customHeight="1">
      <c r="A197" s="992"/>
      <c r="B197" s="1202" t="s">
        <v>100</v>
      </c>
      <c r="C197" s="419" t="str">
        <f>'Sovereign exposures'!B93</f>
        <v>Check: banking book portfolios at least as large as sub-portfolios (ie {A to H}≥{A+B+G+H}≥{A+H}≥{H}, {A to H}≥{A+B+E+F})</v>
      </c>
      <c r="D197" s="2045" t="str">
        <f>'Sovereign exposures'!D93</f>
        <v>Yes</v>
      </c>
      <c r="E197" s="2045" t="str">
        <f>'Sovereign exposures'!E93</f>
        <v>Yes</v>
      </c>
      <c r="F197" s="2045" t="str">
        <f>'Sovereign exposures'!F93</f>
        <v>Yes</v>
      </c>
      <c r="G197" s="2045" t="str">
        <f>'Sovereign exposures'!G93</f>
        <v>Yes</v>
      </c>
      <c r="H197" s="2045" t="str">
        <f>'Sovereign exposures'!H93</f>
        <v>Yes</v>
      </c>
      <c r="I197" s="2045" t="str">
        <f>'Sovereign exposures'!I93</f>
        <v>Yes</v>
      </c>
      <c r="J197" s="2045" t="str">
        <f>'Sovereign exposures'!J93</f>
        <v>Yes</v>
      </c>
      <c r="K197" s="2045" t="str">
        <f>'Sovereign exposures'!K93</f>
        <v>Yes</v>
      </c>
      <c r="L197" s="2045" t="str">
        <f>'Sovereign exposures'!L93</f>
        <v>Yes</v>
      </c>
      <c r="M197" s="50"/>
      <c r="N197" s="50"/>
      <c r="O197" s="754"/>
    </row>
    <row r="198" spans="1:15" s="581" customFormat="1" ht="15" customHeight="1">
      <c r="A198" s="992"/>
      <c r="B198" s="1202" t="s">
        <v>100</v>
      </c>
      <c r="C198" s="419" t="str">
        <f>'Sovereign exposures'!B94</f>
        <v>Check: sum of rows 95 and 102 should be equal to overall exposures to non-central government PSEs in row 92</v>
      </c>
      <c r="D198" s="2045" t="str">
        <f>'Sovereign exposures'!D94</f>
        <v>Yes</v>
      </c>
      <c r="E198" s="2045" t="str">
        <f>'Sovereign exposures'!E94</f>
        <v>Yes</v>
      </c>
      <c r="F198" s="2045" t="str">
        <f>'Sovereign exposures'!F94</f>
        <v>Yes</v>
      </c>
      <c r="G198" s="2045" t="str">
        <f>'Sovereign exposures'!G94</f>
        <v>Yes</v>
      </c>
      <c r="H198" s="2045" t="str">
        <f>'Sovereign exposures'!H94</f>
        <v>Yes</v>
      </c>
      <c r="I198" s="2045" t="str">
        <f>'Sovereign exposures'!I94</f>
        <v>Yes</v>
      </c>
      <c r="J198" s="2045" t="str">
        <f>'Sovereign exposures'!J94</f>
        <v>Yes</v>
      </c>
      <c r="K198" s="2045" t="str">
        <f>'Sovereign exposures'!K94</f>
        <v>Yes</v>
      </c>
      <c r="L198" s="2045" t="str">
        <f>'Sovereign exposures'!L94</f>
        <v>Yes</v>
      </c>
      <c r="M198" s="2045" t="str">
        <f>'Sovereign exposures'!M94</f>
        <v>Yes</v>
      </c>
      <c r="N198" s="2045" t="str">
        <f>'Sovereign exposures'!N94</f>
        <v>Yes</v>
      </c>
      <c r="O198" s="754"/>
    </row>
    <row r="199" spans="1:15" s="581" customFormat="1" ht="15" customHeight="1">
      <c r="A199" s="992"/>
      <c r="B199" s="1202" t="s">
        <v>100</v>
      </c>
      <c r="C199" s="419" t="str">
        <f>'Sovereign exposures'!B112</f>
        <v>Check: banking book portfolios at least as large as sub-portfolios (ie {A to H}≥{A+B+G+H}≥{A+H}≥{H}, {A to H}≥{A+B+E+F})</v>
      </c>
      <c r="D199" s="2045" t="str">
        <f>'Sovereign exposures'!D112</f>
        <v>Yes</v>
      </c>
      <c r="E199" s="2045" t="str">
        <f>'Sovereign exposures'!E112</f>
        <v>Yes</v>
      </c>
      <c r="F199" s="2045" t="str">
        <f>'Sovereign exposures'!F112</f>
        <v>Yes</v>
      </c>
      <c r="G199" s="2045" t="str">
        <f>'Sovereign exposures'!G112</f>
        <v>Yes</v>
      </c>
      <c r="H199" s="2045" t="str">
        <f>'Sovereign exposures'!H112</f>
        <v>Yes</v>
      </c>
      <c r="I199" s="2045" t="str">
        <f>'Sovereign exposures'!I112</f>
        <v>Yes</v>
      </c>
      <c r="J199" s="2045" t="str">
        <f>'Sovereign exposures'!J112</f>
        <v>Yes</v>
      </c>
      <c r="K199" s="2045" t="str">
        <f>'Sovereign exposures'!K112</f>
        <v>Yes</v>
      </c>
      <c r="L199" s="2045" t="str">
        <f>'Sovereign exposures'!L112</f>
        <v>Yes</v>
      </c>
      <c r="M199" s="50"/>
      <c r="N199" s="50"/>
      <c r="O199" s="754"/>
    </row>
    <row r="200" spans="1:15" s="581" customFormat="1" ht="30" customHeight="1">
      <c r="A200" s="992"/>
      <c r="B200" s="1147" t="s">
        <v>100</v>
      </c>
      <c r="C200" s="482" t="str">
        <f>'Sovereign exposures'!B113</f>
        <v>Check: sum of rows 114, 120 and 126 should be equal to overall exposures to commercial undertakings related to the public sector in row 111</v>
      </c>
      <c r="D200" s="2046" t="str">
        <f>'Sovereign exposures'!D113</f>
        <v>Yes</v>
      </c>
      <c r="E200" s="2046" t="str">
        <f>'Sovereign exposures'!E113</f>
        <v>Yes</v>
      </c>
      <c r="F200" s="2046" t="str">
        <f>'Sovereign exposures'!F113</f>
        <v>Yes</v>
      </c>
      <c r="G200" s="2046" t="str">
        <f>'Sovereign exposures'!G113</f>
        <v>Yes</v>
      </c>
      <c r="H200" s="2046" t="str">
        <f>'Sovereign exposures'!H113</f>
        <v>Yes</v>
      </c>
      <c r="I200" s="2046" t="str">
        <f>'Sovereign exposures'!I113</f>
        <v>Yes</v>
      </c>
      <c r="J200" s="2046" t="str">
        <f>'Sovereign exposures'!J113</f>
        <v>Yes</v>
      </c>
      <c r="K200" s="2046" t="str">
        <f>'Sovereign exposures'!K113</f>
        <v>Yes</v>
      </c>
      <c r="L200" s="2046" t="str">
        <f>'Sovereign exposures'!L113</f>
        <v>Yes</v>
      </c>
      <c r="M200" s="2046" t="str">
        <f>'Sovereign exposures'!M113</f>
        <v>Yes</v>
      </c>
      <c r="N200" s="2046" t="str">
        <f>'Sovereign exposures'!N113</f>
        <v>Yes</v>
      </c>
      <c r="O200" s="754"/>
    </row>
    <row r="201" spans="1:15" s="1443" customFormat="1" ht="15" customHeight="1">
      <c r="A201" s="1016"/>
      <c r="B201" s="2053"/>
      <c r="C201" s="2053"/>
      <c r="D201" s="2053"/>
      <c r="E201" s="2053"/>
      <c r="F201" s="2053"/>
      <c r="G201" s="2053"/>
      <c r="H201" s="2053"/>
      <c r="I201" s="2053"/>
      <c r="J201" s="2053"/>
      <c r="K201" s="2053"/>
      <c r="L201" s="2053"/>
      <c r="M201" s="2053"/>
      <c r="N201" s="2053"/>
      <c r="O201" s="755"/>
    </row>
  </sheetData>
  <phoneticPr fontId="5" type="noConversion"/>
  <conditionalFormatting sqref="A1:XFD1048576">
    <cfRule type="cellIs" dxfId="3" priority="1" stopIfTrue="1" operator="equal">
      <formula>"Fail"</formula>
    </cfRule>
    <cfRule type="cellIs" dxfId="2" priority="2" stopIfTrue="1" operator="equal">
      <formula>"Pass"</formula>
    </cfRule>
    <cfRule type="cellIs" dxfId="1" priority="43" stopIfTrue="1" operator="equal">
      <formula>"No"</formula>
    </cfRule>
    <cfRule type="cellIs" dxfId="0" priority="44" stopIfTrue="1" operator="equal">
      <formula>"Yes"</formula>
    </cfRule>
  </conditionalFormatting>
  <printOptions headings="1"/>
  <pageMargins left="0.59055118110236227" right="0.59055118110236227" top="0.98425196850393704" bottom="0.98425196850393704" header="0.51181102362204722" footer="0.51181102362204722"/>
  <pageSetup paperSize="9" scale="51" fitToHeight="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4" manualBreakCount="4">
    <brk id="42" max="14" man="1"/>
    <brk id="85" max="14" man="1"/>
    <brk id="131" max="16383" man="1"/>
    <brk id="162" max="14" man="1"/>
  </rowBreaks>
  <ignoredErrors>
    <ignoredError sqref="D18:M18 D53:G53" emptyCellReferenc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5" tint="0.39997558519241921"/>
  </sheetPr>
  <dimension ref="A1:U377"/>
  <sheetViews>
    <sheetView zoomScale="75" zoomScaleNormal="75" workbookViewId="0">
      <pane ySplit="1" topLeftCell="A2" activePane="bottomLeft" state="frozen"/>
      <selection pane="bottomLeft"/>
    </sheetView>
  </sheetViews>
  <sheetFormatPr defaultColWidth="0" defaultRowHeight="0" customHeight="1" zeroHeight="1"/>
  <cols>
    <col min="1" max="1" width="1.7109375" style="1397" customWidth="1"/>
    <col min="2" max="2" width="60.7109375" style="965" customWidth="1"/>
    <col min="3" max="3" width="14.7109375" style="965" customWidth="1"/>
    <col min="4" max="8" width="16.7109375" style="965" customWidth="1"/>
    <col min="9" max="9" width="1.7109375" style="1145" customWidth="1"/>
    <col min="10" max="16384" width="11.42578125" style="965" hidden="1"/>
  </cols>
  <sheetData>
    <row r="1" spans="1:9" s="967" customFormat="1" ht="30" customHeight="1">
      <c r="A1" s="2234" t="s">
        <v>115</v>
      </c>
      <c r="B1" s="569"/>
      <c r="C1" s="569"/>
      <c r="D1" s="569"/>
      <c r="E1" s="569"/>
      <c r="F1" s="569"/>
      <c r="G1" s="569"/>
      <c r="H1" s="569"/>
      <c r="I1" s="751"/>
    </row>
    <row r="2" spans="1:9" ht="30" customHeight="1">
      <c r="A2" s="1095" t="s">
        <v>110</v>
      </c>
      <c r="B2" s="583"/>
      <c r="C2" s="583"/>
      <c r="D2" s="583"/>
      <c r="E2" s="583"/>
      <c r="F2" s="583"/>
      <c r="G2" s="583"/>
      <c r="H2" s="583"/>
      <c r="I2" s="599"/>
    </row>
    <row r="3" spans="1:9" ht="15" customHeight="1">
      <c r="A3" s="662"/>
      <c r="B3" s="583"/>
      <c r="C3" s="583"/>
      <c r="D3" s="583"/>
      <c r="E3" s="583"/>
      <c r="F3" s="583"/>
      <c r="G3" s="583"/>
      <c r="H3" s="583"/>
      <c r="I3" s="599"/>
    </row>
    <row r="4" spans="1:9" s="966" customFormat="1" ht="15" customHeight="1">
      <c r="A4" s="662"/>
      <c r="B4" s="2309" t="s">
        <v>104</v>
      </c>
      <c r="C4" s="494">
        <v>3</v>
      </c>
      <c r="D4" s="494">
        <v>2</v>
      </c>
      <c r="E4" s="975" t="s">
        <v>1900</v>
      </c>
      <c r="F4" s="2310">
        <v>0</v>
      </c>
      <c r="G4" s="583"/>
      <c r="H4" s="2411" t="s">
        <v>1901</v>
      </c>
      <c r="I4" s="753"/>
    </row>
    <row r="5" spans="1:9" ht="15" customHeight="1">
      <c r="A5" s="662"/>
      <c r="B5" s="2311"/>
      <c r="C5" s="2311"/>
      <c r="D5" s="2311"/>
      <c r="E5" s="2311"/>
      <c r="F5" s="2311"/>
      <c r="G5" s="2311"/>
      <c r="H5" s="2311"/>
      <c r="I5" s="610"/>
    </row>
    <row r="6" spans="1:9" s="784" customFormat="1" ht="45" customHeight="1">
      <c r="A6" s="2254" t="s">
        <v>982</v>
      </c>
      <c r="B6" s="2312"/>
      <c r="C6" s="2312"/>
      <c r="D6" s="2313"/>
      <c r="E6" s="2313"/>
      <c r="F6" s="2314"/>
      <c r="G6" s="2275"/>
      <c r="H6" s="2275"/>
      <c r="I6" s="1970"/>
    </row>
    <row r="7" spans="1:9" s="966" customFormat="1" ht="15" customHeight="1">
      <c r="A7" s="600"/>
      <c r="B7" s="2226" t="s">
        <v>983</v>
      </c>
      <c r="C7" s="761"/>
      <c r="D7" s="761"/>
      <c r="E7" s="614"/>
      <c r="F7" s="1044" t="s">
        <v>107</v>
      </c>
      <c r="G7" s="581"/>
      <c r="H7" s="581"/>
      <c r="I7" s="754"/>
    </row>
    <row r="8" spans="1:9" s="966" customFormat="1" ht="15" customHeight="1">
      <c r="A8" s="600"/>
      <c r="B8" s="2229" t="s">
        <v>984</v>
      </c>
      <c r="C8" s="766"/>
      <c r="D8" s="766"/>
      <c r="E8" s="1046"/>
      <c r="F8" s="1045" t="s">
        <v>107</v>
      </c>
      <c r="G8" s="581"/>
      <c r="H8" s="581"/>
      <c r="I8" s="754"/>
    </row>
    <row r="9" spans="1:9" ht="15" customHeight="1">
      <c r="A9" s="600"/>
      <c r="B9" s="756"/>
      <c r="C9" s="581"/>
      <c r="D9" s="581"/>
      <c r="E9" s="581"/>
      <c r="F9" s="581"/>
      <c r="G9" s="581"/>
      <c r="H9" s="581"/>
      <c r="I9" s="754"/>
    </row>
    <row r="10" spans="1:9" ht="30" customHeight="1">
      <c r="A10" s="2315" t="s">
        <v>1819</v>
      </c>
      <c r="B10" s="2316"/>
      <c r="C10" s="2317"/>
      <c r="D10" s="2317"/>
      <c r="E10" s="2317"/>
      <c r="F10" s="2317"/>
      <c r="G10" s="2317"/>
      <c r="H10" s="2317"/>
      <c r="I10" s="2318"/>
    </row>
    <row r="11" spans="1:9" s="1096" customFormat="1" ht="45" customHeight="1">
      <c r="A11" s="582" t="s">
        <v>185</v>
      </c>
      <c r="B11" s="782"/>
      <c r="C11" s="782"/>
      <c r="D11" s="406"/>
      <c r="E11" s="406"/>
      <c r="F11" s="783"/>
      <c r="G11" s="584"/>
      <c r="H11" s="584"/>
      <c r="I11" s="403"/>
    </row>
    <row r="12" spans="1:9" ht="15" customHeight="1">
      <c r="A12" s="600"/>
      <c r="B12" s="757"/>
      <c r="C12" s="758"/>
      <c r="D12" s="758"/>
      <c r="E12" s="758"/>
      <c r="F12" s="2319" t="s">
        <v>335</v>
      </c>
      <c r="G12" s="581"/>
      <c r="H12" s="581"/>
      <c r="I12" s="754"/>
    </row>
    <row r="13" spans="1:9" s="966" customFormat="1" ht="15" customHeight="1">
      <c r="A13" s="600"/>
      <c r="B13" s="760" t="s">
        <v>354</v>
      </c>
      <c r="C13" s="761"/>
      <c r="D13" s="761"/>
      <c r="E13" s="761"/>
      <c r="F13" s="483"/>
      <c r="G13" s="581"/>
      <c r="H13" s="581"/>
      <c r="I13" s="754"/>
    </row>
    <row r="14" spans="1:9" s="966" customFormat="1" ht="15" customHeight="1">
      <c r="A14" s="600"/>
      <c r="B14" s="748" t="s">
        <v>257</v>
      </c>
      <c r="C14" s="762"/>
      <c r="D14" s="762"/>
      <c r="E14" s="762"/>
      <c r="F14" s="484"/>
      <c r="G14" s="581"/>
      <c r="H14" s="581"/>
      <c r="I14" s="754"/>
    </row>
    <row r="15" spans="1:9" s="966" customFormat="1" ht="15" customHeight="1">
      <c r="A15" s="600"/>
      <c r="B15" s="747" t="s">
        <v>311</v>
      </c>
      <c r="C15" s="762"/>
      <c r="D15" s="762"/>
      <c r="E15" s="762"/>
      <c r="F15" s="495">
        <v>1</v>
      </c>
      <c r="G15" s="581"/>
      <c r="H15" s="581"/>
      <c r="I15" s="754"/>
    </row>
    <row r="16" spans="1:9" s="966" customFormat="1" ht="15" customHeight="1">
      <c r="A16" s="600"/>
      <c r="B16" s="747" t="s">
        <v>312</v>
      </c>
      <c r="C16" s="762"/>
      <c r="D16" s="762"/>
      <c r="E16" s="762"/>
      <c r="F16" s="495">
        <v>1</v>
      </c>
      <c r="G16" s="581"/>
      <c r="H16" s="581"/>
      <c r="I16" s="754"/>
    </row>
    <row r="17" spans="1:9" s="966" customFormat="1" ht="15" customHeight="1">
      <c r="A17" s="600"/>
      <c r="B17" s="747" t="s">
        <v>313</v>
      </c>
      <c r="C17" s="762"/>
      <c r="D17" s="762"/>
      <c r="E17" s="762"/>
      <c r="F17" s="495">
        <v>1</v>
      </c>
      <c r="G17" s="581"/>
      <c r="H17" s="581"/>
      <c r="I17" s="754"/>
    </row>
    <row r="18" spans="1:9" s="966" customFormat="1" ht="15" customHeight="1">
      <c r="A18" s="600"/>
      <c r="B18" s="747" t="s">
        <v>314</v>
      </c>
      <c r="C18" s="762"/>
      <c r="D18" s="762"/>
      <c r="E18" s="762"/>
      <c r="F18" s="495">
        <v>1</v>
      </c>
      <c r="G18" s="581"/>
      <c r="H18" s="581"/>
      <c r="I18" s="754"/>
    </row>
    <row r="19" spans="1:9" s="966" customFormat="1" ht="15" customHeight="1">
      <c r="A19" s="600"/>
      <c r="B19" s="747" t="s">
        <v>553</v>
      </c>
      <c r="C19" s="762"/>
      <c r="D19" s="762"/>
      <c r="E19" s="762"/>
      <c r="F19" s="495">
        <v>1</v>
      </c>
      <c r="G19" s="581"/>
      <c r="H19" s="581"/>
      <c r="I19" s="754"/>
    </row>
    <row r="20" spans="1:9" s="966" customFormat="1" ht="15" customHeight="1">
      <c r="A20" s="600"/>
      <c r="B20" s="748" t="s">
        <v>338</v>
      </c>
      <c r="C20" s="762"/>
      <c r="D20" s="762"/>
      <c r="E20" s="762"/>
      <c r="F20" s="64"/>
      <c r="G20" s="581"/>
      <c r="H20" s="581"/>
      <c r="I20" s="754"/>
    </row>
    <row r="21" spans="1:9" s="966" customFormat="1" ht="30" customHeight="1">
      <c r="A21" s="600"/>
      <c r="B21" s="2680" t="s">
        <v>339</v>
      </c>
      <c r="C21" s="2680"/>
      <c r="D21" s="2680"/>
      <c r="E21" s="2680"/>
      <c r="F21" s="495">
        <v>1</v>
      </c>
      <c r="G21" s="581"/>
      <c r="H21" s="581"/>
      <c r="I21" s="754"/>
    </row>
    <row r="22" spans="1:9" s="966" customFormat="1" ht="45" customHeight="1">
      <c r="A22" s="600"/>
      <c r="B22" s="2689" t="s">
        <v>404</v>
      </c>
      <c r="C22" s="2680"/>
      <c r="D22" s="2680"/>
      <c r="E22" s="2680"/>
      <c r="F22" s="495">
        <v>1</v>
      </c>
      <c r="G22" s="581"/>
      <c r="H22" s="581"/>
      <c r="I22" s="754"/>
    </row>
    <row r="23" spans="1:9" s="966" customFormat="1" ht="15" customHeight="1">
      <c r="A23" s="600"/>
      <c r="B23" s="763" t="s">
        <v>554</v>
      </c>
      <c r="C23" s="762"/>
      <c r="D23" s="762"/>
      <c r="E23" s="762"/>
      <c r="F23" s="484"/>
      <c r="G23" s="581"/>
      <c r="H23" s="581"/>
      <c r="I23" s="754"/>
    </row>
    <row r="24" spans="1:9" s="966" customFormat="1" ht="15" customHeight="1">
      <c r="A24" s="600"/>
      <c r="B24" s="748" t="s">
        <v>345</v>
      </c>
      <c r="C24" s="762"/>
      <c r="D24" s="762"/>
      <c r="E24" s="762"/>
      <c r="F24" s="484"/>
      <c r="G24" s="581"/>
      <c r="H24" s="581"/>
      <c r="I24" s="754"/>
    </row>
    <row r="25" spans="1:9" s="966" customFormat="1" ht="15" customHeight="1">
      <c r="A25" s="600"/>
      <c r="B25" s="747" t="s">
        <v>311</v>
      </c>
      <c r="C25" s="762"/>
      <c r="D25" s="762"/>
      <c r="E25" s="762"/>
      <c r="F25" s="495">
        <v>0.85</v>
      </c>
      <c r="G25" s="581"/>
      <c r="H25" s="581"/>
      <c r="I25" s="754"/>
    </row>
    <row r="26" spans="1:9" s="966" customFormat="1" ht="15" customHeight="1">
      <c r="A26" s="600"/>
      <c r="B26" s="747" t="s">
        <v>312</v>
      </c>
      <c r="C26" s="762"/>
      <c r="D26" s="762"/>
      <c r="E26" s="762"/>
      <c r="F26" s="495">
        <v>0.85</v>
      </c>
      <c r="G26" s="581"/>
      <c r="H26" s="581"/>
      <c r="I26" s="754"/>
    </row>
    <row r="27" spans="1:9" s="966" customFormat="1" ht="15" customHeight="1">
      <c r="A27" s="600"/>
      <c r="B27" s="747" t="s">
        <v>313</v>
      </c>
      <c r="C27" s="762"/>
      <c r="D27" s="762"/>
      <c r="E27" s="762"/>
      <c r="F27" s="495">
        <v>0.85</v>
      </c>
      <c r="G27" s="581"/>
      <c r="H27" s="581"/>
      <c r="I27" s="754"/>
    </row>
    <row r="28" spans="1:9" s="966" customFormat="1" ht="15" customHeight="1">
      <c r="A28" s="600"/>
      <c r="B28" s="747" t="s">
        <v>314</v>
      </c>
      <c r="C28" s="762"/>
      <c r="D28" s="762"/>
      <c r="E28" s="762"/>
      <c r="F28" s="495">
        <v>0.85</v>
      </c>
      <c r="G28" s="581"/>
      <c r="H28" s="581"/>
      <c r="I28" s="754"/>
    </row>
    <row r="29" spans="1:9" s="966" customFormat="1" ht="15" customHeight="1">
      <c r="A29" s="600"/>
      <c r="B29" s="747" t="s">
        <v>346</v>
      </c>
      <c r="C29" s="762"/>
      <c r="D29" s="762"/>
      <c r="E29" s="762"/>
      <c r="F29" s="495">
        <v>0.85</v>
      </c>
      <c r="G29" s="581"/>
      <c r="H29" s="581"/>
      <c r="I29" s="754"/>
    </row>
    <row r="30" spans="1:9" s="966" customFormat="1" ht="15" customHeight="1">
      <c r="A30" s="600"/>
      <c r="B30" s="748" t="s">
        <v>347</v>
      </c>
      <c r="C30" s="762"/>
      <c r="D30" s="762"/>
      <c r="E30" s="762"/>
      <c r="F30" s="495">
        <v>0.85</v>
      </c>
      <c r="G30" s="581"/>
      <c r="H30" s="581"/>
      <c r="I30" s="754"/>
    </row>
    <row r="31" spans="1:9" s="966" customFormat="1" ht="15" customHeight="1">
      <c r="A31" s="600"/>
      <c r="B31" s="748" t="s">
        <v>348</v>
      </c>
      <c r="C31" s="762"/>
      <c r="D31" s="762"/>
      <c r="E31" s="762"/>
      <c r="F31" s="495">
        <v>0.85</v>
      </c>
      <c r="G31" s="581"/>
      <c r="H31" s="581"/>
      <c r="I31" s="754"/>
    </row>
    <row r="32" spans="1:9" s="966" customFormat="1" ht="15" customHeight="1">
      <c r="A32" s="600"/>
      <c r="B32" s="748" t="s">
        <v>407</v>
      </c>
      <c r="C32" s="762"/>
      <c r="D32" s="762"/>
      <c r="E32" s="762"/>
      <c r="F32" s="495">
        <v>0.85</v>
      </c>
      <c r="G32" s="581"/>
      <c r="H32" s="581"/>
      <c r="I32" s="754"/>
    </row>
    <row r="33" spans="1:9" s="966" customFormat="1" ht="15" customHeight="1">
      <c r="A33" s="600"/>
      <c r="B33" s="763" t="s">
        <v>555</v>
      </c>
      <c r="C33" s="762"/>
      <c r="D33" s="762"/>
      <c r="E33" s="762"/>
      <c r="F33" s="484"/>
      <c r="G33" s="581"/>
      <c r="H33" s="581"/>
      <c r="I33" s="754"/>
    </row>
    <row r="34" spans="1:9" s="966" customFormat="1" ht="15" customHeight="1">
      <c r="A34" s="600"/>
      <c r="B34" s="764" t="s">
        <v>556</v>
      </c>
      <c r="C34" s="762"/>
      <c r="D34" s="762"/>
      <c r="E34" s="762"/>
      <c r="F34" s="495">
        <v>0.75</v>
      </c>
      <c r="G34" s="581"/>
      <c r="H34" s="581"/>
      <c r="I34" s="754"/>
    </row>
    <row r="35" spans="1:9" s="966" customFormat="1" ht="15" customHeight="1">
      <c r="A35" s="600"/>
      <c r="B35" s="764" t="s">
        <v>557</v>
      </c>
      <c r="C35" s="762"/>
      <c r="D35" s="762"/>
      <c r="E35" s="762"/>
      <c r="F35" s="495">
        <v>0.5</v>
      </c>
      <c r="G35" s="581"/>
      <c r="H35" s="581"/>
      <c r="I35" s="754"/>
    </row>
    <row r="36" spans="1:9" s="966" customFormat="1" ht="15" customHeight="1">
      <c r="A36" s="600"/>
      <c r="B36" s="764" t="s">
        <v>558</v>
      </c>
      <c r="C36" s="762"/>
      <c r="D36" s="762"/>
      <c r="E36" s="762"/>
      <c r="F36" s="495">
        <v>0.5</v>
      </c>
      <c r="G36" s="581"/>
      <c r="H36" s="581"/>
      <c r="I36" s="754"/>
    </row>
    <row r="37" spans="1:9" s="966" customFormat="1" ht="15" customHeight="1">
      <c r="A37" s="600"/>
      <c r="B37" s="748" t="s">
        <v>417</v>
      </c>
      <c r="C37" s="762"/>
      <c r="D37" s="762"/>
      <c r="E37" s="762"/>
      <c r="F37" s="495">
        <v>0.75</v>
      </c>
      <c r="G37" s="581"/>
      <c r="H37" s="581"/>
      <c r="I37" s="754"/>
    </row>
    <row r="38" spans="1:9" s="966" customFormat="1" ht="15" customHeight="1">
      <c r="A38" s="600"/>
      <c r="B38" s="765" t="s">
        <v>421</v>
      </c>
      <c r="C38" s="766"/>
      <c r="D38" s="766"/>
      <c r="E38" s="766"/>
      <c r="F38" s="496">
        <v>0.5</v>
      </c>
      <c r="G38" s="581"/>
      <c r="H38" s="581"/>
      <c r="I38" s="754"/>
    </row>
    <row r="39" spans="1:9" s="1096" customFormat="1" ht="45" customHeight="1">
      <c r="A39" s="582" t="s">
        <v>181</v>
      </c>
      <c r="B39" s="782"/>
      <c r="C39" s="782"/>
      <c r="D39" s="406"/>
      <c r="E39" s="406"/>
      <c r="F39" s="783"/>
      <c r="G39" s="584"/>
      <c r="H39" s="584"/>
      <c r="I39" s="403"/>
    </row>
    <row r="40" spans="1:9" s="966" customFormat="1" ht="15" customHeight="1">
      <c r="A40" s="662"/>
      <c r="B40" s="723" t="s">
        <v>32</v>
      </c>
      <c r="C40" s="723"/>
      <c r="D40" s="723"/>
      <c r="E40" s="723"/>
      <c r="F40" s="2320" t="s">
        <v>108</v>
      </c>
      <c r="G40" s="583"/>
      <c r="H40" s="583"/>
      <c r="I40" s="599"/>
    </row>
    <row r="41" spans="1:9" ht="18" customHeight="1">
      <c r="A41" s="662"/>
      <c r="B41" s="583"/>
      <c r="C41" s="583"/>
      <c r="D41" s="583"/>
      <c r="E41" s="583"/>
      <c r="F41" s="583"/>
      <c r="G41" s="583"/>
      <c r="H41" s="583"/>
      <c r="I41" s="599"/>
    </row>
    <row r="42" spans="1:9" ht="15" customHeight="1">
      <c r="A42" s="662"/>
      <c r="B42" s="723"/>
      <c r="C42" s="723"/>
      <c r="D42" s="723"/>
      <c r="E42" s="723"/>
      <c r="F42" s="2319" t="s">
        <v>335</v>
      </c>
      <c r="G42" s="583"/>
      <c r="H42" s="583"/>
      <c r="I42" s="599"/>
    </row>
    <row r="43" spans="1:9" s="966" customFormat="1" ht="15" customHeight="1">
      <c r="A43" s="662"/>
      <c r="B43" s="761" t="s">
        <v>23</v>
      </c>
      <c r="C43" s="761"/>
      <c r="D43" s="761"/>
      <c r="E43" s="761"/>
      <c r="F43" s="497">
        <v>0</v>
      </c>
      <c r="G43" s="583"/>
      <c r="H43" s="583"/>
      <c r="I43" s="599"/>
    </row>
    <row r="44" spans="1:9" s="966" customFormat="1" ht="15" customHeight="1">
      <c r="A44" s="662"/>
      <c r="B44" s="762" t="s">
        <v>559</v>
      </c>
      <c r="C44" s="762"/>
      <c r="D44" s="762"/>
      <c r="E44" s="762"/>
      <c r="F44" s="484"/>
      <c r="G44" s="583"/>
      <c r="H44" s="583"/>
      <c r="I44" s="599"/>
    </row>
    <row r="45" spans="1:9" s="966" customFormat="1" ht="15" customHeight="1">
      <c r="A45" s="662"/>
      <c r="B45" s="748" t="s">
        <v>354</v>
      </c>
      <c r="C45" s="762"/>
      <c r="D45" s="762"/>
      <c r="E45" s="762"/>
      <c r="F45" s="498">
        <v>0</v>
      </c>
      <c r="G45" s="583"/>
      <c r="H45" s="583"/>
      <c r="I45" s="599"/>
    </row>
    <row r="46" spans="1:9" s="966" customFormat="1" ht="15" customHeight="1">
      <c r="A46" s="662"/>
      <c r="B46" s="748" t="s">
        <v>355</v>
      </c>
      <c r="C46" s="762"/>
      <c r="D46" s="762"/>
      <c r="E46" s="762"/>
      <c r="F46" s="498">
        <v>0</v>
      </c>
      <c r="G46" s="583"/>
      <c r="H46" s="583"/>
      <c r="I46" s="599"/>
    </row>
    <row r="47" spans="1:9" s="966" customFormat="1" ht="15" customHeight="1">
      <c r="A47" s="662"/>
      <c r="B47" s="766" t="s">
        <v>22</v>
      </c>
      <c r="C47" s="766"/>
      <c r="D47" s="766"/>
      <c r="E47" s="766"/>
      <c r="F47" s="499">
        <v>0</v>
      </c>
      <c r="G47" s="583"/>
      <c r="H47" s="583"/>
      <c r="I47" s="599"/>
    </row>
    <row r="48" spans="1:9" s="1096" customFormat="1" ht="45" customHeight="1">
      <c r="A48" s="582" t="s">
        <v>182</v>
      </c>
      <c r="B48" s="782"/>
      <c r="C48" s="782"/>
      <c r="D48" s="406"/>
      <c r="E48" s="406"/>
      <c r="F48" s="783"/>
      <c r="G48" s="584"/>
      <c r="H48" s="584"/>
      <c r="I48" s="403"/>
    </row>
    <row r="49" spans="1:9" ht="60" customHeight="1">
      <c r="A49" s="662"/>
      <c r="B49" s="2691"/>
      <c r="C49" s="2691"/>
      <c r="D49" s="2691"/>
      <c r="E49" s="2691"/>
      <c r="F49" s="2223" t="s">
        <v>29</v>
      </c>
      <c r="G49" s="2319" t="s">
        <v>30</v>
      </c>
      <c r="H49" s="583"/>
      <c r="I49" s="599"/>
    </row>
    <row r="50" spans="1:9" s="966" customFormat="1" ht="15" customHeight="1">
      <c r="A50" s="662"/>
      <c r="B50" s="500" t="s">
        <v>365</v>
      </c>
      <c r="C50" s="36"/>
      <c r="D50" s="501"/>
      <c r="E50" s="501"/>
      <c r="F50" s="502">
        <v>0</v>
      </c>
      <c r="G50" s="497">
        <v>0</v>
      </c>
      <c r="H50" s="583"/>
      <c r="I50" s="599"/>
    </row>
    <row r="51" spans="1:9" s="966" customFormat="1" ht="15" customHeight="1">
      <c r="A51" s="662"/>
      <c r="B51" s="503" t="s">
        <v>366</v>
      </c>
      <c r="C51" s="64"/>
      <c r="D51" s="504"/>
      <c r="E51" s="504"/>
      <c r="F51" s="505">
        <v>0</v>
      </c>
      <c r="G51" s="498">
        <v>0</v>
      </c>
      <c r="H51" s="583"/>
      <c r="I51" s="599"/>
    </row>
    <row r="52" spans="1:9" s="966" customFormat="1" ht="15" customHeight="1">
      <c r="A52" s="662"/>
      <c r="B52" s="503" t="s">
        <v>367</v>
      </c>
      <c r="C52" s="64"/>
      <c r="D52" s="504"/>
      <c r="E52" s="504"/>
      <c r="F52" s="505">
        <v>0</v>
      </c>
      <c r="G52" s="498">
        <v>0</v>
      </c>
      <c r="H52" s="583"/>
      <c r="I52" s="599"/>
    </row>
    <row r="53" spans="1:9" s="966" customFormat="1" ht="15" customHeight="1">
      <c r="A53" s="662"/>
      <c r="B53" s="766" t="s">
        <v>31</v>
      </c>
      <c r="C53" s="767"/>
      <c r="D53" s="766"/>
      <c r="E53" s="766"/>
      <c r="F53" s="506">
        <v>0</v>
      </c>
      <c r="G53" s="499">
        <v>0</v>
      </c>
      <c r="H53" s="583"/>
      <c r="I53" s="599"/>
    </row>
    <row r="54" spans="1:9" s="1096" customFormat="1" ht="45" customHeight="1">
      <c r="A54" s="582" t="s">
        <v>183</v>
      </c>
      <c r="B54" s="782"/>
      <c r="C54" s="782"/>
      <c r="D54" s="406"/>
      <c r="E54" s="406"/>
      <c r="F54" s="783"/>
      <c r="G54" s="584"/>
      <c r="H54" s="584"/>
      <c r="I54" s="403"/>
    </row>
    <row r="55" spans="1:9" ht="15" customHeight="1">
      <c r="A55" s="662"/>
      <c r="B55" s="2691"/>
      <c r="C55" s="2691"/>
      <c r="D55" s="2691"/>
      <c r="E55" s="2691"/>
      <c r="F55" s="2319" t="s">
        <v>335</v>
      </c>
      <c r="G55" s="583"/>
      <c r="H55" s="583"/>
      <c r="I55" s="599"/>
    </row>
    <row r="56" spans="1:9" s="966" customFormat="1" ht="15" customHeight="1">
      <c r="A56" s="662"/>
      <c r="B56" s="768" t="s">
        <v>486</v>
      </c>
      <c r="C56" s="768"/>
      <c r="D56" s="768"/>
      <c r="E56" s="761"/>
      <c r="F56" s="497">
        <v>0</v>
      </c>
      <c r="G56" s="583"/>
      <c r="H56" s="583"/>
      <c r="I56" s="599"/>
    </row>
    <row r="57" spans="1:9" s="966" customFormat="1" ht="15" customHeight="1">
      <c r="A57" s="662"/>
      <c r="B57" s="769" t="s">
        <v>262</v>
      </c>
      <c r="C57" s="762"/>
      <c r="D57" s="762"/>
      <c r="E57" s="762"/>
      <c r="F57" s="498">
        <v>0</v>
      </c>
      <c r="G57" s="583"/>
      <c r="H57" s="583"/>
      <c r="I57" s="599"/>
    </row>
    <row r="58" spans="1:9" s="966" customFormat="1" ht="15" customHeight="1">
      <c r="A58" s="662"/>
      <c r="B58" s="770" t="s">
        <v>487</v>
      </c>
      <c r="C58" s="770"/>
      <c r="D58" s="770"/>
      <c r="E58" s="770"/>
      <c r="F58" s="498">
        <v>0</v>
      </c>
      <c r="G58" s="583"/>
      <c r="H58" s="583"/>
      <c r="I58" s="599"/>
    </row>
    <row r="59" spans="1:9" s="966" customFormat="1" ht="15" customHeight="1">
      <c r="A59" s="662"/>
      <c r="B59" s="770" t="s">
        <v>488</v>
      </c>
      <c r="C59" s="770"/>
      <c r="D59" s="770"/>
      <c r="E59" s="770"/>
      <c r="F59" s="498">
        <v>0</v>
      </c>
      <c r="G59" s="583"/>
      <c r="H59" s="583"/>
      <c r="I59" s="599"/>
    </row>
    <row r="60" spans="1:9" s="966" customFormat="1" ht="15" customHeight="1">
      <c r="A60" s="662"/>
      <c r="B60" s="769" t="s">
        <v>11</v>
      </c>
      <c r="C60" s="762"/>
      <c r="D60" s="762"/>
      <c r="E60" s="762"/>
      <c r="F60" s="64"/>
      <c r="G60" s="583"/>
      <c r="H60" s="583"/>
      <c r="I60" s="599"/>
    </row>
    <row r="61" spans="1:9" s="966" customFormat="1" ht="15" customHeight="1">
      <c r="A61" s="662"/>
      <c r="B61" s="771" t="s">
        <v>12</v>
      </c>
      <c r="C61" s="762"/>
      <c r="D61" s="762"/>
      <c r="E61" s="762"/>
      <c r="F61" s="498">
        <v>0</v>
      </c>
      <c r="G61" s="583"/>
      <c r="H61" s="583"/>
      <c r="I61" s="599"/>
    </row>
    <row r="62" spans="1:9" s="966" customFormat="1" ht="15" customHeight="1">
      <c r="A62" s="662"/>
      <c r="B62" s="771" t="s">
        <v>13</v>
      </c>
      <c r="C62" s="762"/>
      <c r="D62" s="762"/>
      <c r="E62" s="762"/>
      <c r="F62" s="498">
        <v>0</v>
      </c>
      <c r="G62" s="583"/>
      <c r="H62" s="583"/>
      <c r="I62" s="599"/>
    </row>
    <row r="63" spans="1:9" s="966" customFormat="1" ht="15" customHeight="1">
      <c r="A63" s="662"/>
      <c r="B63" s="771" t="s">
        <v>390</v>
      </c>
      <c r="C63" s="762"/>
      <c r="D63" s="762"/>
      <c r="E63" s="762"/>
      <c r="F63" s="498">
        <v>0</v>
      </c>
      <c r="G63" s="583"/>
      <c r="H63" s="583"/>
      <c r="I63" s="599"/>
    </row>
    <row r="64" spans="1:9" s="966" customFormat="1" ht="15" customHeight="1">
      <c r="A64" s="662"/>
      <c r="B64" s="771" t="s">
        <v>14</v>
      </c>
      <c r="C64" s="762"/>
      <c r="D64" s="762"/>
      <c r="E64" s="762"/>
      <c r="F64" s="498">
        <v>0</v>
      </c>
      <c r="G64" s="583"/>
      <c r="H64" s="583"/>
      <c r="I64" s="599"/>
    </row>
    <row r="65" spans="1:9" s="966" customFormat="1" ht="15" customHeight="1">
      <c r="A65" s="662"/>
      <c r="B65" s="769" t="s">
        <v>15</v>
      </c>
      <c r="C65" s="762"/>
      <c r="D65" s="762"/>
      <c r="E65" s="762"/>
      <c r="F65" s="498">
        <v>0</v>
      </c>
      <c r="G65" s="583"/>
      <c r="H65" s="583"/>
      <c r="I65" s="599"/>
    </row>
    <row r="66" spans="1:9" s="966" customFormat="1" ht="15" customHeight="1">
      <c r="A66" s="662"/>
      <c r="B66" s="772" t="s">
        <v>489</v>
      </c>
      <c r="C66" s="766"/>
      <c r="D66" s="766"/>
      <c r="E66" s="766"/>
      <c r="F66" s="499">
        <v>0.5</v>
      </c>
      <c r="G66" s="583"/>
      <c r="H66" s="583"/>
      <c r="I66" s="599"/>
    </row>
    <row r="67" spans="1:9" s="1096" customFormat="1" ht="45" customHeight="1">
      <c r="A67" s="582" t="s">
        <v>184</v>
      </c>
      <c r="B67" s="782"/>
      <c r="C67" s="782"/>
      <c r="D67" s="406"/>
      <c r="E67" s="406"/>
      <c r="F67" s="783"/>
      <c r="G67" s="584"/>
      <c r="H67" s="584"/>
      <c r="I67" s="403"/>
    </row>
    <row r="68" spans="1:9" ht="15" customHeight="1">
      <c r="A68" s="662"/>
      <c r="B68" s="2691"/>
      <c r="C68" s="2691"/>
      <c r="D68" s="2691"/>
      <c r="E68" s="2691"/>
      <c r="F68" s="2319" t="s">
        <v>335</v>
      </c>
      <c r="G68" s="583"/>
      <c r="H68" s="583"/>
      <c r="I68" s="599"/>
    </row>
    <row r="69" spans="1:9" ht="15" customHeight="1">
      <c r="A69" s="662"/>
      <c r="B69" s="773" t="s">
        <v>46</v>
      </c>
      <c r="C69" s="723"/>
      <c r="D69" s="723"/>
      <c r="E69" s="723"/>
      <c r="F69" s="2321">
        <v>0</v>
      </c>
      <c r="G69" s="583"/>
      <c r="H69" s="583"/>
      <c r="I69" s="599"/>
    </row>
    <row r="70" spans="1:9" s="1096" customFormat="1" ht="45" customHeight="1">
      <c r="A70" s="582" t="s">
        <v>1003</v>
      </c>
      <c r="B70" s="782"/>
      <c r="C70" s="782"/>
      <c r="D70" s="406"/>
      <c r="E70" s="406"/>
      <c r="F70" s="783"/>
      <c r="G70" s="584"/>
      <c r="H70" s="584"/>
      <c r="I70" s="403"/>
    </row>
    <row r="71" spans="1:9" ht="15" customHeight="1">
      <c r="A71" s="662"/>
      <c r="B71" s="2683"/>
      <c r="C71" s="2683"/>
      <c r="D71" s="2683"/>
      <c r="E71" s="2683"/>
      <c r="F71" s="2682" t="s">
        <v>335</v>
      </c>
      <c r="G71" s="2478"/>
      <c r="H71" s="2478"/>
      <c r="I71" s="599"/>
    </row>
    <row r="72" spans="1:9" ht="30" customHeight="1">
      <c r="A72" s="662"/>
      <c r="B72" s="2684"/>
      <c r="C72" s="2684"/>
      <c r="D72" s="2684"/>
      <c r="E72" s="2684"/>
      <c r="F72" s="340" t="s">
        <v>665</v>
      </c>
      <c r="G72" s="340" t="s">
        <v>686</v>
      </c>
      <c r="H72" s="2322" t="s">
        <v>666</v>
      </c>
      <c r="I72" s="599"/>
    </row>
    <row r="73" spans="1:9" ht="15" customHeight="1">
      <c r="A73" s="662"/>
      <c r="B73" s="773" t="s">
        <v>894</v>
      </c>
      <c r="C73" s="723"/>
      <c r="D73" s="723"/>
      <c r="E73" s="723"/>
      <c r="F73" s="952">
        <v>0</v>
      </c>
      <c r="G73" s="952">
        <v>0</v>
      </c>
      <c r="H73" s="2321">
        <v>0</v>
      </c>
      <c r="I73" s="599"/>
    </row>
    <row r="74" spans="1:9" s="1096" customFormat="1" ht="45" customHeight="1">
      <c r="A74" s="582" t="s">
        <v>916</v>
      </c>
      <c r="B74" s="782"/>
      <c r="C74" s="782"/>
      <c r="D74" s="406"/>
      <c r="E74" s="406"/>
      <c r="F74" s="783"/>
      <c r="G74" s="584"/>
      <c r="H74" s="584"/>
      <c r="I74" s="403"/>
    </row>
    <row r="75" spans="1:9" ht="15" customHeight="1">
      <c r="A75" s="662"/>
      <c r="B75" s="2691"/>
      <c r="C75" s="2691"/>
      <c r="D75" s="2691"/>
      <c r="E75" s="2691"/>
      <c r="F75" s="2319" t="s">
        <v>335</v>
      </c>
      <c r="G75" s="583"/>
      <c r="H75" s="583"/>
      <c r="I75" s="599"/>
    </row>
    <row r="76" spans="1:9" s="966" customFormat="1" ht="15" customHeight="1">
      <c r="A76" s="662"/>
      <c r="B76" s="2690" t="s">
        <v>598</v>
      </c>
      <c r="C76" s="2690"/>
      <c r="D76" s="2690"/>
      <c r="E76" s="2685"/>
      <c r="F76" s="497">
        <v>0</v>
      </c>
      <c r="G76" s="583"/>
      <c r="H76" s="583"/>
      <c r="I76" s="599"/>
    </row>
    <row r="77" spans="1:9" s="966" customFormat="1" ht="15" customHeight="1">
      <c r="A77" s="662"/>
      <c r="B77" s="2675" t="s">
        <v>599</v>
      </c>
      <c r="C77" s="2675"/>
      <c r="D77" s="2675"/>
      <c r="E77" s="2676"/>
      <c r="F77" s="498">
        <v>0</v>
      </c>
      <c r="G77" s="583"/>
      <c r="H77" s="583"/>
      <c r="I77" s="599"/>
    </row>
    <row r="78" spans="1:9" s="966" customFormat="1" ht="15" customHeight="1">
      <c r="A78" s="662"/>
      <c r="B78" s="2675" t="s">
        <v>487</v>
      </c>
      <c r="C78" s="2675"/>
      <c r="D78" s="2675"/>
      <c r="E78" s="2676"/>
      <c r="F78" s="498">
        <v>0</v>
      </c>
      <c r="G78" s="583"/>
      <c r="H78" s="583"/>
      <c r="I78" s="599"/>
    </row>
    <row r="79" spans="1:9" s="966" customFormat="1" ht="15" customHeight="1">
      <c r="A79" s="662"/>
      <c r="B79" s="2675" t="s">
        <v>488</v>
      </c>
      <c r="C79" s="2675"/>
      <c r="D79" s="2675"/>
      <c r="E79" s="2676"/>
      <c r="F79" s="498">
        <v>0</v>
      </c>
      <c r="G79" s="583"/>
      <c r="H79" s="583"/>
      <c r="I79" s="599"/>
    </row>
    <row r="80" spans="1:9" s="966" customFormat="1" ht="15" customHeight="1">
      <c r="A80" s="662"/>
      <c r="B80" s="2675" t="s">
        <v>389</v>
      </c>
      <c r="C80" s="2675"/>
      <c r="D80" s="2675"/>
      <c r="E80" s="2676"/>
      <c r="F80" s="64"/>
      <c r="G80" s="583"/>
      <c r="H80" s="583"/>
      <c r="I80" s="599"/>
    </row>
    <row r="81" spans="1:9" s="966" customFormat="1" ht="15" customHeight="1">
      <c r="A81" s="662"/>
      <c r="B81" s="2673" t="s">
        <v>261</v>
      </c>
      <c r="C81" s="2673"/>
      <c r="D81" s="2673"/>
      <c r="E81" s="2674"/>
      <c r="F81" s="498">
        <v>0</v>
      </c>
      <c r="G81" s="583"/>
      <c r="H81" s="583"/>
      <c r="I81" s="599"/>
    </row>
    <row r="82" spans="1:9" s="966" customFormat="1" ht="15" customHeight="1">
      <c r="A82" s="662"/>
      <c r="B82" s="2673" t="s">
        <v>13</v>
      </c>
      <c r="C82" s="2673"/>
      <c r="D82" s="2673"/>
      <c r="E82" s="2674"/>
      <c r="F82" s="498">
        <v>0</v>
      </c>
      <c r="G82" s="583"/>
      <c r="H82" s="583"/>
      <c r="I82" s="599"/>
    </row>
    <row r="83" spans="1:9" s="966" customFormat="1" ht="15" customHeight="1">
      <c r="A83" s="662"/>
      <c r="B83" s="2673" t="s">
        <v>390</v>
      </c>
      <c r="C83" s="2673"/>
      <c r="D83" s="2673"/>
      <c r="E83" s="2674"/>
      <c r="F83" s="498">
        <v>0</v>
      </c>
      <c r="G83" s="583"/>
      <c r="H83" s="583"/>
      <c r="I83" s="599"/>
    </row>
    <row r="84" spans="1:9" s="966" customFormat="1" ht="15" customHeight="1">
      <c r="A84" s="662"/>
      <c r="B84" s="2673" t="s">
        <v>14</v>
      </c>
      <c r="C84" s="2673"/>
      <c r="D84" s="2673"/>
      <c r="E84" s="2674"/>
      <c r="F84" s="498">
        <v>0</v>
      </c>
      <c r="G84" s="583"/>
      <c r="H84" s="583"/>
      <c r="I84" s="599"/>
    </row>
    <row r="85" spans="1:9" s="966" customFormat="1" ht="15" customHeight="1">
      <c r="A85" s="662"/>
      <c r="B85" s="2687" t="s">
        <v>138</v>
      </c>
      <c r="C85" s="2687"/>
      <c r="D85" s="2687"/>
      <c r="E85" s="2688"/>
      <c r="F85" s="499">
        <v>0</v>
      </c>
      <c r="G85" s="583"/>
      <c r="H85" s="583"/>
      <c r="I85" s="599"/>
    </row>
    <row r="86" spans="1:9" s="1096" customFormat="1" ht="45" customHeight="1">
      <c r="A86" s="582" t="s">
        <v>1000</v>
      </c>
      <c r="B86" s="782"/>
      <c r="C86" s="782"/>
      <c r="D86" s="406"/>
      <c r="E86" s="406"/>
      <c r="F86" s="783"/>
      <c r="G86" s="584"/>
      <c r="H86" s="584"/>
      <c r="I86" s="403"/>
    </row>
    <row r="87" spans="1:9" ht="15" customHeight="1">
      <c r="A87" s="662"/>
      <c r="B87" s="2683"/>
      <c r="C87" s="2683"/>
      <c r="D87" s="2683"/>
      <c r="E87" s="2683"/>
      <c r="F87" s="2682" t="s">
        <v>335</v>
      </c>
      <c r="G87" s="2478"/>
      <c r="H87" s="2478"/>
      <c r="I87" s="599"/>
    </row>
    <row r="88" spans="1:9" ht="30" customHeight="1">
      <c r="A88" s="662"/>
      <c r="B88" s="2684"/>
      <c r="C88" s="2684"/>
      <c r="D88" s="2684"/>
      <c r="E88" s="2684"/>
      <c r="F88" s="340" t="s">
        <v>665</v>
      </c>
      <c r="G88" s="340" t="s">
        <v>686</v>
      </c>
      <c r="H88" s="2322" t="s">
        <v>666</v>
      </c>
      <c r="I88" s="599"/>
    </row>
    <row r="89" spans="1:9" ht="15" customHeight="1">
      <c r="A89" s="662"/>
      <c r="B89" s="2685" t="str">
        <f>NSFR!B306</f>
        <v>Loans to financial institutions; of which:</v>
      </c>
      <c r="C89" s="2686"/>
      <c r="D89" s="2686"/>
      <c r="E89" s="2686"/>
      <c r="F89" s="35"/>
      <c r="G89" s="35"/>
      <c r="H89" s="36"/>
      <c r="I89" s="599"/>
    </row>
    <row r="90" spans="1:9" ht="30" customHeight="1">
      <c r="A90" s="662"/>
      <c r="B90" s="2674" t="str">
        <f>NSFR!B307</f>
        <v>Secured by Level 1 collateral and where the bank has the ability to freely rehypthecate the received collateral for the life of the loan, of which</v>
      </c>
      <c r="C90" s="2681"/>
      <c r="D90" s="2681"/>
      <c r="E90" s="2681"/>
      <c r="F90" s="46"/>
      <c r="G90" s="46"/>
      <c r="H90" s="64"/>
      <c r="I90" s="599"/>
    </row>
    <row r="91" spans="1:9" ht="15" customHeight="1">
      <c r="A91" s="662"/>
      <c r="B91" s="2669" t="str">
        <f>NSFR!B308</f>
        <v>Encumbered for exceptional central bank liquidity operations; of which:</v>
      </c>
      <c r="C91" s="2670"/>
      <c r="D91" s="2670"/>
      <c r="E91" s="2670"/>
      <c r="F91" s="46"/>
      <c r="G91" s="46"/>
      <c r="H91" s="64"/>
      <c r="I91" s="599"/>
    </row>
    <row r="92" spans="1:9" ht="15" customHeight="1">
      <c r="A92" s="662"/>
      <c r="B92" s="2678" t="str">
        <f>NSFR!B309</f>
        <v>Remaining period of encumbrance ≥ 6 months to &lt; 1 year</v>
      </c>
      <c r="C92" s="2679"/>
      <c r="D92" s="2679"/>
      <c r="E92" s="2679"/>
      <c r="F92" s="505">
        <v>0.5</v>
      </c>
      <c r="G92" s="505">
        <v>0.5</v>
      </c>
      <c r="H92" s="498">
        <v>1</v>
      </c>
      <c r="I92" s="599"/>
    </row>
    <row r="93" spans="1:9" ht="15" customHeight="1">
      <c r="A93" s="662"/>
      <c r="B93" s="2678" t="str">
        <f>NSFR!B310</f>
        <v>Remaining period of encumbrance ≥ 1 year</v>
      </c>
      <c r="C93" s="2679"/>
      <c r="D93" s="2679"/>
      <c r="E93" s="2679"/>
      <c r="F93" s="505">
        <v>1</v>
      </c>
      <c r="G93" s="505">
        <v>1</v>
      </c>
      <c r="H93" s="498">
        <v>1</v>
      </c>
      <c r="I93" s="599"/>
    </row>
    <row r="94" spans="1:9" ht="15" customHeight="1">
      <c r="A94" s="662"/>
      <c r="B94" s="2673" t="str">
        <f>NSFR!B311</f>
        <v>All other secured loans to financial institutions; of which:</v>
      </c>
      <c r="C94" s="2673"/>
      <c r="D94" s="2673"/>
      <c r="E94" s="2674"/>
      <c r="F94" s="46"/>
      <c r="G94" s="46"/>
      <c r="H94" s="64"/>
      <c r="I94" s="599"/>
    </row>
    <row r="95" spans="1:9" ht="15" customHeight="1">
      <c r="A95" s="662"/>
      <c r="B95" s="2680" t="str">
        <f>NSFR!B312</f>
        <v>Encumbered for exceptional central bank liquidity operations; of which:</v>
      </c>
      <c r="C95" s="2680"/>
      <c r="D95" s="2680"/>
      <c r="E95" s="2669"/>
      <c r="F95" s="46"/>
      <c r="G95" s="46"/>
      <c r="H95" s="64"/>
      <c r="I95" s="599"/>
    </row>
    <row r="96" spans="1:9" ht="15" customHeight="1">
      <c r="A96" s="662"/>
      <c r="B96" s="2677" t="str">
        <f>NSFR!B313</f>
        <v>Remaining period of encumbrance ≥ 6 months to &lt; 1 year</v>
      </c>
      <c r="C96" s="2677"/>
      <c r="D96" s="2677"/>
      <c r="E96" s="2678"/>
      <c r="F96" s="505">
        <v>0.5</v>
      </c>
      <c r="G96" s="505">
        <v>0.5</v>
      </c>
      <c r="H96" s="498">
        <v>1</v>
      </c>
      <c r="I96" s="599"/>
    </row>
    <row r="97" spans="1:9" ht="15" customHeight="1">
      <c r="A97" s="662"/>
      <c r="B97" s="2678" t="str">
        <f>NSFR!B314</f>
        <v>Remaining period of encumbrance ≥ 1 year</v>
      </c>
      <c r="C97" s="2679"/>
      <c r="D97" s="2679"/>
      <c r="E97" s="2679"/>
      <c r="F97" s="505">
        <v>1</v>
      </c>
      <c r="G97" s="505">
        <v>1</v>
      </c>
      <c r="H97" s="498">
        <v>1</v>
      </c>
      <c r="I97" s="599"/>
    </row>
    <row r="98" spans="1:9" ht="15" customHeight="1">
      <c r="A98" s="662"/>
      <c r="B98" s="2673" t="str">
        <f>NSFR!B315</f>
        <v>Unsecured, of which:</v>
      </c>
      <c r="C98" s="2673"/>
      <c r="D98" s="2673"/>
      <c r="E98" s="2674"/>
      <c r="F98" s="46"/>
      <c r="G98" s="46"/>
      <c r="H98" s="64"/>
      <c r="I98" s="599"/>
    </row>
    <row r="99" spans="1:9" ht="15" customHeight="1">
      <c r="A99" s="662"/>
      <c r="B99" s="2680" t="str">
        <f>NSFR!B316</f>
        <v>Encumbered for exceptional central bank liquidity operations; of which:</v>
      </c>
      <c r="C99" s="2680"/>
      <c r="D99" s="2680"/>
      <c r="E99" s="2669"/>
      <c r="F99" s="46"/>
      <c r="G99" s="46"/>
      <c r="H99" s="64"/>
      <c r="I99" s="599"/>
    </row>
    <row r="100" spans="1:9" ht="15" customHeight="1">
      <c r="A100" s="662"/>
      <c r="B100" s="2677" t="str">
        <f>NSFR!B317</f>
        <v>Remaining period of encumbrance ≥ 6 months to &lt; 1 year</v>
      </c>
      <c r="C100" s="2677"/>
      <c r="D100" s="2677"/>
      <c r="E100" s="2678"/>
      <c r="F100" s="505">
        <v>0.5</v>
      </c>
      <c r="G100" s="505">
        <v>0.5</v>
      </c>
      <c r="H100" s="498">
        <v>1</v>
      </c>
      <c r="I100" s="599"/>
    </row>
    <row r="101" spans="1:9" ht="15" customHeight="1">
      <c r="A101" s="662"/>
      <c r="B101" s="2678" t="str">
        <f>NSFR!B318</f>
        <v>Remaining period of encumbrance ≥ 1 year</v>
      </c>
      <c r="C101" s="2679"/>
      <c r="D101" s="2679"/>
      <c r="E101" s="2679"/>
      <c r="F101" s="505">
        <v>1</v>
      </c>
      <c r="G101" s="505">
        <v>1</v>
      </c>
      <c r="H101" s="498">
        <v>1</v>
      </c>
      <c r="I101" s="599"/>
    </row>
    <row r="102" spans="1:9" ht="15" customHeight="1">
      <c r="A102" s="662"/>
      <c r="B102" s="2675" t="str">
        <f>NSFR!B319</f>
        <v>Securities eligible as Level 1 HQLA for the LCR, of which:</v>
      </c>
      <c r="C102" s="2675"/>
      <c r="D102" s="2675"/>
      <c r="E102" s="2676"/>
      <c r="F102" s="46"/>
      <c r="G102" s="46"/>
      <c r="H102" s="64"/>
      <c r="I102" s="599"/>
    </row>
    <row r="103" spans="1:9" ht="15" customHeight="1">
      <c r="A103" s="662"/>
      <c r="B103" s="2673" t="str">
        <f>NSFR!B320</f>
        <v>Encumbered for exceptional central bank liquidity operations; of which:</v>
      </c>
      <c r="C103" s="2673"/>
      <c r="D103" s="2673"/>
      <c r="E103" s="2674"/>
      <c r="F103" s="46"/>
      <c r="G103" s="46"/>
      <c r="H103" s="64"/>
      <c r="I103" s="599"/>
    </row>
    <row r="104" spans="1:9" ht="15" customHeight="1">
      <c r="A104" s="662"/>
      <c r="B104" s="2669" t="str">
        <f>NSFR!B321</f>
        <v>Remaining period of encumbrance ≥ 6 months to &lt; 1 year</v>
      </c>
      <c r="C104" s="2670"/>
      <c r="D104" s="2670"/>
      <c r="E104" s="2670"/>
      <c r="F104" s="505">
        <v>0.5</v>
      </c>
      <c r="G104" s="505">
        <v>0.5</v>
      </c>
      <c r="H104" s="498">
        <v>0.5</v>
      </c>
      <c r="I104" s="599"/>
    </row>
    <row r="105" spans="1:9" ht="15" customHeight="1">
      <c r="A105" s="662"/>
      <c r="B105" s="2669" t="str">
        <f>NSFR!B322</f>
        <v>Remaining period of encumbrance ≥ 1 year</v>
      </c>
      <c r="C105" s="2670"/>
      <c r="D105" s="2670"/>
      <c r="E105" s="2670"/>
      <c r="F105" s="505">
        <v>1</v>
      </c>
      <c r="G105" s="505">
        <v>1</v>
      </c>
      <c r="H105" s="498">
        <v>1</v>
      </c>
      <c r="I105" s="599"/>
    </row>
    <row r="106" spans="1:9" ht="15" customHeight="1">
      <c r="A106" s="662"/>
      <c r="B106" s="2675" t="str">
        <f>NSFR!B323</f>
        <v xml:space="preserve">Securities eligible for Level 2A HQLA for the LCR, of which: </v>
      </c>
      <c r="C106" s="2675"/>
      <c r="D106" s="2675"/>
      <c r="E106" s="2676"/>
      <c r="F106" s="46"/>
      <c r="G106" s="46"/>
      <c r="H106" s="64"/>
      <c r="I106" s="599"/>
    </row>
    <row r="107" spans="1:9" ht="15" customHeight="1">
      <c r="A107" s="662"/>
      <c r="B107" s="2673" t="str">
        <f>NSFR!B324</f>
        <v>Encumbered for exceptional central bank liquidity operations; of which:</v>
      </c>
      <c r="C107" s="2673"/>
      <c r="D107" s="2673"/>
      <c r="E107" s="2674"/>
      <c r="F107" s="46"/>
      <c r="G107" s="46"/>
      <c r="H107" s="64"/>
      <c r="I107" s="599"/>
    </row>
    <row r="108" spans="1:9" ht="15" customHeight="1">
      <c r="A108" s="662"/>
      <c r="B108" s="2669" t="str">
        <f>NSFR!B325</f>
        <v>Remaining period of encumbrance ≥ 6 months to &lt; 1 year</v>
      </c>
      <c r="C108" s="2670"/>
      <c r="D108" s="2670"/>
      <c r="E108" s="2670"/>
      <c r="F108" s="505">
        <v>0.5</v>
      </c>
      <c r="G108" s="505">
        <v>0.5</v>
      </c>
      <c r="H108" s="498">
        <v>0.5</v>
      </c>
      <c r="I108" s="599"/>
    </row>
    <row r="109" spans="1:9" ht="15" customHeight="1">
      <c r="A109" s="662"/>
      <c r="B109" s="2669" t="str">
        <f>NSFR!B326</f>
        <v>Remaining period of encumbrance ≥ 1 year</v>
      </c>
      <c r="C109" s="2670"/>
      <c r="D109" s="2670"/>
      <c r="E109" s="2670"/>
      <c r="F109" s="505">
        <v>1</v>
      </c>
      <c r="G109" s="505">
        <v>1</v>
      </c>
      <c r="H109" s="498">
        <v>1</v>
      </c>
      <c r="I109" s="599"/>
    </row>
    <row r="110" spans="1:9" ht="15" customHeight="1">
      <c r="A110" s="662"/>
      <c r="B110" s="2675" t="str">
        <f>NSFR!B327</f>
        <v xml:space="preserve">Securities eligible for Level 2B HQLA for the LCR, of which: </v>
      </c>
      <c r="C110" s="2675"/>
      <c r="D110" s="2675"/>
      <c r="E110" s="2676"/>
      <c r="F110" s="46"/>
      <c r="G110" s="46"/>
      <c r="H110" s="64"/>
      <c r="I110" s="599"/>
    </row>
    <row r="111" spans="1:9" ht="15" customHeight="1">
      <c r="A111" s="662"/>
      <c r="B111" s="2673" t="str">
        <f>NSFR!B328</f>
        <v>Encumbered for exceptional central bank liquidity operations; of which:</v>
      </c>
      <c r="C111" s="2673"/>
      <c r="D111" s="2673"/>
      <c r="E111" s="2674"/>
      <c r="F111" s="46"/>
      <c r="G111" s="46"/>
      <c r="H111" s="64"/>
      <c r="I111" s="599"/>
    </row>
    <row r="112" spans="1:9" ht="15" customHeight="1">
      <c r="A112" s="662"/>
      <c r="B112" s="2669" t="str">
        <f>NSFR!B329</f>
        <v>Remaining period of encumbrance ≥ 6 months to &lt; 1 year</v>
      </c>
      <c r="C112" s="2670"/>
      <c r="D112" s="2670"/>
      <c r="E112" s="2670"/>
      <c r="F112" s="505">
        <v>0.5</v>
      </c>
      <c r="G112" s="505">
        <v>0.5</v>
      </c>
      <c r="H112" s="498">
        <v>0.5</v>
      </c>
      <c r="I112" s="599"/>
    </row>
    <row r="113" spans="1:9" ht="15" customHeight="1">
      <c r="A113" s="662"/>
      <c r="B113" s="2669" t="str">
        <f>NSFR!B330</f>
        <v>Remaining period of encumbrance ≥ 1 year</v>
      </c>
      <c r="C113" s="2670"/>
      <c r="D113" s="2670"/>
      <c r="E113" s="2670"/>
      <c r="F113" s="505">
        <v>1</v>
      </c>
      <c r="G113" s="505">
        <v>1</v>
      </c>
      <c r="H113" s="498">
        <v>1</v>
      </c>
      <c r="I113" s="599"/>
    </row>
    <row r="114" spans="1:9" ht="15" customHeight="1">
      <c r="A114" s="662"/>
      <c r="B114" s="2675" t="str">
        <f>NSFR!B331</f>
        <v>Deposits held at financial institutions for operational purposes; of which:</v>
      </c>
      <c r="C114" s="2675"/>
      <c r="D114" s="2675"/>
      <c r="E114" s="2676"/>
      <c r="F114" s="46"/>
      <c r="G114" s="46"/>
      <c r="H114" s="64"/>
      <c r="I114" s="599"/>
    </row>
    <row r="115" spans="1:9" ht="15" customHeight="1">
      <c r="A115" s="662"/>
      <c r="B115" s="2673" t="str">
        <f>NSFR!B332</f>
        <v>Encumbered for exceptional central bank liquidity operations; of which:</v>
      </c>
      <c r="C115" s="2673"/>
      <c r="D115" s="2673"/>
      <c r="E115" s="2674"/>
      <c r="F115" s="46"/>
      <c r="G115" s="46"/>
      <c r="H115" s="64"/>
      <c r="I115" s="599"/>
    </row>
    <row r="116" spans="1:9" ht="15" customHeight="1">
      <c r="A116" s="662"/>
      <c r="B116" s="2669" t="str">
        <f>NSFR!B333</f>
        <v>Remaining period of encumbrance ≥ 6 months to &lt; 1 year</v>
      </c>
      <c r="C116" s="2670"/>
      <c r="D116" s="2670"/>
      <c r="E116" s="2670"/>
      <c r="F116" s="505">
        <v>0.5</v>
      </c>
      <c r="G116" s="505">
        <v>0.5</v>
      </c>
      <c r="H116" s="498">
        <v>1</v>
      </c>
      <c r="I116" s="599"/>
    </row>
    <row r="117" spans="1:9" ht="15" customHeight="1">
      <c r="A117" s="662"/>
      <c r="B117" s="2669" t="str">
        <f>NSFR!B334</f>
        <v>Remaining period of encumbrance ≥ 1 year</v>
      </c>
      <c r="C117" s="2670"/>
      <c r="D117" s="2670"/>
      <c r="E117" s="2670"/>
      <c r="F117" s="505">
        <v>1</v>
      </c>
      <c r="G117" s="505">
        <v>1</v>
      </c>
      <c r="H117" s="498">
        <v>1</v>
      </c>
      <c r="I117" s="599"/>
    </row>
    <row r="118" spans="1:9" ht="15" customHeight="1">
      <c r="A118" s="662"/>
      <c r="B118" s="2675" t="str">
        <f>NSFR!B335</f>
        <v>Loans to non-financial corporate clients with a residual maturity of less than one year; of which:</v>
      </c>
      <c r="C118" s="2675"/>
      <c r="D118" s="2675"/>
      <c r="E118" s="2676"/>
      <c r="F118" s="46"/>
      <c r="G118" s="46"/>
      <c r="H118" s="64"/>
      <c r="I118" s="599"/>
    </row>
    <row r="119" spans="1:9" ht="15" customHeight="1">
      <c r="A119" s="662"/>
      <c r="B119" s="2673" t="str">
        <f>NSFR!B336</f>
        <v>Encumbered for exceptional central bank liquidity operations; of which:</v>
      </c>
      <c r="C119" s="2673"/>
      <c r="D119" s="2673"/>
      <c r="E119" s="2674"/>
      <c r="F119" s="46"/>
      <c r="G119" s="46"/>
      <c r="H119" s="64"/>
      <c r="I119" s="599"/>
    </row>
    <row r="120" spans="1:9" ht="15" customHeight="1">
      <c r="A120" s="662"/>
      <c r="B120" s="2669" t="str">
        <f>NSFR!B337</f>
        <v>Remaining period of encumbrance ≥ 6 months to &lt; 1 year</v>
      </c>
      <c r="C120" s="2670"/>
      <c r="D120" s="2670"/>
      <c r="E120" s="2670"/>
      <c r="F120" s="505">
        <v>0.5</v>
      </c>
      <c r="G120" s="505">
        <v>0.5</v>
      </c>
      <c r="H120" s="64"/>
      <c r="I120" s="599"/>
    </row>
    <row r="121" spans="1:9" ht="15" customHeight="1">
      <c r="A121" s="662"/>
      <c r="B121" s="2669" t="str">
        <f>NSFR!B338</f>
        <v>Remaining period of encumbrance ≥ 1 year</v>
      </c>
      <c r="C121" s="2670"/>
      <c r="D121" s="2670"/>
      <c r="E121" s="2670"/>
      <c r="F121" s="505">
        <v>1</v>
      </c>
      <c r="G121" s="505">
        <v>1</v>
      </c>
      <c r="H121" s="64"/>
      <c r="I121" s="599"/>
    </row>
    <row r="122" spans="1:9" ht="15" customHeight="1">
      <c r="A122" s="662"/>
      <c r="B122" s="2675" t="str">
        <f>NSFR!B339</f>
        <v>Loans to central banks with a residual maturity of less than one year; of which:</v>
      </c>
      <c r="C122" s="2675"/>
      <c r="D122" s="2675"/>
      <c r="E122" s="2676"/>
      <c r="F122" s="46"/>
      <c r="G122" s="46"/>
      <c r="H122" s="64"/>
      <c r="I122" s="599"/>
    </row>
    <row r="123" spans="1:9" ht="15" customHeight="1">
      <c r="A123" s="662"/>
      <c r="B123" s="2673" t="str">
        <f>NSFR!B340</f>
        <v>Encumbered for exceptional central bank liquidity operations; of which:</v>
      </c>
      <c r="C123" s="2673"/>
      <c r="D123" s="2673"/>
      <c r="E123" s="2674"/>
      <c r="F123" s="46"/>
      <c r="G123" s="46"/>
      <c r="H123" s="64"/>
      <c r="I123" s="599"/>
    </row>
    <row r="124" spans="1:9" ht="15" customHeight="1">
      <c r="A124" s="662"/>
      <c r="B124" s="2669" t="str">
        <f>NSFR!B341</f>
        <v>Remaining period of encumbrance ≥ 6 months to &lt; 1 year</v>
      </c>
      <c r="C124" s="2670"/>
      <c r="D124" s="2670"/>
      <c r="E124" s="2670"/>
      <c r="F124" s="505">
        <v>0.5</v>
      </c>
      <c r="G124" s="505">
        <v>0.5</v>
      </c>
      <c r="H124" s="64"/>
      <c r="I124" s="599"/>
    </row>
    <row r="125" spans="1:9" ht="15" customHeight="1">
      <c r="A125" s="662"/>
      <c r="B125" s="2669" t="str">
        <f>NSFR!B342</f>
        <v>Remaining period of encumbrance ≥ 1 year</v>
      </c>
      <c r="C125" s="2670"/>
      <c r="D125" s="2670"/>
      <c r="E125" s="2670"/>
      <c r="F125" s="505">
        <v>1</v>
      </c>
      <c r="G125" s="505">
        <v>1</v>
      </c>
      <c r="H125" s="64"/>
      <c r="I125" s="599"/>
    </row>
    <row r="126" spans="1:9" ht="15" customHeight="1">
      <c r="A126" s="662"/>
      <c r="B126" s="2675" t="str">
        <f>NSFR!B343</f>
        <v>Loans to sovereigns, PSEs, MDBs and NDBs with a residual maturity of less than one year; of which:</v>
      </c>
      <c r="C126" s="2675"/>
      <c r="D126" s="2675"/>
      <c r="E126" s="2676"/>
      <c r="F126" s="46"/>
      <c r="G126" s="46"/>
      <c r="H126" s="64"/>
      <c r="I126" s="599"/>
    </row>
    <row r="127" spans="1:9" ht="15" customHeight="1">
      <c r="A127" s="662"/>
      <c r="B127" s="2673" t="str">
        <f>NSFR!B344</f>
        <v>Encumbered for exceptional central bank liquidity operations; of which:</v>
      </c>
      <c r="C127" s="2673"/>
      <c r="D127" s="2673"/>
      <c r="E127" s="2674"/>
      <c r="F127" s="46"/>
      <c r="G127" s="46"/>
      <c r="H127" s="64"/>
      <c r="I127" s="599"/>
    </row>
    <row r="128" spans="1:9" ht="15" customHeight="1">
      <c r="A128" s="662"/>
      <c r="B128" s="2669" t="str">
        <f>NSFR!B345</f>
        <v>Remaining period of encumbrance ≥ 6 months to &lt; 1 year</v>
      </c>
      <c r="C128" s="2670"/>
      <c r="D128" s="2670"/>
      <c r="E128" s="2670"/>
      <c r="F128" s="505">
        <v>0.5</v>
      </c>
      <c r="G128" s="505">
        <v>0.5</v>
      </c>
      <c r="H128" s="64"/>
      <c r="I128" s="599"/>
    </row>
    <row r="129" spans="1:9" ht="15" customHeight="1">
      <c r="A129" s="662"/>
      <c r="B129" s="2669" t="str">
        <f>NSFR!B346</f>
        <v>Remaining period of encumbrance ≥ 1 year</v>
      </c>
      <c r="C129" s="2670"/>
      <c r="D129" s="2670"/>
      <c r="E129" s="2670"/>
      <c r="F129" s="505">
        <v>1</v>
      </c>
      <c r="G129" s="505">
        <v>1</v>
      </c>
      <c r="H129" s="64"/>
      <c r="I129" s="599"/>
    </row>
    <row r="130" spans="1:9" ht="30" customHeight="1">
      <c r="A130" s="662"/>
      <c r="B130" s="2675" t="str">
        <f>NSFR!B347</f>
        <v>Residential mortgages of any maturity that would qualify for the 35% or lower risk weight under the Basel II standardised approach for credit risk; of which:</v>
      </c>
      <c r="C130" s="2675"/>
      <c r="D130" s="2675"/>
      <c r="E130" s="2676"/>
      <c r="F130" s="46"/>
      <c r="G130" s="46"/>
      <c r="H130" s="64"/>
      <c r="I130" s="599"/>
    </row>
    <row r="131" spans="1:9" ht="15" customHeight="1">
      <c r="A131" s="662"/>
      <c r="B131" s="2673" t="str">
        <f>NSFR!B348</f>
        <v>Encumbered for exceptional central bank liquidity operations; of which:</v>
      </c>
      <c r="C131" s="2673"/>
      <c r="D131" s="2673"/>
      <c r="E131" s="2674"/>
      <c r="F131" s="46"/>
      <c r="G131" s="46"/>
      <c r="H131" s="64"/>
      <c r="I131" s="599"/>
    </row>
    <row r="132" spans="1:9" ht="15" customHeight="1">
      <c r="A132" s="662"/>
      <c r="B132" s="2669" t="str">
        <f>NSFR!B349</f>
        <v>Remaining period of encumbrance ≥ 6 months to &lt; 1 year</v>
      </c>
      <c r="C132" s="2670"/>
      <c r="D132" s="2670"/>
      <c r="E132" s="2670"/>
      <c r="F132" s="505">
        <v>0.5</v>
      </c>
      <c r="G132" s="505">
        <v>0.5</v>
      </c>
      <c r="H132" s="498">
        <v>0.65</v>
      </c>
      <c r="I132" s="599"/>
    </row>
    <row r="133" spans="1:9" ht="15" customHeight="1">
      <c r="A133" s="662"/>
      <c r="B133" s="2669" t="str">
        <f>NSFR!B350</f>
        <v>Remaining period of encumbrance ≥ 1 year</v>
      </c>
      <c r="C133" s="2670"/>
      <c r="D133" s="2670"/>
      <c r="E133" s="2670"/>
      <c r="F133" s="505">
        <v>1</v>
      </c>
      <c r="G133" s="505">
        <v>1</v>
      </c>
      <c r="H133" s="498">
        <v>1</v>
      </c>
      <c r="I133" s="599"/>
    </row>
    <row r="134" spans="1:9" ht="30" customHeight="1">
      <c r="A134" s="662"/>
      <c r="B134" s="2675" t="str">
        <f>NSFR!B351</f>
        <v>Other loans, excluding loans to financial insitutions, with a residual maturity of one year or greater that would qualify for the 35% or lower risk weight under the Basel II standardised approach for credit risk; of which:</v>
      </c>
      <c r="C134" s="2675"/>
      <c r="D134" s="2675"/>
      <c r="E134" s="2676"/>
      <c r="F134" s="46"/>
      <c r="G134" s="46"/>
      <c r="H134" s="64"/>
      <c r="I134" s="599"/>
    </row>
    <row r="135" spans="1:9" ht="15" customHeight="1">
      <c r="A135" s="662"/>
      <c r="B135" s="2673" t="str">
        <f>NSFR!B352</f>
        <v>Encumbered for exceptional central bank liquidity operations; of which:</v>
      </c>
      <c r="C135" s="2673"/>
      <c r="D135" s="2673"/>
      <c r="E135" s="2674"/>
      <c r="F135" s="46"/>
      <c r="G135" s="46"/>
      <c r="H135" s="64"/>
      <c r="I135" s="599"/>
    </row>
    <row r="136" spans="1:9" ht="15" customHeight="1">
      <c r="A136" s="662"/>
      <c r="B136" s="2669" t="str">
        <f>NSFR!B353</f>
        <v>Remaining period of encumbrance ≥ 6 months to &lt; 1 year</v>
      </c>
      <c r="C136" s="2670"/>
      <c r="D136" s="2670"/>
      <c r="E136" s="2670"/>
      <c r="F136" s="46"/>
      <c r="G136" s="46"/>
      <c r="H136" s="498">
        <v>0.65</v>
      </c>
      <c r="I136" s="599"/>
    </row>
    <row r="137" spans="1:9" ht="15" customHeight="1">
      <c r="A137" s="662"/>
      <c r="B137" s="2669" t="str">
        <f>NSFR!B354</f>
        <v>Remaining period of encumbrance ≥ 1 year</v>
      </c>
      <c r="C137" s="2670"/>
      <c r="D137" s="2670"/>
      <c r="E137" s="2670"/>
      <c r="F137" s="46"/>
      <c r="G137" s="46"/>
      <c r="H137" s="498">
        <v>1</v>
      </c>
      <c r="I137" s="599"/>
    </row>
    <row r="138" spans="1:9" ht="15" customHeight="1">
      <c r="A138" s="662"/>
      <c r="B138" s="2675" t="str">
        <f>NSFR!B355</f>
        <v>Loans to retail and small- and medium-sized entities (SME) (excluding residential mortgages reported above) with a residual maturity of less than one year; of which:</v>
      </c>
      <c r="C138" s="2675"/>
      <c r="D138" s="2675"/>
      <c r="E138" s="2676"/>
      <c r="F138" s="46"/>
      <c r="G138" s="46"/>
      <c r="H138" s="64"/>
      <c r="I138" s="599"/>
    </row>
    <row r="139" spans="1:9" ht="15" customHeight="1">
      <c r="A139" s="662"/>
      <c r="B139" s="2673" t="str">
        <f>NSFR!B356</f>
        <v>Encumbered for exceptional central bank liquidity operations; of which:</v>
      </c>
      <c r="C139" s="2673"/>
      <c r="D139" s="2673"/>
      <c r="E139" s="2674"/>
      <c r="F139" s="46"/>
      <c r="G139" s="46"/>
      <c r="H139" s="64"/>
      <c r="I139" s="599"/>
    </row>
    <row r="140" spans="1:9" ht="15" customHeight="1">
      <c r="A140" s="662"/>
      <c r="B140" s="2669" t="str">
        <f>NSFR!B357</f>
        <v>Remaining period of encumbrance ≥ 6 months to &lt; 1 year</v>
      </c>
      <c r="C140" s="2670"/>
      <c r="D140" s="2670"/>
      <c r="E140" s="2670"/>
      <c r="F140" s="505">
        <v>0.5</v>
      </c>
      <c r="G140" s="505">
        <v>0.5</v>
      </c>
      <c r="H140" s="64"/>
      <c r="I140" s="599"/>
    </row>
    <row r="141" spans="1:9" ht="15" customHeight="1">
      <c r="A141" s="662"/>
      <c r="B141" s="2669" t="str">
        <f>NSFR!B358</f>
        <v>Remaining period of encumbrance ≥ 1 year</v>
      </c>
      <c r="C141" s="2670"/>
      <c r="D141" s="2670"/>
      <c r="E141" s="2670"/>
      <c r="F141" s="505">
        <v>1</v>
      </c>
      <c r="G141" s="505">
        <v>1</v>
      </c>
      <c r="H141" s="64"/>
      <c r="I141" s="599"/>
    </row>
    <row r="142" spans="1:9" ht="15" customHeight="1">
      <c r="A142" s="662"/>
      <c r="B142" s="2675" t="str">
        <f>NSFR!B359</f>
        <v>Performing loans (except loans to financial institutions and loans reported in above categories) with risk weights greater than 35% under the Basel II standardised approach for credit risk; of which:</v>
      </c>
      <c r="C142" s="2675"/>
      <c r="D142" s="2675"/>
      <c r="E142" s="2676"/>
      <c r="F142" s="46"/>
      <c r="G142" s="46"/>
      <c r="H142" s="64"/>
      <c r="I142" s="599"/>
    </row>
    <row r="143" spans="1:9" ht="15" customHeight="1">
      <c r="A143" s="662"/>
      <c r="B143" s="2673" t="str">
        <f>NSFR!B360</f>
        <v>Encumbered for exceptional central bank liquidity operations; of which:</v>
      </c>
      <c r="C143" s="2673"/>
      <c r="D143" s="2673"/>
      <c r="E143" s="2674"/>
      <c r="F143" s="46"/>
      <c r="G143" s="46"/>
      <c r="H143" s="64"/>
      <c r="I143" s="599"/>
    </row>
    <row r="144" spans="1:9" ht="15" customHeight="1">
      <c r="A144" s="662"/>
      <c r="B144" s="2669" t="str">
        <f>NSFR!B361</f>
        <v>Remaining period of encumbrance ≥ 6 months to &lt; 1 year</v>
      </c>
      <c r="C144" s="2670"/>
      <c r="D144" s="2670"/>
      <c r="E144" s="2670"/>
      <c r="F144" s="505">
        <v>0.5</v>
      </c>
      <c r="G144" s="505">
        <v>0.5</v>
      </c>
      <c r="H144" s="498">
        <v>0.85</v>
      </c>
      <c r="I144" s="599"/>
    </row>
    <row r="145" spans="1:9" ht="15" customHeight="1">
      <c r="A145" s="662"/>
      <c r="B145" s="2669" t="str">
        <f>NSFR!B362</f>
        <v>Remaining period of encumbrance ≥ 1 year</v>
      </c>
      <c r="C145" s="2670"/>
      <c r="D145" s="2670"/>
      <c r="E145" s="2670"/>
      <c r="F145" s="505">
        <v>1</v>
      </c>
      <c r="G145" s="505">
        <v>1</v>
      </c>
      <c r="H145" s="498">
        <v>1</v>
      </c>
      <c r="I145" s="599"/>
    </row>
    <row r="146" spans="1:9" ht="15" customHeight="1">
      <c r="A146" s="662"/>
      <c r="B146" s="2675" t="str">
        <f>NSFR!B363</f>
        <v>Non-HQLA exchange traded equities; of which:</v>
      </c>
      <c r="C146" s="2675"/>
      <c r="D146" s="2675"/>
      <c r="E146" s="2676"/>
      <c r="F146" s="46"/>
      <c r="G146" s="46"/>
      <c r="H146" s="64"/>
      <c r="I146" s="599"/>
    </row>
    <row r="147" spans="1:9" ht="15" customHeight="1">
      <c r="A147" s="662"/>
      <c r="B147" s="2673" t="str">
        <f>NSFR!B364</f>
        <v>Encumbered for exceptional central bank liquidity operations; of which:</v>
      </c>
      <c r="C147" s="2673"/>
      <c r="D147" s="2673"/>
      <c r="E147" s="2674"/>
      <c r="F147" s="46"/>
      <c r="G147" s="46"/>
      <c r="H147" s="64"/>
      <c r="I147" s="599"/>
    </row>
    <row r="148" spans="1:9" ht="15" customHeight="1">
      <c r="A148" s="662"/>
      <c r="B148" s="2669" t="str">
        <f>NSFR!B365</f>
        <v>Remaining period of encumbrance ≥ 6 months to &lt; 1 year</v>
      </c>
      <c r="C148" s="2670"/>
      <c r="D148" s="2670"/>
      <c r="E148" s="2670"/>
      <c r="F148" s="46"/>
      <c r="G148" s="46"/>
      <c r="H148" s="498">
        <v>0.85</v>
      </c>
      <c r="I148" s="599"/>
    </row>
    <row r="149" spans="1:9" ht="15" customHeight="1">
      <c r="A149" s="662"/>
      <c r="B149" s="2669" t="str">
        <f>NSFR!B366</f>
        <v>Remaining period of encumbrance ≥ 1 year</v>
      </c>
      <c r="C149" s="2670"/>
      <c r="D149" s="2670"/>
      <c r="E149" s="2670"/>
      <c r="F149" s="46"/>
      <c r="G149" s="46"/>
      <c r="H149" s="498">
        <v>1</v>
      </c>
      <c r="I149" s="599"/>
    </row>
    <row r="150" spans="1:9" ht="15" customHeight="1">
      <c r="A150" s="662"/>
      <c r="B150" s="2675" t="str">
        <f>NSFR!B367</f>
        <v>Non-HQLA securities not in default; of which:</v>
      </c>
      <c r="C150" s="2675"/>
      <c r="D150" s="2675"/>
      <c r="E150" s="2676"/>
      <c r="F150" s="46"/>
      <c r="G150" s="46"/>
      <c r="H150" s="64"/>
      <c r="I150" s="599"/>
    </row>
    <row r="151" spans="1:9" ht="15" customHeight="1">
      <c r="A151" s="662"/>
      <c r="B151" s="2673" t="str">
        <f>NSFR!B368</f>
        <v>Encumbered for exceptional central bank liquidity operations; of which:</v>
      </c>
      <c r="C151" s="2673"/>
      <c r="D151" s="2673"/>
      <c r="E151" s="2674"/>
      <c r="F151" s="46"/>
      <c r="G151" s="46"/>
      <c r="H151" s="64"/>
      <c r="I151" s="599"/>
    </row>
    <row r="152" spans="1:9" ht="15" customHeight="1">
      <c r="A152" s="662"/>
      <c r="B152" s="2669" t="str">
        <f>NSFR!B369</f>
        <v>Remaining period of encumbrance ≥ 6 months to &lt; 1 year</v>
      </c>
      <c r="C152" s="2670"/>
      <c r="D152" s="2670"/>
      <c r="E152" s="2670"/>
      <c r="F152" s="505">
        <v>0.5</v>
      </c>
      <c r="G152" s="505">
        <v>0.5</v>
      </c>
      <c r="H152" s="498">
        <v>0.85</v>
      </c>
      <c r="I152" s="599"/>
    </row>
    <row r="153" spans="1:9" ht="15" customHeight="1">
      <c r="A153" s="662"/>
      <c r="B153" s="2669" t="str">
        <f>NSFR!B370</f>
        <v>Remaining period of encumbrance ≥ 1 year</v>
      </c>
      <c r="C153" s="2670"/>
      <c r="D153" s="2670"/>
      <c r="E153" s="2670"/>
      <c r="F153" s="505">
        <v>1</v>
      </c>
      <c r="G153" s="505">
        <v>1</v>
      </c>
      <c r="H153" s="498">
        <v>1</v>
      </c>
      <c r="I153" s="599"/>
    </row>
    <row r="154" spans="1:9" ht="15" customHeight="1">
      <c r="A154" s="662"/>
      <c r="B154" s="2675" t="str">
        <f>NSFR!B371</f>
        <v>Physical traded commodities including gold; of which:</v>
      </c>
      <c r="C154" s="2675"/>
      <c r="D154" s="2675"/>
      <c r="E154" s="2676"/>
      <c r="F154" s="46"/>
      <c r="G154" s="46"/>
      <c r="H154" s="64"/>
      <c r="I154" s="599"/>
    </row>
    <row r="155" spans="1:9" ht="15" customHeight="1">
      <c r="A155" s="662"/>
      <c r="B155" s="2673" t="str">
        <f>NSFR!B372</f>
        <v>Encumbered for exceptional central bank liquidity operations; of which:</v>
      </c>
      <c r="C155" s="2673"/>
      <c r="D155" s="2673"/>
      <c r="E155" s="2674"/>
      <c r="F155" s="46"/>
      <c r="G155" s="46"/>
      <c r="H155" s="64"/>
      <c r="I155" s="599"/>
    </row>
    <row r="156" spans="1:9" ht="15" customHeight="1">
      <c r="A156" s="662"/>
      <c r="B156" s="2669" t="str">
        <f>NSFR!B373</f>
        <v>Remaining period of encumbrance ≥ 6 months to &lt; 1 year</v>
      </c>
      <c r="C156" s="2670"/>
      <c r="D156" s="2670"/>
      <c r="E156" s="2670"/>
      <c r="F156" s="46"/>
      <c r="G156" s="46"/>
      <c r="H156" s="498">
        <v>0.85</v>
      </c>
      <c r="I156" s="599"/>
    </row>
    <row r="157" spans="1:9" ht="15" customHeight="1">
      <c r="A157" s="662"/>
      <c r="B157" s="2669" t="str">
        <f>NSFR!B374</f>
        <v>Remaining period of encumbrance ≥ 1 year</v>
      </c>
      <c r="C157" s="2670"/>
      <c r="D157" s="2670"/>
      <c r="E157" s="2670"/>
      <c r="F157" s="46"/>
      <c r="G157" s="46"/>
      <c r="H157" s="498">
        <v>1</v>
      </c>
      <c r="I157" s="599"/>
    </row>
    <row r="158" spans="1:9" ht="15" customHeight="1">
      <c r="A158" s="662"/>
      <c r="B158" s="2675" t="str">
        <f>NSFR!B375</f>
        <v xml:space="preserve">Other short-term unsecured instruments and transactions with a residual maturity of less than one year, of which: </v>
      </c>
      <c r="C158" s="2675"/>
      <c r="D158" s="2675"/>
      <c r="E158" s="2676"/>
      <c r="F158" s="46"/>
      <c r="G158" s="46"/>
      <c r="H158" s="64"/>
      <c r="I158" s="599"/>
    </row>
    <row r="159" spans="1:9" ht="15" customHeight="1">
      <c r="A159" s="662"/>
      <c r="B159" s="2673" t="str">
        <f>NSFR!B376</f>
        <v>Encumbered for exceptional central bank liquidity operations; of which:</v>
      </c>
      <c r="C159" s="2673"/>
      <c r="D159" s="2673"/>
      <c r="E159" s="2674"/>
      <c r="F159" s="46"/>
      <c r="G159" s="46"/>
      <c r="H159" s="64"/>
      <c r="I159" s="599"/>
    </row>
    <row r="160" spans="1:9" ht="15" customHeight="1">
      <c r="A160" s="662"/>
      <c r="B160" s="2669" t="str">
        <f>NSFR!B377</f>
        <v>Remaining period of encumbrance ≥ 6 months to &lt; 1 year</v>
      </c>
      <c r="C160" s="2670"/>
      <c r="D160" s="2670"/>
      <c r="E160" s="2670"/>
      <c r="F160" s="505">
        <v>0.5</v>
      </c>
      <c r="G160" s="505">
        <v>0.5</v>
      </c>
      <c r="H160" s="64"/>
      <c r="I160" s="599"/>
    </row>
    <row r="161" spans="1:9" ht="15" customHeight="1">
      <c r="A161" s="662"/>
      <c r="B161" s="2671" t="str">
        <f>NSFR!B378</f>
        <v>Remaining period of encumbrance ≥ 1 year</v>
      </c>
      <c r="C161" s="2672"/>
      <c r="D161" s="2672"/>
      <c r="E161" s="2672"/>
      <c r="F161" s="506">
        <v>1</v>
      </c>
      <c r="G161" s="506">
        <v>1</v>
      </c>
      <c r="H161" s="54"/>
      <c r="I161" s="599"/>
    </row>
    <row r="162" spans="1:9" s="966" customFormat="1" ht="15" customHeight="1">
      <c r="A162" s="662"/>
      <c r="B162" s="583"/>
      <c r="C162" s="583"/>
      <c r="D162" s="583"/>
      <c r="E162" s="583"/>
      <c r="F162" s="583"/>
      <c r="G162" s="583"/>
      <c r="H162" s="583"/>
      <c r="I162" s="599"/>
    </row>
    <row r="163" spans="1:9" s="784" customFormat="1" ht="45" customHeight="1">
      <c r="A163" s="2254" t="s">
        <v>1820</v>
      </c>
      <c r="B163" s="2312"/>
      <c r="C163" s="2312"/>
      <c r="D163" s="2313"/>
      <c r="E163" s="2313"/>
      <c r="F163" s="2314"/>
      <c r="G163" s="2275"/>
      <c r="H163" s="2275"/>
      <c r="I163" s="1970"/>
    </row>
    <row r="164" spans="1:9" s="966" customFormat="1" ht="15" customHeight="1">
      <c r="A164" s="662"/>
      <c r="B164" s="1995" t="s">
        <v>1556</v>
      </c>
      <c r="C164" s="723"/>
      <c r="D164" s="723"/>
      <c r="E164" s="723"/>
      <c r="F164" s="2320"/>
      <c r="G164" s="583"/>
      <c r="H164" s="583"/>
      <c r="I164" s="599"/>
    </row>
    <row r="165" spans="1:9" ht="18" customHeight="1">
      <c r="A165" s="662"/>
      <c r="B165" s="583"/>
      <c r="C165" s="583"/>
      <c r="D165" s="583"/>
      <c r="E165" s="583"/>
      <c r="F165" s="583"/>
      <c r="G165" s="583"/>
      <c r="H165" s="583"/>
      <c r="I165" s="599"/>
    </row>
    <row r="166" spans="1:9" s="784" customFormat="1" ht="45" customHeight="1">
      <c r="A166" s="2254" t="s">
        <v>1818</v>
      </c>
      <c r="B166" s="2312"/>
      <c r="C166" s="2312"/>
      <c r="D166" s="2313"/>
      <c r="E166" s="2313"/>
      <c r="F166" s="2314"/>
      <c r="G166" s="2275"/>
      <c r="H166" s="2275"/>
      <c r="I166" s="1970"/>
    </row>
    <row r="167" spans="1:9" ht="15" customHeight="1">
      <c r="A167" s="662"/>
      <c r="B167" s="774" t="s">
        <v>1472</v>
      </c>
      <c r="C167" s="775">
        <v>0</v>
      </c>
      <c r="D167" s="1442" t="s">
        <v>1473</v>
      </c>
      <c r="E167" s="573"/>
      <c r="F167" s="573"/>
      <c r="G167" s="573"/>
      <c r="H167" s="583"/>
      <c r="I167" s="599"/>
    </row>
    <row r="168" spans="1:9" ht="15" customHeight="1">
      <c r="A168" s="662"/>
      <c r="B168" s="2323" t="s">
        <v>114</v>
      </c>
      <c r="C168" s="2221">
        <v>1</v>
      </c>
      <c r="D168" s="1079" t="s">
        <v>107</v>
      </c>
      <c r="E168" s="1079"/>
      <c r="F168" s="1079"/>
      <c r="G168" s="1079"/>
      <c r="H168" s="583"/>
      <c r="I168" s="599"/>
    </row>
    <row r="169" spans="1:9" ht="15" customHeight="1">
      <c r="A169" s="662"/>
      <c r="B169" s="2311"/>
      <c r="C169" s="2222">
        <v>2</v>
      </c>
      <c r="D169" s="749" t="s">
        <v>108</v>
      </c>
      <c r="E169" s="749"/>
      <c r="F169" s="749"/>
      <c r="G169" s="749"/>
      <c r="H169" s="583"/>
      <c r="I169" s="599"/>
    </row>
    <row r="170" spans="1:9" ht="15" customHeight="1">
      <c r="A170" s="662"/>
      <c r="B170" s="774" t="s">
        <v>90</v>
      </c>
      <c r="C170" s="775">
        <v>3</v>
      </c>
      <c r="D170" s="573"/>
      <c r="E170" s="573"/>
      <c r="F170" s="573"/>
      <c r="G170" s="573"/>
      <c r="H170" s="583"/>
      <c r="I170" s="599"/>
    </row>
    <row r="171" spans="1:9" ht="15" customHeight="1">
      <c r="A171" s="662"/>
      <c r="B171" s="2323" t="s">
        <v>284</v>
      </c>
      <c r="C171" s="2221">
        <v>1</v>
      </c>
      <c r="D171" s="1079">
        <v>1</v>
      </c>
      <c r="E171" s="1079"/>
      <c r="F171" s="1079"/>
      <c r="G171" s="1079"/>
      <c r="H171" s="583"/>
      <c r="I171" s="599"/>
    </row>
    <row r="172" spans="1:9" ht="15" customHeight="1">
      <c r="A172" s="662"/>
      <c r="B172" s="2311"/>
      <c r="C172" s="2222">
        <v>2</v>
      </c>
      <c r="D172" s="749">
        <v>2</v>
      </c>
      <c r="E172" s="776"/>
      <c r="F172" s="776"/>
      <c r="G172" s="776"/>
      <c r="H172" s="583"/>
      <c r="I172" s="599"/>
    </row>
    <row r="173" spans="1:9" ht="15" customHeight="1">
      <c r="A173" s="662"/>
      <c r="B173" s="601" t="s">
        <v>713</v>
      </c>
      <c r="C173" s="2221">
        <v>1</v>
      </c>
      <c r="D173" s="1079">
        <v>1</v>
      </c>
      <c r="E173" s="1136">
        <v>1</v>
      </c>
      <c r="F173" s="1079" t="s">
        <v>714</v>
      </c>
      <c r="G173" s="1079"/>
      <c r="H173" s="583"/>
      <c r="I173" s="599"/>
    </row>
    <row r="174" spans="1:9" ht="15" customHeight="1">
      <c r="A174" s="662"/>
      <c r="B174" s="583"/>
      <c r="C174" s="778">
        <v>2</v>
      </c>
      <c r="D174" s="746">
        <v>1000</v>
      </c>
      <c r="E174" s="1137">
        <v>1000</v>
      </c>
      <c r="F174" s="746" t="s">
        <v>715</v>
      </c>
      <c r="G174" s="746"/>
      <c r="H174" s="583"/>
      <c r="I174" s="599"/>
    </row>
    <row r="175" spans="1:9" ht="15" customHeight="1">
      <c r="A175" s="662"/>
      <c r="B175" s="583"/>
      <c r="C175" s="2222">
        <v>3</v>
      </c>
      <c r="D175" s="749">
        <v>1000000</v>
      </c>
      <c r="E175" s="1138">
        <v>1000000</v>
      </c>
      <c r="F175" s="749" t="s">
        <v>716</v>
      </c>
      <c r="G175" s="749"/>
      <c r="H175" s="583"/>
      <c r="I175" s="599"/>
    </row>
    <row r="176" spans="1:9" ht="15" customHeight="1">
      <c r="A176" s="662"/>
      <c r="B176" s="779" t="s">
        <v>305</v>
      </c>
      <c r="C176" s="2221">
        <v>1</v>
      </c>
      <c r="D176" s="1079" t="s">
        <v>306</v>
      </c>
      <c r="E176" s="750"/>
      <c r="F176" s="750"/>
      <c r="G176" s="750"/>
      <c r="H176" s="583"/>
      <c r="I176" s="599"/>
    </row>
    <row r="177" spans="1:9" ht="15" customHeight="1">
      <c r="A177" s="662"/>
      <c r="B177" s="583"/>
      <c r="C177" s="778">
        <v>2</v>
      </c>
      <c r="D177" s="746" t="s">
        <v>307</v>
      </c>
      <c r="E177" s="746"/>
      <c r="F177" s="746"/>
      <c r="G177" s="746"/>
      <c r="H177" s="583"/>
      <c r="I177" s="599"/>
    </row>
    <row r="178" spans="1:9" ht="15" customHeight="1">
      <c r="A178" s="662"/>
      <c r="B178" s="583"/>
      <c r="C178" s="2222">
        <v>3</v>
      </c>
      <c r="D178" s="749" t="s">
        <v>308</v>
      </c>
      <c r="E178" s="749"/>
      <c r="F178" s="749"/>
      <c r="G178" s="749"/>
      <c r="H178" s="583"/>
      <c r="I178" s="599"/>
    </row>
    <row r="179" spans="1:9" ht="15" customHeight="1">
      <c r="A179" s="662"/>
      <c r="B179" s="2323" t="s">
        <v>78</v>
      </c>
      <c r="C179" s="2221">
        <v>1</v>
      </c>
      <c r="D179" s="1079" t="s">
        <v>309</v>
      </c>
      <c r="E179" s="1079"/>
      <c r="F179" s="1079"/>
      <c r="G179" s="1079"/>
      <c r="H179" s="583"/>
      <c r="I179" s="599"/>
    </row>
    <row r="180" spans="1:9" ht="15" customHeight="1">
      <c r="A180" s="662"/>
      <c r="B180" s="583"/>
      <c r="C180" s="778">
        <v>2</v>
      </c>
      <c r="D180" s="746" t="s">
        <v>76</v>
      </c>
      <c r="E180" s="746"/>
      <c r="F180" s="746"/>
      <c r="G180" s="746"/>
      <c r="H180" s="583"/>
      <c r="I180" s="599"/>
    </row>
    <row r="181" spans="1:9" ht="15" customHeight="1">
      <c r="A181" s="662"/>
      <c r="B181" s="583"/>
      <c r="C181" s="778">
        <v>3</v>
      </c>
      <c r="D181" s="746" t="s">
        <v>77</v>
      </c>
      <c r="E181" s="746"/>
      <c r="F181" s="746"/>
      <c r="G181" s="746"/>
      <c r="H181" s="583"/>
      <c r="I181" s="599"/>
    </row>
    <row r="182" spans="1:9" ht="15" customHeight="1">
      <c r="A182" s="662"/>
      <c r="B182" s="2311"/>
      <c r="C182" s="2222">
        <v>4</v>
      </c>
      <c r="D182" s="749" t="s">
        <v>308</v>
      </c>
      <c r="E182" s="749"/>
      <c r="F182" s="749"/>
      <c r="G182" s="749"/>
      <c r="H182" s="583"/>
      <c r="I182" s="599"/>
    </row>
    <row r="183" spans="1:9" ht="15" customHeight="1">
      <c r="A183" s="662"/>
      <c r="B183" s="2323" t="s">
        <v>722</v>
      </c>
      <c r="C183" s="2221">
        <v>1</v>
      </c>
      <c r="D183" s="746" t="s">
        <v>717</v>
      </c>
      <c r="E183" s="1079"/>
      <c r="F183" s="1079"/>
      <c r="G183" s="1079"/>
      <c r="H183" s="583"/>
      <c r="I183" s="599"/>
    </row>
    <row r="184" spans="1:9" ht="15" customHeight="1">
      <c r="A184" s="662"/>
      <c r="B184" s="2311"/>
      <c r="C184" s="780">
        <v>2</v>
      </c>
      <c r="D184" s="776" t="s">
        <v>718</v>
      </c>
      <c r="E184" s="776"/>
      <c r="F184" s="776"/>
      <c r="G184" s="776"/>
      <c r="H184" s="583"/>
      <c r="I184" s="599"/>
    </row>
    <row r="185" spans="1:9" ht="15" customHeight="1">
      <c r="A185" s="662"/>
      <c r="B185" s="2323" t="s">
        <v>721</v>
      </c>
      <c r="C185" s="2221">
        <v>1</v>
      </c>
      <c r="D185" s="1079" t="s">
        <v>719</v>
      </c>
      <c r="E185" s="1079"/>
      <c r="F185" s="1079"/>
      <c r="G185" s="1079"/>
      <c r="H185" s="583"/>
      <c r="I185" s="599"/>
    </row>
    <row r="186" spans="1:9" ht="15" customHeight="1">
      <c r="A186" s="662"/>
      <c r="B186" s="2311"/>
      <c r="C186" s="2222">
        <v>2</v>
      </c>
      <c r="D186" s="749" t="s">
        <v>720</v>
      </c>
      <c r="E186" s="749"/>
      <c r="F186" s="749"/>
      <c r="G186" s="749"/>
      <c r="H186" s="583"/>
      <c r="I186" s="599"/>
    </row>
    <row r="187" spans="1:9" ht="15" customHeight="1">
      <c r="A187" s="662"/>
      <c r="B187" s="2323" t="s">
        <v>118</v>
      </c>
      <c r="C187" s="2221">
        <v>0</v>
      </c>
      <c r="D187" s="746" t="s">
        <v>301</v>
      </c>
      <c r="E187" s="1079"/>
      <c r="F187" s="1079"/>
      <c r="G187" s="1079"/>
      <c r="H187" s="583"/>
      <c r="I187" s="599"/>
    </row>
    <row r="188" spans="1:9" ht="15" customHeight="1">
      <c r="A188" s="662"/>
      <c r="B188" s="601"/>
      <c r="C188" s="778">
        <v>1</v>
      </c>
      <c r="D188" s="746" t="s">
        <v>302</v>
      </c>
      <c r="E188" s="746"/>
      <c r="F188" s="746"/>
      <c r="G188" s="746"/>
      <c r="H188" s="583"/>
      <c r="I188" s="599"/>
    </row>
    <row r="189" spans="1:9" ht="15" customHeight="1">
      <c r="A189" s="662"/>
      <c r="B189" s="583"/>
      <c r="C189" s="778">
        <v>2</v>
      </c>
      <c r="D189" s="746" t="s">
        <v>303</v>
      </c>
      <c r="E189" s="746"/>
      <c r="F189" s="746"/>
      <c r="G189" s="746"/>
      <c r="H189" s="583"/>
      <c r="I189" s="599"/>
    </row>
    <row r="190" spans="1:9" ht="15" customHeight="1">
      <c r="A190" s="662"/>
      <c r="B190" s="583"/>
      <c r="C190" s="778">
        <v>3</v>
      </c>
      <c r="D190" s="749" t="s">
        <v>304</v>
      </c>
      <c r="E190" s="746"/>
      <c r="F190" s="746"/>
      <c r="G190" s="746"/>
      <c r="H190" s="583"/>
      <c r="I190" s="599"/>
    </row>
    <row r="191" spans="1:9" ht="15" customHeight="1">
      <c r="A191" s="662"/>
      <c r="B191" s="2323" t="s">
        <v>293</v>
      </c>
      <c r="C191" s="2221">
        <v>1</v>
      </c>
      <c r="D191" s="1079" t="s">
        <v>109</v>
      </c>
      <c r="E191" s="1079"/>
      <c r="F191" s="1079"/>
      <c r="G191" s="1079"/>
      <c r="H191" s="583"/>
      <c r="I191" s="599"/>
    </row>
    <row r="192" spans="1:9" ht="15" customHeight="1">
      <c r="A192" s="662"/>
      <c r="B192" s="2311"/>
      <c r="C192" s="2222">
        <v>2</v>
      </c>
      <c r="D192" s="749" t="s">
        <v>294</v>
      </c>
      <c r="E192" s="749"/>
      <c r="F192" s="749"/>
      <c r="G192" s="749"/>
      <c r="H192" s="583"/>
      <c r="I192" s="599"/>
    </row>
    <row r="193" spans="1:9" ht="15" customHeight="1">
      <c r="A193" s="662"/>
      <c r="B193" s="2323" t="s">
        <v>35</v>
      </c>
      <c r="C193" s="2221">
        <v>0</v>
      </c>
      <c r="D193" s="746" t="s">
        <v>36</v>
      </c>
      <c r="E193" s="1079"/>
      <c r="F193" s="1079"/>
      <c r="G193" s="1079"/>
      <c r="H193" s="583"/>
      <c r="I193" s="599"/>
    </row>
    <row r="194" spans="1:9" ht="15" customHeight="1">
      <c r="A194" s="600"/>
      <c r="B194" s="601"/>
      <c r="C194" s="778">
        <v>1</v>
      </c>
      <c r="D194" s="746" t="s">
        <v>37</v>
      </c>
      <c r="E194" s="746"/>
      <c r="F194" s="746"/>
      <c r="G194" s="746"/>
      <c r="H194" s="581"/>
      <c r="I194" s="754"/>
    </row>
    <row r="195" spans="1:9" ht="15" customHeight="1">
      <c r="A195" s="600"/>
      <c r="B195" s="583"/>
      <c r="C195" s="778">
        <v>2</v>
      </c>
      <c r="D195" s="749" t="s">
        <v>38</v>
      </c>
      <c r="E195" s="746"/>
      <c r="F195" s="746"/>
      <c r="G195" s="746"/>
      <c r="H195" s="581"/>
      <c r="I195" s="754"/>
    </row>
    <row r="196" spans="1:9" ht="15" customHeight="1">
      <c r="A196" s="600"/>
      <c r="B196" s="779" t="s">
        <v>105</v>
      </c>
      <c r="C196" s="2221">
        <v>1</v>
      </c>
      <c r="D196" s="1079" t="s">
        <v>381</v>
      </c>
      <c r="E196" s="1079"/>
      <c r="F196" s="1079"/>
      <c r="G196" s="1079"/>
      <c r="H196" s="581"/>
      <c r="I196" s="754"/>
    </row>
    <row r="197" spans="1:9" ht="15" customHeight="1">
      <c r="A197" s="600"/>
      <c r="B197" s="583"/>
      <c r="C197" s="778">
        <v>2</v>
      </c>
      <c r="D197" s="746" t="s">
        <v>380</v>
      </c>
      <c r="E197" s="746"/>
      <c r="F197" s="746"/>
      <c r="G197" s="746"/>
      <c r="H197" s="581"/>
      <c r="I197" s="754"/>
    </row>
    <row r="198" spans="1:9" ht="15" customHeight="1">
      <c r="A198" s="600"/>
      <c r="B198" s="2311"/>
      <c r="C198" s="2222">
        <v>3</v>
      </c>
      <c r="D198" s="749" t="s">
        <v>382</v>
      </c>
      <c r="E198" s="749"/>
      <c r="F198" s="749"/>
      <c r="G198" s="749"/>
      <c r="H198" s="581"/>
      <c r="I198" s="754"/>
    </row>
    <row r="199" spans="1:9" ht="15" customHeight="1">
      <c r="A199" s="600"/>
      <c r="B199" s="601" t="s">
        <v>25</v>
      </c>
      <c r="C199" s="2221">
        <v>1</v>
      </c>
      <c r="D199" s="1079"/>
      <c r="E199" s="1079"/>
      <c r="F199" s="1079"/>
      <c r="G199" s="1079"/>
      <c r="H199" s="581"/>
      <c r="I199" s="754"/>
    </row>
    <row r="200" spans="1:9" ht="15" customHeight="1">
      <c r="A200" s="600"/>
      <c r="B200" s="601"/>
      <c r="C200" s="778">
        <v>2</v>
      </c>
      <c r="D200" s="746"/>
      <c r="E200" s="746"/>
      <c r="F200" s="746"/>
      <c r="G200" s="746"/>
      <c r="H200" s="581"/>
      <c r="I200" s="754"/>
    </row>
    <row r="201" spans="1:9" ht="15" customHeight="1">
      <c r="A201" s="600"/>
      <c r="B201" s="601"/>
      <c r="C201" s="778">
        <v>4</v>
      </c>
      <c r="D201" s="746"/>
      <c r="E201" s="746"/>
      <c r="F201" s="746"/>
      <c r="G201" s="746"/>
      <c r="H201" s="581"/>
      <c r="I201" s="754"/>
    </row>
    <row r="202" spans="1:9" ht="15" customHeight="1">
      <c r="A202" s="600"/>
      <c r="B202" s="601"/>
      <c r="C202" s="778">
        <v>5</v>
      </c>
      <c r="D202" s="746"/>
      <c r="E202" s="746"/>
      <c r="F202" s="746"/>
      <c r="G202" s="746"/>
      <c r="H202" s="581"/>
      <c r="I202" s="754"/>
    </row>
    <row r="203" spans="1:9" ht="15" customHeight="1">
      <c r="A203" s="600"/>
      <c r="B203" s="583"/>
      <c r="C203" s="778">
        <v>6</v>
      </c>
      <c r="D203" s="746"/>
      <c r="E203" s="746"/>
      <c r="F203" s="746"/>
      <c r="G203" s="746"/>
      <c r="H203" s="581"/>
      <c r="I203" s="754"/>
    </row>
    <row r="204" spans="1:9" ht="15" customHeight="1">
      <c r="A204" s="600"/>
      <c r="B204" s="583"/>
      <c r="C204" s="778">
        <v>7</v>
      </c>
      <c r="D204" s="746"/>
      <c r="E204" s="746"/>
      <c r="F204" s="746"/>
      <c r="G204" s="746"/>
      <c r="H204" s="581"/>
      <c r="I204" s="754"/>
    </row>
    <row r="205" spans="1:9" ht="15" customHeight="1">
      <c r="A205" s="600"/>
      <c r="B205" s="2311"/>
      <c r="C205" s="2222">
        <v>8</v>
      </c>
      <c r="D205" s="749"/>
      <c r="E205" s="749"/>
      <c r="F205" s="749"/>
      <c r="G205" s="749"/>
      <c r="H205" s="581"/>
      <c r="I205" s="754"/>
    </row>
    <row r="206" spans="1:9" ht="15" customHeight="1">
      <c r="A206" s="1095"/>
      <c r="B206" s="2666" t="s">
        <v>1007</v>
      </c>
      <c r="C206" s="2221">
        <v>1</v>
      </c>
      <c r="D206" s="1079" t="s">
        <v>1017</v>
      </c>
      <c r="E206" s="750"/>
      <c r="F206" s="750"/>
      <c r="G206" s="750"/>
      <c r="H206" s="1112"/>
      <c r="I206" s="1113"/>
    </row>
    <row r="207" spans="1:9" ht="15" customHeight="1">
      <c r="A207" s="1095"/>
      <c r="B207" s="2667"/>
      <c r="C207" s="778">
        <v>2</v>
      </c>
      <c r="D207" s="746" t="s">
        <v>1018</v>
      </c>
      <c r="E207" s="746"/>
      <c r="F207" s="746"/>
      <c r="G207" s="746"/>
      <c r="H207" s="1112"/>
      <c r="I207" s="1113"/>
    </row>
    <row r="208" spans="1:9" ht="15" customHeight="1">
      <c r="A208" s="1095"/>
      <c r="B208" s="2668"/>
      <c r="C208" s="2222">
        <v>3</v>
      </c>
      <c r="D208" s="749" t="s">
        <v>1019</v>
      </c>
      <c r="E208" s="749"/>
      <c r="F208" s="749"/>
      <c r="G208" s="749"/>
      <c r="H208" s="1112"/>
      <c r="I208" s="1113"/>
    </row>
    <row r="209" spans="1:21" s="966" customFormat="1" ht="15" customHeight="1">
      <c r="A209" s="600"/>
      <c r="B209" s="601" t="s">
        <v>1020</v>
      </c>
      <c r="C209" s="1140">
        <v>1</v>
      </c>
      <c r="D209" s="1141" t="s">
        <v>1021</v>
      </c>
      <c r="E209" s="750"/>
      <c r="F209" s="750"/>
      <c r="G209" s="750"/>
      <c r="H209" s="574"/>
      <c r="I209" s="754"/>
    </row>
    <row r="210" spans="1:21" s="966" customFormat="1" ht="15" customHeight="1">
      <c r="A210" s="600"/>
      <c r="B210" s="583"/>
      <c r="C210" s="1139">
        <v>2</v>
      </c>
      <c r="D210" s="1115" t="s">
        <v>1022</v>
      </c>
      <c r="E210" s="746"/>
      <c r="F210" s="746"/>
      <c r="G210" s="746"/>
      <c r="H210" s="574"/>
      <c r="I210" s="754"/>
    </row>
    <row r="211" spans="1:21" customFormat="1" ht="15" customHeight="1">
      <c r="A211" s="1116"/>
      <c r="B211" s="2323" t="s">
        <v>1427</v>
      </c>
      <c r="C211" s="2221">
        <v>1</v>
      </c>
      <c r="D211" s="1114" t="s">
        <v>1428</v>
      </c>
      <c r="E211" s="1079"/>
      <c r="F211" s="1142"/>
      <c r="G211" s="1142"/>
      <c r="H211" s="1103"/>
      <c r="I211" s="2324"/>
      <c r="J211" s="1103"/>
      <c r="K211" s="1102"/>
      <c r="L211" s="1102"/>
      <c r="M211" s="1102"/>
      <c r="N211" s="1102"/>
      <c r="O211" s="1102"/>
      <c r="P211" s="1102"/>
      <c r="Q211" s="1102"/>
      <c r="R211" s="1102"/>
      <c r="S211" s="1102"/>
      <c r="T211" s="1102"/>
      <c r="U211" s="1102"/>
    </row>
    <row r="212" spans="1:21" customFormat="1" ht="15" customHeight="1">
      <c r="A212" s="1116"/>
      <c r="B212" s="583"/>
      <c r="C212" s="778">
        <v>2</v>
      </c>
      <c r="D212" s="1115" t="s">
        <v>1429</v>
      </c>
      <c r="E212" s="746"/>
      <c r="F212" s="1143"/>
      <c r="G212" s="1143"/>
      <c r="H212" s="1103"/>
      <c r="I212" s="2324"/>
      <c r="J212" s="1103"/>
      <c r="K212" s="1102"/>
      <c r="L212" s="1102"/>
      <c r="M212" s="1102"/>
      <c r="N212" s="1102"/>
      <c r="O212" s="1102"/>
      <c r="P212" s="1102"/>
      <c r="Q212" s="1102"/>
      <c r="R212" s="1102"/>
      <c r="S212" s="1102"/>
      <c r="T212" s="1102"/>
      <c r="U212" s="1102"/>
    </row>
    <row r="213" spans="1:21" customFormat="1" ht="15" customHeight="1">
      <c r="A213" s="1116"/>
      <c r="B213" s="1103"/>
      <c r="C213" s="1104">
        <v>3</v>
      </c>
      <c r="D213" s="1144" t="s">
        <v>1430</v>
      </c>
      <c r="E213" s="1105"/>
      <c r="F213" s="1143"/>
      <c r="G213" s="1143"/>
      <c r="H213" s="1103"/>
      <c r="I213" s="2324"/>
      <c r="J213" s="1103"/>
      <c r="K213" s="1102"/>
      <c r="L213" s="1102"/>
      <c r="M213" s="1102"/>
      <c r="N213" s="1102"/>
      <c r="O213" s="1102"/>
      <c r="P213" s="1102"/>
      <c r="Q213" s="1102"/>
      <c r="R213" s="1102"/>
      <c r="S213" s="1102"/>
      <c r="T213" s="1102"/>
      <c r="U213" s="1102"/>
    </row>
    <row r="214" spans="1:21" customFormat="1" ht="15" customHeight="1">
      <c r="A214" s="1116"/>
      <c r="B214" s="1103"/>
      <c r="C214" s="1104">
        <v>4</v>
      </c>
      <c r="D214" s="1144" t="s">
        <v>1431</v>
      </c>
      <c r="E214" s="1105"/>
      <c r="F214" s="1143"/>
      <c r="G214" s="1143"/>
      <c r="H214" s="1103"/>
      <c r="I214" s="2324"/>
      <c r="J214" s="1103"/>
      <c r="K214" s="1102"/>
      <c r="L214" s="1102"/>
      <c r="M214" s="1102"/>
      <c r="N214" s="1102"/>
      <c r="O214" s="1102"/>
      <c r="P214" s="1102"/>
      <c r="Q214" s="1102"/>
      <c r="R214" s="1102"/>
      <c r="S214" s="1102"/>
      <c r="T214" s="1102"/>
      <c r="U214" s="1102"/>
    </row>
    <row r="215" spans="1:21" customFormat="1" ht="15" customHeight="1">
      <c r="A215" s="1116"/>
      <c r="B215" s="1103"/>
      <c r="C215" s="1104">
        <v>5</v>
      </c>
      <c r="D215" s="1144" t="s">
        <v>1432</v>
      </c>
      <c r="E215" s="1105"/>
      <c r="F215" s="1143"/>
      <c r="G215" s="1143"/>
      <c r="H215" s="1103"/>
      <c r="I215" s="2324"/>
      <c r="J215" s="1103"/>
      <c r="K215" s="1102"/>
      <c r="L215" s="1102"/>
      <c r="M215" s="1102"/>
      <c r="N215" s="1102"/>
      <c r="O215" s="1102"/>
      <c r="P215" s="1102"/>
      <c r="Q215" s="1102"/>
      <c r="R215" s="1102"/>
      <c r="S215" s="1102"/>
      <c r="T215" s="1102"/>
      <c r="U215" s="1102"/>
    </row>
    <row r="216" spans="1:21" customFormat="1" ht="15" customHeight="1">
      <c r="A216" s="1116"/>
      <c r="B216" s="1103"/>
      <c r="C216" s="1104">
        <v>6</v>
      </c>
      <c r="D216" s="1144" t="s">
        <v>1433</v>
      </c>
      <c r="E216" s="1105"/>
      <c r="F216" s="1143"/>
      <c r="G216" s="1143"/>
      <c r="H216" s="1103"/>
      <c r="I216" s="2324"/>
      <c r="J216" s="1103"/>
      <c r="K216" s="1102"/>
      <c r="L216" s="1102"/>
      <c r="M216" s="1102"/>
      <c r="N216" s="1102"/>
      <c r="O216" s="1102"/>
      <c r="P216" s="1102"/>
      <c r="Q216" s="1102"/>
      <c r="R216" s="1102"/>
      <c r="S216" s="1102"/>
      <c r="T216" s="1102"/>
      <c r="U216" s="1102"/>
    </row>
    <row r="217" spans="1:21" customFormat="1" ht="15" customHeight="1">
      <c r="A217" s="1116"/>
      <c r="B217" s="1103"/>
      <c r="C217" s="1104">
        <v>7</v>
      </c>
      <c r="D217" s="1144" t="s">
        <v>1434</v>
      </c>
      <c r="E217" s="1105"/>
      <c r="F217" s="1143"/>
      <c r="G217" s="1143"/>
      <c r="H217" s="1103"/>
      <c r="I217" s="2324"/>
      <c r="J217" s="1103"/>
      <c r="K217" s="1102"/>
      <c r="L217" s="1102"/>
      <c r="M217" s="1102"/>
      <c r="N217" s="1102"/>
      <c r="O217" s="1102"/>
      <c r="P217" s="1102"/>
      <c r="Q217" s="1102"/>
      <c r="R217" s="1102"/>
      <c r="S217" s="1102"/>
      <c r="T217" s="1102"/>
      <c r="U217" s="1102"/>
    </row>
    <row r="218" spans="1:21" customFormat="1" ht="15" customHeight="1">
      <c r="A218" s="1116"/>
      <c r="B218" s="1103"/>
      <c r="C218" s="1104">
        <v>8</v>
      </c>
      <c r="D218" s="1144" t="s">
        <v>1435</v>
      </c>
      <c r="E218" s="1105"/>
      <c r="F218" s="1143"/>
      <c r="G218" s="1143"/>
      <c r="H218" s="1103"/>
      <c r="I218" s="2324"/>
      <c r="J218" s="1103"/>
      <c r="K218" s="1102"/>
      <c r="L218" s="1102"/>
      <c r="M218" s="1102"/>
      <c r="N218" s="1102"/>
      <c r="O218" s="1102"/>
      <c r="P218" s="1102"/>
      <c r="Q218" s="1102"/>
      <c r="R218" s="1102"/>
      <c r="S218" s="1102"/>
      <c r="T218" s="1102"/>
      <c r="U218" s="1102"/>
    </row>
    <row r="219" spans="1:21" customFormat="1" ht="15" customHeight="1">
      <c r="A219" s="1116"/>
      <c r="B219" s="1103"/>
      <c r="C219" s="1104">
        <v>9</v>
      </c>
      <c r="D219" s="1144" t="s">
        <v>1436</v>
      </c>
      <c r="E219" s="1105"/>
      <c r="F219" s="1143"/>
      <c r="G219" s="1143"/>
      <c r="H219" s="1103"/>
      <c r="I219" s="2324"/>
      <c r="J219" s="1103"/>
      <c r="K219" s="1102"/>
      <c r="L219" s="1102"/>
      <c r="M219" s="1102"/>
      <c r="N219" s="1102"/>
      <c r="O219" s="1102"/>
      <c r="P219" s="1102"/>
      <c r="Q219" s="1102"/>
      <c r="R219" s="1102"/>
      <c r="S219" s="1102"/>
      <c r="T219" s="1102"/>
      <c r="U219" s="1102"/>
    </row>
    <row r="220" spans="1:21" customFormat="1" ht="15" customHeight="1">
      <c r="A220" s="1116"/>
      <c r="B220" s="1103"/>
      <c r="C220" s="1104">
        <v>10</v>
      </c>
      <c r="D220" s="1144" t="s">
        <v>1437</v>
      </c>
      <c r="E220" s="1105"/>
      <c r="F220" s="1143"/>
      <c r="G220" s="1143"/>
      <c r="H220" s="1103"/>
      <c r="I220" s="2324"/>
      <c r="J220" s="1103"/>
      <c r="K220" s="1102"/>
      <c r="L220" s="1102"/>
      <c r="M220" s="1102"/>
      <c r="N220" s="1102"/>
      <c r="O220" s="1102"/>
      <c r="P220" s="1102"/>
      <c r="Q220" s="1102"/>
      <c r="R220" s="1102"/>
      <c r="S220" s="1102"/>
      <c r="T220" s="1102"/>
      <c r="U220" s="1102"/>
    </row>
    <row r="221" spans="1:21" customFormat="1" ht="15" customHeight="1">
      <c r="A221" s="1116"/>
      <c r="B221" s="1103"/>
      <c r="C221" s="1104">
        <v>11</v>
      </c>
      <c r="D221" s="1144" t="s">
        <v>1438</v>
      </c>
      <c r="E221" s="1105"/>
      <c r="F221" s="1143"/>
      <c r="G221" s="1143"/>
      <c r="H221" s="1103"/>
      <c r="I221" s="2324"/>
      <c r="J221" s="1103"/>
      <c r="K221" s="1102"/>
      <c r="L221" s="1102"/>
      <c r="M221" s="1102"/>
      <c r="N221" s="1102"/>
      <c r="O221" s="1102"/>
      <c r="P221" s="1102"/>
      <c r="Q221" s="1102"/>
      <c r="R221" s="1102"/>
      <c r="S221" s="1102"/>
      <c r="T221" s="1102"/>
      <c r="U221" s="1102"/>
    </row>
    <row r="222" spans="1:21" customFormat="1" ht="15" customHeight="1">
      <c r="A222" s="1116"/>
      <c r="B222" s="1103"/>
      <c r="C222" s="1104">
        <v>12</v>
      </c>
      <c r="D222" s="1144" t="s">
        <v>1439</v>
      </c>
      <c r="E222" s="1105"/>
      <c r="F222" s="1143"/>
      <c r="G222" s="1143"/>
      <c r="H222" s="1103"/>
      <c r="I222" s="2324"/>
      <c r="J222" s="1103"/>
      <c r="K222" s="1102"/>
      <c r="L222" s="1102"/>
      <c r="M222" s="1102"/>
      <c r="N222" s="1102"/>
      <c r="O222" s="1102"/>
      <c r="P222" s="1102"/>
      <c r="Q222" s="1102"/>
      <c r="R222" s="1102"/>
      <c r="S222" s="1102"/>
      <c r="T222" s="1102"/>
      <c r="U222" s="1102"/>
    </row>
    <row r="223" spans="1:21" customFormat="1" ht="15" customHeight="1">
      <c r="A223" s="1116"/>
      <c r="B223" s="1103"/>
      <c r="C223" s="1104">
        <v>13</v>
      </c>
      <c r="D223" s="1144" t="s">
        <v>1440</v>
      </c>
      <c r="E223" s="1105"/>
      <c r="F223" s="1143"/>
      <c r="G223" s="1143"/>
      <c r="H223" s="1103"/>
      <c r="I223" s="2324"/>
      <c r="J223" s="1103"/>
      <c r="K223" s="1102"/>
      <c r="L223" s="1102"/>
      <c r="M223" s="1102"/>
      <c r="N223" s="1102"/>
      <c r="O223" s="1102"/>
      <c r="P223" s="1102"/>
      <c r="Q223" s="1102"/>
      <c r="R223" s="1102"/>
      <c r="S223" s="1102"/>
      <c r="T223" s="1102"/>
      <c r="U223" s="1102"/>
    </row>
    <row r="224" spans="1:21" customFormat="1" ht="15" customHeight="1">
      <c r="A224" s="1116"/>
      <c r="B224" s="1103"/>
      <c r="C224" s="1104">
        <v>14</v>
      </c>
      <c r="D224" s="1144" t="s">
        <v>1441</v>
      </c>
      <c r="E224" s="1105"/>
      <c r="F224" s="1143"/>
      <c r="G224" s="1143"/>
      <c r="H224" s="1103"/>
      <c r="I224" s="2324"/>
      <c r="J224" s="1103"/>
      <c r="K224" s="1102"/>
      <c r="L224" s="1102"/>
      <c r="M224" s="1102"/>
      <c r="N224" s="1102"/>
      <c r="O224" s="1102"/>
      <c r="P224" s="1102"/>
      <c r="Q224" s="1102"/>
      <c r="R224" s="1102"/>
      <c r="S224" s="1102"/>
      <c r="T224" s="1102"/>
      <c r="U224" s="1102"/>
    </row>
    <row r="225" spans="1:21" customFormat="1" ht="15" customHeight="1">
      <c r="A225" s="1116"/>
      <c r="B225" s="1103"/>
      <c r="C225" s="1104">
        <v>15</v>
      </c>
      <c r="D225" s="1144" t="s">
        <v>1442</v>
      </c>
      <c r="E225" s="1105"/>
      <c r="F225" s="1143"/>
      <c r="G225" s="1143"/>
      <c r="H225" s="1103"/>
      <c r="I225" s="2324"/>
      <c r="J225" s="1103"/>
      <c r="K225" s="1102"/>
      <c r="L225" s="1102"/>
      <c r="M225" s="1102"/>
      <c r="N225" s="1102"/>
      <c r="O225" s="1102"/>
      <c r="P225" s="1102"/>
      <c r="Q225" s="1102"/>
      <c r="R225" s="1102"/>
      <c r="S225" s="1102"/>
      <c r="T225" s="1102"/>
      <c r="U225" s="1102"/>
    </row>
    <row r="226" spans="1:21" customFormat="1" ht="15" customHeight="1">
      <c r="A226" s="1116"/>
      <c r="B226" s="1103"/>
      <c r="C226" s="1104">
        <v>16</v>
      </c>
      <c r="D226" s="1144" t="s">
        <v>1443</v>
      </c>
      <c r="E226" s="1105"/>
      <c r="F226" s="1143"/>
      <c r="G226" s="1143"/>
      <c r="H226" s="1103"/>
      <c r="I226" s="2324"/>
      <c r="J226" s="1103"/>
      <c r="K226" s="1102"/>
      <c r="L226" s="1102"/>
      <c r="M226" s="1102"/>
      <c r="N226" s="1102"/>
      <c r="O226" s="1102"/>
      <c r="P226" s="1102"/>
      <c r="Q226" s="1102"/>
      <c r="R226" s="1102"/>
      <c r="S226" s="1102"/>
      <c r="T226" s="1102"/>
      <c r="U226" s="1102"/>
    </row>
    <row r="227" spans="1:21" customFormat="1" ht="15" customHeight="1">
      <c r="A227" s="1116"/>
      <c r="B227" s="1103"/>
      <c r="C227" s="1104">
        <v>17</v>
      </c>
      <c r="D227" s="1144" t="s">
        <v>1444</v>
      </c>
      <c r="E227" s="1105"/>
      <c r="F227" s="1143"/>
      <c r="G227" s="1143"/>
      <c r="H227" s="1103"/>
      <c r="I227" s="2324"/>
      <c r="J227" s="1103"/>
      <c r="K227" s="1102"/>
      <c r="L227" s="1102"/>
      <c r="M227" s="1102"/>
      <c r="N227" s="1102"/>
      <c r="O227" s="1102"/>
      <c r="P227" s="1102"/>
      <c r="Q227" s="1102"/>
      <c r="R227" s="1102"/>
      <c r="S227" s="1102"/>
      <c r="T227" s="1102"/>
      <c r="U227" s="1102"/>
    </row>
    <row r="228" spans="1:21" customFormat="1" ht="15" customHeight="1">
      <c r="A228" s="1116"/>
      <c r="B228" s="1103"/>
      <c r="C228" s="1104">
        <v>18</v>
      </c>
      <c r="D228" s="1144" t="s">
        <v>1445</v>
      </c>
      <c r="E228" s="1105"/>
      <c r="F228" s="1143"/>
      <c r="G228" s="1143"/>
      <c r="H228" s="1103"/>
      <c r="I228" s="2324"/>
      <c r="J228" s="1103"/>
      <c r="K228" s="1102"/>
      <c r="L228" s="1102"/>
      <c r="M228" s="1102"/>
      <c r="N228" s="1102"/>
      <c r="O228" s="1102"/>
      <c r="P228" s="1102"/>
      <c r="Q228" s="1102"/>
      <c r="R228" s="1102"/>
      <c r="S228" s="1102"/>
      <c r="T228" s="1102"/>
      <c r="U228" s="1102"/>
    </row>
    <row r="229" spans="1:21" customFormat="1" ht="15" customHeight="1">
      <c r="A229" s="1116"/>
      <c r="B229" s="1103"/>
      <c r="C229" s="1104">
        <v>19</v>
      </c>
      <c r="D229" s="1144" t="s">
        <v>1446</v>
      </c>
      <c r="E229" s="1105"/>
      <c r="F229" s="1143"/>
      <c r="G229" s="1143"/>
      <c r="H229" s="1103"/>
      <c r="I229" s="2324"/>
      <c r="J229" s="1103"/>
      <c r="K229" s="1102"/>
      <c r="L229" s="1102"/>
      <c r="M229" s="1102"/>
      <c r="N229" s="1102"/>
      <c r="O229" s="1102"/>
      <c r="P229" s="1102"/>
      <c r="Q229" s="1102"/>
      <c r="R229" s="1102"/>
      <c r="S229" s="1102"/>
      <c r="T229" s="1102"/>
      <c r="U229" s="1102"/>
    </row>
    <row r="230" spans="1:21" customFormat="1" ht="15" customHeight="1">
      <c r="A230" s="1116"/>
      <c r="B230" s="1103"/>
      <c r="C230" s="1104">
        <v>20</v>
      </c>
      <c r="D230" s="1144" t="s">
        <v>1447</v>
      </c>
      <c r="E230" s="1105"/>
      <c r="F230" s="1143"/>
      <c r="G230" s="1143"/>
      <c r="H230" s="1103"/>
      <c r="I230" s="2324"/>
      <c r="J230" s="1103"/>
      <c r="K230" s="1102"/>
      <c r="L230" s="1102"/>
      <c r="M230" s="1102"/>
      <c r="N230" s="1102"/>
      <c r="O230" s="1102"/>
      <c r="P230" s="1102"/>
      <c r="Q230" s="1102"/>
      <c r="R230" s="1102"/>
      <c r="S230" s="1102"/>
      <c r="T230" s="1102"/>
      <c r="U230" s="1102"/>
    </row>
    <row r="231" spans="1:21" customFormat="1" ht="15" customHeight="1">
      <c r="A231" s="1116"/>
      <c r="B231" s="1103"/>
      <c r="C231" s="1104">
        <v>21</v>
      </c>
      <c r="D231" s="1144" t="s">
        <v>1448</v>
      </c>
      <c r="E231" s="1105"/>
      <c r="F231" s="1143"/>
      <c r="G231" s="1143"/>
      <c r="H231" s="1103"/>
      <c r="I231" s="2324"/>
      <c r="J231" s="1103"/>
      <c r="K231" s="1102"/>
      <c r="L231" s="1102"/>
      <c r="M231" s="1102"/>
      <c r="N231" s="1102"/>
      <c r="O231" s="1102"/>
      <c r="P231" s="1102"/>
      <c r="Q231" s="1102"/>
      <c r="R231" s="1102"/>
      <c r="S231" s="1102"/>
      <c r="T231" s="1102"/>
      <c r="U231" s="1102"/>
    </row>
    <row r="232" spans="1:21" ht="15" customHeight="1">
      <c r="A232" s="600"/>
      <c r="B232" s="2323" t="s">
        <v>710</v>
      </c>
      <c r="C232" s="2325">
        <v>0</v>
      </c>
      <c r="D232" s="2274"/>
      <c r="E232" s="2274"/>
      <c r="F232" s="2274"/>
      <c r="G232" s="2274"/>
      <c r="H232" s="581"/>
      <c r="I232" s="754"/>
    </row>
    <row r="233" spans="1:21" ht="15" customHeight="1">
      <c r="A233" s="600"/>
      <c r="B233" s="601"/>
      <c r="C233" s="778">
        <v>1</v>
      </c>
      <c r="D233" s="746"/>
      <c r="E233" s="746"/>
      <c r="F233" s="746"/>
      <c r="G233" s="746"/>
      <c r="H233" s="581"/>
      <c r="I233" s="754"/>
    </row>
    <row r="234" spans="1:21" ht="15" customHeight="1">
      <c r="A234" s="600"/>
      <c r="B234" s="601"/>
      <c r="C234" s="778">
        <v>2</v>
      </c>
      <c r="D234" s="746"/>
      <c r="E234" s="746"/>
      <c r="F234" s="746"/>
      <c r="G234" s="746"/>
      <c r="H234" s="581"/>
      <c r="I234" s="754"/>
    </row>
    <row r="235" spans="1:21" ht="15" customHeight="1">
      <c r="A235" s="600"/>
      <c r="B235" s="601"/>
      <c r="C235" s="778">
        <v>3</v>
      </c>
      <c r="D235" s="746"/>
      <c r="E235" s="746"/>
      <c r="F235" s="746"/>
      <c r="G235" s="746"/>
      <c r="H235" s="581"/>
      <c r="I235" s="754"/>
    </row>
    <row r="236" spans="1:21" ht="15" customHeight="1">
      <c r="A236" s="600"/>
      <c r="B236" s="601"/>
      <c r="C236" s="778">
        <v>4</v>
      </c>
      <c r="D236" s="746"/>
      <c r="E236" s="746"/>
      <c r="F236" s="746"/>
      <c r="G236" s="746"/>
      <c r="H236" s="581"/>
      <c r="I236" s="754"/>
    </row>
    <row r="237" spans="1:21" ht="15" customHeight="1">
      <c r="A237" s="600"/>
      <c r="B237" s="601"/>
      <c r="C237" s="778">
        <v>5</v>
      </c>
      <c r="D237" s="746"/>
      <c r="E237" s="746"/>
      <c r="F237" s="746"/>
      <c r="G237" s="746"/>
      <c r="H237" s="581"/>
      <c r="I237" s="754"/>
    </row>
    <row r="238" spans="1:21" ht="15" customHeight="1">
      <c r="A238" s="600"/>
      <c r="B238" s="601"/>
      <c r="C238" s="778">
        <v>6</v>
      </c>
      <c r="D238" s="746"/>
      <c r="E238" s="746"/>
      <c r="F238" s="746"/>
      <c r="G238" s="746"/>
      <c r="H238" s="581"/>
      <c r="I238" s="754"/>
    </row>
    <row r="239" spans="1:21" ht="15" customHeight="1">
      <c r="A239" s="600"/>
      <c r="B239" s="601"/>
      <c r="C239" s="778">
        <v>7</v>
      </c>
      <c r="D239" s="746"/>
      <c r="E239" s="746"/>
      <c r="F239" s="746"/>
      <c r="G239" s="746"/>
      <c r="H239" s="581"/>
      <c r="I239" s="754"/>
    </row>
    <row r="240" spans="1:21" ht="15" customHeight="1">
      <c r="A240" s="600"/>
      <c r="B240" s="601"/>
      <c r="C240" s="778">
        <v>8</v>
      </c>
      <c r="D240" s="746"/>
      <c r="E240" s="746"/>
      <c r="F240" s="746"/>
      <c r="G240" s="746"/>
      <c r="H240" s="581"/>
      <c r="I240" s="754"/>
    </row>
    <row r="241" spans="1:9" ht="15" customHeight="1">
      <c r="A241" s="600"/>
      <c r="B241" s="601"/>
      <c r="C241" s="778">
        <v>9</v>
      </c>
      <c r="D241" s="746"/>
      <c r="E241" s="746"/>
      <c r="F241" s="746"/>
      <c r="G241" s="746"/>
      <c r="H241" s="581"/>
      <c r="I241" s="754"/>
    </row>
    <row r="242" spans="1:9" ht="15" customHeight="1">
      <c r="A242" s="600"/>
      <c r="B242" s="601"/>
      <c r="C242" s="778">
        <v>10</v>
      </c>
      <c r="D242" s="746"/>
      <c r="E242" s="746"/>
      <c r="F242" s="746"/>
      <c r="G242" s="746"/>
      <c r="H242" s="581"/>
      <c r="I242" s="754"/>
    </row>
    <row r="243" spans="1:9" ht="15" customHeight="1">
      <c r="A243" s="600"/>
      <c r="B243" s="601"/>
      <c r="C243" s="778">
        <v>11</v>
      </c>
      <c r="D243" s="746"/>
      <c r="E243" s="746"/>
      <c r="F243" s="746"/>
      <c r="G243" s="746"/>
      <c r="H243" s="581"/>
      <c r="I243" s="754"/>
    </row>
    <row r="244" spans="1:9" ht="15" customHeight="1">
      <c r="A244" s="600"/>
      <c r="B244" s="601"/>
      <c r="C244" s="778">
        <v>12</v>
      </c>
      <c r="D244" s="746"/>
      <c r="E244" s="746"/>
      <c r="F244" s="746"/>
      <c r="G244" s="746"/>
      <c r="H244" s="581"/>
      <c r="I244" s="754"/>
    </row>
    <row r="245" spans="1:9" ht="15" customHeight="1">
      <c r="A245" s="600"/>
      <c r="B245" s="601"/>
      <c r="C245" s="778">
        <v>13</v>
      </c>
      <c r="D245" s="746"/>
      <c r="E245" s="746"/>
      <c r="F245" s="746"/>
      <c r="G245" s="746"/>
      <c r="H245" s="581"/>
      <c r="I245" s="754"/>
    </row>
    <row r="246" spans="1:9" ht="15" customHeight="1">
      <c r="A246" s="600"/>
      <c r="B246" s="601"/>
      <c r="C246" s="778">
        <v>14</v>
      </c>
      <c r="D246" s="746"/>
      <c r="E246" s="746"/>
      <c r="F246" s="746"/>
      <c r="G246" s="746"/>
      <c r="H246" s="581"/>
      <c r="I246" s="754"/>
    </row>
    <row r="247" spans="1:9" ht="15" customHeight="1">
      <c r="A247" s="600"/>
      <c r="B247" s="601"/>
      <c r="C247" s="778">
        <v>15</v>
      </c>
      <c r="D247" s="746"/>
      <c r="E247" s="746"/>
      <c r="F247" s="746"/>
      <c r="G247" s="746"/>
      <c r="H247" s="581"/>
      <c r="I247" s="754"/>
    </row>
    <row r="248" spans="1:9" ht="15" customHeight="1">
      <c r="A248" s="600"/>
      <c r="B248" s="601"/>
      <c r="C248" s="778">
        <v>16</v>
      </c>
      <c r="D248" s="746"/>
      <c r="E248" s="746"/>
      <c r="F248" s="746"/>
      <c r="G248" s="746"/>
      <c r="H248" s="581"/>
      <c r="I248" s="754"/>
    </row>
    <row r="249" spans="1:9" ht="15" customHeight="1">
      <c r="A249" s="600"/>
      <c r="B249" s="601"/>
      <c r="C249" s="778">
        <v>17</v>
      </c>
      <c r="D249" s="746"/>
      <c r="E249" s="746"/>
      <c r="F249" s="746"/>
      <c r="G249" s="746"/>
      <c r="H249" s="581"/>
      <c r="I249" s="754"/>
    </row>
    <row r="250" spans="1:9" ht="15" customHeight="1">
      <c r="A250" s="600"/>
      <c r="B250" s="601"/>
      <c r="C250" s="778">
        <v>18</v>
      </c>
      <c r="D250" s="746"/>
      <c r="E250" s="746"/>
      <c r="F250" s="746"/>
      <c r="G250" s="746"/>
      <c r="H250" s="581"/>
      <c r="I250" s="754"/>
    </row>
    <row r="251" spans="1:9" ht="15" customHeight="1">
      <c r="A251" s="600"/>
      <c r="B251" s="601"/>
      <c r="C251" s="778">
        <v>19</v>
      </c>
      <c r="D251" s="746"/>
      <c r="E251" s="746"/>
      <c r="F251" s="746"/>
      <c r="G251" s="746"/>
      <c r="H251" s="581"/>
      <c r="I251" s="754"/>
    </row>
    <row r="252" spans="1:9" ht="15" customHeight="1">
      <c r="A252" s="600"/>
      <c r="B252" s="601"/>
      <c r="C252" s="778">
        <v>20</v>
      </c>
      <c r="D252" s="746"/>
      <c r="E252" s="746"/>
      <c r="F252" s="746"/>
      <c r="G252" s="746"/>
      <c r="H252" s="581"/>
      <c r="I252" s="754"/>
    </row>
    <row r="253" spans="1:9" ht="15" customHeight="1">
      <c r="A253" s="600"/>
      <c r="B253" s="601"/>
      <c r="C253" s="778">
        <v>21</v>
      </c>
      <c r="D253" s="746"/>
      <c r="E253" s="746"/>
      <c r="F253" s="746"/>
      <c r="G253" s="746"/>
      <c r="H253" s="581"/>
      <c r="I253" s="754"/>
    </row>
    <row r="254" spans="1:9" ht="15" customHeight="1">
      <c r="A254" s="600"/>
      <c r="B254" s="601"/>
      <c r="C254" s="778">
        <v>22</v>
      </c>
      <c r="D254" s="746"/>
      <c r="E254" s="746"/>
      <c r="F254" s="746"/>
      <c r="G254" s="746"/>
      <c r="H254" s="581"/>
      <c r="I254" s="754"/>
    </row>
    <row r="255" spans="1:9" ht="15" customHeight="1">
      <c r="A255" s="600"/>
      <c r="B255" s="601"/>
      <c r="C255" s="778">
        <v>23</v>
      </c>
      <c r="D255" s="746"/>
      <c r="E255" s="746"/>
      <c r="F255" s="746"/>
      <c r="G255" s="746"/>
      <c r="H255" s="581"/>
      <c r="I255" s="754"/>
    </row>
    <row r="256" spans="1:9" ht="15" customHeight="1">
      <c r="A256" s="600"/>
      <c r="B256" s="601"/>
      <c r="C256" s="778">
        <v>24</v>
      </c>
      <c r="D256" s="746"/>
      <c r="E256" s="746"/>
      <c r="F256" s="746"/>
      <c r="G256" s="746"/>
      <c r="H256" s="581"/>
      <c r="I256" s="754"/>
    </row>
    <row r="257" spans="1:9" ht="15" customHeight="1">
      <c r="A257" s="600"/>
      <c r="B257" s="601"/>
      <c r="C257" s="778">
        <v>25</v>
      </c>
      <c r="D257" s="746"/>
      <c r="E257" s="746"/>
      <c r="F257" s="746"/>
      <c r="G257" s="746"/>
      <c r="H257" s="581"/>
      <c r="I257" s="754"/>
    </row>
    <row r="258" spans="1:9" ht="15" customHeight="1">
      <c r="A258" s="600"/>
      <c r="B258" s="601"/>
      <c r="C258" s="778">
        <v>26</v>
      </c>
      <c r="D258" s="746"/>
      <c r="E258" s="746"/>
      <c r="F258" s="746"/>
      <c r="G258" s="746"/>
      <c r="H258" s="581"/>
      <c r="I258" s="754"/>
    </row>
    <row r="259" spans="1:9" ht="15" customHeight="1">
      <c r="A259" s="600"/>
      <c r="B259" s="601"/>
      <c r="C259" s="778">
        <v>27</v>
      </c>
      <c r="D259" s="746"/>
      <c r="E259" s="746"/>
      <c r="F259" s="746"/>
      <c r="G259" s="746"/>
      <c r="H259" s="581"/>
      <c r="I259" s="754"/>
    </row>
    <row r="260" spans="1:9" ht="15" customHeight="1">
      <c r="A260" s="600"/>
      <c r="B260" s="601"/>
      <c r="C260" s="778">
        <v>28</v>
      </c>
      <c r="D260" s="746"/>
      <c r="E260" s="746"/>
      <c r="F260" s="746"/>
      <c r="G260" s="746"/>
      <c r="H260" s="581"/>
      <c r="I260" s="754"/>
    </row>
    <row r="261" spans="1:9" ht="15" customHeight="1">
      <c r="A261" s="600"/>
      <c r="B261" s="601"/>
      <c r="C261" s="778">
        <v>29</v>
      </c>
      <c r="D261" s="746"/>
      <c r="E261" s="746"/>
      <c r="F261" s="746"/>
      <c r="G261" s="746"/>
      <c r="H261" s="581"/>
      <c r="I261" s="754"/>
    </row>
    <row r="262" spans="1:9" ht="15" customHeight="1">
      <c r="A262" s="600"/>
      <c r="B262" s="601"/>
      <c r="C262" s="778">
        <v>30</v>
      </c>
      <c r="D262" s="746"/>
      <c r="E262" s="746"/>
      <c r="F262" s="746"/>
      <c r="G262" s="746"/>
      <c r="H262" s="581"/>
      <c r="I262" s="754"/>
    </row>
    <row r="263" spans="1:9" ht="15" customHeight="1">
      <c r="A263" s="600"/>
      <c r="B263" s="601"/>
      <c r="C263" s="778">
        <v>31</v>
      </c>
      <c r="D263" s="746"/>
      <c r="E263" s="746"/>
      <c r="F263" s="746"/>
      <c r="G263" s="746"/>
      <c r="H263" s="581"/>
      <c r="I263" s="754"/>
    </row>
    <row r="264" spans="1:9" ht="15" customHeight="1">
      <c r="A264" s="600"/>
      <c r="B264" s="601"/>
      <c r="C264" s="778">
        <v>32</v>
      </c>
      <c r="D264" s="746"/>
      <c r="E264" s="746"/>
      <c r="F264" s="746"/>
      <c r="G264" s="746"/>
      <c r="H264" s="581"/>
      <c r="I264" s="754"/>
    </row>
    <row r="265" spans="1:9" ht="15" customHeight="1">
      <c r="A265" s="600"/>
      <c r="B265" s="601"/>
      <c r="C265" s="778">
        <v>33</v>
      </c>
      <c r="D265" s="746"/>
      <c r="E265" s="746"/>
      <c r="F265" s="746"/>
      <c r="G265" s="746"/>
      <c r="H265" s="581"/>
      <c r="I265" s="754"/>
    </row>
    <row r="266" spans="1:9" ht="15" customHeight="1">
      <c r="A266" s="600"/>
      <c r="B266" s="601"/>
      <c r="C266" s="778">
        <v>34</v>
      </c>
      <c r="D266" s="746"/>
      <c r="E266" s="746"/>
      <c r="F266" s="746"/>
      <c r="G266" s="746"/>
      <c r="H266" s="581"/>
      <c r="I266" s="754"/>
    </row>
    <row r="267" spans="1:9" ht="15" customHeight="1">
      <c r="A267" s="600"/>
      <c r="B267" s="601"/>
      <c r="C267" s="778">
        <v>35</v>
      </c>
      <c r="D267" s="746"/>
      <c r="E267" s="746"/>
      <c r="F267" s="746"/>
      <c r="G267" s="746"/>
      <c r="H267" s="581"/>
      <c r="I267" s="754"/>
    </row>
    <row r="268" spans="1:9" ht="15" customHeight="1">
      <c r="A268" s="600"/>
      <c r="B268" s="601"/>
      <c r="C268" s="778">
        <v>36</v>
      </c>
      <c r="D268" s="746"/>
      <c r="E268" s="746"/>
      <c r="F268" s="746"/>
      <c r="G268" s="746"/>
      <c r="H268" s="581"/>
      <c r="I268" s="754"/>
    </row>
    <row r="269" spans="1:9" ht="15" customHeight="1">
      <c r="A269" s="600"/>
      <c r="B269" s="601"/>
      <c r="C269" s="778">
        <v>37</v>
      </c>
      <c r="D269" s="746"/>
      <c r="E269" s="746"/>
      <c r="F269" s="746"/>
      <c r="G269" s="746"/>
      <c r="H269" s="581"/>
      <c r="I269" s="754"/>
    </row>
    <row r="270" spans="1:9" ht="15" customHeight="1">
      <c r="A270" s="600"/>
      <c r="B270" s="601"/>
      <c r="C270" s="778">
        <v>38</v>
      </c>
      <c r="D270" s="746"/>
      <c r="E270" s="746"/>
      <c r="F270" s="746"/>
      <c r="G270" s="746"/>
      <c r="H270" s="581"/>
      <c r="I270" s="754"/>
    </row>
    <row r="271" spans="1:9" ht="15" customHeight="1">
      <c r="A271" s="600"/>
      <c r="B271" s="601"/>
      <c r="C271" s="778">
        <v>39</v>
      </c>
      <c r="D271" s="746"/>
      <c r="E271" s="746"/>
      <c r="F271" s="746"/>
      <c r="G271" s="746"/>
      <c r="H271" s="581"/>
      <c r="I271" s="754"/>
    </row>
    <row r="272" spans="1:9" ht="15" customHeight="1">
      <c r="A272" s="600"/>
      <c r="B272" s="601"/>
      <c r="C272" s="778">
        <v>40</v>
      </c>
      <c r="D272" s="746"/>
      <c r="E272" s="746"/>
      <c r="F272" s="746"/>
      <c r="G272" s="746"/>
      <c r="H272" s="581"/>
      <c r="I272" s="754"/>
    </row>
    <row r="273" spans="1:9" ht="15" customHeight="1">
      <c r="A273" s="600"/>
      <c r="B273" s="601"/>
      <c r="C273" s="778">
        <v>41</v>
      </c>
      <c r="D273" s="746"/>
      <c r="E273" s="746"/>
      <c r="F273" s="746"/>
      <c r="G273" s="746"/>
      <c r="H273" s="581"/>
      <c r="I273" s="754"/>
    </row>
    <row r="274" spans="1:9" ht="15" customHeight="1">
      <c r="A274" s="600"/>
      <c r="B274" s="601"/>
      <c r="C274" s="778">
        <v>42</v>
      </c>
      <c r="D274" s="746"/>
      <c r="E274" s="746"/>
      <c r="F274" s="746"/>
      <c r="G274" s="746"/>
      <c r="H274" s="581"/>
      <c r="I274" s="754"/>
    </row>
    <row r="275" spans="1:9" ht="15" customHeight="1">
      <c r="A275" s="600"/>
      <c r="B275" s="601"/>
      <c r="C275" s="778">
        <v>43</v>
      </c>
      <c r="D275" s="746"/>
      <c r="E275" s="746"/>
      <c r="F275" s="746"/>
      <c r="G275" s="746"/>
      <c r="H275" s="581"/>
      <c r="I275" s="754"/>
    </row>
    <row r="276" spans="1:9" ht="15" customHeight="1">
      <c r="A276" s="600"/>
      <c r="B276" s="601"/>
      <c r="C276" s="778">
        <v>44</v>
      </c>
      <c r="D276" s="746"/>
      <c r="E276" s="746"/>
      <c r="F276" s="746"/>
      <c r="G276" s="746"/>
      <c r="H276" s="581"/>
      <c r="I276" s="754"/>
    </row>
    <row r="277" spans="1:9" ht="15" customHeight="1">
      <c r="A277" s="600"/>
      <c r="B277" s="601"/>
      <c r="C277" s="778">
        <v>45</v>
      </c>
      <c r="D277" s="746"/>
      <c r="E277" s="746"/>
      <c r="F277" s="746"/>
      <c r="G277" s="746"/>
      <c r="H277" s="581"/>
      <c r="I277" s="754"/>
    </row>
    <row r="278" spans="1:9" ht="15" customHeight="1">
      <c r="A278" s="600"/>
      <c r="B278" s="601"/>
      <c r="C278" s="778">
        <v>46</v>
      </c>
      <c r="D278" s="746"/>
      <c r="E278" s="746"/>
      <c r="F278" s="746"/>
      <c r="G278" s="746"/>
      <c r="H278" s="581"/>
      <c r="I278" s="754"/>
    </row>
    <row r="279" spans="1:9" ht="15" customHeight="1">
      <c r="A279" s="600"/>
      <c r="B279" s="601"/>
      <c r="C279" s="778">
        <v>47</v>
      </c>
      <c r="D279" s="746"/>
      <c r="E279" s="746"/>
      <c r="F279" s="746"/>
      <c r="G279" s="746"/>
      <c r="H279" s="581"/>
      <c r="I279" s="754"/>
    </row>
    <row r="280" spans="1:9" ht="15" customHeight="1">
      <c r="A280" s="600"/>
      <c r="B280" s="601"/>
      <c r="C280" s="778">
        <v>48</v>
      </c>
      <c r="D280" s="746"/>
      <c r="E280" s="746"/>
      <c r="F280" s="746"/>
      <c r="G280" s="746"/>
      <c r="H280" s="581"/>
      <c r="I280" s="754"/>
    </row>
    <row r="281" spans="1:9" ht="15" customHeight="1">
      <c r="A281" s="600"/>
      <c r="B281" s="601"/>
      <c r="C281" s="778">
        <v>49</v>
      </c>
      <c r="D281" s="746"/>
      <c r="E281" s="746"/>
      <c r="F281" s="746"/>
      <c r="G281" s="746"/>
      <c r="H281" s="581"/>
      <c r="I281" s="754"/>
    </row>
    <row r="282" spans="1:9" ht="15" customHeight="1">
      <c r="A282" s="600"/>
      <c r="B282" s="601"/>
      <c r="C282" s="778">
        <v>50</v>
      </c>
      <c r="D282" s="746"/>
      <c r="E282" s="746"/>
      <c r="F282" s="746"/>
      <c r="G282" s="746"/>
      <c r="H282" s="581"/>
      <c r="I282" s="754"/>
    </row>
    <row r="283" spans="1:9" ht="15" customHeight="1">
      <c r="A283" s="600"/>
      <c r="B283" s="601"/>
      <c r="C283" s="778">
        <v>51</v>
      </c>
      <c r="D283" s="746"/>
      <c r="E283" s="746"/>
      <c r="F283" s="746"/>
      <c r="G283" s="746"/>
      <c r="H283" s="581"/>
      <c r="I283" s="754"/>
    </row>
    <row r="284" spans="1:9" ht="15" customHeight="1">
      <c r="A284" s="600"/>
      <c r="B284" s="601"/>
      <c r="C284" s="778">
        <v>52</v>
      </c>
      <c r="D284" s="746"/>
      <c r="E284" s="746"/>
      <c r="F284" s="746"/>
      <c r="G284" s="746"/>
      <c r="H284" s="581"/>
      <c r="I284" s="754"/>
    </row>
    <row r="285" spans="1:9" ht="15" customHeight="1">
      <c r="A285" s="600"/>
      <c r="B285" s="601"/>
      <c r="C285" s="778">
        <v>53</v>
      </c>
      <c r="D285" s="746"/>
      <c r="E285" s="746"/>
      <c r="F285" s="746"/>
      <c r="G285" s="746"/>
      <c r="H285" s="581"/>
      <c r="I285" s="754"/>
    </row>
    <row r="286" spans="1:9" ht="15" customHeight="1">
      <c r="A286" s="600"/>
      <c r="B286" s="601"/>
      <c r="C286" s="778">
        <v>54</v>
      </c>
      <c r="D286" s="746"/>
      <c r="E286" s="746"/>
      <c r="F286" s="746"/>
      <c r="G286" s="746"/>
      <c r="H286" s="581"/>
      <c r="I286" s="754"/>
    </row>
    <row r="287" spans="1:9" ht="15" customHeight="1">
      <c r="A287" s="600"/>
      <c r="B287" s="601"/>
      <c r="C287" s="778">
        <v>55</v>
      </c>
      <c r="D287" s="746"/>
      <c r="E287" s="746"/>
      <c r="F287" s="746"/>
      <c r="G287" s="746"/>
      <c r="H287" s="581"/>
      <c r="I287" s="754"/>
    </row>
    <row r="288" spans="1:9" ht="15" customHeight="1">
      <c r="A288" s="600"/>
      <c r="B288" s="601"/>
      <c r="C288" s="778">
        <v>56</v>
      </c>
      <c r="D288" s="746"/>
      <c r="E288" s="746"/>
      <c r="F288" s="746"/>
      <c r="G288" s="746"/>
      <c r="H288" s="581"/>
      <c r="I288" s="754"/>
    </row>
    <row r="289" spans="1:9" ht="15" customHeight="1">
      <c r="A289" s="600"/>
      <c r="B289" s="601"/>
      <c r="C289" s="778">
        <v>57</v>
      </c>
      <c r="D289" s="746"/>
      <c r="E289" s="746"/>
      <c r="F289" s="746"/>
      <c r="G289" s="746"/>
      <c r="H289" s="581"/>
      <c r="I289" s="754"/>
    </row>
    <row r="290" spans="1:9" ht="15" customHeight="1">
      <c r="A290" s="600"/>
      <c r="B290" s="601"/>
      <c r="C290" s="778">
        <v>58</v>
      </c>
      <c r="D290" s="746"/>
      <c r="E290" s="746"/>
      <c r="F290" s="746"/>
      <c r="G290" s="746"/>
      <c r="H290" s="581"/>
      <c r="I290" s="754"/>
    </row>
    <row r="291" spans="1:9" ht="15" customHeight="1">
      <c r="A291" s="600"/>
      <c r="B291" s="601"/>
      <c r="C291" s="778">
        <v>59</v>
      </c>
      <c r="D291" s="746"/>
      <c r="E291" s="746"/>
      <c r="F291" s="746"/>
      <c r="G291" s="746"/>
      <c r="H291" s="581"/>
      <c r="I291" s="754"/>
    </row>
    <row r="292" spans="1:9" ht="15" customHeight="1">
      <c r="A292" s="600"/>
      <c r="B292" s="601"/>
      <c r="C292" s="778">
        <v>60</v>
      </c>
      <c r="D292" s="746"/>
      <c r="E292" s="746"/>
      <c r="F292" s="746"/>
      <c r="G292" s="746"/>
      <c r="H292" s="581"/>
      <c r="I292" s="754"/>
    </row>
    <row r="293" spans="1:9" ht="15" customHeight="1">
      <c r="A293" s="600"/>
      <c r="B293" s="601"/>
      <c r="C293" s="778">
        <v>61</v>
      </c>
      <c r="D293" s="746"/>
      <c r="E293" s="746"/>
      <c r="F293" s="746"/>
      <c r="G293" s="746"/>
      <c r="H293" s="581"/>
      <c r="I293" s="754"/>
    </row>
    <row r="294" spans="1:9" ht="15" customHeight="1">
      <c r="A294" s="600"/>
      <c r="B294" s="601"/>
      <c r="C294" s="778">
        <v>62</v>
      </c>
      <c r="D294" s="746"/>
      <c r="E294" s="746"/>
      <c r="F294" s="746"/>
      <c r="G294" s="746"/>
      <c r="H294" s="581"/>
      <c r="I294" s="754"/>
    </row>
    <row r="295" spans="1:9" ht="15" customHeight="1">
      <c r="A295" s="600"/>
      <c r="B295" s="601"/>
      <c r="C295" s="778">
        <v>63</v>
      </c>
      <c r="D295" s="746"/>
      <c r="E295" s="746"/>
      <c r="F295" s="746"/>
      <c r="G295" s="746"/>
      <c r="H295" s="581"/>
      <c r="I295" s="754"/>
    </row>
    <row r="296" spans="1:9" ht="15" customHeight="1">
      <c r="A296" s="600"/>
      <c r="B296" s="601"/>
      <c r="C296" s="778">
        <v>64</v>
      </c>
      <c r="D296" s="746"/>
      <c r="E296" s="746"/>
      <c r="F296" s="746"/>
      <c r="G296" s="746"/>
      <c r="H296" s="581"/>
      <c r="I296" s="754"/>
    </row>
    <row r="297" spans="1:9" ht="15" customHeight="1">
      <c r="A297" s="600"/>
      <c r="B297" s="601"/>
      <c r="C297" s="778">
        <v>65</v>
      </c>
      <c r="D297" s="746"/>
      <c r="E297" s="746"/>
      <c r="F297" s="746"/>
      <c r="G297" s="746"/>
      <c r="H297" s="581"/>
      <c r="I297" s="754"/>
    </row>
    <row r="298" spans="1:9" ht="15" customHeight="1">
      <c r="A298" s="600"/>
      <c r="B298" s="601"/>
      <c r="C298" s="778">
        <v>66</v>
      </c>
      <c r="D298" s="746"/>
      <c r="E298" s="746"/>
      <c r="F298" s="746"/>
      <c r="G298" s="746"/>
      <c r="H298" s="581"/>
      <c r="I298" s="754"/>
    </row>
    <row r="299" spans="1:9" ht="15" customHeight="1">
      <c r="A299" s="600"/>
      <c r="B299" s="601"/>
      <c r="C299" s="778">
        <v>67</v>
      </c>
      <c r="D299" s="746"/>
      <c r="E299" s="746"/>
      <c r="F299" s="746"/>
      <c r="G299" s="746"/>
      <c r="H299" s="581"/>
      <c r="I299" s="754"/>
    </row>
    <row r="300" spans="1:9" ht="15" customHeight="1">
      <c r="A300" s="600"/>
      <c r="B300" s="601"/>
      <c r="C300" s="778">
        <v>68</v>
      </c>
      <c r="D300" s="746"/>
      <c r="E300" s="746"/>
      <c r="F300" s="746"/>
      <c r="G300" s="746"/>
      <c r="H300" s="581"/>
      <c r="I300" s="754"/>
    </row>
    <row r="301" spans="1:9" ht="15" customHeight="1">
      <c r="A301" s="600"/>
      <c r="B301" s="601"/>
      <c r="C301" s="778">
        <v>69</v>
      </c>
      <c r="D301" s="746"/>
      <c r="E301" s="746"/>
      <c r="F301" s="746"/>
      <c r="G301" s="746"/>
      <c r="H301" s="581"/>
      <c r="I301" s="754"/>
    </row>
    <row r="302" spans="1:9" ht="15" customHeight="1">
      <c r="A302" s="600"/>
      <c r="B302" s="601"/>
      <c r="C302" s="778">
        <v>70</v>
      </c>
      <c r="D302" s="746"/>
      <c r="E302" s="746"/>
      <c r="F302" s="746"/>
      <c r="G302" s="746"/>
      <c r="H302" s="581"/>
      <c r="I302" s="754"/>
    </row>
    <row r="303" spans="1:9" ht="15" customHeight="1">
      <c r="A303" s="600"/>
      <c r="B303" s="601"/>
      <c r="C303" s="778">
        <v>71</v>
      </c>
      <c r="D303" s="746"/>
      <c r="E303" s="746"/>
      <c r="F303" s="746"/>
      <c r="G303" s="746"/>
      <c r="H303" s="581"/>
      <c r="I303" s="754"/>
    </row>
    <row r="304" spans="1:9" ht="15" customHeight="1">
      <c r="A304" s="600"/>
      <c r="B304" s="601"/>
      <c r="C304" s="778">
        <v>72</v>
      </c>
      <c r="D304" s="746"/>
      <c r="E304" s="746"/>
      <c r="F304" s="746"/>
      <c r="G304" s="746"/>
      <c r="H304" s="581"/>
      <c r="I304" s="754"/>
    </row>
    <row r="305" spans="1:9" ht="15" customHeight="1">
      <c r="A305" s="600"/>
      <c r="B305" s="601"/>
      <c r="C305" s="778">
        <v>73</v>
      </c>
      <c r="D305" s="746"/>
      <c r="E305" s="746"/>
      <c r="F305" s="746"/>
      <c r="G305" s="746"/>
      <c r="H305" s="581"/>
      <c r="I305" s="754"/>
    </row>
    <row r="306" spans="1:9" ht="15" customHeight="1">
      <c r="A306" s="600"/>
      <c r="B306" s="601"/>
      <c r="C306" s="778">
        <v>74</v>
      </c>
      <c r="D306" s="746"/>
      <c r="E306" s="746"/>
      <c r="F306" s="746"/>
      <c r="G306" s="746"/>
      <c r="H306" s="581"/>
      <c r="I306" s="754"/>
    </row>
    <row r="307" spans="1:9" ht="15" customHeight="1">
      <c r="A307" s="600"/>
      <c r="B307" s="601"/>
      <c r="C307" s="778">
        <v>75</v>
      </c>
      <c r="D307" s="746"/>
      <c r="E307" s="746"/>
      <c r="F307" s="746"/>
      <c r="G307" s="746"/>
      <c r="H307" s="581"/>
      <c r="I307" s="754"/>
    </row>
    <row r="308" spans="1:9" ht="15" customHeight="1">
      <c r="A308" s="600"/>
      <c r="B308" s="601"/>
      <c r="C308" s="778">
        <v>76</v>
      </c>
      <c r="D308" s="746"/>
      <c r="E308" s="746"/>
      <c r="F308" s="746"/>
      <c r="G308" s="746"/>
      <c r="H308" s="581"/>
      <c r="I308" s="754"/>
    </row>
    <row r="309" spans="1:9" ht="15" customHeight="1">
      <c r="A309" s="600"/>
      <c r="B309" s="601"/>
      <c r="C309" s="778">
        <v>77</v>
      </c>
      <c r="D309" s="746"/>
      <c r="E309" s="746"/>
      <c r="F309" s="746"/>
      <c r="G309" s="746"/>
      <c r="H309" s="581"/>
      <c r="I309" s="754"/>
    </row>
    <row r="310" spans="1:9" ht="15" customHeight="1">
      <c r="A310" s="600"/>
      <c r="B310" s="601"/>
      <c r="C310" s="778">
        <v>78</v>
      </c>
      <c r="D310" s="746"/>
      <c r="E310" s="746"/>
      <c r="F310" s="746"/>
      <c r="G310" s="746"/>
      <c r="H310" s="581"/>
      <c r="I310" s="754"/>
    </row>
    <row r="311" spans="1:9" ht="15" customHeight="1">
      <c r="A311" s="600"/>
      <c r="B311" s="601"/>
      <c r="C311" s="778">
        <v>79</v>
      </c>
      <c r="D311" s="746"/>
      <c r="E311" s="746"/>
      <c r="F311" s="746"/>
      <c r="G311" s="746"/>
      <c r="H311" s="581"/>
      <c r="I311" s="754"/>
    </row>
    <row r="312" spans="1:9" ht="15" customHeight="1">
      <c r="A312" s="600"/>
      <c r="B312" s="601"/>
      <c r="C312" s="778">
        <v>80</v>
      </c>
      <c r="D312" s="746"/>
      <c r="E312" s="746"/>
      <c r="F312" s="746"/>
      <c r="G312" s="746"/>
      <c r="H312" s="581"/>
      <c r="I312" s="754"/>
    </row>
    <row r="313" spans="1:9" ht="15" customHeight="1">
      <c r="A313" s="600"/>
      <c r="B313" s="601"/>
      <c r="C313" s="778">
        <v>81</v>
      </c>
      <c r="D313" s="746"/>
      <c r="E313" s="746"/>
      <c r="F313" s="746"/>
      <c r="G313" s="746"/>
      <c r="H313" s="581"/>
      <c r="I313" s="754"/>
    </row>
    <row r="314" spans="1:9" ht="15" customHeight="1">
      <c r="A314" s="600"/>
      <c r="B314" s="581"/>
      <c r="C314" s="778">
        <v>82</v>
      </c>
      <c r="D314" s="746"/>
      <c r="E314" s="746"/>
      <c r="F314" s="746"/>
      <c r="G314" s="746"/>
      <c r="H314" s="581"/>
      <c r="I314" s="754"/>
    </row>
    <row r="315" spans="1:9" ht="15" customHeight="1">
      <c r="A315" s="600"/>
      <c r="B315" s="581"/>
      <c r="C315" s="778">
        <v>83</v>
      </c>
      <c r="D315" s="746"/>
      <c r="E315" s="746"/>
      <c r="F315" s="746"/>
      <c r="G315" s="746"/>
      <c r="H315" s="581"/>
      <c r="I315" s="754"/>
    </row>
    <row r="316" spans="1:9" ht="15" customHeight="1">
      <c r="A316" s="600"/>
      <c r="B316" s="581"/>
      <c r="C316" s="778">
        <v>84</v>
      </c>
      <c r="D316" s="746"/>
      <c r="E316" s="746"/>
      <c r="F316" s="746"/>
      <c r="G316" s="746"/>
      <c r="H316" s="581"/>
      <c r="I316" s="754"/>
    </row>
    <row r="317" spans="1:9" ht="15" customHeight="1">
      <c r="A317" s="600"/>
      <c r="B317" s="581"/>
      <c r="C317" s="778">
        <v>85</v>
      </c>
      <c r="D317" s="746"/>
      <c r="E317" s="746"/>
      <c r="F317" s="746"/>
      <c r="G317" s="746"/>
      <c r="H317" s="581"/>
      <c r="I317" s="754"/>
    </row>
    <row r="318" spans="1:9" ht="15" customHeight="1">
      <c r="A318" s="600"/>
      <c r="B318" s="581"/>
      <c r="C318" s="778">
        <v>86</v>
      </c>
      <c r="D318" s="746"/>
      <c r="E318" s="746"/>
      <c r="F318" s="746"/>
      <c r="G318" s="746"/>
      <c r="H318" s="581"/>
      <c r="I318" s="754"/>
    </row>
    <row r="319" spans="1:9" ht="15" customHeight="1">
      <c r="A319" s="600"/>
      <c r="B319" s="581"/>
      <c r="C319" s="778">
        <v>87</v>
      </c>
      <c r="D319" s="746"/>
      <c r="E319" s="746"/>
      <c r="F319" s="746"/>
      <c r="G319" s="746"/>
      <c r="H319" s="581"/>
      <c r="I319" s="754"/>
    </row>
    <row r="320" spans="1:9" ht="15" customHeight="1">
      <c r="A320" s="600"/>
      <c r="B320" s="581"/>
      <c r="C320" s="778">
        <v>88</v>
      </c>
      <c r="D320" s="746"/>
      <c r="E320" s="746"/>
      <c r="F320" s="746"/>
      <c r="G320" s="746"/>
      <c r="H320" s="581"/>
      <c r="I320" s="754"/>
    </row>
    <row r="321" spans="1:9" ht="15" customHeight="1">
      <c r="A321" s="600"/>
      <c r="B321" s="581"/>
      <c r="C321" s="778">
        <v>89</v>
      </c>
      <c r="D321" s="746"/>
      <c r="E321" s="746"/>
      <c r="F321" s="746"/>
      <c r="G321" s="746"/>
      <c r="H321" s="581"/>
      <c r="I321" s="754"/>
    </row>
    <row r="322" spans="1:9" ht="15" customHeight="1">
      <c r="A322" s="600"/>
      <c r="B322" s="581"/>
      <c r="C322" s="778">
        <v>90</v>
      </c>
      <c r="D322" s="746"/>
      <c r="E322" s="746"/>
      <c r="F322" s="746"/>
      <c r="G322" s="746"/>
      <c r="H322" s="581"/>
      <c r="I322" s="754"/>
    </row>
    <row r="323" spans="1:9" ht="15" customHeight="1">
      <c r="A323" s="600"/>
      <c r="B323" s="581"/>
      <c r="C323" s="778">
        <v>91</v>
      </c>
      <c r="D323" s="746"/>
      <c r="E323" s="746"/>
      <c r="F323" s="746"/>
      <c r="G323" s="746"/>
      <c r="H323" s="581"/>
      <c r="I323" s="754"/>
    </row>
    <row r="324" spans="1:9" ht="15" customHeight="1">
      <c r="A324" s="600"/>
      <c r="B324" s="581"/>
      <c r="C324" s="778">
        <v>92</v>
      </c>
      <c r="D324" s="746"/>
      <c r="E324" s="746"/>
      <c r="F324" s="746"/>
      <c r="G324" s="746"/>
      <c r="H324" s="581"/>
      <c r="I324" s="754"/>
    </row>
    <row r="325" spans="1:9" ht="15" customHeight="1">
      <c r="A325" s="600"/>
      <c r="B325" s="581"/>
      <c r="C325" s="778">
        <v>93</v>
      </c>
      <c r="D325" s="746"/>
      <c r="E325" s="746"/>
      <c r="F325" s="746"/>
      <c r="G325" s="746"/>
      <c r="H325" s="581"/>
      <c r="I325" s="754"/>
    </row>
    <row r="326" spans="1:9" ht="15" customHeight="1">
      <c r="A326" s="600"/>
      <c r="B326" s="581"/>
      <c r="C326" s="778">
        <v>94</v>
      </c>
      <c r="D326" s="746"/>
      <c r="E326" s="746"/>
      <c r="F326" s="746"/>
      <c r="G326" s="746"/>
      <c r="H326" s="581"/>
      <c r="I326" s="754"/>
    </row>
    <row r="327" spans="1:9" ht="15" customHeight="1">
      <c r="A327" s="600"/>
      <c r="B327" s="581"/>
      <c r="C327" s="778">
        <v>95</v>
      </c>
      <c r="D327" s="746"/>
      <c r="E327" s="746"/>
      <c r="F327" s="746"/>
      <c r="G327" s="746"/>
      <c r="H327" s="581"/>
      <c r="I327" s="754"/>
    </row>
    <row r="328" spans="1:9" ht="15" customHeight="1">
      <c r="A328" s="600"/>
      <c r="B328" s="581"/>
      <c r="C328" s="778">
        <v>96</v>
      </c>
      <c r="D328" s="746"/>
      <c r="E328" s="746"/>
      <c r="F328" s="746"/>
      <c r="G328" s="746"/>
      <c r="H328" s="581"/>
      <c r="I328" s="754"/>
    </row>
    <row r="329" spans="1:9" ht="15" customHeight="1">
      <c r="A329" s="600"/>
      <c r="B329" s="581"/>
      <c r="C329" s="778">
        <v>97</v>
      </c>
      <c r="D329" s="746"/>
      <c r="E329" s="746"/>
      <c r="F329" s="746"/>
      <c r="G329" s="746"/>
      <c r="H329" s="581"/>
      <c r="I329" s="754"/>
    </row>
    <row r="330" spans="1:9" ht="15" customHeight="1">
      <c r="A330" s="600"/>
      <c r="B330" s="581"/>
      <c r="C330" s="778">
        <v>98</v>
      </c>
      <c r="D330" s="746"/>
      <c r="E330" s="746"/>
      <c r="F330" s="746"/>
      <c r="G330" s="746"/>
      <c r="H330" s="581"/>
      <c r="I330" s="754"/>
    </row>
    <row r="331" spans="1:9" ht="15" customHeight="1">
      <c r="A331" s="600"/>
      <c r="B331" s="581"/>
      <c r="C331" s="778">
        <v>99</v>
      </c>
      <c r="D331" s="746"/>
      <c r="E331" s="746"/>
      <c r="F331" s="746"/>
      <c r="G331" s="746"/>
      <c r="H331" s="581"/>
      <c r="I331" s="754"/>
    </row>
    <row r="332" spans="1:9" ht="15" customHeight="1">
      <c r="A332" s="600"/>
      <c r="B332" s="781"/>
      <c r="C332" s="2222">
        <v>100</v>
      </c>
      <c r="D332" s="749"/>
      <c r="E332" s="749"/>
      <c r="F332" s="749"/>
      <c r="G332" s="749"/>
      <c r="H332" s="581"/>
      <c r="I332" s="754"/>
    </row>
    <row r="333" spans="1:9" ht="15" customHeight="1">
      <c r="A333" s="600"/>
      <c r="B333" s="1203" t="s">
        <v>1128</v>
      </c>
      <c r="C333" s="2221">
        <v>1</v>
      </c>
      <c r="D333" s="2226" t="s">
        <v>1127</v>
      </c>
      <c r="E333" s="750"/>
      <c r="F333" s="750"/>
      <c r="G333" s="750"/>
      <c r="H333" s="581"/>
      <c r="I333" s="754"/>
    </row>
    <row r="334" spans="1:9" ht="15" customHeight="1">
      <c r="A334" s="600"/>
      <c r="B334" s="1203"/>
      <c r="C334" s="1226">
        <v>2</v>
      </c>
      <c r="D334" s="1225" t="s">
        <v>1808</v>
      </c>
      <c r="E334" s="574"/>
      <c r="F334" s="574"/>
      <c r="G334" s="574"/>
      <c r="H334" s="581"/>
      <c r="I334" s="754"/>
    </row>
    <row r="335" spans="1:9" ht="15" customHeight="1">
      <c r="A335" s="600"/>
      <c r="B335" s="1443"/>
      <c r="C335" s="2222">
        <v>3</v>
      </c>
      <c r="D335" s="2229" t="s">
        <v>1809</v>
      </c>
      <c r="E335" s="749"/>
      <c r="F335" s="749"/>
      <c r="G335" s="749"/>
      <c r="H335" s="581"/>
      <c r="I335" s="754"/>
    </row>
    <row r="336" spans="1:9" ht="15" customHeight="1">
      <c r="A336" s="600"/>
      <c r="B336" s="1203" t="s">
        <v>1797</v>
      </c>
      <c r="C336" s="778">
        <v>1</v>
      </c>
      <c r="D336" s="2228" t="s">
        <v>1798</v>
      </c>
      <c r="E336" s="746"/>
      <c r="F336" s="746"/>
      <c r="G336" s="746"/>
      <c r="H336" s="581"/>
      <c r="I336" s="754"/>
    </row>
    <row r="337" spans="1:9" ht="15" customHeight="1">
      <c r="A337" s="600"/>
      <c r="B337" s="1443"/>
      <c r="C337" s="2222">
        <v>0</v>
      </c>
      <c r="D337" s="2229" t="s">
        <v>1799</v>
      </c>
      <c r="E337" s="749"/>
      <c r="F337" s="749"/>
      <c r="G337" s="749"/>
      <c r="H337" s="581"/>
      <c r="I337" s="754"/>
    </row>
    <row r="338" spans="1:9" ht="15" customHeight="1">
      <c r="A338" s="600"/>
      <c r="B338" s="1984" t="s">
        <v>1828</v>
      </c>
      <c r="C338" s="2221">
        <v>1</v>
      </c>
      <c r="D338" s="2226" t="s">
        <v>1829</v>
      </c>
      <c r="E338" s="1079"/>
      <c r="F338" s="1079"/>
      <c r="G338" s="1079"/>
      <c r="H338" s="581"/>
      <c r="I338" s="754"/>
    </row>
    <row r="339" spans="1:9" ht="15" customHeight="1">
      <c r="A339" s="600"/>
      <c r="B339" s="1443"/>
      <c r="C339" s="2222">
        <v>2</v>
      </c>
      <c r="D339" s="2229" t="s">
        <v>1830</v>
      </c>
      <c r="E339" s="749"/>
      <c r="F339" s="749"/>
      <c r="G339" s="749"/>
      <c r="H339" s="581"/>
      <c r="I339" s="754"/>
    </row>
    <row r="340" spans="1:9" ht="15" customHeight="1">
      <c r="A340" s="600"/>
      <c r="B340" s="1984" t="s">
        <v>1741</v>
      </c>
      <c r="C340" s="2221">
        <v>1</v>
      </c>
      <c r="D340" s="1723" t="s">
        <v>1884</v>
      </c>
      <c r="E340" s="1079"/>
      <c r="F340" s="1079"/>
      <c r="G340" s="1079"/>
      <c r="H340" s="581"/>
      <c r="I340" s="754"/>
    </row>
    <row r="341" spans="1:9" ht="15" customHeight="1">
      <c r="A341" s="600"/>
      <c r="B341" s="581"/>
      <c r="C341" s="778">
        <v>2</v>
      </c>
      <c r="D341" s="1724" t="s">
        <v>1742</v>
      </c>
      <c r="E341" s="746"/>
      <c r="F341" s="746"/>
      <c r="G341" s="746"/>
      <c r="H341" s="581"/>
      <c r="I341" s="754"/>
    </row>
    <row r="342" spans="1:9" ht="15" customHeight="1">
      <c r="A342" s="600"/>
      <c r="B342" s="581"/>
      <c r="C342" s="778">
        <v>3</v>
      </c>
      <c r="D342" s="1724" t="s">
        <v>77</v>
      </c>
      <c r="E342" s="746"/>
      <c r="F342" s="746"/>
      <c r="G342" s="746"/>
      <c r="H342" s="581"/>
      <c r="I342" s="754"/>
    </row>
    <row r="343" spans="1:9" ht="15" customHeight="1">
      <c r="A343" s="600"/>
      <c r="B343" s="1443"/>
      <c r="C343" s="2222">
        <v>4</v>
      </c>
      <c r="D343" s="1725" t="s">
        <v>308</v>
      </c>
      <c r="E343" s="749"/>
      <c r="F343" s="749"/>
      <c r="G343" s="749"/>
      <c r="H343" s="581"/>
      <c r="I343" s="754"/>
    </row>
    <row r="344" spans="1:9" ht="15" customHeight="1">
      <c r="A344" s="600"/>
      <c r="B344" s="1984" t="s">
        <v>1653</v>
      </c>
      <c r="C344" s="2221">
        <v>1</v>
      </c>
      <c r="D344" s="1723" t="s">
        <v>1304</v>
      </c>
      <c r="E344" s="1079"/>
      <c r="F344" s="1079"/>
      <c r="G344" s="1079"/>
      <c r="H344" s="581"/>
      <c r="I344" s="754"/>
    </row>
    <row r="345" spans="1:9" ht="15" customHeight="1">
      <c r="A345" s="600"/>
      <c r="B345" s="581"/>
      <c r="C345" s="778">
        <v>2</v>
      </c>
      <c r="D345" s="1724" t="s">
        <v>306</v>
      </c>
      <c r="E345" s="746"/>
      <c r="F345" s="746"/>
      <c r="G345" s="746"/>
      <c r="H345" s="581"/>
      <c r="I345" s="754"/>
    </row>
    <row r="346" spans="1:9" ht="15" customHeight="1">
      <c r="A346" s="600"/>
      <c r="B346" s="581"/>
      <c r="C346" s="778">
        <v>3</v>
      </c>
      <c r="D346" s="1724" t="s">
        <v>308</v>
      </c>
      <c r="E346" s="746"/>
      <c r="F346" s="746"/>
      <c r="G346" s="746"/>
      <c r="H346" s="581"/>
      <c r="I346" s="754"/>
    </row>
    <row r="347" spans="1:9" ht="15" customHeight="1">
      <c r="A347" s="600"/>
      <c r="B347" s="1443"/>
      <c r="C347" s="2222">
        <v>4</v>
      </c>
      <c r="D347" s="1725" t="s">
        <v>1026</v>
      </c>
      <c r="E347" s="749"/>
      <c r="F347" s="749"/>
      <c r="G347" s="749"/>
      <c r="H347" s="581"/>
      <c r="I347" s="754"/>
    </row>
    <row r="348" spans="1:9" ht="15" customHeight="1">
      <c r="A348" s="600"/>
      <c r="B348" s="1984" t="s">
        <v>1743</v>
      </c>
      <c r="C348" s="2221">
        <v>1</v>
      </c>
      <c r="D348" s="1723" t="s">
        <v>1744</v>
      </c>
      <c r="E348" s="1079"/>
      <c r="F348" s="1079"/>
      <c r="G348" s="1079"/>
      <c r="H348" s="581"/>
      <c r="I348" s="754"/>
    </row>
    <row r="349" spans="1:9" ht="15" customHeight="1">
      <c r="A349" s="600"/>
      <c r="B349" s="581"/>
      <c r="C349" s="778">
        <v>2</v>
      </c>
      <c r="D349" s="1724" t="s">
        <v>1745</v>
      </c>
      <c r="E349" s="746"/>
      <c r="F349" s="746"/>
      <c r="G349" s="746"/>
      <c r="H349" s="581"/>
      <c r="I349" s="754"/>
    </row>
    <row r="350" spans="1:9" ht="15" customHeight="1">
      <c r="A350" s="600"/>
      <c r="B350" s="581"/>
      <c r="C350" s="778">
        <v>3</v>
      </c>
      <c r="D350" s="1724" t="s">
        <v>1746</v>
      </c>
      <c r="E350" s="746"/>
      <c r="F350" s="746"/>
      <c r="G350" s="746"/>
      <c r="H350" s="581"/>
      <c r="I350" s="754"/>
    </row>
    <row r="351" spans="1:9" ht="15" customHeight="1">
      <c r="A351" s="600"/>
      <c r="B351" s="1443"/>
      <c r="C351" s="2222">
        <v>4</v>
      </c>
      <c r="D351" s="1725" t="s">
        <v>1747</v>
      </c>
      <c r="E351" s="749"/>
      <c r="F351" s="749"/>
      <c r="G351" s="749"/>
      <c r="H351" s="581"/>
      <c r="I351" s="754"/>
    </row>
    <row r="352" spans="1:9" ht="15" customHeight="1">
      <c r="A352" s="600"/>
      <c r="B352" s="1984" t="s">
        <v>1811</v>
      </c>
      <c r="C352" s="2221">
        <v>1</v>
      </c>
      <c r="D352" s="2226" t="s">
        <v>1816</v>
      </c>
      <c r="E352" s="1079"/>
      <c r="F352" s="1079"/>
      <c r="G352" s="1079"/>
      <c r="H352" s="581"/>
      <c r="I352" s="754"/>
    </row>
    <row r="353" spans="1:9" ht="15" customHeight="1">
      <c r="A353" s="600"/>
      <c r="B353" s="1443"/>
      <c r="C353" s="1987">
        <v>2</v>
      </c>
      <c r="D353" s="1985" t="s">
        <v>1812</v>
      </c>
      <c r="E353" s="1986"/>
      <c r="F353" s="1986"/>
      <c r="G353" s="1986"/>
      <c r="H353" s="581"/>
      <c r="I353" s="754"/>
    </row>
    <row r="354" spans="1:9" ht="15" customHeight="1">
      <c r="A354" s="600"/>
      <c r="B354" s="1984" t="s">
        <v>1813</v>
      </c>
      <c r="C354" s="2221">
        <v>1</v>
      </c>
      <c r="D354" s="2226" t="s">
        <v>1814</v>
      </c>
      <c r="E354" s="1079"/>
      <c r="F354" s="1079"/>
      <c r="G354" s="1079"/>
      <c r="H354" s="581"/>
      <c r="I354" s="754"/>
    </row>
    <row r="355" spans="1:9" ht="15" customHeight="1">
      <c r="A355" s="600"/>
      <c r="B355" s="1443"/>
      <c r="C355" s="1987">
        <v>2</v>
      </c>
      <c r="D355" s="1985" t="s">
        <v>1815</v>
      </c>
      <c r="E355" s="1986"/>
      <c r="F355" s="1986"/>
      <c r="G355" s="1986"/>
      <c r="H355" s="581"/>
      <c r="I355" s="754"/>
    </row>
    <row r="356" spans="1:9" ht="15" customHeight="1">
      <c r="A356" s="600"/>
      <c r="B356" s="581"/>
      <c r="C356" s="777"/>
      <c r="D356" s="574"/>
      <c r="E356" s="574"/>
      <c r="F356" s="574"/>
      <c r="G356" s="581"/>
      <c r="H356" s="581"/>
      <c r="I356" s="754"/>
    </row>
    <row r="357" spans="1:9" ht="15" hidden="1" customHeight="1">
      <c r="A357" s="600"/>
      <c r="B357" s="581"/>
      <c r="C357" s="777"/>
      <c r="D357" s="574"/>
      <c r="E357" s="574"/>
      <c r="F357" s="574"/>
      <c r="G357" s="581"/>
      <c r="H357" s="581"/>
      <c r="I357" s="754"/>
    </row>
    <row r="358" spans="1:9" ht="15" hidden="1" customHeight="1">
      <c r="A358" s="600"/>
      <c r="B358" s="581"/>
      <c r="C358" s="777"/>
      <c r="D358" s="574"/>
      <c r="E358" s="574"/>
      <c r="F358" s="574"/>
      <c r="G358" s="581"/>
      <c r="H358" s="581"/>
      <c r="I358" s="754"/>
    </row>
    <row r="359" spans="1:9" ht="15" hidden="1" customHeight="1">
      <c r="A359" s="600"/>
      <c r="B359" s="581"/>
      <c r="C359" s="777"/>
      <c r="D359" s="574"/>
      <c r="E359" s="574"/>
      <c r="F359" s="574"/>
      <c r="G359" s="581"/>
      <c r="H359" s="581"/>
      <c r="I359" s="754"/>
    </row>
    <row r="360" spans="1:9" ht="15" hidden="1" customHeight="1">
      <c r="A360" s="600"/>
      <c r="B360" s="581"/>
      <c r="C360" s="777"/>
      <c r="D360" s="574"/>
      <c r="E360" s="574"/>
      <c r="F360" s="574"/>
      <c r="G360" s="581"/>
      <c r="H360" s="581"/>
      <c r="I360" s="754"/>
    </row>
    <row r="361" spans="1:9" ht="15" hidden="1" customHeight="1">
      <c r="A361" s="600"/>
      <c r="B361" s="581"/>
      <c r="C361" s="777"/>
      <c r="D361" s="574"/>
      <c r="E361" s="574"/>
      <c r="F361" s="574"/>
      <c r="G361" s="581"/>
      <c r="H361" s="581"/>
      <c r="I361" s="754"/>
    </row>
    <row r="362" spans="1:9" ht="15" hidden="1" customHeight="1">
      <c r="A362" s="600"/>
      <c r="B362" s="581"/>
      <c r="C362" s="777"/>
      <c r="D362" s="574"/>
      <c r="E362" s="574"/>
      <c r="F362" s="574"/>
      <c r="G362" s="581"/>
      <c r="H362" s="581"/>
      <c r="I362" s="754"/>
    </row>
    <row r="363" spans="1:9" ht="15" hidden="1" customHeight="1">
      <c r="A363" s="600"/>
      <c r="B363" s="581"/>
      <c r="C363" s="777"/>
      <c r="D363" s="574"/>
      <c r="E363" s="574"/>
      <c r="F363" s="574"/>
      <c r="G363" s="581"/>
      <c r="H363" s="581"/>
      <c r="I363" s="754"/>
    </row>
    <row r="364" spans="1:9" ht="15" hidden="1" customHeight="1">
      <c r="A364" s="600"/>
      <c r="B364" s="581"/>
      <c r="C364" s="777"/>
      <c r="D364" s="574"/>
      <c r="E364" s="574"/>
      <c r="F364" s="574"/>
      <c r="G364" s="581"/>
      <c r="H364" s="581"/>
      <c r="I364" s="754"/>
    </row>
    <row r="365" spans="1:9" ht="15" hidden="1" customHeight="1">
      <c r="A365" s="600"/>
      <c r="B365" s="581"/>
      <c r="C365" s="777"/>
      <c r="D365" s="574"/>
      <c r="E365" s="574"/>
      <c r="F365" s="574"/>
      <c r="G365" s="581"/>
      <c r="H365" s="581"/>
      <c r="I365" s="754"/>
    </row>
    <row r="366" spans="1:9" ht="15" hidden="1" customHeight="1">
      <c r="A366" s="600"/>
      <c r="B366" s="581"/>
      <c r="C366" s="581"/>
      <c r="D366" s="581"/>
      <c r="E366" s="581"/>
      <c r="F366" s="581"/>
      <c r="G366" s="581"/>
      <c r="H366" s="581"/>
      <c r="I366" s="754"/>
    </row>
    <row r="367" spans="1:9" ht="15" hidden="1" customHeight="1"/>
    <row r="368" spans="1:9" ht="15" hidden="1" customHeight="1"/>
    <row r="369" ht="15" hidden="1" customHeight="1"/>
    <row r="370" ht="15" hidden="1" customHeight="1"/>
    <row r="371" ht="15" hidden="1" customHeight="1"/>
    <row r="372" ht="15" hidden="1" customHeight="1"/>
    <row r="373" ht="15" hidden="1" customHeight="1"/>
    <row r="374" ht="15" hidden="1" customHeight="1"/>
    <row r="375" ht="15" hidden="1" customHeight="1"/>
    <row r="376" ht="15" hidden="1" customHeight="1"/>
    <row r="377" ht="15" hidden="1" customHeight="1"/>
  </sheetData>
  <sortState ref="E94:F96">
    <sortCondition ref="E94:E96"/>
  </sortState>
  <mergeCells count="94">
    <mergeCell ref="B21:E21"/>
    <mergeCell ref="B22:E22"/>
    <mergeCell ref="B76:E76"/>
    <mergeCell ref="B77:E77"/>
    <mergeCell ref="B78:E78"/>
    <mergeCell ref="B49:E49"/>
    <mergeCell ref="B55:E55"/>
    <mergeCell ref="B68:E68"/>
    <mergeCell ref="B75:E75"/>
    <mergeCell ref="F71:H71"/>
    <mergeCell ref="B71:E72"/>
    <mergeCell ref="B87:E88"/>
    <mergeCell ref="F87:H87"/>
    <mergeCell ref="B89:E89"/>
    <mergeCell ref="B84:E84"/>
    <mergeCell ref="B85:E85"/>
    <mergeCell ref="B79:E79"/>
    <mergeCell ref="B80:E80"/>
    <mergeCell ref="B81:E81"/>
    <mergeCell ref="B82:E82"/>
    <mergeCell ref="B83:E83"/>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B135:E135"/>
    <mergeCell ref="B136:E136"/>
    <mergeCell ref="B137:E137"/>
    <mergeCell ref="B138:E138"/>
    <mergeCell ref="B139:E139"/>
    <mergeCell ref="B140:E140"/>
    <mergeCell ref="B141:E141"/>
    <mergeCell ref="B142:E142"/>
    <mergeCell ref="B143:E143"/>
    <mergeCell ref="B144:E144"/>
    <mergeCell ref="B145:E145"/>
    <mergeCell ref="B146:E146"/>
    <mergeCell ref="B147:E147"/>
    <mergeCell ref="B148:E148"/>
    <mergeCell ref="B149:E149"/>
    <mergeCell ref="B150:E150"/>
    <mergeCell ref="B151:E151"/>
    <mergeCell ref="B152:E152"/>
    <mergeCell ref="B153:E153"/>
    <mergeCell ref="B154:E154"/>
    <mergeCell ref="B206:B208"/>
    <mergeCell ref="B160:E160"/>
    <mergeCell ref="B161:E161"/>
    <mergeCell ref="B155:E155"/>
    <mergeCell ref="B156:E156"/>
    <mergeCell ref="B157:E157"/>
    <mergeCell ref="B158:E158"/>
    <mergeCell ref="B159:E159"/>
  </mergeCells>
  <phoneticPr fontId="5" type="noConversion"/>
  <dataValidations xWindow="734" yWindow="271" count="2">
    <dataValidation type="list" showInputMessage="1" showErrorMessage="1" sqref="F40 F164">
      <formula1>YesNo</formula1>
    </dataValidation>
    <dataValidation type="list" allowBlank="1" showInputMessage="1" showErrorMessage="1" sqref="F7:F8">
      <formula1>YesNo</formula1>
    </dataValidation>
  </dataValidations>
  <printOptions headings="1"/>
  <pageMargins left="0.59055118110236227" right="0.59055118110236227" top="0.98425196850393704" bottom="0.98425196850393704" header="0.51181102362204722" footer="0.51181102362204722"/>
  <pageSetup paperSize="9" scale="50" fitToHeight="3" pageOrder="overThenDown" orientation="portrait"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5" manualBreakCount="5">
    <brk id="47" max="8" man="1"/>
    <brk id="85" max="8" man="1"/>
    <brk id="161" max="8" man="1"/>
    <brk id="231" max="8" man="1"/>
    <brk id="308"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EC72"/>
  </sheetPr>
  <dimension ref="A1:J43"/>
  <sheetViews>
    <sheetView zoomScale="75" zoomScaleNormal="75" workbookViewId="0">
      <pane ySplit="1" topLeftCell="A2" activePane="bottomLeft" state="frozen"/>
      <selection pane="bottomLeft"/>
    </sheetView>
  </sheetViews>
  <sheetFormatPr defaultColWidth="0" defaultRowHeight="0" customHeight="1" zeroHeight="1"/>
  <cols>
    <col min="1" max="1" width="1.7109375" style="598" customWidth="1"/>
    <col min="2" max="2" width="100.7109375" style="598" customWidth="1"/>
    <col min="3" max="3" width="16.7109375" style="598" customWidth="1"/>
    <col min="4" max="8" width="16.7109375" style="585" customWidth="1"/>
    <col min="9" max="9" width="1.7109375" style="585" customWidth="1"/>
    <col min="10" max="10" width="0" style="744" hidden="1" customWidth="1"/>
    <col min="11" max="16384" width="16.7109375" style="744" hidden="1"/>
  </cols>
  <sheetData>
    <row r="1" spans="1:9" ht="30" customHeight="1">
      <c r="A1" s="568" t="s">
        <v>711</v>
      </c>
      <c r="B1" s="569"/>
      <c r="C1" s="596"/>
      <c r="D1" s="592"/>
      <c r="E1" s="592"/>
      <c r="F1" s="1057" t="str">
        <f>CONCATENATE("Reporting unit: ", 'General Info'!$C$47, " ", 'General Info'!$C$46)</f>
        <v xml:space="preserve">Reporting unit: 1 </v>
      </c>
      <c r="G1" s="592"/>
      <c r="H1" s="592"/>
      <c r="I1" s="609"/>
    </row>
    <row r="2" spans="1:9" ht="60" customHeight="1">
      <c r="A2" s="568"/>
      <c r="B2" s="2423" t="s">
        <v>805</v>
      </c>
      <c r="C2" s="2423"/>
      <c r="D2" s="2423"/>
      <c r="E2" s="2423"/>
      <c r="F2" s="1023"/>
      <c r="G2" s="1023"/>
      <c r="H2" s="1023"/>
      <c r="I2" s="609"/>
    </row>
    <row r="3" spans="1:9" ht="60" customHeight="1">
      <c r="A3" s="1452" t="s">
        <v>1477</v>
      </c>
      <c r="B3" s="664"/>
      <c r="C3" s="665"/>
      <c r="D3" s="642"/>
      <c r="E3" s="642"/>
      <c r="F3" s="642"/>
      <c r="G3" s="642"/>
      <c r="H3" s="642"/>
      <c r="I3" s="659"/>
    </row>
    <row r="4" spans="1:9" ht="15" customHeight="1">
      <c r="A4" s="582"/>
      <c r="B4" s="2426"/>
      <c r="C4" s="2428" t="s">
        <v>106</v>
      </c>
      <c r="D4" s="2429"/>
      <c r="E4" s="2429"/>
      <c r="F4" s="2421" t="s">
        <v>137</v>
      </c>
      <c r="G4" s="2422"/>
      <c r="H4" s="2422"/>
      <c r="I4" s="403"/>
    </row>
    <row r="5" spans="1:9" ht="75" customHeight="1">
      <c r="A5" s="661"/>
      <c r="B5" s="2427"/>
      <c r="C5" s="590" t="s">
        <v>109</v>
      </c>
      <c r="D5" s="590" t="s">
        <v>189</v>
      </c>
      <c r="E5" s="587" t="s">
        <v>807</v>
      </c>
      <c r="F5" s="1024" t="s">
        <v>109</v>
      </c>
      <c r="G5" s="1024" t="s">
        <v>189</v>
      </c>
      <c r="H5" s="1022" t="s">
        <v>807</v>
      </c>
      <c r="I5" s="577"/>
    </row>
    <row r="6" spans="1:9" ht="15" customHeight="1">
      <c r="A6" s="580"/>
      <c r="B6" s="666" t="s">
        <v>801</v>
      </c>
      <c r="C6" s="45"/>
      <c r="D6" s="45"/>
      <c r="E6" s="90"/>
      <c r="F6" s="527"/>
      <c r="G6" s="524"/>
      <c r="H6" s="14"/>
      <c r="I6" s="577"/>
    </row>
    <row r="7" spans="1:9" ht="15" customHeight="1">
      <c r="A7" s="580"/>
      <c r="B7" s="667" t="s">
        <v>205</v>
      </c>
      <c r="C7" s="45"/>
      <c r="D7" s="45"/>
      <c r="E7" s="90"/>
      <c r="F7" s="272"/>
      <c r="G7" s="524"/>
      <c r="H7" s="14"/>
      <c r="I7" s="577"/>
    </row>
    <row r="8" spans="1:9" ht="15" customHeight="1">
      <c r="A8" s="580"/>
      <c r="B8" s="668" t="s">
        <v>101</v>
      </c>
      <c r="C8" s="526"/>
      <c r="D8" s="59"/>
      <c r="E8" s="92"/>
      <c r="F8" s="526"/>
      <c r="G8" s="1032"/>
      <c r="H8" s="1033"/>
      <c r="I8" s="577"/>
    </row>
    <row r="9" spans="1:9" ht="30" customHeight="1">
      <c r="A9" s="662"/>
      <c r="B9" s="583"/>
      <c r="C9" s="583"/>
      <c r="D9" s="584"/>
      <c r="E9" s="584"/>
      <c r="F9" s="584"/>
      <c r="G9" s="584"/>
      <c r="H9" s="584"/>
      <c r="I9" s="403"/>
    </row>
    <row r="10" spans="1:9" ht="15" customHeight="1">
      <c r="A10" s="578"/>
      <c r="B10" s="1025"/>
      <c r="C10" s="2424" t="s">
        <v>106</v>
      </c>
      <c r="D10" s="2421" t="s">
        <v>137</v>
      </c>
      <c r="E10" s="2422"/>
      <c r="F10" s="2422"/>
      <c r="G10" s="1027"/>
      <c r="H10" s="1027"/>
      <c r="I10" s="577"/>
    </row>
    <row r="11" spans="1:9" ht="45" customHeight="1">
      <c r="A11" s="578"/>
      <c r="B11" s="1026"/>
      <c r="C11" s="2425"/>
      <c r="D11" s="587" t="s">
        <v>136</v>
      </c>
      <c r="E11" s="587" t="s">
        <v>1111</v>
      </c>
      <c r="F11" s="1022" t="s">
        <v>290</v>
      </c>
      <c r="G11" s="1027"/>
      <c r="H11" s="1027"/>
      <c r="I11" s="577"/>
    </row>
    <row r="12" spans="1:9" ht="15" customHeight="1">
      <c r="A12" s="580"/>
      <c r="B12" s="670" t="s">
        <v>597</v>
      </c>
      <c r="C12" s="676" t="str">
        <f>IF(AND(ISNUMBER(C13),ISNUMBER(C14)),C13+C14,"")</f>
        <v/>
      </c>
      <c r="D12" s="522"/>
      <c r="E12" s="436"/>
      <c r="F12" s="14"/>
      <c r="G12" s="1029"/>
      <c r="H12" s="1029"/>
      <c r="I12" s="599"/>
    </row>
    <row r="13" spans="1:9" ht="15" customHeight="1">
      <c r="A13" s="580"/>
      <c r="B13" s="671" t="s">
        <v>595</v>
      </c>
      <c r="C13" s="421"/>
      <c r="D13" s="524"/>
      <c r="E13" s="14"/>
      <c r="F13" s="14"/>
      <c r="G13" s="1029"/>
      <c r="H13" s="1029"/>
      <c r="I13" s="599"/>
    </row>
    <row r="14" spans="1:9" ht="15" customHeight="1">
      <c r="A14" s="580"/>
      <c r="B14" s="671" t="s">
        <v>596</v>
      </c>
      <c r="C14" s="421"/>
      <c r="D14" s="524"/>
      <c r="E14" s="14"/>
      <c r="F14" s="14"/>
      <c r="G14" s="1029"/>
      <c r="H14" s="1029"/>
      <c r="I14" s="599"/>
    </row>
    <row r="15" spans="1:9" ht="15" customHeight="1">
      <c r="A15" s="580"/>
      <c r="B15" s="672" t="s">
        <v>159</v>
      </c>
      <c r="C15" s="619" t="str">
        <f>IF(AND(ISNUMBER(C16),ISNUMBER(C17)),C16+C17,"")</f>
        <v/>
      </c>
      <c r="D15" s="524"/>
      <c r="E15" s="14"/>
      <c r="F15" s="14"/>
      <c r="G15" s="1029"/>
      <c r="H15" s="1029"/>
      <c r="I15" s="599"/>
    </row>
    <row r="16" spans="1:9" ht="15" customHeight="1">
      <c r="A16" s="580"/>
      <c r="B16" s="673" t="s">
        <v>329</v>
      </c>
      <c r="C16" s="421"/>
      <c r="D16" s="524"/>
      <c r="E16" s="14"/>
      <c r="F16" s="14"/>
      <c r="G16" s="1029"/>
      <c r="H16" s="1029"/>
      <c r="I16" s="599"/>
    </row>
    <row r="17" spans="1:9" ht="15" customHeight="1">
      <c r="A17" s="580"/>
      <c r="B17" s="673" t="s">
        <v>330</v>
      </c>
      <c r="C17" s="421"/>
      <c r="D17" s="25"/>
      <c r="E17" s="29"/>
      <c r="F17" s="14"/>
      <c r="G17" s="1231"/>
      <c r="H17" s="1231"/>
      <c r="I17" s="599"/>
    </row>
    <row r="18" spans="1:9" ht="15" customHeight="1">
      <c r="A18" s="580"/>
      <c r="B18" s="674" t="s">
        <v>802</v>
      </c>
      <c r="C18" s="421"/>
      <c r="D18" s="524"/>
      <c r="E18" s="14"/>
      <c r="F18" s="14"/>
      <c r="G18" s="1029"/>
      <c r="H18" s="1029"/>
      <c r="I18" s="599"/>
    </row>
    <row r="19" spans="1:9" ht="15" customHeight="1">
      <c r="A19" s="580"/>
      <c r="B19" s="977" t="s">
        <v>959</v>
      </c>
      <c r="C19" s="421"/>
      <c r="D19" s="524"/>
      <c r="E19" s="14"/>
      <c r="F19" s="14"/>
      <c r="G19" s="1029"/>
      <c r="H19" s="1029"/>
      <c r="I19" s="599"/>
    </row>
    <row r="20" spans="1:9" ht="15" customHeight="1">
      <c r="A20" s="580"/>
      <c r="B20" s="674" t="s">
        <v>295</v>
      </c>
      <c r="C20" s="421"/>
      <c r="D20" s="524"/>
      <c r="E20" s="14"/>
      <c r="F20" s="14"/>
      <c r="G20" s="1029"/>
      <c r="H20" s="1029"/>
      <c r="I20" s="599"/>
    </row>
    <row r="21" spans="1:9" ht="15" customHeight="1">
      <c r="A21" s="580"/>
      <c r="B21" s="674" t="s">
        <v>296</v>
      </c>
      <c r="C21" s="421"/>
      <c r="D21" s="525"/>
      <c r="E21" s="437"/>
      <c r="F21" s="14"/>
      <c r="G21" s="1029"/>
      <c r="H21" s="1029"/>
      <c r="I21" s="599"/>
    </row>
    <row r="22" spans="1:9" ht="15" customHeight="1">
      <c r="A22" s="580"/>
      <c r="B22" s="675" t="s">
        <v>806</v>
      </c>
      <c r="C22" s="677" t="str">
        <f>IF(AND(ISNUMBER(C6),ISNUMBER(D6),ISNUMBER(E6),ISNUMBER(C12),ISNUMBER(C15), ISNUMBER(C18),ISNUMBER(C19),ISNUMBER(C20),ISNUMBER(C21)),SUM(C6:E6,C12,C15,C18,C19,C20,C21),"")</f>
        <v/>
      </c>
      <c r="D22" s="523"/>
      <c r="E22" s="438"/>
      <c r="F22" s="438"/>
      <c r="G22" s="1029"/>
      <c r="H22" s="1029"/>
      <c r="I22" s="403"/>
    </row>
    <row r="23" spans="1:9" ht="15" customHeight="1">
      <c r="A23" s="663"/>
      <c r="B23" s="622"/>
      <c r="C23" s="622"/>
      <c r="D23" s="622"/>
      <c r="E23" s="622"/>
      <c r="F23" s="622"/>
      <c r="G23" s="622"/>
      <c r="H23" s="622"/>
      <c r="I23" s="435"/>
    </row>
    <row r="24" spans="1:9" ht="60" customHeight="1">
      <c r="A24" s="1452" t="s">
        <v>804</v>
      </c>
      <c r="B24" s="664"/>
      <c r="C24" s="665"/>
      <c r="D24" s="642"/>
      <c r="E24" s="642"/>
      <c r="F24" s="642"/>
      <c r="G24" s="642"/>
      <c r="H24" s="642"/>
      <c r="I24" s="659"/>
    </row>
    <row r="25" spans="1:9" ht="15" customHeight="1">
      <c r="A25" s="662"/>
      <c r="B25" s="678"/>
      <c r="C25" s="2421" t="s">
        <v>106</v>
      </c>
      <c r="D25" s="2422"/>
      <c r="E25" s="584"/>
      <c r="F25" s="584"/>
      <c r="G25" s="584"/>
      <c r="H25" s="584"/>
      <c r="I25" s="403"/>
    </row>
    <row r="26" spans="1:9" ht="30" customHeight="1">
      <c r="A26" s="605"/>
      <c r="B26" s="669"/>
      <c r="C26" s="624" t="s">
        <v>739</v>
      </c>
      <c r="D26" s="625" t="s">
        <v>784</v>
      </c>
      <c r="E26" s="404"/>
      <c r="F26" s="404"/>
      <c r="G26" s="404"/>
      <c r="H26" s="404"/>
      <c r="I26" s="599"/>
    </row>
    <row r="27" spans="1:9" ht="15" customHeight="1">
      <c r="A27" s="662"/>
      <c r="B27" s="679" t="s">
        <v>156</v>
      </c>
      <c r="C27" s="439"/>
      <c r="D27" s="521"/>
      <c r="E27" s="4"/>
      <c r="F27" s="404"/>
      <c r="G27" s="404"/>
      <c r="H27" s="404"/>
      <c r="I27" s="403"/>
    </row>
    <row r="28" spans="1:9" ht="15" customHeight="1">
      <c r="A28" s="662"/>
      <c r="B28" s="680" t="s">
        <v>787</v>
      </c>
      <c r="C28" s="520"/>
      <c r="D28" s="689" t="str">
        <f>IF(AND(ISNUMBER(DefCap!F63),ISNUMBER(DefCap!F80),ISNUMBER(DefCap!F99)),DefCap!F63+DefCap!F80+DefCap!F99,"")</f>
        <v/>
      </c>
      <c r="E28" s="4"/>
      <c r="F28" s="404"/>
      <c r="G28" s="404"/>
      <c r="H28" s="404"/>
      <c r="I28" s="403"/>
    </row>
    <row r="29" spans="1:9" ht="15" customHeight="1">
      <c r="A29" s="662"/>
      <c r="B29" s="681" t="s">
        <v>799</v>
      </c>
      <c r="C29" s="25"/>
      <c r="D29" s="521"/>
      <c r="E29" s="475"/>
      <c r="F29" s="404"/>
      <c r="G29" s="404"/>
      <c r="H29" s="404"/>
      <c r="I29" s="403"/>
    </row>
    <row r="30" spans="1:9" ht="15" customHeight="1">
      <c r="A30" s="662"/>
      <c r="B30" s="682" t="s">
        <v>800</v>
      </c>
      <c r="C30" s="31"/>
      <c r="D30" s="471"/>
      <c r="E30" s="475"/>
      <c r="F30" s="404"/>
      <c r="G30" s="404"/>
      <c r="H30" s="404"/>
      <c r="I30" s="403"/>
    </row>
    <row r="31" spans="1:9" ht="15" customHeight="1">
      <c r="A31" s="580"/>
      <c r="B31" s="683"/>
      <c r="C31" s="583"/>
      <c r="D31" s="584"/>
      <c r="E31" s="584"/>
      <c r="F31" s="584"/>
      <c r="G31" s="584"/>
      <c r="H31" s="584"/>
      <c r="I31" s="403"/>
    </row>
    <row r="32" spans="1:9" ht="60" customHeight="1">
      <c r="A32" s="1453" t="s">
        <v>803</v>
      </c>
      <c r="B32" s="684"/>
      <c r="C32" s="690"/>
      <c r="D32" s="691"/>
      <c r="E32" s="691"/>
      <c r="F32" s="691"/>
      <c r="G32" s="691"/>
      <c r="H32" s="691"/>
      <c r="I32" s="660"/>
    </row>
    <row r="33" spans="1:9" ht="15" customHeight="1">
      <c r="A33" s="580"/>
      <c r="B33" s="2419"/>
      <c r="C33" s="2421" t="s">
        <v>106</v>
      </c>
      <c r="D33" s="2422"/>
      <c r="E33" s="2422"/>
      <c r="F33" s="1027"/>
      <c r="G33" s="1027"/>
      <c r="H33" s="1027"/>
      <c r="I33" s="403"/>
    </row>
    <row r="34" spans="1:9" ht="30" customHeight="1">
      <c r="A34" s="662"/>
      <c r="B34" s="2420"/>
      <c r="C34" s="589" t="s">
        <v>193</v>
      </c>
      <c r="D34" s="588" t="s">
        <v>788</v>
      </c>
      <c r="E34" s="587" t="s">
        <v>789</v>
      </c>
      <c r="F34" s="1027"/>
      <c r="G34" s="1027"/>
      <c r="H34" s="1027"/>
      <c r="I34" s="403"/>
    </row>
    <row r="35" spans="1:9" ht="15" customHeight="1">
      <c r="A35" s="580"/>
      <c r="B35" s="618" t="s">
        <v>785</v>
      </c>
      <c r="C35" s="441" t="str">
        <f>IF(ISNUMBER(C22),C22,"")</f>
        <v/>
      </c>
      <c r="D35" s="442" t="str">
        <f>IF(AND(ISNUMBER(C22),ISNUMBER(C27),ISNUMBER(C29),ISNUMBER(C30)),C22+C27+C29+C30,"")</f>
        <v/>
      </c>
      <c r="E35" s="442" t="str">
        <f>IF(AND(ISNUMBER(C22),ISNUMBER(C27),ISNUMBER(D28),ISNUMBER(C29),ISNUMBER(C30)),C22+C27+D28+C29+C30,"")</f>
        <v/>
      </c>
      <c r="F35" s="1030"/>
      <c r="G35" s="1030"/>
      <c r="H35" s="1030"/>
      <c r="I35" s="403"/>
    </row>
    <row r="36" spans="1:9" ht="30" customHeight="1">
      <c r="A36" s="662"/>
      <c r="B36" s="583"/>
      <c r="C36" s="583"/>
      <c r="D36" s="584"/>
      <c r="E36" s="584"/>
      <c r="F36" s="584"/>
      <c r="G36" s="584"/>
      <c r="H36" s="584"/>
      <c r="I36" s="403"/>
    </row>
    <row r="37" spans="1:9" ht="15" customHeight="1">
      <c r="A37" s="580"/>
      <c r="B37" s="2413"/>
      <c r="C37" s="2421" t="s">
        <v>328</v>
      </c>
      <c r="D37" s="2422"/>
      <c r="E37" s="2422"/>
      <c r="F37" s="1027"/>
      <c r="G37" s="1027"/>
      <c r="H37" s="1027"/>
      <c r="I37" s="403"/>
    </row>
    <row r="38" spans="1:9" ht="15" customHeight="1">
      <c r="A38" s="580"/>
      <c r="B38" s="2414"/>
      <c r="C38" s="2415" t="s">
        <v>193</v>
      </c>
      <c r="D38" s="2417" t="s">
        <v>788</v>
      </c>
      <c r="E38" s="2417" t="s">
        <v>789</v>
      </c>
      <c r="F38" s="1027"/>
      <c r="G38" s="1027"/>
      <c r="H38" s="1027"/>
      <c r="I38" s="403"/>
    </row>
    <row r="39" spans="1:9" ht="15" customHeight="1">
      <c r="A39" s="580"/>
      <c r="B39" s="685" t="s">
        <v>288</v>
      </c>
      <c r="C39" s="2416"/>
      <c r="D39" s="2418"/>
      <c r="E39" s="2418"/>
      <c r="F39" s="1027"/>
      <c r="G39" s="1027"/>
      <c r="H39" s="1027"/>
      <c r="I39" s="403"/>
    </row>
    <row r="40" spans="1:9" ht="15" customHeight="1">
      <c r="A40" s="580"/>
      <c r="B40" s="686" t="s">
        <v>33</v>
      </c>
      <c r="C40" s="443" t="str">
        <f>IF(AND(ISNUMBER('General Info'!C63),ISNUMBER(C35)),'General Info'!C63/C35,"")</f>
        <v/>
      </c>
      <c r="D40" s="444" t="str">
        <f>IF(AND(ISNUMBER('General Info'!D63),ISNUMBER(D35)),'General Info'!D63/D35,"")</f>
        <v/>
      </c>
      <c r="E40" s="444" t="str">
        <f>IF(AND(ISNUMBER('General Info'!E63),ISNUMBER(E35)),'General Info'!E63/E35,"")</f>
        <v/>
      </c>
      <c r="F40" s="1031"/>
      <c r="G40" s="1031"/>
      <c r="H40" s="1031"/>
      <c r="I40" s="403"/>
    </row>
    <row r="41" spans="1:9" ht="15" customHeight="1">
      <c r="A41" s="580"/>
      <c r="B41" s="687" t="s">
        <v>34</v>
      </c>
      <c r="C41" s="445" t="str">
        <f>IF(AND(ISNUMBER('General Info'!C70),ISNUMBER(C35)),'General Info'!C70/C35,"")</f>
        <v/>
      </c>
      <c r="D41" s="446" t="str">
        <f>IF(AND(ISNUMBER('General Info'!D70),ISNUMBER(D35)),'General Info'!D70/D35,"")</f>
        <v/>
      </c>
      <c r="E41" s="446" t="str">
        <f>IF(AND(ISNUMBER('General Info'!E70),ISNUMBER(E35)),'General Info'!E70/E35,"")</f>
        <v/>
      </c>
      <c r="F41" s="1031"/>
      <c r="G41" s="1031"/>
      <c r="H41" s="1031"/>
      <c r="I41" s="403"/>
    </row>
    <row r="42" spans="1:9" ht="15" customHeight="1">
      <c r="A42" s="580"/>
      <c r="B42" s="688" t="s">
        <v>79</v>
      </c>
      <c r="C42" s="447" t="str">
        <f>IF(AND(ISNUMBER('General Info'!C62),ISNUMBER(C35)),'General Info'!C62/C35,"")</f>
        <v/>
      </c>
      <c r="D42" s="448" t="str">
        <f>IF(AND(ISNUMBER('General Info'!D62),ISNUMBER(D35)),'General Info'!D62/D35,"")</f>
        <v/>
      </c>
      <c r="E42" s="448" t="str">
        <f>IF(AND(ISNUMBER('General Info'!E62),ISNUMBER(E35)),'General Info'!E62/E35,"")</f>
        <v/>
      </c>
      <c r="F42" s="1031"/>
      <c r="G42" s="1031"/>
      <c r="H42" s="1031"/>
      <c r="I42" s="403"/>
    </row>
    <row r="43" spans="1:9" s="963" customFormat="1" ht="15" customHeight="1">
      <c r="A43" s="953"/>
      <c r="B43" s="1028"/>
      <c r="C43" s="633"/>
      <c r="D43" s="622"/>
      <c r="E43" s="622"/>
      <c r="F43" s="622"/>
      <c r="G43" s="622"/>
      <c r="H43" s="622"/>
      <c r="I43" s="435"/>
    </row>
  </sheetData>
  <mergeCells count="14">
    <mergeCell ref="B2:E2"/>
    <mergeCell ref="C10:C11"/>
    <mergeCell ref="B4:B5"/>
    <mergeCell ref="C4:E4"/>
    <mergeCell ref="D10:F10"/>
    <mergeCell ref="F4:H4"/>
    <mergeCell ref="B37:B38"/>
    <mergeCell ref="C38:C39"/>
    <mergeCell ref="D38:D39"/>
    <mergeCell ref="B33:B34"/>
    <mergeCell ref="C25:D25"/>
    <mergeCell ref="C33:E33"/>
    <mergeCell ref="E38:E39"/>
    <mergeCell ref="C37:E37"/>
  </mergeCells>
  <conditionalFormatting sqref="C6:E7 D8:E8 C13:C14 C16:C21 D17:E17">
    <cfRule type="cellIs" dxfId="80"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 manualBreakCount="1">
    <brk id="31" max="9" man="1"/>
  </rowBreaks>
  <ignoredErrors>
    <ignoredError sqref="C9:E9 C31:E32 C36:E36 C34 C33 C39:D39 C38 C42 C41 C37" emptyCellReferenc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EC72"/>
  </sheetPr>
  <dimension ref="A1:K113"/>
  <sheetViews>
    <sheetView zoomScale="75" zoomScaleNormal="75" workbookViewId="0">
      <pane ySplit="4" topLeftCell="A5" activePane="bottomLeft" state="frozen"/>
      <selection pane="bottomLeft"/>
    </sheetView>
  </sheetViews>
  <sheetFormatPr defaultColWidth="0" defaultRowHeight="0" customHeight="1" zeroHeight="1"/>
  <cols>
    <col min="1" max="1" width="1.7109375" style="648" customWidth="1"/>
    <col min="2" max="2" width="10.7109375" style="991" customWidth="1"/>
    <col min="3" max="3" width="150.7109375" style="991" customWidth="1"/>
    <col min="4" max="6" width="16.7109375" style="991" customWidth="1"/>
    <col min="7" max="7" width="1.7109375" style="571" customWidth="1"/>
    <col min="8" max="16384" width="16.7109375" style="571" hidden="1"/>
  </cols>
  <sheetData>
    <row r="1" spans="1:7" s="576" customFormat="1" ht="30" customHeight="1">
      <c r="A1" s="692" t="s">
        <v>733</v>
      </c>
      <c r="B1" s="693"/>
      <c r="C1" s="693"/>
      <c r="D1" s="1057" t="str">
        <f>CONCATENATE("Reporting unit: ", 'General Info'!$C$47, " ", 'General Info'!$C$46)</f>
        <v xml:space="preserve">Reporting unit: 1 </v>
      </c>
      <c r="E1" s="694"/>
      <c r="F1" s="694"/>
      <c r="G1" s="609"/>
    </row>
    <row r="2" spans="1:7" s="584" customFormat="1" ht="15" customHeight="1">
      <c r="A2" s="1049"/>
      <c r="B2" s="1050"/>
      <c r="C2" s="1050"/>
      <c r="D2" s="1051"/>
      <c r="E2" s="1051"/>
      <c r="F2" s="1052"/>
      <c r="G2" s="403"/>
    </row>
    <row r="3" spans="1:7" s="584" customFormat="1" ht="15" customHeight="1">
      <c r="A3" s="399"/>
      <c r="B3" s="1056"/>
      <c r="C3" s="1053" t="s">
        <v>985</v>
      </c>
      <c r="D3" s="1054" t="str">
        <f>Parameters!$F$7</f>
        <v>Yes</v>
      </c>
      <c r="E3" s="1054" t="str">
        <f>Parameters!$F$8</f>
        <v>Yes</v>
      </c>
      <c r="F3" s="1055" t="str">
        <f>Parameters!$F$8</f>
        <v>Yes</v>
      </c>
      <c r="G3" s="403"/>
    </row>
    <row r="4" spans="1:7" s="584" customFormat="1" ht="15" customHeight="1">
      <c r="A4" s="1049"/>
      <c r="B4" s="1050"/>
      <c r="C4" s="1050"/>
      <c r="D4" s="1051"/>
      <c r="E4" s="1051"/>
      <c r="F4" s="1052"/>
      <c r="G4" s="403"/>
    </row>
    <row r="5" spans="1:7" s="394" customFormat="1" ht="60" customHeight="1">
      <c r="A5" s="1448" t="s">
        <v>734</v>
      </c>
      <c r="B5" s="392"/>
      <c r="C5" s="392"/>
      <c r="D5" s="392"/>
      <c r="E5" s="392"/>
      <c r="F5" s="473"/>
      <c r="G5" s="393"/>
    </row>
    <row r="6" spans="1:7" ht="30" customHeight="1">
      <c r="B6" s="695" t="s">
        <v>123</v>
      </c>
      <c r="C6" s="696" t="s">
        <v>122</v>
      </c>
      <c r="D6" s="625" t="s">
        <v>739</v>
      </c>
      <c r="E6" s="625" t="s">
        <v>784</v>
      </c>
      <c r="F6" s="474"/>
      <c r="G6" s="577"/>
    </row>
    <row r="7" spans="1:7" s="584" customFormat="1" ht="15" customHeight="1">
      <c r="A7" s="399"/>
      <c r="B7" s="1047"/>
      <c r="C7" s="1048" t="s">
        <v>158</v>
      </c>
      <c r="D7" s="42"/>
      <c r="E7" s="42"/>
      <c r="F7" s="474"/>
      <c r="G7" s="403"/>
    </row>
    <row r="8" spans="1:7" s="584" customFormat="1" ht="30" customHeight="1">
      <c r="A8" s="399"/>
      <c r="B8" s="1076">
        <v>73</v>
      </c>
      <c r="C8" s="1256" t="s">
        <v>1882</v>
      </c>
      <c r="D8" s="103"/>
      <c r="E8" s="42"/>
      <c r="F8" s="474"/>
      <c r="G8" s="403"/>
    </row>
    <row r="9" spans="1:7" s="584" customFormat="1" ht="30" customHeight="1">
      <c r="A9" s="399"/>
      <c r="B9" s="1076">
        <v>73</v>
      </c>
      <c r="C9" s="1256" t="s">
        <v>1883</v>
      </c>
      <c r="D9" s="103"/>
      <c r="E9" s="42"/>
      <c r="F9" s="474"/>
      <c r="G9" s="403"/>
    </row>
    <row r="10" spans="1:7" s="584" customFormat="1" ht="30" customHeight="1">
      <c r="A10" s="399"/>
      <c r="B10" s="1076" t="s">
        <v>735</v>
      </c>
      <c r="C10" s="1088" t="s">
        <v>790</v>
      </c>
      <c r="D10" s="941"/>
      <c r="E10" s="42"/>
      <c r="F10" s="474"/>
      <c r="G10" s="403"/>
    </row>
    <row r="11" spans="1:7" s="584" customFormat="1" ht="30" customHeight="1">
      <c r="A11" s="399"/>
      <c r="B11" s="1076" t="s">
        <v>735</v>
      </c>
      <c r="C11" s="1088" t="s">
        <v>791</v>
      </c>
      <c r="D11" s="941"/>
      <c r="E11" s="42"/>
      <c r="F11" s="474"/>
      <c r="G11" s="403"/>
    </row>
    <row r="12" spans="1:7" s="584" customFormat="1" ht="15" customHeight="1">
      <c r="A12" s="399"/>
      <c r="B12" s="395"/>
      <c r="C12" s="1088" t="s">
        <v>206</v>
      </c>
      <c r="D12" s="103"/>
      <c r="E12" s="103"/>
      <c r="G12" s="403"/>
    </row>
    <row r="13" spans="1:7" s="584" customFormat="1" ht="15" customHeight="1">
      <c r="A13" s="399"/>
      <c r="B13" s="1076">
        <v>61</v>
      </c>
      <c r="C13" s="1088" t="s">
        <v>207</v>
      </c>
      <c r="D13" s="103"/>
      <c r="E13" s="42"/>
      <c r="G13" s="403"/>
    </row>
    <row r="14" spans="1:7" s="584" customFormat="1" ht="15" customHeight="1">
      <c r="A14" s="399"/>
      <c r="B14" s="395"/>
      <c r="C14" s="1088" t="s">
        <v>208</v>
      </c>
      <c r="D14" s="103"/>
      <c r="E14" s="103"/>
      <c r="G14" s="403"/>
    </row>
    <row r="15" spans="1:7" s="584" customFormat="1" ht="15" customHeight="1">
      <c r="A15" s="399"/>
      <c r="B15" s="395"/>
      <c r="C15" s="697" t="s">
        <v>62</v>
      </c>
      <c r="D15" s="64"/>
      <c r="E15" s="42"/>
      <c r="G15" s="403"/>
    </row>
    <row r="16" spans="1:7" s="584" customFormat="1" ht="15" customHeight="1">
      <c r="A16" s="399"/>
      <c r="B16" s="1076">
        <v>60</v>
      </c>
      <c r="C16" s="1088" t="s">
        <v>155</v>
      </c>
      <c r="D16" s="1867"/>
      <c r="E16" s="42"/>
      <c r="G16" s="403"/>
    </row>
    <row r="17" spans="1:7" s="584" customFormat="1" ht="15" customHeight="1">
      <c r="A17" s="399"/>
      <c r="B17" s="1076">
        <v>60</v>
      </c>
      <c r="C17" s="1088" t="s">
        <v>209</v>
      </c>
      <c r="D17" s="103"/>
      <c r="E17" s="42"/>
      <c r="G17" s="403"/>
    </row>
    <row r="18" spans="1:7" s="584" customFormat="1" ht="15" customHeight="1">
      <c r="A18" s="399"/>
      <c r="B18" s="395"/>
      <c r="C18" s="1088" t="s">
        <v>210</v>
      </c>
      <c r="D18" s="103"/>
      <c r="E18" s="42"/>
      <c r="G18" s="403"/>
    </row>
    <row r="19" spans="1:7" s="584" customFormat="1" ht="15" customHeight="1">
      <c r="A19" s="399"/>
      <c r="B19" s="395"/>
      <c r="C19" s="697" t="s">
        <v>60</v>
      </c>
      <c r="D19" s="64"/>
      <c r="E19" s="42"/>
      <c r="G19" s="403"/>
    </row>
    <row r="20" spans="1:7" s="584" customFormat="1" ht="15" customHeight="1">
      <c r="A20" s="399"/>
      <c r="B20" s="395"/>
      <c r="C20" s="1088" t="s">
        <v>155</v>
      </c>
      <c r="D20" s="103"/>
      <c r="E20" s="42"/>
      <c r="G20" s="403"/>
    </row>
    <row r="21" spans="1:7" s="584" customFormat="1" ht="15" customHeight="1">
      <c r="A21" s="399"/>
      <c r="B21" s="395"/>
      <c r="C21" s="1088" t="s">
        <v>209</v>
      </c>
      <c r="D21" s="103"/>
      <c r="E21" s="42"/>
      <c r="G21" s="403"/>
    </row>
    <row r="22" spans="1:7" s="584" customFormat="1" ht="15" customHeight="1">
      <c r="A22" s="399"/>
      <c r="B22" s="395"/>
      <c r="C22" s="1088" t="s">
        <v>211</v>
      </c>
      <c r="D22" s="103"/>
      <c r="E22" s="56"/>
      <c r="G22" s="403"/>
    </row>
    <row r="23" spans="1:7" s="584" customFormat="1" ht="15" customHeight="1">
      <c r="A23" s="399"/>
      <c r="B23" s="397"/>
      <c r="C23" s="398" t="s">
        <v>736</v>
      </c>
      <c r="D23" s="462" t="str">
        <f>IF(AND(ISNUMBER(D14),ISNUMBER(D18),ISNUMBER(D22)),D14+D18+D22,"")</f>
        <v/>
      </c>
      <c r="E23" s="72"/>
      <c r="F23" s="474"/>
      <c r="G23" s="403"/>
    </row>
    <row r="24" spans="1:7" s="584" customFormat="1" ht="15" customHeight="1">
      <c r="A24" s="399"/>
      <c r="B24" s="400"/>
      <c r="C24" s="401"/>
      <c r="D24" s="402"/>
      <c r="E24" s="402"/>
      <c r="F24" s="402"/>
      <c r="G24" s="403"/>
    </row>
    <row r="25" spans="1:7" s="394" customFormat="1" ht="60" customHeight="1">
      <c r="A25" s="1448" t="s">
        <v>737</v>
      </c>
      <c r="B25" s="392"/>
      <c r="C25" s="392"/>
      <c r="D25" s="392"/>
      <c r="E25" s="392"/>
      <c r="F25" s="392"/>
      <c r="G25" s="393"/>
    </row>
    <row r="26" spans="1:7" s="394" customFormat="1" ht="30" customHeight="1">
      <c r="A26" s="1449" t="s">
        <v>738</v>
      </c>
      <c r="B26" s="406"/>
      <c r="C26" s="406"/>
      <c r="D26" s="406"/>
      <c r="E26" s="406"/>
      <c r="F26" s="406"/>
      <c r="G26" s="407"/>
    </row>
    <row r="27" spans="1:7" ht="30" customHeight="1">
      <c r="B27" s="649" t="s">
        <v>123</v>
      </c>
      <c r="C27" s="650" t="s">
        <v>122</v>
      </c>
      <c r="D27" s="651" t="s">
        <v>739</v>
      </c>
      <c r="E27" s="652" t="s">
        <v>784</v>
      </c>
      <c r="F27" s="406"/>
      <c r="G27" s="577"/>
    </row>
    <row r="28" spans="1:7" s="584" customFormat="1" ht="60" customHeight="1">
      <c r="A28" s="399"/>
      <c r="B28" s="653" t="s">
        <v>324</v>
      </c>
      <c r="C28" s="698" t="s">
        <v>740</v>
      </c>
      <c r="D28" s="412"/>
      <c r="E28" s="413"/>
      <c r="F28" s="406"/>
      <c r="G28" s="403"/>
    </row>
    <row r="29" spans="1:7" s="584" customFormat="1" ht="15" customHeight="1">
      <c r="A29" s="399"/>
      <c r="B29" s="656" t="s">
        <v>324</v>
      </c>
      <c r="C29" s="644" t="s">
        <v>741</v>
      </c>
      <c r="D29" s="57"/>
      <c r="E29" s="103"/>
      <c r="F29" s="406"/>
      <c r="G29" s="403"/>
    </row>
    <row r="30" spans="1:7" s="584" customFormat="1" ht="15" customHeight="1">
      <c r="A30" s="399"/>
      <c r="B30" s="395"/>
      <c r="C30" s="644" t="s">
        <v>742</v>
      </c>
      <c r="D30" s="68"/>
      <c r="E30" s="396"/>
      <c r="F30" s="406"/>
      <c r="G30" s="403"/>
    </row>
    <row r="31" spans="1:7" s="584" customFormat="1" ht="15" customHeight="1">
      <c r="A31" s="399"/>
      <c r="B31" s="395"/>
      <c r="C31" s="657" t="s">
        <v>204</v>
      </c>
      <c r="D31" s="658" t="str">
        <f>IF(AND(ISNUMBER(D28),ISNUMBER(D29),ISNUMBER(D30)),SUM(D28:D30),"")</f>
        <v/>
      </c>
      <c r="E31" s="619" t="str">
        <f>IF(AND(ISNUMBER(E28),ISNUMBER(E29),ISNUMBER(E30)),SUM(E28:E30),"")</f>
        <v/>
      </c>
      <c r="F31" s="406"/>
      <c r="G31" s="403"/>
    </row>
    <row r="32" spans="1:7" s="584" customFormat="1" ht="15" customHeight="1">
      <c r="A32" s="399"/>
      <c r="B32" s="654" t="s">
        <v>325</v>
      </c>
      <c r="C32" s="647" t="s">
        <v>743</v>
      </c>
      <c r="D32" s="464"/>
      <c r="E32" s="465"/>
      <c r="F32" s="406"/>
      <c r="G32" s="403"/>
    </row>
    <row r="33" spans="1:7" s="584" customFormat="1" ht="15" customHeight="1">
      <c r="A33" s="399"/>
      <c r="B33" s="397"/>
      <c r="C33" s="416" t="s">
        <v>124</v>
      </c>
      <c r="D33" s="461" t="str">
        <f>IF(AND(ISNUMBER(D31),ISNUMBER(D32)),SUM(D31:D32),"")</f>
        <v/>
      </c>
      <c r="E33" s="462" t="str">
        <f>IF(AND(ISNUMBER(E31),ISNUMBER(E32)),SUM(E31:E32),"")</f>
        <v/>
      </c>
      <c r="F33" s="406"/>
      <c r="G33" s="403"/>
    </row>
    <row r="34" spans="1:7" s="394" customFormat="1" ht="45" customHeight="1">
      <c r="A34" s="1454" t="s">
        <v>744</v>
      </c>
      <c r="B34" s="406"/>
      <c r="C34" s="406"/>
      <c r="D34" s="406"/>
      <c r="E34" s="406"/>
      <c r="F34" s="406"/>
      <c r="G34" s="407"/>
    </row>
    <row r="35" spans="1:7" ht="30" customHeight="1">
      <c r="B35" s="649" t="s">
        <v>123</v>
      </c>
      <c r="C35" s="650" t="s">
        <v>122</v>
      </c>
      <c r="D35" s="651" t="s">
        <v>739</v>
      </c>
      <c r="E35" s="652" t="s">
        <v>784</v>
      </c>
      <c r="F35" s="625" t="s">
        <v>786</v>
      </c>
      <c r="G35" s="577"/>
    </row>
    <row r="36" spans="1:7" s="584" customFormat="1" ht="15" customHeight="1">
      <c r="A36" s="399"/>
      <c r="B36" s="1077" t="s">
        <v>327</v>
      </c>
      <c r="C36" s="699" t="s">
        <v>745</v>
      </c>
      <c r="D36" s="412"/>
      <c r="E36" s="413"/>
      <c r="F36" s="413"/>
      <c r="G36" s="403"/>
    </row>
    <row r="37" spans="1:7" s="584" customFormat="1" ht="15" customHeight="1">
      <c r="A37" s="399"/>
      <c r="B37" s="1076" t="s">
        <v>327</v>
      </c>
      <c r="C37" s="643" t="s">
        <v>746</v>
      </c>
      <c r="D37" s="57"/>
      <c r="E37" s="103"/>
      <c r="F37" s="103"/>
      <c r="G37" s="403"/>
    </row>
    <row r="38" spans="1:7" s="584" customFormat="1" ht="15" customHeight="1">
      <c r="A38" s="399"/>
      <c r="B38" s="1076">
        <v>69</v>
      </c>
      <c r="C38" s="655" t="s">
        <v>747</v>
      </c>
      <c r="D38" s="57"/>
      <c r="E38" s="103"/>
      <c r="F38" s="103"/>
      <c r="G38" s="403"/>
    </row>
    <row r="39" spans="1:7" s="584" customFormat="1" ht="15" customHeight="1">
      <c r="A39" s="399"/>
      <c r="B39" s="1076">
        <v>78</v>
      </c>
      <c r="C39" s="655" t="s">
        <v>748</v>
      </c>
      <c r="D39" s="57"/>
      <c r="E39" s="103"/>
      <c r="F39" s="103"/>
      <c r="G39" s="403"/>
    </row>
    <row r="40" spans="1:7" s="584" customFormat="1" ht="15" customHeight="1">
      <c r="A40" s="399"/>
      <c r="B40" s="1076">
        <v>79</v>
      </c>
      <c r="C40" s="655" t="s">
        <v>749</v>
      </c>
      <c r="D40" s="68"/>
      <c r="E40" s="396"/>
      <c r="F40" s="103"/>
      <c r="G40" s="403"/>
    </row>
    <row r="41" spans="1:7" s="584" customFormat="1" ht="15" customHeight="1">
      <c r="A41" s="399"/>
      <c r="B41" s="700">
        <v>73</v>
      </c>
      <c r="C41" s="644" t="s">
        <v>750</v>
      </c>
      <c r="D41" s="646" t="str">
        <f>IF(ISNUMBER(D12),D12,"")</f>
        <v/>
      </c>
      <c r="E41" s="646" t="str">
        <f>IF(ISNUMBER(E12),E12,"")</f>
        <v/>
      </c>
      <c r="F41" s="103"/>
      <c r="G41" s="403"/>
    </row>
    <row r="42" spans="1:7" s="584" customFormat="1" ht="15" customHeight="1">
      <c r="A42" s="399"/>
      <c r="B42" s="700" t="s">
        <v>751</v>
      </c>
      <c r="C42" s="591" t="s">
        <v>752</v>
      </c>
      <c r="D42" s="68"/>
      <c r="E42" s="396"/>
      <c r="F42" s="103"/>
      <c r="G42" s="403"/>
    </row>
    <row r="43" spans="1:7" s="584" customFormat="1" ht="30" customHeight="1">
      <c r="A43" s="399"/>
      <c r="B43" s="1076">
        <v>75</v>
      </c>
      <c r="C43" s="701" t="s">
        <v>753</v>
      </c>
      <c r="D43" s="68"/>
      <c r="E43" s="396"/>
      <c r="F43" s="103"/>
      <c r="G43" s="403"/>
    </row>
    <row r="44" spans="1:7" s="584" customFormat="1" ht="15" customHeight="1">
      <c r="A44" s="399"/>
      <c r="B44" s="700" t="s">
        <v>754</v>
      </c>
      <c r="C44" s="702" t="s">
        <v>755</v>
      </c>
      <c r="D44" s="68"/>
      <c r="E44" s="396"/>
      <c r="F44" s="103"/>
      <c r="G44" s="403"/>
    </row>
    <row r="45" spans="1:7" s="584" customFormat="1" ht="15" customHeight="1">
      <c r="A45" s="399"/>
      <c r="B45" s="1076">
        <v>74</v>
      </c>
      <c r="C45" s="643" t="s">
        <v>756</v>
      </c>
      <c r="D45" s="68"/>
      <c r="E45" s="396"/>
      <c r="F45" s="103"/>
      <c r="G45" s="403"/>
    </row>
    <row r="46" spans="1:7" s="584" customFormat="1" ht="15" customHeight="1">
      <c r="A46" s="399"/>
      <c r="B46" s="981" t="s">
        <v>971</v>
      </c>
      <c r="C46" s="643" t="s">
        <v>757</v>
      </c>
      <c r="D46" s="68"/>
      <c r="E46" s="68"/>
      <c r="F46" s="103"/>
      <c r="G46" s="403"/>
    </row>
    <row r="47" spans="1:7" s="584" customFormat="1" ht="15" customHeight="1">
      <c r="A47" s="399"/>
      <c r="B47" s="1076" t="s">
        <v>735</v>
      </c>
      <c r="C47" s="643" t="s">
        <v>792</v>
      </c>
      <c r="D47" s="45"/>
      <c r="E47" s="64"/>
      <c r="F47" s="619" t="str">
        <f>IF(ISNUMBER(D47),12.5*D47,"")</f>
        <v/>
      </c>
      <c r="G47" s="403"/>
    </row>
    <row r="48" spans="1:7" s="584" customFormat="1" ht="15" customHeight="1">
      <c r="A48" s="399"/>
      <c r="B48" s="1076" t="s">
        <v>735</v>
      </c>
      <c r="C48" s="643" t="s">
        <v>793</v>
      </c>
      <c r="D48" s="45"/>
      <c r="E48" s="64"/>
      <c r="F48" s="619" t="str">
        <f>IF(ISNUMBER(D48),12.5*D48,"")</f>
        <v/>
      </c>
      <c r="G48" s="403"/>
    </row>
    <row r="49" spans="1:7" s="584" customFormat="1" ht="15" customHeight="1">
      <c r="A49" s="399"/>
      <c r="B49" s="1076" t="s">
        <v>735</v>
      </c>
      <c r="C49" s="643" t="s">
        <v>794</v>
      </c>
      <c r="D49" s="45"/>
      <c r="E49" s="64"/>
      <c r="F49" s="619" t="str">
        <f>IF(ISNUMBER(D49),12.5*D49,"")</f>
        <v/>
      </c>
      <c r="G49" s="403"/>
    </row>
    <row r="50" spans="1:7" s="584" customFormat="1" ht="15" customHeight="1">
      <c r="A50" s="399"/>
      <c r="B50" s="1076" t="s">
        <v>735</v>
      </c>
      <c r="C50" s="643" t="s">
        <v>795</v>
      </c>
      <c r="D50" s="45"/>
      <c r="E50" s="64"/>
      <c r="F50" s="619" t="str">
        <f>IF(ISNUMBER(D50),12.5*D50,"")</f>
        <v/>
      </c>
      <c r="G50" s="403"/>
    </row>
    <row r="51" spans="1:7" s="584" customFormat="1" ht="15" customHeight="1">
      <c r="A51" s="399"/>
      <c r="B51" s="395"/>
      <c r="C51" s="978" t="s">
        <v>962</v>
      </c>
      <c r="D51" s="423"/>
      <c r="E51" s="66"/>
      <c r="F51" s="941"/>
      <c r="G51" s="403"/>
    </row>
    <row r="52" spans="1:7" s="584" customFormat="1" ht="15" customHeight="1">
      <c r="A52" s="399"/>
      <c r="B52" s="395"/>
      <c r="C52" s="1091" t="s">
        <v>85</v>
      </c>
      <c r="D52" s="469" t="str">
        <f>IF(AND(ISNUMBER(D33),ISNUMBER(D36),ISNUMBER(D37),ISNUMBER(D38),ISNUMBER(D39),ISNUMBER(D40),ISNUMBER(D41),ISNUMBER(D42),ISNUMBER(D43),ISNUMBER(D44),ISNUMBER(D45),ISNUMBER(D46)),D33-SUM(D36:D51),"")</f>
        <v/>
      </c>
      <c r="E52" s="470" t="str">
        <f>IF(AND(ISNUMBER(E33),ISNUMBER(E36),ISNUMBER(E37),ISNUMBER(E38),ISNUMBER(E39),ISNUMBER(E40),ISNUMBER(E41),ISNUMBER(E42),ISNUMBER(E43),ISNUMBER(E44),ISNUMBER(E45),ISNUMBER(E46)),E33-SUM(E36:E46),"")</f>
        <v/>
      </c>
      <c r="F52" s="470" t="str">
        <f>IF(AND(ISNUMBER(F36),ISNUMBER(F37),ISNUMBER(F38),ISNUMBER(F39),ISNUMBER(F40),ISNUMBER(F41),ISNUMBER(F42),ISNUMBER(F43),ISNUMBER(F44),ISNUMBER(F45),ISNUMBER(F46)),SUM(F36:F51),"")</f>
        <v/>
      </c>
      <c r="G52" s="403"/>
    </row>
    <row r="53" spans="1:7" s="584" customFormat="1" ht="28.5">
      <c r="A53" s="399"/>
      <c r="B53" s="1076" t="s">
        <v>759</v>
      </c>
      <c r="C53" s="644" t="s">
        <v>760</v>
      </c>
      <c r="D53" s="464"/>
      <c r="E53" s="465"/>
      <c r="F53" s="478"/>
      <c r="G53" s="403"/>
    </row>
    <row r="54" spans="1:7" s="584" customFormat="1" ht="15" customHeight="1">
      <c r="A54" s="399"/>
      <c r="B54" s="395"/>
      <c r="C54" s="1091" t="s">
        <v>85</v>
      </c>
      <c r="D54" s="469" t="str">
        <f>IF(AND(ISNUMBER(D52),ISNUMBER(D53)),D52-D53,"")</f>
        <v/>
      </c>
      <c r="E54" s="470" t="str">
        <f>IF(AND(ISNUMBER(E52),ISNUMBER(E53)),E52-E53,"")</f>
        <v/>
      </c>
      <c r="F54" s="470" t="str">
        <f>IF(AND(ISNUMBER(F52),ISNUMBER(F53)),F52+F53,"")</f>
        <v/>
      </c>
      <c r="G54" s="403"/>
    </row>
    <row r="55" spans="1:7" s="584" customFormat="1" ht="42.75">
      <c r="A55" s="399"/>
      <c r="B55" s="1076" t="s">
        <v>761</v>
      </c>
      <c r="C55" s="644" t="s">
        <v>762</v>
      </c>
      <c r="D55" s="68"/>
      <c r="E55" s="396"/>
      <c r="F55" s="478"/>
      <c r="G55" s="403"/>
    </row>
    <row r="56" spans="1:7" s="584" customFormat="1" ht="15" customHeight="1">
      <c r="A56" s="399"/>
      <c r="B56" s="1076">
        <v>87</v>
      </c>
      <c r="C56" s="591" t="s">
        <v>763</v>
      </c>
      <c r="D56" s="68"/>
      <c r="E56" s="396"/>
      <c r="F56" s="478"/>
      <c r="G56" s="403"/>
    </row>
    <row r="57" spans="1:7" s="584" customFormat="1" ht="15" customHeight="1">
      <c r="A57" s="399"/>
      <c r="B57" s="395"/>
      <c r="C57" s="591" t="s">
        <v>764</v>
      </c>
      <c r="D57" s="68"/>
      <c r="E57" s="396"/>
      <c r="F57" s="478"/>
      <c r="G57" s="403"/>
    </row>
    <row r="58" spans="1:7" s="584" customFormat="1" ht="15" customHeight="1">
      <c r="A58" s="399"/>
      <c r="B58" s="395"/>
      <c r="C58" s="1091" t="s">
        <v>86</v>
      </c>
      <c r="D58" s="469" t="str">
        <f>IF(AND(ISNUMBER(D54),ISNUMBER(D55),ISNUMBER(D56),ISNUMBER(D57)),D54-SUM(D55:D57),"")</f>
        <v/>
      </c>
      <c r="E58" s="470" t="str">
        <f>IF(AND(ISNUMBER(E54),ISNUMBER(E55),ISNUMBER(E56),ISNUMBER(E57)), E54-SUM(E55:E57),"")</f>
        <v/>
      </c>
      <c r="F58" s="470" t="str">
        <f>IF(AND(ISNUMBER(F54),ISNUMBER(F55),ISNUMBER(F56),ISNUMBER(F57)), F54+SUM(F55:F57),"")</f>
        <v/>
      </c>
      <c r="G58" s="403"/>
    </row>
    <row r="59" spans="1:7" s="584" customFormat="1" ht="15" customHeight="1">
      <c r="A59" s="399"/>
      <c r="B59" s="395"/>
      <c r="C59" s="644" t="s">
        <v>125</v>
      </c>
      <c r="D59" s="645" t="str">
        <f>IF(AND(ISNUMBER(D80),ISNUMBER(D81)),D80-D81,"")</f>
        <v/>
      </c>
      <c r="E59" s="646" t="str">
        <f>IF(AND(ISNUMBER(E80),ISNUMBER(E81)),E80-E81,"")</f>
        <v/>
      </c>
      <c r="F59" s="64"/>
      <c r="G59" s="403"/>
    </row>
    <row r="60" spans="1:7" s="584" customFormat="1" ht="15" customHeight="1">
      <c r="A60" s="399"/>
      <c r="B60" s="422"/>
      <c r="C60" s="647" t="s">
        <v>765</v>
      </c>
      <c r="D60" s="464"/>
      <c r="E60" s="465"/>
      <c r="F60" s="478"/>
      <c r="G60" s="403"/>
    </row>
    <row r="61" spans="1:7" s="584" customFormat="1" ht="15" customHeight="1">
      <c r="A61" s="399"/>
      <c r="B61" s="586" t="s">
        <v>735</v>
      </c>
      <c r="C61" s="647" t="s">
        <v>891</v>
      </c>
      <c r="D61" s="423"/>
      <c r="E61" s="64"/>
      <c r="F61" s="619" t="str">
        <f>IF(ISNUMBER(D61),-12.5*D61,"")</f>
        <v/>
      </c>
      <c r="G61" s="403"/>
    </row>
    <row r="62" spans="1:7" s="584" customFormat="1" ht="15" customHeight="1">
      <c r="A62" s="399"/>
      <c r="B62" s="422"/>
      <c r="C62" s="982" t="s">
        <v>758</v>
      </c>
      <c r="D62" s="423"/>
      <c r="E62" s="66"/>
      <c r="F62" s="92"/>
      <c r="G62" s="403"/>
    </row>
    <row r="63" spans="1:7" s="584" customFormat="1" ht="15" customHeight="1">
      <c r="A63" s="399"/>
      <c r="B63" s="512"/>
      <c r="C63" s="513" t="s">
        <v>766</v>
      </c>
      <c r="D63" s="457" t="str">
        <f>IF(AND(ISNUMBER(D33),ISNUMBER(D64)),D33-D64,"")</f>
        <v/>
      </c>
      <c r="E63" s="458" t="str">
        <f>IF(AND(ISNUMBER(E33),ISNUMBER(E64)),E33-E64,"")</f>
        <v/>
      </c>
      <c r="F63" s="458" t="str">
        <f>IF(AND(ISNUMBER(F58),ISNUMBER(F60)),SUM(F58,F60:F62),"")</f>
        <v/>
      </c>
      <c r="G63" s="403"/>
    </row>
    <row r="64" spans="1:7" s="584" customFormat="1" ht="15" customHeight="1">
      <c r="A64" s="399"/>
      <c r="B64" s="424"/>
      <c r="C64" s="514" t="s">
        <v>767</v>
      </c>
      <c r="D64" s="459" t="str">
        <f>IF(AND(ISNUMBER(D58),ISNUMBER(D59),ISNUMBER(D60)),D58-SUM(D59:D62),"")</f>
        <v/>
      </c>
      <c r="E64" s="460" t="str">
        <f>IF(AND(ISNUMBER(E58),ISNUMBER(E59),ISNUMBER(E60)),E58-SUM(E59:E60),"")</f>
        <v/>
      </c>
      <c r="F64" s="54"/>
      <c r="G64" s="403"/>
    </row>
    <row r="65" spans="1:7" s="584" customFormat="1" ht="15" customHeight="1">
      <c r="A65" s="399"/>
      <c r="B65" s="425"/>
      <c r="C65" s="425"/>
      <c r="D65" s="1232"/>
      <c r="E65" s="1232"/>
      <c r="F65" s="1232"/>
      <c r="G65" s="403"/>
    </row>
    <row r="66" spans="1:7" s="394" customFormat="1" ht="60" customHeight="1">
      <c r="A66" s="1448" t="s">
        <v>768</v>
      </c>
      <c r="B66" s="392"/>
      <c r="C66" s="392"/>
      <c r="D66" s="392"/>
      <c r="E66" s="392"/>
      <c r="F66" s="392"/>
      <c r="G66" s="393"/>
    </row>
    <row r="67" spans="1:7" s="394" customFormat="1" ht="30" customHeight="1">
      <c r="A67" s="1449" t="s">
        <v>769</v>
      </c>
      <c r="B67" s="406"/>
      <c r="C67" s="406"/>
      <c r="D67" s="406"/>
      <c r="E67" s="406"/>
      <c r="F67" s="406"/>
      <c r="G67" s="407"/>
    </row>
    <row r="68" spans="1:7" ht="30" customHeight="1">
      <c r="B68" s="408" t="s">
        <v>123</v>
      </c>
      <c r="C68" s="409" t="s">
        <v>122</v>
      </c>
      <c r="D68" s="410" t="s">
        <v>739</v>
      </c>
      <c r="E68" s="466" t="s">
        <v>784</v>
      </c>
      <c r="F68" s="406"/>
      <c r="G68" s="577"/>
    </row>
    <row r="69" spans="1:7" s="584" customFormat="1" ht="30" customHeight="1">
      <c r="A69" s="399"/>
      <c r="B69" s="411" t="s">
        <v>326</v>
      </c>
      <c r="C69" s="1083" t="s">
        <v>386</v>
      </c>
      <c r="D69" s="427"/>
      <c r="E69" s="428"/>
      <c r="F69" s="406"/>
      <c r="G69" s="403"/>
    </row>
    <row r="70" spans="1:7" s="584" customFormat="1" ht="15" customHeight="1">
      <c r="A70" s="399"/>
      <c r="B70" s="415" t="s">
        <v>325</v>
      </c>
      <c r="C70" s="1084" t="s">
        <v>961</v>
      </c>
      <c r="D70" s="68"/>
      <c r="E70" s="396"/>
      <c r="F70" s="406"/>
      <c r="G70" s="403"/>
    </row>
    <row r="71" spans="1:7" s="584" customFormat="1" ht="15" customHeight="1">
      <c r="A71" s="399"/>
      <c r="B71" s="397"/>
      <c r="C71" s="398" t="s">
        <v>960</v>
      </c>
      <c r="D71" s="461" t="str">
        <f>IF(AND(ISNUMBER(D69),ISNUMBER(D70)),SUM(D69:D70),"")</f>
        <v/>
      </c>
      <c r="E71" s="462" t="str">
        <f>IF(AND(ISNUMBER(E69),ISNUMBER(E70)),SUM(E69:E70),"")</f>
        <v/>
      </c>
      <c r="F71" s="406"/>
      <c r="G71" s="403"/>
    </row>
    <row r="72" spans="1:7" s="394" customFormat="1" ht="60" customHeight="1">
      <c r="A72" s="1454" t="s">
        <v>770</v>
      </c>
      <c r="B72" s="406"/>
      <c r="C72" s="406"/>
      <c r="D72" s="406"/>
      <c r="E72" s="406"/>
      <c r="F72" s="406"/>
      <c r="G72" s="407"/>
    </row>
    <row r="73" spans="1:7" ht="30" customHeight="1">
      <c r="B73" s="408" t="s">
        <v>123</v>
      </c>
      <c r="C73" s="409" t="s">
        <v>122</v>
      </c>
      <c r="D73" s="410" t="s">
        <v>739</v>
      </c>
      <c r="E73" s="466" t="s">
        <v>784</v>
      </c>
      <c r="F73" s="983" t="s">
        <v>786</v>
      </c>
      <c r="G73" s="577"/>
    </row>
    <row r="74" spans="1:7" s="584" customFormat="1" ht="15" customHeight="1">
      <c r="A74" s="399"/>
      <c r="B74" s="1082">
        <v>78</v>
      </c>
      <c r="C74" s="429" t="s">
        <v>796</v>
      </c>
      <c r="D74" s="427"/>
      <c r="E74" s="428"/>
      <c r="F74" s="428"/>
      <c r="G74" s="403"/>
    </row>
    <row r="75" spans="1:7" s="584" customFormat="1" ht="15" customHeight="1">
      <c r="A75" s="399"/>
      <c r="B75" s="1080">
        <v>79</v>
      </c>
      <c r="C75" s="418" t="s">
        <v>779</v>
      </c>
      <c r="D75" s="68"/>
      <c r="E75" s="396"/>
      <c r="F75" s="396"/>
      <c r="G75" s="403"/>
    </row>
    <row r="76" spans="1:7" s="584" customFormat="1" ht="30" customHeight="1">
      <c r="A76" s="399"/>
      <c r="B76" s="1080" t="s">
        <v>759</v>
      </c>
      <c r="C76" s="1081" t="s">
        <v>760</v>
      </c>
      <c r="D76" s="68"/>
      <c r="E76" s="396"/>
      <c r="F76" s="396"/>
      <c r="G76" s="403"/>
    </row>
    <row r="77" spans="1:7" s="584" customFormat="1" ht="30" customHeight="1">
      <c r="A77" s="399"/>
      <c r="B77" s="1080" t="s">
        <v>761</v>
      </c>
      <c r="C77" s="1081" t="s">
        <v>762</v>
      </c>
      <c r="D77" s="68"/>
      <c r="E77" s="396"/>
      <c r="F77" s="396"/>
      <c r="G77" s="403"/>
    </row>
    <row r="78" spans="1:7" s="584" customFormat="1" ht="15" customHeight="1">
      <c r="A78" s="399"/>
      <c r="B78" s="395"/>
      <c r="C78" s="417" t="s">
        <v>772</v>
      </c>
      <c r="D78" s="423"/>
      <c r="E78" s="66"/>
      <c r="F78" s="941"/>
      <c r="G78" s="403"/>
    </row>
    <row r="79" spans="1:7" s="584" customFormat="1" ht="15" customHeight="1">
      <c r="A79" s="399"/>
      <c r="B79" s="422"/>
      <c r="C79" s="467" t="s">
        <v>151</v>
      </c>
      <c r="D79" s="955" t="str">
        <f>IF(AND(ISNUMBER(D99),ISNUMBER(D100)),D99-D100,"")</f>
        <v/>
      </c>
      <c r="E79" s="105" t="str">
        <f>IF(AND(ISNUMBER(E99),ISNUMBER(E100)),E99-E100,"")</f>
        <v/>
      </c>
      <c r="F79" s="64"/>
      <c r="G79" s="403"/>
    </row>
    <row r="80" spans="1:7" s="584" customFormat="1" ht="15" customHeight="1">
      <c r="A80" s="399"/>
      <c r="B80" s="430"/>
      <c r="C80" s="431" t="s">
        <v>87</v>
      </c>
      <c r="D80" s="457" t="str">
        <f>IF(AND(ISNUMBER(D74),ISNUMBER(D75),ISNUMBER(D76),ISNUMBER(D77),ISNUMBER(D79)),SUM(D74:D79),"")</f>
        <v/>
      </c>
      <c r="E80" s="458" t="str">
        <f>IF(AND(ISNUMBER(E74),ISNUMBER(E75),ISNUMBER(E76),ISNUMBER(E77),ISNUMBER(E79)),SUM(E74:E77,E79),"")</f>
        <v/>
      </c>
      <c r="F80" s="458" t="str">
        <f>IF(AND(ISNUMBER(F74),ISNUMBER(F75),ISNUMBER(F76),ISNUMBER(F77)),SUM(F74:F78),"")</f>
        <v/>
      </c>
      <c r="G80" s="403"/>
    </row>
    <row r="81" spans="1:7" s="584" customFormat="1" ht="15" customHeight="1">
      <c r="A81" s="399"/>
      <c r="B81" s="422"/>
      <c r="C81" s="515" t="s">
        <v>152</v>
      </c>
      <c r="D81" s="516" t="str">
        <f>IF(AND(ISNUMBER(D71),ISNUMBER(D80)),MIN(D71,D80),"")</f>
        <v/>
      </c>
      <c r="E81" s="517" t="str">
        <f>IF(AND(ISNUMBER(E71),ISNUMBER(E80)),MIN(E71,E80),"")</f>
        <v/>
      </c>
      <c r="F81" s="66"/>
      <c r="G81" s="403"/>
    </row>
    <row r="82" spans="1:7" s="584" customFormat="1" ht="15" customHeight="1">
      <c r="A82" s="399"/>
      <c r="B82" s="424"/>
      <c r="C82" s="514" t="s">
        <v>773</v>
      </c>
      <c r="D82" s="459" t="str">
        <f>IF(AND(ISNUMBER(D71),ISNUMBER(D81)),D71-D81,"")</f>
        <v/>
      </c>
      <c r="E82" s="460" t="str">
        <f>IF(AND(ISNUMBER(E71),ISNUMBER(E81)),E71-E81,"")</f>
        <v/>
      </c>
      <c r="F82" s="54"/>
      <c r="G82" s="403"/>
    </row>
    <row r="83" spans="1:7" s="584" customFormat="1" ht="15" customHeight="1">
      <c r="A83" s="399"/>
      <c r="B83" s="425"/>
      <c r="C83" s="426"/>
      <c r="D83" s="1232"/>
      <c r="E83" s="1232"/>
      <c r="F83" s="1232"/>
      <c r="G83" s="403"/>
    </row>
    <row r="84" spans="1:7" s="394" customFormat="1" ht="60" customHeight="1">
      <c r="A84" s="1448" t="s">
        <v>774</v>
      </c>
      <c r="B84" s="392"/>
      <c r="C84" s="392"/>
      <c r="D84" s="392"/>
      <c r="E84" s="392"/>
      <c r="F84" s="392"/>
      <c r="G84" s="393"/>
    </row>
    <row r="85" spans="1:7" s="394" customFormat="1" ht="30" customHeight="1">
      <c r="A85" s="1449" t="s">
        <v>775</v>
      </c>
      <c r="B85" s="406"/>
      <c r="C85" s="406"/>
      <c r="D85" s="406"/>
      <c r="E85" s="406"/>
      <c r="F85" s="406"/>
      <c r="G85" s="407"/>
    </row>
    <row r="86" spans="1:7" ht="30" customHeight="1">
      <c r="B86" s="408" t="s">
        <v>123</v>
      </c>
      <c r="C86" s="409" t="s">
        <v>122</v>
      </c>
      <c r="D86" s="410" t="s">
        <v>739</v>
      </c>
      <c r="E86" s="466" t="s">
        <v>784</v>
      </c>
      <c r="F86" s="406"/>
      <c r="G86" s="577"/>
    </row>
    <row r="87" spans="1:7" s="584" customFormat="1" ht="30" customHeight="1">
      <c r="A87" s="399"/>
      <c r="B87" s="414" t="s">
        <v>153</v>
      </c>
      <c r="C87" s="1081" t="s">
        <v>387</v>
      </c>
      <c r="D87" s="68"/>
      <c r="E87" s="396"/>
      <c r="F87" s="406"/>
      <c r="G87" s="403"/>
    </row>
    <row r="88" spans="1:7" s="584" customFormat="1" ht="15" customHeight="1">
      <c r="A88" s="399"/>
      <c r="B88" s="414" t="s">
        <v>325</v>
      </c>
      <c r="C88" s="1081" t="s">
        <v>776</v>
      </c>
      <c r="D88" s="68"/>
      <c r="E88" s="396"/>
      <c r="F88" s="406"/>
      <c r="G88" s="403"/>
    </row>
    <row r="89" spans="1:7" s="584" customFormat="1" ht="15" customHeight="1">
      <c r="A89" s="399"/>
      <c r="B89" s="63"/>
      <c r="C89" s="463" t="s">
        <v>300</v>
      </c>
      <c r="D89" s="82" t="str">
        <f>IF(ISNUMBER($D23),$D23,"")</f>
        <v/>
      </c>
      <c r="E89" s="18" t="str">
        <f>IF(ISNUMBER($D23),$D23,"")</f>
        <v/>
      </c>
      <c r="F89" s="406"/>
      <c r="G89" s="403"/>
    </row>
    <row r="90" spans="1:7" s="584" customFormat="1" ht="15" customHeight="1">
      <c r="A90" s="399"/>
      <c r="B90" s="510"/>
      <c r="C90" s="511" t="s">
        <v>798</v>
      </c>
      <c r="D90" s="59"/>
      <c r="E90" s="92"/>
      <c r="F90" s="3"/>
      <c r="G90" s="403"/>
    </row>
    <row r="91" spans="1:7" s="584" customFormat="1" ht="15" customHeight="1">
      <c r="A91" s="399"/>
      <c r="B91" s="397"/>
      <c r="C91" s="416" t="s">
        <v>777</v>
      </c>
      <c r="D91" s="508" t="str">
        <f>IF(AND(ISNUMBER(D87),ISNUMBER(D88),ISNUMBER(D89)),SUM(D87:D90),"")</f>
        <v/>
      </c>
      <c r="E91" s="509" t="str">
        <f>IF(AND(ISNUMBER(E87),ISNUMBER(E88),ISNUMBER(E89)),SUM(E87:E90),"")</f>
        <v/>
      </c>
      <c r="F91" s="406"/>
      <c r="G91" s="403"/>
    </row>
    <row r="92" spans="1:7" s="394" customFormat="1" ht="60" customHeight="1">
      <c r="A92" s="1454" t="s">
        <v>778</v>
      </c>
      <c r="B92" s="406"/>
      <c r="C92" s="406"/>
      <c r="D92" s="406"/>
      <c r="E92" s="406"/>
      <c r="F92" s="406"/>
      <c r="G92" s="407"/>
    </row>
    <row r="93" spans="1:7" ht="30" customHeight="1">
      <c r="B93" s="408" t="s">
        <v>123</v>
      </c>
      <c r="C93" s="409" t="s">
        <v>122</v>
      </c>
      <c r="D93" s="410" t="s">
        <v>739</v>
      </c>
      <c r="E93" s="466" t="s">
        <v>784</v>
      </c>
      <c r="F93" s="983" t="s">
        <v>786</v>
      </c>
      <c r="G93" s="577"/>
    </row>
    <row r="94" spans="1:7" s="584" customFormat="1" ht="15" customHeight="1">
      <c r="A94" s="399"/>
      <c r="B94" s="1082">
        <v>78</v>
      </c>
      <c r="C94" s="429" t="s">
        <v>797</v>
      </c>
      <c r="D94" s="427"/>
      <c r="E94" s="428"/>
      <c r="F94" s="428"/>
      <c r="G94" s="403"/>
    </row>
    <row r="95" spans="1:7" s="584" customFormat="1" ht="15" customHeight="1">
      <c r="A95" s="399"/>
      <c r="B95" s="1080">
        <v>79</v>
      </c>
      <c r="C95" s="418" t="s">
        <v>771</v>
      </c>
      <c r="D95" s="68"/>
      <c r="E95" s="396"/>
      <c r="F95" s="396"/>
      <c r="G95" s="403"/>
    </row>
    <row r="96" spans="1:7" s="584" customFormat="1" ht="30" customHeight="1">
      <c r="A96" s="399"/>
      <c r="B96" s="1080" t="s">
        <v>759</v>
      </c>
      <c r="C96" s="1081" t="s">
        <v>760</v>
      </c>
      <c r="D96" s="68"/>
      <c r="E96" s="396"/>
      <c r="F96" s="396"/>
      <c r="G96" s="403"/>
    </row>
    <row r="97" spans="1:11" s="584" customFormat="1" ht="45" customHeight="1">
      <c r="A97" s="399"/>
      <c r="B97" s="1080" t="s">
        <v>761</v>
      </c>
      <c r="C97" s="1081" t="s">
        <v>762</v>
      </c>
      <c r="D97" s="68"/>
      <c r="E97" s="396"/>
      <c r="F97" s="396"/>
      <c r="G97" s="403"/>
    </row>
    <row r="98" spans="1:11" s="584" customFormat="1" ht="15" customHeight="1">
      <c r="A98" s="399"/>
      <c r="B98" s="395"/>
      <c r="C98" s="417" t="s">
        <v>780</v>
      </c>
      <c r="D98" s="423"/>
      <c r="E98" s="66"/>
      <c r="F98" s="396"/>
      <c r="G98" s="403"/>
    </row>
    <row r="99" spans="1:11" s="584" customFormat="1" ht="15" customHeight="1">
      <c r="A99" s="399"/>
      <c r="B99" s="430"/>
      <c r="C99" s="431" t="s">
        <v>781</v>
      </c>
      <c r="D99" s="457" t="str">
        <f>IF(AND(ISNUMBER(D94),ISNUMBER(D95),ISNUMBER(D96),ISNUMBER(D97)),SUM(D94:D98),"")</f>
        <v/>
      </c>
      <c r="E99" s="458" t="str">
        <f>IF(AND(ISNUMBER(E94),ISNUMBER(E95),ISNUMBER(E96),ISNUMBER(E97)),SUM(E94:E97),"")</f>
        <v/>
      </c>
      <c r="F99" s="472" t="str">
        <f>IF(AND(ISNUMBER(F94),ISNUMBER(F95),ISNUMBER(F96),ISNUMBER(F97),ISNUMBER(F98)), SUM(F94:F98), "")</f>
        <v/>
      </c>
      <c r="G99" s="403"/>
    </row>
    <row r="100" spans="1:11" s="584" customFormat="1" ht="15" customHeight="1">
      <c r="A100" s="399"/>
      <c r="B100" s="422"/>
      <c r="C100" s="518" t="s">
        <v>782</v>
      </c>
      <c r="D100" s="516" t="str">
        <f>IF(AND(ISNUMBER(D91),ISNUMBER(D99)),MIN(D91,D99),"")</f>
        <v/>
      </c>
      <c r="E100" s="517" t="str">
        <f>IF(AND(ISNUMBER(E91),ISNUMBER(E99)),MIN(E91,E99),"")</f>
        <v/>
      </c>
      <c r="F100" s="66"/>
      <c r="G100" s="403"/>
    </row>
    <row r="101" spans="1:11" s="584" customFormat="1" ht="15" customHeight="1">
      <c r="A101" s="399"/>
      <c r="B101" s="424"/>
      <c r="C101" s="519" t="s">
        <v>783</v>
      </c>
      <c r="D101" s="459" t="str">
        <f>IF(AND(ISNUMBER(D91),ISNUMBER(D100)),D91-D100,"")</f>
        <v/>
      </c>
      <c r="E101" s="460" t="str">
        <f>IF(AND(ISNUMBER(E91),ISNUMBER(E100)),E91-E100,"")</f>
        <v/>
      </c>
      <c r="F101" s="54"/>
      <c r="G101" s="403"/>
    </row>
    <row r="102" spans="1:11" s="584" customFormat="1" ht="15" customHeight="1">
      <c r="A102" s="399"/>
      <c r="B102" s="425"/>
      <c r="C102" s="426"/>
      <c r="D102" s="1232"/>
      <c r="E102" s="1232"/>
      <c r="F102" s="1232"/>
      <c r="G102" s="403"/>
    </row>
    <row r="103" spans="1:11" s="394" customFormat="1" ht="60" customHeight="1">
      <c r="A103" s="2430" t="s">
        <v>972</v>
      </c>
      <c r="B103" s="2431"/>
      <c r="C103" s="2431"/>
      <c r="D103" s="2431"/>
      <c r="E103" s="2431"/>
      <c r="F103" s="2431"/>
      <c r="G103" s="393"/>
    </row>
    <row r="104" spans="1:11" s="991" customFormat="1" ht="30" customHeight="1">
      <c r="A104" s="180"/>
      <c r="B104" s="408" t="s">
        <v>123</v>
      </c>
      <c r="C104" s="1073"/>
      <c r="D104" s="410" t="s">
        <v>739</v>
      </c>
      <c r="E104" s="466" t="s">
        <v>784</v>
      </c>
      <c r="G104" s="996"/>
      <c r="K104" s="996"/>
    </row>
    <row r="105" spans="1:11" s="991" customFormat="1" ht="15" customHeight="1">
      <c r="A105" s="180"/>
      <c r="B105" s="512"/>
      <c r="C105" s="964" t="s">
        <v>980</v>
      </c>
      <c r="D105" s="36"/>
      <c r="E105" s="36"/>
      <c r="G105" s="996"/>
      <c r="K105" s="996"/>
    </row>
    <row r="106" spans="1:11" s="991" customFormat="1" ht="15" customHeight="1">
      <c r="A106" s="180"/>
      <c r="B106" s="395"/>
      <c r="C106" s="1009" t="s">
        <v>956</v>
      </c>
      <c r="D106" s="103"/>
      <c r="E106" s="103"/>
      <c r="G106" s="996"/>
      <c r="K106" s="996"/>
    </row>
    <row r="107" spans="1:11" s="991" customFormat="1" ht="15" customHeight="1">
      <c r="A107" s="180"/>
      <c r="B107" s="395"/>
      <c r="C107" s="1009" t="s">
        <v>957</v>
      </c>
      <c r="D107" s="103"/>
      <c r="E107" s="103"/>
      <c r="G107" s="996"/>
      <c r="K107" s="996"/>
    </row>
    <row r="108" spans="1:11" s="991" customFormat="1" ht="15" customHeight="1">
      <c r="A108" s="180"/>
      <c r="B108" s="424"/>
      <c r="C108" s="30" t="s">
        <v>958</v>
      </c>
      <c r="D108" s="476"/>
      <c r="E108" s="476"/>
      <c r="G108" s="996"/>
      <c r="K108" s="996"/>
    </row>
    <row r="109" spans="1:11" s="394" customFormat="1" ht="15" customHeight="1">
      <c r="A109" s="405"/>
      <c r="B109" s="512"/>
      <c r="C109" s="964" t="s">
        <v>981</v>
      </c>
      <c r="D109" s="36"/>
      <c r="E109" s="36"/>
      <c r="F109" s="406"/>
      <c r="G109" s="407"/>
    </row>
    <row r="110" spans="1:11" s="394" customFormat="1" ht="15" customHeight="1">
      <c r="A110" s="405"/>
      <c r="B110" s="395"/>
      <c r="C110" s="1009" t="s">
        <v>956</v>
      </c>
      <c r="D110" s="103"/>
      <c r="E110" s="103"/>
      <c r="F110" s="406"/>
      <c r="G110" s="407"/>
    </row>
    <row r="111" spans="1:11" s="394" customFormat="1" ht="15" customHeight="1">
      <c r="A111" s="405"/>
      <c r="B111" s="395"/>
      <c r="C111" s="1009" t="s">
        <v>957</v>
      </c>
      <c r="D111" s="103"/>
      <c r="E111" s="103"/>
      <c r="F111" s="406"/>
      <c r="G111" s="407"/>
    </row>
    <row r="112" spans="1:11" s="394" customFormat="1" ht="15" customHeight="1">
      <c r="A112" s="405"/>
      <c r="B112" s="424"/>
      <c r="C112" s="30" t="s">
        <v>958</v>
      </c>
      <c r="D112" s="476"/>
      <c r="E112" s="476"/>
      <c r="F112" s="406"/>
      <c r="G112" s="407"/>
    </row>
    <row r="113" spans="1:7" s="584" customFormat="1" ht="15" customHeight="1">
      <c r="A113" s="432"/>
      <c r="B113" s="433"/>
      <c r="C113" s="434"/>
      <c r="D113" s="1233"/>
      <c r="E113" s="1233"/>
      <c r="F113" s="1233"/>
      <c r="G113" s="435"/>
    </row>
  </sheetData>
  <dataConsolidate/>
  <mergeCells count="1">
    <mergeCell ref="A103:F103"/>
  </mergeCells>
  <conditionalFormatting sqref="D8:D14 E12 E14 D16:D18 D20:D22 D28:E29 D32:E32 D36:E40 D44:E46 D47:D51 D53:E53 D55:E57 D60:E60 D61:D62 D69:E70 D74:E77 D78 D87:E88 D90:E90 D94:E97 D98 D106:E108 D110:E112">
    <cfRule type="cellIs" dxfId="79" priority="2"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3" manualBreakCount="3">
    <brk id="33" max="5" man="1"/>
    <brk id="65" max="5" man="1"/>
    <brk id="83"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59999389629810485"/>
  </sheetPr>
  <dimension ref="A1:AI32"/>
  <sheetViews>
    <sheetView zoomScale="75" zoomScaleNormal="75" workbookViewId="0">
      <pane ySplit="1" topLeftCell="A2" activePane="bottomLeft" state="frozen"/>
      <selection pane="bottomLeft"/>
    </sheetView>
  </sheetViews>
  <sheetFormatPr defaultColWidth="0" defaultRowHeight="15" customHeight="1" zeroHeight="1"/>
  <cols>
    <col min="1" max="1" width="1.7109375" style="986" customWidth="1"/>
    <col min="2" max="2" width="10.7109375" style="986" customWidth="1"/>
    <col min="3" max="3" width="200.7109375" style="986" customWidth="1"/>
    <col min="4" max="34" width="16.7109375" style="986" customWidth="1"/>
    <col min="35" max="35" width="1.7109375" style="986" customWidth="1"/>
    <col min="36" max="16384" width="16.7109375" style="986" hidden="1"/>
  </cols>
  <sheetData>
    <row r="1" spans="1:35" ht="30" customHeight="1">
      <c r="A1" s="968" t="s">
        <v>967</v>
      </c>
      <c r="B1" s="969"/>
      <c r="C1" s="969"/>
      <c r="D1" s="1057" t="str">
        <f>CONCATENATE("Reporting unit: ", 'General Info'!$C$47, " ", 'General Info'!$C$46)</f>
        <v xml:space="preserve">Reporting unit: 1 </v>
      </c>
      <c r="E1" s="984"/>
      <c r="F1" s="984"/>
      <c r="G1" s="984"/>
      <c r="H1" s="984"/>
      <c r="I1" s="984"/>
      <c r="J1" s="984"/>
      <c r="K1" s="984"/>
      <c r="L1" s="984"/>
      <c r="M1" s="984"/>
      <c r="N1" s="984"/>
      <c r="O1" s="984"/>
      <c r="P1" s="984"/>
      <c r="Q1" s="984"/>
      <c r="R1" s="984"/>
      <c r="S1" s="984"/>
      <c r="T1" s="984"/>
      <c r="U1" s="984"/>
      <c r="V1" s="984"/>
      <c r="W1" s="984"/>
      <c r="X1" s="984"/>
      <c r="Y1" s="984"/>
      <c r="Z1" s="984"/>
      <c r="AA1" s="984"/>
      <c r="AB1" s="984"/>
      <c r="AC1" s="984"/>
      <c r="AD1" s="984"/>
      <c r="AE1" s="984"/>
      <c r="AF1" s="984"/>
      <c r="AG1" s="984"/>
      <c r="AH1" s="984"/>
      <c r="AI1" s="985"/>
    </row>
    <row r="2" spans="1:35" s="991" customFormat="1" ht="30" customHeight="1">
      <c r="A2" s="1455" t="s">
        <v>1001</v>
      </c>
      <c r="B2" s="987"/>
      <c r="C2" s="988"/>
      <c r="D2" s="988"/>
      <c r="E2" s="988"/>
      <c r="F2" s="989"/>
      <c r="G2" s="989"/>
      <c r="H2" s="989"/>
      <c r="I2" s="989"/>
      <c r="J2" s="989"/>
      <c r="K2" s="989"/>
      <c r="L2" s="989"/>
      <c r="M2" s="989"/>
      <c r="N2" s="989"/>
      <c r="O2" s="989"/>
      <c r="P2" s="989"/>
      <c r="Q2" s="989"/>
      <c r="R2" s="989"/>
      <c r="S2" s="989"/>
      <c r="T2" s="989"/>
      <c r="U2" s="989"/>
      <c r="V2" s="989"/>
      <c r="W2" s="989"/>
      <c r="X2" s="989"/>
      <c r="Y2" s="989"/>
      <c r="Z2" s="989"/>
      <c r="AA2" s="989"/>
      <c r="AB2" s="989"/>
      <c r="AC2" s="989"/>
      <c r="AD2" s="989"/>
      <c r="AE2" s="989"/>
      <c r="AF2" s="989"/>
      <c r="AG2" s="989"/>
      <c r="AH2" s="989"/>
      <c r="AI2" s="990"/>
    </row>
    <row r="3" spans="1:35" ht="45" customHeight="1">
      <c r="A3" s="992"/>
      <c r="B3" s="993" t="s">
        <v>187</v>
      </c>
      <c r="C3" s="994"/>
      <c r="D3" s="993"/>
      <c r="E3" s="995"/>
      <c r="F3" s="991"/>
      <c r="G3" s="991"/>
      <c r="H3" s="991"/>
      <c r="I3" s="991"/>
      <c r="J3" s="991"/>
      <c r="K3" s="991"/>
      <c r="L3" s="991"/>
      <c r="M3" s="991"/>
      <c r="N3" s="991"/>
      <c r="O3" s="991"/>
      <c r="P3" s="991"/>
      <c r="Q3" s="991"/>
      <c r="R3" s="991"/>
      <c r="S3" s="991"/>
      <c r="T3" s="991"/>
      <c r="U3" s="991"/>
      <c r="V3" s="991"/>
      <c r="W3" s="991"/>
      <c r="X3" s="991"/>
      <c r="Y3" s="991"/>
      <c r="Z3" s="991"/>
      <c r="AA3" s="991"/>
      <c r="AB3" s="991"/>
      <c r="AC3" s="991"/>
      <c r="AD3" s="991"/>
      <c r="AE3" s="991"/>
      <c r="AF3" s="991"/>
      <c r="AG3" s="991"/>
      <c r="AH3" s="991"/>
      <c r="AI3" s="996"/>
    </row>
    <row r="4" spans="1:35" ht="30" customHeight="1">
      <c r="A4" s="992"/>
      <c r="B4" s="997" t="s">
        <v>123</v>
      </c>
      <c r="C4" s="997" t="s">
        <v>122</v>
      </c>
      <c r="D4" s="998" t="s">
        <v>323</v>
      </c>
      <c r="E4" s="449">
        <v>1</v>
      </c>
      <c r="F4" s="449">
        <v>2</v>
      </c>
      <c r="G4" s="449">
        <v>3</v>
      </c>
      <c r="H4" s="449">
        <v>4</v>
      </c>
      <c r="I4" s="449">
        <v>5</v>
      </c>
      <c r="J4" s="449">
        <v>6</v>
      </c>
      <c r="K4" s="449">
        <v>7</v>
      </c>
      <c r="L4" s="449">
        <v>8</v>
      </c>
      <c r="M4" s="449">
        <v>9</v>
      </c>
      <c r="N4" s="449">
        <v>10</v>
      </c>
      <c r="O4" s="449">
        <v>11</v>
      </c>
      <c r="P4" s="449">
        <v>12</v>
      </c>
      <c r="Q4" s="449">
        <v>13</v>
      </c>
      <c r="R4" s="449">
        <v>14</v>
      </c>
      <c r="S4" s="449">
        <v>15</v>
      </c>
      <c r="T4" s="449">
        <v>16</v>
      </c>
      <c r="U4" s="449">
        <v>17</v>
      </c>
      <c r="V4" s="449">
        <v>18</v>
      </c>
      <c r="W4" s="449">
        <v>19</v>
      </c>
      <c r="X4" s="449">
        <v>20</v>
      </c>
      <c r="Y4" s="449">
        <v>21</v>
      </c>
      <c r="Z4" s="449">
        <v>22</v>
      </c>
      <c r="AA4" s="449">
        <v>23</v>
      </c>
      <c r="AB4" s="449">
        <v>24</v>
      </c>
      <c r="AC4" s="449">
        <v>25</v>
      </c>
      <c r="AD4" s="449">
        <v>26</v>
      </c>
      <c r="AE4" s="449">
        <v>27</v>
      </c>
      <c r="AF4" s="449">
        <v>28</v>
      </c>
      <c r="AG4" s="449">
        <v>29</v>
      </c>
      <c r="AH4" s="450">
        <v>30</v>
      </c>
      <c r="AI4" s="996"/>
    </row>
    <row r="5" spans="1:35" s="1003" customFormat="1" ht="30" customHeight="1">
      <c r="A5" s="999"/>
      <c r="B5" s="1000">
        <v>62</v>
      </c>
      <c r="C5" s="1001" t="s">
        <v>383</v>
      </c>
      <c r="D5" s="451"/>
      <c r="E5" s="479"/>
      <c r="F5" s="479"/>
      <c r="G5" s="479"/>
      <c r="H5" s="479"/>
      <c r="I5" s="479"/>
      <c r="J5" s="479"/>
      <c r="K5" s="479"/>
      <c r="L5" s="479"/>
      <c r="M5" s="479"/>
      <c r="N5" s="479"/>
      <c r="O5" s="479"/>
      <c r="P5" s="479"/>
      <c r="Q5" s="479"/>
      <c r="R5" s="479"/>
      <c r="S5" s="479"/>
      <c r="T5" s="479"/>
      <c r="U5" s="479"/>
      <c r="V5" s="479"/>
      <c r="W5" s="479"/>
      <c r="X5" s="479"/>
      <c r="Y5" s="479"/>
      <c r="Z5" s="479"/>
      <c r="AA5" s="479"/>
      <c r="AB5" s="479"/>
      <c r="AC5" s="479"/>
      <c r="AD5" s="479"/>
      <c r="AE5" s="479"/>
      <c r="AF5" s="479"/>
      <c r="AG5" s="479"/>
      <c r="AH5" s="943"/>
      <c r="AI5" s="1002"/>
    </row>
    <row r="6" spans="1:35" s="1003" customFormat="1" ht="15" customHeight="1">
      <c r="A6" s="999"/>
      <c r="B6" s="1004">
        <v>62</v>
      </c>
      <c r="C6" s="1005" t="s">
        <v>68</v>
      </c>
      <c r="D6" s="452"/>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941"/>
      <c r="AI6" s="1002"/>
    </row>
    <row r="7" spans="1:35" s="1003" customFormat="1" ht="15" customHeight="1">
      <c r="A7" s="999"/>
      <c r="B7" s="1004">
        <v>62</v>
      </c>
      <c r="C7" s="1005" t="s">
        <v>69</v>
      </c>
      <c r="D7" s="452"/>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941"/>
      <c r="AI7" s="1002"/>
    </row>
    <row r="8" spans="1:35" s="1003" customFormat="1" ht="15" customHeight="1">
      <c r="A8" s="999"/>
      <c r="B8" s="1004">
        <v>63</v>
      </c>
      <c r="C8" s="1006" t="s">
        <v>384</v>
      </c>
      <c r="D8" s="452"/>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941"/>
      <c r="AI8" s="1002"/>
    </row>
    <row r="9" spans="1:35" s="1003" customFormat="1" ht="15" customHeight="1">
      <c r="A9" s="999"/>
      <c r="B9" s="1004">
        <v>63</v>
      </c>
      <c r="C9" s="1005" t="s">
        <v>68</v>
      </c>
      <c r="D9" s="452"/>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941"/>
      <c r="AI9" s="1002"/>
    </row>
    <row r="10" spans="1:35" s="1003" customFormat="1" ht="15" customHeight="1">
      <c r="A10" s="999"/>
      <c r="B10" s="1004">
        <v>63</v>
      </c>
      <c r="C10" s="1005" t="s">
        <v>69</v>
      </c>
      <c r="D10" s="452"/>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941"/>
      <c r="AI10" s="1002"/>
    </row>
    <row r="11" spans="1:35" s="1003" customFormat="1" ht="15" customHeight="1">
      <c r="A11" s="999"/>
      <c r="B11" s="1004">
        <v>64</v>
      </c>
      <c r="C11" s="1006" t="s">
        <v>385</v>
      </c>
      <c r="D11" s="452"/>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941"/>
      <c r="AI11" s="1002"/>
    </row>
    <row r="12" spans="1:35" s="1003" customFormat="1" ht="15" customHeight="1">
      <c r="A12" s="999"/>
      <c r="B12" s="1004">
        <v>64</v>
      </c>
      <c r="C12" s="1005" t="s">
        <v>68</v>
      </c>
      <c r="D12" s="452"/>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941"/>
      <c r="AI12" s="1002"/>
    </row>
    <row r="13" spans="1:35" s="1003" customFormat="1" ht="15" customHeight="1">
      <c r="A13" s="999"/>
      <c r="B13" s="1004">
        <v>64</v>
      </c>
      <c r="C13" s="1005" t="s">
        <v>69</v>
      </c>
      <c r="D13" s="452"/>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941"/>
      <c r="AI13" s="1002"/>
    </row>
    <row r="14" spans="1:35" s="1003" customFormat="1" ht="15" customHeight="1">
      <c r="A14" s="999"/>
      <c r="B14" s="1004" t="s">
        <v>325</v>
      </c>
      <c r="C14" s="1006" t="s">
        <v>248</v>
      </c>
      <c r="D14" s="452"/>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941"/>
      <c r="AI14" s="1002"/>
    </row>
    <row r="15" spans="1:35" s="1003" customFormat="1" ht="15" customHeight="1">
      <c r="A15" s="999"/>
      <c r="B15" s="1004" t="s">
        <v>325</v>
      </c>
      <c r="C15" s="1007" t="s">
        <v>258</v>
      </c>
      <c r="D15" s="452"/>
      <c r="E15" s="423"/>
      <c r="F15" s="423"/>
      <c r="G15" s="423"/>
      <c r="H15" s="423"/>
      <c r="I15" s="423"/>
      <c r="J15" s="423"/>
      <c r="K15" s="423"/>
      <c r="L15" s="423"/>
      <c r="M15" s="423"/>
      <c r="N15" s="423"/>
      <c r="O15" s="423"/>
      <c r="P15" s="423"/>
      <c r="Q15" s="423"/>
      <c r="R15" s="423"/>
      <c r="S15" s="423"/>
      <c r="T15" s="423"/>
      <c r="U15" s="423"/>
      <c r="V15" s="423"/>
      <c r="W15" s="423"/>
      <c r="X15" s="423"/>
      <c r="Y15" s="423"/>
      <c r="Z15" s="423"/>
      <c r="AA15" s="423"/>
      <c r="AB15" s="423"/>
      <c r="AC15" s="423"/>
      <c r="AD15" s="423"/>
      <c r="AE15" s="423"/>
      <c r="AF15" s="423"/>
      <c r="AG15" s="423"/>
      <c r="AH15" s="97"/>
      <c r="AI15" s="1002"/>
    </row>
    <row r="16" spans="1:35" s="1003" customFormat="1" ht="15" customHeight="1">
      <c r="A16" s="999"/>
      <c r="B16" s="453"/>
      <c r="C16" s="1007" t="s">
        <v>259</v>
      </c>
      <c r="D16" s="454"/>
      <c r="E16" s="82">
        <f>MIN(E14,E15)</f>
        <v>0</v>
      </c>
      <c r="F16" s="82">
        <f>MIN(F14,F15)</f>
        <v>0</v>
      </c>
      <c r="G16" s="82">
        <f t="shared" ref="G16:AH16" si="0">MIN(G14,G15)</f>
        <v>0</v>
      </c>
      <c r="H16" s="82">
        <f t="shared" si="0"/>
        <v>0</v>
      </c>
      <c r="I16" s="82">
        <f t="shared" si="0"/>
        <v>0</v>
      </c>
      <c r="J16" s="82">
        <f t="shared" si="0"/>
        <v>0</v>
      </c>
      <c r="K16" s="82">
        <f t="shared" si="0"/>
        <v>0</v>
      </c>
      <c r="L16" s="82">
        <f t="shared" si="0"/>
        <v>0</v>
      </c>
      <c r="M16" s="82">
        <f t="shared" si="0"/>
        <v>0</v>
      </c>
      <c r="N16" s="82">
        <f t="shared" si="0"/>
        <v>0</v>
      </c>
      <c r="O16" s="82">
        <f t="shared" si="0"/>
        <v>0</v>
      </c>
      <c r="P16" s="82">
        <f t="shared" si="0"/>
        <v>0</v>
      </c>
      <c r="Q16" s="82">
        <f t="shared" si="0"/>
        <v>0</v>
      </c>
      <c r="R16" s="82">
        <f t="shared" si="0"/>
        <v>0</v>
      </c>
      <c r="S16" s="82">
        <f t="shared" si="0"/>
        <v>0</v>
      </c>
      <c r="T16" s="82">
        <f t="shared" si="0"/>
        <v>0</v>
      </c>
      <c r="U16" s="82">
        <f t="shared" si="0"/>
        <v>0</v>
      </c>
      <c r="V16" s="82">
        <f t="shared" si="0"/>
        <v>0</v>
      </c>
      <c r="W16" s="82">
        <f t="shared" si="0"/>
        <v>0</v>
      </c>
      <c r="X16" s="82">
        <f t="shared" si="0"/>
        <v>0</v>
      </c>
      <c r="Y16" s="82">
        <f t="shared" si="0"/>
        <v>0</v>
      </c>
      <c r="Z16" s="82">
        <f t="shared" si="0"/>
        <v>0</v>
      </c>
      <c r="AA16" s="82">
        <f t="shared" si="0"/>
        <v>0</v>
      </c>
      <c r="AB16" s="82">
        <f t="shared" si="0"/>
        <v>0</v>
      </c>
      <c r="AC16" s="82">
        <f t="shared" si="0"/>
        <v>0</v>
      </c>
      <c r="AD16" s="82">
        <f t="shared" si="0"/>
        <v>0</v>
      </c>
      <c r="AE16" s="82">
        <f t="shared" si="0"/>
        <v>0</v>
      </c>
      <c r="AF16" s="82">
        <f t="shared" si="0"/>
        <v>0</v>
      </c>
      <c r="AG16" s="82">
        <f t="shared" si="0"/>
        <v>0</v>
      </c>
      <c r="AH16" s="82">
        <f t="shared" si="0"/>
        <v>0</v>
      </c>
      <c r="AI16" s="1002"/>
    </row>
    <row r="17" spans="1:35" s="1003" customFormat="1" ht="15" customHeight="1">
      <c r="A17" s="999"/>
      <c r="B17" s="453"/>
      <c r="C17" s="1008" t="s">
        <v>212</v>
      </c>
      <c r="D17" s="452"/>
      <c r="E17" s="1238"/>
      <c r="F17" s="1238"/>
      <c r="G17" s="1238"/>
      <c r="H17" s="1238"/>
      <c r="I17" s="1238"/>
      <c r="J17" s="1238"/>
      <c r="K17" s="1238"/>
      <c r="L17" s="1238"/>
      <c r="M17" s="1238"/>
      <c r="N17" s="1238"/>
      <c r="O17" s="1238"/>
      <c r="P17" s="1238"/>
      <c r="Q17" s="1238"/>
      <c r="R17" s="1238"/>
      <c r="S17" s="1238"/>
      <c r="T17" s="1238"/>
      <c r="U17" s="1238"/>
      <c r="V17" s="1238"/>
      <c r="W17" s="1238"/>
      <c r="X17" s="1238"/>
      <c r="Y17" s="1238"/>
      <c r="Z17" s="1238"/>
      <c r="AA17" s="1238"/>
      <c r="AB17" s="1238"/>
      <c r="AC17" s="1238"/>
      <c r="AD17" s="1238"/>
      <c r="AE17" s="1238"/>
      <c r="AF17" s="1238"/>
      <c r="AG17" s="1238"/>
      <c r="AH17" s="1239"/>
      <c r="AI17" s="1002"/>
    </row>
    <row r="18" spans="1:35" s="1003" customFormat="1" ht="15" customHeight="1">
      <c r="A18" s="999"/>
      <c r="B18" s="453"/>
      <c r="C18" s="1007" t="s">
        <v>219</v>
      </c>
      <c r="D18" s="454"/>
      <c r="E18" s="82">
        <f>MAX(0,E5-0.07*E16)</f>
        <v>0</v>
      </c>
      <c r="F18" s="82">
        <f>MAX(0,F5-0.07*F16)</f>
        <v>0</v>
      </c>
      <c r="G18" s="82">
        <f t="shared" ref="G18:AF18" si="1">MAX(0,G5-0.07*G16)</f>
        <v>0</v>
      </c>
      <c r="H18" s="82">
        <f t="shared" si="1"/>
        <v>0</v>
      </c>
      <c r="I18" s="82">
        <f t="shared" si="1"/>
        <v>0</v>
      </c>
      <c r="J18" s="82">
        <f t="shared" si="1"/>
        <v>0</v>
      </c>
      <c r="K18" s="82">
        <f t="shared" si="1"/>
        <v>0</v>
      </c>
      <c r="L18" s="82">
        <f t="shared" si="1"/>
        <v>0</v>
      </c>
      <c r="M18" s="82">
        <f t="shared" si="1"/>
        <v>0</v>
      </c>
      <c r="N18" s="82">
        <f t="shared" si="1"/>
        <v>0</v>
      </c>
      <c r="O18" s="82">
        <f t="shared" si="1"/>
        <v>0</v>
      </c>
      <c r="P18" s="82">
        <f t="shared" si="1"/>
        <v>0</v>
      </c>
      <c r="Q18" s="82">
        <f t="shared" si="1"/>
        <v>0</v>
      </c>
      <c r="R18" s="82">
        <f t="shared" si="1"/>
        <v>0</v>
      </c>
      <c r="S18" s="82">
        <f t="shared" si="1"/>
        <v>0</v>
      </c>
      <c r="T18" s="82">
        <f t="shared" si="1"/>
        <v>0</v>
      </c>
      <c r="U18" s="82">
        <f t="shared" si="1"/>
        <v>0</v>
      </c>
      <c r="V18" s="82">
        <f t="shared" si="1"/>
        <v>0</v>
      </c>
      <c r="W18" s="82">
        <f t="shared" si="1"/>
        <v>0</v>
      </c>
      <c r="X18" s="82">
        <f t="shared" si="1"/>
        <v>0</v>
      </c>
      <c r="Y18" s="82">
        <f t="shared" si="1"/>
        <v>0</v>
      </c>
      <c r="Z18" s="82">
        <f t="shared" si="1"/>
        <v>0</v>
      </c>
      <c r="AA18" s="82">
        <f t="shared" si="1"/>
        <v>0</v>
      </c>
      <c r="AB18" s="82">
        <f t="shared" si="1"/>
        <v>0</v>
      </c>
      <c r="AC18" s="82">
        <f t="shared" si="1"/>
        <v>0</v>
      </c>
      <c r="AD18" s="82">
        <f t="shared" si="1"/>
        <v>0</v>
      </c>
      <c r="AE18" s="82">
        <f t="shared" si="1"/>
        <v>0</v>
      </c>
      <c r="AF18" s="82">
        <f t="shared" si="1"/>
        <v>0</v>
      </c>
      <c r="AG18" s="82">
        <f>MAX(0,AG5-0.07*AG16)</f>
        <v>0</v>
      </c>
      <c r="AH18" s="82">
        <f>MAX(0,AH5-0.07*AH16)</f>
        <v>0</v>
      </c>
      <c r="AI18" s="1002"/>
    </row>
    <row r="19" spans="1:35" s="1003" customFormat="1" ht="15" customHeight="1">
      <c r="A19" s="999"/>
      <c r="B19" s="453"/>
      <c r="C19" s="1009" t="s">
        <v>188</v>
      </c>
      <c r="D19" s="454"/>
      <c r="E19" s="82">
        <f>IF(E6+E7&gt;0, E18*E7/(E6+E7), 0)</f>
        <v>0</v>
      </c>
      <c r="F19" s="82">
        <f t="shared" ref="F19:AH19" si="2">IF(F6+F7&gt;0, F18*F7/(F6+F7), 0)</f>
        <v>0</v>
      </c>
      <c r="G19" s="82">
        <f t="shared" si="2"/>
        <v>0</v>
      </c>
      <c r="H19" s="82">
        <f t="shared" si="2"/>
        <v>0</v>
      </c>
      <c r="I19" s="82">
        <f t="shared" si="2"/>
        <v>0</v>
      </c>
      <c r="J19" s="82">
        <f t="shared" si="2"/>
        <v>0</v>
      </c>
      <c r="K19" s="82">
        <f t="shared" si="2"/>
        <v>0</v>
      </c>
      <c r="L19" s="82">
        <f t="shared" si="2"/>
        <v>0</v>
      </c>
      <c r="M19" s="82">
        <f t="shared" si="2"/>
        <v>0</v>
      </c>
      <c r="N19" s="82">
        <f t="shared" si="2"/>
        <v>0</v>
      </c>
      <c r="O19" s="82">
        <f t="shared" si="2"/>
        <v>0</v>
      </c>
      <c r="P19" s="82">
        <f t="shared" si="2"/>
        <v>0</v>
      </c>
      <c r="Q19" s="82">
        <f t="shared" si="2"/>
        <v>0</v>
      </c>
      <c r="R19" s="82">
        <f t="shared" si="2"/>
        <v>0</v>
      </c>
      <c r="S19" s="82">
        <f t="shared" si="2"/>
        <v>0</v>
      </c>
      <c r="T19" s="82">
        <f t="shared" si="2"/>
        <v>0</v>
      </c>
      <c r="U19" s="82">
        <f t="shared" si="2"/>
        <v>0</v>
      </c>
      <c r="V19" s="82">
        <f t="shared" si="2"/>
        <v>0</v>
      </c>
      <c r="W19" s="82">
        <f t="shared" si="2"/>
        <v>0</v>
      </c>
      <c r="X19" s="82">
        <f t="shared" si="2"/>
        <v>0</v>
      </c>
      <c r="Y19" s="82">
        <f t="shared" si="2"/>
        <v>0</v>
      </c>
      <c r="Z19" s="82">
        <f t="shared" si="2"/>
        <v>0</v>
      </c>
      <c r="AA19" s="82">
        <f t="shared" si="2"/>
        <v>0</v>
      </c>
      <c r="AB19" s="82">
        <f t="shared" si="2"/>
        <v>0</v>
      </c>
      <c r="AC19" s="82">
        <f t="shared" si="2"/>
        <v>0</v>
      </c>
      <c r="AD19" s="82">
        <f t="shared" si="2"/>
        <v>0</v>
      </c>
      <c r="AE19" s="82">
        <f t="shared" si="2"/>
        <v>0</v>
      </c>
      <c r="AF19" s="82">
        <f t="shared" si="2"/>
        <v>0</v>
      </c>
      <c r="AG19" s="82">
        <f t="shared" si="2"/>
        <v>0</v>
      </c>
      <c r="AH19" s="82">
        <f t="shared" si="2"/>
        <v>0</v>
      </c>
      <c r="AI19" s="1002"/>
    </row>
    <row r="20" spans="1:35" s="1003" customFormat="1" ht="15" customHeight="1">
      <c r="A20" s="999"/>
      <c r="B20" s="453"/>
      <c r="C20" s="1010" t="s">
        <v>213</v>
      </c>
      <c r="D20" s="454"/>
      <c r="E20" s="82">
        <f>E7-E19</f>
        <v>0</v>
      </c>
      <c r="F20" s="82">
        <f>F7-F19</f>
        <v>0</v>
      </c>
      <c r="G20" s="82">
        <f t="shared" ref="G20:AH20" si="3">G7-G19</f>
        <v>0</v>
      </c>
      <c r="H20" s="82">
        <f t="shared" si="3"/>
        <v>0</v>
      </c>
      <c r="I20" s="82">
        <f t="shared" si="3"/>
        <v>0</v>
      </c>
      <c r="J20" s="82">
        <f t="shared" si="3"/>
        <v>0</v>
      </c>
      <c r="K20" s="82">
        <f t="shared" si="3"/>
        <v>0</v>
      </c>
      <c r="L20" s="82">
        <f t="shared" si="3"/>
        <v>0</v>
      </c>
      <c r="M20" s="82">
        <f t="shared" si="3"/>
        <v>0</v>
      </c>
      <c r="N20" s="82">
        <f t="shared" si="3"/>
        <v>0</v>
      </c>
      <c r="O20" s="82">
        <f t="shared" si="3"/>
        <v>0</v>
      </c>
      <c r="P20" s="82">
        <f t="shared" si="3"/>
        <v>0</v>
      </c>
      <c r="Q20" s="82">
        <f t="shared" si="3"/>
        <v>0</v>
      </c>
      <c r="R20" s="82">
        <f t="shared" si="3"/>
        <v>0</v>
      </c>
      <c r="S20" s="82">
        <f t="shared" si="3"/>
        <v>0</v>
      </c>
      <c r="T20" s="82">
        <f t="shared" si="3"/>
        <v>0</v>
      </c>
      <c r="U20" s="82">
        <f t="shared" si="3"/>
        <v>0</v>
      </c>
      <c r="V20" s="82">
        <f t="shared" si="3"/>
        <v>0</v>
      </c>
      <c r="W20" s="82">
        <f t="shared" si="3"/>
        <v>0</v>
      </c>
      <c r="X20" s="82">
        <f t="shared" si="3"/>
        <v>0</v>
      </c>
      <c r="Y20" s="82">
        <f t="shared" si="3"/>
        <v>0</v>
      </c>
      <c r="Z20" s="82">
        <f t="shared" si="3"/>
        <v>0</v>
      </c>
      <c r="AA20" s="82">
        <f t="shared" si="3"/>
        <v>0</v>
      </c>
      <c r="AB20" s="82">
        <f t="shared" si="3"/>
        <v>0</v>
      </c>
      <c r="AC20" s="82">
        <f t="shared" si="3"/>
        <v>0</v>
      </c>
      <c r="AD20" s="82">
        <f t="shared" si="3"/>
        <v>0</v>
      </c>
      <c r="AE20" s="82">
        <f t="shared" si="3"/>
        <v>0</v>
      </c>
      <c r="AF20" s="82">
        <f t="shared" si="3"/>
        <v>0</v>
      </c>
      <c r="AG20" s="82">
        <f t="shared" si="3"/>
        <v>0</v>
      </c>
      <c r="AH20" s="82">
        <f t="shared" si="3"/>
        <v>0</v>
      </c>
      <c r="AI20" s="1002"/>
    </row>
    <row r="21" spans="1:35" s="1003" customFormat="1" ht="15" customHeight="1">
      <c r="A21" s="999"/>
      <c r="B21" s="453"/>
      <c r="C21" s="1011" t="s">
        <v>214</v>
      </c>
      <c r="D21" s="452"/>
      <c r="E21" s="1238"/>
      <c r="F21" s="1238"/>
      <c r="G21" s="1238"/>
      <c r="H21" s="1238"/>
      <c r="I21" s="1238"/>
      <c r="J21" s="1238"/>
      <c r="K21" s="1238"/>
      <c r="L21" s="1238"/>
      <c r="M21" s="1238"/>
      <c r="N21" s="1238"/>
      <c r="O21" s="1238"/>
      <c r="P21" s="1238"/>
      <c r="Q21" s="1238"/>
      <c r="R21" s="1238"/>
      <c r="S21" s="1238"/>
      <c r="T21" s="1238"/>
      <c r="U21" s="1238"/>
      <c r="V21" s="1238"/>
      <c r="W21" s="1238"/>
      <c r="X21" s="1238"/>
      <c r="Y21" s="1238"/>
      <c r="Z21" s="1238"/>
      <c r="AA21" s="1238"/>
      <c r="AB21" s="1238"/>
      <c r="AC21" s="1238"/>
      <c r="AD21" s="1238"/>
      <c r="AE21" s="1238"/>
      <c r="AF21" s="1238"/>
      <c r="AG21" s="1238"/>
      <c r="AH21" s="1239"/>
      <c r="AI21" s="1002"/>
    </row>
    <row r="22" spans="1:35" s="1003" customFormat="1" ht="15" customHeight="1">
      <c r="A22" s="999"/>
      <c r="B22" s="453"/>
      <c r="C22" s="1007" t="s">
        <v>215</v>
      </c>
      <c r="D22" s="454"/>
      <c r="E22" s="82">
        <f>MAX(0,E8-0.085*E16)</f>
        <v>0</v>
      </c>
      <c r="F22" s="82">
        <f>MAX(0,F8-0.085*F16)</f>
        <v>0</v>
      </c>
      <c r="G22" s="82">
        <f t="shared" ref="G22:AF22" si="4">MAX(0,G8-0.085*G16)</f>
        <v>0</v>
      </c>
      <c r="H22" s="82">
        <f t="shared" si="4"/>
        <v>0</v>
      </c>
      <c r="I22" s="82">
        <f t="shared" si="4"/>
        <v>0</v>
      </c>
      <c r="J22" s="82">
        <f t="shared" si="4"/>
        <v>0</v>
      </c>
      <c r="K22" s="82">
        <f t="shared" si="4"/>
        <v>0</v>
      </c>
      <c r="L22" s="82">
        <f t="shared" si="4"/>
        <v>0</v>
      </c>
      <c r="M22" s="82">
        <f t="shared" si="4"/>
        <v>0</v>
      </c>
      <c r="N22" s="82">
        <f t="shared" si="4"/>
        <v>0</v>
      </c>
      <c r="O22" s="82">
        <f t="shared" si="4"/>
        <v>0</v>
      </c>
      <c r="P22" s="82">
        <f t="shared" si="4"/>
        <v>0</v>
      </c>
      <c r="Q22" s="82">
        <f t="shared" si="4"/>
        <v>0</v>
      </c>
      <c r="R22" s="82">
        <f t="shared" si="4"/>
        <v>0</v>
      </c>
      <c r="S22" s="82">
        <f t="shared" si="4"/>
        <v>0</v>
      </c>
      <c r="T22" s="82">
        <f t="shared" si="4"/>
        <v>0</v>
      </c>
      <c r="U22" s="82">
        <f t="shared" si="4"/>
        <v>0</v>
      </c>
      <c r="V22" s="82">
        <f t="shared" si="4"/>
        <v>0</v>
      </c>
      <c r="W22" s="82">
        <f t="shared" si="4"/>
        <v>0</v>
      </c>
      <c r="X22" s="82">
        <f t="shared" si="4"/>
        <v>0</v>
      </c>
      <c r="Y22" s="82">
        <f t="shared" si="4"/>
        <v>0</v>
      </c>
      <c r="Z22" s="82">
        <f t="shared" si="4"/>
        <v>0</v>
      </c>
      <c r="AA22" s="82">
        <f t="shared" si="4"/>
        <v>0</v>
      </c>
      <c r="AB22" s="82">
        <f t="shared" si="4"/>
        <v>0</v>
      </c>
      <c r="AC22" s="82">
        <f t="shared" si="4"/>
        <v>0</v>
      </c>
      <c r="AD22" s="82">
        <f t="shared" si="4"/>
        <v>0</v>
      </c>
      <c r="AE22" s="82">
        <f t="shared" si="4"/>
        <v>0</v>
      </c>
      <c r="AF22" s="82">
        <f t="shared" si="4"/>
        <v>0</v>
      </c>
      <c r="AG22" s="82">
        <f>MAX(0,AG8-0.085*AG16)</f>
        <v>0</v>
      </c>
      <c r="AH22" s="82">
        <f>MAX(0,AH8-0.085*AH16)</f>
        <v>0</v>
      </c>
      <c r="AI22" s="1002"/>
    </row>
    <row r="23" spans="1:35" s="1003" customFormat="1" ht="15" customHeight="1">
      <c r="A23" s="999"/>
      <c r="B23" s="453"/>
      <c r="C23" s="1009" t="s">
        <v>188</v>
      </c>
      <c r="D23" s="454"/>
      <c r="E23" s="82">
        <f>IF(E9+E10&gt;0, E22*E10/(E9+E10), 0)</f>
        <v>0</v>
      </c>
      <c r="F23" s="82">
        <f t="shared" ref="F23:AH23" si="5">IF(F9+F10&gt;0, F22*F10/(F9+F10), 0)</f>
        <v>0</v>
      </c>
      <c r="G23" s="82">
        <f t="shared" si="5"/>
        <v>0</v>
      </c>
      <c r="H23" s="82">
        <f t="shared" si="5"/>
        <v>0</v>
      </c>
      <c r="I23" s="82">
        <f t="shared" si="5"/>
        <v>0</v>
      </c>
      <c r="J23" s="82">
        <f t="shared" si="5"/>
        <v>0</v>
      </c>
      <c r="K23" s="82">
        <f t="shared" si="5"/>
        <v>0</v>
      </c>
      <c r="L23" s="82">
        <f t="shared" si="5"/>
        <v>0</v>
      </c>
      <c r="M23" s="82">
        <f t="shared" si="5"/>
        <v>0</v>
      </c>
      <c r="N23" s="82">
        <f t="shared" si="5"/>
        <v>0</v>
      </c>
      <c r="O23" s="82">
        <f t="shared" si="5"/>
        <v>0</v>
      </c>
      <c r="P23" s="82">
        <f t="shared" si="5"/>
        <v>0</v>
      </c>
      <c r="Q23" s="82">
        <f t="shared" si="5"/>
        <v>0</v>
      </c>
      <c r="R23" s="82">
        <f t="shared" si="5"/>
        <v>0</v>
      </c>
      <c r="S23" s="82">
        <f t="shared" si="5"/>
        <v>0</v>
      </c>
      <c r="T23" s="82">
        <f t="shared" si="5"/>
        <v>0</v>
      </c>
      <c r="U23" s="82">
        <f t="shared" si="5"/>
        <v>0</v>
      </c>
      <c r="V23" s="82">
        <f t="shared" si="5"/>
        <v>0</v>
      </c>
      <c r="W23" s="82">
        <f t="shared" si="5"/>
        <v>0</v>
      </c>
      <c r="X23" s="82">
        <f t="shared" si="5"/>
        <v>0</v>
      </c>
      <c r="Y23" s="82">
        <f t="shared" si="5"/>
        <v>0</v>
      </c>
      <c r="Z23" s="82">
        <f t="shared" si="5"/>
        <v>0</v>
      </c>
      <c r="AA23" s="82">
        <f t="shared" si="5"/>
        <v>0</v>
      </c>
      <c r="AB23" s="82">
        <f t="shared" si="5"/>
        <v>0</v>
      </c>
      <c r="AC23" s="82">
        <f t="shared" si="5"/>
        <v>0</v>
      </c>
      <c r="AD23" s="82">
        <f t="shared" si="5"/>
        <v>0</v>
      </c>
      <c r="AE23" s="82">
        <f t="shared" si="5"/>
        <v>0</v>
      </c>
      <c r="AF23" s="82">
        <f t="shared" si="5"/>
        <v>0</v>
      </c>
      <c r="AG23" s="82">
        <f t="shared" si="5"/>
        <v>0</v>
      </c>
      <c r="AH23" s="82">
        <f t="shared" si="5"/>
        <v>0</v>
      </c>
      <c r="AI23" s="1002"/>
    </row>
    <row r="24" spans="1:35" s="1003" customFormat="1" ht="15" customHeight="1">
      <c r="A24" s="999"/>
      <c r="B24" s="453"/>
      <c r="C24" s="1010" t="s">
        <v>216</v>
      </c>
      <c r="D24" s="454"/>
      <c r="E24" s="82">
        <f>E10-E23</f>
        <v>0</v>
      </c>
      <c r="F24" s="82">
        <f>F10-F23</f>
        <v>0</v>
      </c>
      <c r="G24" s="82">
        <f t="shared" ref="G24:AH24" si="6">G10-G23</f>
        <v>0</v>
      </c>
      <c r="H24" s="82">
        <f t="shared" si="6"/>
        <v>0</v>
      </c>
      <c r="I24" s="82">
        <f t="shared" si="6"/>
        <v>0</v>
      </c>
      <c r="J24" s="82">
        <f t="shared" si="6"/>
        <v>0</v>
      </c>
      <c r="K24" s="82">
        <f t="shared" si="6"/>
        <v>0</v>
      </c>
      <c r="L24" s="82">
        <f t="shared" si="6"/>
        <v>0</v>
      </c>
      <c r="M24" s="82">
        <f t="shared" si="6"/>
        <v>0</v>
      </c>
      <c r="N24" s="82">
        <f t="shared" si="6"/>
        <v>0</v>
      </c>
      <c r="O24" s="82">
        <f t="shared" si="6"/>
        <v>0</v>
      </c>
      <c r="P24" s="82">
        <f t="shared" si="6"/>
        <v>0</v>
      </c>
      <c r="Q24" s="82">
        <f t="shared" si="6"/>
        <v>0</v>
      </c>
      <c r="R24" s="82">
        <f t="shared" si="6"/>
        <v>0</v>
      </c>
      <c r="S24" s="82">
        <f t="shared" si="6"/>
        <v>0</v>
      </c>
      <c r="T24" s="82">
        <f t="shared" si="6"/>
        <v>0</v>
      </c>
      <c r="U24" s="82">
        <f t="shared" si="6"/>
        <v>0</v>
      </c>
      <c r="V24" s="82">
        <f t="shared" si="6"/>
        <v>0</v>
      </c>
      <c r="W24" s="82">
        <f t="shared" si="6"/>
        <v>0</v>
      </c>
      <c r="X24" s="82">
        <f t="shared" si="6"/>
        <v>0</v>
      </c>
      <c r="Y24" s="82">
        <f t="shared" si="6"/>
        <v>0</v>
      </c>
      <c r="Z24" s="82">
        <f t="shared" si="6"/>
        <v>0</v>
      </c>
      <c r="AA24" s="82">
        <f t="shared" si="6"/>
        <v>0</v>
      </c>
      <c r="AB24" s="82">
        <f t="shared" si="6"/>
        <v>0</v>
      </c>
      <c r="AC24" s="82">
        <f t="shared" si="6"/>
        <v>0</v>
      </c>
      <c r="AD24" s="82">
        <f t="shared" si="6"/>
        <v>0</v>
      </c>
      <c r="AE24" s="82">
        <f t="shared" si="6"/>
        <v>0</v>
      </c>
      <c r="AF24" s="82">
        <f t="shared" si="6"/>
        <v>0</v>
      </c>
      <c r="AG24" s="82">
        <f t="shared" si="6"/>
        <v>0</v>
      </c>
      <c r="AH24" s="82">
        <f t="shared" si="6"/>
        <v>0</v>
      </c>
      <c r="AI24" s="1002"/>
    </row>
    <row r="25" spans="1:35" s="1003" customFormat="1" ht="15" customHeight="1">
      <c r="A25" s="999"/>
      <c r="B25" s="453"/>
      <c r="C25" s="1011" t="s">
        <v>217</v>
      </c>
      <c r="D25" s="452"/>
      <c r="E25" s="1238"/>
      <c r="F25" s="1238"/>
      <c r="G25" s="1238"/>
      <c r="H25" s="1238"/>
      <c r="I25" s="1238"/>
      <c r="J25" s="1238"/>
      <c r="K25" s="1238"/>
      <c r="L25" s="1238"/>
      <c r="M25" s="1238"/>
      <c r="N25" s="1238"/>
      <c r="O25" s="1238"/>
      <c r="P25" s="1238"/>
      <c r="Q25" s="1238"/>
      <c r="R25" s="1238"/>
      <c r="S25" s="1238"/>
      <c r="T25" s="1238"/>
      <c r="U25" s="1238"/>
      <c r="V25" s="1238"/>
      <c r="W25" s="1238"/>
      <c r="X25" s="1238"/>
      <c r="Y25" s="1238"/>
      <c r="Z25" s="1238"/>
      <c r="AA25" s="1238"/>
      <c r="AB25" s="1238"/>
      <c r="AC25" s="1238"/>
      <c r="AD25" s="1238"/>
      <c r="AE25" s="1238"/>
      <c r="AF25" s="1238"/>
      <c r="AG25" s="1238"/>
      <c r="AH25" s="1239"/>
      <c r="AI25" s="1002"/>
    </row>
    <row r="26" spans="1:35" s="1003" customFormat="1" ht="15" customHeight="1">
      <c r="A26" s="999"/>
      <c r="B26" s="453"/>
      <c r="C26" s="1007" t="s">
        <v>218</v>
      </c>
      <c r="D26" s="454"/>
      <c r="E26" s="82">
        <f>MAX(0,E11-0.105*E16)</f>
        <v>0</v>
      </c>
      <c r="F26" s="82">
        <f>MAX(0,F11-0.105*F16)</f>
        <v>0</v>
      </c>
      <c r="G26" s="82">
        <f t="shared" ref="G26:AF26" si="7">MAX(0,G11-0.105*G16)</f>
        <v>0</v>
      </c>
      <c r="H26" s="82">
        <f t="shared" si="7"/>
        <v>0</v>
      </c>
      <c r="I26" s="82">
        <f t="shared" si="7"/>
        <v>0</v>
      </c>
      <c r="J26" s="82">
        <f t="shared" si="7"/>
        <v>0</v>
      </c>
      <c r="K26" s="82">
        <f t="shared" si="7"/>
        <v>0</v>
      </c>
      <c r="L26" s="82">
        <f t="shared" si="7"/>
        <v>0</v>
      </c>
      <c r="M26" s="82">
        <f t="shared" si="7"/>
        <v>0</v>
      </c>
      <c r="N26" s="82">
        <f t="shared" si="7"/>
        <v>0</v>
      </c>
      <c r="O26" s="82">
        <f t="shared" si="7"/>
        <v>0</v>
      </c>
      <c r="P26" s="82">
        <f t="shared" si="7"/>
        <v>0</v>
      </c>
      <c r="Q26" s="82">
        <f t="shared" si="7"/>
        <v>0</v>
      </c>
      <c r="R26" s="82">
        <f t="shared" si="7"/>
        <v>0</v>
      </c>
      <c r="S26" s="82">
        <f t="shared" si="7"/>
        <v>0</v>
      </c>
      <c r="T26" s="82">
        <f t="shared" si="7"/>
        <v>0</v>
      </c>
      <c r="U26" s="82">
        <f t="shared" si="7"/>
        <v>0</v>
      </c>
      <c r="V26" s="82">
        <f t="shared" si="7"/>
        <v>0</v>
      </c>
      <c r="W26" s="82">
        <f t="shared" si="7"/>
        <v>0</v>
      </c>
      <c r="X26" s="82">
        <f t="shared" si="7"/>
        <v>0</v>
      </c>
      <c r="Y26" s="82">
        <f t="shared" si="7"/>
        <v>0</v>
      </c>
      <c r="Z26" s="82">
        <f t="shared" si="7"/>
        <v>0</v>
      </c>
      <c r="AA26" s="82">
        <f t="shared" si="7"/>
        <v>0</v>
      </c>
      <c r="AB26" s="82">
        <f t="shared" si="7"/>
        <v>0</v>
      </c>
      <c r="AC26" s="82">
        <f t="shared" si="7"/>
        <v>0</v>
      </c>
      <c r="AD26" s="82">
        <f t="shared" si="7"/>
        <v>0</v>
      </c>
      <c r="AE26" s="82">
        <f t="shared" si="7"/>
        <v>0</v>
      </c>
      <c r="AF26" s="82">
        <f t="shared" si="7"/>
        <v>0</v>
      </c>
      <c r="AG26" s="82">
        <f>MAX(0,AG11-0.105*AG16)</f>
        <v>0</v>
      </c>
      <c r="AH26" s="82">
        <f>MAX(0,AH11-0.105*AH16)</f>
        <v>0</v>
      </c>
      <c r="AI26" s="1002"/>
    </row>
    <row r="27" spans="1:35" s="1003" customFormat="1" ht="15" customHeight="1">
      <c r="A27" s="999"/>
      <c r="B27" s="453"/>
      <c r="C27" s="1009" t="s">
        <v>188</v>
      </c>
      <c r="D27" s="454"/>
      <c r="E27" s="82">
        <f>IF(E12+E13&gt;0, E26*E13/(E12+E13), 0)</f>
        <v>0</v>
      </c>
      <c r="F27" s="82">
        <f t="shared" ref="F27:AH27" si="8">IF(F12+F13&gt;0, F26*F13/(F12+F13), 0)</f>
        <v>0</v>
      </c>
      <c r="G27" s="82">
        <f t="shared" si="8"/>
        <v>0</v>
      </c>
      <c r="H27" s="82">
        <f t="shared" si="8"/>
        <v>0</v>
      </c>
      <c r="I27" s="82">
        <f t="shared" si="8"/>
        <v>0</v>
      </c>
      <c r="J27" s="82">
        <f t="shared" si="8"/>
        <v>0</v>
      </c>
      <c r="K27" s="82">
        <f t="shared" si="8"/>
        <v>0</v>
      </c>
      <c r="L27" s="82">
        <f t="shared" si="8"/>
        <v>0</v>
      </c>
      <c r="M27" s="82">
        <f t="shared" si="8"/>
        <v>0</v>
      </c>
      <c r="N27" s="82">
        <f t="shared" si="8"/>
        <v>0</v>
      </c>
      <c r="O27" s="82">
        <f t="shared" si="8"/>
        <v>0</v>
      </c>
      <c r="P27" s="82">
        <f t="shared" si="8"/>
        <v>0</v>
      </c>
      <c r="Q27" s="82">
        <f t="shared" si="8"/>
        <v>0</v>
      </c>
      <c r="R27" s="82">
        <f t="shared" si="8"/>
        <v>0</v>
      </c>
      <c r="S27" s="82">
        <f t="shared" si="8"/>
        <v>0</v>
      </c>
      <c r="T27" s="82">
        <f t="shared" si="8"/>
        <v>0</v>
      </c>
      <c r="U27" s="82">
        <f t="shared" si="8"/>
        <v>0</v>
      </c>
      <c r="V27" s="82">
        <f t="shared" si="8"/>
        <v>0</v>
      </c>
      <c r="W27" s="82">
        <f t="shared" si="8"/>
        <v>0</v>
      </c>
      <c r="X27" s="82">
        <f t="shared" si="8"/>
        <v>0</v>
      </c>
      <c r="Y27" s="82">
        <f t="shared" si="8"/>
        <v>0</v>
      </c>
      <c r="Z27" s="82">
        <f t="shared" si="8"/>
        <v>0</v>
      </c>
      <c r="AA27" s="82">
        <f t="shared" si="8"/>
        <v>0</v>
      </c>
      <c r="AB27" s="82">
        <f t="shared" si="8"/>
        <v>0</v>
      </c>
      <c r="AC27" s="82">
        <f t="shared" si="8"/>
        <v>0</v>
      </c>
      <c r="AD27" s="82">
        <f t="shared" si="8"/>
        <v>0</v>
      </c>
      <c r="AE27" s="82">
        <f t="shared" si="8"/>
        <v>0</v>
      </c>
      <c r="AF27" s="82">
        <f t="shared" si="8"/>
        <v>0</v>
      </c>
      <c r="AG27" s="82">
        <f t="shared" si="8"/>
        <v>0</v>
      </c>
      <c r="AH27" s="82">
        <f t="shared" si="8"/>
        <v>0</v>
      </c>
      <c r="AI27" s="1002"/>
    </row>
    <row r="28" spans="1:35" s="1003" customFormat="1" ht="15" customHeight="1">
      <c r="A28" s="999"/>
      <c r="B28" s="455"/>
      <c r="C28" s="1012" t="s">
        <v>200</v>
      </c>
      <c r="D28" s="1234"/>
      <c r="E28" s="955">
        <f>E13-E27</f>
        <v>0</v>
      </c>
      <c r="F28" s="955">
        <f>F13-F27</f>
        <v>0</v>
      </c>
      <c r="G28" s="955">
        <f t="shared" ref="G28:AH28" si="9">G13-G27</f>
        <v>0</v>
      </c>
      <c r="H28" s="955">
        <f t="shared" si="9"/>
        <v>0</v>
      </c>
      <c r="I28" s="955">
        <f t="shared" si="9"/>
        <v>0</v>
      </c>
      <c r="J28" s="955">
        <f t="shared" si="9"/>
        <v>0</v>
      </c>
      <c r="K28" s="955">
        <f t="shared" si="9"/>
        <v>0</v>
      </c>
      <c r="L28" s="955">
        <f t="shared" si="9"/>
        <v>0</v>
      </c>
      <c r="M28" s="955">
        <f t="shared" si="9"/>
        <v>0</v>
      </c>
      <c r="N28" s="955">
        <f t="shared" si="9"/>
        <v>0</v>
      </c>
      <c r="O28" s="955">
        <f t="shared" si="9"/>
        <v>0</v>
      </c>
      <c r="P28" s="955">
        <f t="shared" si="9"/>
        <v>0</v>
      </c>
      <c r="Q28" s="955">
        <f t="shared" si="9"/>
        <v>0</v>
      </c>
      <c r="R28" s="955">
        <f t="shared" si="9"/>
        <v>0</v>
      </c>
      <c r="S28" s="955">
        <f t="shared" si="9"/>
        <v>0</v>
      </c>
      <c r="T28" s="955">
        <f t="shared" si="9"/>
        <v>0</v>
      </c>
      <c r="U28" s="955">
        <f t="shared" si="9"/>
        <v>0</v>
      </c>
      <c r="V28" s="955">
        <f t="shared" si="9"/>
        <v>0</v>
      </c>
      <c r="W28" s="955">
        <f t="shared" si="9"/>
        <v>0</v>
      </c>
      <c r="X28" s="955">
        <f t="shared" si="9"/>
        <v>0</v>
      </c>
      <c r="Y28" s="955">
        <f t="shared" si="9"/>
        <v>0</v>
      </c>
      <c r="Z28" s="955">
        <f t="shared" si="9"/>
        <v>0</v>
      </c>
      <c r="AA28" s="955">
        <f t="shared" si="9"/>
        <v>0</v>
      </c>
      <c r="AB28" s="955">
        <f t="shared" si="9"/>
        <v>0</v>
      </c>
      <c r="AC28" s="955">
        <f t="shared" si="9"/>
        <v>0</v>
      </c>
      <c r="AD28" s="955">
        <f t="shared" si="9"/>
        <v>0</v>
      </c>
      <c r="AE28" s="955">
        <f t="shared" si="9"/>
        <v>0</v>
      </c>
      <c r="AF28" s="955">
        <f t="shared" si="9"/>
        <v>0</v>
      </c>
      <c r="AG28" s="955">
        <f t="shared" si="9"/>
        <v>0</v>
      </c>
      <c r="AH28" s="955">
        <f t="shared" si="9"/>
        <v>0</v>
      </c>
      <c r="AI28" s="1002"/>
    </row>
    <row r="29" spans="1:35" s="1003" customFormat="1" ht="15" customHeight="1">
      <c r="A29" s="999"/>
      <c r="B29" s="456"/>
      <c r="C29" s="1013" t="s">
        <v>220</v>
      </c>
      <c r="D29" s="1235">
        <f>SUM(E29:AH29)</f>
        <v>0</v>
      </c>
      <c r="E29" s="1240">
        <f>MAX(0,E20)</f>
        <v>0</v>
      </c>
      <c r="F29" s="1240">
        <f t="shared" ref="F29:AH29" si="10">MAX(0,F20)</f>
        <v>0</v>
      </c>
      <c r="G29" s="1240">
        <f t="shared" si="10"/>
        <v>0</v>
      </c>
      <c r="H29" s="1240">
        <f t="shared" si="10"/>
        <v>0</v>
      </c>
      <c r="I29" s="1240">
        <f t="shared" si="10"/>
        <v>0</v>
      </c>
      <c r="J29" s="1240">
        <f t="shared" si="10"/>
        <v>0</v>
      </c>
      <c r="K29" s="1240">
        <f t="shared" si="10"/>
        <v>0</v>
      </c>
      <c r="L29" s="1240">
        <f t="shared" si="10"/>
        <v>0</v>
      </c>
      <c r="M29" s="1240">
        <f t="shared" si="10"/>
        <v>0</v>
      </c>
      <c r="N29" s="1240">
        <f t="shared" si="10"/>
        <v>0</v>
      </c>
      <c r="O29" s="1240">
        <f t="shared" si="10"/>
        <v>0</v>
      </c>
      <c r="P29" s="1240">
        <f t="shared" si="10"/>
        <v>0</v>
      </c>
      <c r="Q29" s="1240">
        <f t="shared" si="10"/>
        <v>0</v>
      </c>
      <c r="R29" s="1240">
        <f t="shared" si="10"/>
        <v>0</v>
      </c>
      <c r="S29" s="1240">
        <f t="shared" si="10"/>
        <v>0</v>
      </c>
      <c r="T29" s="1240">
        <f t="shared" si="10"/>
        <v>0</v>
      </c>
      <c r="U29" s="1240">
        <f t="shared" si="10"/>
        <v>0</v>
      </c>
      <c r="V29" s="1240">
        <f t="shared" si="10"/>
        <v>0</v>
      </c>
      <c r="W29" s="1240">
        <f t="shared" si="10"/>
        <v>0</v>
      </c>
      <c r="X29" s="1240">
        <f t="shared" si="10"/>
        <v>0</v>
      </c>
      <c r="Y29" s="1240">
        <f t="shared" si="10"/>
        <v>0</v>
      </c>
      <c r="Z29" s="1240">
        <f t="shared" si="10"/>
        <v>0</v>
      </c>
      <c r="AA29" s="1240">
        <f t="shared" si="10"/>
        <v>0</v>
      </c>
      <c r="AB29" s="1240">
        <f t="shared" si="10"/>
        <v>0</v>
      </c>
      <c r="AC29" s="1240">
        <f t="shared" si="10"/>
        <v>0</v>
      </c>
      <c r="AD29" s="1240">
        <f t="shared" si="10"/>
        <v>0</v>
      </c>
      <c r="AE29" s="1240">
        <f t="shared" si="10"/>
        <v>0</v>
      </c>
      <c r="AF29" s="1240">
        <f t="shared" si="10"/>
        <v>0</v>
      </c>
      <c r="AG29" s="1240">
        <f t="shared" si="10"/>
        <v>0</v>
      </c>
      <c r="AH29" s="1240">
        <f t="shared" si="10"/>
        <v>0</v>
      </c>
      <c r="AI29" s="1002"/>
    </row>
    <row r="30" spans="1:35" s="1003" customFormat="1" ht="15" customHeight="1">
      <c r="A30" s="999"/>
      <c r="B30" s="453"/>
      <c r="C30" s="1014" t="s">
        <v>221</v>
      </c>
      <c r="D30" s="1236">
        <f>SUM(E30:AH30)</f>
        <v>0</v>
      </c>
      <c r="E30" s="82">
        <f>MAX(0,E24-E29)</f>
        <v>0</v>
      </c>
      <c r="F30" s="82">
        <f t="shared" ref="F30:AH30" si="11">MAX(0,F24-F29)</f>
        <v>0</v>
      </c>
      <c r="G30" s="82">
        <f t="shared" si="11"/>
        <v>0</v>
      </c>
      <c r="H30" s="82">
        <f t="shared" si="11"/>
        <v>0</v>
      </c>
      <c r="I30" s="82">
        <f t="shared" si="11"/>
        <v>0</v>
      </c>
      <c r="J30" s="82">
        <f t="shared" si="11"/>
        <v>0</v>
      </c>
      <c r="K30" s="82">
        <f t="shared" si="11"/>
        <v>0</v>
      </c>
      <c r="L30" s="82">
        <f t="shared" si="11"/>
        <v>0</v>
      </c>
      <c r="M30" s="82">
        <f t="shared" si="11"/>
        <v>0</v>
      </c>
      <c r="N30" s="82">
        <f t="shared" si="11"/>
        <v>0</v>
      </c>
      <c r="O30" s="82">
        <f t="shared" si="11"/>
        <v>0</v>
      </c>
      <c r="P30" s="82">
        <f t="shared" si="11"/>
        <v>0</v>
      </c>
      <c r="Q30" s="82">
        <f t="shared" si="11"/>
        <v>0</v>
      </c>
      <c r="R30" s="82">
        <f t="shared" si="11"/>
        <v>0</v>
      </c>
      <c r="S30" s="82">
        <f t="shared" si="11"/>
        <v>0</v>
      </c>
      <c r="T30" s="82">
        <f t="shared" si="11"/>
        <v>0</v>
      </c>
      <c r="U30" s="82">
        <f t="shared" si="11"/>
        <v>0</v>
      </c>
      <c r="V30" s="82">
        <f t="shared" si="11"/>
        <v>0</v>
      </c>
      <c r="W30" s="82">
        <f t="shared" si="11"/>
        <v>0</v>
      </c>
      <c r="X30" s="82">
        <f t="shared" si="11"/>
        <v>0</v>
      </c>
      <c r="Y30" s="82">
        <f t="shared" si="11"/>
        <v>0</v>
      </c>
      <c r="Z30" s="82">
        <f t="shared" si="11"/>
        <v>0</v>
      </c>
      <c r="AA30" s="82">
        <f t="shared" si="11"/>
        <v>0</v>
      </c>
      <c r="AB30" s="82">
        <f t="shared" si="11"/>
        <v>0</v>
      </c>
      <c r="AC30" s="82">
        <f t="shared" si="11"/>
        <v>0</v>
      </c>
      <c r="AD30" s="82">
        <f t="shared" si="11"/>
        <v>0</v>
      </c>
      <c r="AE30" s="82">
        <f t="shared" si="11"/>
        <v>0</v>
      </c>
      <c r="AF30" s="82">
        <f t="shared" si="11"/>
        <v>0</v>
      </c>
      <c r="AG30" s="82">
        <f t="shared" si="11"/>
        <v>0</v>
      </c>
      <c r="AH30" s="82">
        <f t="shared" si="11"/>
        <v>0</v>
      </c>
      <c r="AI30" s="1002"/>
    </row>
    <row r="31" spans="1:35" s="1003" customFormat="1" ht="15" customHeight="1">
      <c r="A31" s="999"/>
      <c r="B31" s="455"/>
      <c r="C31" s="1015" t="s">
        <v>222</v>
      </c>
      <c r="D31" s="1237">
        <f>SUM(E31:AH31)</f>
        <v>0</v>
      </c>
      <c r="E31" s="955">
        <f>MAX(0,E28-E29-E30)</f>
        <v>0</v>
      </c>
      <c r="F31" s="955">
        <f t="shared" ref="F31:AH31" si="12">MAX(0,F28-F29-F30)</f>
        <v>0</v>
      </c>
      <c r="G31" s="955">
        <f t="shared" si="12"/>
        <v>0</v>
      </c>
      <c r="H31" s="955">
        <f t="shared" si="12"/>
        <v>0</v>
      </c>
      <c r="I31" s="955">
        <f t="shared" si="12"/>
        <v>0</v>
      </c>
      <c r="J31" s="955">
        <f t="shared" si="12"/>
        <v>0</v>
      </c>
      <c r="K31" s="955">
        <f t="shared" si="12"/>
        <v>0</v>
      </c>
      <c r="L31" s="955">
        <f t="shared" si="12"/>
        <v>0</v>
      </c>
      <c r="M31" s="955">
        <f t="shared" si="12"/>
        <v>0</v>
      </c>
      <c r="N31" s="955">
        <f t="shared" si="12"/>
        <v>0</v>
      </c>
      <c r="O31" s="955">
        <f t="shared" si="12"/>
        <v>0</v>
      </c>
      <c r="P31" s="955">
        <f t="shared" si="12"/>
        <v>0</v>
      </c>
      <c r="Q31" s="955">
        <f t="shared" si="12"/>
        <v>0</v>
      </c>
      <c r="R31" s="955">
        <f t="shared" si="12"/>
        <v>0</v>
      </c>
      <c r="S31" s="955">
        <f t="shared" si="12"/>
        <v>0</v>
      </c>
      <c r="T31" s="955">
        <f t="shared" si="12"/>
        <v>0</v>
      </c>
      <c r="U31" s="955">
        <f t="shared" si="12"/>
        <v>0</v>
      </c>
      <c r="V31" s="955">
        <f t="shared" si="12"/>
        <v>0</v>
      </c>
      <c r="W31" s="955">
        <f t="shared" si="12"/>
        <v>0</v>
      </c>
      <c r="X31" s="955">
        <f t="shared" si="12"/>
        <v>0</v>
      </c>
      <c r="Y31" s="955">
        <f t="shared" si="12"/>
        <v>0</v>
      </c>
      <c r="Z31" s="955">
        <f t="shared" si="12"/>
        <v>0</v>
      </c>
      <c r="AA31" s="955">
        <f t="shared" si="12"/>
        <v>0</v>
      </c>
      <c r="AB31" s="955">
        <f t="shared" si="12"/>
        <v>0</v>
      </c>
      <c r="AC31" s="955">
        <f t="shared" si="12"/>
        <v>0</v>
      </c>
      <c r="AD31" s="955">
        <f t="shared" si="12"/>
        <v>0</v>
      </c>
      <c r="AE31" s="955">
        <f t="shared" si="12"/>
        <v>0</v>
      </c>
      <c r="AF31" s="955">
        <f t="shared" si="12"/>
        <v>0</v>
      </c>
      <c r="AG31" s="955">
        <f t="shared" si="12"/>
        <v>0</v>
      </c>
      <c r="AH31" s="955">
        <f t="shared" si="12"/>
        <v>0</v>
      </c>
      <c r="AI31" s="1002"/>
    </row>
    <row r="32" spans="1:35" ht="15" customHeight="1">
      <c r="A32" s="1016"/>
      <c r="B32" s="1017"/>
      <c r="C32" s="1017"/>
      <c r="D32" s="1017"/>
      <c r="E32" s="1018"/>
      <c r="F32" s="1017"/>
      <c r="G32" s="1017"/>
      <c r="H32" s="1017"/>
      <c r="I32" s="1017"/>
      <c r="J32" s="1017"/>
      <c r="K32" s="1017"/>
      <c r="L32" s="1017"/>
      <c r="M32" s="1017"/>
      <c r="N32" s="1017"/>
      <c r="O32" s="1017"/>
      <c r="P32" s="1017"/>
      <c r="Q32" s="1017"/>
      <c r="R32" s="1017"/>
      <c r="S32" s="1017"/>
      <c r="T32" s="1017"/>
      <c r="U32" s="1017"/>
      <c r="V32" s="1017"/>
      <c r="W32" s="1017"/>
      <c r="X32" s="1017"/>
      <c r="Y32" s="1017"/>
      <c r="Z32" s="1017"/>
      <c r="AA32" s="1017"/>
      <c r="AB32" s="1017"/>
      <c r="AC32" s="1017"/>
      <c r="AD32" s="1017"/>
      <c r="AE32" s="1017"/>
      <c r="AF32" s="1017"/>
      <c r="AG32" s="1017"/>
      <c r="AH32" s="1017"/>
      <c r="AI32" s="1019"/>
    </row>
  </sheetData>
  <dataConsolidate/>
  <conditionalFormatting sqref="E5:AH15">
    <cfRule type="cellIs" dxfId="78"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CC99"/>
  </sheetPr>
  <dimension ref="A1:XFB42"/>
  <sheetViews>
    <sheetView zoomScale="75" zoomScaleNormal="75" workbookViewId="0">
      <pane ySplit="1" topLeftCell="A2" activePane="bottomLeft" state="frozen"/>
      <selection pane="bottomLeft"/>
    </sheetView>
  </sheetViews>
  <sheetFormatPr defaultColWidth="0" defaultRowHeight="0" customHeight="1" zeroHeight="1"/>
  <cols>
    <col min="1" max="1" width="1.7109375" style="648" customWidth="1"/>
    <col min="2" max="2" width="10.7109375" style="1174" customWidth="1"/>
    <col min="3" max="3" width="150.7109375" style="1174" customWidth="1"/>
    <col min="4" max="6" width="16.7109375" style="1174" customWidth="1"/>
    <col min="7" max="7" width="2.140625" style="1185" customWidth="1"/>
    <col min="8" max="16381" width="16.7109375" style="1185" hidden="1"/>
    <col min="16382" max="16383" width="38.85546875" style="1185" hidden="1" customWidth="1"/>
    <col min="16384" max="16384" width="38.85546875" style="1185" hidden="1"/>
  </cols>
  <sheetData>
    <row r="1" spans="1:7 16382:16382" s="576" customFormat="1" ht="30" customHeight="1">
      <c r="A1" s="692" t="s">
        <v>1629</v>
      </c>
      <c r="B1" s="693"/>
      <c r="C1" s="693"/>
      <c r="D1" s="1057" t="str">
        <f>CONCATENATE("Reporting unit: ", 'General Info'!$C$47, " ", 'General Info'!$C$46)</f>
        <v xml:space="preserve">Reporting unit: 1 </v>
      </c>
      <c r="E1" s="694"/>
      <c r="F1" s="694"/>
      <c r="G1" s="609"/>
    </row>
    <row r="2" spans="1:7 16382:16382" s="394" customFormat="1" ht="60" customHeight="1">
      <c r="A2" s="1448" t="s">
        <v>1754</v>
      </c>
      <c r="B2" s="392"/>
      <c r="C2" s="392"/>
      <c r="D2" s="392"/>
      <c r="E2" s="392"/>
      <c r="F2" s="473"/>
      <c r="G2" s="393"/>
    </row>
    <row r="3" spans="1:7 16382:16382" s="1286" customFormat="1" ht="33" customHeight="1">
      <c r="A3" s="1285"/>
      <c r="B3" s="2434" t="s">
        <v>1153</v>
      </c>
      <c r="C3" s="2434"/>
      <c r="D3" s="2434"/>
      <c r="E3" s="2434"/>
      <c r="F3" s="2434"/>
      <c r="G3" s="1308"/>
    </row>
    <row r="4" spans="1:7 16382:16382" ht="15" customHeight="1">
      <c r="A4" s="1185"/>
      <c r="B4" s="1306"/>
      <c r="C4" s="1306"/>
      <c r="D4" s="1307"/>
      <c r="E4" s="2435"/>
      <c r="F4" s="2435"/>
    </row>
    <row r="5" spans="1:7 16382:16382" ht="30" customHeight="1">
      <c r="B5" s="695" t="s">
        <v>123</v>
      </c>
      <c r="C5" s="696" t="s">
        <v>122</v>
      </c>
      <c r="D5" s="1279" t="s">
        <v>1141</v>
      </c>
      <c r="E5" s="1287"/>
      <c r="F5" s="1288"/>
      <c r="G5" s="577"/>
    </row>
    <row r="6" spans="1:7 16382:16382" s="584" customFormat="1" ht="15" customHeight="1">
      <c r="A6" s="399"/>
      <c r="B6" s="512"/>
      <c r="C6" s="1255" t="s">
        <v>1142</v>
      </c>
      <c r="D6" s="36"/>
      <c r="E6" s="1289"/>
      <c r="F6" s="1289"/>
      <c r="G6" s="403"/>
    </row>
    <row r="7" spans="1:7 16382:16382" s="584" customFormat="1" ht="15" customHeight="1">
      <c r="A7" s="399"/>
      <c r="B7" s="1076">
        <v>73</v>
      </c>
      <c r="C7" s="1256" t="s">
        <v>1154</v>
      </c>
      <c r="D7" s="103"/>
      <c r="E7" s="1290"/>
      <c r="F7" s="1290"/>
      <c r="G7" s="403"/>
      <c r="XFB7" s="1291"/>
    </row>
    <row r="8" spans="1:7 16382:16382" s="584" customFormat="1" ht="15" customHeight="1">
      <c r="A8" s="399"/>
      <c r="B8" s="395"/>
      <c r="C8" s="1309" t="str">
        <f>CONCATENATE("Check: ", ADDRESS(ROW(D7), COLUMN(D7), 4), " ≥ DefCap worksheet cell ", ADDRESS(ROW(DefCap!D8), COLUMN(DefCap!D8),4))</f>
        <v>Check: D7 ≥ DefCap worksheet cell D8</v>
      </c>
      <c r="D8" s="712" t="str">
        <f>IF(D7&gt;=DefCap!D8,"Pass","Fail")</f>
        <v>Pass</v>
      </c>
      <c r="E8" s="1289"/>
      <c r="F8" s="1289"/>
      <c r="G8" s="403"/>
    </row>
    <row r="9" spans="1:7 16382:16382" s="584" customFormat="1" ht="15" customHeight="1">
      <c r="A9" s="399"/>
      <c r="B9" s="395"/>
      <c r="C9" s="1292" t="s">
        <v>1834</v>
      </c>
      <c r="D9" s="1958"/>
      <c r="E9" s="1289"/>
      <c r="F9" s="1289"/>
      <c r="G9" s="403"/>
    </row>
    <row r="10" spans="1:7 16382:16382" s="584" customFormat="1" ht="15" customHeight="1">
      <c r="A10" s="399"/>
      <c r="B10" s="395"/>
      <c r="C10" s="1292" t="s">
        <v>1155</v>
      </c>
      <c r="D10" s="103"/>
      <c r="E10" s="1289"/>
      <c r="F10" s="1289"/>
      <c r="G10" s="403"/>
    </row>
    <row r="11" spans="1:7 16382:16382" s="584" customFormat="1" ht="15" customHeight="1">
      <c r="A11" s="399"/>
      <c r="B11" s="395"/>
      <c r="C11" s="1292" t="s">
        <v>1156</v>
      </c>
      <c r="D11" s="103"/>
      <c r="E11" s="1289"/>
      <c r="F11" s="1289"/>
      <c r="G11" s="403"/>
    </row>
    <row r="12" spans="1:7 16382:16382" s="584" customFormat="1" ht="15" customHeight="1">
      <c r="A12" s="399"/>
      <c r="B12" s="395"/>
      <c r="C12" s="1310" t="str">
        <f>CONCATENATE("Check: (", ADDRESS(ROW(D9), COLUMN(D9), 4), " + ", ADDRESS(ROW(D10), COLUMN(D10), 4), " + ", ADDRESS(ROW(D11), COLUMN(D11), 4), ") = ", ADDRESS(ROW(D7), COLUMN(D7), 4))</f>
        <v>Check: (D9 + D10 + D11) = D7</v>
      </c>
      <c r="D12" s="712" t="str">
        <f>IF(SUM(D9:D11)=D7,"Pass","Fail")</f>
        <v>Pass</v>
      </c>
      <c r="E12" s="1289"/>
      <c r="F12" s="1289"/>
      <c r="G12" s="403"/>
    </row>
    <row r="13" spans="1:7 16382:16382" s="584" customFormat="1" ht="15" customHeight="1">
      <c r="A13" s="399"/>
      <c r="B13" s="395"/>
      <c r="C13" s="1293" t="s">
        <v>1143</v>
      </c>
      <c r="D13" s="64"/>
      <c r="E13" s="1289"/>
      <c r="F13" s="1289"/>
      <c r="G13" s="403"/>
    </row>
    <row r="14" spans="1:7 16382:16382" s="584" customFormat="1" ht="15" customHeight="1">
      <c r="A14" s="399"/>
      <c r="B14" s="395"/>
      <c r="C14" s="1294" t="s">
        <v>1870</v>
      </c>
      <c r="D14" s="103"/>
      <c r="E14" s="1289"/>
      <c r="F14" s="1289"/>
      <c r="G14" s="403"/>
    </row>
    <row r="15" spans="1:7 16382:16382" s="584" customFormat="1" ht="15" customHeight="1">
      <c r="A15" s="399"/>
      <c r="B15" s="395"/>
      <c r="C15" s="1292" t="s">
        <v>1834</v>
      </c>
      <c r="D15" s="1958"/>
      <c r="E15" s="1289"/>
      <c r="F15" s="1289"/>
      <c r="G15" s="403"/>
    </row>
    <row r="16" spans="1:7 16382:16382" s="584" customFormat="1" ht="15" customHeight="1">
      <c r="A16" s="399"/>
      <c r="B16" s="395"/>
      <c r="C16" s="1296" t="s">
        <v>1835</v>
      </c>
      <c r="D16" s="103"/>
      <c r="E16" s="1289"/>
      <c r="F16" s="1289"/>
      <c r="G16" s="403"/>
    </row>
    <row r="17" spans="1:7 16382:16382" s="584" customFormat="1" ht="15" customHeight="1">
      <c r="A17" s="399"/>
      <c r="B17" s="395"/>
      <c r="C17" s="1296" t="s">
        <v>1756</v>
      </c>
      <c r="D17" s="103"/>
      <c r="E17" s="1289"/>
      <c r="F17" s="1289"/>
      <c r="G17" s="403"/>
    </row>
    <row r="18" spans="1:7 16382:16382" s="584" customFormat="1" ht="15" customHeight="1">
      <c r="A18" s="399"/>
      <c r="B18" s="395"/>
      <c r="C18" s="1310" t="str">
        <f>CONCATENATE("Check: (", ADDRESS(ROW(D15), COLUMN(D15), 4), " + ", ADDRESS(ROW(D16), COLUMN(D16), 4), " + ", ADDRESS(ROW(D17), COLUMN(D17), 4), ") = ", ADDRESS(ROW(D14), COLUMN(D14), 4))</f>
        <v>Check: (D15 + D16 + D17) = D14</v>
      </c>
      <c r="D18" s="712" t="str">
        <f>IF(OR(AND(D14="",D15="",D16="",D17=""),SUM(D15:D17)=D14),"Pass","Fail")</f>
        <v>Pass</v>
      </c>
      <c r="E18" s="1289"/>
      <c r="F18" s="1289"/>
      <c r="G18" s="403"/>
    </row>
    <row r="19" spans="1:7 16382:16382" s="584" customFormat="1" ht="15" customHeight="1">
      <c r="A19" s="399"/>
      <c r="B19" s="1076">
        <v>60</v>
      </c>
      <c r="C19" s="1294" t="s">
        <v>1869</v>
      </c>
      <c r="D19" s="103"/>
      <c r="E19" s="1295"/>
      <c r="F19" s="1295"/>
      <c r="G19" s="403"/>
      <c r="XFB19" s="1291"/>
    </row>
    <row r="20" spans="1:7 16382:16382" s="584" customFormat="1" ht="15" customHeight="1">
      <c r="A20" s="399"/>
      <c r="B20" s="395"/>
      <c r="C20" s="1296" t="s">
        <v>1835</v>
      </c>
      <c r="D20" s="103"/>
      <c r="E20" s="1290"/>
      <c r="F20" s="1290"/>
      <c r="G20" s="403"/>
      <c r="XFB20" s="1291"/>
    </row>
    <row r="21" spans="1:7 16382:16382" s="584" customFormat="1" ht="15" customHeight="1">
      <c r="A21" s="399"/>
      <c r="B21" s="395"/>
      <c r="C21" s="1296" t="s">
        <v>1755</v>
      </c>
      <c r="D21" s="103"/>
      <c r="E21" s="1290"/>
      <c r="F21" s="1290"/>
      <c r="G21" s="403"/>
      <c r="XFB21" s="1291"/>
    </row>
    <row r="22" spans="1:7 16382:16382" s="584" customFormat="1" ht="15" customHeight="1">
      <c r="A22" s="399"/>
      <c r="B22" s="424"/>
      <c r="C22" s="1311" t="str">
        <f>CONCATENATE("Check: (", ADDRESS(ROW(D20), COLUMN(D20), 4), " + ", ADDRESS(ROW(D21), COLUMN(D21), 4), ") = ", ADDRESS(ROW(D19), COLUMN(D19), 4))</f>
        <v>Check: (D20 + D21) = D19</v>
      </c>
      <c r="D22" s="715" t="str">
        <f>IF(SUM(D20:D21)=D19,"Pass","Fail")</f>
        <v>Pass</v>
      </c>
      <c r="E22" s="1290"/>
      <c r="F22" s="1290"/>
      <c r="G22" s="403"/>
      <c r="XFB22" s="1291"/>
    </row>
    <row r="23" spans="1:7 16382:16382" s="584" customFormat="1" ht="15" customHeight="1">
      <c r="A23" s="399"/>
      <c r="B23" s="400"/>
      <c r="C23" s="401"/>
      <c r="D23" s="402"/>
      <c r="E23" s="402"/>
      <c r="F23" s="402"/>
      <c r="G23" s="403"/>
    </row>
    <row r="24" spans="1:7 16382:16382" s="394" customFormat="1" ht="60" customHeight="1">
      <c r="A24" s="1448" t="s">
        <v>1144</v>
      </c>
      <c r="B24" s="392"/>
      <c r="C24" s="392"/>
      <c r="D24" s="392"/>
      <c r="E24" s="406"/>
      <c r="F24" s="474"/>
      <c r="G24" s="407"/>
    </row>
    <row r="25" spans="1:7 16382:16382" s="1258" customFormat="1" ht="30" customHeight="1">
      <c r="A25" s="2436" t="s">
        <v>1145</v>
      </c>
      <c r="B25" s="2437"/>
      <c r="C25" s="2437"/>
      <c r="D25" s="2437"/>
      <c r="E25" s="2437"/>
      <c r="F25" s="2437"/>
      <c r="G25" s="1257"/>
    </row>
    <row r="26" spans="1:7 16382:16382" ht="30" customHeight="1">
      <c r="B26" s="1259" t="s">
        <v>123</v>
      </c>
      <c r="C26" s="1260" t="s">
        <v>122</v>
      </c>
      <c r="D26" s="624" t="s">
        <v>1146</v>
      </c>
      <c r="E26" s="624" t="s">
        <v>739</v>
      </c>
      <c r="F26" s="1279" t="s">
        <v>784</v>
      </c>
      <c r="G26" s="577"/>
    </row>
    <row r="27" spans="1:7 16382:16382" s="584" customFormat="1" ht="15" customHeight="1">
      <c r="A27" s="399"/>
      <c r="B27" s="1261"/>
      <c r="C27" s="1262" t="s">
        <v>1136</v>
      </c>
      <c r="D27" s="1263"/>
      <c r="E27" s="1263"/>
      <c r="F27" s="1276"/>
      <c r="G27" s="403"/>
    </row>
    <row r="28" spans="1:7 16382:16382" s="584" customFormat="1" ht="15" customHeight="1">
      <c r="A28" s="399"/>
      <c r="B28" s="1261"/>
      <c r="C28" s="1264" t="s">
        <v>1147</v>
      </c>
      <c r="D28" s="1265" t="str">
        <f>IF(AND(ISNUMBER(D30),ISNUMBER(D29)),SUM(D29:D30),"")</f>
        <v/>
      </c>
      <c r="E28" s="1282" t="str">
        <f>IF(AND(ISNUMBER(E30),ISNUMBER(E29)),SUM(E29:E30),"")</f>
        <v/>
      </c>
      <c r="F28" s="1283" t="str">
        <f>IF(AND(ISNUMBER(F30),ISNUMBER(F29)),SUM(F29:F30),"")</f>
        <v/>
      </c>
      <c r="G28" s="403"/>
    </row>
    <row r="29" spans="1:7 16382:16382" s="584" customFormat="1" ht="15" customHeight="1">
      <c r="A29" s="399"/>
      <c r="B29" s="1266">
        <v>69</v>
      </c>
      <c r="C29" s="1267" t="s">
        <v>1148</v>
      </c>
      <c r="D29" s="1280"/>
      <c r="E29" s="18" t="str">
        <f>IF(ISNUMBER(D29),D29,"")</f>
        <v/>
      </c>
      <c r="F29" s="18" t="str">
        <f>IF(ISNUMBER(E29),E29,"")</f>
        <v/>
      </c>
      <c r="G29" s="403"/>
    </row>
    <row r="30" spans="1:7 16382:16382" s="584" customFormat="1" ht="15" customHeight="1">
      <c r="A30" s="399"/>
      <c r="B30" s="1269">
        <v>69</v>
      </c>
      <c r="C30" s="1297" t="s">
        <v>1149</v>
      </c>
      <c r="D30" s="1281"/>
      <c r="E30" s="955" t="str">
        <f>IF(ISNUMBER(D30),D30,"")</f>
        <v/>
      </c>
      <c r="F30" s="105" t="str">
        <f>IF(ISNUMBER(E30),E30,"")</f>
        <v/>
      </c>
      <c r="G30" s="403"/>
    </row>
    <row r="31" spans="1:7 16382:16382" s="584" customFormat="1" ht="15" customHeight="1">
      <c r="A31" s="399"/>
      <c r="B31" s="1271">
        <v>69</v>
      </c>
      <c r="C31" s="1298" t="s">
        <v>1150</v>
      </c>
      <c r="D31" s="1272" t="str">
        <f>IF(AND(ISNUMBER(D32),ISNUMBER(D33)),SUM(D32:D33),"")</f>
        <v/>
      </c>
      <c r="E31" s="1272" t="str">
        <f>IF(AND(ISNUMBER(E32),ISNUMBER(E33)),SUM(E32:E33),"")</f>
        <v/>
      </c>
      <c r="F31" s="1275" t="str">
        <f>IF(AND(ISNUMBER(F32),ISNUMBER(F33)),SUM(F32:F33),"")</f>
        <v/>
      </c>
      <c r="G31" s="403"/>
    </row>
    <row r="32" spans="1:7 16382:16382" s="584" customFormat="1" ht="15" customHeight="1">
      <c r="A32" s="399"/>
      <c r="B32" s="1266">
        <v>69</v>
      </c>
      <c r="C32" s="1299" t="s">
        <v>1151</v>
      </c>
      <c r="D32" s="1268"/>
      <c r="E32" s="82" t="str">
        <f>IF(ISNUMBER(D32),D32,"")</f>
        <v/>
      </c>
      <c r="F32" s="18" t="str">
        <f>IF(ISNUMBER(E32),E32,"")</f>
        <v/>
      </c>
      <c r="G32" s="403"/>
    </row>
    <row r="33" spans="1:7" s="394" customFormat="1" ht="15" customHeight="1">
      <c r="A33" s="1204"/>
      <c r="B33" s="1269">
        <v>69</v>
      </c>
      <c r="C33" s="1297" t="s">
        <v>1152</v>
      </c>
      <c r="D33" s="1270"/>
      <c r="E33" s="1284" t="str">
        <f>IF(ISNUMBER(D33),D33,"")</f>
        <v/>
      </c>
      <c r="F33" s="105" t="str">
        <f>IF(ISNUMBER(E33),E33,"")</f>
        <v/>
      </c>
      <c r="G33" s="407"/>
    </row>
    <row r="34" spans="1:7" s="584" customFormat="1" ht="15" customHeight="1">
      <c r="A34" s="399"/>
      <c r="B34" s="1300"/>
      <c r="C34" s="1301" t="s">
        <v>1836</v>
      </c>
      <c r="D34" s="1302"/>
      <c r="E34" s="1302"/>
      <c r="F34" s="1275" t="str">
        <f>IF(AND(ISNUMBER(F29),ISNUMBER(F32)),MAX(F29-F32, 0),"")</f>
        <v/>
      </c>
      <c r="G34" s="403"/>
    </row>
    <row r="35" spans="1:7" ht="15" customHeight="1">
      <c r="B35" s="1303"/>
      <c r="C35" s="1304" t="s">
        <v>1837</v>
      </c>
      <c r="D35" s="1305"/>
      <c r="E35" s="1305"/>
      <c r="F35" s="1274" t="str">
        <f>IF(AND(ISNUMBER(F30),ISNUMBER(F33)), MAX(F30-F33, 0),"")</f>
        <v/>
      </c>
      <c r="G35" s="577"/>
    </row>
    <row r="36" spans="1:7" s="394" customFormat="1" ht="75" customHeight="1">
      <c r="A36" s="2432" t="s">
        <v>1138</v>
      </c>
      <c r="B36" s="2433"/>
      <c r="C36" s="2433"/>
      <c r="D36" s="2433"/>
      <c r="E36" s="2433"/>
      <c r="F36" s="2433"/>
      <c r="G36" s="407"/>
    </row>
    <row r="37" spans="1:7" s="584" customFormat="1" ht="30" customHeight="1">
      <c r="A37" s="399"/>
      <c r="B37" s="1259" t="s">
        <v>123</v>
      </c>
      <c r="C37" s="1260" t="s">
        <v>122</v>
      </c>
      <c r="D37" s="624" t="s">
        <v>1146</v>
      </c>
      <c r="E37" s="624" t="s">
        <v>739</v>
      </c>
      <c r="F37" s="1279" t="s">
        <v>784</v>
      </c>
      <c r="G37" s="403"/>
    </row>
    <row r="38" spans="1:7" s="584" customFormat="1" ht="15" customHeight="1">
      <c r="A38" s="399"/>
      <c r="B38" s="1959" t="s">
        <v>761</v>
      </c>
      <c r="C38" s="1273" t="s">
        <v>1137</v>
      </c>
      <c r="D38" s="1305"/>
      <c r="E38" s="955" t="str">
        <f t="shared" ref="E38:F38" si="0">IF(ISNUMBER(D38),D38,"")</f>
        <v/>
      </c>
      <c r="F38" s="105" t="str">
        <f t="shared" si="0"/>
        <v/>
      </c>
      <c r="G38" s="403"/>
    </row>
    <row r="39" spans="1:7" s="394" customFormat="1" ht="60" customHeight="1">
      <c r="A39" s="1454" t="s">
        <v>1139</v>
      </c>
      <c r="B39" s="392"/>
      <c r="C39" s="392"/>
      <c r="D39" s="392"/>
      <c r="E39" s="392"/>
      <c r="F39" s="473"/>
      <c r="G39" s="407"/>
    </row>
    <row r="40" spans="1:7" s="584" customFormat="1" ht="30" customHeight="1">
      <c r="A40" s="399"/>
      <c r="B40" s="1259" t="s">
        <v>123</v>
      </c>
      <c r="C40" s="1260" t="s">
        <v>122</v>
      </c>
      <c r="D40" s="624" t="s">
        <v>1146</v>
      </c>
      <c r="E40" s="624" t="s">
        <v>739</v>
      </c>
      <c r="F40" s="1279" t="s">
        <v>784</v>
      </c>
      <c r="G40" s="403"/>
    </row>
    <row r="41" spans="1:7" s="584" customFormat="1" ht="15" customHeight="1">
      <c r="A41" s="399"/>
      <c r="B41" s="1959">
        <v>87</v>
      </c>
      <c r="C41" s="1273" t="s">
        <v>1140</v>
      </c>
      <c r="D41" s="1960"/>
      <c r="E41" s="955" t="str">
        <f t="shared" ref="E41:F41" si="1">IF(ISNUMBER(D41),D41,"")</f>
        <v/>
      </c>
      <c r="F41" s="105" t="str">
        <f t="shared" si="1"/>
        <v/>
      </c>
      <c r="G41" s="403"/>
    </row>
    <row r="42" spans="1:7" s="584" customFormat="1" ht="15" customHeight="1">
      <c r="A42" s="432"/>
      <c r="B42" s="433"/>
      <c r="C42" s="434"/>
      <c r="D42" s="1233"/>
      <c r="E42" s="1233"/>
      <c r="F42" s="1233"/>
      <c r="G42" s="435"/>
    </row>
  </sheetData>
  <dataConsolidate/>
  <mergeCells count="4">
    <mergeCell ref="A36:F36"/>
    <mergeCell ref="B3:F3"/>
    <mergeCell ref="E4:F4"/>
    <mergeCell ref="A25:F25"/>
  </mergeCells>
  <conditionalFormatting sqref="D7 D20:D21">
    <cfRule type="cellIs" dxfId="77" priority="36" stopIfTrue="1" operator="lessThan">
      <formula>0</formula>
    </cfRule>
  </conditionalFormatting>
  <conditionalFormatting sqref="E7">
    <cfRule type="cellIs" dxfId="76" priority="35" stopIfTrue="1" operator="lessThan">
      <formula>0</formula>
    </cfRule>
  </conditionalFormatting>
  <conditionalFormatting sqref="F7">
    <cfRule type="cellIs" dxfId="75" priority="34" stopIfTrue="1" operator="lessThan">
      <formula>0</formula>
    </cfRule>
  </conditionalFormatting>
  <conditionalFormatting sqref="D12 D8">
    <cfRule type="cellIs" dxfId="74" priority="32" stopIfTrue="1" operator="equal">
      <formula>"Fail"</formula>
    </cfRule>
    <cfRule type="cellIs" dxfId="73" priority="33" stopIfTrue="1" operator="equal">
      <formula>"Pass"</formula>
    </cfRule>
  </conditionalFormatting>
  <conditionalFormatting sqref="E29:F30">
    <cfRule type="cellIs" dxfId="72" priority="31" stopIfTrue="1" operator="lessThan">
      <formula>0</formula>
    </cfRule>
  </conditionalFormatting>
  <conditionalFormatting sqref="D29:D30">
    <cfRule type="cellIs" dxfId="71" priority="30" stopIfTrue="1" operator="lessThan">
      <formula>0</formula>
    </cfRule>
  </conditionalFormatting>
  <conditionalFormatting sqref="D32:D33">
    <cfRule type="cellIs" dxfId="70" priority="29" stopIfTrue="1" operator="lessThan">
      <formula>0</formula>
    </cfRule>
  </conditionalFormatting>
  <conditionalFormatting sqref="E32:F33">
    <cfRule type="cellIs" dxfId="69" priority="26" stopIfTrue="1" operator="lessThan">
      <formula>0</formula>
    </cfRule>
  </conditionalFormatting>
  <conditionalFormatting sqref="D35:E35">
    <cfRule type="cellIs" dxfId="68" priority="25" stopIfTrue="1" operator="lessThan">
      <formula>0</formula>
    </cfRule>
  </conditionalFormatting>
  <conditionalFormatting sqref="E38:F38">
    <cfRule type="cellIs" dxfId="67" priority="23" stopIfTrue="1" operator="lessThan">
      <formula>0</formula>
    </cfRule>
  </conditionalFormatting>
  <conditionalFormatting sqref="E41:F41">
    <cfRule type="cellIs" dxfId="66" priority="21" stopIfTrue="1" operator="lessThan">
      <formula>0</formula>
    </cfRule>
  </conditionalFormatting>
  <conditionalFormatting sqref="D34:E34">
    <cfRule type="cellIs" dxfId="65" priority="20" stopIfTrue="1" operator="lessThan">
      <formula>0</formula>
    </cfRule>
  </conditionalFormatting>
  <conditionalFormatting sqref="E20:E22">
    <cfRule type="cellIs" dxfId="64" priority="19" stopIfTrue="1" operator="lessThan">
      <formula>0</formula>
    </cfRule>
  </conditionalFormatting>
  <conditionalFormatting sqref="F20:F22">
    <cfRule type="cellIs" dxfId="63" priority="18" stopIfTrue="1" operator="lessThan">
      <formula>0</formula>
    </cfRule>
  </conditionalFormatting>
  <conditionalFormatting sqref="D10">
    <cfRule type="cellIs" dxfId="62" priority="17" stopIfTrue="1" operator="lessThan">
      <formula>0</formula>
    </cfRule>
  </conditionalFormatting>
  <conditionalFormatting sqref="D11">
    <cfRule type="cellIs" dxfId="61" priority="16" stopIfTrue="1" operator="lessThan">
      <formula>0</formula>
    </cfRule>
  </conditionalFormatting>
  <conditionalFormatting sqref="D22">
    <cfRule type="cellIs" dxfId="60" priority="14" stopIfTrue="1" operator="equal">
      <formula>"Fail"</formula>
    </cfRule>
    <cfRule type="cellIs" dxfId="59" priority="15" stopIfTrue="1" operator="equal">
      <formula>"Pass"</formula>
    </cfRule>
  </conditionalFormatting>
  <conditionalFormatting sqref="D19">
    <cfRule type="cellIs" dxfId="58" priority="13" stopIfTrue="1" operator="lessThan">
      <formula>0</formula>
    </cfRule>
  </conditionalFormatting>
  <conditionalFormatting sqref="D9">
    <cfRule type="cellIs" dxfId="57" priority="8" stopIfTrue="1" operator="lessThan">
      <formula>0</formula>
    </cfRule>
  </conditionalFormatting>
  <conditionalFormatting sqref="D38">
    <cfRule type="cellIs" dxfId="56" priority="3" stopIfTrue="1" operator="lessThan">
      <formula>0</formula>
    </cfRule>
  </conditionalFormatting>
  <conditionalFormatting sqref="D18">
    <cfRule type="cellIs" dxfId="55" priority="4" stopIfTrue="1" operator="equal">
      <formula>"Fail"</formula>
    </cfRule>
    <cfRule type="cellIs" dxfId="54" priority="5" stopIfTrue="1" operator="equal">
      <formula>"Pass"</formula>
    </cfRule>
  </conditionalFormatting>
  <conditionalFormatting sqref="D16:D17">
    <cfRule type="cellIs" dxfId="53" priority="7" stopIfTrue="1" operator="lessThan">
      <formula>0</formula>
    </cfRule>
  </conditionalFormatting>
  <conditionalFormatting sqref="D15">
    <cfRule type="cellIs" dxfId="52" priority="6" stopIfTrue="1" operator="lessThan">
      <formula>0</formula>
    </cfRule>
  </conditionalFormatting>
  <conditionalFormatting sqref="D41">
    <cfRule type="cellIs" dxfId="51" priority="2" stopIfTrue="1" operator="lessThan">
      <formula>0</formula>
    </cfRule>
  </conditionalFormatting>
  <conditionalFormatting sqref="D14">
    <cfRule type="cellIs" dxfId="50"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cellComments="asDisplayed"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 manualBreakCount="1">
    <brk id="23"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EC72"/>
  </sheetPr>
  <dimension ref="A1:P220"/>
  <sheetViews>
    <sheetView zoomScale="75" zoomScaleNormal="75" workbookViewId="0">
      <pane ySplit="1" topLeftCell="A2" activePane="bottomLeft" state="frozen"/>
      <selection pane="bottomLeft"/>
    </sheetView>
  </sheetViews>
  <sheetFormatPr defaultColWidth="0" defaultRowHeight="15" customHeight="1" zeroHeight="1"/>
  <cols>
    <col min="1" max="1" width="1.7109375" style="585" customWidth="1"/>
    <col min="2" max="2" width="12.7109375" style="585" customWidth="1"/>
    <col min="3" max="3" width="83.140625" style="585" customWidth="1"/>
    <col min="4" max="8" width="16.7109375" style="585" customWidth="1"/>
    <col min="9" max="9" width="1.7109375" style="585" customWidth="1"/>
    <col min="10" max="14" width="16.7109375" style="585" customWidth="1"/>
    <col min="15" max="15" width="1.7109375" style="585" customWidth="1"/>
    <col min="16" max="16" width="0" style="744" hidden="1" customWidth="1"/>
    <col min="17" max="16384" width="16.7109375" style="744" hidden="1"/>
  </cols>
  <sheetData>
    <row r="1" spans="1:15" ht="30.75" customHeight="1">
      <c r="A1" s="568" t="s">
        <v>322</v>
      </c>
      <c r="B1" s="569"/>
      <c r="C1" s="575"/>
      <c r="D1" s="1057" t="str">
        <f>CONCATENATE("Reporting unit: ", 'General Info'!$C$47, " ", 'General Info'!$C$46)</f>
        <v xml:space="preserve">Reporting unit: 1 </v>
      </c>
      <c r="E1" s="575"/>
      <c r="F1" s="575"/>
      <c r="G1" s="575"/>
      <c r="H1" s="575"/>
      <c r="I1" s="575"/>
      <c r="J1" s="575"/>
      <c r="K1" s="575"/>
      <c r="L1" s="575"/>
      <c r="M1" s="575"/>
      <c r="N1" s="575"/>
      <c r="O1" s="570"/>
    </row>
    <row r="2" spans="1:15" ht="30" customHeight="1">
      <c r="A2" s="1456" t="s">
        <v>223</v>
      </c>
      <c r="B2" s="703"/>
      <c r="C2" s="576"/>
      <c r="D2" s="576"/>
      <c r="E2" s="576"/>
      <c r="F2" s="576"/>
      <c r="G2" s="576"/>
      <c r="H2" s="576"/>
      <c r="I2" s="576"/>
      <c r="J2" s="576"/>
      <c r="K2" s="576"/>
      <c r="L2" s="576"/>
      <c r="M2" s="576"/>
      <c r="N2" s="576"/>
      <c r="O2" s="611"/>
    </row>
    <row r="3" spans="1:15" ht="15" customHeight="1">
      <c r="A3" s="399"/>
      <c r="B3" s="583"/>
      <c r="C3" s="583"/>
      <c r="D3" s="583"/>
      <c r="E3" s="583"/>
      <c r="F3" s="583"/>
      <c r="G3" s="583"/>
      <c r="H3" s="583"/>
      <c r="I3" s="583"/>
      <c r="J3" s="583"/>
      <c r="K3" s="583"/>
      <c r="L3" s="583"/>
      <c r="M3" s="583"/>
      <c r="N3" s="583"/>
      <c r="O3" s="403"/>
    </row>
    <row r="4" spans="1:15" ht="15" customHeight="1">
      <c r="A4" s="399"/>
      <c r="B4" s="583"/>
      <c r="C4" s="583" t="s">
        <v>224</v>
      </c>
      <c r="D4" s="583"/>
      <c r="E4" s="583"/>
      <c r="F4" s="583"/>
      <c r="G4" s="583"/>
      <c r="H4" s="583"/>
      <c r="I4" s="583"/>
      <c r="J4" s="583"/>
      <c r="K4" s="583"/>
      <c r="L4" s="583"/>
      <c r="M4" s="583"/>
      <c r="N4" s="583"/>
      <c r="O4" s="403"/>
    </row>
    <row r="5" spans="1:15" ht="15" customHeight="1">
      <c r="A5" s="399"/>
      <c r="B5" s="583"/>
      <c r="C5" s="583"/>
      <c r="D5" s="583"/>
      <c r="E5" s="583"/>
      <c r="F5" s="583"/>
      <c r="G5" s="583"/>
      <c r="H5" s="583"/>
      <c r="I5" s="583"/>
      <c r="J5" s="583"/>
      <c r="K5" s="583"/>
      <c r="L5" s="583"/>
      <c r="M5" s="583"/>
      <c r="N5" s="583"/>
      <c r="O5" s="403"/>
    </row>
    <row r="6" spans="1:15" ht="15" customHeight="1">
      <c r="A6" s="399"/>
      <c r="B6" s="2467" t="s">
        <v>615</v>
      </c>
      <c r="C6" s="2465"/>
      <c r="D6" s="2476" t="s">
        <v>283</v>
      </c>
      <c r="E6" s="2478"/>
      <c r="F6" s="2478"/>
      <c r="G6" s="2478"/>
      <c r="H6" s="2478"/>
      <c r="I6" s="584"/>
      <c r="J6" s="2478" t="s">
        <v>65</v>
      </c>
      <c r="K6" s="2478"/>
      <c r="L6" s="2478"/>
      <c r="M6" s="2478"/>
      <c r="N6" s="2478"/>
      <c r="O6" s="403"/>
    </row>
    <row r="7" spans="1:15" ht="60" customHeight="1">
      <c r="A7" s="399"/>
      <c r="B7" s="2468"/>
      <c r="C7" s="2466"/>
      <c r="D7" s="1062" t="s">
        <v>225</v>
      </c>
      <c r="E7" s="1062" t="s">
        <v>616</v>
      </c>
      <c r="F7" s="1062" t="s">
        <v>605</v>
      </c>
      <c r="G7" s="1062" t="s">
        <v>620</v>
      </c>
      <c r="H7" s="704" t="s">
        <v>139</v>
      </c>
      <c r="I7" s="584"/>
      <c r="J7" s="1064" t="s">
        <v>225</v>
      </c>
      <c r="K7" s="1062" t="s">
        <v>616</v>
      </c>
      <c r="L7" s="1062" t="s">
        <v>605</v>
      </c>
      <c r="M7" s="1062" t="s">
        <v>620</v>
      </c>
      <c r="N7" s="704" t="s">
        <v>139</v>
      </c>
      <c r="O7" s="403"/>
    </row>
    <row r="8" spans="1:15" ht="15" customHeight="1">
      <c r="A8" s="399"/>
      <c r="B8" s="653" t="s">
        <v>606</v>
      </c>
      <c r="C8" s="705" t="s">
        <v>226</v>
      </c>
      <c r="D8" s="711" t="str">
        <f>IF(AND(ISNUMBER(D10),ISNUMBER(D11),ISNUMBER(D12)),SUM(D10:D12),"")</f>
        <v/>
      </c>
      <c r="E8" s="711" t="str">
        <f>IF(AND(ISNUMBER(E10),ISNUMBER(E11),ISNUMBER(E12)),SUM(E10:E12),"")</f>
        <v/>
      </c>
      <c r="F8" s="711" t="str">
        <f>IF(AND(ISNUMBER(F9),ISNUMBER(F13),ISNUMBER(F14)),F9-F13-F14,"")</f>
        <v/>
      </c>
      <c r="G8" s="35"/>
      <c r="H8" s="36"/>
      <c r="I8" s="3"/>
      <c r="J8" s="719" t="str">
        <f>IF(AND(ISNUMBER(J10),ISNUMBER(J11),ISNUMBER(J12)),SUM(J10:J12),"")</f>
        <v/>
      </c>
      <c r="K8" s="711" t="str">
        <f>IF(AND(ISNUMBER(K10),ISNUMBER(K11),ISNUMBER(K12)),SUM(K10:K12),"")</f>
        <v/>
      </c>
      <c r="L8" s="711" t="str">
        <f>IF(AND(ISNUMBER(L9),ISNUMBER(L13),ISNUMBER(L14)),L9-L13-L14,"")</f>
        <v/>
      </c>
      <c r="M8" s="35"/>
      <c r="N8" s="36"/>
      <c r="O8" s="403"/>
    </row>
    <row r="9" spans="1:15" ht="15" customHeight="1">
      <c r="A9" s="399"/>
      <c r="B9" s="656" t="s">
        <v>673</v>
      </c>
      <c r="C9" s="706" t="s">
        <v>674</v>
      </c>
      <c r="D9" s="39"/>
      <c r="E9" s="39"/>
      <c r="F9" s="40"/>
      <c r="G9" s="41"/>
      <c r="H9" s="42"/>
      <c r="I9" s="3"/>
      <c r="J9" s="43"/>
      <c r="K9" s="39"/>
      <c r="L9" s="40"/>
      <c r="M9" s="41"/>
      <c r="N9" s="42"/>
      <c r="O9" s="403"/>
    </row>
    <row r="10" spans="1:15" ht="15" customHeight="1">
      <c r="A10" s="399"/>
      <c r="B10" s="44"/>
      <c r="C10" s="1425" t="s">
        <v>227</v>
      </c>
      <c r="D10" s="45"/>
      <c r="E10" s="45"/>
      <c r="F10" s="46"/>
      <c r="G10" s="46"/>
      <c r="H10" s="712" t="str">
        <f>IF(D10&lt;=E10,"Yes","No")</f>
        <v>Yes</v>
      </c>
      <c r="I10" s="3"/>
      <c r="J10" s="48"/>
      <c r="K10" s="45"/>
      <c r="L10" s="46"/>
      <c r="M10" s="46"/>
      <c r="N10" s="712" t="str">
        <f>IF(J10&lt;=K10,"Yes","No")</f>
        <v>Yes</v>
      </c>
      <c r="O10" s="403"/>
    </row>
    <row r="11" spans="1:15" ht="15" customHeight="1">
      <c r="A11" s="399"/>
      <c r="B11" s="44"/>
      <c r="C11" s="1425" t="s">
        <v>228</v>
      </c>
      <c r="D11" s="45"/>
      <c r="E11" s="45"/>
      <c r="F11" s="46"/>
      <c r="G11" s="46"/>
      <c r="H11" s="712" t="str">
        <f>IF(D11&lt;=E11,"Yes","No")</f>
        <v>Yes</v>
      </c>
      <c r="I11" s="3"/>
      <c r="J11" s="48"/>
      <c r="K11" s="45"/>
      <c r="L11" s="46"/>
      <c r="M11" s="46"/>
      <c r="N11" s="712" t="str">
        <f>IF(J11&lt;=K11,"Yes","No")</f>
        <v>Yes</v>
      </c>
      <c r="O11" s="403"/>
    </row>
    <row r="12" spans="1:15" ht="15" customHeight="1">
      <c r="A12" s="399"/>
      <c r="B12" s="44"/>
      <c r="C12" s="1425" t="s">
        <v>229</v>
      </c>
      <c r="D12" s="45"/>
      <c r="E12" s="45"/>
      <c r="F12" s="46"/>
      <c r="G12" s="46"/>
      <c r="H12" s="712" t="str">
        <f>IF(D12&lt;=E12,"Yes","No")</f>
        <v>Yes</v>
      </c>
      <c r="I12" s="3"/>
      <c r="J12" s="48"/>
      <c r="K12" s="45"/>
      <c r="L12" s="46"/>
      <c r="M12" s="46"/>
      <c r="N12" s="712" t="str">
        <f>IF(J12&lt;=K12,"Yes","No")</f>
        <v>Yes</v>
      </c>
      <c r="O12" s="403"/>
    </row>
    <row r="13" spans="1:15" ht="15" customHeight="1">
      <c r="A13" s="399"/>
      <c r="B13" s="656" t="s">
        <v>675</v>
      </c>
      <c r="C13" s="706" t="s">
        <v>676</v>
      </c>
      <c r="D13" s="39"/>
      <c r="E13" s="49"/>
      <c r="F13" s="57"/>
      <c r="G13" s="41"/>
      <c r="H13" s="50"/>
      <c r="I13" s="3"/>
      <c r="J13" s="43"/>
      <c r="K13" s="49"/>
      <c r="L13" s="57"/>
      <c r="M13" s="41"/>
      <c r="N13" s="50"/>
      <c r="O13" s="403"/>
    </row>
    <row r="14" spans="1:15" ht="15" customHeight="1">
      <c r="A14" s="399"/>
      <c r="B14" s="654">
        <v>27</v>
      </c>
      <c r="C14" s="707" t="s">
        <v>677</v>
      </c>
      <c r="D14" s="51"/>
      <c r="E14" s="51"/>
      <c r="F14" s="52"/>
      <c r="G14" s="53"/>
      <c r="H14" s="54"/>
      <c r="I14" s="3"/>
      <c r="J14" s="55"/>
      <c r="K14" s="51"/>
      <c r="L14" s="52"/>
      <c r="M14" s="53"/>
      <c r="N14" s="54"/>
      <c r="O14" s="403"/>
    </row>
    <row r="15" spans="1:15" ht="15" customHeight="1">
      <c r="A15" s="399"/>
      <c r="B15" s="653" t="s">
        <v>678</v>
      </c>
      <c r="C15" s="708" t="s">
        <v>263</v>
      </c>
      <c r="D15" s="713" t="str">
        <f>IF(AND(ISNUMBER(D16),ISNUMBER(D17)),SUM(D16:D17),"")</f>
        <v/>
      </c>
      <c r="E15" s="713" t="str">
        <f t="shared" ref="E15:F15" si="0">IF(AND(ISNUMBER(E16),ISNUMBER(E17)),SUM(E16:E17),"")</f>
        <v/>
      </c>
      <c r="F15" s="713" t="str">
        <f t="shared" si="0"/>
        <v/>
      </c>
      <c r="G15" s="713" t="str">
        <f>IF(ISNUMBER(G17),G17,"")</f>
        <v/>
      </c>
      <c r="H15" s="56"/>
      <c r="I15" s="3"/>
      <c r="J15" s="719" t="str">
        <f>IF(AND(ISNUMBER(J16),ISNUMBER(J17)),SUM(J16:J17),"")</f>
        <v/>
      </c>
      <c r="K15" s="713" t="str">
        <f t="shared" ref="K15" si="1">IF(AND(ISNUMBER(K16),ISNUMBER(K17)),SUM(K16:K17),"")</f>
        <v/>
      </c>
      <c r="L15" s="713" t="str">
        <f t="shared" ref="L15" si="2">IF(AND(ISNUMBER(L16),ISNUMBER(L17)),SUM(L16:L17),"")</f>
        <v/>
      </c>
      <c r="M15" s="713" t="str">
        <f>IF(ISNUMBER(M17),M17,"")</f>
        <v/>
      </c>
      <c r="N15" s="56"/>
      <c r="O15" s="403"/>
    </row>
    <row r="16" spans="1:15" ht="15" customHeight="1">
      <c r="A16" s="399"/>
      <c r="B16" s="656" t="s">
        <v>608</v>
      </c>
      <c r="C16" s="706" t="s">
        <v>679</v>
      </c>
      <c r="D16" s="45"/>
      <c r="E16" s="45"/>
      <c r="F16" s="57"/>
      <c r="G16" s="56"/>
      <c r="H16" s="714" t="str">
        <f>IF(D16&lt;=E16,"Yes","No")</f>
        <v>Yes</v>
      </c>
      <c r="I16" s="3"/>
      <c r="J16" s="48"/>
      <c r="K16" s="45"/>
      <c r="L16" s="57"/>
      <c r="M16" s="56"/>
      <c r="N16" s="714" t="str">
        <f>IF(J16&lt;=K16,"Yes","No")</f>
        <v>Yes</v>
      </c>
      <c r="O16" s="403"/>
    </row>
    <row r="17" spans="1:15" ht="15" customHeight="1">
      <c r="A17" s="399"/>
      <c r="B17" s="709" t="s">
        <v>708</v>
      </c>
      <c r="C17" s="707" t="s">
        <v>707</v>
      </c>
      <c r="D17" s="59"/>
      <c r="E17" s="59"/>
      <c r="F17" s="52"/>
      <c r="G17" s="52"/>
      <c r="H17" s="715" t="str">
        <f>IF(D17&lt;=E17,"Yes","No")</f>
        <v>Yes</v>
      </c>
      <c r="I17" s="3"/>
      <c r="J17" s="61"/>
      <c r="K17" s="59"/>
      <c r="L17" s="52"/>
      <c r="M17" s="52"/>
      <c r="N17" s="715" t="str">
        <f>IF(J17&lt;=K17,"Yes","No")</f>
        <v>Yes</v>
      </c>
      <c r="O17" s="403"/>
    </row>
    <row r="18" spans="1:15" ht="15" customHeight="1">
      <c r="A18" s="399"/>
      <c r="B18" s="62"/>
      <c r="C18" s="705" t="s">
        <v>102</v>
      </c>
      <c r="D18" s="41"/>
      <c r="E18" s="713" t="str">
        <f>IF(ISNUMBER(E19),E19+E20,"")</f>
        <v/>
      </c>
      <c r="F18" s="41"/>
      <c r="G18" s="41"/>
      <c r="H18" s="56"/>
      <c r="I18" s="3"/>
      <c r="J18" s="62"/>
      <c r="K18" s="713" t="str">
        <f>IF(ISNUMBER(K19),K19+K20,"")</f>
        <v/>
      </c>
      <c r="L18" s="41"/>
      <c r="M18" s="41"/>
      <c r="N18" s="56"/>
      <c r="O18" s="403"/>
    </row>
    <row r="19" spans="1:15" ht="15" customHeight="1">
      <c r="A19" s="399"/>
      <c r="B19" s="63"/>
      <c r="C19" s="706" t="s">
        <v>680</v>
      </c>
      <c r="D19" s="45"/>
      <c r="E19" s="57"/>
      <c r="F19" s="46"/>
      <c r="G19" s="46"/>
      <c r="H19" s="712" t="str">
        <f>IF(D19&lt;=E19,"Yes","No")</f>
        <v>Yes</v>
      </c>
      <c r="I19" s="3"/>
      <c r="J19" s="48"/>
      <c r="K19" s="57"/>
      <c r="L19" s="46"/>
      <c r="M19" s="46"/>
      <c r="N19" s="712" t="str">
        <f>IF(J19&lt;=K19,"Yes","No")</f>
        <v>Yes</v>
      </c>
      <c r="O19" s="403"/>
    </row>
    <row r="20" spans="1:15" ht="15" customHeight="1">
      <c r="A20" s="399"/>
      <c r="B20" s="63"/>
      <c r="C20" s="706" t="s">
        <v>681</v>
      </c>
      <c r="D20" s="46"/>
      <c r="E20" s="713" t="str">
        <f>IF(AND(ISNUMBER(E21),ISNUMBER(E22),ISNUMBER(E23),ISNUMBER(E24),ISNUMBER(E25),ISNUMBER(E26)),E21-E22-E23-E24+E25-E26,"")</f>
        <v/>
      </c>
      <c r="F20" s="46"/>
      <c r="G20" s="46"/>
      <c r="H20" s="42"/>
      <c r="I20" s="3"/>
      <c r="J20" s="63"/>
      <c r="K20" s="713" t="str">
        <f>IF(AND(ISNUMBER(K21),ISNUMBER(K22),ISNUMBER(K23),ISNUMBER(K24),ISNUMBER(K25),ISNUMBER(K26)),K21-K22-K23-K24+K25-K26,"")</f>
        <v/>
      </c>
      <c r="L20" s="46"/>
      <c r="M20" s="46"/>
      <c r="N20" s="64"/>
      <c r="O20" s="403"/>
    </row>
    <row r="21" spans="1:15" ht="15" customHeight="1">
      <c r="A21" s="399"/>
      <c r="B21" s="656">
        <v>24</v>
      </c>
      <c r="C21" s="1425" t="s">
        <v>1293</v>
      </c>
      <c r="D21" s="46"/>
      <c r="E21" s="57"/>
      <c r="F21" s="46"/>
      <c r="G21" s="46"/>
      <c r="H21" s="64"/>
      <c r="I21" s="3"/>
      <c r="J21" s="63"/>
      <c r="K21" s="57"/>
      <c r="L21" s="46"/>
      <c r="M21" s="46"/>
      <c r="N21" s="64"/>
      <c r="O21" s="403"/>
    </row>
    <row r="22" spans="1:15" ht="15" customHeight="1">
      <c r="A22" s="399"/>
      <c r="B22" s="656" t="s">
        <v>675</v>
      </c>
      <c r="C22" s="1425" t="s">
        <v>818</v>
      </c>
      <c r="D22" s="46"/>
      <c r="E22" s="57"/>
      <c r="F22" s="46"/>
      <c r="G22" s="46"/>
      <c r="H22" s="64"/>
      <c r="I22" s="3"/>
      <c r="J22" s="63"/>
      <c r="K22" s="57"/>
      <c r="L22" s="46"/>
      <c r="M22" s="46"/>
      <c r="N22" s="64"/>
      <c r="O22" s="403"/>
    </row>
    <row r="23" spans="1:15" ht="15" customHeight="1">
      <c r="A23" s="399"/>
      <c r="B23" s="656">
        <v>27</v>
      </c>
      <c r="C23" s="1425" t="s">
        <v>1294</v>
      </c>
      <c r="D23" s="46"/>
      <c r="E23" s="57"/>
      <c r="F23" s="46"/>
      <c r="G23" s="46"/>
      <c r="H23" s="64"/>
      <c r="I23" s="3"/>
      <c r="J23" s="63"/>
      <c r="K23" s="57"/>
      <c r="L23" s="46"/>
      <c r="M23" s="46"/>
      <c r="N23" s="64"/>
      <c r="O23" s="403"/>
    </row>
    <row r="24" spans="1:15" ht="15" customHeight="1">
      <c r="A24" s="399"/>
      <c r="B24" s="656">
        <v>33</v>
      </c>
      <c r="C24" s="1425" t="s">
        <v>1295</v>
      </c>
      <c r="D24" s="46"/>
      <c r="E24" s="57"/>
      <c r="F24" s="46"/>
      <c r="G24" s="46"/>
      <c r="H24" s="64"/>
      <c r="I24" s="3"/>
      <c r="J24" s="63"/>
      <c r="K24" s="57"/>
      <c r="L24" s="46"/>
      <c r="M24" s="46"/>
      <c r="N24" s="64"/>
      <c r="O24" s="403"/>
    </row>
    <row r="25" spans="1:15" ht="15" customHeight="1">
      <c r="A25" s="399"/>
      <c r="B25" s="656">
        <v>34</v>
      </c>
      <c r="C25" s="1425" t="s">
        <v>1296</v>
      </c>
      <c r="D25" s="65"/>
      <c r="E25" s="57"/>
      <c r="F25" s="65"/>
      <c r="G25" s="65"/>
      <c r="H25" s="66"/>
      <c r="I25" s="3"/>
      <c r="J25" s="67"/>
      <c r="K25" s="68"/>
      <c r="L25" s="65"/>
      <c r="M25" s="65"/>
      <c r="N25" s="66"/>
      <c r="O25" s="403"/>
    </row>
    <row r="26" spans="1:15" ht="15" customHeight="1">
      <c r="A26" s="399"/>
      <c r="B26" s="656">
        <v>15</v>
      </c>
      <c r="C26" s="1426" t="s">
        <v>1297</v>
      </c>
      <c r="D26" s="65"/>
      <c r="E26" s="57"/>
      <c r="F26" s="65"/>
      <c r="G26" s="65"/>
      <c r="H26" s="66"/>
      <c r="I26" s="3"/>
      <c r="J26" s="67"/>
      <c r="K26" s="68"/>
      <c r="L26" s="65"/>
      <c r="M26" s="65"/>
      <c r="N26" s="66"/>
      <c r="O26" s="403"/>
    </row>
    <row r="27" spans="1:15" ht="15" customHeight="1">
      <c r="A27" s="399"/>
      <c r="B27" s="69"/>
      <c r="C27" s="70" t="s">
        <v>230</v>
      </c>
      <c r="D27" s="71" t="str">
        <f>IF(AND(ISNUMBER(D8),ISNUMBER(D15),ISNUMBER(D19)),SUM(D8,D15,D19),"")</f>
        <v/>
      </c>
      <c r="E27" s="71" t="str">
        <f>IF(AND(ISNUMBER(E8),ISNUMBER(E15),ISNUMBER(E18)),SUM(E8,E15,E18),"")</f>
        <v/>
      </c>
      <c r="F27" s="71" t="str">
        <f>IF(AND(ISNUMBER(F8),ISNUMBER(F15)),SUM(F8,F15),"")</f>
        <v/>
      </c>
      <c r="G27" s="71" t="str">
        <f>IF(ISNUMBER(G15),G15,"")</f>
        <v/>
      </c>
      <c r="H27" s="72"/>
      <c r="I27" s="3"/>
      <c r="J27" s="73" t="str">
        <f>IF(AND(ISNUMBER(J8),ISNUMBER(J15),ISNUMBER(J19)),SUM(J8,J15,J19),"")</f>
        <v/>
      </c>
      <c r="K27" s="71" t="str">
        <f>IF(AND(ISNUMBER(K8),ISNUMBER(K15),ISNUMBER(K18)),SUM(K8,K15,K18),"")</f>
        <v/>
      </c>
      <c r="L27" s="71" t="str">
        <f>IF(AND(ISNUMBER(L8),ISNUMBER(L15)),SUM(L8,L15),"")</f>
        <v/>
      </c>
      <c r="M27" s="71" t="str">
        <f>IF(ISNUMBER(M15),M15,"")</f>
        <v/>
      </c>
      <c r="N27" s="72"/>
      <c r="O27" s="403"/>
    </row>
    <row r="28" spans="1:15" ht="15" customHeight="1">
      <c r="A28" s="399"/>
      <c r="B28" s="584"/>
      <c r="C28" s="584"/>
      <c r="D28" s="584"/>
      <c r="E28" s="584"/>
      <c r="F28" s="584"/>
      <c r="G28" s="584"/>
      <c r="H28" s="584"/>
      <c r="I28" s="584"/>
      <c r="J28" s="584"/>
      <c r="K28" s="584"/>
      <c r="L28" s="584"/>
      <c r="M28" s="584"/>
      <c r="N28" s="584"/>
      <c r="O28" s="403"/>
    </row>
    <row r="29" spans="1:15" ht="15" customHeight="1">
      <c r="A29" s="399"/>
      <c r="B29" s="69"/>
      <c r="C29" s="716" t="s">
        <v>607</v>
      </c>
      <c r="D29" s="74"/>
      <c r="E29" s="74"/>
      <c r="F29" s="75"/>
      <c r="G29" s="76"/>
      <c r="H29" s="74"/>
      <c r="I29" s="3"/>
      <c r="J29" s="77"/>
      <c r="K29" s="74"/>
      <c r="L29" s="75"/>
      <c r="M29" s="76"/>
      <c r="N29" s="74"/>
      <c r="O29" s="403"/>
    </row>
    <row r="30" spans="1:15" ht="15" customHeight="1">
      <c r="A30" s="399"/>
      <c r="B30" s="584"/>
      <c r="C30" s="1092"/>
      <c r="D30" s="584"/>
      <c r="E30" s="710"/>
      <c r="F30" s="584"/>
      <c r="G30" s="584"/>
      <c r="H30" s="584"/>
      <c r="I30" s="584"/>
      <c r="J30" s="584"/>
      <c r="K30" s="584"/>
      <c r="L30" s="584"/>
      <c r="M30" s="584"/>
      <c r="N30" s="584"/>
      <c r="O30" s="403"/>
    </row>
    <row r="31" spans="1:15" ht="15" customHeight="1">
      <c r="A31" s="399"/>
      <c r="B31" s="69"/>
      <c r="C31" s="717" t="s">
        <v>700</v>
      </c>
      <c r="D31" s="74"/>
      <c r="E31" s="718" t="str">
        <f>IF(SUM(E22:E24,E26)&lt;=E19,"Yes","No")</f>
        <v>Yes</v>
      </c>
      <c r="F31" s="74"/>
      <c r="G31" s="72"/>
      <c r="H31" s="74"/>
      <c r="I31" s="3"/>
      <c r="J31" s="77"/>
      <c r="K31" s="718" t="str">
        <f>IF(SUM(K22:K24,K26)&lt;=K19,"Yes","No")</f>
        <v>Yes</v>
      </c>
      <c r="L31" s="74"/>
      <c r="M31" s="72"/>
      <c r="N31" s="74"/>
      <c r="O31" s="403"/>
    </row>
    <row r="32" spans="1:15" ht="15" customHeight="1">
      <c r="A32" s="399"/>
      <c r="B32" s="622"/>
      <c r="C32" s="584"/>
      <c r="D32" s="584"/>
      <c r="E32" s="584"/>
      <c r="F32" s="584"/>
      <c r="G32" s="584"/>
      <c r="H32" s="583"/>
      <c r="I32" s="584"/>
      <c r="J32" s="584"/>
      <c r="K32" s="584"/>
      <c r="L32" s="584"/>
      <c r="M32" s="584"/>
      <c r="N32" s="584"/>
      <c r="O32" s="403"/>
    </row>
    <row r="33" spans="1:15" ht="45" customHeight="1">
      <c r="A33" s="1456" t="s">
        <v>264</v>
      </c>
      <c r="B33" s="703"/>
      <c r="C33" s="576"/>
      <c r="D33" s="576"/>
      <c r="E33" s="576"/>
      <c r="F33" s="576"/>
      <c r="G33" s="576"/>
      <c r="H33" s="576"/>
      <c r="I33" s="576"/>
      <c r="J33" s="576"/>
      <c r="K33" s="576"/>
      <c r="L33" s="576"/>
      <c r="M33" s="576"/>
      <c r="N33" s="576"/>
      <c r="O33" s="611"/>
    </row>
    <row r="34" spans="1:15" ht="15" customHeight="1">
      <c r="A34" s="399"/>
      <c r="B34" s="579"/>
      <c r="C34" s="584"/>
      <c r="D34" s="583"/>
      <c r="E34" s="583"/>
      <c r="F34" s="583"/>
      <c r="G34" s="583"/>
      <c r="H34" s="583"/>
      <c r="I34" s="584"/>
      <c r="J34" s="583"/>
      <c r="K34" s="583"/>
      <c r="L34" s="583"/>
      <c r="M34" s="583"/>
      <c r="N34" s="584"/>
      <c r="O34" s="403"/>
    </row>
    <row r="35" spans="1:15" ht="15" customHeight="1">
      <c r="A35" s="399"/>
      <c r="B35" s="2471" t="s">
        <v>615</v>
      </c>
      <c r="C35" s="2469"/>
      <c r="D35" s="2476" t="s">
        <v>283</v>
      </c>
      <c r="E35" s="2478"/>
      <c r="F35" s="2478"/>
      <c r="G35" s="2478"/>
      <c r="H35" s="584"/>
      <c r="I35" s="584"/>
      <c r="J35" s="2478" t="s">
        <v>65</v>
      </c>
      <c r="K35" s="2478"/>
      <c r="L35" s="2478"/>
      <c r="M35" s="2478"/>
      <c r="N35" s="584"/>
      <c r="O35" s="403"/>
    </row>
    <row r="36" spans="1:15" ht="135" customHeight="1">
      <c r="A36" s="399"/>
      <c r="B36" s="2472"/>
      <c r="C36" s="2470"/>
      <c r="D36" s="720" t="s">
        <v>179</v>
      </c>
      <c r="E36" s="720" t="s">
        <v>609</v>
      </c>
      <c r="F36" s="720" t="s">
        <v>231</v>
      </c>
      <c r="G36" s="721" t="s">
        <v>141</v>
      </c>
      <c r="H36" s="584"/>
      <c r="I36" s="584"/>
      <c r="J36" s="722" t="s">
        <v>179</v>
      </c>
      <c r="K36" s="720" t="s">
        <v>609</v>
      </c>
      <c r="L36" s="720" t="s">
        <v>231</v>
      </c>
      <c r="M36" s="721" t="s">
        <v>141</v>
      </c>
      <c r="N36" s="584"/>
      <c r="O36" s="403"/>
    </row>
    <row r="37" spans="1:15" ht="15" customHeight="1">
      <c r="A37" s="399"/>
      <c r="B37" s="653" t="s">
        <v>682</v>
      </c>
      <c r="C37" s="732" t="s">
        <v>232</v>
      </c>
      <c r="D37" s="35"/>
      <c r="E37" s="35"/>
      <c r="F37" s="35"/>
      <c r="G37" s="36"/>
      <c r="H37" s="584"/>
      <c r="I37" s="3"/>
      <c r="J37" s="80"/>
      <c r="K37" s="35"/>
      <c r="L37" s="35"/>
      <c r="M37" s="36"/>
      <c r="N37" s="584"/>
      <c r="O37" s="403"/>
    </row>
    <row r="38" spans="1:15" ht="15" customHeight="1">
      <c r="A38" s="399"/>
      <c r="B38" s="44"/>
      <c r="C38" s="733" t="s">
        <v>683</v>
      </c>
      <c r="D38" s="41"/>
      <c r="E38" s="658" t="str">
        <f>IF(AND(ISNUMBER(E39),ISNUMBER(E43)),E39-E43,"")</f>
        <v/>
      </c>
      <c r="F38" s="41"/>
      <c r="G38" s="42"/>
      <c r="H38" s="584"/>
      <c r="I38" s="3"/>
      <c r="J38" s="62"/>
      <c r="K38" s="658" t="str">
        <f>IF(AND(ISNUMBER(K39),ISNUMBER(K43)),K39-K43,"")</f>
        <v/>
      </c>
      <c r="L38" s="41"/>
      <c r="M38" s="42"/>
      <c r="N38" s="584"/>
      <c r="O38" s="403"/>
    </row>
    <row r="39" spans="1:15" ht="15" customHeight="1">
      <c r="A39" s="399"/>
      <c r="B39" s="44"/>
      <c r="C39" s="702" t="s">
        <v>226</v>
      </c>
      <c r="D39" s="658" t="str">
        <f>IF(AND(ISNUMBER(D40),ISNUMBER(D41),ISNUMBER(D42)),SUM(D40:D42),"")</f>
        <v/>
      </c>
      <c r="E39" s="57"/>
      <c r="F39" s="658" t="str">
        <f>IF(AND(ISNUMBER(F40),ISNUMBER(F41),ISNUMBER(F42)),SUM(F40:F42),"")</f>
        <v/>
      </c>
      <c r="G39" s="64"/>
      <c r="H39" s="584"/>
      <c r="I39" s="3"/>
      <c r="J39" s="735" t="str">
        <f>IF(AND(ISNUMBER(J40),ISNUMBER(J41),ISNUMBER(J42)),SUM(J40:J42),"")</f>
        <v/>
      </c>
      <c r="K39" s="57"/>
      <c r="L39" s="658" t="str">
        <f>IF(AND(ISNUMBER(L40),ISNUMBER(L41),ISNUMBER(L42)),SUM(L40:L42),"")</f>
        <v/>
      </c>
      <c r="M39" s="64"/>
      <c r="N39" s="584"/>
      <c r="O39" s="403"/>
    </row>
    <row r="40" spans="1:15" ht="15" customHeight="1">
      <c r="A40" s="399"/>
      <c r="B40" s="44"/>
      <c r="C40" s="706" t="s">
        <v>227</v>
      </c>
      <c r="D40" s="45"/>
      <c r="E40" s="46"/>
      <c r="F40" s="45"/>
      <c r="G40" s="712" t="str">
        <f>IF(F40&gt;=D10,"Yes","No")</f>
        <v>Yes</v>
      </c>
      <c r="H40" s="584"/>
      <c r="I40" s="3"/>
      <c r="J40" s="48"/>
      <c r="K40" s="46"/>
      <c r="L40" s="45"/>
      <c r="M40" s="712" t="str">
        <f>IF(L40&gt;=J10,"Yes","No")</f>
        <v>Yes</v>
      </c>
      <c r="N40" s="584"/>
      <c r="O40" s="403"/>
    </row>
    <row r="41" spans="1:15" ht="15" customHeight="1">
      <c r="A41" s="399"/>
      <c r="B41" s="44"/>
      <c r="C41" s="706" t="s">
        <v>228</v>
      </c>
      <c r="D41" s="45"/>
      <c r="E41" s="46"/>
      <c r="F41" s="45"/>
      <c r="G41" s="712" t="str">
        <f>IF(F41&gt;=D11,"Yes","No")</f>
        <v>Yes</v>
      </c>
      <c r="H41" s="584"/>
      <c r="I41" s="3"/>
      <c r="J41" s="48"/>
      <c r="K41" s="46"/>
      <c r="L41" s="45"/>
      <c r="M41" s="712" t="str">
        <f>IF(L41&gt;=J11,"Yes","No")</f>
        <v>Yes</v>
      </c>
      <c r="N41" s="584"/>
      <c r="O41" s="403"/>
    </row>
    <row r="42" spans="1:15" ht="15" customHeight="1">
      <c r="A42" s="399"/>
      <c r="B42" s="44"/>
      <c r="C42" s="706" t="s">
        <v>229</v>
      </c>
      <c r="D42" s="45"/>
      <c r="E42" s="46"/>
      <c r="F42" s="45"/>
      <c r="G42" s="712" t="str">
        <f>IF(F42&gt;=D12,"Yes","No")</f>
        <v>Yes</v>
      </c>
      <c r="H42" s="584"/>
      <c r="I42" s="3"/>
      <c r="J42" s="48"/>
      <c r="K42" s="46"/>
      <c r="L42" s="45"/>
      <c r="M42" s="712" t="str">
        <f>IF(L42&gt;=J12,"Yes","No")</f>
        <v>Yes</v>
      </c>
      <c r="N42" s="584"/>
      <c r="O42" s="403"/>
    </row>
    <row r="43" spans="1:15" ht="15" customHeight="1">
      <c r="A43" s="399"/>
      <c r="B43" s="656">
        <v>27</v>
      </c>
      <c r="C43" s="702" t="s">
        <v>684</v>
      </c>
      <c r="D43" s="45"/>
      <c r="E43" s="57"/>
      <c r="F43" s="45"/>
      <c r="G43" s="64"/>
      <c r="H43" s="584"/>
      <c r="I43" s="3"/>
      <c r="J43" s="48"/>
      <c r="K43" s="57"/>
      <c r="L43" s="45"/>
      <c r="M43" s="64"/>
      <c r="N43" s="584"/>
      <c r="O43" s="403"/>
    </row>
    <row r="44" spans="1:15" ht="15" customHeight="1">
      <c r="A44" s="399"/>
      <c r="B44" s="656">
        <v>39</v>
      </c>
      <c r="C44" s="731" t="s">
        <v>233</v>
      </c>
      <c r="D44" s="46"/>
      <c r="E44" s="46"/>
      <c r="F44" s="46"/>
      <c r="G44" s="64"/>
      <c r="H44" s="584"/>
      <c r="I44" s="3"/>
      <c r="J44" s="63"/>
      <c r="K44" s="46"/>
      <c r="L44" s="46"/>
      <c r="M44" s="64"/>
      <c r="N44" s="584"/>
      <c r="O44" s="403"/>
    </row>
    <row r="45" spans="1:15" ht="15" customHeight="1">
      <c r="A45" s="399"/>
      <c r="B45" s="44"/>
      <c r="C45" s="702" t="s">
        <v>234</v>
      </c>
      <c r="D45" s="46"/>
      <c r="E45" s="46"/>
      <c r="F45" s="57"/>
      <c r="G45" s="64"/>
      <c r="H45" s="584"/>
      <c r="I45" s="3"/>
      <c r="J45" s="63"/>
      <c r="K45" s="46"/>
      <c r="L45" s="57"/>
      <c r="M45" s="64"/>
      <c r="N45" s="584"/>
      <c r="O45" s="403"/>
    </row>
    <row r="46" spans="1:15" ht="15" customHeight="1">
      <c r="A46" s="399"/>
      <c r="B46" s="44"/>
      <c r="C46" s="706" t="s">
        <v>235</v>
      </c>
      <c r="D46" s="46"/>
      <c r="E46" s="46"/>
      <c r="F46" s="45"/>
      <c r="G46" s="64"/>
      <c r="H46" s="584"/>
      <c r="I46" s="3"/>
      <c r="J46" s="63"/>
      <c r="K46" s="46"/>
      <c r="L46" s="45"/>
      <c r="M46" s="64"/>
      <c r="N46" s="584"/>
      <c r="O46" s="403"/>
    </row>
    <row r="47" spans="1:15" ht="15" customHeight="1">
      <c r="A47" s="399"/>
      <c r="B47" s="44"/>
      <c r="C47" s="706" t="s">
        <v>237</v>
      </c>
      <c r="D47" s="46"/>
      <c r="E47" s="46"/>
      <c r="F47" s="45"/>
      <c r="G47" s="64"/>
      <c r="H47" s="584"/>
      <c r="I47" s="3"/>
      <c r="J47" s="63"/>
      <c r="K47" s="46"/>
      <c r="L47" s="45"/>
      <c r="M47" s="64"/>
      <c r="N47" s="584"/>
      <c r="O47" s="403"/>
    </row>
    <row r="48" spans="1:15" ht="15" customHeight="1">
      <c r="A48" s="399"/>
      <c r="B48" s="44"/>
      <c r="C48" s="702" t="s">
        <v>238</v>
      </c>
      <c r="D48" s="46"/>
      <c r="E48" s="46"/>
      <c r="F48" s="57"/>
      <c r="G48" s="64"/>
      <c r="H48" s="584"/>
      <c r="I48" s="3"/>
      <c r="J48" s="63"/>
      <c r="K48" s="46"/>
      <c r="L48" s="57"/>
      <c r="M48" s="64"/>
      <c r="N48" s="584"/>
      <c r="O48" s="403"/>
    </row>
    <row r="49" spans="1:15" ht="15" customHeight="1">
      <c r="A49" s="399"/>
      <c r="B49" s="44"/>
      <c r="C49" s="702" t="s">
        <v>265</v>
      </c>
      <c r="D49" s="46"/>
      <c r="E49" s="46"/>
      <c r="F49" s="57"/>
      <c r="G49" s="64"/>
      <c r="H49" s="584"/>
      <c r="I49" s="3"/>
      <c r="J49" s="63"/>
      <c r="K49" s="46"/>
      <c r="L49" s="57"/>
      <c r="M49" s="64"/>
      <c r="N49" s="584"/>
      <c r="O49" s="403"/>
    </row>
    <row r="50" spans="1:15" ht="15" customHeight="1">
      <c r="A50" s="399"/>
      <c r="B50" s="83"/>
      <c r="C50" s="734" t="s">
        <v>266</v>
      </c>
      <c r="D50" s="65"/>
      <c r="E50" s="65"/>
      <c r="F50" s="68"/>
      <c r="G50" s="66"/>
      <c r="H50" s="584"/>
      <c r="I50" s="3"/>
      <c r="J50" s="67"/>
      <c r="K50" s="65"/>
      <c r="L50" s="68"/>
      <c r="M50" s="66"/>
      <c r="N50" s="584"/>
      <c r="O50" s="403"/>
    </row>
    <row r="51" spans="1:15" ht="15" customHeight="1">
      <c r="A51" s="399"/>
      <c r="B51" s="69"/>
      <c r="C51" s="70" t="s">
        <v>239</v>
      </c>
      <c r="D51" s="74"/>
      <c r="E51" s="74"/>
      <c r="F51" s="71" t="str">
        <f>IF(AND(ISNUMBER(F45),ISNUMBER(F48),ISNUMBER(F49),ISNUMBER(F50)),SUM(F45,F48:F50),"")</f>
        <v/>
      </c>
      <c r="G51" s="72"/>
      <c r="H51" s="584"/>
      <c r="I51" s="3"/>
      <c r="J51" s="77"/>
      <c r="K51" s="74"/>
      <c r="L51" s="71" t="str">
        <f>IF(AND(ISNUMBER(L45),ISNUMBER(L48),ISNUMBER(L49),ISNUMBER(L50)),SUM(L45,L48:L50),"")</f>
        <v/>
      </c>
      <c r="M51" s="72"/>
      <c r="N51" s="584"/>
      <c r="O51" s="403"/>
    </row>
    <row r="52" spans="1:15" ht="15" customHeight="1">
      <c r="A52" s="399"/>
      <c r="B52" s="637"/>
      <c r="C52" s="584"/>
      <c r="D52" s="584"/>
      <c r="E52" s="584"/>
      <c r="F52" s="584"/>
      <c r="G52" s="584"/>
      <c r="H52" s="584"/>
      <c r="I52" s="584"/>
      <c r="J52" s="584"/>
      <c r="K52" s="584"/>
      <c r="L52" s="584"/>
      <c r="M52" s="584"/>
      <c r="N52" s="584"/>
      <c r="O52" s="403"/>
    </row>
    <row r="53" spans="1:15" ht="15" customHeight="1">
      <c r="A53" s="399"/>
      <c r="B53" s="723"/>
      <c r="C53" s="2479" t="s">
        <v>701</v>
      </c>
      <c r="D53" s="2479"/>
      <c r="E53" s="2479"/>
      <c r="F53" s="718" t="str">
        <f>IF(F45&gt;=(F46+F47),"Yes","No")</f>
        <v>Yes</v>
      </c>
      <c r="G53" s="584"/>
      <c r="H53" s="584"/>
      <c r="I53" s="584"/>
      <c r="J53" s="584"/>
      <c r="K53" s="584"/>
      <c r="L53" s="718" t="str">
        <f>IF(L45&gt;=(L46+L47),"Yes","No")</f>
        <v>Yes</v>
      </c>
      <c r="M53" s="584"/>
      <c r="N53" s="584"/>
      <c r="O53" s="403"/>
    </row>
    <row r="54" spans="1:15" ht="15" customHeight="1">
      <c r="A54" s="399"/>
      <c r="B54" s="633"/>
      <c r="C54" s="583"/>
      <c r="D54" s="583"/>
      <c r="E54" s="583"/>
      <c r="F54" s="583"/>
      <c r="G54" s="583"/>
      <c r="H54" s="583"/>
      <c r="I54" s="583"/>
      <c r="J54" s="583"/>
      <c r="K54" s="583"/>
      <c r="L54" s="583"/>
      <c r="M54" s="583"/>
      <c r="N54" s="583"/>
      <c r="O54" s="403"/>
    </row>
    <row r="55" spans="1:15" ht="45" customHeight="1">
      <c r="A55" s="1456" t="s">
        <v>267</v>
      </c>
      <c r="B55" s="703"/>
      <c r="C55" s="576"/>
      <c r="D55" s="576"/>
      <c r="E55" s="576"/>
      <c r="F55" s="576"/>
      <c r="G55" s="576"/>
      <c r="H55" s="576"/>
      <c r="I55" s="576"/>
      <c r="J55" s="576"/>
      <c r="K55" s="576"/>
      <c r="L55" s="576"/>
      <c r="M55" s="576"/>
      <c r="N55" s="576"/>
      <c r="O55" s="611"/>
    </row>
    <row r="56" spans="1:15" ht="15" customHeight="1">
      <c r="A56" s="399"/>
      <c r="B56" s="584"/>
      <c r="C56" s="584"/>
      <c r="D56" s="584"/>
      <c r="E56" s="584"/>
      <c r="F56" s="584"/>
      <c r="G56" s="584"/>
      <c r="H56" s="584"/>
      <c r="I56" s="583"/>
      <c r="J56" s="584"/>
      <c r="K56" s="584"/>
      <c r="L56" s="584"/>
      <c r="M56" s="584"/>
      <c r="N56" s="583"/>
      <c r="O56" s="403"/>
    </row>
    <row r="57" spans="1:15" ht="15" customHeight="1">
      <c r="A57" s="399"/>
      <c r="B57" s="2461" t="s">
        <v>123</v>
      </c>
      <c r="C57" s="2473"/>
      <c r="D57" s="2475" t="s">
        <v>283</v>
      </c>
      <c r="E57" s="2476"/>
      <c r="F57" s="583"/>
      <c r="G57" s="583"/>
      <c r="H57" s="583"/>
      <c r="I57" s="584"/>
      <c r="J57" s="2477" t="s">
        <v>65</v>
      </c>
      <c r="K57" s="2476"/>
      <c r="L57" s="583"/>
      <c r="M57" s="583"/>
      <c r="N57" s="583"/>
      <c r="O57" s="403"/>
    </row>
    <row r="58" spans="1:15" ht="75" customHeight="1">
      <c r="A58" s="399"/>
      <c r="B58" s="2462"/>
      <c r="C58" s="2474"/>
      <c r="D58" s="724" t="s">
        <v>268</v>
      </c>
      <c r="E58" s="725" t="s">
        <v>270</v>
      </c>
      <c r="F58" s="583"/>
      <c r="G58" s="583"/>
      <c r="H58" s="583"/>
      <c r="I58" s="583"/>
      <c r="J58" s="726" t="s">
        <v>268</v>
      </c>
      <c r="K58" s="725" t="s">
        <v>270</v>
      </c>
      <c r="L58" s="583"/>
      <c r="M58" s="583"/>
      <c r="N58" s="583"/>
      <c r="O58" s="403"/>
    </row>
    <row r="59" spans="1:15" ht="30" customHeight="1">
      <c r="A59" s="399"/>
      <c r="B59" s="727">
        <v>165</v>
      </c>
      <c r="C59" s="728" t="s">
        <v>271</v>
      </c>
      <c r="D59" s="713" t="str">
        <f>IF(AND(ISNUMBER(D60),ISNUMBER(D61),ISNUMBER(D62),ISNUMBER(D63),ISNUMBER(D64),ISNUMBER(D65),ISNUMBER(D66),ISNUMBER(D67),ISNUMBER(D68)),SUM(D60,D61,D62,D63,D64,D65,D66,D67,D68),"")</f>
        <v/>
      </c>
      <c r="E59" s="729" t="str">
        <f>IF(AND(ISNUMBER(E60),ISNUMBER(E61),ISNUMBER(E62),ISNUMBER(E63),ISNUMBER(E64),ISNUMBER(E65),ISNUMBER(E66),ISNUMBER(E67),ISNUMBER(E68)),SUM(E60,E61,E62,E63,E64,E65,E66,E67,E68),"")</f>
        <v/>
      </c>
      <c r="F59" s="583"/>
      <c r="G59" s="583"/>
      <c r="H59" s="583"/>
      <c r="I59" s="583"/>
      <c r="J59" s="730" t="str">
        <f>IF(AND(ISNUMBER(J60),ISNUMBER(J61),ISNUMBER(J62),ISNUMBER(J63),ISNUMBER(J64),ISNUMBER(J65),ISNUMBER(J66),ISNUMBER(J67),ISNUMBER(J68)),SUM(J60,J61,J62,J63,J64,J65,J66,J67,J68),"")</f>
        <v/>
      </c>
      <c r="K59" s="729" t="str">
        <f>IF(AND(ISNUMBER(K60),ISNUMBER(K61),ISNUMBER(K62),ISNUMBER(K63),ISNUMBER(K64),ISNUMBER(K65),ISNUMBER(K66),ISNUMBER(K67),ISNUMBER(K68)),SUM(K60,K61,K62,K63,K64,K65,K66,K67,K68),"")</f>
        <v/>
      </c>
      <c r="L59" s="583"/>
      <c r="M59" s="583"/>
      <c r="N59" s="583"/>
      <c r="O59" s="403"/>
    </row>
    <row r="60" spans="1:15" ht="15" customHeight="1">
      <c r="A60" s="399"/>
      <c r="B60" s="44"/>
      <c r="C60" s="736" t="s">
        <v>272</v>
      </c>
      <c r="D60" s="45"/>
      <c r="E60" s="941"/>
      <c r="F60" s="583"/>
      <c r="G60" s="583"/>
      <c r="H60" s="583"/>
      <c r="I60" s="583"/>
      <c r="J60" s="48"/>
      <c r="K60" s="941"/>
      <c r="L60" s="583"/>
      <c r="M60" s="583"/>
      <c r="N60" s="583"/>
      <c r="O60" s="403"/>
    </row>
    <row r="61" spans="1:15" ht="15" customHeight="1">
      <c r="A61" s="399"/>
      <c r="B61" s="44"/>
      <c r="C61" s="702" t="s">
        <v>273</v>
      </c>
      <c r="D61" s="45"/>
      <c r="E61" s="941"/>
      <c r="F61" s="583"/>
      <c r="G61" s="583"/>
      <c r="H61" s="583"/>
      <c r="I61" s="583"/>
      <c r="J61" s="48"/>
      <c r="K61" s="941"/>
      <c r="L61" s="583"/>
      <c r="M61" s="583"/>
      <c r="N61" s="583"/>
      <c r="O61" s="403"/>
    </row>
    <row r="62" spans="1:15" ht="15" customHeight="1">
      <c r="A62" s="399"/>
      <c r="B62" s="44"/>
      <c r="C62" s="702" t="s">
        <v>274</v>
      </c>
      <c r="D62" s="45"/>
      <c r="E62" s="941"/>
      <c r="F62" s="583"/>
      <c r="G62" s="583"/>
      <c r="H62" s="583"/>
      <c r="I62" s="583"/>
      <c r="J62" s="48"/>
      <c r="K62" s="941"/>
      <c r="L62" s="583"/>
      <c r="M62" s="583"/>
      <c r="N62" s="583"/>
      <c r="O62" s="403"/>
    </row>
    <row r="63" spans="1:15" ht="15" customHeight="1">
      <c r="A63" s="399"/>
      <c r="B63" s="44"/>
      <c r="C63" s="702" t="s">
        <v>275</v>
      </c>
      <c r="D63" s="45"/>
      <c r="E63" s="941"/>
      <c r="F63" s="583"/>
      <c r="G63" s="583"/>
      <c r="H63" s="583"/>
      <c r="I63" s="583"/>
      <c r="J63" s="48"/>
      <c r="K63" s="941"/>
      <c r="L63" s="583"/>
      <c r="M63" s="583"/>
      <c r="N63" s="583"/>
      <c r="O63" s="403"/>
    </row>
    <row r="64" spans="1:15" ht="15" customHeight="1">
      <c r="A64" s="399"/>
      <c r="B64" s="44"/>
      <c r="C64" s="702" t="s">
        <v>276</v>
      </c>
      <c r="D64" s="45"/>
      <c r="E64" s="941"/>
      <c r="F64" s="583"/>
      <c r="G64" s="583"/>
      <c r="H64" s="583"/>
      <c r="I64" s="583"/>
      <c r="J64" s="48"/>
      <c r="K64" s="941"/>
      <c r="L64" s="583"/>
      <c r="M64" s="583"/>
      <c r="N64" s="583"/>
      <c r="O64" s="403"/>
    </row>
    <row r="65" spans="1:15" ht="15" customHeight="1">
      <c r="A65" s="399"/>
      <c r="B65" s="44"/>
      <c r="C65" s="702" t="s">
        <v>277</v>
      </c>
      <c r="D65" s="45"/>
      <c r="E65" s="941"/>
      <c r="F65" s="583"/>
      <c r="G65" s="583"/>
      <c r="H65" s="583"/>
      <c r="I65" s="583"/>
      <c r="J65" s="48"/>
      <c r="K65" s="941"/>
      <c r="L65" s="583"/>
      <c r="M65" s="583"/>
      <c r="N65" s="583"/>
      <c r="O65" s="403"/>
    </row>
    <row r="66" spans="1:15" ht="15" customHeight="1">
      <c r="A66" s="399"/>
      <c r="B66" s="44"/>
      <c r="C66" s="702" t="s">
        <v>278</v>
      </c>
      <c r="D66" s="45"/>
      <c r="E66" s="941"/>
      <c r="F66" s="583"/>
      <c r="G66" s="583"/>
      <c r="H66" s="583"/>
      <c r="I66" s="583"/>
      <c r="J66" s="48"/>
      <c r="K66" s="941"/>
      <c r="L66" s="583"/>
      <c r="M66" s="583"/>
      <c r="N66" s="583"/>
      <c r="O66" s="403"/>
    </row>
    <row r="67" spans="1:15" ht="15" customHeight="1">
      <c r="A67" s="399"/>
      <c r="B67" s="44"/>
      <c r="C67" s="702" t="s">
        <v>279</v>
      </c>
      <c r="D67" s="45"/>
      <c r="E67" s="941"/>
      <c r="F67" s="583"/>
      <c r="G67" s="583"/>
      <c r="H67" s="583"/>
      <c r="I67" s="583"/>
      <c r="J67" s="48"/>
      <c r="K67" s="941"/>
      <c r="L67" s="583"/>
      <c r="M67" s="583"/>
      <c r="N67" s="583"/>
      <c r="O67" s="403"/>
    </row>
    <row r="68" spans="1:15" ht="15" customHeight="1">
      <c r="A68" s="399"/>
      <c r="B68" s="91"/>
      <c r="C68" s="737" t="s">
        <v>143</v>
      </c>
      <c r="D68" s="59"/>
      <c r="E68" s="92"/>
      <c r="F68" s="583"/>
      <c r="G68" s="583"/>
      <c r="H68" s="583"/>
      <c r="I68" s="583"/>
      <c r="J68" s="61"/>
      <c r="K68" s="92"/>
      <c r="L68" s="583"/>
      <c r="M68" s="583"/>
      <c r="N68" s="583"/>
      <c r="O68" s="403"/>
    </row>
    <row r="69" spans="1:15" ht="15" customHeight="1">
      <c r="A69" s="399"/>
      <c r="B69" s="584"/>
      <c r="C69" s="584"/>
      <c r="D69" s="738"/>
      <c r="E69" s="738"/>
      <c r="F69" s="738"/>
      <c r="G69" s="738"/>
      <c r="H69" s="738"/>
      <c r="I69" s="584"/>
      <c r="J69" s="738"/>
      <c r="K69" s="738"/>
      <c r="L69" s="738"/>
      <c r="M69" s="738"/>
      <c r="N69" s="584"/>
      <c r="O69" s="403"/>
    </row>
    <row r="70" spans="1:15" ht="45" customHeight="1">
      <c r="A70" s="1456" t="s">
        <v>280</v>
      </c>
      <c r="B70" s="703"/>
      <c r="C70" s="576"/>
      <c r="D70" s="576"/>
      <c r="E70" s="576"/>
      <c r="F70" s="576"/>
      <c r="G70" s="576"/>
      <c r="H70" s="576"/>
      <c r="I70" s="576"/>
      <c r="J70" s="576"/>
      <c r="K70" s="576"/>
      <c r="L70" s="576"/>
      <c r="M70" s="576"/>
      <c r="N70" s="576"/>
      <c r="O70" s="611"/>
    </row>
    <row r="71" spans="1:15" ht="15" customHeight="1">
      <c r="A71" s="399"/>
      <c r="B71" s="579"/>
      <c r="C71" s="584"/>
      <c r="D71" s="583"/>
      <c r="E71" s="583"/>
      <c r="F71" s="583"/>
      <c r="G71" s="583"/>
      <c r="H71" s="583"/>
      <c r="I71" s="584"/>
      <c r="J71" s="583"/>
      <c r="K71" s="583"/>
      <c r="L71" s="583"/>
      <c r="M71" s="583"/>
      <c r="N71" s="584"/>
      <c r="O71" s="403"/>
    </row>
    <row r="72" spans="1:15" ht="15" customHeight="1">
      <c r="A72" s="399"/>
      <c r="B72" s="2461"/>
      <c r="C72" s="2463"/>
      <c r="D72" s="2475" t="s">
        <v>283</v>
      </c>
      <c r="E72" s="2476"/>
      <c r="F72" s="583"/>
      <c r="G72" s="583"/>
      <c r="H72" s="583"/>
      <c r="I72" s="584"/>
      <c r="J72" s="2477" t="s">
        <v>65</v>
      </c>
      <c r="K72" s="2476"/>
      <c r="L72" s="583"/>
      <c r="M72" s="583"/>
      <c r="N72" s="583"/>
      <c r="O72" s="403"/>
    </row>
    <row r="73" spans="1:15" ht="15" customHeight="1">
      <c r="A73" s="399"/>
      <c r="B73" s="2462"/>
      <c r="C73" s="2464"/>
      <c r="D73" s="1063" t="s">
        <v>323</v>
      </c>
      <c r="E73" s="584"/>
      <c r="F73" s="584"/>
      <c r="G73" s="584"/>
      <c r="H73" s="584"/>
      <c r="I73" s="584"/>
      <c r="J73" s="1067" t="s">
        <v>323</v>
      </c>
      <c r="K73" s="583"/>
      <c r="L73" s="584"/>
      <c r="M73" s="584"/>
      <c r="N73" s="584"/>
      <c r="O73" s="403"/>
    </row>
    <row r="74" spans="1:15" ht="15" customHeight="1">
      <c r="A74" s="399"/>
      <c r="B74" s="93"/>
      <c r="C74" s="733" t="s">
        <v>240</v>
      </c>
      <c r="D74" s="94"/>
      <c r="E74" s="584"/>
      <c r="F74" s="584"/>
      <c r="G74" s="584"/>
      <c r="H74" s="584"/>
      <c r="I74" s="584"/>
      <c r="J74" s="741" t="str">
        <f>IF(ISNUMBER('General Info'!C57),'General Info'!C57,"")</f>
        <v/>
      </c>
      <c r="K74" s="738"/>
      <c r="L74" s="584"/>
      <c r="M74" s="584"/>
      <c r="N74" s="584"/>
      <c r="O74" s="403"/>
    </row>
    <row r="75" spans="1:15" ht="15" customHeight="1">
      <c r="A75" s="399"/>
      <c r="B75" s="44"/>
      <c r="C75" s="739" t="s">
        <v>702</v>
      </c>
      <c r="D75" s="712" t="str">
        <f>IF(D74=D27,"Yes","No")</f>
        <v>Yes</v>
      </c>
      <c r="E75" s="584"/>
      <c r="F75" s="584"/>
      <c r="G75" s="584"/>
      <c r="H75" s="584"/>
      <c r="I75" s="584"/>
      <c r="J75" s="742" t="str">
        <f>IF(J74=J27,"Yes","No")</f>
        <v>Yes</v>
      </c>
      <c r="K75" s="738"/>
      <c r="L75" s="584"/>
      <c r="M75" s="584"/>
      <c r="N75" s="584"/>
      <c r="O75" s="403"/>
    </row>
    <row r="76" spans="1:15" ht="15" customHeight="1">
      <c r="A76" s="399"/>
      <c r="B76" s="44"/>
      <c r="C76" s="702" t="s">
        <v>241</v>
      </c>
      <c r="D76" s="941"/>
      <c r="E76" s="584"/>
      <c r="F76" s="584"/>
      <c r="G76" s="584"/>
      <c r="H76" s="584"/>
      <c r="I76" s="584"/>
      <c r="J76" s="96"/>
      <c r="K76" s="738"/>
      <c r="L76" s="584"/>
      <c r="M76" s="584"/>
      <c r="N76" s="584"/>
      <c r="O76" s="403"/>
    </row>
    <row r="77" spans="1:15" ht="15" customHeight="1">
      <c r="A77" s="399"/>
      <c r="B77" s="44"/>
      <c r="C77" s="702" t="s">
        <v>808</v>
      </c>
      <c r="D77" s="941"/>
      <c r="E77" s="584"/>
      <c r="F77" s="738"/>
      <c r="G77" s="738"/>
      <c r="H77" s="738"/>
      <c r="I77" s="584"/>
      <c r="J77" s="942"/>
      <c r="K77" s="738"/>
      <c r="L77" s="738"/>
      <c r="M77" s="738"/>
      <c r="N77" s="584"/>
      <c r="O77" s="403"/>
    </row>
    <row r="78" spans="1:15" ht="15" customHeight="1">
      <c r="A78" s="399"/>
      <c r="B78" s="44"/>
      <c r="C78" s="702" t="s">
        <v>281</v>
      </c>
      <c r="D78" s="941"/>
      <c r="E78" s="584"/>
      <c r="F78" s="738"/>
      <c r="G78" s="738"/>
      <c r="H78" s="738"/>
      <c r="I78" s="584"/>
      <c r="J78" s="942"/>
      <c r="K78" s="738"/>
      <c r="L78" s="738"/>
      <c r="M78" s="738"/>
      <c r="N78" s="584"/>
      <c r="O78" s="403"/>
    </row>
    <row r="79" spans="1:15" ht="15" customHeight="1">
      <c r="A79" s="399"/>
      <c r="B79" s="83"/>
      <c r="C79" s="734" t="s">
        <v>282</v>
      </c>
      <c r="D79" s="97"/>
      <c r="E79" s="584"/>
      <c r="F79" s="738"/>
      <c r="G79" s="738"/>
      <c r="H79" s="738"/>
      <c r="I79" s="584"/>
      <c r="J79" s="942"/>
      <c r="K79" s="738"/>
      <c r="L79" s="738"/>
      <c r="M79" s="738"/>
      <c r="N79" s="584"/>
      <c r="O79" s="403"/>
    </row>
    <row r="80" spans="1:15" ht="15" customHeight="1">
      <c r="A80" s="399"/>
      <c r="B80" s="98"/>
      <c r="C80" s="99" t="s">
        <v>230</v>
      </c>
      <c r="D80" s="100" t="str">
        <f>IF(AND(ISNUMBER(D74),ISNUMBER(D76),ISNUMBER(D77),ISNUMBER(D78),ISNUMBER(D79)),SUM(D74,D76,D77,D78,D79),"")</f>
        <v/>
      </c>
      <c r="E80" s="584"/>
      <c r="F80" s="738"/>
      <c r="G80" s="738"/>
      <c r="H80" s="738"/>
      <c r="I80" s="584"/>
      <c r="J80" s="101" t="str">
        <f>IF(AND(ISNUMBER(J74),ISNUMBER(J76),ISNUMBER(J77),ISNUMBER(J78),ISNUMBER(J79)),SUM(J74,J76,J77,J78,J79),"")</f>
        <v/>
      </c>
      <c r="K80" s="738"/>
      <c r="L80" s="738"/>
      <c r="M80" s="738"/>
      <c r="N80" s="584"/>
      <c r="O80" s="403"/>
    </row>
    <row r="81" spans="1:15" ht="15" customHeight="1">
      <c r="A81" s="399"/>
      <c r="B81" s="91"/>
      <c r="C81" s="740" t="s">
        <v>703</v>
      </c>
      <c r="D81" s="715" t="str">
        <f>IF(D80=E27,"Yes","No")</f>
        <v>Yes</v>
      </c>
      <c r="E81" s="584"/>
      <c r="F81" s="583"/>
      <c r="G81" s="583"/>
      <c r="H81" s="583"/>
      <c r="I81" s="583"/>
      <c r="J81" s="743" t="str">
        <f>IF(J80=K27,"Yes","No")</f>
        <v>Yes</v>
      </c>
      <c r="K81" s="583"/>
      <c r="L81" s="583"/>
      <c r="M81" s="583"/>
      <c r="N81" s="583"/>
      <c r="O81" s="403"/>
    </row>
    <row r="82" spans="1:15" ht="15" customHeight="1">
      <c r="A82" s="399"/>
      <c r="B82" s="710"/>
      <c r="C82" s="622"/>
      <c r="D82" s="622"/>
      <c r="E82" s="622"/>
      <c r="F82" s="622"/>
      <c r="G82" s="622"/>
      <c r="H82" s="622"/>
      <c r="I82" s="622"/>
      <c r="J82" s="622"/>
      <c r="K82" s="622"/>
      <c r="L82" s="622"/>
      <c r="M82" s="622"/>
      <c r="N82" s="622"/>
      <c r="O82" s="403"/>
    </row>
    <row r="83" spans="1:15" ht="45" customHeight="1">
      <c r="A83" s="1456" t="s">
        <v>685</v>
      </c>
      <c r="B83" s="987"/>
      <c r="C83" s="989"/>
      <c r="D83" s="989"/>
      <c r="E83" s="989"/>
      <c r="F83" s="989"/>
      <c r="G83" s="989"/>
      <c r="H83" s="989"/>
      <c r="I83" s="989"/>
      <c r="J83" s="989"/>
      <c r="K83" s="989"/>
      <c r="L83" s="989"/>
      <c r="M83" s="989"/>
      <c r="N83" s="989"/>
      <c r="O83" s="611"/>
    </row>
    <row r="84" spans="1:15" ht="15" customHeight="1">
      <c r="A84" s="399"/>
      <c r="B84" s="3"/>
      <c r="C84" s="3"/>
      <c r="D84" s="3"/>
      <c r="E84" s="3"/>
      <c r="F84" s="3"/>
      <c r="G84" s="3"/>
      <c r="H84" s="3"/>
      <c r="I84" s="3"/>
      <c r="J84" s="3"/>
      <c r="K84" s="3"/>
      <c r="L84" s="3"/>
      <c r="M84" s="3"/>
      <c r="N84" s="3"/>
      <c r="O84" s="403"/>
    </row>
    <row r="85" spans="1:15" ht="15" customHeight="1">
      <c r="A85" s="399"/>
      <c r="B85" s="2440" t="s">
        <v>615</v>
      </c>
      <c r="C85" s="2465"/>
      <c r="D85" s="2438" t="s">
        <v>283</v>
      </c>
      <c r="E85" s="2438"/>
      <c r="F85" s="2439"/>
      <c r="G85" s="3"/>
      <c r="H85" s="3"/>
      <c r="I85" s="3"/>
      <c r="J85" s="2451" t="s">
        <v>65</v>
      </c>
      <c r="K85" s="2438"/>
      <c r="L85" s="2439"/>
      <c r="M85" s="3"/>
      <c r="N85" s="3"/>
      <c r="O85" s="403"/>
    </row>
    <row r="86" spans="1:15" ht="97.5" customHeight="1">
      <c r="A86" s="399"/>
      <c r="B86" s="2441"/>
      <c r="C86" s="2466"/>
      <c r="D86" s="1065" t="s">
        <v>617</v>
      </c>
      <c r="E86" s="1065" t="s">
        <v>618</v>
      </c>
      <c r="F86" s="1066" t="s">
        <v>619</v>
      </c>
      <c r="G86" s="3"/>
      <c r="H86" s="3"/>
      <c r="I86" s="3"/>
      <c r="J86" s="1068" t="s">
        <v>617</v>
      </c>
      <c r="K86" s="1065" t="s">
        <v>618</v>
      </c>
      <c r="L86" s="1066" t="s">
        <v>619</v>
      </c>
      <c r="M86" s="3"/>
      <c r="N86" s="3"/>
      <c r="O86" s="403"/>
    </row>
    <row r="87" spans="1:15" ht="15" customHeight="1">
      <c r="A87" s="399"/>
      <c r="B87" s="411" t="s">
        <v>709</v>
      </c>
      <c r="C87" s="33" t="s">
        <v>242</v>
      </c>
      <c r="D87" s="34" t="str">
        <f>IF(ISNUMBER(D88),SUM(D88,D89),"")</f>
        <v/>
      </c>
      <c r="E87" s="35"/>
      <c r="F87" s="36"/>
      <c r="G87" s="3"/>
      <c r="H87" s="3"/>
      <c r="I87" s="3"/>
      <c r="J87" s="37" t="str">
        <f>IF(ISNUMBER(J88),SUM(J88,J89),"")</f>
        <v/>
      </c>
      <c r="K87" s="35"/>
      <c r="L87" s="36"/>
      <c r="M87" s="3"/>
      <c r="N87" s="3"/>
      <c r="O87" s="403"/>
    </row>
    <row r="88" spans="1:15" ht="15" customHeight="1">
      <c r="A88" s="399"/>
      <c r="B88" s="44"/>
      <c r="C88" s="38" t="s">
        <v>227</v>
      </c>
      <c r="D88" s="57"/>
      <c r="E88" s="46"/>
      <c r="F88" s="64"/>
      <c r="G88" s="3"/>
      <c r="H88" s="3"/>
      <c r="I88" s="3"/>
      <c r="J88" s="102"/>
      <c r="K88" s="46"/>
      <c r="L88" s="64"/>
      <c r="M88" s="3"/>
      <c r="N88" s="3"/>
      <c r="O88" s="403"/>
    </row>
    <row r="89" spans="1:15" ht="15" customHeight="1">
      <c r="A89" s="399"/>
      <c r="B89" s="44"/>
      <c r="C89" s="38" t="s">
        <v>228</v>
      </c>
      <c r="D89" s="45"/>
      <c r="E89" s="45"/>
      <c r="F89" s="103"/>
      <c r="G89" s="3"/>
      <c r="H89" s="3"/>
      <c r="I89" s="3"/>
      <c r="J89" s="48"/>
      <c r="K89" s="45"/>
      <c r="L89" s="103"/>
      <c r="M89" s="3"/>
      <c r="N89" s="3"/>
      <c r="O89" s="403"/>
    </row>
    <row r="90" spans="1:15" ht="15" customHeight="1">
      <c r="A90" s="399"/>
      <c r="B90" s="91"/>
      <c r="C90" s="104" t="s">
        <v>243</v>
      </c>
      <c r="D90" s="53"/>
      <c r="E90" s="955" t="str">
        <f>IF(AND(ISNUMBER(D88),ISNUMBER(E89)),D88-E89,"")</f>
        <v/>
      </c>
      <c r="F90" s="105" t="str">
        <f>IF(AND(ISNUMBER(D88),ISNUMBER(F89)),D88-F89,"")</f>
        <v/>
      </c>
      <c r="G90" s="3"/>
      <c r="H90" s="3"/>
      <c r="I90" s="3"/>
      <c r="J90" s="106"/>
      <c r="K90" s="955" t="str">
        <f>IF(AND(ISNUMBER(J88),ISNUMBER(K89)),J88-K89,"")</f>
        <v/>
      </c>
      <c r="L90" s="105" t="str">
        <f>IF(AND(ISNUMBER(J88),ISNUMBER(L89)),J88-L89,"")</f>
        <v/>
      </c>
      <c r="M90" s="3"/>
      <c r="N90" s="3"/>
      <c r="O90" s="403"/>
    </row>
    <row r="91" spans="1:15" ht="15" customHeight="1">
      <c r="A91" s="399"/>
      <c r="B91" s="3"/>
      <c r="C91" s="2"/>
      <c r="D91" s="3"/>
      <c r="E91" s="3"/>
      <c r="F91" s="3"/>
      <c r="G91" s="3"/>
      <c r="H91" s="3"/>
      <c r="I91" s="3"/>
      <c r="J91" s="3"/>
      <c r="K91" s="3"/>
      <c r="L91" s="3"/>
      <c r="M91" s="3"/>
      <c r="N91" s="3"/>
      <c r="O91" s="403"/>
    </row>
    <row r="92" spans="1:15" ht="14.25">
      <c r="A92" s="399"/>
      <c r="B92" s="98"/>
      <c r="C92" s="107" t="s">
        <v>704</v>
      </c>
      <c r="D92" s="108" t="str">
        <f>IF(D88&lt;=F40,"Yes","No")</f>
        <v>Yes</v>
      </c>
      <c r="E92" s="35"/>
      <c r="F92" s="36"/>
      <c r="G92" s="3"/>
      <c r="H92" s="3"/>
      <c r="I92" s="3"/>
      <c r="J92" s="109" t="str">
        <f>IF(J88&lt;=L40,"Yes","No")</f>
        <v>Yes</v>
      </c>
      <c r="K92" s="35"/>
      <c r="L92" s="36"/>
      <c r="M92" s="3"/>
      <c r="N92" s="3"/>
      <c r="O92" s="403"/>
    </row>
    <row r="93" spans="1:15" ht="14.25">
      <c r="A93" s="399"/>
      <c r="B93" s="44"/>
      <c r="C93" s="110" t="s">
        <v>705</v>
      </c>
      <c r="D93" s="47" t="str">
        <f>IF(D89&lt;=F41,"Yes","No")</f>
        <v>Yes</v>
      </c>
      <c r="E93" s="46"/>
      <c r="F93" s="64"/>
      <c r="G93" s="3"/>
      <c r="H93" s="3"/>
      <c r="I93" s="3"/>
      <c r="J93" s="111" t="str">
        <f>IF(J89&lt;=L41,"Yes","No")</f>
        <v>Yes</v>
      </c>
      <c r="K93" s="46"/>
      <c r="L93" s="64"/>
      <c r="M93" s="3"/>
      <c r="N93" s="3"/>
      <c r="O93" s="403"/>
    </row>
    <row r="94" spans="1:15" ht="30" customHeight="1">
      <c r="A94" s="399"/>
      <c r="B94" s="91"/>
      <c r="C94" s="112" t="s">
        <v>706</v>
      </c>
      <c r="D94" s="60" t="str">
        <f>IF(E89&lt;=D88,"Yes","No")</f>
        <v>Yes</v>
      </c>
      <c r="E94" s="60" t="str">
        <f>IF(E89&lt;=D89,"Yes","No")</f>
        <v>Yes</v>
      </c>
      <c r="F94" s="60" t="str">
        <f>IF(F89&lt;=E89,"Yes","No")</f>
        <v>Yes</v>
      </c>
      <c r="G94" s="3"/>
      <c r="H94" s="3"/>
      <c r="I94" s="3"/>
      <c r="J94" s="113" t="str">
        <f>IF(K89&lt;=J88,"Yes","No")</f>
        <v>Yes</v>
      </c>
      <c r="K94" s="60" t="str">
        <f>IF(K89&lt;=J89,"Yes","No")</f>
        <v>Yes</v>
      </c>
      <c r="L94" s="60" t="str">
        <f>IF(L89&lt;=K89,"Yes","No")</f>
        <v>Yes</v>
      </c>
      <c r="M94" s="3"/>
      <c r="N94" s="3"/>
      <c r="O94" s="403"/>
    </row>
    <row r="95" spans="1:15" ht="15" customHeight="1">
      <c r="A95" s="399"/>
      <c r="B95" s="24"/>
      <c r="C95" s="3"/>
      <c r="D95" s="3"/>
      <c r="E95" s="3"/>
      <c r="F95" s="3"/>
      <c r="G95" s="3"/>
      <c r="H95" s="3"/>
      <c r="I95" s="3"/>
      <c r="J95" s="3"/>
      <c r="K95" s="3"/>
      <c r="L95" s="3"/>
      <c r="M95" s="3"/>
      <c r="N95" s="3"/>
      <c r="O95" s="403"/>
    </row>
    <row r="96" spans="1:15" ht="45" customHeight="1">
      <c r="A96" s="1456" t="s">
        <v>610</v>
      </c>
      <c r="B96" s="987"/>
      <c r="C96" s="989"/>
      <c r="D96" s="989"/>
      <c r="E96" s="989"/>
      <c r="F96" s="989"/>
      <c r="G96" s="989"/>
      <c r="H96" s="989"/>
      <c r="I96" s="989"/>
      <c r="J96" s="989"/>
      <c r="K96" s="989"/>
      <c r="L96" s="989"/>
      <c r="M96" s="989"/>
      <c r="N96" s="989"/>
      <c r="O96" s="611"/>
    </row>
    <row r="97" spans="1:15" ht="15" customHeight="1">
      <c r="A97" s="399"/>
      <c r="B97" s="3"/>
      <c r="C97" s="3"/>
      <c r="D97" s="3"/>
      <c r="E97" s="3"/>
      <c r="F97" s="3"/>
      <c r="G97" s="3"/>
      <c r="H97" s="3"/>
      <c r="I97" s="3"/>
      <c r="J97" s="3"/>
      <c r="K97" s="3"/>
      <c r="L97" s="3"/>
      <c r="M97" s="3"/>
      <c r="N97" s="3"/>
      <c r="O97" s="403"/>
    </row>
    <row r="98" spans="1:15" ht="15" customHeight="1">
      <c r="A98" s="399"/>
      <c r="B98" s="2445" t="s">
        <v>615</v>
      </c>
      <c r="C98" s="2446"/>
      <c r="D98" s="2438" t="s">
        <v>283</v>
      </c>
      <c r="E98" s="2439"/>
      <c r="F98" s="2"/>
      <c r="G98" s="2"/>
      <c r="H98" s="2"/>
      <c r="I98" s="3"/>
      <c r="J98" s="2451" t="s">
        <v>65</v>
      </c>
      <c r="K98" s="2439"/>
      <c r="L98" s="2"/>
      <c r="M98" s="2"/>
      <c r="N98" s="2"/>
      <c r="O98" s="403"/>
    </row>
    <row r="99" spans="1:15" ht="30" customHeight="1">
      <c r="A99" s="399"/>
      <c r="B99" s="2445"/>
      <c r="C99" s="2446"/>
      <c r="D99" s="1065" t="s">
        <v>244</v>
      </c>
      <c r="E99" s="1066" t="s">
        <v>612</v>
      </c>
      <c r="F99" s="3"/>
      <c r="G99" s="3"/>
      <c r="H99" s="3"/>
      <c r="I99" s="3"/>
      <c r="J99" s="1068" t="s">
        <v>244</v>
      </c>
      <c r="K99" s="1066" t="s">
        <v>612</v>
      </c>
      <c r="L99" s="3"/>
      <c r="M99" s="3"/>
      <c r="N99" s="3"/>
      <c r="O99" s="403"/>
    </row>
    <row r="100" spans="1:15" ht="15" customHeight="1">
      <c r="A100" s="399"/>
      <c r="B100" s="87" t="s">
        <v>611</v>
      </c>
      <c r="C100" s="81" t="s">
        <v>84</v>
      </c>
      <c r="D100" s="114" t="str">
        <f>IF(ISNUMBER('General Info'!$E$70), 'General Info'!$E$70, "")</f>
        <v/>
      </c>
      <c r="E100" s="42"/>
      <c r="F100" s="3"/>
      <c r="G100" s="3"/>
      <c r="H100" s="3"/>
      <c r="I100" s="3"/>
      <c r="J100" s="933" t="str">
        <f>IF(ISNUMBER('General Info'!$E$70), 'General Info'!$E$70, "")</f>
        <v/>
      </c>
      <c r="K100" s="42"/>
      <c r="L100" s="3"/>
      <c r="M100" s="3"/>
      <c r="N100" s="3"/>
      <c r="O100" s="403"/>
    </row>
    <row r="101" spans="1:15" ht="15" customHeight="1">
      <c r="A101" s="399"/>
      <c r="B101" s="44"/>
      <c r="C101" s="420" t="s">
        <v>245</v>
      </c>
      <c r="D101" s="82" t="str">
        <f>IF(E101="Yes",SUM(F8,F15,G15,E18,E38,(0.1*F45),(0.2*F48),(0.5*F49),F50,F90),"")</f>
        <v/>
      </c>
      <c r="E101" s="47" t="str">
        <f>IF(AND(ISNUMBER(F8),ISNUMBER(F15),ISNUMBER(G15),ISNUMBER(E18),ISNUMBER(E38),ISNUMBER(F45),ISNUMBER(F48),ISNUMBER(F49),ISNUMBER(F50),ISNUMBER(F90)),"Yes","No")</f>
        <v>No</v>
      </c>
      <c r="F101" s="3"/>
      <c r="G101" s="3"/>
      <c r="H101" s="3"/>
      <c r="I101" s="3"/>
      <c r="J101" s="1036" t="str">
        <f>IF(K101="Yes",SUM(L8,L15,M15,K18,K38,(0.1*L45),(0.2*L48),(0.5*L49),L50,L90),"")</f>
        <v/>
      </c>
      <c r="K101" s="47" t="str">
        <f>IF(AND(ISNUMBER(L8),ISNUMBER(L15),ISNUMBER(M15),ISNUMBER(K18),ISNUMBER(K38),ISNUMBER(L45),ISNUMBER(L48),ISNUMBER(L49),ISNUMBER(L50),ISNUMBER(L90)),"Yes","No")</f>
        <v>No</v>
      </c>
      <c r="L101" s="3"/>
      <c r="M101" s="3"/>
      <c r="N101" s="3"/>
      <c r="O101" s="403"/>
    </row>
    <row r="102" spans="1:15" ht="15" customHeight="1">
      <c r="A102" s="399"/>
      <c r="B102" s="414">
        <v>16</v>
      </c>
      <c r="C102" s="420" t="s">
        <v>202</v>
      </c>
      <c r="D102" s="115" t="str">
        <f>IF(AND(ISNUMBER(DefCap!$E36), ISNUMBER(DefCap!$E37), ISNUMBER(DefCap!$E38), ISNUMBER(DefCap!$E39), ISNUMBER(DefCap!$E40), ISNUMBER(DefCap!$D41), ISNUMBER(DefCap!$E42), ISNUMBER(DefCap!$E44), ISNUMBER(DefCap!$E45), ISNUMBER(DefCap!$E53), ISNUMBER(DefCap!$E55), ISNUMBER(DefCap!$E56), ISNUMBER(DefCap!$E57), ISNUMBER(DefCap!$E59), ISNUMBER(DefCap!$E60), ISNUMBER(DefCap!$E81)), SUM(DefCap!$E36:$E42,DefCap!$E44:$E45,DefCap!$E53,DefCap!$E55:$E57,DefCap!$E59,DefCap!$E60,DefCap!$E81),"")</f>
        <v/>
      </c>
      <c r="E102" s="64"/>
      <c r="F102" s="3"/>
      <c r="G102" s="3"/>
      <c r="H102" s="3"/>
      <c r="I102" s="3"/>
      <c r="J102" s="116" t="str">
        <f>IF(AND(ISNUMBER(DefCap!$E36), ISNUMBER(DefCap!$E37), ISNUMBER(DefCap!$E38), ISNUMBER(DefCap!$E39), ISNUMBER(DefCap!$E40), ISNUMBER(DefCap!$D41), ISNUMBER(DefCap!$E42), ISNUMBER(DefCap!$E44), ISNUMBER(DefCap!$E45), ISNUMBER(DefCap!$E53), ISNUMBER(DefCap!$E55), ISNUMBER(DefCap!$E56), ISNUMBER(DefCap!$E57), ISNUMBER(DefCap!$E59), ISNUMBER(DefCap!$E60), ISNUMBER(DefCap!$E81)), SUM(DefCap!$E36:$E42,DefCap!$E44:$E45,DefCap!$E53,DefCap!$E55:$E57,DefCap!$E59,DefCap!$E60,DefCap!$E81),"")</f>
        <v/>
      </c>
      <c r="K102" s="64"/>
      <c r="L102" s="3"/>
      <c r="M102" s="3"/>
      <c r="N102" s="3"/>
      <c r="O102" s="403"/>
    </row>
    <row r="103" spans="1:15" ht="15" customHeight="1">
      <c r="A103" s="399"/>
      <c r="B103" s="83"/>
      <c r="C103" s="84" t="s">
        <v>246</v>
      </c>
      <c r="D103" s="117" t="str">
        <f>IF(AND(ISNUMBER(D101),ISNUMBER(D102)),D101-D102,"")</f>
        <v/>
      </c>
      <c r="E103" s="66"/>
      <c r="F103" s="3"/>
      <c r="G103" s="3"/>
      <c r="H103" s="3"/>
      <c r="I103" s="3"/>
      <c r="J103" s="118" t="str">
        <f>IF(AND(ISNUMBER(J101),ISNUMBER(J102)),J101-J102,"")</f>
        <v/>
      </c>
      <c r="K103" s="66"/>
      <c r="L103" s="3"/>
      <c r="M103" s="3"/>
      <c r="N103" s="3"/>
      <c r="O103" s="403"/>
    </row>
    <row r="104" spans="1:15" ht="15" customHeight="1">
      <c r="A104" s="399"/>
      <c r="B104" s="119">
        <v>6</v>
      </c>
      <c r="C104" s="70" t="s">
        <v>927</v>
      </c>
      <c r="D104" s="120" t="str">
        <f>IF(AND(ISNUMBER(D100),ISNUMBER(D103),D103&lt;&gt;0),D100/D103,"")</f>
        <v/>
      </c>
      <c r="E104" s="72"/>
      <c r="F104" s="3"/>
      <c r="G104" s="3"/>
      <c r="H104" s="3"/>
      <c r="I104" s="3"/>
      <c r="J104" s="121" t="str">
        <f>IF(AND(ISNUMBER(J100),ISNUMBER(J103),J103&lt;&gt;0),J100/J103,"")</f>
        <v/>
      </c>
      <c r="K104" s="72"/>
      <c r="L104" s="3"/>
      <c r="M104" s="3"/>
      <c r="N104" s="3"/>
      <c r="O104" s="403"/>
    </row>
    <row r="105" spans="1:15" ht="15" customHeight="1">
      <c r="A105" s="432"/>
      <c r="B105" s="78"/>
      <c r="C105" s="24"/>
      <c r="D105" s="24"/>
      <c r="E105" s="24"/>
      <c r="F105" s="24"/>
      <c r="G105" s="24"/>
      <c r="H105" s="24"/>
      <c r="I105" s="24"/>
      <c r="J105" s="24"/>
      <c r="K105" s="24"/>
      <c r="L105" s="24"/>
      <c r="M105" s="24"/>
      <c r="N105" s="24"/>
      <c r="O105" s="435"/>
    </row>
    <row r="106" spans="1:15" s="963" customFormat="1" ht="45" customHeight="1">
      <c r="A106" s="1456" t="s">
        <v>809</v>
      </c>
      <c r="B106" s="987"/>
      <c r="C106" s="989"/>
      <c r="D106" s="989"/>
      <c r="E106" s="989"/>
      <c r="F106" s="989"/>
      <c r="G106" s="989"/>
      <c r="H106" s="989"/>
      <c r="I106" s="989"/>
      <c r="J106" s="989"/>
      <c r="K106" s="989"/>
      <c r="L106" s="989"/>
      <c r="M106" s="989"/>
      <c r="N106" s="989"/>
      <c r="O106" s="611"/>
    </row>
    <row r="107" spans="1:15" s="963" customFormat="1" ht="15" customHeight="1">
      <c r="A107" s="399"/>
      <c r="B107" s="3"/>
      <c r="C107" s="3"/>
      <c r="D107" s="3"/>
      <c r="E107" s="3"/>
      <c r="F107" s="3"/>
      <c r="G107" s="3"/>
      <c r="H107" s="3"/>
      <c r="I107" s="3"/>
      <c r="J107" s="3"/>
      <c r="K107" s="3"/>
      <c r="L107" s="3"/>
      <c r="M107" s="3"/>
      <c r="N107" s="3"/>
      <c r="O107" s="403"/>
    </row>
    <row r="108" spans="1:15" ht="15" customHeight="1">
      <c r="A108" s="399"/>
      <c r="B108" s="2447" t="s">
        <v>995</v>
      </c>
      <c r="C108" s="2480"/>
      <c r="D108" s="2438" t="s">
        <v>283</v>
      </c>
      <c r="E108" s="2439"/>
      <c r="F108" s="2"/>
      <c r="G108" s="2"/>
      <c r="H108" s="2"/>
      <c r="I108" s="3"/>
      <c r="J108" s="2451" t="s">
        <v>65</v>
      </c>
      <c r="K108" s="2439"/>
      <c r="L108" s="2"/>
      <c r="M108" s="2"/>
      <c r="N108" s="2"/>
      <c r="O108" s="403"/>
    </row>
    <row r="109" spans="1:15" ht="45" customHeight="1">
      <c r="A109" s="399"/>
      <c r="B109" s="2448"/>
      <c r="C109" s="2481"/>
      <c r="D109" s="85" t="s">
        <v>810</v>
      </c>
      <c r="E109" s="86" t="s">
        <v>811</v>
      </c>
      <c r="F109" s="2"/>
      <c r="G109" s="2"/>
      <c r="H109" s="2"/>
      <c r="I109" s="2"/>
      <c r="J109" s="1068" t="s">
        <v>810</v>
      </c>
      <c r="K109" s="86" t="s">
        <v>811</v>
      </c>
      <c r="L109" s="2"/>
      <c r="M109" s="2"/>
      <c r="N109" s="2"/>
      <c r="O109" s="403"/>
    </row>
    <row r="110" spans="1:15" ht="15" customHeight="1">
      <c r="A110" s="399"/>
      <c r="B110" s="411" t="s">
        <v>881</v>
      </c>
      <c r="C110" s="33" t="s">
        <v>886</v>
      </c>
      <c r="D110" s="479"/>
      <c r="E110" s="550" t="str">
        <f>IF(ISNUMBER(F8),F8,"")</f>
        <v/>
      </c>
      <c r="F110" s="3"/>
      <c r="G110" s="3"/>
      <c r="H110" s="3"/>
      <c r="I110" s="3"/>
      <c r="J110" s="549"/>
      <c r="K110" s="550" t="str">
        <f>IF(ISNUMBER(L8),L8,"")</f>
        <v/>
      </c>
      <c r="L110" s="3"/>
      <c r="M110" s="3"/>
      <c r="N110" s="3"/>
      <c r="O110" s="403"/>
    </row>
    <row r="111" spans="1:15" ht="15" customHeight="1">
      <c r="A111" s="399"/>
      <c r="B111" s="414" t="s">
        <v>881</v>
      </c>
      <c r="C111" s="419" t="str">
        <f>CONCATENATE("Impact on the RC of collateral provided by the bank and included in row ", ROW(C18), " or ", ROW(C21))</f>
        <v>Impact on the RC of collateral provided by the bank and included in row 18 or 21</v>
      </c>
      <c r="D111" s="45"/>
      <c r="E111" s="64"/>
      <c r="F111" s="3"/>
      <c r="G111" s="3"/>
      <c r="H111" s="3"/>
      <c r="I111" s="3"/>
      <c r="J111" s="48"/>
      <c r="K111" s="64"/>
      <c r="L111" s="3"/>
      <c r="M111" s="3"/>
      <c r="N111" s="3"/>
      <c r="O111" s="403"/>
    </row>
    <row r="112" spans="1:15" ht="15" customHeight="1">
      <c r="A112" s="399"/>
      <c r="B112" s="414" t="s">
        <v>881</v>
      </c>
      <c r="C112" s="419" t="str">
        <f>CONCATENATE("Impact on the RC of non-cash collateral provided by the bank and included in row ", ROW(C18), " or ", ROW(C21))</f>
        <v>Impact on the RC of non-cash collateral provided by the bank and included in row 18 or 21</v>
      </c>
      <c r="D112" s="48"/>
      <c r="E112" s="64"/>
      <c r="F112" s="3"/>
      <c r="G112" s="3"/>
      <c r="H112" s="3"/>
      <c r="I112" s="3"/>
      <c r="J112" s="48"/>
      <c r="K112" s="64"/>
      <c r="L112" s="3"/>
      <c r="M112" s="3"/>
      <c r="N112" s="3"/>
      <c r="O112" s="403"/>
    </row>
    <row r="113" spans="1:15" ht="15" customHeight="1">
      <c r="A113" s="399"/>
      <c r="B113" s="414" t="s">
        <v>881</v>
      </c>
      <c r="C113" s="420" t="s">
        <v>887</v>
      </c>
      <c r="D113" s="48"/>
      <c r="E113" s="64"/>
      <c r="F113" s="3"/>
      <c r="G113" s="3"/>
      <c r="H113" s="3"/>
      <c r="I113" s="3"/>
      <c r="J113" s="48"/>
      <c r="K113" s="64"/>
      <c r="L113" s="3"/>
      <c r="M113" s="3"/>
      <c r="N113" s="3"/>
      <c r="O113" s="403"/>
    </row>
    <row r="114" spans="1:15" ht="15" customHeight="1">
      <c r="A114" s="399"/>
      <c r="B114" s="414" t="s">
        <v>881</v>
      </c>
      <c r="C114" s="420" t="str">
        <f>CONCATENATE("Collateral provided that is both included in rows ", ROW(C18), " or ", ROW(C21), " and taken into account in C or NICA")</f>
        <v>Collateral provided that is both included in rows 18 or 21 and taken into account in C or NICA</v>
      </c>
      <c r="D114" s="48"/>
      <c r="E114" s="64"/>
      <c r="F114" s="3"/>
      <c r="G114" s="3"/>
      <c r="H114" s="3"/>
      <c r="I114" s="3"/>
      <c r="J114" s="48"/>
      <c r="K114" s="64"/>
      <c r="L114" s="3"/>
      <c r="M114" s="3"/>
      <c r="N114" s="3"/>
      <c r="O114" s="403"/>
    </row>
    <row r="115" spans="1:15" ht="30" customHeight="1">
      <c r="A115" s="399"/>
      <c r="B115" s="414" t="s">
        <v>889</v>
      </c>
      <c r="C115" s="1227" t="s">
        <v>1665</v>
      </c>
      <c r="D115" s="46"/>
      <c r="E115" s="941"/>
      <c r="F115" s="3"/>
      <c r="G115" s="3"/>
      <c r="H115" s="3"/>
      <c r="I115" s="3"/>
      <c r="J115" s="63"/>
      <c r="K115" s="941"/>
      <c r="L115" s="3"/>
      <c r="M115" s="3"/>
      <c r="N115" s="3"/>
      <c r="O115" s="403"/>
    </row>
    <row r="116" spans="1:15" ht="15" customHeight="1">
      <c r="A116" s="399"/>
      <c r="B116" s="414" t="s">
        <v>889</v>
      </c>
      <c r="C116" s="420" t="s">
        <v>888</v>
      </c>
      <c r="D116" s="46"/>
      <c r="E116" s="941"/>
      <c r="F116" s="3"/>
      <c r="G116" s="3"/>
      <c r="H116" s="3"/>
      <c r="I116" s="3"/>
      <c r="J116" s="63"/>
      <c r="K116" s="941"/>
      <c r="L116" s="3"/>
      <c r="M116" s="3"/>
      <c r="N116" s="3"/>
      <c r="O116" s="403"/>
    </row>
    <row r="117" spans="1:15" ht="15" customHeight="1">
      <c r="A117" s="399"/>
      <c r="B117" s="414" t="s">
        <v>889</v>
      </c>
      <c r="C117" s="1152" t="s">
        <v>928</v>
      </c>
      <c r="D117" s="48"/>
      <c r="E117" s="18" t="str">
        <f>IF(AND(ISNUMBER(E115),ISNUMBER(E116)),E115+E116,"")</f>
        <v/>
      </c>
      <c r="F117" s="3"/>
      <c r="G117" s="3"/>
      <c r="H117" s="3"/>
      <c r="I117" s="3"/>
      <c r="J117" s="48"/>
      <c r="K117" s="18" t="str">
        <f>IF(AND(ISNUMBER(K115),ISNUMBER(K116)),K115+K116,"")</f>
        <v/>
      </c>
      <c r="L117" s="3"/>
      <c r="M117" s="3"/>
      <c r="N117" s="3"/>
      <c r="O117" s="403"/>
    </row>
    <row r="118" spans="1:15" s="963" customFormat="1" ht="15" customHeight="1">
      <c r="A118" s="399"/>
      <c r="B118" s="414" t="s">
        <v>1039</v>
      </c>
      <c r="C118" s="1151" t="s">
        <v>1040</v>
      </c>
      <c r="D118" s="48"/>
      <c r="E118" s="941"/>
      <c r="F118" s="3"/>
      <c r="G118" s="3"/>
      <c r="H118" s="3"/>
      <c r="I118" s="3"/>
      <c r="J118" s="48"/>
      <c r="K118" s="941"/>
      <c r="L118" s="3"/>
      <c r="M118" s="3"/>
      <c r="N118" s="3"/>
      <c r="O118" s="403"/>
    </row>
    <row r="119" spans="1:15" s="963" customFormat="1" ht="28.5">
      <c r="A119" s="399"/>
      <c r="B119" s="414" t="s">
        <v>1042</v>
      </c>
      <c r="C119" s="533" t="s">
        <v>1043</v>
      </c>
      <c r="D119" s="47" t="str">
        <f>IF(D118&lt;=D117,"Yes","No")</f>
        <v>Yes</v>
      </c>
      <c r="E119" s="47" t="str">
        <f>IF(E118&lt;=E117,"Yes","No")</f>
        <v>Yes</v>
      </c>
      <c r="F119" s="3"/>
      <c r="G119" s="3"/>
      <c r="H119" s="3"/>
      <c r="I119" s="3"/>
      <c r="J119" s="111" t="str">
        <f>IF(J118&lt;=J117,"Yes","No")</f>
        <v>Yes</v>
      </c>
      <c r="K119" s="47" t="str">
        <f>IF(K118&lt;=K117,"Yes","No")</f>
        <v>Yes</v>
      </c>
      <c r="L119" s="3"/>
      <c r="M119" s="3"/>
      <c r="N119" s="3"/>
      <c r="O119" s="403"/>
    </row>
    <row r="120" spans="1:15" s="963" customFormat="1" ht="15" customHeight="1">
      <c r="A120" s="399"/>
      <c r="B120" s="414" t="s">
        <v>1039</v>
      </c>
      <c r="C120" s="1152" t="s">
        <v>1666</v>
      </c>
      <c r="D120" s="46"/>
      <c r="E120" s="941"/>
      <c r="F120" s="3"/>
      <c r="G120" s="3"/>
      <c r="H120" s="3"/>
      <c r="I120" s="3"/>
      <c r="J120" s="63"/>
      <c r="K120" s="941"/>
      <c r="L120" s="3"/>
      <c r="M120" s="3"/>
      <c r="N120" s="3"/>
      <c r="O120" s="403"/>
    </row>
    <row r="121" spans="1:15" s="963" customFormat="1" ht="15" customHeight="1">
      <c r="A121" s="399"/>
      <c r="B121" s="414" t="s">
        <v>1042</v>
      </c>
      <c r="C121" s="1151" t="s">
        <v>1040</v>
      </c>
      <c r="D121" s="46"/>
      <c r="E121" s="941"/>
      <c r="F121" s="3"/>
      <c r="G121" s="3"/>
      <c r="H121" s="3"/>
      <c r="I121" s="3"/>
      <c r="J121" s="63"/>
      <c r="K121" s="941"/>
      <c r="L121" s="3"/>
      <c r="M121" s="3"/>
      <c r="N121" s="3"/>
      <c r="O121" s="403"/>
    </row>
    <row r="122" spans="1:15" s="963" customFormat="1" ht="28.5">
      <c r="A122" s="399"/>
      <c r="B122" s="414" t="s">
        <v>1039</v>
      </c>
      <c r="C122" s="533" t="s">
        <v>1045</v>
      </c>
      <c r="D122" s="46"/>
      <c r="E122" s="47" t="str">
        <f>IF(E121&lt;=E120,"Yes","No")</f>
        <v>Yes</v>
      </c>
      <c r="F122" s="3"/>
      <c r="G122" s="3"/>
      <c r="H122" s="3"/>
      <c r="I122" s="3"/>
      <c r="J122" s="63"/>
      <c r="K122" s="47" t="str">
        <f>IF(K121&lt;=K120,"Yes","No")</f>
        <v>Yes</v>
      </c>
      <c r="L122" s="3"/>
      <c r="M122" s="3"/>
      <c r="N122" s="3"/>
      <c r="O122" s="403"/>
    </row>
    <row r="123" spans="1:15" ht="15" customHeight="1">
      <c r="A123" s="399"/>
      <c r="B123" s="414" t="s">
        <v>1042</v>
      </c>
      <c r="C123" s="1152" t="s">
        <v>812</v>
      </c>
      <c r="D123" s="46"/>
      <c r="E123" s="941"/>
      <c r="F123" s="3"/>
      <c r="G123" s="3"/>
      <c r="H123" s="3"/>
      <c r="I123" s="3"/>
      <c r="J123" s="63"/>
      <c r="K123" s="941"/>
      <c r="L123" s="3"/>
      <c r="M123" s="3"/>
      <c r="N123" s="3"/>
      <c r="O123" s="403"/>
    </row>
    <row r="124" spans="1:15" s="963" customFormat="1" ht="15" customHeight="1">
      <c r="A124" s="399"/>
      <c r="B124" s="414" t="s">
        <v>1039</v>
      </c>
      <c r="C124" s="38" t="s">
        <v>1040</v>
      </c>
      <c r="D124" s="65"/>
      <c r="E124" s="97"/>
      <c r="F124" s="3"/>
      <c r="G124" s="3"/>
      <c r="H124" s="3"/>
      <c r="I124" s="3"/>
      <c r="J124" s="67"/>
      <c r="K124" s="97"/>
      <c r="L124" s="3"/>
      <c r="M124" s="3"/>
      <c r="N124" s="3"/>
      <c r="O124" s="403"/>
    </row>
    <row r="125" spans="1:15" s="963" customFormat="1" ht="28.5">
      <c r="A125" s="399"/>
      <c r="B125" s="414" t="s">
        <v>1042</v>
      </c>
      <c r="C125" s="533" t="s">
        <v>1044</v>
      </c>
      <c r="D125" s="65"/>
      <c r="E125" s="47" t="str">
        <f>IF(E124&lt;=E123,"Yes","No")</f>
        <v>Yes</v>
      </c>
      <c r="F125" s="3"/>
      <c r="G125" s="3"/>
      <c r="H125" s="3"/>
      <c r="I125" s="3"/>
      <c r="J125" s="67"/>
      <c r="K125" s="47" t="str">
        <f>IF(K124&lt;=K123,"Yes","No")</f>
        <v>Yes</v>
      </c>
      <c r="L125" s="3"/>
      <c r="M125" s="3"/>
      <c r="N125" s="3"/>
      <c r="O125" s="403"/>
    </row>
    <row r="126" spans="1:15" ht="15" customHeight="1">
      <c r="A126" s="399"/>
      <c r="B126" s="934"/>
      <c r="C126" s="1153" t="s">
        <v>813</v>
      </c>
      <c r="D126" s="490" t="str">
        <f>IF($E$123&gt;=D117,"Yes","No")</f>
        <v>Yes</v>
      </c>
      <c r="E126" s="60" t="str">
        <f>IF($E$123&gt;=E117,"Yes","No")</f>
        <v>Yes</v>
      </c>
      <c r="F126" s="3"/>
      <c r="G126" s="3"/>
      <c r="H126" s="3"/>
      <c r="I126" s="3"/>
      <c r="J126" s="113" t="str">
        <f>IF($K$123&gt;=J117,"Yes","No")</f>
        <v>Yes</v>
      </c>
      <c r="K126" s="60" t="str">
        <f>IF($K$123&gt;=K117,"Yes","No")</f>
        <v>Yes</v>
      </c>
      <c r="L126" s="3"/>
      <c r="M126" s="3"/>
      <c r="N126" s="3"/>
      <c r="O126" s="403"/>
    </row>
    <row r="127" spans="1:15" ht="15" customHeight="1">
      <c r="A127" s="432"/>
      <c r="B127" s="78"/>
      <c r="C127" s="24"/>
      <c r="D127" s="24"/>
      <c r="E127" s="24"/>
      <c r="F127" s="24"/>
      <c r="G127" s="24"/>
      <c r="H127" s="24"/>
      <c r="I127" s="24"/>
      <c r="J127" s="24"/>
      <c r="K127" s="24"/>
      <c r="L127" s="24"/>
      <c r="M127" s="24"/>
      <c r="N127" s="24"/>
      <c r="O127" s="435"/>
    </row>
    <row r="128" spans="1:15" s="963" customFormat="1" ht="45" customHeight="1">
      <c r="A128" s="1456" t="s">
        <v>814</v>
      </c>
      <c r="B128" s="987"/>
      <c r="C128" s="989"/>
      <c r="D128" s="989"/>
      <c r="E128" s="989"/>
      <c r="F128" s="989"/>
      <c r="G128" s="989"/>
      <c r="H128" s="989"/>
      <c r="I128" s="989"/>
      <c r="J128" s="989"/>
      <c r="K128" s="989"/>
      <c r="L128" s="989"/>
      <c r="M128" s="989"/>
      <c r="N128" s="989"/>
      <c r="O128" s="611"/>
    </row>
    <row r="129" spans="1:15" s="963" customFormat="1" ht="15" customHeight="1">
      <c r="A129" s="399"/>
      <c r="B129" s="3"/>
      <c r="C129" s="3"/>
      <c r="D129" s="3"/>
      <c r="E129" s="3"/>
      <c r="F129" s="3"/>
      <c r="G129" s="3"/>
      <c r="H129" s="3"/>
      <c r="I129" s="3"/>
      <c r="J129" s="3"/>
      <c r="K129" s="3"/>
      <c r="L129" s="3"/>
      <c r="M129" s="3"/>
      <c r="N129" s="3"/>
      <c r="O129" s="403"/>
    </row>
    <row r="130" spans="1:15" ht="15" customHeight="1">
      <c r="A130" s="399"/>
      <c r="B130" s="2440" t="s">
        <v>615</v>
      </c>
      <c r="C130" s="2449"/>
      <c r="D130" s="2438" t="s">
        <v>283</v>
      </c>
      <c r="E130" s="2439"/>
      <c r="F130" s="2"/>
      <c r="G130" s="2"/>
      <c r="H130" s="2"/>
      <c r="I130" s="3"/>
      <c r="J130" s="2451" t="s">
        <v>65</v>
      </c>
      <c r="K130" s="2439"/>
      <c r="L130" s="2"/>
      <c r="M130" s="2"/>
      <c r="N130" s="2"/>
      <c r="O130" s="403"/>
    </row>
    <row r="131" spans="1:15" ht="30.75" customHeight="1">
      <c r="A131" s="399"/>
      <c r="B131" s="2441"/>
      <c r="C131" s="2450"/>
      <c r="D131" s="1066" t="s">
        <v>323</v>
      </c>
      <c r="E131" s="3"/>
      <c r="F131" s="3"/>
      <c r="G131" s="3"/>
      <c r="H131" s="3"/>
      <c r="I131" s="3"/>
      <c r="J131" s="528" t="s">
        <v>323</v>
      </c>
      <c r="K131" s="2"/>
      <c r="L131" s="3"/>
      <c r="M131" s="3"/>
      <c r="N131" s="3"/>
      <c r="O131" s="403"/>
    </row>
    <row r="132" spans="1:15" ht="30" customHeight="1">
      <c r="A132" s="399"/>
      <c r="B132" s="98"/>
      <c r="C132" s="481" t="s">
        <v>817</v>
      </c>
      <c r="D132" s="548"/>
      <c r="E132" s="3"/>
      <c r="F132" s="3"/>
      <c r="G132" s="3"/>
      <c r="H132" s="3"/>
      <c r="I132" s="3"/>
      <c r="J132" s="547"/>
      <c r="K132" s="2"/>
      <c r="L132" s="3"/>
      <c r="M132" s="3"/>
      <c r="N132" s="3"/>
      <c r="O132" s="403"/>
    </row>
    <row r="133" spans="1:15" ht="15" customHeight="1">
      <c r="A133" s="399"/>
      <c r="B133" s="414" t="s">
        <v>675</v>
      </c>
      <c r="C133" s="38" t="s">
        <v>819</v>
      </c>
      <c r="D133" s="941"/>
      <c r="E133" s="3"/>
      <c r="F133" s="3"/>
      <c r="G133" s="3"/>
      <c r="H133" s="3"/>
      <c r="I133" s="3"/>
      <c r="J133" s="942"/>
      <c r="K133" s="3"/>
      <c r="L133" s="3"/>
      <c r="M133" s="3"/>
      <c r="N133" s="3"/>
      <c r="O133" s="403"/>
    </row>
    <row r="134" spans="1:15" ht="15" customHeight="1">
      <c r="A134" s="399"/>
      <c r="B134" s="414" t="s">
        <v>675</v>
      </c>
      <c r="C134" s="38" t="s">
        <v>820</v>
      </c>
      <c r="D134" s="941"/>
      <c r="E134" s="3"/>
      <c r="F134" s="3"/>
      <c r="G134" s="3"/>
      <c r="H134" s="3"/>
      <c r="I134" s="3"/>
      <c r="J134" s="942"/>
      <c r="K134" s="3"/>
      <c r="L134" s="3"/>
      <c r="M134" s="3"/>
      <c r="N134" s="3"/>
      <c r="O134" s="403"/>
    </row>
    <row r="135" spans="1:15" ht="30" customHeight="1">
      <c r="A135" s="399"/>
      <c r="B135" s="414" t="s">
        <v>675</v>
      </c>
      <c r="C135" s="533" t="s">
        <v>882</v>
      </c>
      <c r="D135" s="47" t="str">
        <f>IF(D133&lt;=F$13,"Yes","No")</f>
        <v>Yes</v>
      </c>
      <c r="E135" s="3"/>
      <c r="F135" s="3"/>
      <c r="G135" s="3"/>
      <c r="H135" s="3"/>
      <c r="I135" s="3"/>
      <c r="J135" s="95" t="str">
        <f>IF(J133&lt;=L$13,"Yes","No")</f>
        <v>Yes</v>
      </c>
      <c r="K135" s="3"/>
      <c r="L135" s="3"/>
      <c r="M135" s="3"/>
      <c r="N135" s="3"/>
      <c r="O135" s="403"/>
    </row>
    <row r="136" spans="1:15" ht="30" customHeight="1">
      <c r="A136" s="399"/>
      <c r="B136" s="414" t="s">
        <v>675</v>
      </c>
      <c r="C136" s="533" t="s">
        <v>883</v>
      </c>
      <c r="D136" s="47" t="str">
        <f>IF(D134&lt;=F$13,"Yes","No")</f>
        <v>Yes</v>
      </c>
      <c r="E136" s="3"/>
      <c r="F136" s="3"/>
      <c r="G136" s="3"/>
      <c r="H136" s="3"/>
      <c r="I136" s="3"/>
      <c r="J136" s="95" t="str">
        <f>IF(J134&lt;=L$13,"Yes","No")</f>
        <v>Yes</v>
      </c>
      <c r="K136" s="3"/>
      <c r="L136" s="3"/>
      <c r="M136" s="3"/>
      <c r="N136" s="3"/>
      <c r="O136" s="403"/>
    </row>
    <row r="137" spans="1:15" ht="30" customHeight="1">
      <c r="A137" s="399"/>
      <c r="B137" s="414" t="s">
        <v>675</v>
      </c>
      <c r="C137" s="533" t="s">
        <v>884</v>
      </c>
      <c r="D137" s="47" t="str">
        <f>IF(D134&lt;=D133,"Yes","No")</f>
        <v>Yes</v>
      </c>
      <c r="E137" s="3"/>
      <c r="F137" s="3"/>
      <c r="G137" s="3"/>
      <c r="H137" s="3"/>
      <c r="I137" s="3"/>
      <c r="J137" s="95" t="str">
        <f>IF(J134&lt;=J133,"Yes","No")</f>
        <v>Yes</v>
      </c>
      <c r="K137" s="3"/>
      <c r="L137" s="3"/>
      <c r="M137" s="3"/>
      <c r="N137" s="3"/>
      <c r="O137" s="403"/>
    </row>
    <row r="138" spans="1:15" ht="15" customHeight="1">
      <c r="A138" s="399"/>
      <c r="B138" s="44"/>
      <c r="C138" s="420" t="s">
        <v>818</v>
      </c>
      <c r="D138" s="454"/>
      <c r="E138" s="3"/>
      <c r="F138" s="3"/>
      <c r="G138" s="3"/>
      <c r="H138" s="3"/>
      <c r="I138" s="3"/>
      <c r="J138" s="546"/>
      <c r="K138" s="3"/>
      <c r="L138" s="3"/>
      <c r="M138" s="3"/>
      <c r="N138" s="3"/>
      <c r="O138" s="403"/>
    </row>
    <row r="139" spans="1:15" ht="15" customHeight="1">
      <c r="A139" s="399"/>
      <c r="B139" s="414" t="s">
        <v>675</v>
      </c>
      <c r="C139" s="38" t="s">
        <v>819</v>
      </c>
      <c r="D139" s="941"/>
      <c r="E139" s="3"/>
      <c r="F139" s="3"/>
      <c r="G139" s="3"/>
      <c r="H139" s="3"/>
      <c r="I139" s="3"/>
      <c r="J139" s="942"/>
      <c r="K139" s="3"/>
      <c r="L139" s="3"/>
      <c r="M139" s="3"/>
      <c r="N139" s="3"/>
      <c r="O139" s="403"/>
    </row>
    <row r="140" spans="1:15" ht="15" customHeight="1">
      <c r="A140" s="399"/>
      <c r="B140" s="414" t="s">
        <v>675</v>
      </c>
      <c r="C140" s="38" t="s">
        <v>820</v>
      </c>
      <c r="D140" s="941"/>
      <c r="E140" s="3"/>
      <c r="F140" s="3"/>
      <c r="G140" s="3"/>
      <c r="H140" s="3"/>
      <c r="I140" s="3"/>
      <c r="J140" s="942"/>
      <c r="K140" s="3"/>
      <c r="L140" s="3"/>
      <c r="M140" s="3"/>
      <c r="N140" s="3"/>
      <c r="O140" s="403"/>
    </row>
    <row r="141" spans="1:15" ht="30" customHeight="1">
      <c r="A141" s="399"/>
      <c r="B141" s="414" t="s">
        <v>675</v>
      </c>
      <c r="C141" s="533" t="s">
        <v>815</v>
      </c>
      <c r="D141" s="47" t="str">
        <f>IF(AND(OR('General Info'!$C$48="IFRS",'General Info'!$C$48="Other national accounting standard"),D139&lt;=E$22),"Yes",IF(AND('General Info'!$C$48="US GAAP",D139&lt;=D$144),"Yes","No"))</f>
        <v>No</v>
      </c>
      <c r="E141" s="3"/>
      <c r="F141" s="3"/>
      <c r="G141" s="3"/>
      <c r="H141" s="3"/>
      <c r="I141" s="3"/>
      <c r="J141" s="95" t="str">
        <f>IF(AND(OR('General Info'!$C$48="IFRS",'General Info'!$C$48="Other national accounting standard"),J139&lt;=K$22),"Yes",IF(AND('General Info'!$C$48="US GAAP",J139&lt;=J$144),"Yes","No"))</f>
        <v>No</v>
      </c>
      <c r="K141" s="3"/>
      <c r="L141" s="3"/>
      <c r="M141" s="3"/>
      <c r="N141" s="3"/>
      <c r="O141" s="403"/>
    </row>
    <row r="142" spans="1:15" ht="30" customHeight="1">
      <c r="A142" s="399"/>
      <c r="B142" s="414" t="s">
        <v>675</v>
      </c>
      <c r="C142" s="533" t="s">
        <v>816</v>
      </c>
      <c r="D142" s="47" t="str">
        <f>IF(AND(OR('General Info'!$C$48="IFRS",'General Info'!$C$48="Other national accounting standard"),D140&lt;=E$22),"Yes",IF(AND('General Info'!$C$48="US GAAP",D140&lt;=D$144),"Yes","No"))</f>
        <v>No</v>
      </c>
      <c r="E142" s="3"/>
      <c r="F142" s="3"/>
      <c r="G142" s="3"/>
      <c r="H142" s="3"/>
      <c r="I142" s="3"/>
      <c r="J142" s="95" t="str">
        <f>IF(AND(OR('General Info'!$C$48="IFRS",'General Info'!$C$48="Other national accounting standard"),J140&lt;=K$22),"Yes",IF(AND('General Info'!$C$48="US GAAP",J140&lt;=J$144),"Yes","No"))</f>
        <v>No</v>
      </c>
      <c r="K142" s="3"/>
      <c r="L142" s="3"/>
      <c r="M142" s="3"/>
      <c r="N142" s="3"/>
      <c r="O142" s="403"/>
    </row>
    <row r="143" spans="1:15" ht="30" customHeight="1">
      <c r="A143" s="399"/>
      <c r="B143" s="414" t="s">
        <v>675</v>
      </c>
      <c r="C143" s="533" t="s">
        <v>885</v>
      </c>
      <c r="D143" s="47" t="str">
        <f>IF(D140&lt;=D139,"Yes","No")</f>
        <v>Yes</v>
      </c>
      <c r="E143" s="3"/>
      <c r="F143" s="3"/>
      <c r="G143" s="3"/>
      <c r="H143" s="3"/>
      <c r="I143" s="3"/>
      <c r="J143" s="95" t="str">
        <f>IF(J140&lt;=J139,"Yes","No")</f>
        <v>Yes</v>
      </c>
      <c r="K143" s="3"/>
      <c r="L143" s="3"/>
      <c r="M143" s="3"/>
      <c r="N143" s="3"/>
      <c r="O143" s="403"/>
    </row>
    <row r="144" spans="1:15" s="963" customFormat="1" ht="14.25">
      <c r="A144" s="399"/>
      <c r="B144" s="1148" t="s">
        <v>675</v>
      </c>
      <c r="C144" s="1149" t="s">
        <v>1041</v>
      </c>
      <c r="D144" s="92"/>
      <c r="E144" s="3"/>
      <c r="F144" s="3"/>
      <c r="G144" s="3"/>
      <c r="H144" s="3"/>
      <c r="I144" s="3"/>
      <c r="J144" s="1150"/>
      <c r="K144" s="3"/>
      <c r="L144" s="3"/>
      <c r="M144" s="3"/>
      <c r="N144" s="3"/>
      <c r="O144" s="403"/>
    </row>
    <row r="145" spans="1:15" ht="15" customHeight="1">
      <c r="A145" s="399"/>
      <c r="B145" s="3"/>
      <c r="C145" s="3"/>
      <c r="D145" s="3"/>
      <c r="E145" s="3"/>
      <c r="F145" s="3"/>
      <c r="G145" s="3"/>
      <c r="H145" s="3"/>
      <c r="I145" s="3"/>
      <c r="J145" s="3"/>
      <c r="K145" s="3"/>
      <c r="L145" s="3"/>
      <c r="M145" s="3"/>
      <c r="N145" s="3"/>
      <c r="O145" s="403"/>
    </row>
    <row r="146" spans="1:15" s="963" customFormat="1" ht="45" customHeight="1">
      <c r="A146" s="1456" t="s">
        <v>979</v>
      </c>
      <c r="B146" s="987"/>
      <c r="C146" s="989"/>
      <c r="D146" s="989"/>
      <c r="E146" s="989"/>
      <c r="F146" s="989"/>
      <c r="G146" s="989"/>
      <c r="H146" s="989"/>
      <c r="I146" s="989"/>
      <c r="J146" s="989"/>
      <c r="K146" s="989"/>
      <c r="L146" s="989"/>
      <c r="M146" s="989"/>
      <c r="N146" s="989"/>
      <c r="O146" s="611"/>
    </row>
    <row r="147" spans="1:15" s="963" customFormat="1" ht="15" customHeight="1">
      <c r="A147" s="399"/>
      <c r="B147" s="3"/>
      <c r="C147" s="3"/>
      <c r="D147" s="3"/>
      <c r="E147" s="3"/>
      <c r="F147" s="3"/>
      <c r="G147" s="3"/>
      <c r="H147" s="3"/>
      <c r="I147" s="3"/>
      <c r="J147" s="3"/>
      <c r="K147" s="3"/>
      <c r="L147" s="3"/>
      <c r="M147" s="3"/>
      <c r="N147" s="3"/>
      <c r="O147" s="403"/>
    </row>
    <row r="148" spans="1:15" ht="15" customHeight="1">
      <c r="A148" s="399"/>
      <c r="B148" s="2445" t="s">
        <v>615</v>
      </c>
      <c r="C148" s="2449"/>
      <c r="D148" s="2438" t="s">
        <v>283</v>
      </c>
      <c r="E148" s="2439"/>
      <c r="F148" s="2"/>
      <c r="G148" s="2"/>
      <c r="H148" s="2"/>
      <c r="I148" s="3"/>
      <c r="J148" s="2451" t="s">
        <v>65</v>
      </c>
      <c r="K148" s="2439"/>
      <c r="L148" s="2"/>
      <c r="M148" s="2"/>
      <c r="N148" s="2"/>
      <c r="O148" s="403"/>
    </row>
    <row r="149" spans="1:15" ht="30" customHeight="1">
      <c r="A149" s="399"/>
      <c r="B149" s="2445"/>
      <c r="C149" s="2450"/>
      <c r="D149" s="1066" t="s">
        <v>323</v>
      </c>
      <c r="E149" s="3"/>
      <c r="F149" s="3"/>
      <c r="G149" s="3"/>
      <c r="H149" s="3"/>
      <c r="I149" s="3"/>
      <c r="J149" s="528" t="s">
        <v>323</v>
      </c>
      <c r="K149" s="2"/>
      <c r="L149" s="3"/>
      <c r="M149" s="3"/>
      <c r="N149" s="3"/>
      <c r="O149" s="403"/>
    </row>
    <row r="150" spans="1:15" ht="30" customHeight="1">
      <c r="A150" s="399"/>
      <c r="B150" s="2452">
        <v>27</v>
      </c>
      <c r="C150" s="936" t="s">
        <v>993</v>
      </c>
      <c r="D150" s="943"/>
      <c r="E150" s="3"/>
      <c r="F150" s="3"/>
      <c r="G150" s="3"/>
      <c r="H150" s="3"/>
      <c r="I150" s="3"/>
      <c r="J150" s="940"/>
      <c r="K150" s="2"/>
      <c r="L150" s="3"/>
      <c r="M150" s="3"/>
      <c r="N150" s="3"/>
      <c r="O150" s="403"/>
    </row>
    <row r="151" spans="1:15" ht="30" customHeight="1">
      <c r="A151" s="399"/>
      <c r="B151" s="2453"/>
      <c r="C151" s="938" t="s">
        <v>929</v>
      </c>
      <c r="D151" s="941"/>
      <c r="E151" s="3"/>
      <c r="F151" s="3"/>
      <c r="G151" s="3"/>
      <c r="H151" s="3"/>
      <c r="I151" s="3"/>
      <c r="J151" s="942"/>
      <c r="K151" s="3"/>
      <c r="L151" s="3"/>
      <c r="M151" s="3"/>
      <c r="N151" s="3"/>
      <c r="O151" s="403"/>
    </row>
    <row r="152" spans="1:15" ht="15" customHeight="1">
      <c r="A152" s="399"/>
      <c r="B152" s="2453"/>
      <c r="C152" s="937" t="s">
        <v>930</v>
      </c>
      <c r="D152" s="941"/>
      <c r="E152" s="3"/>
      <c r="F152" s="3"/>
      <c r="G152" s="3"/>
      <c r="H152" s="3"/>
      <c r="I152" s="3"/>
      <c r="J152" s="942"/>
      <c r="K152" s="3"/>
      <c r="L152" s="3"/>
      <c r="M152" s="3"/>
      <c r="N152" s="3"/>
      <c r="O152" s="403"/>
    </row>
    <row r="153" spans="1:15" ht="30" customHeight="1">
      <c r="A153" s="399"/>
      <c r="B153" s="2453"/>
      <c r="C153" s="937" t="s">
        <v>1291</v>
      </c>
      <c r="D153" s="941"/>
      <c r="E153" s="3"/>
      <c r="F153" s="3"/>
      <c r="G153" s="3"/>
      <c r="H153" s="3"/>
      <c r="I153" s="3"/>
      <c r="J153" s="942"/>
      <c r="K153" s="3"/>
      <c r="L153" s="3"/>
      <c r="M153" s="3"/>
      <c r="N153" s="3"/>
      <c r="O153" s="403"/>
    </row>
    <row r="154" spans="1:15" ht="15" customHeight="1">
      <c r="A154" s="399"/>
      <c r="B154" s="2453"/>
      <c r="C154" s="938" t="s">
        <v>931</v>
      </c>
      <c r="D154" s="941"/>
      <c r="E154" s="3"/>
      <c r="F154" s="3"/>
      <c r="G154" s="3"/>
      <c r="H154" s="3"/>
      <c r="I154" s="3"/>
      <c r="J154" s="942"/>
      <c r="K154" s="3"/>
      <c r="L154" s="3"/>
      <c r="M154" s="3"/>
      <c r="N154" s="3"/>
      <c r="O154" s="403"/>
    </row>
    <row r="155" spans="1:15" ht="15" customHeight="1">
      <c r="A155" s="399"/>
      <c r="B155" s="2453"/>
      <c r="C155" s="938" t="s">
        <v>932</v>
      </c>
      <c r="D155" s="941"/>
      <c r="E155" s="3"/>
      <c r="F155" s="3"/>
      <c r="G155" s="3"/>
      <c r="H155" s="3"/>
      <c r="I155" s="3"/>
      <c r="J155" s="942"/>
      <c r="K155" s="3"/>
      <c r="L155" s="3"/>
      <c r="M155" s="3"/>
      <c r="N155" s="3"/>
      <c r="O155" s="403"/>
    </row>
    <row r="156" spans="1:15" ht="30" customHeight="1">
      <c r="A156" s="399"/>
      <c r="B156" s="2453"/>
      <c r="C156" s="936" t="s">
        <v>994</v>
      </c>
      <c r="D156" s="18" t="str">
        <f>IF(AND(ISNUMBER(D151),ISNUMBER(D154),ISNUMBER(D155)),D151+ D154+D155,"")</f>
        <v/>
      </c>
      <c r="E156" s="3"/>
      <c r="F156" s="3"/>
      <c r="G156" s="3"/>
      <c r="H156" s="3"/>
      <c r="I156" s="3"/>
      <c r="J156" s="551" t="str">
        <f>IF(AND(ISNUMBER(J151),ISNUMBER(J154),ISNUMBER(J155)),J151+ J154+J155,"")</f>
        <v/>
      </c>
      <c r="K156" s="3"/>
      <c r="L156" s="3"/>
      <c r="M156" s="3"/>
      <c r="N156" s="3"/>
      <c r="O156" s="403"/>
    </row>
    <row r="157" spans="1:15" ht="30" customHeight="1">
      <c r="A157" s="399"/>
      <c r="B157" s="2453"/>
      <c r="C157" s="938" t="s">
        <v>933</v>
      </c>
      <c r="D157" s="941"/>
      <c r="E157" s="3"/>
      <c r="F157" s="3"/>
      <c r="G157" s="3"/>
      <c r="H157" s="3"/>
      <c r="I157" s="3"/>
      <c r="J157" s="942"/>
      <c r="K157" s="3"/>
      <c r="L157" s="3"/>
      <c r="M157" s="3"/>
      <c r="N157" s="3"/>
      <c r="O157" s="403"/>
    </row>
    <row r="158" spans="1:15" ht="30" customHeight="1">
      <c r="A158" s="399"/>
      <c r="B158" s="2453"/>
      <c r="C158" s="938" t="s">
        <v>1292</v>
      </c>
      <c r="D158" s="941"/>
      <c r="E158" s="3"/>
      <c r="F158" s="3"/>
      <c r="G158" s="3"/>
      <c r="H158" s="3"/>
      <c r="I158" s="3"/>
      <c r="J158" s="942"/>
      <c r="K158" s="3"/>
      <c r="L158" s="3"/>
      <c r="M158" s="3"/>
      <c r="N158" s="3"/>
      <c r="O158" s="403"/>
    </row>
    <row r="159" spans="1:15" ht="15" customHeight="1">
      <c r="A159" s="399"/>
      <c r="B159" s="2454"/>
      <c r="C159" s="935" t="s">
        <v>1298</v>
      </c>
      <c r="D159" s="939" t="str">
        <f>IF(AND(ISNUMBER(D157),ISNUMBER(D158)),D157+D158,"")</f>
        <v/>
      </c>
      <c r="E159" s="3"/>
      <c r="F159" s="3"/>
      <c r="G159" s="3"/>
      <c r="H159" s="3"/>
      <c r="I159" s="3"/>
      <c r="J159" s="1216" t="str">
        <f>IF(AND(ISNUMBER(J157),ISNUMBER(J158)),J157+J158,"")</f>
        <v/>
      </c>
      <c r="K159" s="3"/>
      <c r="L159" s="3"/>
      <c r="M159" s="3"/>
      <c r="N159" s="3"/>
      <c r="O159" s="403"/>
    </row>
    <row r="160" spans="1:15" ht="15" customHeight="1">
      <c r="A160" s="399"/>
      <c r="B160" s="3"/>
      <c r="C160" s="3"/>
      <c r="D160" s="3"/>
      <c r="E160" s="3"/>
      <c r="F160" s="3"/>
      <c r="G160" s="3"/>
      <c r="H160" s="3"/>
      <c r="I160" s="3"/>
      <c r="J160" s="3"/>
      <c r="K160" s="3"/>
      <c r="L160" s="3"/>
      <c r="M160" s="3"/>
      <c r="N160" s="3"/>
      <c r="O160" s="403"/>
    </row>
    <row r="161" spans="1:15" ht="45" customHeight="1">
      <c r="A161" s="1456" t="s">
        <v>890</v>
      </c>
      <c r="B161" s="987"/>
      <c r="C161" s="989"/>
      <c r="D161" s="989"/>
      <c r="E161" s="989"/>
      <c r="F161" s="989"/>
      <c r="G161" s="989"/>
      <c r="H161" s="989"/>
      <c r="I161" s="989"/>
      <c r="J161" s="989"/>
      <c r="K161" s="989"/>
      <c r="L161" s="989"/>
      <c r="M161" s="989"/>
      <c r="N161" s="989"/>
      <c r="O161" s="611"/>
    </row>
    <row r="162" spans="1:15" ht="15" customHeight="1">
      <c r="A162" s="399"/>
      <c r="B162" s="3"/>
      <c r="C162" s="3"/>
      <c r="D162" s="3"/>
      <c r="E162" s="3"/>
      <c r="F162" s="3"/>
      <c r="G162" s="3"/>
      <c r="H162" s="3"/>
      <c r="I162" s="3"/>
      <c r="J162" s="3"/>
      <c r="K162" s="3"/>
      <c r="L162" s="3"/>
      <c r="M162" s="3"/>
      <c r="N162" s="3"/>
      <c r="O162" s="403"/>
    </row>
    <row r="163" spans="1:15" ht="15" customHeight="1">
      <c r="A163" s="399"/>
      <c r="B163" s="27"/>
      <c r="C163" s="2455" t="s">
        <v>996</v>
      </c>
      <c r="D163" s="2456"/>
      <c r="E163" s="2456"/>
      <c r="F163" s="2456"/>
      <c r="G163" s="2456"/>
      <c r="H163" s="2456"/>
      <c r="I163" s="2457"/>
      <c r="J163" s="2438" t="s">
        <v>65</v>
      </c>
      <c r="K163" s="2439"/>
      <c r="L163" s="2"/>
      <c r="M163" s="2"/>
      <c r="N163" s="2"/>
      <c r="O163" s="403"/>
    </row>
    <row r="164" spans="1:15" ht="15" customHeight="1">
      <c r="A164" s="399"/>
      <c r="B164" s="24"/>
      <c r="C164" s="2458"/>
      <c r="D164" s="2459"/>
      <c r="E164" s="2459"/>
      <c r="F164" s="2459"/>
      <c r="G164" s="2459"/>
      <c r="H164" s="2459"/>
      <c r="I164" s="2460"/>
      <c r="J164" s="1066" t="s">
        <v>244</v>
      </c>
      <c r="K164" s="27"/>
      <c r="L164" s="3"/>
      <c r="M164" s="3"/>
      <c r="N164" s="3"/>
      <c r="O164" s="403"/>
    </row>
    <row r="165" spans="1:15" ht="15" customHeight="1">
      <c r="A165" s="399"/>
      <c r="B165" s="98"/>
      <c r="C165" s="122" t="s">
        <v>160</v>
      </c>
      <c r="D165" s="123"/>
      <c r="E165" s="123"/>
      <c r="F165" s="123"/>
      <c r="G165" s="123"/>
      <c r="H165" s="123"/>
      <c r="I165" s="124"/>
      <c r="J165" s="125" t="str">
        <f>IF(AND(ISNUMBER(J166),ISNUMBER(J169),ISNUMBER(J195)),J166+J169+J195,"")</f>
        <v/>
      </c>
      <c r="K165" s="3"/>
      <c r="L165" s="3"/>
      <c r="M165" s="3"/>
      <c r="N165" s="3"/>
      <c r="O165" s="403"/>
    </row>
    <row r="166" spans="1:15" ht="15" customHeight="1">
      <c r="A166" s="648"/>
      <c r="B166" s="44"/>
      <c r="C166" s="126" t="s">
        <v>170</v>
      </c>
      <c r="D166" s="127"/>
      <c r="E166" s="127"/>
      <c r="F166" s="127"/>
      <c r="G166" s="127"/>
      <c r="H166" s="127"/>
      <c r="I166" s="128"/>
      <c r="J166" s="18" t="str">
        <f>IF(AND(ISNUMBER(J167),ISNUMBER(J168)),SUM(J167:J168),"")</f>
        <v/>
      </c>
      <c r="K166" s="991"/>
      <c r="L166" s="991"/>
      <c r="M166" s="991"/>
      <c r="N166" s="991"/>
      <c r="O166" s="577"/>
    </row>
    <row r="167" spans="1:15" ht="15" customHeight="1">
      <c r="A167" s="648"/>
      <c r="B167" s="44"/>
      <c r="C167" s="129" t="s">
        <v>378</v>
      </c>
      <c r="D167" s="127"/>
      <c r="E167" s="127"/>
      <c r="F167" s="127"/>
      <c r="G167" s="127"/>
      <c r="H167" s="127"/>
      <c r="I167" s="128"/>
      <c r="J167" s="941"/>
      <c r="K167" s="991"/>
      <c r="L167" s="991"/>
      <c r="M167" s="991"/>
      <c r="N167" s="991"/>
      <c r="O167" s="577"/>
    </row>
    <row r="168" spans="1:15" ht="15" customHeight="1">
      <c r="A168" s="648"/>
      <c r="B168" s="44"/>
      <c r="C168" s="129" t="s">
        <v>249</v>
      </c>
      <c r="D168" s="127"/>
      <c r="E168" s="127"/>
      <c r="F168" s="127"/>
      <c r="G168" s="127"/>
      <c r="H168" s="127"/>
      <c r="I168" s="128"/>
      <c r="J168" s="941"/>
      <c r="K168" s="991"/>
      <c r="L168" s="991"/>
      <c r="M168" s="991"/>
      <c r="N168" s="991"/>
      <c r="O168" s="577"/>
    </row>
    <row r="169" spans="1:15" ht="15" customHeight="1">
      <c r="A169" s="648"/>
      <c r="B169" s="44"/>
      <c r="C169" s="126" t="s">
        <v>171</v>
      </c>
      <c r="D169" s="127"/>
      <c r="E169" s="127"/>
      <c r="F169" s="127"/>
      <c r="G169" s="127"/>
      <c r="H169" s="127"/>
      <c r="I169" s="128"/>
      <c r="J169" s="18" t="str">
        <f>IF(AND(ISNUMBER(J170),ISNUMBER(J171),ISNUMBER(J172)),SUM(J170:J172),"")</f>
        <v/>
      </c>
      <c r="K169" s="991"/>
      <c r="L169" s="991"/>
      <c r="M169" s="991"/>
      <c r="N169" s="991"/>
      <c r="O169" s="577"/>
    </row>
    <row r="170" spans="1:15" ht="15" customHeight="1">
      <c r="A170" s="648"/>
      <c r="B170" s="44"/>
      <c r="C170" s="129" t="s">
        <v>378</v>
      </c>
      <c r="D170" s="127"/>
      <c r="E170" s="127"/>
      <c r="F170" s="127"/>
      <c r="G170" s="127"/>
      <c r="H170" s="127"/>
      <c r="I170" s="128"/>
      <c r="J170" s="941"/>
      <c r="K170" s="991"/>
      <c r="L170" s="991"/>
      <c r="M170" s="991"/>
      <c r="N170" s="991"/>
      <c r="O170" s="577"/>
    </row>
    <row r="171" spans="1:15" ht="15" customHeight="1">
      <c r="A171" s="648"/>
      <c r="B171" s="44"/>
      <c r="C171" s="129" t="s">
        <v>250</v>
      </c>
      <c r="D171" s="127"/>
      <c r="E171" s="127"/>
      <c r="F171" s="127"/>
      <c r="G171" s="127"/>
      <c r="H171" s="127"/>
      <c r="I171" s="128"/>
      <c r="J171" s="941"/>
      <c r="K171" s="991"/>
      <c r="L171" s="991"/>
      <c r="M171" s="991"/>
      <c r="N171" s="991"/>
      <c r="O171" s="577"/>
    </row>
    <row r="172" spans="1:15" ht="15" customHeight="1">
      <c r="A172" s="648"/>
      <c r="B172" s="44"/>
      <c r="C172" s="129" t="s">
        <v>251</v>
      </c>
      <c r="D172" s="127"/>
      <c r="E172" s="127"/>
      <c r="F172" s="127"/>
      <c r="G172" s="127"/>
      <c r="H172" s="127"/>
      <c r="I172" s="128"/>
      <c r="J172" s="18" t="str">
        <f>IF(AND(ISNUMBER(J173),ISNUMBER(J180),ISNUMBER(J181),ISNUMBER(J186),ISNUMBER(J192)),SUM(J173,J180,J181,J186,J192),"")</f>
        <v/>
      </c>
      <c r="K172" s="991"/>
      <c r="L172" s="991"/>
      <c r="M172" s="991"/>
      <c r="N172" s="991"/>
      <c r="O172" s="577"/>
    </row>
    <row r="173" spans="1:15" ht="15" customHeight="1">
      <c r="A173" s="648"/>
      <c r="B173" s="44"/>
      <c r="C173" s="130" t="s">
        <v>252</v>
      </c>
      <c r="D173" s="127"/>
      <c r="E173" s="127"/>
      <c r="F173" s="127"/>
      <c r="G173" s="127"/>
      <c r="H173" s="127"/>
      <c r="I173" s="128"/>
      <c r="J173" s="18" t="str">
        <f>IF(AND(ISNUMBER(J174),ISNUMBER(J178),ISNUMBER(J179)),SUM(J174,J178:J179),"")</f>
        <v/>
      </c>
      <c r="K173" s="991"/>
      <c r="L173" s="991"/>
      <c r="M173" s="991"/>
      <c r="N173" s="991"/>
      <c r="O173" s="577"/>
    </row>
    <row r="174" spans="1:15" ht="15" customHeight="1">
      <c r="A174" s="648"/>
      <c r="B174" s="44"/>
      <c r="C174" s="131" t="s">
        <v>70</v>
      </c>
      <c r="D174" s="127"/>
      <c r="E174" s="127"/>
      <c r="F174" s="127"/>
      <c r="G174" s="127"/>
      <c r="H174" s="127"/>
      <c r="I174" s="128"/>
      <c r="J174" s="941"/>
      <c r="K174" s="991"/>
      <c r="L174" s="991"/>
      <c r="M174" s="991"/>
      <c r="N174" s="991"/>
      <c r="O174" s="577"/>
    </row>
    <row r="175" spans="1:15" ht="15" customHeight="1">
      <c r="A175" s="648"/>
      <c r="B175" s="44"/>
      <c r="C175" s="1069" t="s">
        <v>236</v>
      </c>
      <c r="D175" s="127"/>
      <c r="E175" s="127"/>
      <c r="F175" s="127"/>
      <c r="G175" s="127"/>
      <c r="H175" s="127"/>
      <c r="I175" s="128"/>
      <c r="J175" s="941"/>
      <c r="K175" s="991"/>
      <c r="L175" s="991"/>
      <c r="M175" s="991"/>
      <c r="N175" s="991"/>
      <c r="O175" s="577"/>
    </row>
    <row r="176" spans="1:15" ht="15" customHeight="1">
      <c r="A176" s="648"/>
      <c r="B176" s="44"/>
      <c r="C176" s="2442" t="s">
        <v>728</v>
      </c>
      <c r="D176" s="2443"/>
      <c r="E176" s="2443"/>
      <c r="F176" s="2443"/>
      <c r="G176" s="2443"/>
      <c r="H176" s="2443"/>
      <c r="I176" s="2444"/>
      <c r="J176" s="941"/>
      <c r="K176" s="991"/>
      <c r="L176" s="991"/>
      <c r="M176" s="991"/>
      <c r="N176" s="991"/>
      <c r="O176" s="577"/>
    </row>
    <row r="177" spans="1:15" ht="15" customHeight="1">
      <c r="A177" s="648"/>
      <c r="B177" s="44"/>
      <c r="C177" s="132" t="str">
        <f>CONCATENATE("Check: PSEs in rows ", ROW(C175), " and ", ROW(C176), " should be less than or equal to overall PSEs in row ", ROW(C174))</f>
        <v>Check: PSEs in rows 175 and 176 should be less than or equal to overall PSEs in row 174</v>
      </c>
      <c r="D177" s="127"/>
      <c r="E177" s="127"/>
      <c r="F177" s="127"/>
      <c r="G177" s="127"/>
      <c r="H177" s="127"/>
      <c r="I177" s="128"/>
      <c r="J177" s="47" t="str">
        <f>IF(J175+J176&lt;=J174,"Yes","No")</f>
        <v>Yes</v>
      </c>
      <c r="K177" s="991"/>
      <c r="L177" s="991"/>
      <c r="M177" s="991"/>
      <c r="N177" s="991"/>
      <c r="O177" s="577"/>
    </row>
    <row r="178" spans="1:15" ht="15" customHeight="1">
      <c r="A178" s="648"/>
      <c r="B178" s="44"/>
      <c r="C178" s="133" t="s">
        <v>253</v>
      </c>
      <c r="D178" s="127"/>
      <c r="E178" s="127"/>
      <c r="F178" s="127"/>
      <c r="G178" s="127"/>
      <c r="H178" s="127"/>
      <c r="I178" s="128"/>
      <c r="J178" s="941"/>
      <c r="K178" s="991"/>
      <c r="L178" s="991"/>
      <c r="M178" s="991"/>
      <c r="N178" s="991"/>
      <c r="O178" s="577"/>
    </row>
    <row r="179" spans="1:15" ht="15" customHeight="1">
      <c r="A179" s="648"/>
      <c r="B179" s="44"/>
      <c r="C179" s="133" t="s">
        <v>379</v>
      </c>
      <c r="D179" s="127"/>
      <c r="E179" s="127"/>
      <c r="F179" s="127"/>
      <c r="G179" s="127"/>
      <c r="H179" s="127"/>
      <c r="I179" s="128"/>
      <c r="J179" s="941"/>
      <c r="K179" s="991"/>
      <c r="L179" s="991"/>
      <c r="M179" s="991"/>
      <c r="N179" s="991"/>
      <c r="O179" s="577"/>
    </row>
    <row r="180" spans="1:15" ht="15" customHeight="1">
      <c r="A180" s="648"/>
      <c r="B180" s="44"/>
      <c r="C180" s="130" t="s">
        <v>256</v>
      </c>
      <c r="D180" s="127"/>
      <c r="E180" s="127"/>
      <c r="F180" s="127"/>
      <c r="G180" s="127"/>
      <c r="H180" s="127"/>
      <c r="I180" s="128"/>
      <c r="J180" s="941"/>
      <c r="K180" s="991"/>
      <c r="L180" s="991"/>
      <c r="M180" s="991"/>
      <c r="N180" s="991"/>
      <c r="O180" s="577"/>
    </row>
    <row r="181" spans="1:15" ht="15" customHeight="1">
      <c r="A181" s="648"/>
      <c r="B181" s="44"/>
      <c r="C181" s="979" t="s">
        <v>963</v>
      </c>
      <c r="D181" s="127"/>
      <c r="E181" s="127"/>
      <c r="F181" s="127"/>
      <c r="G181" s="127"/>
      <c r="H181" s="127"/>
      <c r="I181" s="128"/>
      <c r="J181" s="18" t="str">
        <f>IF(AND(ISNUMBER(J182),ISNUMBER(J183),ISNUMBER(J184),ISNUMBER(J185)),SUM(J182:J185),"")</f>
        <v/>
      </c>
      <c r="K181" s="991"/>
      <c r="L181" s="991"/>
      <c r="M181" s="991"/>
      <c r="N181" s="991"/>
      <c r="O181" s="577"/>
    </row>
    <row r="182" spans="1:15" ht="15" customHeight="1">
      <c r="A182" s="648"/>
      <c r="B182" s="44"/>
      <c r="C182" s="131" t="s">
        <v>167</v>
      </c>
      <c r="D182" s="127"/>
      <c r="E182" s="127"/>
      <c r="F182" s="127"/>
      <c r="G182" s="127"/>
      <c r="H182" s="127"/>
      <c r="I182" s="128"/>
      <c r="J182" s="941"/>
      <c r="K182" s="991"/>
      <c r="L182" s="991"/>
      <c r="M182" s="991"/>
      <c r="N182" s="991"/>
      <c r="O182" s="577"/>
    </row>
    <row r="183" spans="1:15" ht="15" customHeight="1">
      <c r="A183" s="648"/>
      <c r="B183" s="44"/>
      <c r="C183" s="131" t="s">
        <v>166</v>
      </c>
      <c r="D183" s="127"/>
      <c r="E183" s="127"/>
      <c r="F183" s="127"/>
      <c r="G183" s="127"/>
      <c r="H183" s="127"/>
      <c r="I183" s="128"/>
      <c r="J183" s="941"/>
      <c r="K183" s="991"/>
      <c r="L183" s="991"/>
      <c r="M183" s="991"/>
      <c r="N183" s="991"/>
      <c r="O183" s="577"/>
    </row>
    <row r="184" spans="1:15" ht="15" customHeight="1">
      <c r="A184" s="648"/>
      <c r="B184" s="44"/>
      <c r="C184" s="131" t="s">
        <v>255</v>
      </c>
      <c r="D184" s="127"/>
      <c r="E184" s="127"/>
      <c r="F184" s="127"/>
      <c r="G184" s="127"/>
      <c r="H184" s="127"/>
      <c r="I184" s="128"/>
      <c r="J184" s="941"/>
      <c r="K184" s="991"/>
      <c r="L184" s="991"/>
      <c r="M184" s="991"/>
      <c r="N184" s="991"/>
      <c r="O184" s="577"/>
    </row>
    <row r="185" spans="1:15" ht="15" customHeight="1">
      <c r="A185" s="648"/>
      <c r="B185" s="44"/>
      <c r="C185" s="131" t="s">
        <v>161</v>
      </c>
      <c r="D185" s="127"/>
      <c r="E185" s="127"/>
      <c r="F185" s="127"/>
      <c r="G185" s="127"/>
      <c r="H185" s="127"/>
      <c r="I185" s="128"/>
      <c r="J185" s="941"/>
      <c r="K185" s="991"/>
      <c r="L185" s="991"/>
      <c r="M185" s="991"/>
      <c r="N185" s="991"/>
      <c r="O185" s="577"/>
    </row>
    <row r="186" spans="1:15" ht="15" customHeight="1">
      <c r="A186" s="648"/>
      <c r="B186" s="44"/>
      <c r="C186" s="979" t="s">
        <v>964</v>
      </c>
      <c r="D186" s="127"/>
      <c r="E186" s="127"/>
      <c r="F186" s="127"/>
      <c r="G186" s="127"/>
      <c r="H186" s="127"/>
      <c r="I186" s="128"/>
      <c r="J186" s="18" t="str">
        <f>IF(AND(ISNUMBER(J187),ISNUMBER(J188)),SUM(J187:J188),"")</f>
        <v/>
      </c>
      <c r="K186" s="991"/>
      <c r="L186" s="991"/>
      <c r="M186" s="991"/>
      <c r="N186" s="991"/>
      <c r="O186" s="577"/>
    </row>
    <row r="187" spans="1:15" ht="15" customHeight="1">
      <c r="A187" s="648"/>
      <c r="B187" s="44"/>
      <c r="C187" s="131" t="s">
        <v>254</v>
      </c>
      <c r="D187" s="127"/>
      <c r="E187" s="127"/>
      <c r="F187" s="127"/>
      <c r="G187" s="127"/>
      <c r="H187" s="127"/>
      <c r="I187" s="128"/>
      <c r="J187" s="941"/>
      <c r="K187" s="991"/>
      <c r="L187" s="991"/>
      <c r="M187" s="991"/>
      <c r="N187" s="991"/>
      <c r="O187" s="577"/>
    </row>
    <row r="188" spans="1:15" ht="15" customHeight="1">
      <c r="A188" s="648"/>
      <c r="B188" s="44"/>
      <c r="C188" s="131" t="s">
        <v>71</v>
      </c>
      <c r="D188" s="127"/>
      <c r="E188" s="127"/>
      <c r="F188" s="127"/>
      <c r="G188" s="127"/>
      <c r="H188" s="127"/>
      <c r="I188" s="128"/>
      <c r="J188" s="18" t="str">
        <f>IF(AND(ISNUMBER(J189),ISNUMBER(J190),ISNUMBER(J191)),SUM(J189:J191),"")</f>
        <v/>
      </c>
      <c r="K188" s="991"/>
      <c r="L188" s="991"/>
      <c r="M188" s="991"/>
      <c r="N188" s="991"/>
      <c r="O188" s="577"/>
    </row>
    <row r="189" spans="1:15" ht="15" customHeight="1">
      <c r="A189" s="648"/>
      <c r="B189" s="44"/>
      <c r="C189" s="1069" t="s">
        <v>166</v>
      </c>
      <c r="D189" s="127"/>
      <c r="E189" s="127"/>
      <c r="F189" s="127"/>
      <c r="G189" s="127"/>
      <c r="H189" s="127"/>
      <c r="I189" s="128"/>
      <c r="J189" s="941"/>
      <c r="K189" s="991"/>
      <c r="L189" s="991"/>
      <c r="M189" s="991"/>
      <c r="N189" s="991"/>
      <c r="O189" s="577"/>
    </row>
    <row r="190" spans="1:15" ht="15" customHeight="1">
      <c r="A190" s="648"/>
      <c r="B190" s="44"/>
      <c r="C190" s="1069" t="s">
        <v>168</v>
      </c>
      <c r="D190" s="127"/>
      <c r="E190" s="127"/>
      <c r="F190" s="127"/>
      <c r="G190" s="127"/>
      <c r="H190" s="127"/>
      <c r="I190" s="128"/>
      <c r="J190" s="941"/>
      <c r="K190" s="991"/>
      <c r="L190" s="991"/>
      <c r="M190" s="991"/>
      <c r="N190" s="991"/>
      <c r="O190" s="577"/>
    </row>
    <row r="191" spans="1:15" ht="15" customHeight="1">
      <c r="A191" s="648"/>
      <c r="B191" s="44"/>
      <c r="C191" s="1069" t="s">
        <v>169</v>
      </c>
      <c r="D191" s="127"/>
      <c r="E191" s="127"/>
      <c r="F191" s="127"/>
      <c r="G191" s="127"/>
      <c r="H191" s="127"/>
      <c r="I191" s="128"/>
      <c r="J191" s="941"/>
      <c r="K191" s="991"/>
      <c r="L191" s="991"/>
      <c r="M191" s="991"/>
      <c r="N191" s="991"/>
      <c r="O191" s="577"/>
    </row>
    <row r="192" spans="1:15" ht="15" customHeight="1">
      <c r="A192" s="648"/>
      <c r="B192" s="44"/>
      <c r="C192" s="134" t="s">
        <v>73</v>
      </c>
      <c r="D192" s="127"/>
      <c r="E192" s="127"/>
      <c r="F192" s="127"/>
      <c r="G192" s="127"/>
      <c r="H192" s="127"/>
      <c r="I192" s="128"/>
      <c r="J192" s="941"/>
      <c r="K192" s="991"/>
      <c r="L192" s="991"/>
      <c r="M192" s="991"/>
      <c r="N192" s="991"/>
      <c r="O192" s="577"/>
    </row>
    <row r="193" spans="1:15" ht="15" customHeight="1">
      <c r="A193" s="648"/>
      <c r="B193" s="44"/>
      <c r="C193" s="133" t="s">
        <v>74</v>
      </c>
      <c r="D193" s="127"/>
      <c r="E193" s="127"/>
      <c r="F193" s="127"/>
      <c r="G193" s="127"/>
      <c r="H193" s="127"/>
      <c r="I193" s="128"/>
      <c r="J193" s="941"/>
      <c r="K193" s="991"/>
      <c r="L193" s="991"/>
      <c r="M193" s="991"/>
      <c r="N193" s="991"/>
      <c r="O193" s="577"/>
    </row>
    <row r="194" spans="1:15" ht="15" customHeight="1">
      <c r="A194" s="648"/>
      <c r="B194" s="44"/>
      <c r="C194" s="135" t="s">
        <v>965</v>
      </c>
      <c r="D194" s="127"/>
      <c r="E194" s="127"/>
      <c r="F194" s="127"/>
      <c r="G194" s="127"/>
      <c r="H194" s="127"/>
      <c r="I194" s="128"/>
      <c r="J194" s="47" t="str">
        <f>IF(J193&lt;=J192,"Yes","No")</f>
        <v>Yes</v>
      </c>
      <c r="K194" s="991"/>
      <c r="L194" s="991"/>
      <c r="M194" s="991"/>
      <c r="N194" s="991"/>
      <c r="O194" s="577"/>
    </row>
    <row r="195" spans="1:15" ht="15" customHeight="1">
      <c r="A195" s="648"/>
      <c r="B195" s="44"/>
      <c r="C195" s="126" t="s">
        <v>694</v>
      </c>
      <c r="D195" s="127"/>
      <c r="E195" s="127"/>
      <c r="F195" s="127"/>
      <c r="G195" s="127"/>
      <c r="H195" s="127"/>
      <c r="I195" s="128"/>
      <c r="J195" s="941"/>
      <c r="K195" s="991"/>
      <c r="L195" s="991"/>
      <c r="M195" s="991"/>
      <c r="N195" s="991"/>
      <c r="O195" s="577"/>
    </row>
    <row r="196" spans="1:15" ht="15" customHeight="1">
      <c r="A196" s="648"/>
      <c r="B196" s="91"/>
      <c r="C196" s="136" t="str">
        <f>CONCATENATE("Check: total value in cell ", ADDRESS(ROW(J165), COLUMN(J165), 4), " should equal total exposures in panels A, B and E")</f>
        <v>Check: total value in cell J165 should equal total exposures in panels A, B and E</v>
      </c>
      <c r="D196" s="137"/>
      <c r="E196" s="137"/>
      <c r="F196" s="137"/>
      <c r="G196" s="137"/>
      <c r="H196" s="137"/>
      <c r="I196" s="138"/>
      <c r="J196" s="60" t="str">
        <f>IF(AND(ISNUMBER(J165),SUM(L8,L15,M15,K18,K38,(0.1*L45),(0.2*L48),(0.5*L49),L50,L90)&lt;&gt;J165),"No","Yes")</f>
        <v>Yes</v>
      </c>
      <c r="K196" s="991"/>
      <c r="L196" s="991"/>
      <c r="M196" s="991"/>
      <c r="N196" s="991"/>
      <c r="O196" s="577"/>
    </row>
    <row r="197" spans="1:15" ht="15" customHeight="1">
      <c r="A197" s="648"/>
      <c r="B197" s="991"/>
      <c r="C197" s="991"/>
      <c r="D197" s="991"/>
      <c r="E197" s="991"/>
      <c r="F197" s="991"/>
      <c r="G197" s="991"/>
      <c r="H197" s="991"/>
      <c r="I197" s="991"/>
      <c r="J197" s="991"/>
      <c r="K197" s="991"/>
      <c r="L197" s="991"/>
      <c r="M197" s="991"/>
      <c r="N197" s="991"/>
      <c r="O197" s="577"/>
    </row>
    <row r="198" spans="1:15" ht="15" customHeight="1">
      <c r="A198" s="648"/>
      <c r="B198" s="69"/>
      <c r="C198" s="980" t="s">
        <v>966</v>
      </c>
      <c r="D198" s="984"/>
      <c r="E198" s="984"/>
      <c r="F198" s="984"/>
      <c r="G198" s="984"/>
      <c r="H198" s="984"/>
      <c r="I198" s="139"/>
      <c r="J198" s="76"/>
      <c r="K198" s="991"/>
      <c r="L198" s="991"/>
      <c r="M198" s="991"/>
      <c r="N198" s="991"/>
      <c r="O198" s="577"/>
    </row>
    <row r="199" spans="1:15" ht="15" customHeight="1">
      <c r="A199" s="593"/>
      <c r="B199" s="1017"/>
      <c r="C199" s="1017"/>
      <c r="D199" s="1017"/>
      <c r="E199" s="1017"/>
      <c r="F199" s="1017"/>
      <c r="G199" s="1017"/>
      <c r="H199" s="1017"/>
      <c r="I199" s="1017"/>
      <c r="J199" s="1017"/>
      <c r="K199" s="1017"/>
      <c r="L199" s="1017"/>
      <c r="M199" s="1017"/>
      <c r="N199" s="1017"/>
      <c r="O199" s="594"/>
    </row>
    <row r="200" spans="1:15" s="963" customFormat="1" ht="45" customHeight="1">
      <c r="A200" s="1456" t="s">
        <v>1126</v>
      </c>
      <c r="B200" s="987"/>
      <c r="C200" s="1196"/>
      <c r="D200" s="1196"/>
      <c r="E200" s="1196"/>
      <c r="F200" s="1196"/>
      <c r="G200" s="1196"/>
      <c r="H200" s="1196"/>
      <c r="I200" s="1196"/>
      <c r="J200" s="1196"/>
      <c r="K200" s="1196"/>
      <c r="L200" s="1196"/>
      <c r="M200" s="1196"/>
      <c r="N200" s="1196"/>
      <c r="O200" s="611"/>
    </row>
    <row r="201" spans="1:15" s="963" customFormat="1" ht="15" customHeight="1">
      <c r="A201" s="648"/>
      <c r="B201" s="1174"/>
      <c r="C201" s="1174"/>
      <c r="D201" s="1174"/>
      <c r="E201" s="1174"/>
      <c r="F201" s="1174"/>
      <c r="G201" s="1174"/>
      <c r="H201" s="1174"/>
      <c r="I201" s="1174"/>
      <c r="J201" s="1174"/>
      <c r="K201" s="1174"/>
      <c r="L201" s="1174"/>
      <c r="M201" s="1174"/>
      <c r="N201" s="1174"/>
      <c r="O201" s="577"/>
    </row>
    <row r="202" spans="1:15" s="963" customFormat="1" ht="15" customHeight="1">
      <c r="A202" s="399"/>
      <c r="B202" s="27"/>
      <c r="C202" s="27"/>
      <c r="D202" s="27"/>
      <c r="E202" s="27"/>
      <c r="F202" s="27"/>
      <c r="G202" s="27"/>
      <c r="H202" s="27"/>
      <c r="I202" s="27"/>
      <c r="J202" s="2438" t="s">
        <v>65</v>
      </c>
      <c r="K202" s="2438"/>
      <c r="L202" s="2439"/>
      <c r="M202" s="2"/>
      <c r="N202" s="2"/>
      <c r="O202" s="403"/>
    </row>
    <row r="203" spans="1:15" s="963" customFormat="1" ht="15" customHeight="1">
      <c r="A203" s="399"/>
      <c r="B203" s="24"/>
      <c r="C203" s="24"/>
      <c r="D203" s="24"/>
      <c r="E203" s="24"/>
      <c r="F203" s="24"/>
      <c r="G203" s="24"/>
      <c r="H203" s="24"/>
      <c r="I203" s="24"/>
      <c r="J203" s="1219" t="s">
        <v>1122</v>
      </c>
      <c r="K203" s="2438" t="s">
        <v>244</v>
      </c>
      <c r="L203" s="2439"/>
      <c r="M203" s="3"/>
      <c r="N203" s="3"/>
      <c r="O203" s="403"/>
    </row>
    <row r="204" spans="1:15" s="963" customFormat="1" ht="45" customHeight="1">
      <c r="A204" s="399"/>
      <c r="B204" s="80"/>
      <c r="C204" s="1224" t="s">
        <v>1123</v>
      </c>
      <c r="D204" s="141"/>
      <c r="E204" s="141"/>
      <c r="F204" s="141"/>
      <c r="G204" s="141"/>
      <c r="H204" s="141"/>
      <c r="I204" s="1221"/>
      <c r="J204" s="1241"/>
      <c r="K204" s="35"/>
      <c r="L204" s="36"/>
      <c r="M204" s="1174"/>
      <c r="N204" s="1174"/>
      <c r="O204" s="577"/>
    </row>
    <row r="205" spans="1:15" s="963" customFormat="1" ht="15" customHeight="1">
      <c r="A205" s="648"/>
      <c r="B205" s="1222"/>
      <c r="C205" s="1222"/>
      <c r="D205" s="1222"/>
      <c r="E205" s="1222"/>
      <c r="F205" s="1222"/>
      <c r="G205" s="1222"/>
      <c r="H205" s="1222"/>
      <c r="I205" s="1223"/>
      <c r="J205" s="74"/>
      <c r="K205" s="1219" t="s">
        <v>1124</v>
      </c>
      <c r="L205" s="1220" t="s">
        <v>1125</v>
      </c>
      <c r="M205" s="1174"/>
      <c r="N205" s="1174"/>
      <c r="O205" s="577"/>
    </row>
    <row r="206" spans="1:15" s="963" customFormat="1" ht="15" customHeight="1">
      <c r="A206" s="648"/>
      <c r="B206" s="80"/>
      <c r="C206" s="1228" t="s">
        <v>1130</v>
      </c>
      <c r="D206" s="141"/>
      <c r="E206" s="141"/>
      <c r="F206" s="141"/>
      <c r="G206" s="141"/>
      <c r="H206" s="141"/>
      <c r="I206" s="141"/>
      <c r="J206" s="35"/>
      <c r="K206" s="943"/>
      <c r="L206" s="943"/>
      <c r="M206" s="1174"/>
      <c r="N206" s="1174"/>
      <c r="O206" s="577"/>
    </row>
    <row r="207" spans="1:15" s="963" customFormat="1" ht="15" customHeight="1">
      <c r="A207" s="648"/>
      <c r="B207" s="63"/>
      <c r="C207" s="1229" t="s">
        <v>1131</v>
      </c>
      <c r="D207" s="127"/>
      <c r="E207" s="127"/>
      <c r="F207" s="127"/>
      <c r="G207" s="127"/>
      <c r="H207" s="127"/>
      <c r="I207" s="127"/>
      <c r="J207" s="46"/>
      <c r="K207" s="1217"/>
      <c r="L207" s="64"/>
      <c r="M207" s="1174"/>
      <c r="N207" s="1174"/>
      <c r="O207" s="577"/>
    </row>
    <row r="208" spans="1:15" s="963" customFormat="1" ht="15" customHeight="1">
      <c r="A208" s="648"/>
      <c r="B208" s="63"/>
      <c r="C208" s="1229" t="s">
        <v>1132</v>
      </c>
      <c r="D208" s="127"/>
      <c r="E208" s="127"/>
      <c r="F208" s="127"/>
      <c r="G208" s="127"/>
      <c r="H208" s="127"/>
      <c r="I208" s="127"/>
      <c r="J208" s="46"/>
      <c r="K208" s="46"/>
      <c r="L208" s="1217"/>
      <c r="M208" s="1174"/>
      <c r="N208" s="1174"/>
      <c r="O208" s="577"/>
    </row>
    <row r="209" spans="1:15" s="963" customFormat="1" ht="15" customHeight="1">
      <c r="A209" s="648"/>
      <c r="B209" s="63"/>
      <c r="C209" s="1229" t="s">
        <v>1133</v>
      </c>
      <c r="D209" s="127"/>
      <c r="E209" s="127"/>
      <c r="F209" s="127"/>
      <c r="G209" s="127"/>
      <c r="H209" s="127"/>
      <c r="I209" s="127"/>
      <c r="J209" s="46"/>
      <c r="K209" s="46"/>
      <c r="L209" s="1217"/>
      <c r="M209" s="1174"/>
      <c r="N209" s="1174"/>
      <c r="O209" s="577"/>
    </row>
    <row r="210" spans="1:15" s="963" customFormat="1" ht="15" customHeight="1">
      <c r="A210" s="648"/>
      <c r="B210" s="106"/>
      <c r="C210" s="1230" t="s">
        <v>1134</v>
      </c>
      <c r="D210" s="137"/>
      <c r="E210" s="137"/>
      <c r="F210" s="137"/>
      <c r="G210" s="137"/>
      <c r="H210" s="137"/>
      <c r="I210" s="137"/>
      <c r="J210" s="53"/>
      <c r="K210" s="1218"/>
      <c r="L210" s="1218"/>
      <c r="M210" s="1174"/>
      <c r="N210" s="1174"/>
      <c r="O210" s="577"/>
    </row>
    <row r="211" spans="1:15" s="963" customFormat="1" ht="15" customHeight="1">
      <c r="A211" s="648"/>
      <c r="B211" s="1174"/>
      <c r="C211" s="1174"/>
      <c r="D211" s="1174"/>
      <c r="E211" s="1174"/>
      <c r="F211" s="1174"/>
      <c r="G211" s="1174"/>
      <c r="H211" s="1174"/>
      <c r="I211" s="1174"/>
      <c r="J211" s="1174"/>
      <c r="K211" s="1174"/>
      <c r="L211" s="1174"/>
      <c r="M211" s="1174"/>
      <c r="N211" s="1174"/>
      <c r="O211" s="577"/>
    </row>
    <row r="212" spans="1:15" ht="45" customHeight="1">
      <c r="A212" s="1456" t="s">
        <v>1478</v>
      </c>
      <c r="B212" s="987"/>
      <c r="C212" s="989"/>
      <c r="D212" s="989"/>
      <c r="E212" s="989"/>
      <c r="F212" s="989"/>
      <c r="G212" s="989"/>
      <c r="H212" s="989"/>
      <c r="I212" s="989"/>
      <c r="J212" s="989"/>
      <c r="K212" s="989"/>
      <c r="L212" s="989"/>
      <c r="M212" s="989"/>
      <c r="N212" s="989"/>
      <c r="O212" s="611"/>
    </row>
    <row r="213" spans="1:15" ht="15" customHeight="1">
      <c r="A213" s="648"/>
      <c r="B213" s="991"/>
      <c r="C213" s="991"/>
      <c r="D213" s="991"/>
      <c r="E213" s="991"/>
      <c r="F213" s="991"/>
      <c r="G213" s="991"/>
      <c r="H213" s="991"/>
      <c r="I213" s="991"/>
      <c r="J213" s="991"/>
      <c r="K213" s="991"/>
      <c r="L213" s="991"/>
      <c r="M213" s="991"/>
      <c r="N213" s="991"/>
      <c r="O213" s="577"/>
    </row>
    <row r="214" spans="1:15" ht="15" customHeight="1">
      <c r="A214" s="399"/>
      <c r="B214" s="2440" t="s">
        <v>1129</v>
      </c>
      <c r="C214" s="27"/>
      <c r="D214" s="27"/>
      <c r="E214" s="27"/>
      <c r="F214" s="27"/>
      <c r="G214" s="27"/>
      <c r="H214" s="27"/>
      <c r="I214" s="976"/>
      <c r="J214" s="2438" t="s">
        <v>65</v>
      </c>
      <c r="K214" s="2439"/>
      <c r="L214" s="2"/>
      <c r="M214" s="2"/>
      <c r="N214" s="2"/>
      <c r="O214" s="403"/>
    </row>
    <row r="215" spans="1:15" ht="15" customHeight="1">
      <c r="A215" s="399"/>
      <c r="B215" s="2441"/>
      <c r="C215" s="3"/>
      <c r="D215" s="3"/>
      <c r="E215" s="3"/>
      <c r="F215" s="3"/>
      <c r="G215" s="3"/>
      <c r="H215" s="3"/>
      <c r="I215" s="140"/>
      <c r="J215" s="1066" t="s">
        <v>244</v>
      </c>
      <c r="K215" s="27"/>
      <c r="L215" s="3"/>
      <c r="M215" s="3"/>
      <c r="N215" s="3"/>
      <c r="O215" s="403"/>
    </row>
    <row r="216" spans="1:15" ht="15" customHeight="1">
      <c r="A216" s="648"/>
      <c r="B216" s="1097">
        <v>275</v>
      </c>
      <c r="C216" s="1228" t="s">
        <v>725</v>
      </c>
      <c r="D216" s="141"/>
      <c r="E216" s="141"/>
      <c r="F216" s="141"/>
      <c r="G216" s="141"/>
      <c r="H216" s="141"/>
      <c r="I216" s="141"/>
      <c r="J216" s="943"/>
      <c r="K216" s="991"/>
      <c r="L216" s="991"/>
      <c r="M216" s="991"/>
      <c r="N216" s="991"/>
      <c r="O216" s="577"/>
    </row>
    <row r="217" spans="1:15" ht="15" customHeight="1">
      <c r="A217" s="648"/>
      <c r="B217" s="91"/>
      <c r="C217" s="136" t="s">
        <v>726</v>
      </c>
      <c r="D217" s="137"/>
      <c r="E217" s="137"/>
      <c r="F217" s="137"/>
      <c r="G217" s="137"/>
      <c r="H217" s="137"/>
      <c r="I217" s="137"/>
      <c r="J217" s="60" t="str">
        <f>IF(L39&gt;=J216,"Yes","No")</f>
        <v>Yes</v>
      </c>
      <c r="K217" s="991"/>
      <c r="L217" s="991"/>
      <c r="M217" s="991"/>
      <c r="N217" s="991"/>
      <c r="O217" s="577"/>
    </row>
    <row r="218" spans="1:15" ht="15" customHeight="1">
      <c r="A218" s="593"/>
      <c r="B218" s="1017"/>
      <c r="C218" s="1017"/>
      <c r="D218" s="1017"/>
      <c r="E218" s="1017"/>
      <c r="F218" s="1017"/>
      <c r="G218" s="1017"/>
      <c r="H218" s="1017"/>
      <c r="I218" s="1017"/>
      <c r="J218" s="1017"/>
      <c r="K218" s="1017"/>
      <c r="L218" s="1017"/>
      <c r="M218" s="1017"/>
      <c r="N218" s="1017"/>
      <c r="O218" s="594"/>
    </row>
    <row r="219" spans="1:15" ht="15" hidden="1" customHeight="1"/>
    <row r="220" spans="1:15" ht="15" hidden="1" customHeight="1"/>
  </sheetData>
  <dataConsolidate/>
  <mergeCells count="45">
    <mergeCell ref="D57:E57"/>
    <mergeCell ref="J57:K57"/>
    <mergeCell ref="J163:K163"/>
    <mergeCell ref="J6:N6"/>
    <mergeCell ref="D6:H6"/>
    <mergeCell ref="C53:E53"/>
    <mergeCell ref="D35:G35"/>
    <mergeCell ref="J35:M35"/>
    <mergeCell ref="C108:C109"/>
    <mergeCell ref="D108:E108"/>
    <mergeCell ref="J108:K108"/>
    <mergeCell ref="D130:E130"/>
    <mergeCell ref="J130:K130"/>
    <mergeCell ref="J72:K72"/>
    <mergeCell ref="D72:E72"/>
    <mergeCell ref="D98:E98"/>
    <mergeCell ref="B6:B7"/>
    <mergeCell ref="C6:C7"/>
    <mergeCell ref="C35:C36"/>
    <mergeCell ref="B35:B36"/>
    <mergeCell ref="B57:B58"/>
    <mergeCell ref="C57:C58"/>
    <mergeCell ref="J202:L202"/>
    <mergeCell ref="B72:B73"/>
    <mergeCell ref="C72:C73"/>
    <mergeCell ref="D85:F85"/>
    <mergeCell ref="J85:L85"/>
    <mergeCell ref="B85:B86"/>
    <mergeCell ref="C85:C86"/>
    <mergeCell ref="K203:L203"/>
    <mergeCell ref="B214:B215"/>
    <mergeCell ref="J214:K214"/>
    <mergeCell ref="C176:I176"/>
    <mergeCell ref="B98:B99"/>
    <mergeCell ref="C98:C99"/>
    <mergeCell ref="B108:B109"/>
    <mergeCell ref="B130:B131"/>
    <mergeCell ref="C130:C131"/>
    <mergeCell ref="J98:K98"/>
    <mergeCell ref="B148:B149"/>
    <mergeCell ref="C148:C149"/>
    <mergeCell ref="D148:E148"/>
    <mergeCell ref="J148:K148"/>
    <mergeCell ref="B150:B159"/>
    <mergeCell ref="C163:I164"/>
  </mergeCells>
  <phoneticPr fontId="5" type="noConversion"/>
  <conditionalFormatting sqref="F9 D10:E12 F13:F14 D16:F16 D17:G17 D19:E19 E21:E26 F29:G29 L29:M29 E39 D40:F50 D60:E68 D74 D88 D89:F89 L9 J10:K12 L13:L14 J16:L16 J17:M17 J19:K19 K21:K26 K39 J40:L50 J60:K68 J74 J88 J89:L89">
    <cfRule type="cellIs" dxfId="49" priority="58" stopIfTrue="1" operator="lessThan">
      <formula>0</formula>
    </cfRule>
  </conditionalFormatting>
  <conditionalFormatting sqref="D110:D114 J110:J114 E115:E116 K115:K116 D117 J117:J118 D118:E118 K118 E120:E121 K120:K121 E123:E124 K123:K124 D133:D134 J133:J134 D139:D140 J139:J140 D144 J144 D150:D155 J150:J155 D157:D158 J157:J158 J168 J171 J174:J176 J178:J180 J182:J185 J187 J189:J193 J198 J195 K206:L206 K207 L208:L209 K210:L210 J216">
    <cfRule type="cellIs" dxfId="48" priority="134" stopIfTrue="1" operator="lessThan">
      <formula>0</formula>
    </cfRule>
  </conditionalFormatting>
  <conditionalFormatting sqref="H10:H12 N10:N12 H16:H17 N16:N17 H19 N19 E31 K31 G40:G42 M40:M42 F53 L53 D75 J75 D81 J81 D92:D93 J92:J93 D94:F94 J94:L94 E101 K101 D119:E119 J119:K119 E122 K122 E125 K125 D126:E126 J126:K126 D135:D137 J135:J137 D141:D143 J141:J143 J194 J196 J217">
    <cfRule type="cellIs" dxfId="47" priority="12" stopIfTrue="1" operator="equal">
      <formula>"No"</formula>
    </cfRule>
    <cfRule type="cellIs" dxfId="46" priority="13" stopIfTrue="1" operator="equal">
      <formula>"Yes"</formula>
    </cfRule>
  </conditionalFormatting>
  <conditionalFormatting sqref="J177">
    <cfRule type="cellIs" dxfId="45" priority="1" stopIfTrue="1" operator="equal">
      <formula>"No"</formula>
    </cfRule>
    <cfRule type="cellIs" dxfId="44" priority="2" stopIfTrue="1" operator="equal">
      <formula>"Yes"</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6" manualBreakCount="6">
    <brk id="32" max="14" man="1"/>
    <brk id="69" max="14" man="1"/>
    <brk id="105" max="14" man="1"/>
    <brk id="127" max="14" man="1"/>
    <brk id="160" max="14" man="1"/>
    <brk id="199" max="14" man="1"/>
  </rowBreaks>
  <ignoredErrors>
    <ignoredError sqref="B8:N9 J165:J189 B27:N28 B26 F22:N26 B76:N76 B74:J74 K74:N74 B20:G20 I20:N21 B19:C19 B18:G18 I18:N18 B11 B10 F10:G10 J191 J194 B32:N34 B31 D31:N31 B54:N71 B53 D53:K53 B75 D75:N75 B82:N84 B81 D81:N81 B95:N97 B92 D92:N92 B93 D93:N93 B94 D94:N94 B36:N39 C35:N35 B86:N86 C85:N85 B99:N99 C98:N98 B88:N91 C87:N87 J196 B30:N30 B29:E29 H29:N29 E19:N19 B21 F21:G21 H17:N17 B103:N103 C102 B78:N80 B77 D77:N77 B22 D22 B101:N101 B100:C100 E100:I100 K100:N100 E102:I102 K102:N102 C72:N73 I10:N10 B41:N52 B40:F40 H40:L40 M53:N53 N40 B13:N16 B12 D12:N12 D11:N11 D21 B23 D23 B24 D24 B25 D25 D26" emptyCellReference="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Parameters!$D$333:$D$335</xm:f>
          </x14:formula1>
          <xm:sqref>J204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EC72"/>
  </sheetPr>
  <dimension ref="A1:S444"/>
  <sheetViews>
    <sheetView zoomScale="75" zoomScaleNormal="75" workbookViewId="0">
      <pane ySplit="1" topLeftCell="A2" activePane="bottomLeft" state="frozen"/>
      <selection pane="bottomLeft"/>
    </sheetView>
  </sheetViews>
  <sheetFormatPr defaultColWidth="0" defaultRowHeight="14.25" zeroHeight="1"/>
  <cols>
    <col min="1" max="1" width="1.7109375" style="745" customWidth="1"/>
    <col min="2" max="2" width="100.7109375" style="744" customWidth="1"/>
    <col min="3" max="3" width="20.7109375" style="744" customWidth="1"/>
    <col min="4" max="10" width="16.7109375" style="744" customWidth="1"/>
    <col min="11" max="11" width="1.7109375" style="745" customWidth="1"/>
    <col min="12" max="19" width="0" style="744" hidden="1" customWidth="1"/>
    <col min="20" max="16384" width="16.7109375" style="744" hidden="1"/>
  </cols>
  <sheetData>
    <row r="1" spans="1:11" s="745" customFormat="1" ht="30" customHeight="1">
      <c r="A1" s="785" t="s">
        <v>334</v>
      </c>
      <c r="B1" s="786"/>
      <c r="C1" s="1057" t="str">
        <f>CONCATENATE("Reporting unit: ", 'General Info'!$C$47, " ", 'General Info'!$C$46)</f>
        <v xml:space="preserve">Reporting unit: 1 </v>
      </c>
      <c r="D1" s="786"/>
      <c r="E1" s="786"/>
      <c r="F1" s="786"/>
      <c r="G1" s="786"/>
      <c r="H1" s="786"/>
      <c r="I1" s="597"/>
      <c r="J1" s="597"/>
      <c r="K1" s="787"/>
    </row>
    <row r="2" spans="1:11" s="745" customFormat="1" ht="30" customHeight="1">
      <c r="A2" s="1457" t="s">
        <v>566</v>
      </c>
      <c r="B2" s="597"/>
      <c r="C2" s="597"/>
      <c r="D2" s="597"/>
      <c r="E2" s="597"/>
      <c r="F2" s="597"/>
      <c r="G2" s="597"/>
      <c r="H2" s="597"/>
      <c r="I2" s="597"/>
      <c r="J2" s="597"/>
      <c r="K2" s="787"/>
    </row>
    <row r="3" spans="1:11" s="745" customFormat="1" ht="30" customHeight="1">
      <c r="A3" s="1451" t="s">
        <v>51</v>
      </c>
      <c r="B3" s="752"/>
      <c r="C3" s="788"/>
      <c r="D3" s="788"/>
      <c r="E3" s="789"/>
      <c r="F3" s="581"/>
      <c r="G3" s="581"/>
      <c r="H3" s="581"/>
      <c r="I3" s="581"/>
      <c r="J3" s="581"/>
      <c r="K3" s="754"/>
    </row>
    <row r="4" spans="1:11" s="745" customFormat="1" ht="15" customHeight="1">
      <c r="A4" s="790"/>
      <c r="B4" s="791"/>
      <c r="C4" s="792"/>
      <c r="D4" s="793"/>
      <c r="E4" s="794"/>
      <c r="F4" s="794"/>
      <c r="G4" s="794"/>
      <c r="H4" s="794"/>
      <c r="I4" s="581"/>
      <c r="J4" s="581"/>
      <c r="K4" s="754"/>
    </row>
    <row r="5" spans="1:11" s="745" customFormat="1" ht="30" customHeight="1">
      <c r="A5" s="795"/>
      <c r="B5" s="759"/>
      <c r="C5" s="1071" t="s">
        <v>567</v>
      </c>
      <c r="D5" s="1071" t="s">
        <v>178</v>
      </c>
      <c r="E5" s="796"/>
      <c r="F5" s="796"/>
      <c r="G5" s="1071" t="s">
        <v>335</v>
      </c>
      <c r="H5" s="797" t="s">
        <v>336</v>
      </c>
      <c r="I5" s="581"/>
      <c r="J5" s="581"/>
      <c r="K5" s="754"/>
    </row>
    <row r="6" spans="1:11" ht="15" customHeight="1">
      <c r="A6" s="816"/>
      <c r="B6" s="798" t="s">
        <v>401</v>
      </c>
      <c r="C6" s="805" t="s">
        <v>430</v>
      </c>
      <c r="D6" s="152"/>
      <c r="E6" s="153"/>
      <c r="F6" s="153"/>
      <c r="G6" s="812">
        <v>1</v>
      </c>
      <c r="H6" s="181" t="str">
        <f>IF(AND(ISNUMBER(D6),ISNUMBER(G6)),D6*G6,"")</f>
        <v/>
      </c>
      <c r="I6" s="581"/>
      <c r="J6" s="581"/>
      <c r="K6" s="754"/>
    </row>
    <row r="7" spans="1:11" ht="15" customHeight="1">
      <c r="A7" s="816"/>
      <c r="B7" s="799" t="s">
        <v>402</v>
      </c>
      <c r="C7" s="806" t="s">
        <v>997</v>
      </c>
      <c r="D7" s="154"/>
      <c r="E7" s="1037"/>
      <c r="F7" s="1037"/>
      <c r="G7" s="1037"/>
      <c r="H7" s="1038"/>
      <c r="I7" s="581"/>
      <c r="J7" s="581"/>
      <c r="K7" s="754"/>
    </row>
    <row r="8" spans="1:11" ht="15" customHeight="1">
      <c r="A8" s="816"/>
      <c r="B8" s="800" t="s">
        <v>337</v>
      </c>
      <c r="C8" s="806" t="s">
        <v>568</v>
      </c>
      <c r="D8" s="154"/>
      <c r="E8" s="1037"/>
      <c r="F8" s="1037"/>
      <c r="G8" s="175">
        <v>1</v>
      </c>
      <c r="H8" s="176" t="str">
        <f>IF(AND(ISNUMBER(D8),ISNUMBER(G8)),D8*G8,"")</f>
        <v/>
      </c>
      <c r="I8" s="581"/>
      <c r="J8" s="581"/>
      <c r="K8" s="754"/>
    </row>
    <row r="9" spans="1:11" ht="15" customHeight="1">
      <c r="A9" s="816"/>
      <c r="B9" s="801" t="str">
        <f>CONCATENATE("Check: row ", ROW(B8)," ≤ row ",ROW(B7))</f>
        <v>Check: row 8 ≤ row 7</v>
      </c>
      <c r="C9" s="1037"/>
      <c r="D9" s="810" t="str">
        <f>IF(D8&lt;=D7,"Pass","Fail")</f>
        <v>Pass</v>
      </c>
      <c r="E9" s="1037"/>
      <c r="F9" s="1037"/>
      <c r="G9" s="1037"/>
      <c r="H9" s="1038"/>
      <c r="I9" s="581"/>
      <c r="J9" s="581"/>
      <c r="K9" s="754"/>
    </row>
    <row r="10" spans="1:11" ht="15" customHeight="1">
      <c r="A10" s="816"/>
      <c r="B10" s="799" t="s">
        <v>257</v>
      </c>
      <c r="C10" s="806" t="s">
        <v>431</v>
      </c>
      <c r="D10" s="158"/>
      <c r="E10" s="1037"/>
      <c r="F10" s="1037"/>
      <c r="G10" s="1037"/>
      <c r="H10" s="1038"/>
      <c r="I10" s="581"/>
      <c r="J10" s="581"/>
      <c r="K10" s="754"/>
    </row>
    <row r="11" spans="1:11" ht="15" customHeight="1">
      <c r="A11" s="816"/>
      <c r="B11" s="800" t="s">
        <v>311</v>
      </c>
      <c r="C11" s="806" t="s">
        <v>431</v>
      </c>
      <c r="D11" s="154"/>
      <c r="E11" s="1037"/>
      <c r="F11" s="1037"/>
      <c r="G11" s="175">
        <f>Parameters!F15</f>
        <v>1</v>
      </c>
      <c r="H11" s="176" t="str">
        <f>IF(AND(ISNUMBER(D11),ISNUMBER(G11)),D11*G11,"")</f>
        <v/>
      </c>
      <c r="I11" s="581"/>
      <c r="J11" s="581"/>
      <c r="K11" s="754"/>
    </row>
    <row r="12" spans="1:11" ht="15" customHeight="1">
      <c r="A12" s="816"/>
      <c r="B12" s="800" t="s">
        <v>312</v>
      </c>
      <c r="C12" s="806" t="s">
        <v>431</v>
      </c>
      <c r="D12" s="154"/>
      <c r="E12" s="1037"/>
      <c r="F12" s="1037"/>
      <c r="G12" s="175">
        <f>Parameters!F16</f>
        <v>1</v>
      </c>
      <c r="H12" s="176" t="str">
        <f>IF(AND(ISNUMBER(D12),ISNUMBER(G12)),D12*G12,"")</f>
        <v/>
      </c>
      <c r="I12" s="581"/>
      <c r="J12" s="581"/>
      <c r="K12" s="754"/>
    </row>
    <row r="13" spans="1:11" ht="15" customHeight="1">
      <c r="A13" s="816"/>
      <c r="B13" s="800" t="s">
        <v>313</v>
      </c>
      <c r="C13" s="806" t="s">
        <v>431</v>
      </c>
      <c r="D13" s="154"/>
      <c r="E13" s="1037"/>
      <c r="F13" s="1037"/>
      <c r="G13" s="175">
        <f>Parameters!F17</f>
        <v>1</v>
      </c>
      <c r="H13" s="176" t="str">
        <f>IF(AND(ISNUMBER(D13),ISNUMBER(G13)),D13*G13,"")</f>
        <v/>
      </c>
      <c r="I13" s="581"/>
      <c r="J13" s="581"/>
      <c r="K13" s="754"/>
    </row>
    <row r="14" spans="1:11" ht="15" customHeight="1">
      <c r="A14" s="816"/>
      <c r="B14" s="800" t="s">
        <v>569</v>
      </c>
      <c r="C14" s="806" t="s">
        <v>431</v>
      </c>
      <c r="D14" s="154"/>
      <c r="E14" s="1037"/>
      <c r="F14" s="1037"/>
      <c r="G14" s="175">
        <f>Parameters!F18</f>
        <v>1</v>
      </c>
      <c r="H14" s="176" t="str">
        <f>IF(AND(ISNUMBER(D14),ISNUMBER(G14)),D14*G14,"")</f>
        <v/>
      </c>
      <c r="I14" s="581"/>
      <c r="J14" s="581"/>
      <c r="K14" s="754"/>
    </row>
    <row r="15" spans="1:11" ht="15" customHeight="1">
      <c r="A15" s="816"/>
      <c r="B15" s="800" t="s">
        <v>403</v>
      </c>
      <c r="C15" s="806" t="s">
        <v>431</v>
      </c>
      <c r="D15" s="154"/>
      <c r="E15" s="1037"/>
      <c r="F15" s="1037"/>
      <c r="G15" s="175">
        <f>Parameters!F19</f>
        <v>1</v>
      </c>
      <c r="H15" s="176" t="str">
        <f>IF(AND(ISNUMBER(D15),ISNUMBER(G15)),D15*G15,"")</f>
        <v/>
      </c>
      <c r="I15" s="581"/>
      <c r="J15" s="581"/>
      <c r="K15" s="754"/>
    </row>
    <row r="16" spans="1:11" ht="15" customHeight="1">
      <c r="A16" s="816"/>
      <c r="B16" s="328" t="s">
        <v>338</v>
      </c>
      <c r="C16" s="1037"/>
      <c r="D16" s="1037"/>
      <c r="E16" s="1037"/>
      <c r="F16" s="1037"/>
      <c r="G16" s="1037"/>
      <c r="H16" s="1038"/>
      <c r="I16" s="581"/>
      <c r="J16" s="581"/>
      <c r="K16" s="754"/>
    </row>
    <row r="17" spans="1:11" ht="30" customHeight="1">
      <c r="A17" s="816"/>
      <c r="B17" s="800" t="s">
        <v>339</v>
      </c>
      <c r="C17" s="806" t="s">
        <v>432</v>
      </c>
      <c r="D17" s="154"/>
      <c r="E17" s="1037"/>
      <c r="F17" s="1037"/>
      <c r="G17" s="175">
        <f>Parameters!F21</f>
        <v>1</v>
      </c>
      <c r="H17" s="176" t="str">
        <f>IF(AND(ISNUMBER(D17),ISNUMBER(G17)),D17*G17,"")</f>
        <v/>
      </c>
      <c r="I17" s="581"/>
      <c r="J17" s="581"/>
      <c r="K17" s="754"/>
    </row>
    <row r="18" spans="1:11" ht="45" customHeight="1">
      <c r="A18" s="816"/>
      <c r="B18" s="802" t="s">
        <v>404</v>
      </c>
      <c r="C18" s="807" t="s">
        <v>433</v>
      </c>
      <c r="D18" s="160"/>
      <c r="E18" s="161"/>
      <c r="F18" s="161"/>
      <c r="G18" s="813">
        <f>Parameters!F22</f>
        <v>1</v>
      </c>
      <c r="H18" s="814" t="str">
        <f>IF(AND(ISNUMBER(D18),ISNUMBER(G18)),D18*G18,"")</f>
        <v/>
      </c>
      <c r="I18" s="581"/>
      <c r="J18" s="581"/>
      <c r="K18" s="754"/>
    </row>
    <row r="19" spans="1:11" ht="15" customHeight="1">
      <c r="A19" s="816"/>
      <c r="B19" s="803" t="s">
        <v>340</v>
      </c>
      <c r="C19" s="808">
        <v>49</v>
      </c>
      <c r="D19" s="153"/>
      <c r="E19" s="153"/>
      <c r="F19" s="153"/>
      <c r="G19" s="153"/>
      <c r="H19" s="815" t="str">
        <f>IF(AND(ISNUMBER(H6),ISNUMBER(H8),ISNUMBER(H11),ISNUMBER(H12),ISNUMBER(H13),ISNUMBER(H14),ISNUMBER(H15),ISNUMBER(H17),ISNUMBER(H18)),SUM(H6,H8,H11:H15,H17:H18),"")</f>
        <v/>
      </c>
      <c r="I19" s="581"/>
      <c r="J19" s="581"/>
      <c r="K19" s="754"/>
    </row>
    <row r="20" spans="1:11" ht="15" customHeight="1">
      <c r="A20" s="816"/>
      <c r="B20" s="799" t="s">
        <v>342</v>
      </c>
      <c r="C20" s="806" t="s">
        <v>416</v>
      </c>
      <c r="D20" s="811" t="str">
        <f>IF(AND(ISNUMBER(D180),ISNUMBER(D183),ISNUMBER(D193),ISNUMBER(D196),ISNUMBER(E180),ISNUMBER(E193),ISNUMBER(D277),ISNUMBER(D280),ISNUMBER(E277),ISNUMBER(D434),ISNUMBER(E434)),-SUM(D180,D183,D186,D189,D193,D196,D199,D203,D206,E277,E434)+SUM(E180,E193,D277,D280,D283,D286,D434),"")</f>
        <v/>
      </c>
      <c r="E20" s="1037"/>
      <c r="F20" s="1037"/>
      <c r="G20" s="1037"/>
      <c r="H20" s="1038"/>
      <c r="I20" s="581"/>
      <c r="J20" s="581"/>
      <c r="K20" s="754"/>
    </row>
    <row r="21" spans="1:11" ht="15" customHeight="1">
      <c r="A21" s="817"/>
      <c r="B21" s="804" t="s">
        <v>343</v>
      </c>
      <c r="C21" s="809" t="s">
        <v>416</v>
      </c>
      <c r="D21" s="973"/>
      <c r="E21" s="973"/>
      <c r="F21" s="973"/>
      <c r="G21" s="973"/>
      <c r="H21" s="182" t="str">
        <f>IF(AND(ISNUMBER(H19),ISNUMBER(D20)),MAX(H19+D20,0),"")</f>
        <v/>
      </c>
      <c r="I21" s="581"/>
      <c r="J21" s="581"/>
      <c r="K21" s="754"/>
    </row>
    <row r="22" spans="1:11" s="745" customFormat="1" ht="60" customHeight="1">
      <c r="A22" s="2482" t="s">
        <v>622</v>
      </c>
      <c r="B22" s="2483"/>
      <c r="C22" s="2483"/>
      <c r="D22" s="2483"/>
      <c r="E22" s="2483"/>
      <c r="F22" s="2483"/>
      <c r="G22" s="2483"/>
      <c r="H22" s="2483"/>
      <c r="I22" s="581"/>
      <c r="J22" s="581"/>
      <c r="K22" s="754"/>
    </row>
    <row r="23" spans="1:11" ht="30" customHeight="1">
      <c r="A23" s="795"/>
      <c r="B23" s="774"/>
      <c r="C23" s="1071" t="s">
        <v>567</v>
      </c>
      <c r="D23" s="1071" t="s">
        <v>344</v>
      </c>
      <c r="E23" s="149"/>
      <c r="F23" s="149"/>
      <c r="G23" s="1071" t="s">
        <v>335</v>
      </c>
      <c r="H23" s="797" t="s">
        <v>336</v>
      </c>
      <c r="I23" s="581"/>
      <c r="J23" s="581"/>
      <c r="K23" s="754"/>
    </row>
    <row r="24" spans="1:11" ht="15" customHeight="1">
      <c r="A24" s="816"/>
      <c r="B24" s="798" t="s">
        <v>345</v>
      </c>
      <c r="C24" s="805" t="s">
        <v>434</v>
      </c>
      <c r="D24" s="163"/>
      <c r="E24" s="153"/>
      <c r="F24" s="153"/>
      <c r="G24" s="163"/>
      <c r="H24" s="164"/>
      <c r="I24" s="581"/>
      <c r="J24" s="581"/>
      <c r="K24" s="754"/>
    </row>
    <row r="25" spans="1:11" ht="15" customHeight="1">
      <c r="A25" s="816"/>
      <c r="B25" s="800" t="s">
        <v>311</v>
      </c>
      <c r="C25" s="806" t="s">
        <v>434</v>
      </c>
      <c r="D25" s="165"/>
      <c r="E25" s="1037"/>
      <c r="F25" s="1037"/>
      <c r="G25" s="175">
        <f>Parameters!F25</f>
        <v>0.85</v>
      </c>
      <c r="H25" s="176" t="str">
        <f t="shared" ref="H25:H31" si="0">IF(AND(ISNUMBER(D25),ISNUMBER(G25)),D25*G25,"")</f>
        <v/>
      </c>
      <c r="I25" s="581"/>
      <c r="J25" s="581"/>
      <c r="K25" s="754"/>
    </row>
    <row r="26" spans="1:11" ht="15" customHeight="1">
      <c r="A26" s="816"/>
      <c r="B26" s="800" t="s">
        <v>312</v>
      </c>
      <c r="C26" s="806" t="s">
        <v>434</v>
      </c>
      <c r="D26" s="165"/>
      <c r="E26" s="1037"/>
      <c r="F26" s="1037"/>
      <c r="G26" s="175">
        <f>Parameters!F26</f>
        <v>0.85</v>
      </c>
      <c r="H26" s="176" t="str">
        <f t="shared" si="0"/>
        <v/>
      </c>
      <c r="I26" s="581"/>
      <c r="J26" s="581"/>
      <c r="K26" s="754"/>
    </row>
    <row r="27" spans="1:11" ht="15" customHeight="1">
      <c r="A27" s="816"/>
      <c r="B27" s="800" t="s">
        <v>313</v>
      </c>
      <c r="C27" s="806" t="s">
        <v>434</v>
      </c>
      <c r="D27" s="165"/>
      <c r="E27" s="1037"/>
      <c r="F27" s="1037"/>
      <c r="G27" s="175">
        <f>Parameters!F27</f>
        <v>0.85</v>
      </c>
      <c r="H27" s="176" t="str">
        <f t="shared" si="0"/>
        <v/>
      </c>
      <c r="I27" s="581"/>
      <c r="J27" s="581"/>
      <c r="K27" s="754"/>
    </row>
    <row r="28" spans="1:11" ht="15" customHeight="1">
      <c r="A28" s="816"/>
      <c r="B28" s="800" t="s">
        <v>569</v>
      </c>
      <c r="C28" s="806" t="s">
        <v>434</v>
      </c>
      <c r="D28" s="165"/>
      <c r="E28" s="1037"/>
      <c r="F28" s="1037"/>
      <c r="G28" s="175">
        <f>Parameters!F28</f>
        <v>0.85</v>
      </c>
      <c r="H28" s="176" t="str">
        <f t="shared" si="0"/>
        <v/>
      </c>
      <c r="I28" s="581"/>
      <c r="J28" s="581"/>
      <c r="K28" s="754"/>
    </row>
    <row r="29" spans="1:11" ht="15" customHeight="1">
      <c r="A29" s="818"/>
      <c r="B29" s="800" t="s">
        <v>346</v>
      </c>
      <c r="C29" s="806" t="s">
        <v>434</v>
      </c>
      <c r="D29" s="165"/>
      <c r="E29" s="1037"/>
      <c r="F29" s="1037"/>
      <c r="G29" s="175">
        <f>Parameters!F29</f>
        <v>0.85</v>
      </c>
      <c r="H29" s="176" t="str">
        <f t="shared" si="0"/>
        <v/>
      </c>
      <c r="I29" s="581"/>
      <c r="J29" s="581"/>
      <c r="K29" s="754"/>
    </row>
    <row r="30" spans="1:11" ht="15" customHeight="1">
      <c r="A30" s="816"/>
      <c r="B30" s="799" t="s">
        <v>347</v>
      </c>
      <c r="C30" s="806" t="s">
        <v>435</v>
      </c>
      <c r="D30" s="165"/>
      <c r="E30" s="1037"/>
      <c r="F30" s="1037"/>
      <c r="G30" s="175">
        <f>Parameters!F30</f>
        <v>0.85</v>
      </c>
      <c r="H30" s="176" t="str">
        <f t="shared" si="0"/>
        <v/>
      </c>
      <c r="I30" s="581"/>
      <c r="J30" s="581"/>
      <c r="K30" s="754"/>
    </row>
    <row r="31" spans="1:11" ht="15" customHeight="1">
      <c r="A31" s="816"/>
      <c r="B31" s="804" t="s">
        <v>348</v>
      </c>
      <c r="C31" s="809" t="s">
        <v>435</v>
      </c>
      <c r="D31" s="166"/>
      <c r="E31" s="973"/>
      <c r="F31" s="973"/>
      <c r="G31" s="824">
        <f>Parameters!F31</f>
        <v>0.85</v>
      </c>
      <c r="H31" s="182" t="str">
        <f t="shared" si="0"/>
        <v/>
      </c>
      <c r="I31" s="581"/>
      <c r="J31" s="581"/>
      <c r="K31" s="754"/>
    </row>
    <row r="32" spans="1:11" ht="15" customHeight="1">
      <c r="A32" s="816"/>
      <c r="B32" s="803" t="s">
        <v>405</v>
      </c>
      <c r="C32" s="808" t="s">
        <v>436</v>
      </c>
      <c r="D32" s="821" t="str">
        <f>IF(AND(ISNUMBER(D25),ISNUMBER(D26),ISNUMBER(D27),ISNUMBER(D28),ISNUMBER(D29),ISNUMBER(D30),ISNUMBER(D31)),SUM(D25:D31),"")</f>
        <v/>
      </c>
      <c r="E32" s="153"/>
      <c r="F32" s="153"/>
      <c r="G32" s="167"/>
      <c r="H32" s="815" t="str">
        <f>IF(AND(ISNUMBER(H25),ISNUMBER(H26),ISNUMBER(H27),ISNUMBER(H28),ISNUMBER(H29), ISNUMBER(H30),ISNUMBER(H31)),SUM(H25:H31),"")</f>
        <v/>
      </c>
      <c r="I32" s="581"/>
      <c r="J32" s="581"/>
      <c r="K32" s="754"/>
    </row>
    <row r="33" spans="1:11" ht="15" customHeight="1">
      <c r="A33" s="816"/>
      <c r="B33" s="799" t="s">
        <v>406</v>
      </c>
      <c r="C33" s="806" t="s">
        <v>416</v>
      </c>
      <c r="D33" s="822" t="str">
        <f>IF(AND(ISNUMBER(E183),ISNUMBER(E196),ISNUMBER(E280),ISNUMBER(D435),ISNUMBER(E435)),E183+E196-E280+D435-E435,"")</f>
        <v/>
      </c>
      <c r="E33" s="1037"/>
      <c r="F33" s="1037"/>
      <c r="G33" s="168"/>
      <c r="H33" s="169"/>
      <c r="I33" s="581"/>
      <c r="J33" s="581"/>
      <c r="K33" s="754"/>
    </row>
    <row r="34" spans="1:11" ht="15" customHeight="1">
      <c r="A34" s="816"/>
      <c r="B34" s="804" t="s">
        <v>407</v>
      </c>
      <c r="C34" s="809" t="s">
        <v>416</v>
      </c>
      <c r="D34" s="823" t="str">
        <f>IF(AND(ISNUMBER(D32),ISNUMBER(D33)),D32+D33,"")</f>
        <v/>
      </c>
      <c r="E34" s="973"/>
      <c r="F34" s="973"/>
      <c r="G34" s="824">
        <f>Parameters!F32</f>
        <v>0.85</v>
      </c>
      <c r="H34" s="182" t="str">
        <f>IF(AND(ISNUMBER(D34),ISNUMBER(G34)),D34*G34,"")</f>
        <v/>
      </c>
      <c r="I34" s="581"/>
      <c r="J34" s="581"/>
      <c r="K34" s="754"/>
    </row>
    <row r="35" spans="1:11" s="745" customFormat="1" ht="60" customHeight="1">
      <c r="A35" s="2482" t="s">
        <v>623</v>
      </c>
      <c r="B35" s="2483"/>
      <c r="C35" s="2483"/>
      <c r="D35" s="2483"/>
      <c r="E35" s="2483"/>
      <c r="F35" s="2483"/>
      <c r="G35" s="2483"/>
      <c r="H35" s="2483"/>
      <c r="I35" s="581"/>
      <c r="J35" s="581"/>
      <c r="K35" s="754"/>
    </row>
    <row r="36" spans="1:11" ht="30" customHeight="1">
      <c r="A36" s="795"/>
      <c r="B36" s="759"/>
      <c r="C36" s="1071" t="s">
        <v>567</v>
      </c>
      <c r="D36" s="1071" t="s">
        <v>344</v>
      </c>
      <c r="E36" s="149"/>
      <c r="F36" s="149"/>
      <c r="G36" s="1071" t="s">
        <v>335</v>
      </c>
      <c r="H36" s="797" t="s">
        <v>336</v>
      </c>
      <c r="I36" s="581"/>
      <c r="J36" s="581"/>
      <c r="K36" s="754"/>
    </row>
    <row r="37" spans="1:11" ht="15" customHeight="1">
      <c r="A37" s="816"/>
      <c r="B37" s="798" t="s">
        <v>408</v>
      </c>
      <c r="C37" s="805" t="s">
        <v>409</v>
      </c>
      <c r="D37" s="170"/>
      <c r="E37" s="153"/>
      <c r="F37" s="153"/>
      <c r="G37" s="812">
        <f>Parameters!F34</f>
        <v>0.75</v>
      </c>
      <c r="H37" s="829" t="str">
        <f>IF(AND(ISNUMBER(D37),ISNUMBER(G37)),D37*G37,"")</f>
        <v/>
      </c>
      <c r="I37" s="581"/>
      <c r="J37" s="581"/>
      <c r="K37" s="754"/>
    </row>
    <row r="38" spans="1:11" ht="15" customHeight="1">
      <c r="A38" s="816"/>
      <c r="B38" s="799" t="s">
        <v>410</v>
      </c>
      <c r="C38" s="806" t="s">
        <v>411</v>
      </c>
      <c r="D38" s="171"/>
      <c r="E38" s="1037"/>
      <c r="F38" s="1037"/>
      <c r="G38" s="175">
        <f>Parameters!F35</f>
        <v>0.5</v>
      </c>
      <c r="H38" s="177" t="str">
        <f>IF(AND(ISNUMBER(D38),ISNUMBER(G38)),D38*G38,"")</f>
        <v/>
      </c>
      <c r="I38" s="581"/>
      <c r="J38" s="581"/>
      <c r="K38" s="754"/>
    </row>
    <row r="39" spans="1:11" ht="15" customHeight="1">
      <c r="A39" s="816"/>
      <c r="B39" s="799" t="s">
        <v>412</v>
      </c>
      <c r="C39" s="826" t="s">
        <v>413</v>
      </c>
      <c r="D39" s="171"/>
      <c r="E39" s="1037"/>
      <c r="F39" s="1037"/>
      <c r="G39" s="175">
        <f>Parameters!F36</f>
        <v>0.5</v>
      </c>
      <c r="H39" s="177" t="str">
        <f>IF(AND(ISNUMBER(D39),ISNUMBER(G39)),D39*G39,"")</f>
        <v/>
      </c>
      <c r="I39" s="581"/>
      <c r="J39" s="581"/>
      <c r="K39" s="754"/>
    </row>
    <row r="40" spans="1:11" ht="15" customHeight="1">
      <c r="A40" s="816"/>
      <c r="B40" s="799" t="s">
        <v>723</v>
      </c>
      <c r="C40" s="826" t="s">
        <v>724</v>
      </c>
      <c r="D40" s="171"/>
      <c r="E40" s="1037"/>
      <c r="F40" s="1037"/>
      <c r="G40" s="175">
        <v>0.5</v>
      </c>
      <c r="H40" s="177" t="str">
        <f>IF(AND(ISNUMBER(D40),ISNUMBER(G40)),D40*G40,"")</f>
        <v/>
      </c>
      <c r="I40" s="581"/>
      <c r="J40" s="581"/>
      <c r="K40" s="754"/>
    </row>
    <row r="41" spans="1:11" ht="15" customHeight="1">
      <c r="A41" s="816"/>
      <c r="B41" s="825" t="s">
        <v>414</v>
      </c>
      <c r="C41" s="827" t="s">
        <v>409</v>
      </c>
      <c r="D41" s="828" t="str">
        <f>IF(ISNUMBER(D37),D37,"")</f>
        <v/>
      </c>
      <c r="E41" s="1037"/>
      <c r="F41" s="1037"/>
      <c r="G41" s="168"/>
      <c r="H41" s="173" t="str">
        <f>IF(ISNUMBER(H37),H37,"")</f>
        <v/>
      </c>
      <c r="I41" s="581"/>
      <c r="J41" s="581"/>
      <c r="K41" s="754"/>
    </row>
    <row r="42" spans="1:11" ht="15" customHeight="1">
      <c r="A42" s="816"/>
      <c r="B42" s="799" t="s">
        <v>415</v>
      </c>
      <c r="C42" s="806" t="s">
        <v>416</v>
      </c>
      <c r="D42" s="811" t="str">
        <f>IF(OR(ISNUMBER(E186),ISNUMBER(E199),ISNUMBER(E283),ISNUMBER(D436),ISNUMBER(E436)),SUM(E186,E199,D436)-SUM(E283,E436),"")</f>
        <v/>
      </c>
      <c r="E42" s="1037"/>
      <c r="F42" s="1037"/>
      <c r="G42" s="168"/>
      <c r="H42" s="169"/>
      <c r="I42" s="581"/>
      <c r="J42" s="581"/>
      <c r="K42" s="754"/>
    </row>
    <row r="43" spans="1:11" ht="15" customHeight="1">
      <c r="A43" s="816"/>
      <c r="B43" s="799" t="s">
        <v>417</v>
      </c>
      <c r="C43" s="806" t="s">
        <v>416</v>
      </c>
      <c r="D43" s="329" t="str">
        <f>IF(OR(ISNUMBER(D41),ISNUMBER(D42)),SUM(D41,D42),"")</f>
        <v/>
      </c>
      <c r="E43" s="1037"/>
      <c r="F43" s="1037"/>
      <c r="G43" s="175">
        <f>Parameters!F37</f>
        <v>0.75</v>
      </c>
      <c r="H43" s="176" t="str">
        <f>IF(AND(ISNUMBER(D43),ISNUMBER(G43)),D43*G43,"")</f>
        <v/>
      </c>
      <c r="I43" s="581"/>
      <c r="J43" s="581"/>
      <c r="K43" s="754"/>
    </row>
    <row r="44" spans="1:11" ht="15" customHeight="1">
      <c r="A44" s="816"/>
      <c r="B44" s="825" t="s">
        <v>418</v>
      </c>
      <c r="C44" s="827" t="s">
        <v>419</v>
      </c>
      <c r="D44" s="828" t="str">
        <f>IF(OR(ISNUMBER(D38),ISNUMBER(D39),ISNUMBER(D40)),SUM(D38:D40),"")</f>
        <v/>
      </c>
      <c r="E44" s="1037"/>
      <c r="F44" s="1037"/>
      <c r="G44" s="168"/>
      <c r="H44" s="830" t="str">
        <f>IF(OR(ISNUMBER(H38),ISNUMBER(H39),ISNUMBER(H40)),SUM(H38:H40),"")</f>
        <v/>
      </c>
      <c r="I44" s="581"/>
      <c r="J44" s="581"/>
      <c r="K44" s="754"/>
    </row>
    <row r="45" spans="1:11" ht="15" customHeight="1">
      <c r="A45" s="816"/>
      <c r="B45" s="799" t="s">
        <v>420</v>
      </c>
      <c r="C45" s="806" t="s">
        <v>416</v>
      </c>
      <c r="D45" s="811" t="str">
        <f>IF(OR(ISNUMBER(E189),ISNUMBER(E203),ISNUMBER(E206),ISNUMBER(E286),ISNUMBER(D437),ISNUMBER(E437)),SUM(E189,E203,E206,D437)-SUM(E286,E437),"")</f>
        <v/>
      </c>
      <c r="E45" s="1037"/>
      <c r="F45" s="1037"/>
      <c r="G45" s="168"/>
      <c r="H45" s="169"/>
      <c r="I45" s="581"/>
      <c r="J45" s="581"/>
      <c r="K45" s="754"/>
    </row>
    <row r="46" spans="1:11" ht="15" customHeight="1">
      <c r="A46" s="816"/>
      <c r="B46" s="799" t="s">
        <v>421</v>
      </c>
      <c r="C46" s="806" t="s">
        <v>416</v>
      </c>
      <c r="D46" s="329" t="str">
        <f>IF(OR(ISNUMBER(D44),ISNUMBER(D45)),SUM(D44,D45),"")</f>
        <v/>
      </c>
      <c r="E46" s="1037"/>
      <c r="F46" s="1037"/>
      <c r="G46" s="175">
        <f>Parameters!F38</f>
        <v>0.5</v>
      </c>
      <c r="H46" s="177" t="str">
        <f>IF(AND(ISNUMBER(D46),ISNUMBER(G46)),D46*G46,"")</f>
        <v/>
      </c>
      <c r="I46" s="581"/>
      <c r="J46" s="581"/>
      <c r="K46" s="754"/>
    </row>
    <row r="47" spans="1:11" ht="15" customHeight="1">
      <c r="A47" s="816"/>
      <c r="B47" s="804" t="s">
        <v>422</v>
      </c>
      <c r="C47" s="809" t="s">
        <v>416</v>
      </c>
      <c r="D47" s="331" t="str">
        <f>IF(OR(ISNUMBER(D43),ISNUMBER(D46)),SUM(D43,D46),"")</f>
        <v/>
      </c>
      <c r="E47" s="973"/>
      <c r="F47" s="973"/>
      <c r="G47" s="178"/>
      <c r="H47" s="179" t="str">
        <f>IF(OR(ISNUMBER(H43),ISNUMBER(H46)),SUM(H43,H46),"")</f>
        <v/>
      </c>
      <c r="I47" s="581"/>
      <c r="J47" s="581"/>
      <c r="K47" s="754"/>
    </row>
    <row r="48" spans="1:11" ht="15" customHeight="1">
      <c r="A48" s="600"/>
      <c r="B48" s="581"/>
      <c r="C48" s="581"/>
      <c r="D48" s="581"/>
      <c r="E48" s="581"/>
      <c r="F48" s="581"/>
      <c r="G48" s="581"/>
      <c r="H48" s="581"/>
      <c r="I48" s="581"/>
      <c r="J48" s="581"/>
      <c r="K48" s="754"/>
    </row>
    <row r="49" spans="1:11" ht="15" customHeight="1">
      <c r="A49" s="816"/>
      <c r="B49" s="324" t="s">
        <v>570</v>
      </c>
      <c r="C49" s="805" t="s">
        <v>423</v>
      </c>
      <c r="D49" s="167"/>
      <c r="E49" s="153"/>
      <c r="F49" s="153"/>
      <c r="G49" s="167"/>
      <c r="H49" s="181" t="str">
        <f>IF(AND(ISNUMBER(H21),ISNUMBER(H34)),MAX(SUM(H47)-15/85*(H21+H34),SUM(H47)-15/60*H21,0),"")</f>
        <v/>
      </c>
      <c r="I49" s="581"/>
      <c r="J49" s="581"/>
      <c r="K49" s="754"/>
    </row>
    <row r="50" spans="1:11" ht="15" customHeight="1">
      <c r="A50" s="816"/>
      <c r="B50" s="330" t="s">
        <v>571</v>
      </c>
      <c r="C50" s="809" t="s">
        <v>424</v>
      </c>
      <c r="D50" s="178"/>
      <c r="E50" s="973"/>
      <c r="F50" s="973"/>
      <c r="G50" s="178"/>
      <c r="H50" s="182" t="str">
        <f>IF(AND(ISNUMBER(H34),ISNUMBER(H49)),MAX((SUM(H34,H47)-H49)-2/3*H21,0),"")</f>
        <v/>
      </c>
      <c r="I50" s="581"/>
      <c r="J50" s="581"/>
      <c r="K50" s="754"/>
    </row>
    <row r="51" spans="1:11" s="745" customFormat="1" ht="60" customHeight="1">
      <c r="A51" s="2482" t="s">
        <v>624</v>
      </c>
      <c r="B51" s="2483"/>
      <c r="C51" s="2483"/>
      <c r="D51" s="2483"/>
      <c r="E51" s="2483"/>
      <c r="F51" s="2483"/>
      <c r="G51" s="2483"/>
      <c r="H51" s="2483"/>
      <c r="I51" s="581"/>
      <c r="J51" s="581"/>
      <c r="K51" s="754"/>
    </row>
    <row r="52" spans="1:11" s="745" customFormat="1" ht="30" customHeight="1">
      <c r="A52" s="795"/>
      <c r="B52" s="759"/>
      <c r="C52" s="2428"/>
      <c r="D52" s="2429"/>
      <c r="E52" s="2429"/>
      <c r="F52" s="2429"/>
      <c r="G52" s="2488"/>
      <c r="H52" s="797" t="s">
        <v>336</v>
      </c>
      <c r="I52" s="581"/>
      <c r="J52" s="581"/>
      <c r="K52" s="754"/>
    </row>
    <row r="53" spans="1:11" ht="15" customHeight="1">
      <c r="A53" s="816"/>
      <c r="B53" s="831" t="s">
        <v>572</v>
      </c>
      <c r="C53" s="183"/>
      <c r="D53" s="183"/>
      <c r="E53" s="74"/>
      <c r="F53" s="74"/>
      <c r="G53" s="183"/>
      <c r="H53" s="832" t="str">
        <f>IF(AND(ISNUMBER(H19),ISNUMBER(H32),ISNUMBER(H49),ISNUMBER(H50)),SUM(H19,H32,H41,H44)-SUM(H49,H50),"")</f>
        <v/>
      </c>
      <c r="I53" s="581"/>
      <c r="J53" s="581"/>
      <c r="K53" s="754"/>
    </row>
    <row r="54" spans="1:11" ht="15" customHeight="1">
      <c r="A54" s="600"/>
      <c r="B54" s="581"/>
      <c r="C54" s="581"/>
      <c r="D54" s="581"/>
      <c r="E54" s="581"/>
      <c r="F54" s="581"/>
      <c r="G54" s="581"/>
      <c r="H54" s="581"/>
      <c r="I54" s="581"/>
      <c r="J54" s="581"/>
      <c r="K54" s="754"/>
    </row>
    <row r="55" spans="1:11" ht="15" customHeight="1">
      <c r="A55" s="600"/>
      <c r="B55" s="2489"/>
      <c r="C55" s="2485" t="s">
        <v>567</v>
      </c>
      <c r="D55" s="2487" t="s">
        <v>344</v>
      </c>
      <c r="E55" s="2487"/>
      <c r="F55" s="2487"/>
      <c r="G55" s="2487"/>
      <c r="H55" s="184"/>
      <c r="I55" s="581"/>
      <c r="J55" s="581"/>
      <c r="K55" s="754"/>
    </row>
    <row r="56" spans="1:11" ht="30" customHeight="1">
      <c r="A56" s="600"/>
      <c r="B56" s="2490"/>
      <c r="C56" s="2486"/>
      <c r="D56" s="1071" t="s">
        <v>173</v>
      </c>
      <c r="E56" s="1071" t="s">
        <v>425</v>
      </c>
      <c r="F56" s="1071" t="s">
        <v>426</v>
      </c>
      <c r="G56" s="1071" t="s">
        <v>427</v>
      </c>
      <c r="H56" s="184"/>
      <c r="I56" s="581"/>
      <c r="J56" s="581"/>
      <c r="K56" s="754"/>
    </row>
    <row r="57" spans="1:11" ht="15" customHeight="1">
      <c r="A57" s="816"/>
      <c r="B57" s="798" t="s">
        <v>573</v>
      </c>
      <c r="C57" s="805" t="s">
        <v>437</v>
      </c>
      <c r="D57" s="185"/>
      <c r="E57" s="185"/>
      <c r="F57" s="186"/>
      <c r="G57" s="186"/>
      <c r="H57" s="187"/>
      <c r="I57" s="581"/>
      <c r="J57" s="581"/>
      <c r="K57" s="754"/>
    </row>
    <row r="58" spans="1:11" ht="15" customHeight="1">
      <c r="A58" s="816"/>
      <c r="B58" s="800" t="s">
        <v>176</v>
      </c>
      <c r="C58" s="168"/>
      <c r="D58" s="165"/>
      <c r="E58" s="165"/>
      <c r="F58" s="188"/>
      <c r="G58" s="188"/>
      <c r="H58" s="169"/>
      <c r="I58" s="581"/>
      <c r="J58" s="581"/>
      <c r="K58" s="754"/>
    </row>
    <row r="59" spans="1:11" ht="15" customHeight="1">
      <c r="A59" s="816"/>
      <c r="B59" s="801" t="str">
        <f>CONCATENATE("Check: row ", ROW(B58), " ≤ row ", ROW(B57))</f>
        <v>Check: row 58 ≤ row 57</v>
      </c>
      <c r="C59" s="168"/>
      <c r="D59" s="810" t="str">
        <f>IF((D58&lt;=D57),"Pass","Fail")</f>
        <v>Pass</v>
      </c>
      <c r="E59" s="810" t="str">
        <f>IF((E58&lt;=E57),"Pass","Fail")</f>
        <v>Pass</v>
      </c>
      <c r="F59" s="810" t="str">
        <f>IF((F58&lt;=F57),"Pass","Fail")</f>
        <v>Pass</v>
      </c>
      <c r="G59" s="810" t="str">
        <f>IF((G58&lt;=G57),"Pass","Fail")</f>
        <v>Pass</v>
      </c>
      <c r="H59" s="169"/>
      <c r="I59" s="581"/>
      <c r="J59" s="581"/>
      <c r="K59" s="754"/>
    </row>
    <row r="60" spans="1:11" ht="15" customHeight="1">
      <c r="A60" s="816"/>
      <c r="B60" s="799" t="s">
        <v>428</v>
      </c>
      <c r="C60" s="806" t="s">
        <v>438</v>
      </c>
      <c r="D60" s="165"/>
      <c r="E60" s="165"/>
      <c r="F60" s="188"/>
      <c r="G60" s="188"/>
      <c r="H60" s="169"/>
      <c r="I60" s="581"/>
      <c r="J60" s="581"/>
      <c r="K60" s="754"/>
    </row>
    <row r="61" spans="1:11" ht="15" customHeight="1">
      <c r="A61" s="816"/>
      <c r="B61" s="800" t="s">
        <v>177</v>
      </c>
      <c r="C61" s="168"/>
      <c r="D61" s="165"/>
      <c r="E61" s="165"/>
      <c r="F61" s="188"/>
      <c r="G61" s="188"/>
      <c r="H61" s="169"/>
      <c r="I61" s="581"/>
      <c r="J61" s="581"/>
      <c r="K61" s="754"/>
    </row>
    <row r="62" spans="1:11" ht="15" customHeight="1">
      <c r="A62" s="816"/>
      <c r="B62" s="833" t="str">
        <f>CONCATENATE("Check: row ", ROW(B61), " ≤ row ", ROW(B60))</f>
        <v>Check: row 61 ≤ row 60</v>
      </c>
      <c r="C62" s="178"/>
      <c r="D62" s="834" t="str">
        <f>IF((D61&lt;=D60),"Pass","Fail")</f>
        <v>Pass</v>
      </c>
      <c r="E62" s="834" t="str">
        <f>IF((E61&lt;=E60),"Pass","Fail")</f>
        <v>Pass</v>
      </c>
      <c r="F62" s="834" t="str">
        <f>IF((F61&lt;=F60),"Pass","Fail")</f>
        <v>Pass</v>
      </c>
      <c r="G62" s="834" t="str">
        <f>IF((G61&lt;=G60),"Pass","Fail")</f>
        <v>Pass</v>
      </c>
      <c r="H62" s="190"/>
      <c r="I62" s="581"/>
      <c r="J62" s="581"/>
      <c r="K62" s="754"/>
    </row>
    <row r="63" spans="1:11" s="745" customFormat="1" ht="45" customHeight="1">
      <c r="A63" s="1451" t="s">
        <v>560</v>
      </c>
      <c r="B63" s="752"/>
      <c r="C63" s="788"/>
      <c r="D63" s="788"/>
      <c r="E63" s="789"/>
      <c r="F63" s="581"/>
      <c r="G63" s="581"/>
      <c r="H63" s="581"/>
      <c r="I63" s="581"/>
      <c r="J63" s="581"/>
      <c r="K63" s="754"/>
    </row>
    <row r="64" spans="1:11" s="745" customFormat="1" ht="15" customHeight="1">
      <c r="A64" s="578"/>
      <c r="B64" s="752"/>
      <c r="C64" s="788"/>
      <c r="D64" s="788"/>
      <c r="E64" s="789"/>
      <c r="F64" s="581"/>
      <c r="G64" s="581"/>
      <c r="H64" s="581"/>
      <c r="I64" s="581"/>
      <c r="J64" s="581"/>
      <c r="K64" s="754"/>
    </row>
    <row r="65" spans="1:11" s="745" customFormat="1" ht="15" customHeight="1">
      <c r="A65" s="578"/>
      <c r="B65" s="835" t="s">
        <v>574</v>
      </c>
      <c r="C65" s="704" t="str">
        <f>Parameters!F40</f>
        <v>No</v>
      </c>
      <c r="D65" s="788"/>
      <c r="E65" s="789"/>
      <c r="F65" s="581"/>
      <c r="G65" s="581"/>
      <c r="H65" s="581"/>
      <c r="I65" s="581"/>
      <c r="J65" s="581"/>
      <c r="K65" s="754"/>
    </row>
    <row r="66" spans="1:11" s="745" customFormat="1" ht="15" customHeight="1">
      <c r="A66" s="578"/>
      <c r="B66" s="752"/>
      <c r="C66" s="788"/>
      <c r="D66" s="788"/>
      <c r="E66" s="789"/>
      <c r="F66" s="581"/>
      <c r="G66" s="581"/>
      <c r="H66" s="581"/>
      <c r="I66" s="581"/>
      <c r="J66" s="581"/>
      <c r="K66" s="754"/>
    </row>
    <row r="67" spans="1:11" ht="30" customHeight="1">
      <c r="A67" s="795"/>
      <c r="B67" s="759"/>
      <c r="C67" s="1071" t="s">
        <v>567</v>
      </c>
      <c r="D67" s="1071" t="s">
        <v>323</v>
      </c>
      <c r="E67" s="74"/>
      <c r="F67" s="74"/>
      <c r="G67" s="148" t="s">
        <v>335</v>
      </c>
      <c r="H67" s="150" t="s">
        <v>336</v>
      </c>
      <c r="I67" s="581"/>
      <c r="J67" s="581"/>
      <c r="K67" s="754"/>
    </row>
    <row r="68" spans="1:11" ht="15" customHeight="1">
      <c r="A68" s="816"/>
      <c r="B68" s="836" t="s">
        <v>23</v>
      </c>
      <c r="C68" s="837">
        <v>58</v>
      </c>
      <c r="D68" s="191"/>
      <c r="E68" s="41"/>
      <c r="F68" s="41"/>
      <c r="G68" s="838">
        <f>Parameters!F43</f>
        <v>0</v>
      </c>
      <c r="H68" s="839" t="str">
        <f>IF(AND(ISNUMBER(D68),ISNUMBER(G68)),D68*G68,"")</f>
        <v/>
      </c>
      <c r="I68" s="581"/>
      <c r="J68" s="581"/>
      <c r="K68" s="754"/>
    </row>
    <row r="69" spans="1:11" ht="15" customHeight="1">
      <c r="A69" s="816"/>
      <c r="B69" s="328" t="s">
        <v>429</v>
      </c>
      <c r="C69" s="806">
        <v>59</v>
      </c>
      <c r="D69" s="192"/>
      <c r="E69" s="46"/>
      <c r="F69" s="46"/>
      <c r="G69" s="192"/>
      <c r="H69" s="1242"/>
      <c r="I69" s="581"/>
      <c r="J69" s="581"/>
      <c r="K69" s="754"/>
    </row>
    <row r="70" spans="1:11" ht="15" customHeight="1">
      <c r="A70" s="816"/>
      <c r="B70" s="800" t="s">
        <v>354</v>
      </c>
      <c r="C70" s="168"/>
      <c r="D70" s="171"/>
      <c r="E70" s="46"/>
      <c r="F70" s="46"/>
      <c r="G70" s="175">
        <f>Parameters!F45</f>
        <v>0</v>
      </c>
      <c r="H70" s="176" t="str">
        <f>IF(AND(ISNUMBER(D70),ISNUMBER(G70)),D70*G70,"")</f>
        <v/>
      </c>
      <c r="I70" s="581"/>
      <c r="J70" s="581"/>
      <c r="K70" s="754"/>
    </row>
    <row r="71" spans="1:11" ht="15" customHeight="1">
      <c r="A71" s="816"/>
      <c r="B71" s="800" t="s">
        <v>355</v>
      </c>
      <c r="C71" s="168"/>
      <c r="D71" s="171"/>
      <c r="E71" s="46"/>
      <c r="F71" s="46"/>
      <c r="G71" s="175">
        <f>Parameters!F46</f>
        <v>0</v>
      </c>
      <c r="H71" s="176" t="str">
        <f>IF(AND(ISNUMBER(D71),ISNUMBER(G71)),D71*G71,"")</f>
        <v/>
      </c>
      <c r="I71" s="581"/>
      <c r="J71" s="581"/>
      <c r="K71" s="754"/>
    </row>
    <row r="72" spans="1:11" ht="15" customHeight="1">
      <c r="A72" s="816"/>
      <c r="B72" s="328" t="s">
        <v>575</v>
      </c>
      <c r="C72" s="806">
        <v>62</v>
      </c>
      <c r="D72" s="171"/>
      <c r="E72" s="46"/>
      <c r="F72" s="46"/>
      <c r="G72" s="175">
        <f>Parameters!F47</f>
        <v>0</v>
      </c>
      <c r="H72" s="176" t="str">
        <f>IF(AND(ISNUMBER(D72),ISNUMBER(G72)),D72*G72,"")</f>
        <v/>
      </c>
      <c r="I72" s="581"/>
      <c r="J72" s="581"/>
      <c r="K72" s="754"/>
    </row>
    <row r="73" spans="1:11" ht="15" customHeight="1">
      <c r="A73" s="816"/>
      <c r="B73" s="799" t="s">
        <v>356</v>
      </c>
      <c r="C73" s="168"/>
      <c r="D73" s="192"/>
      <c r="E73" s="46"/>
      <c r="F73" s="46"/>
      <c r="G73" s="192"/>
      <c r="H73" s="176" t="str">
        <f>IF(OR(ISNUMBER(H68),ISNUMBER(H70),ISNUMBER(H71),ISNUMBER(H72)),SUM(H68,H70:H72),"")</f>
        <v/>
      </c>
      <c r="I73" s="581"/>
      <c r="J73" s="581"/>
      <c r="K73" s="754"/>
    </row>
    <row r="74" spans="1:11" ht="15" customHeight="1">
      <c r="A74" s="816"/>
      <c r="B74" s="799" t="s">
        <v>357</v>
      </c>
      <c r="C74" s="168"/>
      <c r="D74" s="192"/>
      <c r="E74" s="46"/>
      <c r="F74" s="46"/>
      <c r="G74" s="192"/>
      <c r="H74" s="193"/>
      <c r="I74" s="581"/>
      <c r="J74" s="581"/>
      <c r="K74" s="754"/>
    </row>
    <row r="75" spans="1:11" ht="15" customHeight="1">
      <c r="A75" s="816"/>
      <c r="B75" s="804" t="s">
        <v>358</v>
      </c>
      <c r="C75" s="178"/>
      <c r="D75" s="194"/>
      <c r="E75" s="53"/>
      <c r="F75" s="53"/>
      <c r="G75" s="194"/>
      <c r="H75" s="182" t="str">
        <f>IF(AND(ISNUMBER(H73),ISNUMBER(H74)),MIN(H73,H74),"")</f>
        <v/>
      </c>
      <c r="I75" s="581"/>
      <c r="J75" s="581"/>
      <c r="K75" s="754"/>
    </row>
    <row r="76" spans="1:11" s="745" customFormat="1" ht="45" customHeight="1">
      <c r="A76" s="1451" t="s">
        <v>576</v>
      </c>
      <c r="B76" s="752"/>
      <c r="C76" s="788"/>
      <c r="D76" s="788"/>
      <c r="E76" s="789"/>
      <c r="F76" s="581"/>
      <c r="G76" s="581"/>
      <c r="H76" s="581"/>
      <c r="I76" s="581"/>
      <c r="J76" s="581"/>
      <c r="K76" s="754"/>
    </row>
    <row r="77" spans="1:11" s="745" customFormat="1" ht="15" customHeight="1">
      <c r="A77" s="816"/>
      <c r="B77" s="840"/>
      <c r="C77" s="841"/>
      <c r="D77" s="842"/>
      <c r="E77" s="843"/>
      <c r="F77" s="844"/>
      <c r="G77" s="794"/>
      <c r="H77" s="794"/>
      <c r="I77" s="581"/>
      <c r="J77" s="581"/>
      <c r="K77" s="754"/>
    </row>
    <row r="78" spans="1:11" ht="15" customHeight="1">
      <c r="A78" s="816"/>
      <c r="B78" s="195" t="s">
        <v>577</v>
      </c>
      <c r="C78" s="195"/>
      <c r="D78" s="196"/>
      <c r="E78" s="196"/>
      <c r="F78" s="196"/>
      <c r="G78" s="196"/>
      <c r="H78" s="197" t="str">
        <f>IF(C65="Yes",SUM(H53,H75),H53)</f>
        <v/>
      </c>
      <c r="I78" s="581"/>
      <c r="J78" s="581"/>
      <c r="K78" s="754"/>
    </row>
    <row r="79" spans="1:11" s="745" customFormat="1" ht="15" customHeight="1">
      <c r="A79" s="816"/>
      <c r="B79" s="840"/>
      <c r="C79" s="792"/>
      <c r="D79" s="793"/>
      <c r="E79" s="794"/>
      <c r="F79" s="845"/>
      <c r="G79" s="794"/>
      <c r="H79" s="794"/>
      <c r="I79" s="581"/>
      <c r="J79" s="581"/>
      <c r="K79" s="754"/>
    </row>
    <row r="80" spans="1:11" s="745" customFormat="1" ht="30" customHeight="1">
      <c r="A80" s="1457" t="s">
        <v>52</v>
      </c>
      <c r="B80" s="1458"/>
      <c r="C80" s="1458"/>
      <c r="D80" s="1458"/>
      <c r="E80" s="1458"/>
      <c r="F80" s="1458"/>
      <c r="G80" s="1458"/>
      <c r="H80" s="1458"/>
      <c r="I80" s="1458"/>
      <c r="J80" s="1458"/>
      <c r="K80" s="1459"/>
    </row>
    <row r="81" spans="1:11" s="745" customFormat="1" ht="30" customHeight="1">
      <c r="A81" s="1451" t="s">
        <v>299</v>
      </c>
      <c r="B81" s="1460"/>
      <c r="C81" s="1461"/>
      <c r="D81" s="1461"/>
      <c r="E81" s="1462"/>
      <c r="F81" s="1461"/>
      <c r="G81" s="1461"/>
      <c r="H81" s="1461"/>
      <c r="I81" s="1461"/>
      <c r="J81" s="1461"/>
      <c r="K81" s="1463"/>
    </row>
    <row r="82" spans="1:11" s="745" customFormat="1" ht="45" customHeight="1">
      <c r="A82" s="2482" t="s">
        <v>625</v>
      </c>
      <c r="B82" s="2483"/>
      <c r="C82" s="2483"/>
      <c r="D82" s="2483"/>
      <c r="E82" s="2483"/>
      <c r="F82" s="2483"/>
      <c r="G82" s="2483"/>
      <c r="H82" s="2483"/>
      <c r="I82" s="2483"/>
      <c r="J82" s="2483"/>
      <c r="K82" s="2484"/>
    </row>
    <row r="83" spans="1:11" ht="30" customHeight="1">
      <c r="A83" s="795"/>
      <c r="B83" s="759"/>
      <c r="C83" s="1071" t="s">
        <v>567</v>
      </c>
      <c r="D83" s="1071" t="s">
        <v>323</v>
      </c>
      <c r="E83" s="149"/>
      <c r="F83" s="149"/>
      <c r="G83" s="1071" t="s">
        <v>335</v>
      </c>
      <c r="H83" s="797" t="s">
        <v>336</v>
      </c>
      <c r="I83" s="581"/>
      <c r="J83" s="581"/>
      <c r="K83" s="754"/>
    </row>
    <row r="84" spans="1:11" ht="15" customHeight="1">
      <c r="A84" s="795"/>
      <c r="B84" s="798" t="s">
        <v>320</v>
      </c>
      <c r="C84" s="806" t="s">
        <v>998</v>
      </c>
      <c r="D84" s="199"/>
      <c r="E84" s="200"/>
      <c r="F84" s="200"/>
      <c r="G84" s="201" t="s">
        <v>360</v>
      </c>
      <c r="H84" s="202"/>
      <c r="I84" s="581"/>
      <c r="J84" s="581"/>
      <c r="K84" s="754"/>
    </row>
    <row r="85" spans="1:11" ht="15" customHeight="1">
      <c r="A85" s="795"/>
      <c r="B85" s="800" t="s">
        <v>361</v>
      </c>
      <c r="C85" s="806" t="s">
        <v>999</v>
      </c>
      <c r="D85" s="204"/>
      <c r="E85" s="205"/>
      <c r="F85" s="205"/>
      <c r="G85" s="206"/>
      <c r="H85" s="207"/>
      <c r="I85" s="581"/>
      <c r="J85" s="581"/>
      <c r="K85" s="754"/>
    </row>
    <row r="86" spans="1:11" ht="15" customHeight="1">
      <c r="A86" s="795"/>
      <c r="B86" s="846" t="s">
        <v>457</v>
      </c>
      <c r="C86" s="806" t="s">
        <v>561</v>
      </c>
      <c r="D86" s="204"/>
      <c r="E86" s="205"/>
      <c r="F86" s="205"/>
      <c r="G86" s="206"/>
      <c r="H86" s="207"/>
      <c r="I86" s="581"/>
      <c r="J86" s="581"/>
      <c r="K86" s="754"/>
    </row>
    <row r="87" spans="1:11" ht="15" customHeight="1">
      <c r="A87" s="795"/>
      <c r="B87" s="1090" t="s">
        <v>439</v>
      </c>
      <c r="C87" s="806">
        <v>78</v>
      </c>
      <c r="D87" s="209"/>
      <c r="E87" s="205"/>
      <c r="F87" s="205"/>
      <c r="G87" s="210"/>
      <c r="H87" s="207"/>
      <c r="I87" s="581"/>
      <c r="J87" s="581"/>
      <c r="K87" s="754"/>
    </row>
    <row r="88" spans="1:11" ht="15" customHeight="1">
      <c r="A88" s="795"/>
      <c r="B88" s="847" t="s">
        <v>440</v>
      </c>
      <c r="C88" s="806">
        <v>78</v>
      </c>
      <c r="D88" s="171"/>
      <c r="E88" s="211"/>
      <c r="F88" s="211"/>
      <c r="G88" s="314">
        <v>0.03</v>
      </c>
      <c r="H88" s="850" t="str">
        <f>IF(AND(ISNUMBER(D88),ISNUMBER(G88)),D88*G88,"")</f>
        <v/>
      </c>
      <c r="I88" s="581"/>
      <c r="J88" s="581"/>
      <c r="K88" s="754"/>
    </row>
    <row r="89" spans="1:11" ht="15" customHeight="1">
      <c r="A89" s="795"/>
      <c r="B89" s="847" t="s">
        <v>441</v>
      </c>
      <c r="C89" s="806">
        <v>78</v>
      </c>
      <c r="D89" s="171"/>
      <c r="E89" s="211"/>
      <c r="F89" s="211"/>
      <c r="G89" s="314">
        <v>0.03</v>
      </c>
      <c r="H89" s="850" t="str">
        <f>IF(AND(ISNUMBER(D89),ISNUMBER(G89)),D89*G89,"")</f>
        <v/>
      </c>
      <c r="I89" s="581"/>
      <c r="J89" s="581"/>
      <c r="K89" s="754"/>
    </row>
    <row r="90" spans="1:11" ht="15" customHeight="1">
      <c r="A90" s="795"/>
      <c r="B90" s="1090" t="s">
        <v>442</v>
      </c>
      <c r="C90" s="806">
        <v>75</v>
      </c>
      <c r="D90" s="214"/>
      <c r="E90" s="211"/>
      <c r="F90" s="211"/>
      <c r="G90" s="215"/>
      <c r="H90" s="207"/>
      <c r="I90" s="581"/>
      <c r="J90" s="581"/>
      <c r="K90" s="754"/>
    </row>
    <row r="91" spans="1:11" ht="15" customHeight="1">
      <c r="A91" s="795"/>
      <c r="B91" s="847" t="s">
        <v>440</v>
      </c>
      <c r="C91" s="806">
        <v>75</v>
      </c>
      <c r="D91" s="165"/>
      <c r="E91" s="211"/>
      <c r="F91" s="211"/>
      <c r="G91" s="314">
        <v>0.05</v>
      </c>
      <c r="H91" s="850" t="str">
        <f>IF(AND(ISNUMBER(D91),ISNUMBER(G91)),D91*G91,"")</f>
        <v/>
      </c>
      <c r="I91" s="581"/>
      <c r="J91" s="581"/>
      <c r="K91" s="754"/>
    </row>
    <row r="92" spans="1:11" ht="15" customHeight="1">
      <c r="A92" s="795"/>
      <c r="B92" s="847" t="s">
        <v>441</v>
      </c>
      <c r="C92" s="806">
        <v>75</v>
      </c>
      <c r="D92" s="165"/>
      <c r="E92" s="211"/>
      <c r="F92" s="211"/>
      <c r="G92" s="314">
        <v>0.05</v>
      </c>
      <c r="H92" s="850" t="str">
        <f>IF(AND(ISNUMBER(D92),ISNUMBER(G92)),D92*G92,"")</f>
        <v/>
      </c>
      <c r="I92" s="581"/>
      <c r="J92" s="581"/>
      <c r="K92" s="754"/>
    </row>
    <row r="93" spans="1:11" ht="29.25" customHeight="1">
      <c r="A93" s="795"/>
      <c r="B93" s="846" t="s">
        <v>458</v>
      </c>
      <c r="C93" s="806" t="s">
        <v>561</v>
      </c>
      <c r="D93" s="216"/>
      <c r="E93" s="211"/>
      <c r="F93" s="211"/>
      <c r="G93" s="206"/>
      <c r="H93" s="207"/>
      <c r="I93" s="581"/>
      <c r="J93" s="581"/>
      <c r="K93" s="754"/>
    </row>
    <row r="94" spans="1:11" ht="15" customHeight="1">
      <c r="A94" s="795"/>
      <c r="B94" s="1090" t="s">
        <v>439</v>
      </c>
      <c r="C94" s="806">
        <v>78</v>
      </c>
      <c r="D94" s="214"/>
      <c r="E94" s="211"/>
      <c r="F94" s="211"/>
      <c r="G94" s="210"/>
      <c r="H94" s="207"/>
      <c r="I94" s="581"/>
      <c r="J94" s="581"/>
      <c r="K94" s="754"/>
    </row>
    <row r="95" spans="1:11" ht="15" customHeight="1">
      <c r="A95" s="795"/>
      <c r="B95" s="847" t="s">
        <v>440</v>
      </c>
      <c r="C95" s="217"/>
      <c r="D95" s="171"/>
      <c r="E95" s="211"/>
      <c r="F95" s="211"/>
      <c r="G95" s="314">
        <v>0.03</v>
      </c>
      <c r="H95" s="850" t="str">
        <f>IF(AND(ISNUMBER(D95),ISNUMBER(G95)),D95*G95,"")</f>
        <v/>
      </c>
      <c r="I95" s="581"/>
      <c r="J95" s="581"/>
      <c r="K95" s="754"/>
    </row>
    <row r="96" spans="1:11" ht="15" customHeight="1">
      <c r="A96" s="795"/>
      <c r="B96" s="847" t="s">
        <v>441</v>
      </c>
      <c r="C96" s="217"/>
      <c r="D96" s="171"/>
      <c r="E96" s="211"/>
      <c r="F96" s="211"/>
      <c r="G96" s="314">
        <v>0.03</v>
      </c>
      <c r="H96" s="850" t="str">
        <f>IF(AND(ISNUMBER(D96),ISNUMBER(G96)),D96*G96,"")</f>
        <v/>
      </c>
      <c r="I96" s="581"/>
      <c r="J96" s="581"/>
      <c r="K96" s="754"/>
    </row>
    <row r="97" spans="1:11" ht="15" customHeight="1">
      <c r="A97" s="795"/>
      <c r="B97" s="1090" t="s">
        <v>442</v>
      </c>
      <c r="C97" s="806">
        <v>75</v>
      </c>
      <c r="D97" s="214"/>
      <c r="E97" s="211"/>
      <c r="F97" s="211"/>
      <c r="G97" s="210"/>
      <c r="H97" s="207"/>
      <c r="I97" s="581"/>
      <c r="J97" s="581"/>
      <c r="K97" s="754"/>
    </row>
    <row r="98" spans="1:11" ht="15" customHeight="1">
      <c r="A98" s="795"/>
      <c r="B98" s="847" t="s">
        <v>440</v>
      </c>
      <c r="C98" s="217"/>
      <c r="D98" s="165"/>
      <c r="E98" s="211"/>
      <c r="F98" s="211"/>
      <c r="G98" s="314">
        <v>0.05</v>
      </c>
      <c r="H98" s="850" t="str">
        <f>IF(AND(ISNUMBER(D98),ISNUMBER(G98)),D98*G98,"")</f>
        <v/>
      </c>
      <c r="I98" s="581"/>
      <c r="J98" s="581"/>
      <c r="K98" s="754"/>
    </row>
    <row r="99" spans="1:11" ht="15" customHeight="1">
      <c r="A99" s="795"/>
      <c r="B99" s="847" t="s">
        <v>441</v>
      </c>
      <c r="C99" s="217"/>
      <c r="D99" s="165"/>
      <c r="E99" s="211"/>
      <c r="F99" s="211"/>
      <c r="G99" s="314">
        <v>0.05</v>
      </c>
      <c r="H99" s="850" t="str">
        <f>IF(AND(ISNUMBER(D99),ISNUMBER(G99)),D99*G99,"")</f>
        <v/>
      </c>
      <c r="I99" s="581"/>
      <c r="J99" s="581"/>
      <c r="K99" s="754"/>
    </row>
    <row r="100" spans="1:11" ht="15" customHeight="1">
      <c r="A100" s="795"/>
      <c r="B100" s="846" t="s">
        <v>362</v>
      </c>
      <c r="C100" s="806">
        <v>79</v>
      </c>
      <c r="D100" s="165"/>
      <c r="E100" s="211"/>
      <c r="F100" s="211"/>
      <c r="G100" s="314">
        <v>0.1</v>
      </c>
      <c r="H100" s="850" t="str">
        <f>IF(AND(ISNUMBER(D100),ISNUMBER(G100)),D100*G100,"")</f>
        <v/>
      </c>
      <c r="I100" s="581"/>
      <c r="J100" s="581"/>
      <c r="K100" s="754"/>
    </row>
    <row r="101" spans="1:11" ht="15" customHeight="1">
      <c r="A101" s="795"/>
      <c r="B101" s="800" t="s">
        <v>363</v>
      </c>
      <c r="C101" s="806">
        <v>79</v>
      </c>
      <c r="D101" s="165"/>
      <c r="E101" s="211"/>
      <c r="F101" s="211"/>
      <c r="G101" s="314">
        <v>0.1</v>
      </c>
      <c r="H101" s="850" t="str">
        <f>IF(AND(ISNUMBER(D101),ISNUMBER(G101)),D101*G101,"")</f>
        <v/>
      </c>
      <c r="I101" s="581"/>
      <c r="J101" s="581"/>
      <c r="K101" s="754"/>
    </row>
    <row r="102" spans="1:11" ht="15" customHeight="1">
      <c r="A102" s="795"/>
      <c r="B102" s="800" t="s">
        <v>364</v>
      </c>
      <c r="C102" s="806">
        <v>79</v>
      </c>
      <c r="D102" s="204"/>
      <c r="E102" s="211"/>
      <c r="F102" s="211"/>
      <c r="G102" s="218"/>
      <c r="H102" s="219"/>
      <c r="I102" s="581"/>
      <c r="J102" s="581"/>
      <c r="K102" s="754"/>
    </row>
    <row r="103" spans="1:11" ht="15" customHeight="1">
      <c r="A103" s="795"/>
      <c r="B103" s="848" t="str">
        <f>Parameters!B50</f>
        <v>Category 1</v>
      </c>
      <c r="C103" s="220"/>
      <c r="D103" s="171"/>
      <c r="E103" s="211"/>
      <c r="F103" s="211"/>
      <c r="G103" s="314">
        <f>Parameters!F50</f>
        <v>0</v>
      </c>
      <c r="H103" s="850" t="str">
        <f>IF(AND(ISNUMBER(D103),ISNUMBER(G103)),D103*G103,"")</f>
        <v/>
      </c>
      <c r="I103" s="581"/>
      <c r="J103" s="581"/>
      <c r="K103" s="754"/>
    </row>
    <row r="104" spans="1:11" ht="15" customHeight="1">
      <c r="A104" s="795"/>
      <c r="B104" s="848" t="str">
        <f>Parameters!B51</f>
        <v>Category 2</v>
      </c>
      <c r="C104" s="220"/>
      <c r="D104" s="171"/>
      <c r="E104" s="211"/>
      <c r="F104" s="211"/>
      <c r="G104" s="314">
        <f>Parameters!F51</f>
        <v>0</v>
      </c>
      <c r="H104" s="850" t="str">
        <f>IF(AND(ISNUMBER(D104),ISNUMBER(G104)),D104*G104,"")</f>
        <v/>
      </c>
      <c r="I104" s="581"/>
      <c r="J104" s="581"/>
      <c r="K104" s="754"/>
    </row>
    <row r="105" spans="1:11" ht="15" customHeight="1">
      <c r="A105" s="795"/>
      <c r="B105" s="848" t="str">
        <f>Parameters!B52</f>
        <v>Category 3</v>
      </c>
      <c r="C105" s="220"/>
      <c r="D105" s="171"/>
      <c r="E105" s="211"/>
      <c r="F105" s="211"/>
      <c r="G105" s="314">
        <f>Parameters!F52</f>
        <v>0</v>
      </c>
      <c r="H105" s="850" t="str">
        <f>IF(AND(ISNUMBER(D105),ISNUMBER(G105)),D105*G105,"")</f>
        <v/>
      </c>
      <c r="I105" s="581"/>
      <c r="J105" s="581"/>
      <c r="K105" s="754"/>
    </row>
    <row r="106" spans="1:11" ht="15" customHeight="1">
      <c r="A106" s="795"/>
      <c r="B106" s="800" t="s">
        <v>443</v>
      </c>
      <c r="C106" s="806" t="s">
        <v>562</v>
      </c>
      <c r="D106" s="204"/>
      <c r="E106" s="211"/>
      <c r="F106" s="211"/>
      <c r="G106" s="218"/>
      <c r="H106" s="219"/>
      <c r="I106" s="581"/>
      <c r="J106" s="581"/>
      <c r="K106" s="754"/>
    </row>
    <row r="107" spans="1:11" ht="15" customHeight="1">
      <c r="A107" s="795"/>
      <c r="B107" s="846" t="s">
        <v>368</v>
      </c>
      <c r="C107" s="806">
        <v>84</v>
      </c>
      <c r="D107" s="171"/>
      <c r="E107" s="211"/>
      <c r="F107" s="211"/>
      <c r="G107" s="314">
        <f>Parameters!F53</f>
        <v>0</v>
      </c>
      <c r="H107" s="850" t="str">
        <f>IF(AND(ISNUMBER(D107),ISNUMBER(G107)),D107*G107,"")</f>
        <v/>
      </c>
      <c r="I107" s="581"/>
      <c r="J107" s="581"/>
      <c r="K107" s="754"/>
    </row>
    <row r="108" spans="1:11" ht="15" customHeight="1">
      <c r="A108" s="795"/>
      <c r="B108" s="849" t="s">
        <v>369</v>
      </c>
      <c r="C108" s="809">
        <v>82</v>
      </c>
      <c r="D108" s="166"/>
      <c r="E108" s="221"/>
      <c r="F108" s="221"/>
      <c r="G108" s="851">
        <v>0</v>
      </c>
      <c r="H108" s="852" t="str">
        <f>IF(AND(ISNUMBER(D108),ISNUMBER(G108)),D108*G108,"")</f>
        <v/>
      </c>
      <c r="I108" s="581"/>
      <c r="J108" s="581"/>
      <c r="K108" s="754"/>
    </row>
    <row r="109" spans="1:11" ht="15" customHeight="1">
      <c r="A109" s="795"/>
      <c r="B109" s="831" t="s">
        <v>370</v>
      </c>
      <c r="C109" s="224"/>
      <c r="D109" s="225"/>
      <c r="E109" s="226"/>
      <c r="F109" s="226"/>
      <c r="G109" s="227"/>
      <c r="H109" s="853" t="str">
        <f>IF(AND(ISNUMBER(H91),ISNUMBER(H92),ISNUMBER(H98),ISNUMBER(H99),ISNUMBER(H100),ISNUMBER(H101),ISNUMBER(H108)),SUM(H88:H89,H91:H92,H95:H96,H98:H101,H103:H105,H107:H108),"")</f>
        <v/>
      </c>
      <c r="I109" s="581"/>
      <c r="J109" s="581"/>
      <c r="K109" s="754"/>
    </row>
    <row r="110" spans="1:11" s="745" customFormat="1" ht="60" customHeight="1">
      <c r="A110" s="2482" t="s">
        <v>626</v>
      </c>
      <c r="B110" s="2483"/>
      <c r="C110" s="2483"/>
      <c r="D110" s="2483"/>
      <c r="E110" s="2483"/>
      <c r="F110" s="2483"/>
      <c r="G110" s="2483"/>
      <c r="H110" s="2483"/>
      <c r="I110" s="2483"/>
      <c r="J110" s="2483"/>
      <c r="K110" s="2484"/>
    </row>
    <row r="111" spans="1:11" ht="30" customHeight="1">
      <c r="A111" s="795"/>
      <c r="B111" s="759"/>
      <c r="C111" s="1071" t="s">
        <v>567</v>
      </c>
      <c r="D111" s="1071" t="s">
        <v>323</v>
      </c>
      <c r="E111" s="149"/>
      <c r="F111" s="149"/>
      <c r="G111" s="1071" t="s">
        <v>335</v>
      </c>
      <c r="H111" s="797" t="s">
        <v>336</v>
      </c>
      <c r="I111" s="581"/>
      <c r="J111" s="581"/>
      <c r="K111" s="754"/>
    </row>
    <row r="112" spans="1:11" ht="15" customHeight="1">
      <c r="A112" s="795"/>
      <c r="B112" s="324" t="s">
        <v>371</v>
      </c>
      <c r="C112" s="805" t="s">
        <v>444</v>
      </c>
      <c r="D112" s="228"/>
      <c r="E112" s="229"/>
      <c r="F112" s="229"/>
      <c r="G112" s="228"/>
      <c r="H112" s="230"/>
      <c r="I112" s="581"/>
      <c r="J112" s="581"/>
      <c r="K112" s="754"/>
    </row>
    <row r="113" spans="1:11" ht="15" customHeight="1">
      <c r="A113" s="795"/>
      <c r="B113" s="800" t="s">
        <v>372</v>
      </c>
      <c r="C113" s="231" t="s">
        <v>445</v>
      </c>
      <c r="D113" s="232"/>
      <c r="E113" s="211"/>
      <c r="F113" s="211"/>
      <c r="G113" s="232" t="s">
        <v>360</v>
      </c>
      <c r="H113" s="233"/>
      <c r="I113" s="581"/>
      <c r="J113" s="581"/>
      <c r="K113" s="754"/>
    </row>
    <row r="114" spans="1:11" ht="15" customHeight="1">
      <c r="A114" s="795"/>
      <c r="B114" s="846" t="s">
        <v>361</v>
      </c>
      <c r="C114" s="231" t="s">
        <v>446</v>
      </c>
      <c r="D114" s="232"/>
      <c r="E114" s="211"/>
      <c r="F114" s="211"/>
      <c r="G114" s="232"/>
      <c r="H114" s="233"/>
      <c r="I114" s="581"/>
      <c r="J114" s="581"/>
      <c r="K114" s="754"/>
    </row>
    <row r="115" spans="1:11" ht="15" customHeight="1">
      <c r="A115" s="795"/>
      <c r="B115" s="854" t="s">
        <v>457</v>
      </c>
      <c r="C115" s="806" t="s">
        <v>447</v>
      </c>
      <c r="D115" s="214"/>
      <c r="E115" s="211"/>
      <c r="F115" s="211"/>
      <c r="G115" s="215"/>
      <c r="H115" s="207"/>
      <c r="I115" s="581"/>
      <c r="J115" s="581"/>
      <c r="K115" s="754"/>
    </row>
    <row r="116" spans="1:11" ht="15" customHeight="1">
      <c r="A116" s="795"/>
      <c r="B116" s="847" t="s">
        <v>439</v>
      </c>
      <c r="C116" s="806" t="s">
        <v>448</v>
      </c>
      <c r="D116" s="214"/>
      <c r="E116" s="211"/>
      <c r="F116" s="211"/>
      <c r="G116" s="215"/>
      <c r="H116" s="207"/>
      <c r="I116" s="581"/>
      <c r="J116" s="581"/>
      <c r="K116" s="754"/>
    </row>
    <row r="117" spans="1:11" ht="15" customHeight="1">
      <c r="A117" s="795"/>
      <c r="B117" s="855" t="s">
        <v>440</v>
      </c>
      <c r="C117" s="806" t="s">
        <v>448</v>
      </c>
      <c r="D117" s="171"/>
      <c r="E117" s="211"/>
      <c r="F117" s="211"/>
      <c r="G117" s="314">
        <v>0.03</v>
      </c>
      <c r="H117" s="850" t="str">
        <f>IF(AND(ISNUMBER(D117),ISNUMBER(G117)),D117*G117,"")</f>
        <v/>
      </c>
      <c r="I117" s="581"/>
      <c r="J117" s="581"/>
      <c r="K117" s="754"/>
    </row>
    <row r="118" spans="1:11" ht="15" customHeight="1">
      <c r="A118" s="795"/>
      <c r="B118" s="855" t="s">
        <v>441</v>
      </c>
      <c r="C118" s="806" t="s">
        <v>448</v>
      </c>
      <c r="D118" s="171"/>
      <c r="E118" s="211"/>
      <c r="F118" s="211"/>
      <c r="G118" s="314">
        <v>0.03</v>
      </c>
      <c r="H118" s="850" t="str">
        <f>IF(AND(ISNUMBER(D118),ISNUMBER(G118)),D118*G118,"")</f>
        <v/>
      </c>
      <c r="I118" s="581"/>
      <c r="J118" s="581"/>
      <c r="K118" s="754"/>
    </row>
    <row r="119" spans="1:11" ht="15" customHeight="1">
      <c r="A119" s="795"/>
      <c r="B119" s="847" t="s">
        <v>442</v>
      </c>
      <c r="C119" s="806" t="s">
        <v>449</v>
      </c>
      <c r="D119" s="214"/>
      <c r="E119" s="211"/>
      <c r="F119" s="211"/>
      <c r="G119" s="215"/>
      <c r="H119" s="207"/>
      <c r="I119" s="581"/>
      <c r="J119" s="581"/>
      <c r="K119" s="754"/>
    </row>
    <row r="120" spans="1:11" ht="15" customHeight="1">
      <c r="A120" s="795"/>
      <c r="B120" s="855" t="s">
        <v>440</v>
      </c>
      <c r="C120" s="806" t="s">
        <v>449</v>
      </c>
      <c r="D120" s="165"/>
      <c r="E120" s="211"/>
      <c r="F120" s="211"/>
      <c r="G120" s="314">
        <v>0.05</v>
      </c>
      <c r="H120" s="850" t="str">
        <f>IF(AND(ISNUMBER(D120),ISNUMBER(G120)),D120*G120,"")</f>
        <v/>
      </c>
      <c r="I120" s="581"/>
      <c r="J120" s="581"/>
      <c r="K120" s="754"/>
    </row>
    <row r="121" spans="1:11" ht="15" customHeight="1">
      <c r="A121" s="795"/>
      <c r="B121" s="855" t="s">
        <v>441</v>
      </c>
      <c r="C121" s="806" t="s">
        <v>449</v>
      </c>
      <c r="D121" s="165"/>
      <c r="E121" s="211"/>
      <c r="F121" s="211"/>
      <c r="G121" s="314">
        <v>0.05</v>
      </c>
      <c r="H121" s="850" t="str">
        <f>IF(AND(ISNUMBER(D121),ISNUMBER(G121)),D121*G121,"")</f>
        <v/>
      </c>
      <c r="I121" s="581"/>
      <c r="J121" s="581"/>
      <c r="K121" s="754"/>
    </row>
    <row r="122" spans="1:11" ht="30" customHeight="1">
      <c r="A122" s="795"/>
      <c r="B122" s="854" t="s">
        <v>458</v>
      </c>
      <c r="C122" s="806" t="s">
        <v>447</v>
      </c>
      <c r="D122" s="214"/>
      <c r="E122" s="211"/>
      <c r="F122" s="211"/>
      <c r="G122" s="215"/>
      <c r="H122" s="207"/>
      <c r="I122" s="581"/>
      <c r="J122" s="581"/>
      <c r="K122" s="754"/>
    </row>
    <row r="123" spans="1:11" ht="15" customHeight="1">
      <c r="A123" s="795"/>
      <c r="B123" s="847" t="s">
        <v>439</v>
      </c>
      <c r="C123" s="806" t="s">
        <v>448</v>
      </c>
      <c r="D123" s="214"/>
      <c r="E123" s="211"/>
      <c r="F123" s="211"/>
      <c r="G123" s="215"/>
      <c r="H123" s="207"/>
      <c r="I123" s="581"/>
      <c r="J123" s="581"/>
      <c r="K123" s="754"/>
    </row>
    <row r="124" spans="1:11" ht="15" customHeight="1">
      <c r="A124" s="795"/>
      <c r="B124" s="855" t="s">
        <v>440</v>
      </c>
      <c r="C124" s="806" t="s">
        <v>448</v>
      </c>
      <c r="D124" s="171"/>
      <c r="E124" s="211"/>
      <c r="F124" s="211"/>
      <c r="G124" s="314">
        <v>0.03</v>
      </c>
      <c r="H124" s="850" t="str">
        <f>IF(AND(ISNUMBER(D124),ISNUMBER(G124)),D124*G124,"")</f>
        <v/>
      </c>
      <c r="I124" s="581"/>
      <c r="J124" s="581"/>
      <c r="K124" s="754"/>
    </row>
    <row r="125" spans="1:11" ht="15" customHeight="1">
      <c r="A125" s="795"/>
      <c r="B125" s="855" t="s">
        <v>441</v>
      </c>
      <c r="C125" s="806" t="s">
        <v>448</v>
      </c>
      <c r="D125" s="171"/>
      <c r="E125" s="211"/>
      <c r="F125" s="211"/>
      <c r="G125" s="314">
        <v>0.03</v>
      </c>
      <c r="H125" s="850" t="str">
        <f>IF(AND(ISNUMBER(D125),ISNUMBER(G125)),D125*G125,"")</f>
        <v/>
      </c>
      <c r="I125" s="581"/>
      <c r="J125" s="581"/>
      <c r="K125" s="754"/>
    </row>
    <row r="126" spans="1:11" ht="15" customHeight="1">
      <c r="A126" s="795"/>
      <c r="B126" s="847" t="s">
        <v>442</v>
      </c>
      <c r="C126" s="806" t="s">
        <v>449</v>
      </c>
      <c r="D126" s="214"/>
      <c r="E126" s="211"/>
      <c r="F126" s="211"/>
      <c r="G126" s="215"/>
      <c r="H126" s="207"/>
      <c r="I126" s="581"/>
      <c r="J126" s="581"/>
      <c r="K126" s="754"/>
    </row>
    <row r="127" spans="1:11" ht="15" customHeight="1">
      <c r="A127" s="795"/>
      <c r="B127" s="855" t="s">
        <v>440</v>
      </c>
      <c r="C127" s="806" t="s">
        <v>449</v>
      </c>
      <c r="D127" s="165"/>
      <c r="E127" s="211"/>
      <c r="F127" s="211"/>
      <c r="G127" s="314">
        <v>0.05</v>
      </c>
      <c r="H127" s="850" t="str">
        <f>IF(AND(ISNUMBER(D127),ISNUMBER(G127)),D127*G127,"")</f>
        <v/>
      </c>
      <c r="I127" s="581"/>
      <c r="J127" s="581"/>
      <c r="K127" s="754"/>
    </row>
    <row r="128" spans="1:11" ht="15" customHeight="1">
      <c r="A128" s="795"/>
      <c r="B128" s="855" t="s">
        <v>441</v>
      </c>
      <c r="C128" s="806" t="s">
        <v>449</v>
      </c>
      <c r="D128" s="165"/>
      <c r="E128" s="211"/>
      <c r="F128" s="211"/>
      <c r="G128" s="314">
        <v>0.05</v>
      </c>
      <c r="H128" s="850" t="str">
        <f>IF(AND(ISNUMBER(D128),ISNUMBER(G128)),D128*G128,"")</f>
        <v/>
      </c>
      <c r="I128" s="581"/>
      <c r="J128" s="581"/>
      <c r="K128" s="754"/>
    </row>
    <row r="129" spans="1:11" ht="15" customHeight="1">
      <c r="A129" s="795"/>
      <c r="B129" s="854" t="s">
        <v>362</v>
      </c>
      <c r="C129" s="806" t="s">
        <v>450</v>
      </c>
      <c r="D129" s="234"/>
      <c r="E129" s="211"/>
      <c r="F129" s="211"/>
      <c r="G129" s="314">
        <v>0.1</v>
      </c>
      <c r="H129" s="850" t="str">
        <f>IF(AND(ISNUMBER(D129),ISNUMBER(G129)),D129*G129,"")</f>
        <v/>
      </c>
      <c r="I129" s="581"/>
      <c r="J129" s="581"/>
      <c r="K129" s="754"/>
    </row>
    <row r="130" spans="1:11" ht="15" customHeight="1">
      <c r="A130" s="795"/>
      <c r="B130" s="846" t="s">
        <v>363</v>
      </c>
      <c r="C130" s="806" t="s">
        <v>450</v>
      </c>
      <c r="D130" s="234"/>
      <c r="E130" s="211"/>
      <c r="F130" s="211"/>
      <c r="G130" s="314">
        <v>0.1</v>
      </c>
      <c r="H130" s="850" t="str">
        <f>IF(AND(ISNUMBER(D130),ISNUMBER(G130)),D130*G130,"")</f>
        <v/>
      </c>
      <c r="I130" s="581"/>
      <c r="J130" s="581"/>
      <c r="K130" s="754"/>
    </row>
    <row r="131" spans="1:11" ht="15" customHeight="1">
      <c r="A131" s="795"/>
      <c r="B131" s="846" t="s">
        <v>364</v>
      </c>
      <c r="C131" s="806" t="s">
        <v>450</v>
      </c>
      <c r="D131" s="232"/>
      <c r="E131" s="211"/>
      <c r="F131" s="211"/>
      <c r="G131" s="232"/>
      <c r="H131" s="233"/>
      <c r="I131" s="581"/>
      <c r="J131" s="581"/>
      <c r="K131" s="754"/>
    </row>
    <row r="132" spans="1:11" ht="15" customHeight="1">
      <c r="A132" s="795"/>
      <c r="B132" s="856" t="str">
        <f>Parameters!B50</f>
        <v>Category 1</v>
      </c>
      <c r="C132" s="220"/>
      <c r="D132" s="171"/>
      <c r="E132" s="211"/>
      <c r="F132" s="211"/>
      <c r="G132" s="314">
        <f>Parameters!G50</f>
        <v>0</v>
      </c>
      <c r="H132" s="850" t="str">
        <f>IF(AND(ISNUMBER(D132),ISNUMBER(G132)),D132*G132,"")</f>
        <v/>
      </c>
      <c r="I132" s="581"/>
      <c r="J132" s="581"/>
      <c r="K132" s="754"/>
    </row>
    <row r="133" spans="1:11" ht="15" customHeight="1">
      <c r="A133" s="795"/>
      <c r="B133" s="856" t="str">
        <f>Parameters!B51</f>
        <v>Category 2</v>
      </c>
      <c r="C133" s="220"/>
      <c r="D133" s="171"/>
      <c r="E133" s="211"/>
      <c r="F133" s="211"/>
      <c r="G133" s="314">
        <f>Parameters!G51</f>
        <v>0</v>
      </c>
      <c r="H133" s="850" t="str">
        <f>IF(AND(ISNUMBER(D133),ISNUMBER(G133)),D133*G133,"")</f>
        <v/>
      </c>
      <c r="I133" s="581"/>
      <c r="J133" s="581"/>
      <c r="K133" s="754"/>
    </row>
    <row r="134" spans="1:11" ht="15" customHeight="1">
      <c r="A134" s="795"/>
      <c r="B134" s="856" t="str">
        <f>Parameters!B52</f>
        <v>Category 3</v>
      </c>
      <c r="C134" s="220"/>
      <c r="D134" s="171"/>
      <c r="E134" s="211"/>
      <c r="F134" s="211"/>
      <c r="G134" s="314">
        <f>Parameters!G52</f>
        <v>0</v>
      </c>
      <c r="H134" s="850" t="str">
        <f>IF(AND(ISNUMBER(D134),ISNUMBER(G134)),D134*G134,"")</f>
        <v/>
      </c>
      <c r="I134" s="581"/>
      <c r="J134" s="581"/>
      <c r="K134" s="754"/>
    </row>
    <row r="135" spans="1:11" ht="15" customHeight="1">
      <c r="A135" s="795"/>
      <c r="B135" s="846" t="s">
        <v>459</v>
      </c>
      <c r="C135" s="806" t="s">
        <v>451</v>
      </c>
      <c r="D135" s="232"/>
      <c r="E135" s="211"/>
      <c r="F135" s="211"/>
      <c r="G135" s="232"/>
      <c r="H135" s="233"/>
      <c r="I135" s="581"/>
      <c r="J135" s="581"/>
      <c r="K135" s="754"/>
    </row>
    <row r="136" spans="1:11" ht="15" customHeight="1">
      <c r="A136" s="795"/>
      <c r="B136" s="854" t="s">
        <v>368</v>
      </c>
      <c r="C136" s="806" t="s">
        <v>452</v>
      </c>
      <c r="D136" s="171"/>
      <c r="E136" s="211"/>
      <c r="F136" s="211"/>
      <c r="G136" s="314">
        <f>Parameters!G53</f>
        <v>0</v>
      </c>
      <c r="H136" s="850" t="str">
        <f>IF(AND(ISNUMBER(D136),ISNUMBER(G136)),D136*G136,"")</f>
        <v/>
      </c>
      <c r="I136" s="581"/>
      <c r="J136" s="581"/>
      <c r="K136" s="754"/>
    </row>
    <row r="137" spans="1:11" ht="15" customHeight="1">
      <c r="A137" s="795"/>
      <c r="B137" s="854" t="s">
        <v>26</v>
      </c>
      <c r="C137" s="806" t="s">
        <v>453</v>
      </c>
      <c r="D137" s="234"/>
      <c r="E137" s="211"/>
      <c r="F137" s="211"/>
      <c r="G137" s="314">
        <v>0</v>
      </c>
      <c r="H137" s="850" t="str">
        <f>IF(AND(ISNUMBER(D137),ISNUMBER(G137)),D137*G137,"")</f>
        <v/>
      </c>
      <c r="I137" s="581"/>
      <c r="J137" s="581"/>
      <c r="K137" s="754"/>
    </row>
    <row r="138" spans="1:11" ht="15" customHeight="1">
      <c r="A138" s="795"/>
      <c r="B138" s="800" t="s">
        <v>373</v>
      </c>
      <c r="C138" s="806" t="s">
        <v>454</v>
      </c>
      <c r="D138" s="232"/>
      <c r="E138" s="211"/>
      <c r="F138" s="211"/>
      <c r="G138" s="232"/>
      <c r="H138" s="235"/>
      <c r="I138" s="581"/>
      <c r="J138" s="581"/>
      <c r="K138" s="754"/>
    </row>
    <row r="139" spans="1:11" ht="15" customHeight="1">
      <c r="A139" s="795"/>
      <c r="B139" s="846" t="s">
        <v>374</v>
      </c>
      <c r="C139" s="806" t="s">
        <v>454</v>
      </c>
      <c r="D139" s="232"/>
      <c r="E139" s="211"/>
      <c r="F139" s="211"/>
      <c r="G139" s="232"/>
      <c r="H139" s="235"/>
      <c r="I139" s="581"/>
      <c r="J139" s="581"/>
      <c r="K139" s="754"/>
    </row>
    <row r="140" spans="1:11" ht="15" customHeight="1">
      <c r="A140" s="795"/>
      <c r="B140" s="854" t="s">
        <v>592</v>
      </c>
      <c r="C140" s="806">
        <v>104</v>
      </c>
      <c r="D140" s="171"/>
      <c r="E140" s="211"/>
      <c r="F140" s="211"/>
      <c r="G140" s="314">
        <v>0.03</v>
      </c>
      <c r="H140" s="850" t="str">
        <f>IF(AND(ISNUMBER(D140),ISNUMBER(G140)),D140*G140,"")</f>
        <v/>
      </c>
      <c r="I140" s="581"/>
      <c r="J140" s="581"/>
      <c r="K140" s="754"/>
    </row>
    <row r="141" spans="1:11" ht="15" customHeight="1">
      <c r="A141" s="795"/>
      <c r="B141" s="854" t="s">
        <v>593</v>
      </c>
      <c r="C141" s="806">
        <v>104</v>
      </c>
      <c r="D141" s="234"/>
      <c r="E141" s="211"/>
      <c r="F141" s="211"/>
      <c r="G141" s="314">
        <v>0.05</v>
      </c>
      <c r="H141" s="850" t="str">
        <f>IF(AND(ISNUMBER(D141),ISNUMBER(G141)),D141*G141,"")</f>
        <v/>
      </c>
      <c r="I141" s="581"/>
      <c r="J141" s="581"/>
      <c r="K141" s="754"/>
    </row>
    <row r="142" spans="1:11" ht="15" customHeight="1">
      <c r="A142" s="795"/>
      <c r="B142" s="854" t="s">
        <v>375</v>
      </c>
      <c r="C142" s="806" t="s">
        <v>455</v>
      </c>
      <c r="D142" s="234"/>
      <c r="E142" s="211"/>
      <c r="F142" s="211"/>
      <c r="G142" s="314">
        <v>0.25</v>
      </c>
      <c r="H142" s="850" t="str">
        <f>IF(AND(ISNUMBER(D142),ISNUMBER(G142)),D142*G142,"")</f>
        <v/>
      </c>
      <c r="I142" s="581"/>
      <c r="J142" s="581"/>
      <c r="K142" s="754"/>
    </row>
    <row r="143" spans="1:11" ht="15" customHeight="1">
      <c r="A143" s="795"/>
      <c r="B143" s="846" t="s">
        <v>186</v>
      </c>
      <c r="C143" s="806" t="s">
        <v>454</v>
      </c>
      <c r="D143" s="232"/>
      <c r="E143" s="211"/>
      <c r="F143" s="211"/>
      <c r="G143" s="218"/>
      <c r="H143" s="219"/>
      <c r="I143" s="581"/>
      <c r="J143" s="581"/>
      <c r="K143" s="754"/>
    </row>
    <row r="144" spans="1:11" ht="15" customHeight="1">
      <c r="A144" s="795"/>
      <c r="B144" s="854" t="s">
        <v>592</v>
      </c>
      <c r="C144" s="806">
        <v>104</v>
      </c>
      <c r="D144" s="171"/>
      <c r="E144" s="211"/>
      <c r="F144" s="211"/>
      <c r="G144" s="314">
        <v>0.03</v>
      </c>
      <c r="H144" s="850" t="str">
        <f>IF(AND(ISNUMBER(D144),ISNUMBER(G144)),D144*G144,"")</f>
        <v/>
      </c>
      <c r="I144" s="581"/>
      <c r="J144" s="581"/>
      <c r="K144" s="754"/>
    </row>
    <row r="145" spans="1:11" ht="15" customHeight="1">
      <c r="A145" s="795"/>
      <c r="B145" s="854" t="s">
        <v>593</v>
      </c>
      <c r="C145" s="806">
        <v>104</v>
      </c>
      <c r="D145" s="234"/>
      <c r="E145" s="211"/>
      <c r="F145" s="211"/>
      <c r="G145" s="314">
        <v>0.05</v>
      </c>
      <c r="H145" s="850" t="str">
        <f>IF(AND(ISNUMBER(D145),ISNUMBER(G145)),D145*G145,"")</f>
        <v/>
      </c>
      <c r="I145" s="581"/>
      <c r="J145" s="581"/>
      <c r="K145" s="754"/>
    </row>
    <row r="146" spans="1:11" ht="15" customHeight="1">
      <c r="A146" s="795"/>
      <c r="B146" s="854" t="s">
        <v>375</v>
      </c>
      <c r="C146" s="806" t="s">
        <v>455</v>
      </c>
      <c r="D146" s="234"/>
      <c r="E146" s="211"/>
      <c r="F146" s="211"/>
      <c r="G146" s="314">
        <v>0.25</v>
      </c>
      <c r="H146" s="850" t="str">
        <f>IF(AND(ISNUMBER(D146),ISNUMBER(G146)),D146*G146,"")</f>
        <v/>
      </c>
      <c r="I146" s="581"/>
      <c r="J146" s="581"/>
      <c r="K146" s="754"/>
    </row>
    <row r="147" spans="1:11" ht="15" customHeight="1">
      <c r="A147" s="795"/>
      <c r="B147" s="846" t="s">
        <v>376</v>
      </c>
      <c r="C147" s="806" t="s">
        <v>454</v>
      </c>
      <c r="D147" s="232"/>
      <c r="E147" s="211"/>
      <c r="F147" s="211"/>
      <c r="G147" s="218"/>
      <c r="H147" s="219"/>
      <c r="I147" s="581"/>
      <c r="J147" s="581"/>
      <c r="K147" s="754"/>
    </row>
    <row r="148" spans="1:11" ht="15" customHeight="1">
      <c r="A148" s="795"/>
      <c r="B148" s="854" t="s">
        <v>592</v>
      </c>
      <c r="C148" s="806">
        <v>104</v>
      </c>
      <c r="D148" s="171"/>
      <c r="E148" s="211"/>
      <c r="F148" s="211"/>
      <c r="G148" s="314">
        <v>0.03</v>
      </c>
      <c r="H148" s="850" t="str">
        <f>IF(AND(ISNUMBER(D148),ISNUMBER(G148)),D148*G148,"")</f>
        <v/>
      </c>
      <c r="I148" s="581"/>
      <c r="J148" s="581"/>
      <c r="K148" s="754"/>
    </row>
    <row r="149" spans="1:11" ht="15" customHeight="1">
      <c r="A149" s="795"/>
      <c r="B149" s="854" t="s">
        <v>593</v>
      </c>
      <c r="C149" s="806">
        <v>104</v>
      </c>
      <c r="D149" s="234"/>
      <c r="E149" s="211"/>
      <c r="F149" s="211"/>
      <c r="G149" s="314">
        <v>0.05</v>
      </c>
      <c r="H149" s="850" t="str">
        <f>IF(AND(ISNUMBER(D149),ISNUMBER(G149)),D149*G149,"")</f>
        <v/>
      </c>
      <c r="I149" s="581"/>
      <c r="J149" s="581"/>
      <c r="K149" s="754"/>
    </row>
    <row r="150" spans="1:11" ht="15" customHeight="1">
      <c r="A150" s="795"/>
      <c r="B150" s="854" t="s">
        <v>375</v>
      </c>
      <c r="C150" s="806" t="s">
        <v>455</v>
      </c>
      <c r="D150" s="234"/>
      <c r="E150" s="211"/>
      <c r="F150" s="211"/>
      <c r="G150" s="314">
        <v>0.25</v>
      </c>
      <c r="H150" s="850" t="str">
        <f>IF(AND(ISNUMBER(D150),ISNUMBER(G150)),D150*G150,"")</f>
        <v/>
      </c>
      <c r="I150" s="581"/>
      <c r="J150" s="581"/>
      <c r="K150" s="754"/>
    </row>
    <row r="151" spans="1:11" ht="15" customHeight="1">
      <c r="A151" s="795"/>
      <c r="B151" s="846" t="s">
        <v>127</v>
      </c>
      <c r="C151" s="806" t="s">
        <v>454</v>
      </c>
      <c r="D151" s="232"/>
      <c r="E151" s="211"/>
      <c r="F151" s="211"/>
      <c r="G151" s="218"/>
      <c r="H151" s="219"/>
      <c r="I151" s="581"/>
      <c r="J151" s="581"/>
      <c r="K151" s="754"/>
    </row>
    <row r="152" spans="1:11" ht="15" customHeight="1">
      <c r="A152" s="795"/>
      <c r="B152" s="854" t="s">
        <v>592</v>
      </c>
      <c r="C152" s="806">
        <v>104</v>
      </c>
      <c r="D152" s="171"/>
      <c r="E152" s="211"/>
      <c r="F152" s="211"/>
      <c r="G152" s="314">
        <v>0.03</v>
      </c>
      <c r="H152" s="850" t="str">
        <f>IF(AND(ISNUMBER(D152),ISNUMBER(G152)),D152*G152,"")</f>
        <v/>
      </c>
      <c r="I152" s="581"/>
      <c r="J152" s="581"/>
      <c r="K152" s="754"/>
    </row>
    <row r="153" spans="1:11" ht="15" customHeight="1">
      <c r="A153" s="795"/>
      <c r="B153" s="854" t="s">
        <v>593</v>
      </c>
      <c r="C153" s="806">
        <v>104</v>
      </c>
      <c r="D153" s="234"/>
      <c r="E153" s="211"/>
      <c r="F153" s="211"/>
      <c r="G153" s="314">
        <v>0.05</v>
      </c>
      <c r="H153" s="850" t="str">
        <f>IF(AND(ISNUMBER(D153),ISNUMBER(G153)),D153*G153,"")</f>
        <v/>
      </c>
      <c r="I153" s="581"/>
      <c r="J153" s="581"/>
      <c r="K153" s="754"/>
    </row>
    <row r="154" spans="1:11" ht="15" customHeight="1">
      <c r="A154" s="795"/>
      <c r="B154" s="854" t="s">
        <v>375</v>
      </c>
      <c r="C154" s="806" t="s">
        <v>455</v>
      </c>
      <c r="D154" s="234"/>
      <c r="E154" s="211"/>
      <c r="F154" s="211"/>
      <c r="G154" s="314">
        <v>0.25</v>
      </c>
      <c r="H154" s="850" t="str">
        <f>IF(AND(ISNUMBER(D154),ISNUMBER(G154)),D154*G154,"")</f>
        <v/>
      </c>
      <c r="I154" s="581"/>
      <c r="J154" s="581"/>
      <c r="K154" s="754"/>
    </row>
    <row r="155" spans="1:11" ht="15" customHeight="1">
      <c r="A155" s="795"/>
      <c r="B155" s="800" t="s">
        <v>126</v>
      </c>
      <c r="C155" s="806" t="s">
        <v>578</v>
      </c>
      <c r="D155" s="232"/>
      <c r="E155" s="211"/>
      <c r="F155" s="211"/>
      <c r="G155" s="232"/>
      <c r="H155" s="233"/>
      <c r="I155" s="581"/>
      <c r="J155" s="581"/>
      <c r="K155" s="754"/>
    </row>
    <row r="156" spans="1:11" ht="15" customHeight="1">
      <c r="A156" s="795"/>
      <c r="B156" s="846" t="s">
        <v>460</v>
      </c>
      <c r="C156" s="806" t="s">
        <v>456</v>
      </c>
      <c r="D156" s="232"/>
      <c r="E156" s="211"/>
      <c r="F156" s="211"/>
      <c r="G156" s="232"/>
      <c r="H156" s="233"/>
      <c r="I156" s="581"/>
      <c r="J156" s="581"/>
      <c r="K156" s="754"/>
    </row>
    <row r="157" spans="1:11" ht="15" customHeight="1">
      <c r="A157" s="795"/>
      <c r="B157" s="854" t="s">
        <v>461</v>
      </c>
      <c r="C157" s="806">
        <v>108</v>
      </c>
      <c r="D157" s="234"/>
      <c r="E157" s="211"/>
      <c r="F157" s="211"/>
      <c r="G157" s="314">
        <v>0.2</v>
      </c>
      <c r="H157" s="850" t="str">
        <f>IF(AND(ISNUMBER(D157),ISNUMBER(G157)),D157*G157,"")</f>
        <v/>
      </c>
      <c r="I157" s="581"/>
      <c r="J157" s="581"/>
      <c r="K157" s="754"/>
    </row>
    <row r="158" spans="1:11" ht="15" customHeight="1">
      <c r="A158" s="795"/>
      <c r="B158" s="854" t="s">
        <v>462</v>
      </c>
      <c r="C158" s="806">
        <v>107</v>
      </c>
      <c r="D158" s="234"/>
      <c r="E158" s="211"/>
      <c r="F158" s="211"/>
      <c r="G158" s="314">
        <v>0.4</v>
      </c>
      <c r="H158" s="850" t="str">
        <f>IF(AND(ISNUMBER(D158),ISNUMBER(G158)),D158*G158,"")</f>
        <v/>
      </c>
      <c r="I158" s="581"/>
      <c r="J158" s="581"/>
      <c r="K158" s="754"/>
    </row>
    <row r="159" spans="1:11" ht="15" customHeight="1">
      <c r="A159" s="795"/>
      <c r="B159" s="846" t="s">
        <v>463</v>
      </c>
      <c r="C159" s="806" t="s">
        <v>456</v>
      </c>
      <c r="D159" s="232"/>
      <c r="E159" s="211"/>
      <c r="F159" s="211"/>
      <c r="G159" s="232"/>
      <c r="H159" s="233"/>
      <c r="I159" s="581"/>
      <c r="J159" s="581"/>
      <c r="K159" s="754"/>
    </row>
    <row r="160" spans="1:11" ht="15" customHeight="1">
      <c r="A160" s="795"/>
      <c r="B160" s="854" t="s">
        <v>461</v>
      </c>
      <c r="C160" s="806">
        <v>108</v>
      </c>
      <c r="D160" s="234"/>
      <c r="E160" s="211"/>
      <c r="F160" s="211"/>
      <c r="G160" s="314">
        <v>0.2</v>
      </c>
      <c r="H160" s="850" t="str">
        <f t="shared" ref="H160:H166" si="1">IF(AND(ISNUMBER(D160),ISNUMBER(G160)),D160*G160,"")</f>
        <v/>
      </c>
      <c r="I160" s="581"/>
      <c r="J160" s="581"/>
      <c r="K160" s="754"/>
    </row>
    <row r="161" spans="1:11" ht="15" customHeight="1">
      <c r="A161" s="795"/>
      <c r="B161" s="854" t="s">
        <v>462</v>
      </c>
      <c r="C161" s="806">
        <v>107</v>
      </c>
      <c r="D161" s="234"/>
      <c r="E161" s="211"/>
      <c r="F161" s="211"/>
      <c r="G161" s="314">
        <v>0.4</v>
      </c>
      <c r="H161" s="850" t="str">
        <f t="shared" si="1"/>
        <v/>
      </c>
      <c r="I161" s="581"/>
      <c r="J161" s="581"/>
      <c r="K161" s="754"/>
    </row>
    <row r="162" spans="1:11" ht="15" customHeight="1">
      <c r="A162" s="795"/>
      <c r="B162" s="846" t="s">
        <v>353</v>
      </c>
      <c r="C162" s="806">
        <v>105</v>
      </c>
      <c r="D162" s="234"/>
      <c r="E162" s="211"/>
      <c r="F162" s="211"/>
      <c r="G162" s="314">
        <v>0.25</v>
      </c>
      <c r="H162" s="850" t="str">
        <f t="shared" si="1"/>
        <v/>
      </c>
      <c r="I162" s="581"/>
      <c r="J162" s="581"/>
      <c r="K162" s="754"/>
    </row>
    <row r="163" spans="1:11" ht="15" customHeight="1">
      <c r="A163" s="795"/>
      <c r="B163" s="846" t="s">
        <v>391</v>
      </c>
      <c r="C163" s="806">
        <v>109</v>
      </c>
      <c r="D163" s="234"/>
      <c r="E163" s="211"/>
      <c r="F163" s="211"/>
      <c r="G163" s="314">
        <v>1</v>
      </c>
      <c r="H163" s="850" t="str">
        <f t="shared" si="1"/>
        <v/>
      </c>
      <c r="I163" s="581"/>
      <c r="J163" s="581"/>
      <c r="K163" s="754"/>
    </row>
    <row r="164" spans="1:11" ht="15" customHeight="1">
      <c r="A164" s="795"/>
      <c r="B164" s="846" t="s">
        <v>127</v>
      </c>
      <c r="C164" s="806">
        <v>109</v>
      </c>
      <c r="D164" s="234"/>
      <c r="E164" s="211"/>
      <c r="F164" s="211"/>
      <c r="G164" s="314">
        <v>1</v>
      </c>
      <c r="H164" s="850" t="str">
        <f t="shared" si="1"/>
        <v/>
      </c>
      <c r="I164" s="581"/>
      <c r="J164" s="581"/>
      <c r="K164" s="754"/>
    </row>
    <row r="165" spans="1:11" ht="15" customHeight="1">
      <c r="A165" s="795"/>
      <c r="B165" s="800" t="s">
        <v>260</v>
      </c>
      <c r="C165" s="806">
        <v>110</v>
      </c>
      <c r="D165" s="234"/>
      <c r="E165" s="211"/>
      <c r="F165" s="211"/>
      <c r="G165" s="314">
        <v>1</v>
      </c>
      <c r="H165" s="850" t="str">
        <f t="shared" si="1"/>
        <v/>
      </c>
      <c r="I165" s="581"/>
      <c r="J165" s="581"/>
      <c r="K165" s="754"/>
    </row>
    <row r="166" spans="1:11" ht="15" customHeight="1">
      <c r="A166" s="795"/>
      <c r="B166" s="857" t="s">
        <v>392</v>
      </c>
      <c r="C166" s="806" t="s">
        <v>1871</v>
      </c>
      <c r="D166" s="237"/>
      <c r="E166" s="221"/>
      <c r="F166" s="221"/>
      <c r="G166" s="851">
        <v>1</v>
      </c>
      <c r="H166" s="852" t="str">
        <f t="shared" si="1"/>
        <v/>
      </c>
      <c r="I166" s="581"/>
      <c r="J166" s="581"/>
      <c r="K166" s="754"/>
    </row>
    <row r="167" spans="1:11" ht="15" customHeight="1">
      <c r="A167" s="795"/>
      <c r="B167" s="858" t="s">
        <v>393</v>
      </c>
      <c r="C167" s="238"/>
      <c r="D167" s="239"/>
      <c r="E167" s="226"/>
      <c r="F167" s="226"/>
      <c r="G167" s="240"/>
      <c r="H167" s="853" t="str">
        <f>IF(AND(ISNUMBER(H120),ISNUMBER(H121),ISNUMBER(H127),ISNUMBER(H128),ISNUMBER(H129), ISNUMBER(H130), ISNUMBER(H137), ISNUMBER(H141), ISNUMBER(H142), ISNUMBER(H145), ISNUMBER(H146), ISNUMBER(H149), ISNUMBER(H150),ISNUMBER(H153),ISNUMBER(H154), ISNUMBER(H157), ISNUMBER(H158), ISNUMBER(H160), ISNUMBER(H161), ISNUMBER(H162), ISNUMBER(H163), ISNUMBER(H164), ISNUMBER(H165), ISNUMBER(H166)),SUM(H117:H118,H120:H121,H124:H125,H127:H130,H132:H134,H136:H137,H140:H142,H144:H146,H148:H150,H152:H154,H157:H158,H160:H166),"")</f>
        <v/>
      </c>
      <c r="I167" s="581"/>
      <c r="J167" s="581"/>
      <c r="K167" s="754"/>
    </row>
    <row r="168" spans="1:11" s="745" customFormat="1" ht="15" customHeight="1">
      <c r="A168" s="795"/>
      <c r="B168" s="859"/>
      <c r="C168" s="841"/>
      <c r="D168" s="841"/>
      <c r="E168" s="841"/>
      <c r="F168" s="841"/>
      <c r="G168" s="841"/>
      <c r="H168" s="841"/>
      <c r="I168" s="581"/>
      <c r="J168" s="581"/>
      <c r="K168" s="754"/>
    </row>
    <row r="169" spans="1:11" ht="30" customHeight="1">
      <c r="A169" s="795"/>
      <c r="B169" s="324" t="s">
        <v>579</v>
      </c>
      <c r="C169" s="241"/>
      <c r="D169" s="153"/>
      <c r="E169" s="153"/>
      <c r="F169" s="153"/>
      <c r="G169" s="167"/>
      <c r="H169" s="187"/>
      <c r="I169" s="581"/>
      <c r="J169" s="581"/>
      <c r="K169" s="754"/>
    </row>
    <row r="170" spans="1:11" ht="15" customHeight="1">
      <c r="A170" s="795"/>
      <c r="B170" s="800" t="s">
        <v>174</v>
      </c>
      <c r="C170" s="806" t="s">
        <v>580</v>
      </c>
      <c r="D170" s="154"/>
      <c r="E170" s="1037"/>
      <c r="F170" s="1037"/>
      <c r="G170" s="168"/>
      <c r="H170" s="169"/>
      <c r="I170" s="581"/>
      <c r="J170" s="581"/>
      <c r="K170" s="754"/>
    </row>
    <row r="171" spans="1:11" ht="15" customHeight="1">
      <c r="A171" s="795"/>
      <c r="B171" s="801" t="str">
        <f>CONCATENATE("Check: row ", ROW(B170), " ≤ sum of rows ", ROW(B163), " and ", ROW(B164))</f>
        <v>Check: row 170 ≤ sum of rows 163 and 164</v>
      </c>
      <c r="C171" s="220"/>
      <c r="D171" s="810" t="str">
        <f>IF((D170&lt;=D163+D164),"Pass","Fail")</f>
        <v>Pass</v>
      </c>
      <c r="E171" s="1037"/>
      <c r="F171" s="1037"/>
      <c r="G171" s="168"/>
      <c r="H171" s="169"/>
      <c r="I171" s="581"/>
      <c r="J171" s="581"/>
      <c r="K171" s="754"/>
    </row>
    <row r="172" spans="1:11" ht="15" customHeight="1">
      <c r="A172" s="795"/>
      <c r="B172" s="800" t="s">
        <v>172</v>
      </c>
      <c r="C172" s="806" t="s">
        <v>580</v>
      </c>
      <c r="D172" s="154"/>
      <c r="E172" s="1037"/>
      <c r="F172" s="1037"/>
      <c r="G172" s="168"/>
      <c r="H172" s="169"/>
      <c r="I172" s="581"/>
      <c r="J172" s="581"/>
      <c r="K172" s="754"/>
    </row>
    <row r="173" spans="1:11" ht="15" customHeight="1">
      <c r="A173" s="795"/>
      <c r="B173" s="801" t="str">
        <f>CONCATENATE("Check: row ", ROW(B172), " ≤ sum of rows ", ROW(B163), " and ", ROW(B164))</f>
        <v>Check: row 172 ≤ sum of rows 163 and 164</v>
      </c>
      <c r="C173" s="220"/>
      <c r="D173" s="810" t="str">
        <f>IF((D172&lt;=D163+D164),"Pass","Fail")</f>
        <v>Pass</v>
      </c>
      <c r="E173" s="1037"/>
      <c r="F173" s="1037"/>
      <c r="G173" s="168"/>
      <c r="H173" s="169"/>
      <c r="I173" s="581"/>
      <c r="J173" s="581"/>
      <c r="K173" s="754"/>
    </row>
    <row r="174" spans="1:11" ht="30" customHeight="1">
      <c r="A174" s="795"/>
      <c r="B174" s="800" t="s">
        <v>464</v>
      </c>
      <c r="C174" s="806">
        <v>96</v>
      </c>
      <c r="D174" s="154"/>
      <c r="E174" s="1037"/>
      <c r="F174" s="1037"/>
      <c r="G174" s="168"/>
      <c r="H174" s="169"/>
      <c r="I174" s="581"/>
      <c r="J174" s="581"/>
      <c r="K174" s="754"/>
    </row>
    <row r="175" spans="1:11" ht="15" customHeight="1">
      <c r="A175" s="795"/>
      <c r="B175" s="833" t="str">
        <f>CONCATENATE("Check: row ", ROW(B174), " ≤ sum of rows ", ROW(B156), " to ", ROW(B164))</f>
        <v>Check: row 174 ≤ sum of rows 156 to 164</v>
      </c>
      <c r="C175" s="242"/>
      <c r="D175" s="834" t="str">
        <f>IF((D174&lt;=SUM(D156:D164)),"Pass","Fail")</f>
        <v>Pass</v>
      </c>
      <c r="E175" s="973"/>
      <c r="F175" s="973"/>
      <c r="G175" s="178"/>
      <c r="H175" s="190"/>
      <c r="I175" s="581"/>
      <c r="J175" s="581"/>
      <c r="K175" s="754"/>
    </row>
    <row r="176" spans="1:11" s="745" customFormat="1" ht="60" customHeight="1">
      <c r="A176" s="2482" t="s">
        <v>627</v>
      </c>
      <c r="B176" s="2483"/>
      <c r="C176" s="2483"/>
      <c r="D176" s="2483"/>
      <c r="E176" s="2483"/>
      <c r="F176" s="2483"/>
      <c r="G176" s="2483"/>
      <c r="H176" s="2483"/>
      <c r="I176" s="2483"/>
      <c r="J176" s="2483"/>
      <c r="K176" s="2484"/>
    </row>
    <row r="177" spans="1:11" ht="45" customHeight="1">
      <c r="A177" s="795"/>
      <c r="B177" s="860"/>
      <c r="C177" s="1071" t="s">
        <v>567</v>
      </c>
      <c r="D177" s="1071" t="s">
        <v>394</v>
      </c>
      <c r="E177" s="1071" t="s">
        <v>395</v>
      </c>
      <c r="F177" s="243"/>
      <c r="G177" s="148" t="s">
        <v>335</v>
      </c>
      <c r="H177" s="150" t="s">
        <v>336</v>
      </c>
      <c r="I177" s="581"/>
      <c r="J177" s="581"/>
      <c r="K177" s="754"/>
    </row>
    <row r="178" spans="1:11" ht="15" customHeight="1">
      <c r="A178" s="795"/>
      <c r="B178" s="861" t="s">
        <v>581</v>
      </c>
      <c r="C178" s="805" t="s">
        <v>465</v>
      </c>
      <c r="D178" s="228"/>
      <c r="E178" s="228"/>
      <c r="F178" s="199"/>
      <c r="G178" s="244"/>
      <c r="H178" s="245"/>
      <c r="I178" s="581"/>
      <c r="J178" s="581"/>
      <c r="K178" s="754"/>
    </row>
    <row r="179" spans="1:11" ht="15" customHeight="1">
      <c r="A179" s="795"/>
      <c r="B179" s="862" t="s">
        <v>466</v>
      </c>
      <c r="C179" s="806" t="s">
        <v>465</v>
      </c>
      <c r="D179" s="234"/>
      <c r="E179" s="234"/>
      <c r="F179" s="204"/>
      <c r="G179" s="314">
        <v>0</v>
      </c>
      <c r="H179" s="850" t="str">
        <f>IF(AND(ISNUMBER(D179),ISNUMBER(G179)),D179*G179,"")</f>
        <v/>
      </c>
      <c r="I179" s="581"/>
      <c r="J179" s="581"/>
      <c r="K179" s="754"/>
    </row>
    <row r="180" spans="1:11" ht="15" customHeight="1">
      <c r="A180" s="795"/>
      <c r="B180" s="863" t="s">
        <v>92</v>
      </c>
      <c r="C180" s="806" t="s">
        <v>465</v>
      </c>
      <c r="D180" s="234"/>
      <c r="E180" s="234"/>
      <c r="F180" s="204"/>
      <c r="G180" s="209"/>
      <c r="H180" s="219"/>
      <c r="I180" s="581"/>
      <c r="J180" s="581"/>
      <c r="K180" s="754"/>
    </row>
    <row r="181" spans="1:11" ht="15" customHeight="1">
      <c r="A181" s="795"/>
      <c r="B181" s="864" t="str">
        <f>CONCATENATE("Check: row ", ROW(B180), " ≤ row ", ROW(LCR!B179),)</f>
        <v>Check: row 180 ≤ row 179</v>
      </c>
      <c r="C181" s="220"/>
      <c r="D181" s="810" t="str">
        <f>IF((D180&lt;=D179),"Pass","Fail")</f>
        <v>Pass</v>
      </c>
      <c r="E181" s="810" t="str">
        <f>IF((E180&lt;=E179),"Pass","Fail")</f>
        <v>Pass</v>
      </c>
      <c r="F181" s="204"/>
      <c r="G181" s="209"/>
      <c r="H181" s="219"/>
      <c r="I181" s="581"/>
      <c r="J181" s="581"/>
      <c r="K181" s="754"/>
    </row>
    <row r="182" spans="1:11" ht="15" customHeight="1">
      <c r="A182" s="795"/>
      <c r="B182" s="862" t="s">
        <v>467</v>
      </c>
      <c r="C182" s="806" t="s">
        <v>465</v>
      </c>
      <c r="D182" s="154"/>
      <c r="E182" s="154"/>
      <c r="F182" s="204"/>
      <c r="G182" s="314">
        <v>0</v>
      </c>
      <c r="H182" s="850" t="str">
        <f>IF(AND(ISNUMBER(D182),ISNUMBER(G182)),D182*G182,"")</f>
        <v/>
      </c>
      <c r="I182" s="581"/>
      <c r="J182" s="581"/>
      <c r="K182" s="754"/>
    </row>
    <row r="183" spans="1:11" ht="15" customHeight="1">
      <c r="A183" s="795"/>
      <c r="B183" s="863" t="s">
        <v>92</v>
      </c>
      <c r="C183" s="806" t="s">
        <v>465</v>
      </c>
      <c r="D183" s="154"/>
      <c r="E183" s="154"/>
      <c r="F183" s="204"/>
      <c r="G183" s="209"/>
      <c r="H183" s="219"/>
      <c r="I183" s="581"/>
      <c r="J183" s="581"/>
      <c r="K183" s="754"/>
    </row>
    <row r="184" spans="1:11" ht="15" customHeight="1">
      <c r="A184" s="795"/>
      <c r="B184" s="864" t="str">
        <f>CONCATENATE("Check: row ", ROW(B183), " ≤ row ", ROW(LCR!B182),)</f>
        <v>Check: row 183 ≤ row 182</v>
      </c>
      <c r="C184" s="220"/>
      <c r="D184" s="810" t="str">
        <f>IF((D183&lt;=D182),"Pass","Fail")</f>
        <v>Pass</v>
      </c>
      <c r="E184" s="810" t="str">
        <f>IF((E183&lt;=E182),"Pass","Fail")</f>
        <v>Pass</v>
      </c>
      <c r="F184" s="204"/>
      <c r="G184" s="209"/>
      <c r="H184" s="219"/>
      <c r="I184" s="581"/>
      <c r="J184" s="581"/>
      <c r="K184" s="754"/>
    </row>
    <row r="185" spans="1:11" ht="15" customHeight="1">
      <c r="A185" s="795"/>
      <c r="B185" s="862" t="s">
        <v>468</v>
      </c>
      <c r="C185" s="806" t="s">
        <v>465</v>
      </c>
      <c r="D185" s="171"/>
      <c r="E185" s="171"/>
      <c r="F185" s="204"/>
      <c r="G185" s="314">
        <v>0</v>
      </c>
      <c r="H185" s="850" t="str">
        <f>IF(AND(ISNUMBER(D185),ISNUMBER(G185)),D185*G185,"")</f>
        <v/>
      </c>
      <c r="I185" s="581"/>
      <c r="J185" s="581"/>
      <c r="K185" s="754"/>
    </row>
    <row r="186" spans="1:11" ht="15" customHeight="1">
      <c r="A186" s="795"/>
      <c r="B186" s="863" t="s">
        <v>92</v>
      </c>
      <c r="C186" s="806" t="s">
        <v>465</v>
      </c>
      <c r="D186" s="171"/>
      <c r="E186" s="171"/>
      <c r="F186" s="204"/>
      <c r="G186" s="209"/>
      <c r="H186" s="219"/>
      <c r="I186" s="581"/>
      <c r="J186" s="581"/>
      <c r="K186" s="754"/>
    </row>
    <row r="187" spans="1:11" ht="15" customHeight="1">
      <c r="A187" s="795"/>
      <c r="B187" s="864" t="str">
        <f>CONCATENATE("Check: row ", ROW(B186), " ≤ row ", ROW(LCR!B185),)</f>
        <v>Check: row 186 ≤ row 185</v>
      </c>
      <c r="C187" s="220"/>
      <c r="D187" s="810" t="str">
        <f>IF((D186&lt;=D185),"Pass","Fail")</f>
        <v>Pass</v>
      </c>
      <c r="E187" s="810" t="str">
        <f>IF((E186&lt;=E185),"Pass","Fail")</f>
        <v>Pass</v>
      </c>
      <c r="F187" s="204"/>
      <c r="G187" s="209"/>
      <c r="H187" s="219"/>
      <c r="I187" s="581"/>
      <c r="J187" s="581"/>
      <c r="K187" s="754"/>
    </row>
    <row r="188" spans="1:11" ht="15" customHeight="1">
      <c r="A188" s="795"/>
      <c r="B188" s="862" t="s">
        <v>469</v>
      </c>
      <c r="C188" s="806" t="s">
        <v>465</v>
      </c>
      <c r="D188" s="171"/>
      <c r="E188" s="171"/>
      <c r="F188" s="204"/>
      <c r="G188" s="314">
        <v>0</v>
      </c>
      <c r="H188" s="850" t="str">
        <f>IF(AND(ISNUMBER(D188),ISNUMBER(G188)),D188*G188,"")</f>
        <v/>
      </c>
      <c r="I188" s="581"/>
      <c r="J188" s="581"/>
      <c r="K188" s="754"/>
    </row>
    <row r="189" spans="1:11" ht="15" customHeight="1">
      <c r="A189" s="795"/>
      <c r="B189" s="863" t="s">
        <v>92</v>
      </c>
      <c r="C189" s="806" t="s">
        <v>465</v>
      </c>
      <c r="D189" s="171"/>
      <c r="E189" s="171"/>
      <c r="F189" s="204"/>
      <c r="G189" s="209"/>
      <c r="H189" s="219"/>
      <c r="I189" s="581"/>
      <c r="J189" s="581"/>
      <c r="K189" s="754"/>
    </row>
    <row r="190" spans="1:11" ht="15" customHeight="1">
      <c r="A190" s="795"/>
      <c r="B190" s="864" t="str">
        <f>CONCATENATE("Check: row ", ROW(B189), " ≤ row ", ROW(LCR!B188),)</f>
        <v>Check: row 189 ≤ row 188</v>
      </c>
      <c r="C190" s="220"/>
      <c r="D190" s="810" t="str">
        <f>IF((D189&lt;=D188),"Pass","Fail")</f>
        <v>Pass</v>
      </c>
      <c r="E190" s="810" t="str">
        <f>IF((E189&lt;=E188),"Pass","Fail")</f>
        <v>Pass</v>
      </c>
      <c r="F190" s="204"/>
      <c r="G190" s="209"/>
      <c r="H190" s="219"/>
      <c r="I190" s="581"/>
      <c r="J190" s="581"/>
      <c r="K190" s="754"/>
    </row>
    <row r="191" spans="1:11" ht="15" customHeight="1">
      <c r="A191" s="795"/>
      <c r="B191" s="862" t="s">
        <v>470</v>
      </c>
      <c r="C191" s="806" t="s">
        <v>465</v>
      </c>
      <c r="D191" s="154"/>
      <c r="E191" s="154"/>
      <c r="F191" s="204"/>
      <c r="G191" s="314">
        <v>0</v>
      </c>
      <c r="H191" s="850" t="str">
        <f>IF(AND(ISNUMBER(D191),ISNUMBER(G191)),D191*G191,"")</f>
        <v/>
      </c>
      <c r="I191" s="581"/>
      <c r="J191" s="581"/>
      <c r="K191" s="754"/>
    </row>
    <row r="192" spans="1:11" ht="15" customHeight="1">
      <c r="A192" s="795"/>
      <c r="B192" s="865" t="s">
        <v>582</v>
      </c>
      <c r="C192" s="806" t="s">
        <v>465</v>
      </c>
      <c r="D192" s="154"/>
      <c r="E192" s="154"/>
      <c r="F192" s="204"/>
      <c r="G192" s="314">
        <v>0</v>
      </c>
      <c r="H192" s="850" t="str">
        <f>IF(AND(ISNUMBER(D192),ISNUMBER(G192)),D192*G192,"")</f>
        <v/>
      </c>
      <c r="I192" s="581"/>
      <c r="J192" s="581"/>
      <c r="K192" s="754"/>
    </row>
    <row r="193" spans="1:11" ht="15" customHeight="1">
      <c r="A193" s="795"/>
      <c r="B193" s="862" t="s">
        <v>92</v>
      </c>
      <c r="C193" s="806" t="s">
        <v>465</v>
      </c>
      <c r="D193" s="154"/>
      <c r="E193" s="154"/>
      <c r="F193" s="204"/>
      <c r="G193" s="209"/>
      <c r="H193" s="219"/>
      <c r="I193" s="581"/>
      <c r="J193" s="581"/>
      <c r="K193" s="754"/>
    </row>
    <row r="194" spans="1:11" ht="15" customHeight="1">
      <c r="A194" s="795"/>
      <c r="B194" s="801" t="str">
        <f>CONCATENATE("Check: row ", ROW(B193), " ≤ row ", ROW(LCR!B192),)</f>
        <v>Check: row 193 ≤ row 192</v>
      </c>
      <c r="C194" s="220"/>
      <c r="D194" s="810" t="str">
        <f>IF((D193&lt;=D192),"Pass","Fail")</f>
        <v>Pass</v>
      </c>
      <c r="E194" s="810" t="str">
        <f>IF((E193&lt;=E192),"Pass","Fail")</f>
        <v>Pass</v>
      </c>
      <c r="F194" s="204"/>
      <c r="G194" s="209"/>
      <c r="H194" s="219"/>
      <c r="I194" s="581"/>
      <c r="J194" s="581"/>
      <c r="K194" s="754"/>
    </row>
    <row r="195" spans="1:11" ht="15" customHeight="1">
      <c r="A195" s="795"/>
      <c r="B195" s="865" t="s">
        <v>583</v>
      </c>
      <c r="C195" s="806" t="s">
        <v>465</v>
      </c>
      <c r="D195" s="154"/>
      <c r="E195" s="154"/>
      <c r="F195" s="204"/>
      <c r="G195" s="314">
        <v>0.15</v>
      </c>
      <c r="H195" s="850" t="str">
        <f>IF(AND(ISNUMBER(D195),ISNUMBER(G195)),D195*G195,"")</f>
        <v/>
      </c>
      <c r="I195" s="581"/>
      <c r="J195" s="581"/>
      <c r="K195" s="754"/>
    </row>
    <row r="196" spans="1:11" ht="15" customHeight="1">
      <c r="A196" s="795"/>
      <c r="B196" s="862" t="s">
        <v>92</v>
      </c>
      <c r="C196" s="806" t="s">
        <v>465</v>
      </c>
      <c r="D196" s="154"/>
      <c r="E196" s="154"/>
      <c r="F196" s="204"/>
      <c r="G196" s="209"/>
      <c r="H196" s="219"/>
      <c r="I196" s="581"/>
      <c r="J196" s="581"/>
      <c r="K196" s="754"/>
    </row>
    <row r="197" spans="1:11" ht="15" customHeight="1">
      <c r="A197" s="795"/>
      <c r="B197" s="801" t="str">
        <f>CONCATENATE("Check: row ", ROW(B196), " ≤ row ", ROW(LCR!B195),)</f>
        <v>Check: row 196 ≤ row 195</v>
      </c>
      <c r="C197" s="220"/>
      <c r="D197" s="810" t="str">
        <f>IF((D196&lt;=D195),"Pass","Fail")</f>
        <v>Pass</v>
      </c>
      <c r="E197" s="810" t="str">
        <f>IF((E196&lt;=E195),"Pass","Fail")</f>
        <v>Pass</v>
      </c>
      <c r="F197" s="204"/>
      <c r="G197" s="209"/>
      <c r="H197" s="219"/>
      <c r="I197" s="581"/>
      <c r="J197" s="581"/>
      <c r="K197" s="754"/>
    </row>
    <row r="198" spans="1:11" ht="15" customHeight="1">
      <c r="A198" s="795"/>
      <c r="B198" s="865" t="s">
        <v>584</v>
      </c>
      <c r="C198" s="806" t="s">
        <v>465</v>
      </c>
      <c r="D198" s="171"/>
      <c r="E198" s="171"/>
      <c r="F198" s="204"/>
      <c r="G198" s="314">
        <v>0.25</v>
      </c>
      <c r="H198" s="850" t="str">
        <f>IF(AND(ISNUMBER(D198),ISNUMBER(G198)),D198*G198,"")</f>
        <v/>
      </c>
      <c r="I198" s="581"/>
      <c r="J198" s="581"/>
      <c r="K198" s="754"/>
    </row>
    <row r="199" spans="1:11" ht="15" customHeight="1">
      <c r="A199" s="795"/>
      <c r="B199" s="862" t="s">
        <v>92</v>
      </c>
      <c r="C199" s="806" t="s">
        <v>465</v>
      </c>
      <c r="D199" s="171"/>
      <c r="E199" s="171"/>
      <c r="F199" s="204"/>
      <c r="G199" s="209"/>
      <c r="H199" s="219"/>
      <c r="I199" s="581"/>
      <c r="J199" s="581"/>
      <c r="K199" s="754"/>
    </row>
    <row r="200" spans="1:11" ht="15" customHeight="1">
      <c r="A200" s="795"/>
      <c r="B200" s="801" t="str">
        <f>CONCATENATE("Check: row ", ROW(B199), " ≤ row ", ROW(LCR!B198),)</f>
        <v>Check: row 199 ≤ row 198</v>
      </c>
      <c r="C200" s="220"/>
      <c r="D200" s="810" t="str">
        <f>IF((D199&lt;=D198),"Pass","Fail")</f>
        <v>Pass</v>
      </c>
      <c r="E200" s="810" t="str">
        <f>IF((E199&lt;=E198),"Pass","Fail")</f>
        <v>Pass</v>
      </c>
      <c r="F200" s="204"/>
      <c r="G200" s="209"/>
      <c r="H200" s="219"/>
      <c r="I200" s="581"/>
      <c r="J200" s="581"/>
      <c r="K200" s="754"/>
    </row>
    <row r="201" spans="1:11" ht="33" customHeight="1">
      <c r="A201" s="795"/>
      <c r="B201" s="328" t="s">
        <v>591</v>
      </c>
      <c r="C201" s="806" t="s">
        <v>465</v>
      </c>
      <c r="D201" s="232"/>
      <c r="E201" s="232"/>
      <c r="F201" s="204"/>
      <c r="G201" s="209"/>
      <c r="H201" s="219"/>
      <c r="I201" s="581"/>
      <c r="J201" s="581"/>
      <c r="K201" s="754"/>
    </row>
    <row r="202" spans="1:11" ht="15" customHeight="1">
      <c r="A202" s="795"/>
      <c r="B202" s="1086" t="s">
        <v>585</v>
      </c>
      <c r="C202" s="806" t="s">
        <v>465</v>
      </c>
      <c r="D202" s="188"/>
      <c r="E202" s="188"/>
      <c r="F202" s="204"/>
      <c r="G202" s="314">
        <v>0.25</v>
      </c>
      <c r="H202" s="850" t="str">
        <f>IF(AND(ISNUMBER(D202),ISNUMBER(G202)),D202*G202,"")</f>
        <v/>
      </c>
      <c r="I202" s="581"/>
      <c r="J202" s="581"/>
      <c r="K202" s="754"/>
    </row>
    <row r="203" spans="1:11" ht="15" customHeight="1">
      <c r="A203" s="795"/>
      <c r="B203" s="863" t="s">
        <v>92</v>
      </c>
      <c r="C203" s="806" t="s">
        <v>465</v>
      </c>
      <c r="D203" s="188"/>
      <c r="E203" s="188"/>
      <c r="F203" s="204"/>
      <c r="G203" s="209"/>
      <c r="H203" s="219"/>
      <c r="I203" s="581"/>
      <c r="J203" s="581"/>
      <c r="K203" s="754"/>
    </row>
    <row r="204" spans="1:11" ht="15" customHeight="1">
      <c r="A204" s="795"/>
      <c r="B204" s="864" t="str">
        <f>CONCATENATE("Check: row ", ROW(B203), " ≤ row ", ROW(LCR!B202),)</f>
        <v>Check: row 203 ≤ row 202</v>
      </c>
      <c r="C204" s="220"/>
      <c r="D204" s="810" t="str">
        <f>IF((D203&lt;=D202),"Pass","Fail")</f>
        <v>Pass</v>
      </c>
      <c r="E204" s="810" t="str">
        <f>IF((E203&lt;=E202),"Pass","Fail")</f>
        <v>Pass</v>
      </c>
      <c r="F204" s="204"/>
      <c r="G204" s="209"/>
      <c r="H204" s="219"/>
      <c r="I204" s="581"/>
      <c r="J204" s="581"/>
      <c r="K204" s="754"/>
    </row>
    <row r="205" spans="1:11" ht="15" customHeight="1">
      <c r="A205" s="795"/>
      <c r="B205" s="1086" t="s">
        <v>586</v>
      </c>
      <c r="C205" s="806" t="s">
        <v>465</v>
      </c>
      <c r="D205" s="171"/>
      <c r="E205" s="171"/>
      <c r="F205" s="204"/>
      <c r="G205" s="314">
        <v>0.5</v>
      </c>
      <c r="H205" s="850" t="str">
        <f>IF(AND(ISNUMBER(D205),ISNUMBER(G205)),D205*G205,"")</f>
        <v/>
      </c>
      <c r="I205" s="581"/>
      <c r="J205" s="581"/>
      <c r="K205" s="754"/>
    </row>
    <row r="206" spans="1:11" ht="15" customHeight="1">
      <c r="A206" s="795"/>
      <c r="B206" s="863" t="s">
        <v>92</v>
      </c>
      <c r="C206" s="806" t="s">
        <v>465</v>
      </c>
      <c r="D206" s="171"/>
      <c r="E206" s="171"/>
      <c r="F206" s="204"/>
      <c r="G206" s="209"/>
      <c r="H206" s="219"/>
      <c r="I206" s="581"/>
      <c r="J206" s="581"/>
      <c r="K206" s="754"/>
    </row>
    <row r="207" spans="1:11" ht="15" customHeight="1">
      <c r="A207" s="795"/>
      <c r="B207" s="864" t="str">
        <f>CONCATENATE("Check: row ", ROW(B206), " ≤ row ", ROW(LCR!B205),)</f>
        <v>Check: row 206 ≤ row 205</v>
      </c>
      <c r="C207" s="220"/>
      <c r="D207" s="810" t="str">
        <f>IF((D206&lt;=D205),"Pass","Fail")</f>
        <v>Pass</v>
      </c>
      <c r="E207" s="810" t="str">
        <f>IF((E206&lt;=E205),"Pass","Fail")</f>
        <v>Pass</v>
      </c>
      <c r="F207" s="204"/>
      <c r="G207" s="209"/>
      <c r="H207" s="219"/>
      <c r="I207" s="581"/>
      <c r="J207" s="581"/>
      <c r="K207" s="754"/>
    </row>
    <row r="208" spans="1:11" ht="15" customHeight="1">
      <c r="A208" s="795"/>
      <c r="B208" s="865" t="s">
        <v>587</v>
      </c>
      <c r="C208" s="806" t="s">
        <v>465</v>
      </c>
      <c r="D208" s="232"/>
      <c r="E208" s="232"/>
      <c r="F208" s="204"/>
      <c r="G208" s="209"/>
      <c r="H208" s="219"/>
      <c r="I208" s="581"/>
      <c r="J208" s="581"/>
      <c r="K208" s="754"/>
    </row>
    <row r="209" spans="1:11" ht="15" customHeight="1">
      <c r="A209" s="795"/>
      <c r="B209" s="1086" t="s">
        <v>588</v>
      </c>
      <c r="C209" s="806" t="s">
        <v>465</v>
      </c>
      <c r="D209" s="234"/>
      <c r="E209" s="234"/>
      <c r="F209" s="204"/>
      <c r="G209" s="314">
        <v>0.25</v>
      </c>
      <c r="H209" s="850" t="str">
        <f>IF(AND(ISNUMBER(D209),ISNUMBER(G209)),D209*G209,"")</f>
        <v/>
      </c>
      <c r="I209" s="581"/>
      <c r="J209" s="581"/>
      <c r="K209" s="754"/>
    </row>
    <row r="210" spans="1:11" ht="15" customHeight="1">
      <c r="A210" s="795"/>
      <c r="B210" s="632" t="s">
        <v>589</v>
      </c>
      <c r="C210" s="809" t="s">
        <v>465</v>
      </c>
      <c r="D210" s="246"/>
      <c r="E210" s="237"/>
      <c r="F210" s="247"/>
      <c r="G210" s="851">
        <v>1</v>
      </c>
      <c r="H210" s="852" t="str">
        <f>IF(AND(ISNUMBER(D210),ISNUMBER(G210)),D210*G210,"")</f>
        <v/>
      </c>
      <c r="I210" s="581"/>
      <c r="J210" s="581"/>
      <c r="K210" s="754"/>
    </row>
    <row r="211" spans="1:11" ht="15" customHeight="1">
      <c r="A211" s="795"/>
      <c r="B211" s="858" t="s">
        <v>396</v>
      </c>
      <c r="C211" s="224"/>
      <c r="D211" s="248"/>
      <c r="E211" s="248"/>
      <c r="F211" s="239"/>
      <c r="G211" s="248"/>
      <c r="H211" s="853" t="str">
        <f>IF(AND(ISNUMBER(H179),ISNUMBER(H182),ISNUMBER(H191),ISNUMBER(H192),ISNUMBER(H195),ISNUMBER(H209),ISNUMBER(H210)),SUM(H179,H182,H185,H188,H191:H192,H195,H198,H202,H205,H209:H210),"")</f>
        <v/>
      </c>
      <c r="I211" s="581"/>
      <c r="J211" s="581"/>
      <c r="K211" s="754"/>
    </row>
    <row r="212" spans="1:11" s="745" customFormat="1" ht="60" customHeight="1">
      <c r="A212" s="2482" t="s">
        <v>629</v>
      </c>
      <c r="B212" s="2483"/>
      <c r="C212" s="2483"/>
      <c r="D212" s="2483"/>
      <c r="E212" s="2483"/>
      <c r="F212" s="2483"/>
      <c r="G212" s="2483"/>
      <c r="H212" s="2483"/>
      <c r="I212" s="2483"/>
      <c r="J212" s="2483"/>
      <c r="K212" s="2484"/>
    </row>
    <row r="213" spans="1:11" ht="30" customHeight="1">
      <c r="A213" s="795"/>
      <c r="B213" s="860"/>
      <c r="C213" s="1071" t="s">
        <v>567</v>
      </c>
      <c r="D213" s="1071" t="s">
        <v>323</v>
      </c>
      <c r="E213" s="74"/>
      <c r="F213" s="74"/>
      <c r="G213" s="1071" t="s">
        <v>335</v>
      </c>
      <c r="H213" s="797" t="s">
        <v>336</v>
      </c>
      <c r="I213" s="581"/>
      <c r="J213" s="581"/>
      <c r="K213" s="754"/>
    </row>
    <row r="214" spans="1:11" ht="15" customHeight="1">
      <c r="A214" s="795"/>
      <c r="B214" s="836" t="s">
        <v>474</v>
      </c>
      <c r="C214" s="837" t="s">
        <v>494</v>
      </c>
      <c r="D214" s="249"/>
      <c r="E214" s="250"/>
      <c r="F214" s="250"/>
      <c r="G214" s="866">
        <v>1</v>
      </c>
      <c r="H214" s="867" t="str">
        <f>IF(AND(ISNUMBER(D214),ISNUMBER(G214)),D214*G214,"")</f>
        <v/>
      </c>
      <c r="I214" s="581"/>
      <c r="J214" s="581"/>
      <c r="K214" s="754"/>
    </row>
    <row r="215" spans="1:11" ht="15" customHeight="1">
      <c r="A215" s="795"/>
      <c r="B215" s="328" t="s">
        <v>590</v>
      </c>
      <c r="C215" s="806">
        <v>118</v>
      </c>
      <c r="D215" s="234"/>
      <c r="E215" s="205"/>
      <c r="F215" s="205"/>
      <c r="G215" s="314">
        <v>1</v>
      </c>
      <c r="H215" s="850" t="str">
        <f>IF(AND(ISNUMBER(D215),ISNUMBER(G215)),D215*G215,"")</f>
        <v/>
      </c>
      <c r="I215" s="581"/>
      <c r="J215" s="581"/>
      <c r="K215" s="754"/>
    </row>
    <row r="216" spans="1:11" ht="30" customHeight="1">
      <c r="A216" s="795"/>
      <c r="B216" s="328" t="s">
        <v>397</v>
      </c>
      <c r="C216" s="806">
        <v>119</v>
      </c>
      <c r="D216" s="214"/>
      <c r="E216" s="205"/>
      <c r="F216" s="205"/>
      <c r="G216" s="251"/>
      <c r="H216" s="252"/>
      <c r="I216" s="581"/>
      <c r="J216" s="581"/>
      <c r="K216" s="754"/>
    </row>
    <row r="217" spans="1:11" ht="15" customHeight="1">
      <c r="A217" s="795"/>
      <c r="B217" s="800" t="s">
        <v>475</v>
      </c>
      <c r="C217" s="220"/>
      <c r="D217" s="234"/>
      <c r="E217" s="205"/>
      <c r="F217" s="205"/>
      <c r="G217" s="314">
        <v>0</v>
      </c>
      <c r="H217" s="850" t="str">
        <f t="shared" ref="H217:H223" si="2">IF(AND(ISNUMBER(D217),ISNUMBER(G217)),D217*G217,"")</f>
        <v/>
      </c>
      <c r="I217" s="581"/>
      <c r="J217" s="581"/>
      <c r="K217" s="754"/>
    </row>
    <row r="218" spans="1:11" ht="15" customHeight="1">
      <c r="A218" s="795"/>
      <c r="B218" s="800" t="s">
        <v>61</v>
      </c>
      <c r="C218" s="220"/>
      <c r="D218" s="234"/>
      <c r="E218" s="205"/>
      <c r="F218" s="205"/>
      <c r="G218" s="314">
        <v>0.2</v>
      </c>
      <c r="H218" s="850" t="str">
        <f t="shared" si="2"/>
        <v/>
      </c>
      <c r="I218" s="581"/>
      <c r="J218" s="581"/>
      <c r="K218" s="754"/>
    </row>
    <row r="219" spans="1:11" ht="30" customHeight="1">
      <c r="A219" s="795"/>
      <c r="B219" s="328" t="s">
        <v>476</v>
      </c>
      <c r="C219" s="231">
        <v>120</v>
      </c>
      <c r="D219" s="234"/>
      <c r="E219" s="205"/>
      <c r="F219" s="205"/>
      <c r="G219" s="314">
        <v>1</v>
      </c>
      <c r="H219" s="850" t="str">
        <f t="shared" si="2"/>
        <v/>
      </c>
      <c r="I219" s="581"/>
      <c r="J219" s="581"/>
      <c r="K219" s="754"/>
    </row>
    <row r="220" spans="1:11" ht="30" customHeight="1">
      <c r="A220" s="795"/>
      <c r="B220" s="328" t="s">
        <v>477</v>
      </c>
      <c r="C220" s="231">
        <v>121</v>
      </c>
      <c r="D220" s="234"/>
      <c r="E220" s="205"/>
      <c r="F220" s="205"/>
      <c r="G220" s="314">
        <v>1</v>
      </c>
      <c r="H220" s="850" t="str">
        <f t="shared" si="2"/>
        <v/>
      </c>
      <c r="I220" s="581"/>
      <c r="J220" s="581"/>
      <c r="K220" s="754"/>
    </row>
    <row r="221" spans="1:11" ht="15" customHeight="1">
      <c r="A221" s="600"/>
      <c r="B221" s="328" t="s">
        <v>478</v>
      </c>
      <c r="C221" s="231">
        <v>122</v>
      </c>
      <c r="D221" s="234"/>
      <c r="E221" s="205"/>
      <c r="F221" s="205"/>
      <c r="G221" s="314">
        <v>1</v>
      </c>
      <c r="H221" s="850" t="str">
        <f t="shared" si="2"/>
        <v/>
      </c>
      <c r="I221" s="581"/>
      <c r="J221" s="581"/>
      <c r="K221" s="754"/>
    </row>
    <row r="222" spans="1:11" ht="15" customHeight="1">
      <c r="A222" s="600"/>
      <c r="B222" s="328" t="s">
        <v>479</v>
      </c>
      <c r="C222" s="231">
        <v>123</v>
      </c>
      <c r="D222" s="234"/>
      <c r="E222" s="205"/>
      <c r="F222" s="205"/>
      <c r="G222" s="314">
        <v>1</v>
      </c>
      <c r="H222" s="850" t="str">
        <f t="shared" si="2"/>
        <v/>
      </c>
      <c r="I222" s="581"/>
      <c r="J222" s="581"/>
      <c r="K222" s="754"/>
    </row>
    <row r="223" spans="1:11" ht="15" customHeight="1">
      <c r="A223" s="795"/>
      <c r="B223" s="328" t="s">
        <v>349</v>
      </c>
      <c r="C223" s="806">
        <v>124</v>
      </c>
      <c r="D223" s="234"/>
      <c r="E223" s="205"/>
      <c r="F223" s="205"/>
      <c r="G223" s="314">
        <v>1</v>
      </c>
      <c r="H223" s="850" t="str">
        <f t="shared" si="2"/>
        <v/>
      </c>
      <c r="I223" s="581"/>
      <c r="J223" s="581"/>
      <c r="K223" s="754"/>
    </row>
    <row r="224" spans="1:11" ht="15" customHeight="1">
      <c r="A224" s="795"/>
      <c r="B224" s="328" t="s">
        <v>350</v>
      </c>
      <c r="C224" s="806">
        <v>125</v>
      </c>
      <c r="D224" s="214"/>
      <c r="E224" s="205"/>
      <c r="F224" s="205"/>
      <c r="G224" s="251"/>
      <c r="H224" s="252"/>
      <c r="I224" s="581"/>
      <c r="J224" s="581"/>
      <c r="K224" s="754"/>
    </row>
    <row r="225" spans="1:11" ht="15" customHeight="1">
      <c r="A225" s="795"/>
      <c r="B225" s="800" t="s">
        <v>351</v>
      </c>
      <c r="C225" s="806">
        <v>125</v>
      </c>
      <c r="D225" s="234"/>
      <c r="E225" s="205"/>
      <c r="F225" s="205"/>
      <c r="G225" s="314">
        <v>1</v>
      </c>
      <c r="H225" s="850" t="str">
        <f>IF(AND(ISNUMBER(D225),ISNUMBER(G225)),D225*G225,"")</f>
        <v/>
      </c>
      <c r="I225" s="581"/>
      <c r="J225" s="581"/>
      <c r="K225" s="754"/>
    </row>
    <row r="226" spans="1:11" ht="15" customHeight="1">
      <c r="A226" s="795"/>
      <c r="B226" s="800" t="s">
        <v>398</v>
      </c>
      <c r="C226" s="806">
        <v>125</v>
      </c>
      <c r="D226" s="234"/>
      <c r="E226" s="205"/>
      <c r="F226" s="205"/>
      <c r="G226" s="314">
        <v>1</v>
      </c>
      <c r="H226" s="850" t="str">
        <f>IF(AND(ISNUMBER(D226),ISNUMBER(G226)),D226*G226,"")</f>
        <v/>
      </c>
      <c r="I226" s="581"/>
      <c r="J226" s="581"/>
      <c r="K226" s="754"/>
    </row>
    <row r="227" spans="1:11" ht="15" customHeight="1">
      <c r="A227" s="795"/>
      <c r="B227" s="800" t="s">
        <v>399</v>
      </c>
      <c r="C227" s="806">
        <v>125</v>
      </c>
      <c r="D227" s="234"/>
      <c r="E227" s="205"/>
      <c r="F227" s="205"/>
      <c r="G227" s="314">
        <v>1</v>
      </c>
      <c r="H227" s="850" t="str">
        <f>IF(AND(ISNUMBER(D227),ISNUMBER(G227)),D227*G227,"")</f>
        <v/>
      </c>
      <c r="I227" s="581"/>
      <c r="J227" s="581"/>
      <c r="K227" s="754"/>
    </row>
    <row r="228" spans="1:11" ht="15" customHeight="1">
      <c r="A228" s="795"/>
      <c r="B228" s="328" t="s">
        <v>0</v>
      </c>
      <c r="C228" s="806">
        <v>124</v>
      </c>
      <c r="D228" s="234"/>
      <c r="E228" s="205"/>
      <c r="F228" s="205"/>
      <c r="G228" s="314">
        <v>1</v>
      </c>
      <c r="H228" s="850" t="str">
        <f>IF(AND(ISNUMBER(D228),ISNUMBER(G228)),D228*G228,"")</f>
        <v/>
      </c>
      <c r="I228" s="581"/>
      <c r="J228" s="581"/>
      <c r="K228" s="754"/>
    </row>
    <row r="229" spans="1:11" ht="15" customHeight="1">
      <c r="A229" s="795"/>
      <c r="B229" s="328" t="s">
        <v>1</v>
      </c>
      <c r="C229" s="806" t="s">
        <v>495</v>
      </c>
      <c r="D229" s="234"/>
      <c r="E229" s="205"/>
      <c r="F229" s="205"/>
      <c r="G229" s="314">
        <v>0.05</v>
      </c>
      <c r="H229" s="850" t="str">
        <f>IF(AND(ISNUMBER(D229),ISNUMBER(G229)),D229*G229,"")</f>
        <v/>
      </c>
      <c r="I229" s="581"/>
      <c r="J229" s="581"/>
      <c r="K229" s="754"/>
    </row>
    <row r="230" spans="1:11" ht="15" customHeight="1">
      <c r="A230" s="795"/>
      <c r="B230" s="328" t="s">
        <v>2</v>
      </c>
      <c r="C230" s="220"/>
      <c r="D230" s="214"/>
      <c r="E230" s="205"/>
      <c r="F230" s="205"/>
      <c r="G230" s="251"/>
      <c r="H230" s="252"/>
      <c r="I230" s="581"/>
      <c r="J230" s="581"/>
      <c r="K230" s="754"/>
    </row>
    <row r="231" spans="1:11" ht="15" customHeight="1">
      <c r="A231" s="795"/>
      <c r="B231" s="800" t="s">
        <v>319</v>
      </c>
      <c r="C231" s="806" t="s">
        <v>496</v>
      </c>
      <c r="D231" s="234"/>
      <c r="E231" s="205"/>
      <c r="F231" s="205"/>
      <c r="G231" s="314">
        <v>0.1</v>
      </c>
      <c r="H231" s="850" t="str">
        <f>IF(AND(ISNUMBER(D231),ISNUMBER(G231)),D231*G231,"")</f>
        <v/>
      </c>
      <c r="I231" s="581"/>
      <c r="J231" s="581"/>
      <c r="K231" s="754"/>
    </row>
    <row r="232" spans="1:11" ht="15" customHeight="1">
      <c r="A232" s="795"/>
      <c r="B232" s="800" t="s">
        <v>3</v>
      </c>
      <c r="C232" s="806" t="s">
        <v>496</v>
      </c>
      <c r="D232" s="234"/>
      <c r="E232" s="205"/>
      <c r="F232" s="205"/>
      <c r="G232" s="314">
        <v>0.1</v>
      </c>
      <c r="H232" s="850" t="str">
        <f>IF(AND(ISNUMBER(D232),ISNUMBER(G232)),D232*G232,"")</f>
        <v/>
      </c>
      <c r="I232" s="581"/>
      <c r="J232" s="581"/>
      <c r="K232" s="754"/>
    </row>
    <row r="233" spans="1:11" ht="15" customHeight="1">
      <c r="A233" s="795"/>
      <c r="B233" s="328" t="s">
        <v>4</v>
      </c>
      <c r="C233" s="220"/>
      <c r="D233" s="214"/>
      <c r="E233" s="205"/>
      <c r="F233" s="205"/>
      <c r="G233" s="251"/>
      <c r="H233" s="252"/>
      <c r="I233" s="581"/>
      <c r="J233" s="581"/>
      <c r="K233" s="754"/>
    </row>
    <row r="234" spans="1:11" ht="15" customHeight="1">
      <c r="A234" s="795"/>
      <c r="B234" s="800" t="s">
        <v>319</v>
      </c>
      <c r="C234" s="806" t="s">
        <v>497</v>
      </c>
      <c r="D234" s="234"/>
      <c r="E234" s="205"/>
      <c r="F234" s="205"/>
      <c r="G234" s="314">
        <v>0.3</v>
      </c>
      <c r="H234" s="850" t="str">
        <f t="shared" ref="H234:H239" si="3">IF(AND(ISNUMBER(D234),ISNUMBER(G234)),D234*G234,"")</f>
        <v/>
      </c>
      <c r="I234" s="581"/>
      <c r="J234" s="581"/>
      <c r="K234" s="754"/>
    </row>
    <row r="235" spans="1:11" ht="15" customHeight="1">
      <c r="A235" s="795"/>
      <c r="B235" s="800" t="s">
        <v>3</v>
      </c>
      <c r="C235" s="806" t="s">
        <v>497</v>
      </c>
      <c r="D235" s="234"/>
      <c r="E235" s="205"/>
      <c r="F235" s="205"/>
      <c r="G235" s="314">
        <v>0.3</v>
      </c>
      <c r="H235" s="850" t="str">
        <f t="shared" si="3"/>
        <v/>
      </c>
      <c r="I235" s="581"/>
      <c r="J235" s="581"/>
      <c r="K235" s="754"/>
    </row>
    <row r="236" spans="1:11" ht="15" customHeight="1">
      <c r="A236" s="795"/>
      <c r="B236" s="328" t="s">
        <v>480</v>
      </c>
      <c r="C236" s="806" t="s">
        <v>481</v>
      </c>
      <c r="D236" s="234"/>
      <c r="E236" s="205"/>
      <c r="F236" s="205"/>
      <c r="G236" s="314">
        <v>0.4</v>
      </c>
      <c r="H236" s="850" t="str">
        <f t="shared" si="3"/>
        <v/>
      </c>
      <c r="I236" s="581"/>
      <c r="J236" s="581"/>
      <c r="K236" s="754"/>
    </row>
    <row r="237" spans="1:11" ht="15" customHeight="1">
      <c r="A237" s="795"/>
      <c r="B237" s="328" t="s">
        <v>482</v>
      </c>
      <c r="C237" s="806" t="s">
        <v>483</v>
      </c>
      <c r="D237" s="234"/>
      <c r="E237" s="205"/>
      <c r="F237" s="205"/>
      <c r="G237" s="314">
        <v>0.4</v>
      </c>
      <c r="H237" s="850" t="str">
        <f t="shared" si="3"/>
        <v/>
      </c>
      <c r="I237" s="581"/>
      <c r="J237" s="581"/>
      <c r="K237" s="754"/>
    </row>
    <row r="238" spans="1:11" ht="15" customHeight="1">
      <c r="A238" s="795"/>
      <c r="B238" s="328" t="s">
        <v>484</v>
      </c>
      <c r="C238" s="806" t="s">
        <v>485</v>
      </c>
      <c r="D238" s="234"/>
      <c r="E238" s="205"/>
      <c r="F238" s="205"/>
      <c r="G238" s="314">
        <v>1</v>
      </c>
      <c r="H238" s="850" t="str">
        <f t="shared" si="3"/>
        <v/>
      </c>
      <c r="I238" s="581"/>
      <c r="J238" s="581"/>
      <c r="K238" s="754"/>
    </row>
    <row r="239" spans="1:11" ht="15" customHeight="1">
      <c r="A239" s="795"/>
      <c r="B239" s="1087" t="s">
        <v>563</v>
      </c>
      <c r="C239" s="809" t="s">
        <v>498</v>
      </c>
      <c r="D239" s="237"/>
      <c r="E239" s="253"/>
      <c r="F239" s="253"/>
      <c r="G239" s="222">
        <v>1</v>
      </c>
      <c r="H239" s="223" t="str">
        <f t="shared" si="3"/>
        <v/>
      </c>
      <c r="I239" s="581"/>
      <c r="J239" s="581"/>
      <c r="K239" s="754"/>
    </row>
    <row r="240" spans="1:11" s="745" customFormat="1" ht="30" customHeight="1">
      <c r="A240" s="816"/>
      <c r="B240" s="868"/>
      <c r="C240" s="869"/>
      <c r="D240" s="869"/>
      <c r="E240" s="870"/>
      <c r="F240" s="794"/>
      <c r="G240" s="794"/>
      <c r="H240" s="794"/>
      <c r="I240" s="581"/>
      <c r="J240" s="581"/>
      <c r="K240" s="754"/>
    </row>
    <row r="241" spans="1:11" s="745" customFormat="1" ht="30" customHeight="1">
      <c r="A241" s="795"/>
      <c r="B241" s="871" t="s">
        <v>5</v>
      </c>
      <c r="C241" s="1070" t="s">
        <v>567</v>
      </c>
      <c r="D241" s="1070" t="s">
        <v>323</v>
      </c>
      <c r="E241" s="1070" t="s">
        <v>6</v>
      </c>
      <c r="F241" s="1070" t="s">
        <v>7</v>
      </c>
      <c r="G241" s="1070" t="s">
        <v>335</v>
      </c>
      <c r="H241" s="872" t="s">
        <v>336</v>
      </c>
      <c r="I241" s="581"/>
      <c r="J241" s="581"/>
      <c r="K241" s="754"/>
    </row>
    <row r="242" spans="1:11" ht="15" customHeight="1">
      <c r="A242" s="795"/>
      <c r="B242" s="873" t="s">
        <v>89</v>
      </c>
      <c r="C242" s="805">
        <v>132</v>
      </c>
      <c r="D242" s="254"/>
      <c r="E242" s="229"/>
      <c r="F242" s="255"/>
      <c r="G242" s="877">
        <v>1</v>
      </c>
      <c r="H242" s="829" t="str">
        <f>IF(AND(ISNUMBER(D242),ISNUMBER(G242)),D242*G242,"")</f>
        <v/>
      </c>
      <c r="I242" s="581"/>
      <c r="J242" s="581"/>
      <c r="K242" s="754"/>
    </row>
    <row r="243" spans="1:11" ht="15" customHeight="1">
      <c r="A243" s="795"/>
      <c r="B243" s="800" t="s">
        <v>318</v>
      </c>
      <c r="C243" s="806">
        <v>133</v>
      </c>
      <c r="D243" s="234"/>
      <c r="E243" s="878" t="str">
        <f>IF(AND(ISNUMBER(D302),ISNUMBER(H302)),D302-H302,"")</f>
        <v/>
      </c>
      <c r="F243" s="257"/>
      <c r="G243" s="258"/>
      <c r="H243" s="259"/>
      <c r="I243" s="581"/>
      <c r="J243" s="581"/>
      <c r="K243" s="754"/>
    </row>
    <row r="244" spans="1:11" ht="15" customHeight="1">
      <c r="A244" s="795"/>
      <c r="B244" s="800" t="s">
        <v>8</v>
      </c>
      <c r="C244" s="806">
        <v>133</v>
      </c>
      <c r="D244" s="234"/>
      <c r="E244" s="878" t="str">
        <f>IF(AND(ISNUMBER(D303),ISNUMBER(H303)),D303-H303,"")</f>
        <v/>
      </c>
      <c r="F244" s="257"/>
      <c r="G244" s="258"/>
      <c r="H244" s="259"/>
      <c r="I244" s="581"/>
      <c r="J244" s="581"/>
      <c r="K244" s="754"/>
    </row>
    <row r="245" spans="1:11" ht="15" customHeight="1">
      <c r="A245" s="795"/>
      <c r="B245" s="800" t="s">
        <v>319</v>
      </c>
      <c r="C245" s="806">
        <v>133</v>
      </c>
      <c r="D245" s="234"/>
      <c r="E245" s="878" t="str">
        <f>IF(AND(ISNUMBER(D304),ISNUMBER(H304)),D304-H304,"")</f>
        <v/>
      </c>
      <c r="F245" s="257"/>
      <c r="G245" s="258"/>
      <c r="H245" s="259"/>
      <c r="I245" s="581"/>
      <c r="J245" s="581"/>
      <c r="K245" s="754"/>
    </row>
    <row r="246" spans="1:11" ht="15" customHeight="1">
      <c r="A246" s="795"/>
      <c r="B246" s="800" t="s">
        <v>9</v>
      </c>
      <c r="C246" s="806">
        <v>133</v>
      </c>
      <c r="D246" s="234"/>
      <c r="E246" s="878" t="str">
        <f>IF(AND(ISNUMBER(D305),ISNUMBER(H305),ISNUMBER(D310),ISNUMBER(H310)),((D310-H310)+(D305-H305)),"")</f>
        <v/>
      </c>
      <c r="F246" s="257"/>
      <c r="G246" s="258"/>
      <c r="H246" s="259"/>
      <c r="I246" s="581"/>
      <c r="J246" s="581"/>
      <c r="K246" s="754"/>
    </row>
    <row r="247" spans="1:11" ht="15" customHeight="1">
      <c r="A247" s="795"/>
      <c r="B247" s="857" t="s">
        <v>53</v>
      </c>
      <c r="C247" s="806">
        <v>133</v>
      </c>
      <c r="D247" s="823" t="str">
        <f>IF(AND(ISNUMBER(D243),ISNUMBER(D244),ISNUMBER(D245),ISNUMBER(D246)),SUM(D243:D246),"")</f>
        <v/>
      </c>
      <c r="E247" s="823" t="str">
        <f>IF(AND(ISNUMBER(E243),ISNUMBER(E244),ISNUMBER(E245),ISNUMBER(E246)),SUM(E243:E246),"")</f>
        <v/>
      </c>
      <c r="F247" s="875" t="str">
        <f>IF(AND(ISNUMBER(D247),ISNUMBER(E247)),MAX(D247-E247,0),"")</f>
        <v/>
      </c>
      <c r="G247" s="851">
        <v>1</v>
      </c>
      <c r="H247" s="876" t="str">
        <f>IF(AND(ISNUMBER(F247),ISNUMBER(G247)),F247*G247,"")</f>
        <v/>
      </c>
      <c r="I247" s="581"/>
      <c r="J247" s="581"/>
      <c r="K247" s="754"/>
    </row>
    <row r="248" spans="1:11" ht="30" customHeight="1">
      <c r="A248" s="795"/>
      <c r="B248" s="874" t="s">
        <v>10</v>
      </c>
      <c r="C248" s="260"/>
      <c r="D248" s="261"/>
      <c r="E248" s="261"/>
      <c r="F248" s="261"/>
      <c r="G248" s="261"/>
      <c r="H248" s="879" t="str">
        <f>IF(AND(ISNUMBER(H242),ISNUMBER(H247)),H242+H247,"")</f>
        <v/>
      </c>
      <c r="I248" s="581"/>
      <c r="J248" s="581"/>
      <c r="K248" s="754"/>
    </row>
    <row r="249" spans="1:11" s="745" customFormat="1" ht="30" customHeight="1">
      <c r="A249" s="816"/>
      <c r="B249" s="880"/>
      <c r="C249" s="881"/>
      <c r="D249" s="880"/>
      <c r="E249" s="581"/>
      <c r="F249" s="581"/>
      <c r="G249" s="882"/>
      <c r="H249" s="882"/>
      <c r="I249" s="581"/>
      <c r="J249" s="581"/>
      <c r="K249" s="754"/>
    </row>
    <row r="250" spans="1:11" s="745" customFormat="1" ht="30" customHeight="1">
      <c r="A250" s="816"/>
      <c r="B250" s="883"/>
      <c r="C250" s="884"/>
      <c r="D250" s="884"/>
      <c r="E250" s="884"/>
      <c r="F250" s="758"/>
      <c r="G250" s="885"/>
      <c r="H250" s="797" t="s">
        <v>336</v>
      </c>
      <c r="I250" s="581"/>
      <c r="J250" s="581"/>
      <c r="K250" s="754"/>
    </row>
    <row r="251" spans="1:11" ht="15" customHeight="1">
      <c r="A251" s="795"/>
      <c r="B251" s="886" t="s">
        <v>54</v>
      </c>
      <c r="C251" s="224"/>
      <c r="D251" s="149"/>
      <c r="E251" s="149"/>
      <c r="F251" s="149"/>
      <c r="G251" s="149"/>
      <c r="H251" s="888" t="str">
        <f>IF(AND(ISNUMBER(H214),ISNUMBER(H215),ISNUMBER(H217),ISNUMBER(H218),ISNUMBER(H219),ISNUMBER(H220),ISNUMBER(H221),ISNUMBER(H222),ISNUMBER(H223),ISNUMBER(H225),ISNUMBER(H226),ISNUMBER(H227),ISNUMBER(H228),ISNUMBER(H229),ISNUMBER(H231),ISNUMBER(H232),ISNUMBER(H234),ISNUMBER(H235),ISNUMBER(H236),ISNUMBER(H237),ISNUMBER(H238),ISNUMBER(H239),ISNUMBER(H248)),H214+H215+SUM(H217:H223)+SUM(H225:H229)+SUM(H231:H232)+SUM(H234:H239)+H248,"")</f>
        <v/>
      </c>
      <c r="I251" s="581"/>
      <c r="J251" s="581"/>
      <c r="K251" s="754"/>
    </row>
    <row r="252" spans="1:11" s="745" customFormat="1" ht="30" customHeight="1">
      <c r="A252" s="795"/>
      <c r="B252" s="880"/>
      <c r="C252" s="794"/>
      <c r="D252" s="793"/>
      <c r="E252" s="794"/>
      <c r="F252" s="887"/>
      <c r="G252" s="794"/>
      <c r="H252" s="794"/>
      <c r="I252" s="581"/>
      <c r="J252" s="581"/>
      <c r="K252" s="754"/>
    </row>
    <row r="253" spans="1:11" ht="30" customHeight="1">
      <c r="A253" s="795"/>
      <c r="B253" s="889" t="s">
        <v>191</v>
      </c>
      <c r="C253" s="1071" t="s">
        <v>567</v>
      </c>
      <c r="D253" s="1071" t="s">
        <v>323</v>
      </c>
      <c r="E253" s="149"/>
      <c r="F253" s="149"/>
      <c r="G253" s="1071" t="s">
        <v>335</v>
      </c>
      <c r="H253" s="894" t="s">
        <v>336</v>
      </c>
      <c r="I253" s="581"/>
      <c r="J253" s="581"/>
      <c r="K253" s="754"/>
    </row>
    <row r="254" spans="1:11" ht="15" customHeight="1">
      <c r="A254" s="795"/>
      <c r="B254" s="890" t="s">
        <v>486</v>
      </c>
      <c r="C254" s="893">
        <v>137</v>
      </c>
      <c r="D254" s="185"/>
      <c r="E254" s="229"/>
      <c r="F254" s="229"/>
      <c r="G254" s="877">
        <f>Parameters!F56</f>
        <v>0</v>
      </c>
      <c r="H254" s="895" t="str">
        <f>IF(AND(ISNUMBER(D254),ISNUMBER(G254)),D254*G254,"")</f>
        <v/>
      </c>
      <c r="I254" s="581"/>
      <c r="J254" s="581"/>
      <c r="K254" s="754"/>
    </row>
    <row r="255" spans="1:11" ht="15" customHeight="1">
      <c r="A255" s="795"/>
      <c r="B255" s="769" t="s">
        <v>262</v>
      </c>
      <c r="C255" s="806">
        <v>140</v>
      </c>
      <c r="D255" s="165"/>
      <c r="E255" s="211"/>
      <c r="F255" s="211"/>
      <c r="G255" s="314">
        <f>Parameters!F57</f>
        <v>0</v>
      </c>
      <c r="H255" s="896" t="str">
        <f>IF(AND(ISNUMBER(D255),ISNUMBER(G255)),D255*G255,"")</f>
        <v/>
      </c>
      <c r="I255" s="581"/>
      <c r="J255" s="581"/>
      <c r="K255" s="754"/>
    </row>
    <row r="256" spans="1:11" ht="15" customHeight="1">
      <c r="A256" s="795"/>
      <c r="B256" s="769" t="s">
        <v>487</v>
      </c>
      <c r="C256" s="806" t="s">
        <v>492</v>
      </c>
      <c r="D256" s="165"/>
      <c r="E256" s="211"/>
      <c r="F256" s="211"/>
      <c r="G256" s="314">
        <f>Parameters!F58</f>
        <v>0</v>
      </c>
      <c r="H256" s="896" t="str">
        <f>IF(AND(ISNUMBER(D256),ISNUMBER(G256)),D256*G256,"")</f>
        <v/>
      </c>
      <c r="I256" s="581"/>
      <c r="J256" s="581"/>
      <c r="K256" s="754"/>
    </row>
    <row r="257" spans="1:11" ht="15" customHeight="1">
      <c r="A257" s="795"/>
      <c r="B257" s="769" t="s">
        <v>488</v>
      </c>
      <c r="C257" s="806">
        <v>140</v>
      </c>
      <c r="D257" s="165"/>
      <c r="E257" s="211"/>
      <c r="F257" s="211"/>
      <c r="G257" s="314">
        <f>Parameters!F59</f>
        <v>0</v>
      </c>
      <c r="H257" s="896" t="str">
        <f>IF(AND(ISNUMBER(D257),ISNUMBER(G257)),D257*G257,"")</f>
        <v/>
      </c>
      <c r="I257" s="581"/>
      <c r="J257" s="581"/>
      <c r="K257" s="754"/>
    </row>
    <row r="258" spans="1:11" ht="15" customHeight="1">
      <c r="A258" s="795"/>
      <c r="B258" s="769" t="s">
        <v>11</v>
      </c>
      <c r="C258" s="217"/>
      <c r="D258" s="214"/>
      <c r="E258" s="211"/>
      <c r="F258" s="211"/>
      <c r="G258" s="251"/>
      <c r="H258" s="262"/>
      <c r="I258" s="581"/>
      <c r="J258" s="581"/>
      <c r="K258" s="754"/>
    </row>
    <row r="259" spans="1:11" ht="15" customHeight="1">
      <c r="A259" s="795"/>
      <c r="B259" s="771" t="s">
        <v>261</v>
      </c>
      <c r="C259" s="806">
        <v>140</v>
      </c>
      <c r="D259" s="165"/>
      <c r="E259" s="211"/>
      <c r="F259" s="211"/>
      <c r="G259" s="314">
        <f>Parameters!F61</f>
        <v>0</v>
      </c>
      <c r="H259" s="896" t="str">
        <f t="shared" ref="H259:H266" si="4">IF(AND(ISNUMBER(D259),ISNUMBER(G259)),D259*G259,"")</f>
        <v/>
      </c>
      <c r="I259" s="581"/>
      <c r="J259" s="581"/>
      <c r="K259" s="754"/>
    </row>
    <row r="260" spans="1:11" ht="15" customHeight="1">
      <c r="A260" s="795"/>
      <c r="B260" s="771" t="s">
        <v>13</v>
      </c>
      <c r="C260" s="806">
        <v>140</v>
      </c>
      <c r="D260" s="165"/>
      <c r="E260" s="211"/>
      <c r="F260" s="211"/>
      <c r="G260" s="314">
        <f>Parameters!F62</f>
        <v>0</v>
      </c>
      <c r="H260" s="896" t="str">
        <f t="shared" si="4"/>
        <v/>
      </c>
      <c r="I260" s="581"/>
      <c r="J260" s="581"/>
      <c r="K260" s="754"/>
    </row>
    <row r="261" spans="1:11" ht="15" customHeight="1">
      <c r="A261" s="795"/>
      <c r="B261" s="771" t="s">
        <v>390</v>
      </c>
      <c r="C261" s="806">
        <v>140</v>
      </c>
      <c r="D261" s="165"/>
      <c r="E261" s="211"/>
      <c r="F261" s="211"/>
      <c r="G261" s="314">
        <f>Parameters!F63</f>
        <v>0</v>
      </c>
      <c r="H261" s="896" t="str">
        <f t="shared" si="4"/>
        <v/>
      </c>
      <c r="I261" s="581"/>
      <c r="J261" s="581"/>
      <c r="K261" s="754"/>
    </row>
    <row r="262" spans="1:11" ht="15" customHeight="1">
      <c r="A262" s="795"/>
      <c r="B262" s="771" t="s">
        <v>14</v>
      </c>
      <c r="C262" s="806">
        <v>140</v>
      </c>
      <c r="D262" s="165"/>
      <c r="E262" s="211"/>
      <c r="F262" s="211"/>
      <c r="G262" s="314">
        <f>Parameters!F64</f>
        <v>0</v>
      </c>
      <c r="H262" s="896" t="str">
        <f t="shared" si="4"/>
        <v/>
      </c>
      <c r="I262" s="581"/>
      <c r="J262" s="581"/>
      <c r="K262" s="754"/>
    </row>
    <row r="263" spans="1:11" ht="15" customHeight="1">
      <c r="A263" s="795"/>
      <c r="B263" s="769" t="s">
        <v>15</v>
      </c>
      <c r="C263" s="806">
        <v>140</v>
      </c>
      <c r="D263" s="165"/>
      <c r="E263" s="211"/>
      <c r="F263" s="211"/>
      <c r="G263" s="314">
        <f>Parameters!F65</f>
        <v>0</v>
      </c>
      <c r="H263" s="896" t="str">
        <f t="shared" si="4"/>
        <v/>
      </c>
      <c r="I263" s="581"/>
      <c r="J263" s="581"/>
      <c r="K263" s="754"/>
    </row>
    <row r="264" spans="1:11" ht="15" customHeight="1">
      <c r="A264" s="795"/>
      <c r="B264" s="769" t="s">
        <v>489</v>
      </c>
      <c r="C264" s="806">
        <v>140</v>
      </c>
      <c r="D264" s="165"/>
      <c r="E264" s="211"/>
      <c r="F264" s="211"/>
      <c r="G264" s="314">
        <f>Parameters!F66</f>
        <v>0.5</v>
      </c>
      <c r="H264" s="896" t="str">
        <f t="shared" si="4"/>
        <v/>
      </c>
      <c r="I264" s="581"/>
      <c r="J264" s="581"/>
      <c r="K264" s="754"/>
    </row>
    <row r="265" spans="1:11" ht="15" customHeight="1">
      <c r="A265" s="795"/>
      <c r="B265" s="769" t="s">
        <v>490</v>
      </c>
      <c r="C265" s="806">
        <v>147</v>
      </c>
      <c r="D265" s="165"/>
      <c r="E265" s="211"/>
      <c r="F265" s="211"/>
      <c r="G265" s="314">
        <v>0</v>
      </c>
      <c r="H265" s="896" t="str">
        <f t="shared" si="4"/>
        <v/>
      </c>
      <c r="I265" s="581"/>
      <c r="J265" s="581"/>
      <c r="K265" s="754"/>
    </row>
    <row r="266" spans="1:11" ht="30" customHeight="1">
      <c r="A266" s="795"/>
      <c r="B266" s="891" t="s">
        <v>491</v>
      </c>
      <c r="C266" s="809" t="s">
        <v>493</v>
      </c>
      <c r="D266" s="166"/>
      <c r="E266" s="221"/>
      <c r="F266" s="221"/>
      <c r="G266" s="851">
        <v>1</v>
      </c>
      <c r="H266" s="897" t="str">
        <f t="shared" si="4"/>
        <v/>
      </c>
      <c r="I266" s="581"/>
      <c r="J266" s="581"/>
      <c r="K266" s="754"/>
    </row>
    <row r="267" spans="1:11" ht="15" customHeight="1">
      <c r="A267" s="795"/>
      <c r="B267" s="892" t="s">
        <v>341</v>
      </c>
      <c r="C267" s="224"/>
      <c r="D267" s="225"/>
      <c r="E267" s="226"/>
      <c r="F267" s="226"/>
      <c r="G267" s="263"/>
      <c r="H267" s="898" t="str">
        <f>IF(AND(ISNUMBER(H254),ISNUMBER(H255),ISNUMBER(H256),ISNUMBER(H257),ISNUMBER(H259),ISNUMBER(H260),ISNUMBER(H261),ISNUMBER(H262),ISNUMBER(H263),ISNUMBER(H264),ISNUMBER(H265),ISNUMBER(H266)),SUM(H254:H257,H259:H266),"")</f>
        <v/>
      </c>
      <c r="I267" s="581"/>
      <c r="J267" s="581"/>
      <c r="K267" s="754"/>
    </row>
    <row r="268" spans="1:11" s="745" customFormat="1" ht="45" customHeight="1">
      <c r="A268" s="1451" t="s">
        <v>269</v>
      </c>
      <c r="B268" s="752"/>
      <c r="C268" s="788"/>
      <c r="D268" s="788"/>
      <c r="E268" s="789"/>
      <c r="F268" s="581"/>
      <c r="G268" s="581"/>
      <c r="H268" s="581"/>
      <c r="I268" s="581"/>
      <c r="J268" s="581"/>
      <c r="K268" s="754"/>
    </row>
    <row r="269" spans="1:11" s="745" customFormat="1" ht="15" customHeight="1">
      <c r="A269" s="578"/>
      <c r="B269" s="752"/>
      <c r="C269" s="788"/>
      <c r="D269" s="788"/>
      <c r="E269" s="789"/>
      <c r="F269" s="581"/>
      <c r="G269" s="581"/>
      <c r="H269" s="581"/>
      <c r="I269" s="581"/>
      <c r="J269" s="581"/>
      <c r="K269" s="754"/>
    </row>
    <row r="270" spans="1:11" ht="15" customHeight="1">
      <c r="A270" s="816"/>
      <c r="B270" s="195" t="s">
        <v>55</v>
      </c>
      <c r="C270" s="195"/>
      <c r="D270" s="195"/>
      <c r="E270" s="195"/>
      <c r="F270" s="195"/>
      <c r="G270" s="264"/>
      <c r="H270" s="197" t="str">
        <f>IF(AND(ISNUMBER(H109),ISNUMBER(H167),ISNUMBER(H211),ISNUMBER(H251),ISNUMBER(H267),ISNUMBER(H431)),H109+H167+H211+H251+H267+H431,"")</f>
        <v/>
      </c>
      <c r="I270" s="581"/>
      <c r="J270" s="581"/>
      <c r="K270" s="754"/>
    </row>
    <row r="271" spans="1:11" s="745" customFormat="1" ht="45" customHeight="1">
      <c r="A271" s="1451" t="s">
        <v>192</v>
      </c>
      <c r="B271" s="1460"/>
      <c r="C271" s="1461"/>
      <c r="D271" s="1461"/>
      <c r="E271" s="1462"/>
      <c r="F271" s="1461"/>
      <c r="G271" s="1461"/>
      <c r="H271" s="1461"/>
      <c r="I271" s="1461"/>
      <c r="J271" s="1461"/>
      <c r="K271" s="1463"/>
    </row>
    <row r="272" spans="1:11" s="745" customFormat="1" ht="45" customHeight="1">
      <c r="A272" s="2482" t="s">
        <v>628</v>
      </c>
      <c r="B272" s="2483"/>
      <c r="C272" s="2483"/>
      <c r="D272" s="2483"/>
      <c r="E272" s="2483"/>
      <c r="F272" s="2483"/>
      <c r="G272" s="2483"/>
      <c r="H272" s="2483"/>
      <c r="I272" s="2483"/>
      <c r="J272" s="2483"/>
      <c r="K272" s="2484"/>
    </row>
    <row r="273" spans="1:11" ht="45" customHeight="1">
      <c r="A273" s="795"/>
      <c r="B273" s="860"/>
      <c r="C273" s="1071" t="s">
        <v>567</v>
      </c>
      <c r="D273" s="1071" t="s">
        <v>16</v>
      </c>
      <c r="E273" s="1071" t="s">
        <v>17</v>
      </c>
      <c r="F273" s="265"/>
      <c r="G273" s="1071" t="s">
        <v>335</v>
      </c>
      <c r="H273" s="797" t="s">
        <v>336</v>
      </c>
      <c r="I273" s="581"/>
      <c r="J273" s="581"/>
      <c r="K273" s="754"/>
    </row>
    <row r="274" spans="1:11" ht="15" customHeight="1">
      <c r="A274" s="795"/>
      <c r="B274" s="899" t="s">
        <v>18</v>
      </c>
      <c r="C274" s="837" t="s">
        <v>500</v>
      </c>
      <c r="D274" s="266"/>
      <c r="E274" s="266"/>
      <c r="F274" s="267"/>
      <c r="G274" s="266"/>
      <c r="H274" s="268"/>
      <c r="I274" s="581"/>
      <c r="J274" s="581"/>
      <c r="K274" s="754"/>
    </row>
    <row r="275" spans="1:11" ht="30" customHeight="1">
      <c r="A275" s="795"/>
      <c r="B275" s="800" t="s">
        <v>729</v>
      </c>
      <c r="C275" s="806" t="s">
        <v>500</v>
      </c>
      <c r="D275" s="214"/>
      <c r="E275" s="214"/>
      <c r="F275" s="257"/>
      <c r="G275" s="214"/>
      <c r="H275" s="269"/>
      <c r="I275" s="581"/>
      <c r="J275" s="581"/>
      <c r="K275" s="754"/>
    </row>
    <row r="276" spans="1:11" ht="15" customHeight="1">
      <c r="A276" s="795"/>
      <c r="B276" s="846" t="s">
        <v>91</v>
      </c>
      <c r="C276" s="806" t="s">
        <v>500</v>
      </c>
      <c r="D276" s="165"/>
      <c r="E276" s="165"/>
      <c r="F276" s="257"/>
      <c r="G276" s="212">
        <v>0</v>
      </c>
      <c r="H276" s="172" t="str">
        <f>IF(AND(ISNUMBER(D276),ISNUMBER(G276)),D276*G276,"")</f>
        <v/>
      </c>
      <c r="I276" s="581"/>
      <c r="J276" s="581"/>
      <c r="K276" s="754"/>
    </row>
    <row r="277" spans="1:11" ht="15" customHeight="1">
      <c r="A277" s="795"/>
      <c r="B277" s="854" t="s">
        <v>92</v>
      </c>
      <c r="C277" s="806" t="s">
        <v>500</v>
      </c>
      <c r="D277" s="165"/>
      <c r="E277" s="165"/>
      <c r="F277" s="257"/>
      <c r="G277" s="214"/>
      <c r="H277" s="269"/>
      <c r="I277" s="581"/>
      <c r="J277" s="581"/>
      <c r="K277" s="754"/>
    </row>
    <row r="278" spans="1:11" ht="15" customHeight="1">
      <c r="A278" s="795"/>
      <c r="B278" s="900" t="str">
        <f>CONCATENATE("Check: row ", ROW(B277), " ≤ row ", ROW(LCR!B276),)</f>
        <v>Check: row 277 ≤ row 276</v>
      </c>
      <c r="C278" s="220"/>
      <c r="D278" s="810" t="str">
        <f>IF((D277&lt;=D276),"Pass","Fail")</f>
        <v>Pass</v>
      </c>
      <c r="E278" s="810" t="str">
        <f>IF((E277&lt;=E276),"Pass","Fail")</f>
        <v>Pass</v>
      </c>
      <c r="F278" s="270"/>
      <c r="G278" s="217"/>
      <c r="H278" s="271"/>
      <c r="I278" s="581"/>
      <c r="J278" s="581"/>
      <c r="K278" s="754"/>
    </row>
    <row r="279" spans="1:11" ht="15" customHeight="1">
      <c r="A279" s="795"/>
      <c r="B279" s="846" t="s">
        <v>471</v>
      </c>
      <c r="C279" s="806" t="s">
        <v>500</v>
      </c>
      <c r="D279" s="165"/>
      <c r="E279" s="165"/>
      <c r="F279" s="272"/>
      <c r="G279" s="212">
        <v>0.15</v>
      </c>
      <c r="H279" s="172" t="str">
        <f>IF(AND(ISNUMBER(D279),ISNUMBER(G279)),D279*G279,"")</f>
        <v/>
      </c>
      <c r="I279" s="581"/>
      <c r="J279" s="581"/>
      <c r="K279" s="754"/>
    </row>
    <row r="280" spans="1:11" ht="15" customHeight="1">
      <c r="A280" s="816"/>
      <c r="B280" s="854" t="s">
        <v>92</v>
      </c>
      <c r="C280" s="806" t="s">
        <v>500</v>
      </c>
      <c r="D280" s="165"/>
      <c r="E280" s="165"/>
      <c r="F280" s="272"/>
      <c r="G280" s="214"/>
      <c r="H280" s="269"/>
      <c r="I280" s="574"/>
      <c r="J280" s="574"/>
      <c r="K280" s="820"/>
    </row>
    <row r="281" spans="1:11" ht="15" customHeight="1">
      <c r="A281" s="816"/>
      <c r="B281" s="900" t="str">
        <f>CONCATENATE("Check: row ", ROW(B280), " ≤ row ", ROW(LCR!B279),)</f>
        <v>Check: row 280 ≤ row 279</v>
      </c>
      <c r="C281" s="273"/>
      <c r="D281" s="810" t="str">
        <f>IF((D280&lt;=D279),"Pass","Fail")</f>
        <v>Pass</v>
      </c>
      <c r="E281" s="810" t="str">
        <f>IF((E280&lt;=E279),"Pass","Fail")</f>
        <v>Pass</v>
      </c>
      <c r="F281" s="270"/>
      <c r="G281" s="217"/>
      <c r="H281" s="271"/>
      <c r="I281" s="574"/>
      <c r="J281" s="574"/>
      <c r="K281" s="820"/>
    </row>
    <row r="282" spans="1:11" ht="15" customHeight="1">
      <c r="A282" s="816"/>
      <c r="B282" s="846" t="s">
        <v>472</v>
      </c>
      <c r="C282" s="806" t="s">
        <v>500</v>
      </c>
      <c r="D282" s="188"/>
      <c r="E282" s="188"/>
      <c r="F282" s="272"/>
      <c r="G282" s="212">
        <v>0.25</v>
      </c>
      <c r="H282" s="172" t="str">
        <f>IF(AND(ISNUMBER(D282),ISNUMBER(G282)),D282*G282,"")</f>
        <v/>
      </c>
      <c r="I282" s="574"/>
      <c r="J282" s="574"/>
      <c r="K282" s="820"/>
    </row>
    <row r="283" spans="1:11" ht="15" customHeight="1">
      <c r="A283" s="816"/>
      <c r="B283" s="854" t="s">
        <v>92</v>
      </c>
      <c r="C283" s="806" t="s">
        <v>500</v>
      </c>
      <c r="D283" s="188"/>
      <c r="E283" s="188"/>
      <c r="F283" s="272"/>
      <c r="G283" s="214"/>
      <c r="H283" s="269"/>
      <c r="I283" s="574"/>
      <c r="J283" s="574"/>
      <c r="K283" s="820"/>
    </row>
    <row r="284" spans="1:11" ht="15" customHeight="1">
      <c r="A284" s="816"/>
      <c r="B284" s="900" t="str">
        <f>CONCATENATE("Check: row ", ROW(B283), " ≤ row ", ROW(LCR!B282),)</f>
        <v>Check: row 283 ≤ row 282</v>
      </c>
      <c r="C284" s="273"/>
      <c r="D284" s="810" t="str">
        <f>IF((D283&lt;=D282),"Pass","Fail")</f>
        <v>Pass</v>
      </c>
      <c r="E284" s="810" t="str">
        <f>IF((E283&lt;=E282),"Pass","Fail")</f>
        <v>Pass</v>
      </c>
      <c r="F284" s="270"/>
      <c r="G284" s="217"/>
      <c r="H284" s="271"/>
      <c r="I284" s="574"/>
      <c r="J284" s="574"/>
      <c r="K284" s="820"/>
    </row>
    <row r="285" spans="1:11" ht="15" customHeight="1">
      <c r="A285" s="816"/>
      <c r="B285" s="846" t="s">
        <v>473</v>
      </c>
      <c r="C285" s="806" t="s">
        <v>500</v>
      </c>
      <c r="D285" s="171"/>
      <c r="E285" s="171"/>
      <c r="F285" s="270"/>
      <c r="G285" s="155">
        <v>0.5</v>
      </c>
      <c r="H285" s="156" t="str">
        <f>IF(AND(ISNUMBER(D285),ISNUMBER(G285)),D285*G285,"")</f>
        <v/>
      </c>
      <c r="I285" s="574"/>
      <c r="J285" s="574"/>
      <c r="K285" s="820"/>
    </row>
    <row r="286" spans="1:11" ht="15" customHeight="1">
      <c r="A286" s="816"/>
      <c r="B286" s="854" t="s">
        <v>92</v>
      </c>
      <c r="C286" s="806" t="s">
        <v>500</v>
      </c>
      <c r="D286" s="171"/>
      <c r="E286" s="171"/>
      <c r="F286" s="270"/>
      <c r="G286" s="217"/>
      <c r="H286" s="271"/>
      <c r="I286" s="574"/>
      <c r="J286" s="574"/>
      <c r="K286" s="820"/>
    </row>
    <row r="287" spans="1:11" ht="15" customHeight="1">
      <c r="A287" s="816"/>
      <c r="B287" s="900" t="str">
        <f>CONCATENATE("Check: row ", ROW(B286), " ≤ row ", ROW(LCR!B285),)</f>
        <v>Check: row 286 ≤ row 285</v>
      </c>
      <c r="C287" s="273"/>
      <c r="D287" s="810" t="str">
        <f>IF((D286&lt;=D285),"Pass","Fail")</f>
        <v>Pass</v>
      </c>
      <c r="E287" s="810" t="str">
        <f>IF((E286&lt;=E285),"Pass","Fail")</f>
        <v>Pass</v>
      </c>
      <c r="F287" s="270"/>
      <c r="G287" s="217"/>
      <c r="H287" s="271"/>
      <c r="I287" s="574"/>
      <c r="J287" s="574"/>
      <c r="K287" s="820"/>
    </row>
    <row r="288" spans="1:11" ht="15" customHeight="1">
      <c r="A288" s="816"/>
      <c r="B288" s="846" t="s">
        <v>501</v>
      </c>
      <c r="C288" s="806" t="s">
        <v>500</v>
      </c>
      <c r="D288" s="165"/>
      <c r="E288" s="165"/>
      <c r="F288" s="272"/>
      <c r="G288" s="212">
        <v>0.5</v>
      </c>
      <c r="H288" s="172" t="str">
        <f>IF(AND(ISNUMBER(D288),ISNUMBER(G288)),D288*G288,"")</f>
        <v/>
      </c>
      <c r="I288" s="574"/>
      <c r="J288" s="574"/>
      <c r="K288" s="820"/>
    </row>
    <row r="289" spans="1:11" ht="15" customHeight="1">
      <c r="A289" s="795"/>
      <c r="B289" s="846" t="s">
        <v>28</v>
      </c>
      <c r="C289" s="806" t="s">
        <v>500</v>
      </c>
      <c r="D289" s="165"/>
      <c r="E289" s="165"/>
      <c r="F289" s="272"/>
      <c r="G289" s="212">
        <v>1</v>
      </c>
      <c r="H289" s="172" t="str">
        <f>IF(AND(ISNUMBER(D289),ISNUMBER(G289)),D289*G289,"")</f>
        <v/>
      </c>
      <c r="I289" s="581"/>
      <c r="J289" s="581"/>
      <c r="K289" s="754"/>
    </row>
    <row r="290" spans="1:11" ht="30" customHeight="1">
      <c r="A290" s="795"/>
      <c r="B290" s="800" t="s">
        <v>730</v>
      </c>
      <c r="C290" s="806" t="s">
        <v>500</v>
      </c>
      <c r="D290" s="214"/>
      <c r="E290" s="214"/>
      <c r="F290" s="272"/>
      <c r="G290" s="214"/>
      <c r="H290" s="269"/>
      <c r="I290" s="581"/>
      <c r="J290" s="581"/>
      <c r="K290" s="754"/>
    </row>
    <row r="291" spans="1:11" ht="15" customHeight="1">
      <c r="A291" s="795"/>
      <c r="B291" s="846" t="s">
        <v>27</v>
      </c>
      <c r="C291" s="806" t="s">
        <v>500</v>
      </c>
      <c r="D291" s="165"/>
      <c r="E291" s="165"/>
      <c r="F291" s="272"/>
      <c r="G291" s="212">
        <v>0</v>
      </c>
      <c r="H291" s="172" t="str">
        <f t="shared" ref="H291:H296" si="5">IF(AND(ISNUMBER(D291),ISNUMBER(G291)),D291*G291,"")</f>
        <v/>
      </c>
      <c r="I291" s="581"/>
      <c r="J291" s="581"/>
      <c r="K291" s="754"/>
    </row>
    <row r="292" spans="1:11" ht="15" customHeight="1">
      <c r="A292" s="795"/>
      <c r="B292" s="846" t="s">
        <v>499</v>
      </c>
      <c r="C292" s="806" t="s">
        <v>500</v>
      </c>
      <c r="D292" s="165"/>
      <c r="E292" s="165"/>
      <c r="F292" s="272"/>
      <c r="G292" s="212">
        <v>0</v>
      </c>
      <c r="H292" s="172" t="str">
        <f t="shared" si="5"/>
        <v/>
      </c>
      <c r="I292" s="581"/>
      <c r="J292" s="581"/>
      <c r="K292" s="754"/>
    </row>
    <row r="293" spans="1:11" ht="15" customHeight="1">
      <c r="A293" s="795"/>
      <c r="B293" s="846" t="s">
        <v>502</v>
      </c>
      <c r="C293" s="806" t="s">
        <v>500</v>
      </c>
      <c r="D293" s="188"/>
      <c r="E293" s="188"/>
      <c r="F293" s="272"/>
      <c r="G293" s="212">
        <v>0</v>
      </c>
      <c r="H293" s="172" t="str">
        <f t="shared" si="5"/>
        <v/>
      </c>
      <c r="I293" s="581"/>
      <c r="J293" s="581"/>
      <c r="K293" s="754"/>
    </row>
    <row r="294" spans="1:11" ht="15" customHeight="1">
      <c r="A294" s="795"/>
      <c r="B294" s="846" t="s">
        <v>503</v>
      </c>
      <c r="C294" s="806" t="s">
        <v>500</v>
      </c>
      <c r="D294" s="188"/>
      <c r="E294" s="188"/>
      <c r="F294" s="272"/>
      <c r="G294" s="212">
        <v>0</v>
      </c>
      <c r="H294" s="172" t="str">
        <f t="shared" si="5"/>
        <v/>
      </c>
      <c r="I294" s="581"/>
      <c r="J294" s="581"/>
      <c r="K294" s="754"/>
    </row>
    <row r="295" spans="1:11" ht="15" customHeight="1">
      <c r="A295" s="795"/>
      <c r="B295" s="846" t="s">
        <v>501</v>
      </c>
      <c r="C295" s="806" t="s">
        <v>500</v>
      </c>
      <c r="D295" s="165"/>
      <c r="E295" s="165"/>
      <c r="F295" s="272"/>
      <c r="G295" s="212">
        <v>0</v>
      </c>
      <c r="H295" s="172" t="str">
        <f t="shared" si="5"/>
        <v/>
      </c>
      <c r="I295" s="581"/>
      <c r="J295" s="581"/>
      <c r="K295" s="754"/>
    </row>
    <row r="296" spans="1:11" ht="15" customHeight="1">
      <c r="A296" s="795"/>
      <c r="B296" s="901" t="s">
        <v>28</v>
      </c>
      <c r="C296" s="807" t="s">
        <v>500</v>
      </c>
      <c r="D296" s="274"/>
      <c r="E296" s="274"/>
      <c r="F296" s="275"/>
      <c r="G296" s="276">
        <v>0</v>
      </c>
      <c r="H296" s="277" t="str">
        <f t="shared" si="5"/>
        <v/>
      </c>
      <c r="I296" s="581"/>
      <c r="J296" s="581"/>
      <c r="K296" s="754"/>
    </row>
    <row r="297" spans="1:11" ht="15" customHeight="1">
      <c r="A297" s="795"/>
      <c r="B297" s="831" t="s">
        <v>19</v>
      </c>
      <c r="C297" s="278"/>
      <c r="D297" s="225"/>
      <c r="E297" s="225"/>
      <c r="F297" s="279"/>
      <c r="G297" s="225"/>
      <c r="H297" s="280" t="str">
        <f>IF(AND(ISNUMBER(H276),ISNUMBER(H279),ISNUMBER(H288),ISNUMBER(H289),ISNUMBER(H291),ISNUMBER(H292),ISNUMBER(H295),ISNUMBER(H296)),SUM(H276,H279,H282,H285,H288:H289,H291:H296),"")</f>
        <v/>
      </c>
      <c r="I297" s="581"/>
      <c r="J297" s="581"/>
      <c r="K297" s="754"/>
    </row>
    <row r="298" spans="1:11" s="745" customFormat="1" ht="45" customHeight="1">
      <c r="A298" s="1451" t="s">
        <v>56</v>
      </c>
      <c r="B298" s="752"/>
      <c r="C298" s="788"/>
      <c r="D298" s="788"/>
      <c r="E298" s="789"/>
      <c r="F298" s="581"/>
      <c r="G298" s="581"/>
      <c r="H298" s="581"/>
      <c r="I298" s="581"/>
      <c r="J298" s="581"/>
      <c r="K298" s="754"/>
    </row>
    <row r="299" spans="1:11" s="745" customFormat="1" ht="15" customHeight="1">
      <c r="A299" s="816"/>
      <c r="B299" s="902"/>
      <c r="C299" s="903"/>
      <c r="D299" s="904"/>
      <c r="E299" s="794"/>
      <c r="F299" s="905"/>
      <c r="G299" s="794"/>
      <c r="H299" s="794"/>
      <c r="I299" s="581"/>
      <c r="J299" s="581"/>
      <c r="K299" s="754"/>
    </row>
    <row r="300" spans="1:11" ht="30" customHeight="1">
      <c r="A300" s="795"/>
      <c r="B300" s="860"/>
      <c r="C300" s="1071" t="s">
        <v>567</v>
      </c>
      <c r="D300" s="1071" t="s">
        <v>323</v>
      </c>
      <c r="E300" s="149"/>
      <c r="F300" s="149"/>
      <c r="G300" s="1071" t="s">
        <v>335</v>
      </c>
      <c r="H300" s="797" t="s">
        <v>336</v>
      </c>
      <c r="I300" s="581"/>
      <c r="J300" s="581"/>
      <c r="K300" s="754"/>
    </row>
    <row r="301" spans="1:11" ht="15" customHeight="1">
      <c r="A301" s="795"/>
      <c r="B301" s="798" t="str">
        <f>CONCATENATE("Contractual inflows due in ≤ 30 days from fully performing loans, not reported in lines ", ROW(B276), " to ", ROW(B296), ", from:")</f>
        <v>Contractual inflows due in ≤ 30 days from fully performing loans, not reported in lines 276 to 296, from:</v>
      </c>
      <c r="C301" s="241"/>
      <c r="D301" s="281"/>
      <c r="E301" s="282"/>
      <c r="F301" s="282"/>
      <c r="G301" s="281"/>
      <c r="H301" s="283"/>
      <c r="I301" s="581"/>
      <c r="J301" s="581"/>
      <c r="K301" s="754"/>
    </row>
    <row r="302" spans="1:11" ht="15" customHeight="1">
      <c r="A302" s="795"/>
      <c r="B302" s="800" t="s">
        <v>20</v>
      </c>
      <c r="C302" s="806">
        <v>153</v>
      </c>
      <c r="D302" s="165"/>
      <c r="E302" s="284"/>
      <c r="F302" s="284"/>
      <c r="G302" s="314">
        <v>0.5</v>
      </c>
      <c r="H302" s="177" t="str">
        <f>IF(AND(ISNUMBER(D302),ISNUMBER(G302)),D302*G302,"")</f>
        <v/>
      </c>
      <c r="I302" s="581"/>
      <c r="J302" s="581"/>
      <c r="K302" s="754"/>
    </row>
    <row r="303" spans="1:11" ht="15" customHeight="1">
      <c r="A303" s="795"/>
      <c r="B303" s="800" t="s">
        <v>21</v>
      </c>
      <c r="C303" s="806">
        <v>153</v>
      </c>
      <c r="D303" s="165"/>
      <c r="E303" s="284"/>
      <c r="F303" s="284"/>
      <c r="G303" s="314">
        <v>0.5</v>
      </c>
      <c r="H303" s="177" t="str">
        <f>IF(AND(ISNUMBER(D303),ISNUMBER(G303)),D303*G303,"")</f>
        <v/>
      </c>
      <c r="I303" s="581"/>
      <c r="J303" s="581"/>
      <c r="K303" s="754"/>
    </row>
    <row r="304" spans="1:11" ht="15" customHeight="1">
      <c r="A304" s="795"/>
      <c r="B304" s="800" t="s">
        <v>39</v>
      </c>
      <c r="C304" s="806">
        <v>154</v>
      </c>
      <c r="D304" s="165"/>
      <c r="E304" s="284"/>
      <c r="F304" s="284"/>
      <c r="G304" s="314">
        <v>0.5</v>
      </c>
      <c r="H304" s="177" t="str">
        <f>IF(AND(ISNUMBER(D304),ISNUMBER(G304)),D304*G304,"")</f>
        <v/>
      </c>
      <c r="I304" s="581"/>
      <c r="J304" s="581"/>
      <c r="K304" s="754"/>
    </row>
    <row r="305" spans="1:11" ht="15" customHeight="1">
      <c r="A305" s="795"/>
      <c r="B305" s="800" t="s">
        <v>247</v>
      </c>
      <c r="C305" s="806">
        <v>154</v>
      </c>
      <c r="D305" s="165"/>
      <c r="E305" s="284"/>
      <c r="F305" s="284"/>
      <c r="G305" s="314">
        <v>1</v>
      </c>
      <c r="H305" s="177" t="str">
        <f>IF(AND(ISNUMBER(D305),ISNUMBER(G305)),D305*G305,"")</f>
        <v/>
      </c>
      <c r="I305" s="581"/>
      <c r="J305" s="581"/>
      <c r="K305" s="754"/>
    </row>
    <row r="306" spans="1:11" ht="15" customHeight="1">
      <c r="A306" s="795"/>
      <c r="B306" s="800" t="s">
        <v>40</v>
      </c>
      <c r="C306" s="806">
        <v>154</v>
      </c>
      <c r="D306" s="214"/>
      <c r="E306" s="284"/>
      <c r="F306" s="284"/>
      <c r="G306" s="214"/>
      <c r="H306" s="269"/>
      <c r="I306" s="581"/>
      <c r="J306" s="581"/>
      <c r="K306" s="754"/>
    </row>
    <row r="307" spans="1:11" ht="15" customHeight="1">
      <c r="A307" s="795"/>
      <c r="B307" s="846" t="s">
        <v>564</v>
      </c>
      <c r="C307" s="806">
        <v>156</v>
      </c>
      <c r="D307" s="165"/>
      <c r="E307" s="284"/>
      <c r="F307" s="284"/>
      <c r="G307" s="314">
        <v>0</v>
      </c>
      <c r="H307" s="177" t="str">
        <f>IF(AND(ISNUMBER(D307),ISNUMBER(G307)),D307*G307,"")</f>
        <v/>
      </c>
      <c r="I307" s="581"/>
      <c r="J307" s="581"/>
      <c r="K307" s="754"/>
    </row>
    <row r="308" spans="1:11" ht="15" customHeight="1">
      <c r="A308" s="795"/>
      <c r="B308" s="846" t="s">
        <v>41</v>
      </c>
      <c r="C308" s="806">
        <v>157</v>
      </c>
      <c r="D308" s="165"/>
      <c r="E308" s="284"/>
      <c r="F308" s="284"/>
      <c r="G308" s="314">
        <v>0</v>
      </c>
      <c r="H308" s="177" t="str">
        <f>IF(AND(ISNUMBER(D308),ISNUMBER(G308)),D308*G308,"")</f>
        <v/>
      </c>
      <c r="I308" s="581"/>
      <c r="J308" s="581"/>
      <c r="K308" s="754"/>
    </row>
    <row r="309" spans="1:11" ht="15" customHeight="1">
      <c r="A309" s="795"/>
      <c r="B309" s="846" t="s">
        <v>565</v>
      </c>
      <c r="C309" s="806">
        <v>154</v>
      </c>
      <c r="D309" s="165"/>
      <c r="E309" s="284"/>
      <c r="F309" s="284"/>
      <c r="G309" s="314">
        <v>1</v>
      </c>
      <c r="H309" s="177" t="str">
        <f>IF(AND(ISNUMBER(D309),ISNUMBER(G309)),D309*G309,"")</f>
        <v/>
      </c>
      <c r="I309" s="581"/>
      <c r="J309" s="581"/>
      <c r="K309" s="754"/>
    </row>
    <row r="310" spans="1:11" ht="15" customHeight="1">
      <c r="A310" s="795"/>
      <c r="B310" s="857" t="s">
        <v>42</v>
      </c>
      <c r="C310" s="809">
        <v>154</v>
      </c>
      <c r="D310" s="166"/>
      <c r="E310" s="285"/>
      <c r="F310" s="285"/>
      <c r="G310" s="851">
        <v>0.5</v>
      </c>
      <c r="H310" s="876" t="str">
        <f>IF(AND(ISNUMBER(D310),ISNUMBER(G310)),D310*G310,"")</f>
        <v/>
      </c>
      <c r="I310" s="581"/>
      <c r="J310" s="581"/>
      <c r="K310" s="754"/>
    </row>
    <row r="311" spans="1:11" ht="15" customHeight="1">
      <c r="A311" s="795"/>
      <c r="B311" s="831" t="s">
        <v>43</v>
      </c>
      <c r="C311" s="224"/>
      <c r="D311" s="225"/>
      <c r="E311" s="286"/>
      <c r="F311" s="286"/>
      <c r="G311" s="225"/>
      <c r="H311" s="906" t="str">
        <f>IF(AND(ISNUMBER(H302),ISNUMBER(H303),ISNUMBER(H304),ISNUMBER(H305),ISNUMBER(H307),ISNUMBER(H308),ISNUMBER(H309),ISNUMBER(H310)),SUM(H302:H305,H307:H310),"")</f>
        <v/>
      </c>
      <c r="I311" s="581"/>
      <c r="J311" s="581"/>
      <c r="K311" s="754"/>
    </row>
    <row r="312" spans="1:11" s="745" customFormat="1" ht="45" customHeight="1">
      <c r="A312" s="1451" t="s">
        <v>57</v>
      </c>
      <c r="B312" s="752"/>
      <c r="C312" s="788"/>
      <c r="D312" s="788"/>
      <c r="E312" s="789"/>
      <c r="F312" s="581"/>
      <c r="G312" s="581"/>
      <c r="H312" s="581"/>
      <c r="I312" s="581"/>
      <c r="J312" s="581"/>
      <c r="K312" s="754"/>
    </row>
    <row r="313" spans="1:11" s="745" customFormat="1" ht="15" customHeight="1">
      <c r="A313" s="816"/>
      <c r="B313" s="880"/>
      <c r="C313" s="881"/>
      <c r="D313" s="793"/>
      <c r="E313" s="794"/>
      <c r="F313" s="794"/>
      <c r="G313" s="794"/>
      <c r="H313" s="794"/>
      <c r="I313" s="581"/>
      <c r="J313" s="581"/>
      <c r="K313" s="754"/>
    </row>
    <row r="314" spans="1:11" ht="30" customHeight="1">
      <c r="A314" s="816"/>
      <c r="B314" s="860"/>
      <c r="C314" s="1071" t="s">
        <v>567</v>
      </c>
      <c r="D314" s="1071" t="s">
        <v>323</v>
      </c>
      <c r="E314" s="149"/>
      <c r="F314" s="149"/>
      <c r="G314" s="1071" t="s">
        <v>335</v>
      </c>
      <c r="H314" s="797" t="s">
        <v>336</v>
      </c>
      <c r="I314" s="581"/>
      <c r="J314" s="581"/>
      <c r="K314" s="754"/>
    </row>
    <row r="315" spans="1:11" ht="15" customHeight="1">
      <c r="A315" s="795"/>
      <c r="B315" s="324" t="s">
        <v>44</v>
      </c>
      <c r="C315" s="241"/>
      <c r="D315" s="281"/>
      <c r="E315" s="282"/>
      <c r="F315" s="282"/>
      <c r="G315" s="281"/>
      <c r="H315" s="283"/>
      <c r="I315" s="581"/>
      <c r="J315" s="581"/>
      <c r="K315" s="754"/>
    </row>
    <row r="316" spans="1:11" ht="15" customHeight="1">
      <c r="A316" s="795"/>
      <c r="B316" s="800" t="s">
        <v>504</v>
      </c>
      <c r="C316" s="806" t="s">
        <v>505</v>
      </c>
      <c r="D316" s="165"/>
      <c r="E316" s="284"/>
      <c r="F316" s="284"/>
      <c r="G316" s="314">
        <v>1</v>
      </c>
      <c r="H316" s="177" t="str">
        <f>IF(AND(ISNUMBER(D316),ISNUMBER(G316)),D316*G316,"")</f>
        <v/>
      </c>
      <c r="I316" s="581"/>
      <c r="J316" s="581"/>
      <c r="K316" s="754"/>
    </row>
    <row r="317" spans="1:11" ht="15" customHeight="1">
      <c r="A317" s="795"/>
      <c r="B317" s="800" t="s">
        <v>45</v>
      </c>
      <c r="C317" s="806">
        <v>155</v>
      </c>
      <c r="D317" s="165"/>
      <c r="E317" s="284"/>
      <c r="F317" s="284"/>
      <c r="G317" s="314">
        <v>1</v>
      </c>
      <c r="H317" s="177" t="str">
        <f>IF(AND(ISNUMBER(D317),ISNUMBER(G317)),D317*G317,"")</f>
        <v/>
      </c>
      <c r="I317" s="581"/>
      <c r="J317" s="581"/>
      <c r="K317" s="754"/>
    </row>
    <row r="318" spans="1:11" ht="15" customHeight="1">
      <c r="A318" s="795"/>
      <c r="B318" s="857" t="s">
        <v>46</v>
      </c>
      <c r="C318" s="809">
        <v>160</v>
      </c>
      <c r="D318" s="166"/>
      <c r="E318" s="285"/>
      <c r="F318" s="285"/>
      <c r="G318" s="851">
        <f>Parameters!F69</f>
        <v>0</v>
      </c>
      <c r="H318" s="876" t="str">
        <f>IF(AND(ISNUMBER(D318),ISNUMBER(G318)),D318*G318,"")</f>
        <v/>
      </c>
      <c r="I318" s="581"/>
      <c r="J318" s="581"/>
      <c r="K318" s="754"/>
    </row>
    <row r="319" spans="1:11" ht="15" customHeight="1">
      <c r="A319" s="795"/>
      <c r="B319" s="831" t="s">
        <v>58</v>
      </c>
      <c r="C319" s="224"/>
      <c r="D319" s="225"/>
      <c r="E319" s="286"/>
      <c r="F319" s="286"/>
      <c r="G319" s="225"/>
      <c r="H319" s="906" t="str">
        <f>IF(AND(ISNUMBER(H316),ISNUMBER(H317),ISNUMBER(H318)),H316+H317+H318,"")</f>
        <v/>
      </c>
      <c r="I319" s="581"/>
      <c r="J319" s="581"/>
      <c r="K319" s="754"/>
    </row>
    <row r="320" spans="1:11" s="745" customFormat="1" ht="45" customHeight="1">
      <c r="A320" s="1451" t="s">
        <v>175</v>
      </c>
      <c r="B320" s="752"/>
      <c r="C320" s="788"/>
      <c r="D320" s="788"/>
      <c r="E320" s="789"/>
      <c r="F320" s="581"/>
      <c r="G320" s="581"/>
      <c r="H320" s="581"/>
      <c r="I320" s="581"/>
      <c r="J320" s="581"/>
      <c r="K320" s="754"/>
    </row>
    <row r="321" spans="1:11" s="745" customFormat="1" ht="15" customHeight="1">
      <c r="A321" s="1093"/>
      <c r="B321" s="1072"/>
      <c r="C321" s="1072"/>
      <c r="D321" s="1072"/>
      <c r="E321" s="1072"/>
      <c r="F321" s="1072"/>
      <c r="G321" s="1072"/>
      <c r="H321" s="1072"/>
      <c r="I321" s="1072"/>
      <c r="J321" s="1072"/>
      <c r="K321" s="1247"/>
    </row>
    <row r="322" spans="1:11" ht="30" customHeight="1">
      <c r="A322" s="1093"/>
      <c r="B322" s="914"/>
      <c r="C322" s="1071" t="s">
        <v>567</v>
      </c>
      <c r="D322" s="1071" t="s">
        <v>323</v>
      </c>
      <c r="E322" s="149"/>
      <c r="F322" s="149"/>
      <c r="G322" s="1071" t="s">
        <v>335</v>
      </c>
      <c r="H322" s="797" t="s">
        <v>336</v>
      </c>
      <c r="I322" s="1072"/>
      <c r="J322" s="1072"/>
      <c r="K322" s="1247"/>
    </row>
    <row r="323" spans="1:11" ht="15" customHeight="1">
      <c r="A323" s="795"/>
      <c r="B323" s="798" t="s">
        <v>47</v>
      </c>
      <c r="C323" s="805">
        <v>144</v>
      </c>
      <c r="D323" s="281"/>
      <c r="E323" s="282"/>
      <c r="F323" s="282"/>
      <c r="G323" s="281"/>
      <c r="H323" s="829" t="str">
        <f>IF(AND(ISNUMBER(H297),ISNUMBER(H311),ISNUMBER(H319),ISNUMBER(J431)),H297+H311+H319+J431,"")</f>
        <v/>
      </c>
      <c r="I323" s="581"/>
      <c r="J323" s="581"/>
      <c r="K323" s="754"/>
    </row>
    <row r="324" spans="1:11" ht="15" customHeight="1">
      <c r="A324" s="795"/>
      <c r="B324" s="804" t="s">
        <v>48</v>
      </c>
      <c r="C324" s="809" t="s">
        <v>506</v>
      </c>
      <c r="D324" s="823" t="str">
        <f>H270</f>
        <v/>
      </c>
      <c r="E324" s="285"/>
      <c r="F324" s="285"/>
      <c r="G324" s="851">
        <v>0.75</v>
      </c>
      <c r="H324" s="876" t="str">
        <f>IF(AND(ISNUMBER(D324),ISNUMBER(G324)),D324*G324,"")</f>
        <v/>
      </c>
      <c r="I324" s="581"/>
      <c r="J324" s="581"/>
      <c r="K324" s="754"/>
    </row>
    <row r="325" spans="1:11" ht="15" customHeight="1">
      <c r="A325" s="795"/>
      <c r="B325" s="264" t="s">
        <v>49</v>
      </c>
      <c r="C325" s="287" t="s">
        <v>506</v>
      </c>
      <c r="D325" s="288"/>
      <c r="E325" s="288"/>
      <c r="F325" s="288"/>
      <c r="G325" s="288"/>
      <c r="H325" s="289" t="str">
        <f>IF(AND(ISNUMBER(H323),ISNUMBER(H324)),MIN(H323,H324),"")</f>
        <v/>
      </c>
      <c r="I325" s="581"/>
      <c r="J325" s="581"/>
      <c r="K325" s="754"/>
    </row>
    <row r="326" spans="1:11" s="745" customFormat="1" ht="15" customHeight="1">
      <c r="A326" s="816"/>
      <c r="B326" s="907"/>
      <c r="C326" s="869"/>
      <c r="D326" s="908"/>
      <c r="E326" s="909"/>
      <c r="F326" s="910"/>
      <c r="G326" s="794"/>
      <c r="H326" s="794"/>
      <c r="I326" s="581"/>
      <c r="J326" s="581"/>
      <c r="K326" s="754"/>
    </row>
    <row r="327" spans="1:11" s="745" customFormat="1" ht="45" customHeight="1">
      <c r="A327" s="1457" t="s">
        <v>128</v>
      </c>
      <c r="B327" s="597"/>
      <c r="C327" s="597"/>
      <c r="D327" s="597"/>
      <c r="E327" s="597"/>
      <c r="F327" s="597"/>
      <c r="G327" s="597"/>
      <c r="H327" s="597"/>
      <c r="I327" s="597"/>
      <c r="J327" s="597"/>
      <c r="K327" s="787"/>
    </row>
    <row r="328" spans="1:11" s="745" customFormat="1" ht="15" customHeight="1">
      <c r="A328" s="816"/>
      <c r="B328" s="911"/>
      <c r="C328" s="881"/>
      <c r="D328" s="842"/>
      <c r="E328" s="912"/>
      <c r="F328" s="913"/>
      <c r="G328" s="794"/>
      <c r="H328" s="794"/>
      <c r="I328" s="581"/>
      <c r="J328" s="581"/>
      <c r="K328" s="754"/>
    </row>
    <row r="329" spans="1:11" ht="45" customHeight="1">
      <c r="A329" s="816"/>
      <c r="B329" s="860"/>
      <c r="C329" s="1071" t="s">
        <v>567</v>
      </c>
      <c r="D329" s="1071" t="s">
        <v>129</v>
      </c>
      <c r="E329" s="1071" t="s">
        <v>130</v>
      </c>
      <c r="F329" s="243"/>
      <c r="G329" s="1071" t="s">
        <v>131</v>
      </c>
      <c r="H329" s="1071" t="s">
        <v>132</v>
      </c>
      <c r="I329" s="1071" t="s">
        <v>133</v>
      </c>
      <c r="J329" s="797" t="s">
        <v>134</v>
      </c>
      <c r="K329" s="754"/>
    </row>
    <row r="330" spans="1:11" ht="15" customHeight="1">
      <c r="A330" s="816"/>
      <c r="B330" s="899" t="s">
        <v>352</v>
      </c>
      <c r="C330" s="290"/>
      <c r="D330" s="290"/>
      <c r="E330" s="290"/>
      <c r="F330" s="290"/>
      <c r="G330" s="290"/>
      <c r="H330" s="290"/>
      <c r="I330" s="291"/>
      <c r="J330" s="292"/>
      <c r="K330" s="754"/>
    </row>
    <row r="331" spans="1:11" ht="15" customHeight="1">
      <c r="A331" s="816"/>
      <c r="B331" s="800" t="s">
        <v>731</v>
      </c>
      <c r="C331" s="203"/>
      <c r="D331" s="293"/>
      <c r="E331" s="293"/>
      <c r="F331" s="49"/>
      <c r="G331" s="203"/>
      <c r="H331" s="203"/>
      <c r="I331" s="294"/>
      <c r="J331" s="295"/>
      <c r="K331" s="754"/>
    </row>
    <row r="332" spans="1:11" ht="15" customHeight="1">
      <c r="A332" s="816"/>
      <c r="B332" s="846" t="s">
        <v>93</v>
      </c>
      <c r="C332" s="806" t="s">
        <v>507</v>
      </c>
      <c r="D332" s="234"/>
      <c r="E332" s="234"/>
      <c r="F332" s="296"/>
      <c r="G332" s="212">
        <v>0</v>
      </c>
      <c r="H332" s="256" t="str">
        <f>IF(AND(ISNUMBER(G332),ISNUMBER(E332)),G332*E332,"")</f>
        <v/>
      </c>
      <c r="I332" s="297">
        <v>0</v>
      </c>
      <c r="J332" s="213" t="str">
        <f>IF(AND(ISNUMBER(I332),ISNUMBER(D332)),I332*D332,"")</f>
        <v/>
      </c>
      <c r="K332" s="754"/>
    </row>
    <row r="333" spans="1:11" ht="15" customHeight="1">
      <c r="A333" s="816"/>
      <c r="B333" s="854" t="s">
        <v>96</v>
      </c>
      <c r="C333" s="806" t="s">
        <v>507</v>
      </c>
      <c r="D333" s="234"/>
      <c r="E333" s="234"/>
      <c r="F333" s="298"/>
      <c r="G333" s="299"/>
      <c r="H333" s="296"/>
      <c r="I333" s="300"/>
      <c r="J333" s="301"/>
      <c r="K333" s="754"/>
    </row>
    <row r="334" spans="1:11" ht="15" customHeight="1">
      <c r="A334" s="795"/>
      <c r="B334" s="915" t="str">
        <f>CONCATENATE("Check: row ", ROW(B333), " ≤ row ", ROW(LCR!B332),)</f>
        <v>Check: row 333 ≤ row 332</v>
      </c>
      <c r="C334" s="220"/>
      <c r="D334" s="157" t="str">
        <f>IF((D333&lt;=D332),"Pass","Fail")</f>
        <v>Pass</v>
      </c>
      <c r="E334" s="157" t="str">
        <f>IF((E333&lt;=E332),"Pass","Fail")</f>
        <v>Pass</v>
      </c>
      <c r="F334" s="49"/>
      <c r="G334" s="168"/>
      <c r="H334" s="203"/>
      <c r="I334" s="294"/>
      <c r="J334" s="295"/>
      <c r="K334" s="754"/>
    </row>
    <row r="335" spans="1:11" ht="15" customHeight="1">
      <c r="A335" s="816"/>
      <c r="B335" s="846" t="s">
        <v>508</v>
      </c>
      <c r="C335" s="806" t="s">
        <v>507</v>
      </c>
      <c r="D335" s="154"/>
      <c r="E335" s="154"/>
      <c r="F335" s="203"/>
      <c r="G335" s="168"/>
      <c r="H335" s="302"/>
      <c r="I335" s="297">
        <v>0.15</v>
      </c>
      <c r="J335" s="303" t="str">
        <f>IF(AND(ISNUMBER(I335),ISNUMBER(D335)),I335*D335,"")</f>
        <v/>
      </c>
      <c r="K335" s="754"/>
    </row>
    <row r="336" spans="1:11" ht="15" customHeight="1">
      <c r="A336" s="816"/>
      <c r="B336" s="854" t="s">
        <v>96</v>
      </c>
      <c r="C336" s="806" t="s">
        <v>507</v>
      </c>
      <c r="D336" s="154"/>
      <c r="E336" s="154"/>
      <c r="F336" s="49"/>
      <c r="G336" s="168"/>
      <c r="H336" s="203"/>
      <c r="I336" s="294"/>
      <c r="J336" s="295"/>
      <c r="K336" s="754"/>
    </row>
    <row r="337" spans="1:11" ht="15" customHeight="1">
      <c r="A337" s="816"/>
      <c r="B337" s="915" t="str">
        <f>CONCATENATE("Check: row ", ROW(B336), " ≤ row ", ROW(LCR!B335),)</f>
        <v>Check: row 336 ≤ row 335</v>
      </c>
      <c r="C337" s="220"/>
      <c r="D337" s="157" t="str">
        <f>IF((D336&lt;=D335),"Pass","Fail")</f>
        <v>Pass</v>
      </c>
      <c r="E337" s="157" t="str">
        <f>IF((E336&lt;=E335),"Pass","Fail")</f>
        <v>Pass</v>
      </c>
      <c r="F337" s="49"/>
      <c r="G337" s="168"/>
      <c r="H337" s="203"/>
      <c r="I337" s="294"/>
      <c r="J337" s="295"/>
      <c r="K337" s="754"/>
    </row>
    <row r="338" spans="1:11" ht="15" customHeight="1">
      <c r="A338" s="816"/>
      <c r="B338" s="846" t="s">
        <v>509</v>
      </c>
      <c r="C338" s="806" t="s">
        <v>507</v>
      </c>
      <c r="D338" s="171"/>
      <c r="E338" s="171"/>
      <c r="F338" s="203"/>
      <c r="G338" s="168"/>
      <c r="H338" s="302"/>
      <c r="I338" s="297">
        <v>0.25</v>
      </c>
      <c r="J338" s="303" t="str">
        <f>IF(AND(ISNUMBER(I338),ISNUMBER(D338)),I338*D338,"")</f>
        <v/>
      </c>
      <c r="K338" s="754"/>
    </row>
    <row r="339" spans="1:11" ht="15" customHeight="1">
      <c r="A339" s="816"/>
      <c r="B339" s="854" t="s">
        <v>96</v>
      </c>
      <c r="C339" s="806" t="s">
        <v>507</v>
      </c>
      <c r="D339" s="171"/>
      <c r="E339" s="171"/>
      <c r="F339" s="49"/>
      <c r="G339" s="168"/>
      <c r="H339" s="203"/>
      <c r="I339" s="294"/>
      <c r="J339" s="295"/>
      <c r="K339" s="754"/>
    </row>
    <row r="340" spans="1:11" ht="15" customHeight="1">
      <c r="A340" s="816"/>
      <c r="B340" s="915" t="str">
        <f>CONCATENATE("Check: row ", ROW(B339), " ≤ row ", ROW(LCR!B338),)</f>
        <v>Check: row 339 ≤ row 338</v>
      </c>
      <c r="C340" s="220"/>
      <c r="D340" s="157" t="str">
        <f>IF((D339&lt;=D338),"Pass","Fail")</f>
        <v>Pass</v>
      </c>
      <c r="E340" s="157" t="str">
        <f>IF((E339&lt;=E338),"Pass","Fail")</f>
        <v>Pass</v>
      </c>
      <c r="F340" s="49"/>
      <c r="G340" s="168"/>
      <c r="H340" s="203"/>
      <c r="I340" s="294"/>
      <c r="J340" s="295"/>
      <c r="K340" s="754"/>
    </row>
    <row r="341" spans="1:11" ht="15" customHeight="1">
      <c r="A341" s="816"/>
      <c r="B341" s="846" t="s">
        <v>510</v>
      </c>
      <c r="C341" s="806" t="s">
        <v>507</v>
      </c>
      <c r="D341" s="171"/>
      <c r="E341" s="171"/>
      <c r="F341" s="203"/>
      <c r="G341" s="168"/>
      <c r="H341" s="302"/>
      <c r="I341" s="297">
        <v>0.5</v>
      </c>
      <c r="J341" s="303" t="str">
        <f>IF(AND(ISNUMBER(I341),ISNUMBER(D341)),I341*D341,"")</f>
        <v/>
      </c>
      <c r="K341" s="754"/>
    </row>
    <row r="342" spans="1:11" ht="15" customHeight="1">
      <c r="A342" s="816"/>
      <c r="B342" s="854" t="s">
        <v>96</v>
      </c>
      <c r="C342" s="806" t="s">
        <v>507</v>
      </c>
      <c r="D342" s="171"/>
      <c r="E342" s="171"/>
      <c r="F342" s="49"/>
      <c r="G342" s="168"/>
      <c r="H342" s="203"/>
      <c r="I342" s="304"/>
      <c r="J342" s="305"/>
      <c r="K342" s="754"/>
    </row>
    <row r="343" spans="1:11" ht="15" customHeight="1">
      <c r="A343" s="816"/>
      <c r="B343" s="915" t="str">
        <f>CONCATENATE("Check: row ", ROW(B342), " ≤ row ", ROW(LCR!B341),)</f>
        <v>Check: row 342 ≤ row 341</v>
      </c>
      <c r="C343" s="220"/>
      <c r="D343" s="157" t="str">
        <f>IF((D342&lt;=D341),"Pass","Fail")</f>
        <v>Pass</v>
      </c>
      <c r="E343" s="157" t="str">
        <f>IF((E342&lt;=E341),"Pass","Fail")</f>
        <v>Pass</v>
      </c>
      <c r="F343" s="49"/>
      <c r="G343" s="168"/>
      <c r="H343" s="203"/>
      <c r="I343" s="304"/>
      <c r="J343" s="305"/>
      <c r="K343" s="754"/>
    </row>
    <row r="344" spans="1:11" ht="15" customHeight="1">
      <c r="A344" s="816"/>
      <c r="B344" s="846" t="s">
        <v>94</v>
      </c>
      <c r="C344" s="806" t="s">
        <v>507</v>
      </c>
      <c r="D344" s="154"/>
      <c r="E344" s="154"/>
      <c r="F344" s="203"/>
      <c r="G344" s="168"/>
      <c r="H344" s="302"/>
      <c r="I344" s="297">
        <v>1</v>
      </c>
      <c r="J344" s="303" t="str">
        <f>IF(AND(ISNUMBER(I344),ISNUMBER(D344)),I344*D344,"")</f>
        <v/>
      </c>
      <c r="K344" s="754"/>
    </row>
    <row r="345" spans="1:11" ht="15" customHeight="1">
      <c r="A345" s="816"/>
      <c r="B345" s="854" t="s">
        <v>96</v>
      </c>
      <c r="C345" s="806" t="s">
        <v>507</v>
      </c>
      <c r="D345" s="154"/>
      <c r="E345" s="154"/>
      <c r="F345" s="49"/>
      <c r="G345" s="168"/>
      <c r="H345" s="203"/>
      <c r="I345" s="294"/>
      <c r="J345" s="295"/>
      <c r="K345" s="754"/>
    </row>
    <row r="346" spans="1:11" ht="15" customHeight="1">
      <c r="A346" s="816"/>
      <c r="B346" s="915" t="str">
        <f>CONCATENATE("Check: row ", ROW(B345), " ≤ row ", ROW(LCR!B344),)</f>
        <v>Check: row 345 ≤ row 344</v>
      </c>
      <c r="C346" s="220"/>
      <c r="D346" s="157" t="str">
        <f>IF((D345&lt;=D344),"Pass","Fail")</f>
        <v>Pass</v>
      </c>
      <c r="E346" s="157" t="str">
        <f>IF((E345&lt;=E344),"Pass","Fail")</f>
        <v>Pass</v>
      </c>
      <c r="F346" s="49"/>
      <c r="G346" s="168"/>
      <c r="H346" s="203"/>
      <c r="I346" s="294"/>
      <c r="J346" s="295"/>
      <c r="K346" s="754"/>
    </row>
    <row r="347" spans="1:11" ht="15" customHeight="1">
      <c r="A347" s="816"/>
      <c r="B347" s="846" t="s">
        <v>511</v>
      </c>
      <c r="C347" s="806" t="s">
        <v>507</v>
      </c>
      <c r="D347" s="154"/>
      <c r="E347" s="154"/>
      <c r="F347" s="203"/>
      <c r="G347" s="212">
        <v>0.15</v>
      </c>
      <c r="H347" s="174" t="str">
        <f>IF(AND(ISNUMBER(G347),ISNUMBER(E347)),G347*E347,"")</f>
        <v/>
      </c>
      <c r="I347" s="294"/>
      <c r="J347" s="306"/>
      <c r="K347" s="754"/>
    </row>
    <row r="348" spans="1:11" ht="15" customHeight="1">
      <c r="A348" s="816"/>
      <c r="B348" s="854" t="s">
        <v>96</v>
      </c>
      <c r="C348" s="806" t="s">
        <v>507</v>
      </c>
      <c r="D348" s="154"/>
      <c r="E348" s="154"/>
      <c r="F348" s="49"/>
      <c r="G348" s="168"/>
      <c r="H348" s="203"/>
      <c r="I348" s="294"/>
      <c r="J348" s="295"/>
      <c r="K348" s="754"/>
    </row>
    <row r="349" spans="1:11" ht="15" customHeight="1">
      <c r="A349" s="816"/>
      <c r="B349" s="915" t="str">
        <f>CONCATENATE("Check: row ", ROW(B348), " ≤ row ", ROW(LCR!B347),)</f>
        <v>Check: row 348 ≤ row 347</v>
      </c>
      <c r="C349" s="220"/>
      <c r="D349" s="157" t="str">
        <f>IF((D348&lt;=D347),"Pass","Fail")</f>
        <v>Pass</v>
      </c>
      <c r="E349" s="157" t="str">
        <f>IF((E348&lt;=E347),"Pass","Fail")</f>
        <v>Pass</v>
      </c>
      <c r="F349" s="49"/>
      <c r="G349" s="168"/>
      <c r="H349" s="203"/>
      <c r="I349" s="294"/>
      <c r="J349" s="295"/>
      <c r="K349" s="754"/>
    </row>
    <row r="350" spans="1:11" ht="15" customHeight="1">
      <c r="A350" s="816"/>
      <c r="B350" s="846" t="s">
        <v>512</v>
      </c>
      <c r="C350" s="806" t="s">
        <v>507</v>
      </c>
      <c r="D350" s="154"/>
      <c r="E350" s="154"/>
      <c r="F350" s="203"/>
      <c r="G350" s="212">
        <v>0</v>
      </c>
      <c r="H350" s="174" t="str">
        <f>IF(AND(ISNUMBER(G350),ISNUMBER(E350)),G350*E350,"")</f>
        <v/>
      </c>
      <c r="I350" s="297">
        <v>0</v>
      </c>
      <c r="J350" s="303" t="str">
        <f>IF(AND(ISNUMBER(I350),ISNUMBER(D350)),I350*D350,"")</f>
        <v/>
      </c>
      <c r="K350" s="754"/>
    </row>
    <row r="351" spans="1:11" ht="15" customHeight="1">
      <c r="A351" s="816"/>
      <c r="B351" s="854" t="s">
        <v>96</v>
      </c>
      <c r="C351" s="806" t="s">
        <v>507</v>
      </c>
      <c r="D351" s="154"/>
      <c r="E351" s="154"/>
      <c r="F351" s="49"/>
      <c r="G351" s="168"/>
      <c r="H351" s="203"/>
      <c r="I351" s="294"/>
      <c r="J351" s="295"/>
      <c r="K351" s="754"/>
    </row>
    <row r="352" spans="1:11" ht="15" customHeight="1">
      <c r="A352" s="816"/>
      <c r="B352" s="915" t="str">
        <f>CONCATENATE("Check: row ", ROW(B351), " ≤ row ", ROW(LCR!B350),)</f>
        <v>Check: row 351 ≤ row 350</v>
      </c>
      <c r="C352" s="220"/>
      <c r="D352" s="157" t="str">
        <f>IF((D351&lt;=D350),"Pass","Fail")</f>
        <v>Pass</v>
      </c>
      <c r="E352" s="157" t="str">
        <f>IF((E351&lt;=E350),"Pass","Fail")</f>
        <v>Pass</v>
      </c>
      <c r="F352" s="49"/>
      <c r="G352" s="168"/>
      <c r="H352" s="203"/>
      <c r="I352" s="294"/>
      <c r="J352" s="295"/>
      <c r="K352" s="754"/>
    </row>
    <row r="353" spans="1:11" ht="15" customHeight="1">
      <c r="A353" s="816"/>
      <c r="B353" s="846" t="s">
        <v>513</v>
      </c>
      <c r="C353" s="806" t="s">
        <v>507</v>
      </c>
      <c r="D353" s="171"/>
      <c r="E353" s="171"/>
      <c r="F353" s="203"/>
      <c r="G353" s="168"/>
      <c r="H353" s="302"/>
      <c r="I353" s="307">
        <v>0.1</v>
      </c>
      <c r="J353" s="303" t="str">
        <f>IF(AND(ISNUMBER(I353),ISNUMBER(D353)),I353*D353,"")</f>
        <v/>
      </c>
      <c r="K353" s="754"/>
    </row>
    <row r="354" spans="1:11" ht="15" customHeight="1">
      <c r="A354" s="816"/>
      <c r="B354" s="854" t="s">
        <v>96</v>
      </c>
      <c r="C354" s="806" t="s">
        <v>507</v>
      </c>
      <c r="D354" s="171"/>
      <c r="E354" s="171"/>
      <c r="F354" s="49"/>
      <c r="G354" s="168"/>
      <c r="H354" s="203"/>
      <c r="I354" s="294"/>
      <c r="J354" s="295"/>
      <c r="K354" s="754"/>
    </row>
    <row r="355" spans="1:11" ht="15" customHeight="1">
      <c r="A355" s="816"/>
      <c r="B355" s="915" t="str">
        <f>CONCATENATE("Check: row ", ROW(B354), " ≤ row ", ROW(LCR!B353),)</f>
        <v>Check: row 354 ≤ row 353</v>
      </c>
      <c r="C355" s="220"/>
      <c r="D355" s="157" t="str">
        <f>IF((D354&lt;=D353),"Pass","Fail")</f>
        <v>Pass</v>
      </c>
      <c r="E355" s="157" t="str">
        <f>IF((E354&lt;=E353),"Pass","Fail")</f>
        <v>Pass</v>
      </c>
      <c r="F355" s="49"/>
      <c r="G355" s="168"/>
      <c r="H355" s="203"/>
      <c r="I355" s="294"/>
      <c r="J355" s="295"/>
      <c r="K355" s="754"/>
    </row>
    <row r="356" spans="1:11" ht="15" customHeight="1">
      <c r="A356" s="816"/>
      <c r="B356" s="846" t="s">
        <v>514</v>
      </c>
      <c r="C356" s="806" t="s">
        <v>507</v>
      </c>
      <c r="D356" s="171"/>
      <c r="E356" s="171"/>
      <c r="F356" s="203"/>
      <c r="G356" s="168"/>
      <c r="H356" s="302"/>
      <c r="I356" s="307">
        <v>0.35</v>
      </c>
      <c r="J356" s="303" t="str">
        <f>IF(AND(ISNUMBER(I356),ISNUMBER(D356)),I356*D356,"")</f>
        <v/>
      </c>
      <c r="K356" s="754"/>
    </row>
    <row r="357" spans="1:11" ht="15" customHeight="1">
      <c r="A357" s="816"/>
      <c r="B357" s="854" t="s">
        <v>96</v>
      </c>
      <c r="C357" s="806" t="s">
        <v>507</v>
      </c>
      <c r="D357" s="171"/>
      <c r="E357" s="171"/>
      <c r="F357" s="49"/>
      <c r="G357" s="168"/>
      <c r="H357" s="203"/>
      <c r="I357" s="294"/>
      <c r="J357" s="295"/>
      <c r="K357" s="754"/>
    </row>
    <row r="358" spans="1:11" ht="15" customHeight="1">
      <c r="A358" s="816"/>
      <c r="B358" s="915" t="str">
        <f>CONCATENATE("Check: row ", ROW(B357), " ≤ row ", ROW(LCR!B356),)</f>
        <v>Check: row 357 ≤ row 356</v>
      </c>
      <c r="C358" s="220"/>
      <c r="D358" s="157" t="str">
        <f>IF((D357&lt;=D356),"Pass","Fail")</f>
        <v>Pass</v>
      </c>
      <c r="E358" s="157" t="str">
        <f>IF((E357&lt;=E356),"Pass","Fail")</f>
        <v>Pass</v>
      </c>
      <c r="F358" s="49"/>
      <c r="G358" s="168"/>
      <c r="H358" s="203"/>
      <c r="I358" s="294"/>
      <c r="J358" s="295"/>
      <c r="K358" s="754"/>
    </row>
    <row r="359" spans="1:11" ht="15" customHeight="1">
      <c r="A359" s="816"/>
      <c r="B359" s="846" t="s">
        <v>515</v>
      </c>
      <c r="C359" s="806" t="s">
        <v>507</v>
      </c>
      <c r="D359" s="154"/>
      <c r="E359" s="154"/>
      <c r="F359" s="203"/>
      <c r="G359" s="168"/>
      <c r="H359" s="302"/>
      <c r="I359" s="297">
        <v>0.85</v>
      </c>
      <c r="J359" s="303" t="str">
        <f>IF(AND(ISNUMBER(I359),ISNUMBER(D359)),I359*D359,"")</f>
        <v/>
      </c>
      <c r="K359" s="754"/>
    </row>
    <row r="360" spans="1:11" ht="15" customHeight="1">
      <c r="A360" s="816"/>
      <c r="B360" s="854" t="s">
        <v>96</v>
      </c>
      <c r="C360" s="806" t="s">
        <v>507</v>
      </c>
      <c r="D360" s="154"/>
      <c r="E360" s="154"/>
      <c r="F360" s="49"/>
      <c r="G360" s="168"/>
      <c r="H360" s="203"/>
      <c r="I360" s="294"/>
      <c r="J360" s="295"/>
      <c r="K360" s="754"/>
    </row>
    <row r="361" spans="1:11" ht="15" customHeight="1">
      <c r="A361" s="816"/>
      <c r="B361" s="915" t="str">
        <f>CONCATENATE("Check: row ", ROW(B360), " ≤ row ", ROW(LCR!B359),)</f>
        <v>Check: row 360 ≤ row 359</v>
      </c>
      <c r="C361" s="220"/>
      <c r="D361" s="157" t="str">
        <f>IF((D360&lt;=D359),"Pass","Fail")</f>
        <v>Pass</v>
      </c>
      <c r="E361" s="157" t="str">
        <f>IF((E360&lt;=E359),"Pass","Fail")</f>
        <v>Pass</v>
      </c>
      <c r="F361" s="49"/>
      <c r="G361" s="168"/>
      <c r="H361" s="203"/>
      <c r="I361" s="294"/>
      <c r="J361" s="295"/>
      <c r="K361" s="754"/>
    </row>
    <row r="362" spans="1:11" ht="15" customHeight="1">
      <c r="A362" s="816"/>
      <c r="B362" s="846" t="s">
        <v>516</v>
      </c>
      <c r="C362" s="806" t="s">
        <v>507</v>
      </c>
      <c r="D362" s="171"/>
      <c r="E362" s="171"/>
      <c r="F362" s="49"/>
      <c r="G362" s="308">
        <v>0.25</v>
      </c>
      <c r="H362" s="174" t="str">
        <f>IF(AND(ISNUMBER(G362),ISNUMBER(E362)),G362*E362,"")</f>
        <v/>
      </c>
      <c r="I362" s="294"/>
      <c r="J362" s="306"/>
      <c r="K362" s="754"/>
    </row>
    <row r="363" spans="1:11" ht="15" customHeight="1">
      <c r="A363" s="816"/>
      <c r="B363" s="854" t="s">
        <v>96</v>
      </c>
      <c r="C363" s="806" t="s">
        <v>507</v>
      </c>
      <c r="D363" s="171"/>
      <c r="E363" s="171"/>
      <c r="F363" s="49"/>
      <c r="G363" s="168"/>
      <c r="H363" s="203"/>
      <c r="I363" s="294"/>
      <c r="J363" s="295"/>
      <c r="K363" s="754"/>
    </row>
    <row r="364" spans="1:11" ht="15" customHeight="1">
      <c r="A364" s="816"/>
      <c r="B364" s="915" t="str">
        <f>CONCATENATE("Check: row ", ROW(B363), " ≤ row ", ROW(LCR!B362),)</f>
        <v>Check: row 363 ≤ row 362</v>
      </c>
      <c r="C364" s="220"/>
      <c r="D364" s="157" t="str">
        <f>IF((D363&lt;=D362),"Pass","Fail")</f>
        <v>Pass</v>
      </c>
      <c r="E364" s="157" t="str">
        <f>IF((E363&lt;=E362),"Pass","Fail")</f>
        <v>Pass</v>
      </c>
      <c r="F364" s="49"/>
      <c r="G364" s="168"/>
      <c r="H364" s="203"/>
      <c r="I364" s="294"/>
      <c r="J364" s="295"/>
      <c r="K364" s="754"/>
    </row>
    <row r="365" spans="1:11" ht="15" customHeight="1">
      <c r="A365" s="816"/>
      <c r="B365" s="846" t="s">
        <v>517</v>
      </c>
      <c r="C365" s="806" t="s">
        <v>507</v>
      </c>
      <c r="D365" s="171"/>
      <c r="E365" s="171"/>
      <c r="F365" s="49"/>
      <c r="G365" s="308">
        <v>0.1</v>
      </c>
      <c r="H365" s="174" t="str">
        <f>IF(AND(ISNUMBER(G365),ISNUMBER(E365)),G365*E365,"")</f>
        <v/>
      </c>
      <c r="I365" s="294"/>
      <c r="J365" s="306"/>
      <c r="K365" s="754"/>
    </row>
    <row r="366" spans="1:11" ht="15" customHeight="1">
      <c r="A366" s="816"/>
      <c r="B366" s="854" t="s">
        <v>96</v>
      </c>
      <c r="C366" s="806" t="s">
        <v>507</v>
      </c>
      <c r="D366" s="171"/>
      <c r="E366" s="171"/>
      <c r="F366" s="49"/>
      <c r="G366" s="168"/>
      <c r="H366" s="203"/>
      <c r="I366" s="294"/>
      <c r="J366" s="295"/>
      <c r="K366" s="754"/>
    </row>
    <row r="367" spans="1:11" ht="15" customHeight="1">
      <c r="A367" s="816"/>
      <c r="B367" s="915" t="str">
        <f>CONCATENATE("Check: row ", ROW(B366), " ≤ row ", ROW(LCR!B365),)</f>
        <v>Check: row 366 ≤ row 365</v>
      </c>
      <c r="C367" s="220"/>
      <c r="D367" s="157" t="str">
        <f>IF((D366&lt;=D365),"Pass","Fail")</f>
        <v>Pass</v>
      </c>
      <c r="E367" s="157" t="str">
        <f>IF((E366&lt;=E365),"Pass","Fail")</f>
        <v>Pass</v>
      </c>
      <c r="F367" s="49"/>
      <c r="G367" s="168"/>
      <c r="H367" s="203"/>
      <c r="I367" s="294"/>
      <c r="J367" s="295"/>
      <c r="K367" s="754"/>
    </row>
    <row r="368" spans="1:11" ht="15" customHeight="1">
      <c r="A368" s="816"/>
      <c r="B368" s="846" t="s">
        <v>518</v>
      </c>
      <c r="C368" s="806" t="s">
        <v>507</v>
      </c>
      <c r="D368" s="171"/>
      <c r="E368" s="171"/>
      <c r="F368" s="49"/>
      <c r="G368" s="212">
        <v>0</v>
      </c>
      <c r="H368" s="174" t="str">
        <f>IF(AND(ISNUMBER(G368),ISNUMBER(E368)),G368*E368,"")</f>
        <v/>
      </c>
      <c r="I368" s="297">
        <v>0</v>
      </c>
      <c r="J368" s="303" t="str">
        <f>IF(AND(ISNUMBER(I368),ISNUMBER(D368)),I368*D368,"")</f>
        <v/>
      </c>
      <c r="K368" s="754"/>
    </row>
    <row r="369" spans="1:11" ht="15" customHeight="1">
      <c r="A369" s="816"/>
      <c r="B369" s="854" t="s">
        <v>96</v>
      </c>
      <c r="C369" s="806" t="s">
        <v>507</v>
      </c>
      <c r="D369" s="171"/>
      <c r="E369" s="171"/>
      <c r="F369" s="49"/>
      <c r="G369" s="168"/>
      <c r="H369" s="203"/>
      <c r="I369" s="294"/>
      <c r="J369" s="295"/>
      <c r="K369" s="754"/>
    </row>
    <row r="370" spans="1:11" ht="15" customHeight="1">
      <c r="A370" s="816"/>
      <c r="B370" s="915" t="str">
        <f>CONCATENATE("Check: row ", ROW(B369), " ≤ row ", ROW(LCR!B368),)</f>
        <v>Check: row 369 ≤ row 368</v>
      </c>
      <c r="C370" s="220"/>
      <c r="D370" s="157" t="str">
        <f>IF((D369&lt;=D368),"Pass","Fail")</f>
        <v>Pass</v>
      </c>
      <c r="E370" s="157" t="str">
        <f>IF((E369&lt;=E368),"Pass","Fail")</f>
        <v>Pass</v>
      </c>
      <c r="F370" s="49"/>
      <c r="G370" s="168"/>
      <c r="H370" s="203"/>
      <c r="I370" s="294"/>
      <c r="J370" s="295"/>
      <c r="K370" s="754"/>
    </row>
    <row r="371" spans="1:11" ht="15" customHeight="1">
      <c r="A371" s="816"/>
      <c r="B371" s="846" t="s">
        <v>519</v>
      </c>
      <c r="C371" s="806" t="s">
        <v>507</v>
      </c>
      <c r="D371" s="171"/>
      <c r="E371" s="171"/>
      <c r="F371" s="49"/>
      <c r="G371" s="168"/>
      <c r="H371" s="302"/>
      <c r="I371" s="309">
        <v>0.25</v>
      </c>
      <c r="J371" s="303" t="str">
        <f>IF(AND(ISNUMBER(I371),ISNUMBER(D371)),I371*D371,"")</f>
        <v/>
      </c>
      <c r="K371" s="754"/>
    </row>
    <row r="372" spans="1:11" ht="15" customHeight="1">
      <c r="A372" s="816"/>
      <c r="B372" s="854" t="s">
        <v>96</v>
      </c>
      <c r="C372" s="806" t="s">
        <v>507</v>
      </c>
      <c r="D372" s="171"/>
      <c r="E372" s="171"/>
      <c r="F372" s="49"/>
      <c r="G372" s="168"/>
      <c r="H372" s="203"/>
      <c r="I372" s="294"/>
      <c r="J372" s="295"/>
      <c r="K372" s="754"/>
    </row>
    <row r="373" spans="1:11" ht="15" customHeight="1">
      <c r="A373" s="816"/>
      <c r="B373" s="915" t="str">
        <f>CONCATENATE("Check: row ", ROW(B372), " ≤ row ", ROW(LCR!B371),)</f>
        <v>Check: row 372 ≤ row 371</v>
      </c>
      <c r="C373" s="220"/>
      <c r="D373" s="157" t="str">
        <f>IF((D372&lt;=D371),"Pass","Fail")</f>
        <v>Pass</v>
      </c>
      <c r="E373" s="157" t="str">
        <f>IF((E372&lt;=E371),"Pass","Fail")</f>
        <v>Pass</v>
      </c>
      <c r="F373" s="49"/>
      <c r="G373" s="168"/>
      <c r="H373" s="203"/>
      <c r="I373" s="294"/>
      <c r="J373" s="295"/>
      <c r="K373" s="754"/>
    </row>
    <row r="374" spans="1:11" ht="15" customHeight="1">
      <c r="A374" s="816"/>
      <c r="B374" s="846" t="s">
        <v>520</v>
      </c>
      <c r="C374" s="806" t="s">
        <v>507</v>
      </c>
      <c r="D374" s="171"/>
      <c r="E374" s="171"/>
      <c r="F374" s="49"/>
      <c r="G374" s="168"/>
      <c r="H374" s="302"/>
      <c r="I374" s="309">
        <v>0.75</v>
      </c>
      <c r="J374" s="303" t="str">
        <f>IF(AND(ISNUMBER(I374),ISNUMBER(D374)),I374*D374,"")</f>
        <v/>
      </c>
      <c r="K374" s="754"/>
    </row>
    <row r="375" spans="1:11" ht="15" customHeight="1">
      <c r="A375" s="816"/>
      <c r="B375" s="854" t="s">
        <v>96</v>
      </c>
      <c r="C375" s="806" t="s">
        <v>507</v>
      </c>
      <c r="D375" s="171"/>
      <c r="E375" s="171"/>
      <c r="F375" s="49"/>
      <c r="G375" s="168"/>
      <c r="H375" s="203"/>
      <c r="I375" s="294"/>
      <c r="J375" s="295"/>
      <c r="K375" s="754"/>
    </row>
    <row r="376" spans="1:11" ht="15" customHeight="1">
      <c r="A376" s="816"/>
      <c r="B376" s="915" t="str">
        <f>CONCATENATE("Check: row ", ROW(B375), " ≤ row ", ROW(LCR!B374),)</f>
        <v>Check: row 375 ≤ row 374</v>
      </c>
      <c r="C376" s="220"/>
      <c r="D376" s="157" t="str">
        <f>IF((D375&lt;=D374),"Pass","Fail")</f>
        <v>Pass</v>
      </c>
      <c r="E376" s="157" t="str">
        <f>IF((E375&lt;=E374),"Pass","Fail")</f>
        <v>Pass</v>
      </c>
      <c r="F376" s="49"/>
      <c r="G376" s="168"/>
      <c r="H376" s="203"/>
      <c r="I376" s="294"/>
      <c r="J376" s="295"/>
      <c r="K376" s="754"/>
    </row>
    <row r="377" spans="1:11" ht="15" customHeight="1">
      <c r="A377" s="816"/>
      <c r="B377" s="846" t="s">
        <v>521</v>
      </c>
      <c r="C377" s="806" t="s">
        <v>507</v>
      </c>
      <c r="D377" s="171"/>
      <c r="E377" s="171"/>
      <c r="F377" s="49"/>
      <c r="G377" s="308">
        <v>0.5</v>
      </c>
      <c r="H377" s="174" t="str">
        <f>IF(AND(ISNUMBER(G377),ISNUMBER(E377)),G377*E377,"")</f>
        <v/>
      </c>
      <c r="I377" s="294"/>
      <c r="J377" s="306"/>
      <c r="K377" s="754"/>
    </row>
    <row r="378" spans="1:11" ht="15" customHeight="1">
      <c r="A378" s="816"/>
      <c r="B378" s="854" t="s">
        <v>96</v>
      </c>
      <c r="C378" s="806" t="s">
        <v>507</v>
      </c>
      <c r="D378" s="171"/>
      <c r="E378" s="171"/>
      <c r="F378" s="49"/>
      <c r="G378" s="168"/>
      <c r="H378" s="203"/>
      <c r="I378" s="294"/>
      <c r="J378" s="295"/>
      <c r="K378" s="754"/>
    </row>
    <row r="379" spans="1:11" ht="15" customHeight="1">
      <c r="A379" s="816"/>
      <c r="B379" s="915" t="str">
        <f>CONCATENATE("Check: row ", ROW(B378), " ≤ row ", ROW(LCR!B377),)</f>
        <v>Check: row 378 ≤ row 377</v>
      </c>
      <c r="C379" s="220"/>
      <c r="D379" s="157" t="str">
        <f>IF((D378&lt;=D377),"Pass","Fail")</f>
        <v>Pass</v>
      </c>
      <c r="E379" s="157" t="str">
        <f>IF((E378&lt;=E377),"Pass","Fail")</f>
        <v>Pass</v>
      </c>
      <c r="F379" s="49"/>
      <c r="G379" s="168"/>
      <c r="H379" s="203"/>
      <c r="I379" s="294"/>
      <c r="J379" s="295"/>
      <c r="K379" s="754"/>
    </row>
    <row r="380" spans="1:11" ht="15" customHeight="1">
      <c r="A380" s="816"/>
      <c r="B380" s="846" t="s">
        <v>522</v>
      </c>
      <c r="C380" s="806" t="s">
        <v>507</v>
      </c>
      <c r="D380" s="171"/>
      <c r="E380" s="171"/>
      <c r="F380" s="49"/>
      <c r="G380" s="308">
        <v>0.35</v>
      </c>
      <c r="H380" s="174" t="str">
        <f>IF(AND(ISNUMBER(G380),ISNUMBER(E380)),G380*E380,"")</f>
        <v/>
      </c>
      <c r="I380" s="294"/>
      <c r="J380" s="306"/>
      <c r="K380" s="754"/>
    </row>
    <row r="381" spans="1:11" ht="15" customHeight="1">
      <c r="A381" s="816"/>
      <c r="B381" s="854" t="s">
        <v>96</v>
      </c>
      <c r="C381" s="806" t="s">
        <v>507</v>
      </c>
      <c r="D381" s="171"/>
      <c r="E381" s="171"/>
      <c r="F381" s="49"/>
      <c r="G381" s="168"/>
      <c r="H381" s="203"/>
      <c r="I381" s="294"/>
      <c r="J381" s="295"/>
      <c r="K381" s="754"/>
    </row>
    <row r="382" spans="1:11" ht="15" customHeight="1">
      <c r="A382" s="816"/>
      <c r="B382" s="915" t="str">
        <f>CONCATENATE("Check: row ", ROW(B381), " ≤ row ", ROW(LCR!B380),)</f>
        <v>Check: row 381 ≤ row 380</v>
      </c>
      <c r="C382" s="220"/>
      <c r="D382" s="157" t="str">
        <f>IF((D381&lt;=D380),"Pass","Fail")</f>
        <v>Pass</v>
      </c>
      <c r="E382" s="157" t="str">
        <f>IF((E381&lt;=E380),"Pass","Fail")</f>
        <v>Pass</v>
      </c>
      <c r="F382" s="49"/>
      <c r="G382" s="168"/>
      <c r="H382" s="203"/>
      <c r="I382" s="294"/>
      <c r="J382" s="295"/>
      <c r="K382" s="754"/>
    </row>
    <row r="383" spans="1:11" ht="15" customHeight="1">
      <c r="A383" s="816"/>
      <c r="B383" s="846" t="s">
        <v>523</v>
      </c>
      <c r="C383" s="806" t="s">
        <v>507</v>
      </c>
      <c r="D383" s="171"/>
      <c r="E383" s="171"/>
      <c r="F383" s="49"/>
      <c r="G383" s="308">
        <v>0.25</v>
      </c>
      <c r="H383" s="174" t="str">
        <f>IF(AND(ISNUMBER(G383),ISNUMBER(E383)),G383*E383,"")</f>
        <v/>
      </c>
      <c r="I383" s="294"/>
      <c r="J383" s="306"/>
      <c r="K383" s="754"/>
    </row>
    <row r="384" spans="1:11" ht="15" customHeight="1">
      <c r="A384" s="816"/>
      <c r="B384" s="854" t="s">
        <v>96</v>
      </c>
      <c r="C384" s="806" t="s">
        <v>507</v>
      </c>
      <c r="D384" s="171"/>
      <c r="E384" s="171"/>
      <c r="F384" s="49"/>
      <c r="G384" s="168"/>
      <c r="H384" s="203"/>
      <c r="I384" s="294"/>
      <c r="J384" s="295"/>
      <c r="K384" s="754"/>
    </row>
    <row r="385" spans="1:11" ht="15" customHeight="1">
      <c r="A385" s="816"/>
      <c r="B385" s="915" t="str">
        <f>CONCATENATE("Check: row ", ROW(B384), " ≤ row ", ROW(LCR!B383),)</f>
        <v>Check: row 384 ≤ row 383</v>
      </c>
      <c r="C385" s="220"/>
      <c r="D385" s="157" t="str">
        <f>IF((D384&lt;=D383),"Pass","Fail")</f>
        <v>Pass</v>
      </c>
      <c r="E385" s="157" t="str">
        <f>IF((E384&lt;=E383),"Pass","Fail")</f>
        <v>Pass</v>
      </c>
      <c r="F385" s="49"/>
      <c r="G385" s="168"/>
      <c r="H385" s="203"/>
      <c r="I385" s="294"/>
      <c r="J385" s="295"/>
      <c r="K385" s="754"/>
    </row>
    <row r="386" spans="1:11" ht="15" customHeight="1">
      <c r="A386" s="816"/>
      <c r="B386" s="846" t="s">
        <v>524</v>
      </c>
      <c r="C386" s="806" t="s">
        <v>507</v>
      </c>
      <c r="D386" s="171"/>
      <c r="E386" s="171"/>
      <c r="F386" s="49"/>
      <c r="G386" s="212">
        <v>0</v>
      </c>
      <c r="H386" s="174" t="str">
        <f>IF(AND(ISNUMBER(G386),ISNUMBER(E386)),G386*E386,"")</f>
        <v/>
      </c>
      <c r="I386" s="297">
        <v>0</v>
      </c>
      <c r="J386" s="303" t="str">
        <f>IF(AND(ISNUMBER(I386),ISNUMBER(D386)),I386*D386,"")</f>
        <v/>
      </c>
      <c r="K386" s="754"/>
    </row>
    <row r="387" spans="1:11" ht="15" customHeight="1">
      <c r="A387" s="816"/>
      <c r="B387" s="854" t="s">
        <v>96</v>
      </c>
      <c r="C387" s="806" t="s">
        <v>507</v>
      </c>
      <c r="D387" s="171"/>
      <c r="E387" s="171"/>
      <c r="F387" s="49"/>
      <c r="G387" s="168"/>
      <c r="H387" s="203"/>
      <c r="I387" s="294"/>
      <c r="J387" s="295"/>
      <c r="K387" s="754"/>
    </row>
    <row r="388" spans="1:11" ht="15" customHeight="1">
      <c r="A388" s="816"/>
      <c r="B388" s="915" t="str">
        <f>CONCATENATE("Check: row ", ROW(B387), " ≤ row ", ROW(LCR!B386),)</f>
        <v>Check: row 387 ≤ row 386</v>
      </c>
      <c r="C388" s="220"/>
      <c r="D388" s="157" t="str">
        <f>IF((D387&lt;=D386),"Pass","Fail")</f>
        <v>Pass</v>
      </c>
      <c r="E388" s="157" t="str">
        <f>IF((E387&lt;=E386),"Pass","Fail")</f>
        <v>Pass</v>
      </c>
      <c r="F388" s="49"/>
      <c r="G388" s="168"/>
      <c r="H388" s="203"/>
      <c r="I388" s="294"/>
      <c r="J388" s="295"/>
      <c r="K388" s="754"/>
    </row>
    <row r="389" spans="1:11" ht="15" customHeight="1">
      <c r="A389" s="816"/>
      <c r="B389" s="846" t="s">
        <v>525</v>
      </c>
      <c r="C389" s="806" t="s">
        <v>507</v>
      </c>
      <c r="D389" s="171"/>
      <c r="E389" s="171"/>
      <c r="F389" s="49"/>
      <c r="G389" s="168"/>
      <c r="H389" s="302"/>
      <c r="I389" s="309">
        <v>0.5</v>
      </c>
      <c r="J389" s="303" t="str">
        <f>IF(AND(ISNUMBER(I389),ISNUMBER(D389)),I389*D389,"")</f>
        <v/>
      </c>
      <c r="K389" s="754"/>
    </row>
    <row r="390" spans="1:11" ht="15" customHeight="1">
      <c r="A390" s="816"/>
      <c r="B390" s="854" t="s">
        <v>96</v>
      </c>
      <c r="C390" s="806" t="s">
        <v>507</v>
      </c>
      <c r="D390" s="171"/>
      <c r="E390" s="171"/>
      <c r="F390" s="49"/>
      <c r="G390" s="168"/>
      <c r="H390" s="203"/>
      <c r="I390" s="294"/>
      <c r="J390" s="295"/>
      <c r="K390" s="754"/>
    </row>
    <row r="391" spans="1:11" ht="15" customHeight="1">
      <c r="A391" s="816"/>
      <c r="B391" s="915" t="str">
        <f>CONCATENATE("Check: row ", ROW(B390), " ≤ row ", ROW(LCR!B389),)</f>
        <v>Check: row 390 ≤ row 389</v>
      </c>
      <c r="C391" s="220"/>
      <c r="D391" s="157" t="str">
        <f>IF((D390&lt;=D389),"Pass","Fail")</f>
        <v>Pass</v>
      </c>
      <c r="E391" s="157" t="str">
        <f>IF((E390&lt;=E389),"Pass","Fail")</f>
        <v>Pass</v>
      </c>
      <c r="F391" s="49"/>
      <c r="G391" s="168"/>
      <c r="H391" s="203"/>
      <c r="I391" s="294"/>
      <c r="J391" s="295"/>
      <c r="K391" s="754"/>
    </row>
    <row r="392" spans="1:11" ht="15" customHeight="1">
      <c r="A392" s="816"/>
      <c r="B392" s="846" t="s">
        <v>95</v>
      </c>
      <c r="C392" s="806" t="s">
        <v>507</v>
      </c>
      <c r="D392" s="154"/>
      <c r="E392" s="154"/>
      <c r="F392" s="203"/>
      <c r="G392" s="212">
        <v>1</v>
      </c>
      <c r="H392" s="174" t="str">
        <f>IF(AND(ISNUMBER(G392),ISNUMBER(E392)),G392*E392,"")</f>
        <v/>
      </c>
      <c r="I392" s="294"/>
      <c r="J392" s="306"/>
      <c r="K392" s="754"/>
    </row>
    <row r="393" spans="1:11" ht="15" customHeight="1">
      <c r="A393" s="816"/>
      <c r="B393" s="854" t="s">
        <v>96</v>
      </c>
      <c r="C393" s="806" t="s">
        <v>507</v>
      </c>
      <c r="D393" s="154"/>
      <c r="E393" s="154"/>
      <c r="F393" s="49"/>
      <c r="G393" s="168"/>
      <c r="H393" s="203"/>
      <c r="I393" s="294"/>
      <c r="J393" s="295"/>
      <c r="K393" s="754"/>
    </row>
    <row r="394" spans="1:11" ht="15" customHeight="1">
      <c r="A394" s="816"/>
      <c r="B394" s="915" t="str">
        <f>CONCATENATE("Check: row ", ROW(B393), " ≤ row ", ROW(LCR!B392),)</f>
        <v>Check: row 393 ≤ row 392</v>
      </c>
      <c r="C394" s="220"/>
      <c r="D394" s="157" t="str">
        <f>IF((D393&lt;=D392),"Pass","Fail")</f>
        <v>Pass</v>
      </c>
      <c r="E394" s="157" t="str">
        <f>IF((E393&lt;=E392),"Pass","Fail")</f>
        <v>Pass</v>
      </c>
      <c r="F394" s="49"/>
      <c r="G394" s="168"/>
      <c r="H394" s="203"/>
      <c r="I394" s="294"/>
      <c r="J394" s="295"/>
      <c r="K394" s="754"/>
    </row>
    <row r="395" spans="1:11" ht="15" customHeight="1">
      <c r="A395" s="816"/>
      <c r="B395" s="846" t="s">
        <v>526</v>
      </c>
      <c r="C395" s="806" t="s">
        <v>507</v>
      </c>
      <c r="D395" s="165"/>
      <c r="E395" s="234"/>
      <c r="F395" s="203"/>
      <c r="G395" s="212">
        <v>0.85</v>
      </c>
      <c r="H395" s="174" t="str">
        <f>IF(AND(ISNUMBER(G395),ISNUMBER(E395)),G395*E395,"")</f>
        <v/>
      </c>
      <c r="I395" s="294"/>
      <c r="J395" s="306"/>
      <c r="K395" s="754"/>
    </row>
    <row r="396" spans="1:11" ht="15" customHeight="1">
      <c r="A396" s="816"/>
      <c r="B396" s="854" t="s">
        <v>96</v>
      </c>
      <c r="C396" s="806" t="s">
        <v>507</v>
      </c>
      <c r="D396" s="165"/>
      <c r="E396" s="165"/>
      <c r="F396" s="49"/>
      <c r="G396" s="168"/>
      <c r="H396" s="203"/>
      <c r="I396" s="294"/>
      <c r="J396" s="295"/>
      <c r="K396" s="754"/>
    </row>
    <row r="397" spans="1:11" ht="15" customHeight="1">
      <c r="A397" s="816"/>
      <c r="B397" s="915" t="str">
        <f>CONCATENATE("Check: row ", ROW(B396), " ≤ row ", ROW(LCR!B395),)</f>
        <v>Check: row 396 ≤ row 395</v>
      </c>
      <c r="C397" s="220"/>
      <c r="D397" s="157" t="str">
        <f>IF((D396&lt;=D395),"Pass","Fail")</f>
        <v>Pass</v>
      </c>
      <c r="E397" s="157" t="str">
        <f>IF((E396&lt;=E395),"Pass","Fail")</f>
        <v>Pass</v>
      </c>
      <c r="F397" s="49"/>
      <c r="G397" s="168"/>
      <c r="H397" s="203"/>
      <c r="I397" s="294"/>
      <c r="J397" s="295"/>
      <c r="K397" s="754"/>
    </row>
    <row r="398" spans="1:11" ht="15" customHeight="1">
      <c r="A398" s="816"/>
      <c r="B398" s="846" t="s">
        <v>527</v>
      </c>
      <c r="C398" s="806" t="s">
        <v>507</v>
      </c>
      <c r="D398" s="171"/>
      <c r="E398" s="171"/>
      <c r="F398" s="49"/>
      <c r="G398" s="308">
        <v>0.75</v>
      </c>
      <c r="H398" s="174" t="str">
        <f>IF(AND(ISNUMBER(G398),ISNUMBER(E398)),G398*E398,"")</f>
        <v/>
      </c>
      <c r="I398" s="294"/>
      <c r="J398" s="306"/>
      <c r="K398" s="754"/>
    </row>
    <row r="399" spans="1:11" ht="15" customHeight="1">
      <c r="A399" s="816"/>
      <c r="B399" s="854" t="s">
        <v>96</v>
      </c>
      <c r="C399" s="806" t="s">
        <v>507</v>
      </c>
      <c r="D399" s="171"/>
      <c r="E399" s="171"/>
      <c r="F399" s="49"/>
      <c r="G399" s="168"/>
      <c r="H399" s="203"/>
      <c r="I399" s="294"/>
      <c r="J399" s="295"/>
      <c r="K399" s="754"/>
    </row>
    <row r="400" spans="1:11" ht="15" customHeight="1">
      <c r="A400" s="816"/>
      <c r="B400" s="915" t="str">
        <f>CONCATENATE("Check: row ", ROW(B399), " ≤ row ", ROW(LCR!B398),)</f>
        <v>Check: row 399 ≤ row 398</v>
      </c>
      <c r="C400" s="220"/>
      <c r="D400" s="157" t="str">
        <f>IF((D399&lt;=D398),"Pass","Fail")</f>
        <v>Pass</v>
      </c>
      <c r="E400" s="157" t="str">
        <f>IF((E399&lt;=E398),"Pass","Fail")</f>
        <v>Pass</v>
      </c>
      <c r="F400" s="49"/>
      <c r="G400" s="168"/>
      <c r="H400" s="203"/>
      <c r="I400" s="294"/>
      <c r="J400" s="295"/>
      <c r="K400" s="754"/>
    </row>
    <row r="401" spans="1:11" ht="15" customHeight="1">
      <c r="A401" s="795"/>
      <c r="B401" s="846" t="s">
        <v>528</v>
      </c>
      <c r="C401" s="806" t="s">
        <v>507</v>
      </c>
      <c r="D401" s="171"/>
      <c r="E401" s="171"/>
      <c r="F401" s="49"/>
      <c r="G401" s="308">
        <v>0.5</v>
      </c>
      <c r="H401" s="174" t="str">
        <f>IF(AND(ISNUMBER(G401),ISNUMBER(E401)),G401*E401,"")</f>
        <v/>
      </c>
      <c r="I401" s="294"/>
      <c r="J401" s="306"/>
      <c r="K401" s="754"/>
    </row>
    <row r="402" spans="1:11" ht="15" customHeight="1">
      <c r="A402" s="816"/>
      <c r="B402" s="854" t="s">
        <v>96</v>
      </c>
      <c r="C402" s="806" t="s">
        <v>507</v>
      </c>
      <c r="D402" s="171"/>
      <c r="E402" s="171"/>
      <c r="F402" s="49"/>
      <c r="G402" s="168"/>
      <c r="H402" s="203"/>
      <c r="I402" s="294"/>
      <c r="J402" s="295"/>
      <c r="K402" s="754"/>
    </row>
    <row r="403" spans="1:11" ht="15" customHeight="1">
      <c r="A403" s="816"/>
      <c r="B403" s="915" t="str">
        <f>CONCATENATE("Check: row ", ROW(B402), " ≤ row ", ROW(LCR!B401),)</f>
        <v>Check: row 402 ≤ row 401</v>
      </c>
      <c r="C403" s="220"/>
      <c r="D403" s="157" t="str">
        <f>IF((D402&lt;=D401),"Pass","Fail")</f>
        <v>Pass</v>
      </c>
      <c r="E403" s="157" t="str">
        <f>IF((E402&lt;=E401),"Pass","Fail")</f>
        <v>Pass</v>
      </c>
      <c r="F403" s="49"/>
      <c r="G403" s="168"/>
      <c r="H403" s="203"/>
      <c r="I403" s="294"/>
      <c r="J403" s="295"/>
      <c r="K403" s="754"/>
    </row>
    <row r="404" spans="1:11" ht="15" customHeight="1">
      <c r="A404" s="795"/>
      <c r="B404" s="846" t="s">
        <v>145</v>
      </c>
      <c r="C404" s="806" t="s">
        <v>507</v>
      </c>
      <c r="D404" s="165"/>
      <c r="E404" s="234"/>
      <c r="F404" s="204"/>
      <c r="G404" s="212">
        <v>0</v>
      </c>
      <c r="H404" s="256" t="str">
        <f>IF(AND(ISNUMBER(G404),ISNUMBER(E404)),G404*E404,"")</f>
        <v/>
      </c>
      <c r="I404" s="297">
        <v>0</v>
      </c>
      <c r="J404" s="213" t="str">
        <f>IF(AND(ISNUMBER(I404),ISNUMBER(D404)),I404*D404,"")</f>
        <v/>
      </c>
      <c r="K404" s="754"/>
    </row>
    <row r="405" spans="1:11" ht="15" customHeight="1">
      <c r="A405" s="816"/>
      <c r="B405" s="800" t="s">
        <v>732</v>
      </c>
      <c r="C405" s="217"/>
      <c r="D405" s="214"/>
      <c r="E405" s="214"/>
      <c r="F405" s="310"/>
      <c r="G405" s="218"/>
      <c r="H405" s="311"/>
      <c r="I405" s="312"/>
      <c r="J405" s="313"/>
      <c r="K405" s="754"/>
    </row>
    <row r="406" spans="1:11" ht="15" customHeight="1">
      <c r="A406" s="816"/>
      <c r="B406" s="846" t="s">
        <v>135</v>
      </c>
      <c r="C406" s="806" t="s">
        <v>507</v>
      </c>
      <c r="D406" s="234"/>
      <c r="E406" s="234"/>
      <c r="F406" s="204"/>
      <c r="G406" s="212">
        <v>0</v>
      </c>
      <c r="H406" s="256" t="str">
        <f>IF(AND(ISNUMBER(G406),ISNUMBER(E406)),G406*E406,"")</f>
        <v/>
      </c>
      <c r="I406" s="297">
        <v>0</v>
      </c>
      <c r="J406" s="213" t="str">
        <f>IF(AND(ISNUMBER(I406),ISNUMBER(D406)),I406*D406,"")</f>
        <v/>
      </c>
      <c r="K406" s="754"/>
    </row>
    <row r="407" spans="1:11" ht="15" customHeight="1">
      <c r="A407" s="795"/>
      <c r="B407" s="846" t="s">
        <v>529</v>
      </c>
      <c r="C407" s="806" t="s">
        <v>507</v>
      </c>
      <c r="D407" s="234"/>
      <c r="E407" s="234"/>
      <c r="F407" s="204"/>
      <c r="G407" s="218"/>
      <c r="H407" s="311"/>
      <c r="I407" s="297">
        <v>0</v>
      </c>
      <c r="J407" s="213" t="str">
        <f>IF(AND(ISNUMBER(I407),ISNUMBER(D407)),I407*D407,"")</f>
        <v/>
      </c>
      <c r="K407" s="754"/>
    </row>
    <row r="408" spans="1:11" ht="15" customHeight="1">
      <c r="A408" s="816"/>
      <c r="B408" s="846" t="s">
        <v>530</v>
      </c>
      <c r="C408" s="806" t="s">
        <v>507</v>
      </c>
      <c r="D408" s="188"/>
      <c r="E408" s="188"/>
      <c r="F408" s="204"/>
      <c r="G408" s="218"/>
      <c r="H408" s="311"/>
      <c r="I408" s="297">
        <v>0</v>
      </c>
      <c r="J408" s="213" t="str">
        <f>IF(AND(ISNUMBER(I408),ISNUMBER(D408)),I408*D408,"")</f>
        <v/>
      </c>
      <c r="K408" s="754"/>
    </row>
    <row r="409" spans="1:11" ht="15" customHeight="1">
      <c r="A409" s="816"/>
      <c r="B409" s="846" t="s">
        <v>531</v>
      </c>
      <c r="C409" s="806" t="s">
        <v>507</v>
      </c>
      <c r="D409" s="188"/>
      <c r="E409" s="188"/>
      <c r="F409" s="204"/>
      <c r="G409" s="218"/>
      <c r="H409" s="311"/>
      <c r="I409" s="297">
        <v>0</v>
      </c>
      <c r="J409" s="213" t="str">
        <f>IF(AND(ISNUMBER(I409),ISNUMBER(D409)),I409*D409,"")</f>
        <v/>
      </c>
      <c r="K409" s="754"/>
    </row>
    <row r="410" spans="1:11" ht="15" customHeight="1">
      <c r="A410" s="795"/>
      <c r="B410" s="846" t="s">
        <v>142</v>
      </c>
      <c r="C410" s="806" t="s">
        <v>507</v>
      </c>
      <c r="D410" s="234"/>
      <c r="E410" s="234"/>
      <c r="F410" s="204"/>
      <c r="G410" s="218"/>
      <c r="H410" s="311"/>
      <c r="I410" s="297">
        <v>0</v>
      </c>
      <c r="J410" s="213" t="str">
        <f>IF(AND(ISNUMBER(I410),ISNUMBER(D410)),I410*D410,"")</f>
        <v/>
      </c>
      <c r="K410" s="754"/>
    </row>
    <row r="411" spans="1:11" ht="15" customHeight="1">
      <c r="A411" s="816"/>
      <c r="B411" s="846" t="s">
        <v>532</v>
      </c>
      <c r="C411" s="806" t="s">
        <v>507</v>
      </c>
      <c r="D411" s="234"/>
      <c r="E411" s="234"/>
      <c r="F411" s="204"/>
      <c r="G411" s="212">
        <v>0.15</v>
      </c>
      <c r="H411" s="256" t="str">
        <f>IF(AND(ISNUMBER(G411),ISNUMBER(E411)),G411*E411,"")</f>
        <v/>
      </c>
      <c r="I411" s="312"/>
      <c r="J411" s="313"/>
      <c r="K411" s="754"/>
    </row>
    <row r="412" spans="1:11" ht="15" customHeight="1">
      <c r="A412" s="816"/>
      <c r="B412" s="846" t="s">
        <v>533</v>
      </c>
      <c r="C412" s="806" t="s">
        <v>507</v>
      </c>
      <c r="D412" s="234"/>
      <c r="E412" s="234"/>
      <c r="F412" s="204"/>
      <c r="G412" s="212">
        <v>0</v>
      </c>
      <c r="H412" s="256" t="str">
        <f>IF(AND(ISNUMBER(G412),ISNUMBER(E412),ISNUMBER(D412)),G412*MAX(E412-D412,0),"")</f>
        <v/>
      </c>
      <c r="I412" s="297">
        <v>0</v>
      </c>
      <c r="J412" s="213" t="str">
        <f>IF(AND(ISNUMBER(I412),ISNUMBER(D412)),I412*D412,"")</f>
        <v/>
      </c>
      <c r="K412" s="754"/>
    </row>
    <row r="413" spans="1:11" ht="15" customHeight="1">
      <c r="A413" s="795"/>
      <c r="B413" s="846" t="s">
        <v>534</v>
      </c>
      <c r="C413" s="806" t="s">
        <v>507</v>
      </c>
      <c r="D413" s="188"/>
      <c r="E413" s="188"/>
      <c r="F413" s="204"/>
      <c r="G413" s="218"/>
      <c r="H413" s="311"/>
      <c r="I413" s="307">
        <v>0</v>
      </c>
      <c r="J413" s="213" t="str">
        <f>IF(AND(ISNUMBER(I413),ISNUMBER(D413)),I413*D413,"")</f>
        <v/>
      </c>
      <c r="K413" s="754"/>
    </row>
    <row r="414" spans="1:11" ht="15" customHeight="1">
      <c r="A414" s="816"/>
      <c r="B414" s="846" t="s">
        <v>535</v>
      </c>
      <c r="C414" s="806" t="s">
        <v>507</v>
      </c>
      <c r="D414" s="188"/>
      <c r="E414" s="188"/>
      <c r="F414" s="204"/>
      <c r="G414" s="218"/>
      <c r="H414" s="311"/>
      <c r="I414" s="307">
        <v>0</v>
      </c>
      <c r="J414" s="213" t="str">
        <f>IF(AND(ISNUMBER(I414),ISNUMBER(D414)),I414*D414,"")</f>
        <v/>
      </c>
      <c r="K414" s="754"/>
    </row>
    <row r="415" spans="1:11" ht="15" customHeight="1">
      <c r="A415" s="816"/>
      <c r="B415" s="846" t="s">
        <v>536</v>
      </c>
      <c r="C415" s="806" t="s">
        <v>507</v>
      </c>
      <c r="D415" s="234"/>
      <c r="E415" s="234"/>
      <c r="F415" s="204"/>
      <c r="G415" s="218"/>
      <c r="H415" s="311"/>
      <c r="I415" s="297">
        <v>0</v>
      </c>
      <c r="J415" s="213" t="str">
        <f>IF(AND(ISNUMBER(I415),ISNUMBER(D415)),I415*D415,"")</f>
        <v/>
      </c>
      <c r="K415" s="754"/>
    </row>
    <row r="416" spans="1:11" ht="15" customHeight="1">
      <c r="A416" s="795"/>
      <c r="B416" s="846" t="s">
        <v>537</v>
      </c>
      <c r="C416" s="806" t="s">
        <v>507</v>
      </c>
      <c r="D416" s="188"/>
      <c r="E416" s="188"/>
      <c r="F416" s="204"/>
      <c r="G416" s="314">
        <v>0.25</v>
      </c>
      <c r="H416" s="256" t="str">
        <f>IF(AND(ISNUMBER(G416),ISNUMBER(E416)),G416*E416,"")</f>
        <v/>
      </c>
      <c r="I416" s="312"/>
      <c r="J416" s="313"/>
      <c r="K416" s="754"/>
    </row>
    <row r="417" spans="1:11" ht="15" customHeight="1">
      <c r="A417" s="816"/>
      <c r="B417" s="846" t="s">
        <v>538</v>
      </c>
      <c r="C417" s="806" t="s">
        <v>507</v>
      </c>
      <c r="D417" s="188"/>
      <c r="E417" s="188"/>
      <c r="F417" s="204"/>
      <c r="G417" s="314">
        <v>0.1</v>
      </c>
      <c r="H417" s="256" t="str">
        <f>IF(AND(ISNUMBER(G417),ISNUMBER(E417)),G417*E417,"")</f>
        <v/>
      </c>
      <c r="I417" s="312"/>
      <c r="J417" s="313"/>
      <c r="K417" s="754"/>
    </row>
    <row r="418" spans="1:11" ht="15" customHeight="1">
      <c r="A418" s="816"/>
      <c r="B418" s="846" t="s">
        <v>539</v>
      </c>
      <c r="C418" s="806" t="s">
        <v>507</v>
      </c>
      <c r="D418" s="188"/>
      <c r="E418" s="188"/>
      <c r="F418" s="204"/>
      <c r="G418" s="212">
        <v>0</v>
      </c>
      <c r="H418" s="256" t="str">
        <f>IF(AND(ISNUMBER(D418),ISNUMBER(E418),ISNUMBER(G418)),G418*MAX(E418-D418,0),"")</f>
        <v/>
      </c>
      <c r="I418" s="297">
        <v>0</v>
      </c>
      <c r="J418" s="213" t="str">
        <f>IF(AND(ISNUMBER(I418),ISNUMBER(D418)),I418*D418,"")</f>
        <v/>
      </c>
      <c r="K418" s="754"/>
    </row>
    <row r="419" spans="1:11" ht="15" customHeight="1">
      <c r="A419" s="795"/>
      <c r="B419" s="846" t="s">
        <v>540</v>
      </c>
      <c r="C419" s="806" t="s">
        <v>507</v>
      </c>
      <c r="D419" s="188"/>
      <c r="E419" s="188"/>
      <c r="F419" s="204"/>
      <c r="G419" s="218"/>
      <c r="H419" s="311"/>
      <c r="I419" s="297">
        <v>0</v>
      </c>
      <c r="J419" s="213" t="str">
        <f>IF(AND(ISNUMBER(I419),ISNUMBER(D419)),I419*D419,"")</f>
        <v/>
      </c>
      <c r="K419" s="754"/>
    </row>
    <row r="420" spans="1:11" ht="15" customHeight="1">
      <c r="A420" s="816"/>
      <c r="B420" s="846" t="s">
        <v>541</v>
      </c>
      <c r="C420" s="806" t="s">
        <v>507</v>
      </c>
      <c r="D420" s="188"/>
      <c r="E420" s="188"/>
      <c r="F420" s="204"/>
      <c r="G420" s="218"/>
      <c r="H420" s="311"/>
      <c r="I420" s="297">
        <v>0</v>
      </c>
      <c r="J420" s="213" t="str">
        <f>IF(AND(ISNUMBER(I420),ISNUMBER(D420)),I420*D420,"")</f>
        <v/>
      </c>
      <c r="K420" s="754"/>
    </row>
    <row r="421" spans="1:11" ht="15" customHeight="1">
      <c r="A421" s="816"/>
      <c r="B421" s="846" t="s">
        <v>542</v>
      </c>
      <c r="C421" s="806" t="s">
        <v>507</v>
      </c>
      <c r="D421" s="188"/>
      <c r="E421" s="188"/>
      <c r="F421" s="204"/>
      <c r="G421" s="314">
        <v>0.5</v>
      </c>
      <c r="H421" s="256" t="str">
        <f>IF(AND(ISNUMBER(G421),ISNUMBER(E421)),G421*E421,"")</f>
        <v/>
      </c>
      <c r="I421" s="312"/>
      <c r="J421" s="313"/>
      <c r="K421" s="754"/>
    </row>
    <row r="422" spans="1:11" ht="15" customHeight="1">
      <c r="A422" s="816"/>
      <c r="B422" s="846" t="s">
        <v>543</v>
      </c>
      <c r="C422" s="806" t="s">
        <v>507</v>
      </c>
      <c r="D422" s="188"/>
      <c r="E422" s="188"/>
      <c r="F422" s="204"/>
      <c r="G422" s="314">
        <v>0.35</v>
      </c>
      <c r="H422" s="256" t="str">
        <f>IF(AND(ISNUMBER(G422),ISNUMBER(E422)),G422*E422,"")</f>
        <v/>
      </c>
      <c r="I422" s="312"/>
      <c r="J422" s="313"/>
      <c r="K422" s="754"/>
    </row>
    <row r="423" spans="1:11" ht="15" customHeight="1">
      <c r="A423" s="816"/>
      <c r="B423" s="846" t="s">
        <v>544</v>
      </c>
      <c r="C423" s="806" t="s">
        <v>507</v>
      </c>
      <c r="D423" s="188"/>
      <c r="E423" s="188"/>
      <c r="F423" s="204"/>
      <c r="G423" s="314">
        <v>0.25</v>
      </c>
      <c r="H423" s="256" t="str">
        <f>IF(AND(ISNUMBER(G423),ISNUMBER(E423)),G423*E423,"")</f>
        <v/>
      </c>
      <c r="I423" s="312"/>
      <c r="J423" s="313"/>
      <c r="K423" s="754"/>
    </row>
    <row r="424" spans="1:11" ht="15" customHeight="1">
      <c r="A424" s="816"/>
      <c r="B424" s="846" t="s">
        <v>545</v>
      </c>
      <c r="C424" s="806" t="s">
        <v>507</v>
      </c>
      <c r="D424" s="188"/>
      <c r="E424" s="188"/>
      <c r="F424" s="204"/>
      <c r="G424" s="212">
        <v>0</v>
      </c>
      <c r="H424" s="256" t="str">
        <f>IF(AND(ISNUMBER(D424),ISNUMBER(E424),ISNUMBER(G424)),G424*MAX(E424-D424,0),"")</f>
        <v/>
      </c>
      <c r="I424" s="297">
        <v>0</v>
      </c>
      <c r="J424" s="213" t="str">
        <f>IF(AND(ISNUMBER(I424),ISNUMBER(D424)),I424*D424,"")</f>
        <v/>
      </c>
      <c r="K424" s="754"/>
    </row>
    <row r="425" spans="1:11" ht="15" customHeight="1">
      <c r="A425" s="816"/>
      <c r="B425" s="846" t="s">
        <v>546</v>
      </c>
      <c r="C425" s="806" t="s">
        <v>507</v>
      </c>
      <c r="D425" s="188"/>
      <c r="E425" s="188"/>
      <c r="F425" s="204"/>
      <c r="G425" s="218"/>
      <c r="H425" s="311"/>
      <c r="I425" s="297">
        <v>0</v>
      </c>
      <c r="J425" s="213" t="str">
        <f>IF(AND(ISNUMBER(I425),ISNUMBER(D425)),I425*D425,"")</f>
        <v/>
      </c>
      <c r="K425" s="754"/>
    </row>
    <row r="426" spans="1:11" ht="15" customHeight="1">
      <c r="A426" s="816"/>
      <c r="B426" s="846" t="s">
        <v>144</v>
      </c>
      <c r="C426" s="806" t="s">
        <v>507</v>
      </c>
      <c r="D426" s="234"/>
      <c r="E426" s="234"/>
      <c r="F426" s="204"/>
      <c r="G426" s="212">
        <v>1</v>
      </c>
      <c r="H426" s="256" t="str">
        <f>IF(AND(ISNUMBER(G426),ISNUMBER(E426)),G426*E426,"")</f>
        <v/>
      </c>
      <c r="I426" s="312"/>
      <c r="J426" s="313"/>
      <c r="K426" s="754"/>
    </row>
    <row r="427" spans="1:11" ht="15" customHeight="1">
      <c r="A427" s="816"/>
      <c r="B427" s="846" t="s">
        <v>547</v>
      </c>
      <c r="C427" s="806" t="s">
        <v>507</v>
      </c>
      <c r="D427" s="165"/>
      <c r="E427" s="234"/>
      <c r="F427" s="204"/>
      <c r="G427" s="212">
        <v>0.85</v>
      </c>
      <c r="H427" s="256" t="str">
        <f>IF(AND(ISNUMBER(G427),ISNUMBER(E427)),G427*E427,"")</f>
        <v/>
      </c>
      <c r="I427" s="312"/>
      <c r="J427" s="313"/>
      <c r="K427" s="754"/>
    </row>
    <row r="428" spans="1:11" ht="15" customHeight="1">
      <c r="A428" s="816"/>
      <c r="B428" s="846" t="s">
        <v>548</v>
      </c>
      <c r="C428" s="806" t="s">
        <v>507</v>
      </c>
      <c r="D428" s="188"/>
      <c r="E428" s="188"/>
      <c r="F428" s="204"/>
      <c r="G428" s="314">
        <v>0.75</v>
      </c>
      <c r="H428" s="256" t="str">
        <f>IF(AND(ISNUMBER(G428),ISNUMBER(E428)),G428*E428,"")</f>
        <v/>
      </c>
      <c r="I428" s="312"/>
      <c r="J428" s="313"/>
      <c r="K428" s="754"/>
    </row>
    <row r="429" spans="1:11" ht="15" customHeight="1">
      <c r="A429" s="816"/>
      <c r="B429" s="846" t="s">
        <v>549</v>
      </c>
      <c r="C429" s="806" t="s">
        <v>507</v>
      </c>
      <c r="D429" s="188"/>
      <c r="E429" s="188"/>
      <c r="F429" s="204"/>
      <c r="G429" s="314">
        <v>0.5</v>
      </c>
      <c r="H429" s="256" t="str">
        <f>IF(AND(ISNUMBER(G429),ISNUMBER(E429)),G429*E429,"")</f>
        <v/>
      </c>
      <c r="I429" s="312"/>
      <c r="J429" s="313"/>
      <c r="K429" s="754"/>
    </row>
    <row r="430" spans="1:11" ht="15" customHeight="1">
      <c r="A430" s="816"/>
      <c r="B430" s="901" t="s">
        <v>145</v>
      </c>
      <c r="C430" s="807" t="s">
        <v>507</v>
      </c>
      <c r="D430" s="274"/>
      <c r="E430" s="315"/>
      <c r="F430" s="316"/>
      <c r="G430" s="276">
        <v>0</v>
      </c>
      <c r="H430" s="317" t="str">
        <f>IF(AND(ISNUMBER(G430),ISNUMBER(E430),ISNUMBER(D430)),G430*MAX(E430-D430,0),"")</f>
        <v/>
      </c>
      <c r="I430" s="318">
        <v>0</v>
      </c>
      <c r="J430" s="319" t="str">
        <f>IF(AND(ISNUMBER(I430),ISNUMBER(D430)),I430*D430,"")</f>
        <v/>
      </c>
      <c r="K430" s="754"/>
    </row>
    <row r="431" spans="1:11" ht="15" customHeight="1">
      <c r="A431" s="816"/>
      <c r="B431" s="858" t="s">
        <v>146</v>
      </c>
      <c r="C431" s="320"/>
      <c r="D431" s="225"/>
      <c r="E431" s="225"/>
      <c r="F431" s="321"/>
      <c r="G431" s="240"/>
      <c r="H431" s="322" t="str">
        <f>IF(AND(ISNUMBER(H332),ISNUMBER(H347),ISNUMBER(H350),ISNUMBER(H392),ISNUMBER(H395),ISNUMBER(H404),ISNUMBER(H406),ISNUMBER(H411),ISNUMBER(H412),ISNUMBER(H426),ISNUMBER(H427),ISNUMBER(H430)),SUM(H332,H347,H350,H362,H365,H368,H377,H380,H383,H386,H392,H395,H398,H401,H404,H406,H411,H412,H416,H417,H418,H421,H422,H423,H424,H426,H427,H428,H429,H430),"")</f>
        <v/>
      </c>
      <c r="I431" s="240"/>
      <c r="J431" s="323" t="str">
        <f>IF(AND(ISNUMBER(J332),ISNUMBER(J335),ISNUMBER(J344),ISNUMBER(J350),ISNUMBER(J359),ISNUMBER(J404),ISNUMBER(J406),ISNUMBER(J407),ISNUMBER(J410),ISNUMBER(J412),ISNUMBER(J415),ISNUMBER(J430)),SUM(J332,J335,J338,J341,J344,J350,J353,J356,J359,J368,J371,J374,J386,J389,J404,J406,J407,J408,J409,J410,J412,J413,J414,J415,J418,J419,J420,J424,J425,J430),"")</f>
        <v/>
      </c>
      <c r="K431" s="754"/>
    </row>
    <row r="432" spans="1:11" s="745" customFormat="1" ht="30" customHeight="1">
      <c r="A432" s="816"/>
      <c r="B432" s="916"/>
      <c r="C432" s="917"/>
      <c r="D432" s="917"/>
      <c r="E432" s="917"/>
      <c r="F432" s="917"/>
      <c r="G432" s="917"/>
      <c r="H432" s="917"/>
      <c r="I432" s="917"/>
      <c r="J432" s="917"/>
      <c r="K432" s="754"/>
    </row>
    <row r="433" spans="1:11" s="745" customFormat="1" ht="15" customHeight="1">
      <c r="A433" s="816"/>
      <c r="B433" s="918"/>
      <c r="C433" s="919"/>
      <c r="D433" s="1071" t="s">
        <v>147</v>
      </c>
      <c r="E433" s="1071" t="s">
        <v>148</v>
      </c>
      <c r="F433" s="919"/>
      <c r="G433" s="919"/>
      <c r="H433" s="920"/>
      <c r="I433" s="921"/>
      <c r="J433" s="922"/>
      <c r="K433" s="754"/>
    </row>
    <row r="434" spans="1:11" ht="15" customHeight="1">
      <c r="A434" s="816"/>
      <c r="B434" s="324" t="s">
        <v>149</v>
      </c>
      <c r="C434" s="325"/>
      <c r="D434" s="326" t="str">
        <f>IF(AND(ISNUMBER(D333),ISNUMBER(D336)),SUM(D333,D336,D339,D342),"")</f>
        <v/>
      </c>
      <c r="E434" s="326" t="str">
        <f>IF(AND(ISNUMBER(E333),ISNUMBER(E348)),SUM(E333,E348,E363,E378),"")</f>
        <v/>
      </c>
      <c r="F434" s="198"/>
      <c r="G434" s="167"/>
      <c r="H434" s="327"/>
      <c r="I434" s="921"/>
      <c r="J434" s="922"/>
      <c r="K434" s="754"/>
    </row>
    <row r="435" spans="1:11" ht="15" customHeight="1">
      <c r="A435" s="816"/>
      <c r="B435" s="328" t="s">
        <v>550</v>
      </c>
      <c r="C435" s="293"/>
      <c r="D435" s="329" t="str">
        <f>IF(AND(ISNUMBER(D348),ISNUMBER(D351)),SUM(D348,D351,D354,D357),"")</f>
        <v/>
      </c>
      <c r="E435" s="329" t="str">
        <f>IF(AND(ISNUMBER(E336),ISNUMBER(E351)),SUM(E336,E351,E366,E381),"")</f>
        <v/>
      </c>
      <c r="F435" s="203"/>
      <c r="G435" s="168"/>
      <c r="H435" s="295"/>
      <c r="I435" s="921"/>
      <c r="J435" s="922"/>
      <c r="K435" s="754"/>
    </row>
    <row r="436" spans="1:11" ht="15" customHeight="1">
      <c r="A436" s="816"/>
      <c r="B436" s="328" t="s">
        <v>551</v>
      </c>
      <c r="C436" s="293"/>
      <c r="D436" s="329" t="str">
        <f>IF(OR(ISNUMBER(D363),ISNUMBER(D366),ISNUMBER(D369),ISNUMBER(D372)),SUM(D363,D366,D369,D372),"")</f>
        <v/>
      </c>
      <c r="E436" s="329" t="str">
        <f>IF(OR(ISNUMBER(E339),ISNUMBER(E354),ISNUMBER(E369),ISNUMBER(E384)),SUM(E339,E354,E369,E384),"")</f>
        <v/>
      </c>
      <c r="F436" s="203"/>
      <c r="G436" s="168"/>
      <c r="H436" s="295"/>
      <c r="I436" s="921"/>
      <c r="J436" s="922"/>
      <c r="K436" s="754"/>
    </row>
    <row r="437" spans="1:11" ht="15" customHeight="1">
      <c r="A437" s="816"/>
      <c r="B437" s="330" t="s">
        <v>552</v>
      </c>
      <c r="C437" s="236"/>
      <c r="D437" s="331" t="str">
        <f>IF(OR(ISNUMBER(D378),ISNUMBER(D381),ISNUMBER(D384),ISNUMBER(D387)),SUM(D378,D381,D384,D387),"")</f>
        <v/>
      </c>
      <c r="E437" s="331" t="str">
        <f>IF(OR(ISNUMBER(E342),ISNUMBER(E357),ISNUMBER(E372),ISNUMBER(E387)),SUM(E342,E357,E372,E387),"")</f>
        <v/>
      </c>
      <c r="F437" s="332"/>
      <c r="G437" s="178"/>
      <c r="H437" s="333"/>
      <c r="I437" s="921"/>
      <c r="J437" s="922"/>
      <c r="K437" s="754"/>
    </row>
    <row r="438" spans="1:11" s="745" customFormat="1" ht="15" customHeight="1">
      <c r="A438" s="816"/>
      <c r="B438" s="907"/>
      <c r="C438" s="869"/>
      <c r="D438" s="908"/>
      <c r="E438" s="909"/>
      <c r="F438" s="910"/>
      <c r="G438" s="794"/>
      <c r="H438" s="794"/>
      <c r="I438" s="581"/>
      <c r="J438" s="581"/>
      <c r="K438" s="754"/>
    </row>
    <row r="439" spans="1:11" s="745" customFormat="1" ht="45" customHeight="1">
      <c r="A439" s="1457" t="s">
        <v>150</v>
      </c>
      <c r="B439" s="597"/>
      <c r="C439" s="597"/>
      <c r="D439" s="597"/>
      <c r="E439" s="597"/>
      <c r="F439" s="597"/>
      <c r="G439" s="597"/>
      <c r="H439" s="597"/>
      <c r="I439" s="597"/>
      <c r="J439" s="597"/>
      <c r="K439" s="787"/>
    </row>
    <row r="440" spans="1:11" s="745" customFormat="1" ht="15" customHeight="1">
      <c r="A440" s="819"/>
      <c r="B440" s="581"/>
      <c r="C440" s="581"/>
      <c r="D440" s="581"/>
      <c r="E440" s="581"/>
      <c r="F440" s="581"/>
      <c r="G440" s="581"/>
      <c r="H440" s="581"/>
      <c r="I440" s="581"/>
      <c r="J440" s="581"/>
      <c r="K440" s="754"/>
    </row>
    <row r="441" spans="1:11" s="745" customFormat="1" ht="15" customHeight="1">
      <c r="A441" s="795"/>
      <c r="B441" s="923" t="s">
        <v>359</v>
      </c>
      <c r="C441" s="924"/>
      <c r="D441" s="925"/>
      <c r="E441" s="925"/>
      <c r="F441" s="926"/>
      <c r="G441" s="927"/>
      <c r="H441" s="181" t="str">
        <f>H78</f>
        <v/>
      </c>
      <c r="I441" s="581"/>
      <c r="J441" s="581"/>
      <c r="K441" s="754"/>
    </row>
    <row r="442" spans="1:11" s="745" customFormat="1" ht="15" customHeight="1">
      <c r="A442" s="795"/>
      <c r="B442" s="928" t="s">
        <v>50</v>
      </c>
      <c r="C442" s="929"/>
      <c r="D442" s="930"/>
      <c r="E442" s="930"/>
      <c r="F442" s="931"/>
      <c r="G442" s="932"/>
      <c r="H442" s="814" t="str">
        <f>IF(AND(ISNUMBER(H270),ISNUMBER(H325)),H270-H325,"")</f>
        <v/>
      </c>
      <c r="I442" s="581"/>
      <c r="J442" s="581"/>
      <c r="K442" s="754"/>
    </row>
    <row r="443" spans="1:11" ht="15" customHeight="1">
      <c r="A443" s="795"/>
      <c r="B443" s="264" t="s">
        <v>334</v>
      </c>
      <c r="C443" s="335"/>
      <c r="D443" s="335"/>
      <c r="E443" s="335"/>
      <c r="F443" s="335"/>
      <c r="G443" s="335"/>
      <c r="H443" s="336" t="str">
        <f>IF(AND(ISNUMBER(H442),ISNUMBER(H78)),IF(H442&gt;0,H78/H442,""),"")</f>
        <v/>
      </c>
      <c r="I443" s="581"/>
      <c r="J443" s="581"/>
      <c r="K443" s="754"/>
    </row>
    <row r="444" spans="1:11" s="745" customFormat="1" ht="15" customHeight="1">
      <c r="A444" s="602"/>
      <c r="B444" s="603"/>
      <c r="C444" s="603"/>
      <c r="D444" s="603"/>
      <c r="E444" s="603"/>
      <c r="F444" s="603"/>
      <c r="G444" s="603"/>
      <c r="H444" s="603"/>
      <c r="I444" s="603"/>
      <c r="J444" s="603"/>
      <c r="K444" s="755"/>
    </row>
  </sheetData>
  <mergeCells count="12">
    <mergeCell ref="C55:C56"/>
    <mergeCell ref="D55:G55"/>
    <mergeCell ref="A22:H22"/>
    <mergeCell ref="A35:H35"/>
    <mergeCell ref="A51:H51"/>
    <mergeCell ref="C52:G52"/>
    <mergeCell ref="B55:B56"/>
    <mergeCell ref="A176:K176"/>
    <mergeCell ref="A272:K272"/>
    <mergeCell ref="A212:K212"/>
    <mergeCell ref="A82:K82"/>
    <mergeCell ref="A110:K110"/>
  </mergeCells>
  <phoneticPr fontId="5" type="noConversion"/>
  <conditionalFormatting sqref="D9 D59:G59 D62:G62 D171 D173 D175 D181:E181 D184:E184 D187:E187 D190:E190 D194:E194 D197:E197 D200:E200 D204:E204 D207:E207 D278:E278 D281:E281 D284:E284 D287:E287 D334:E334 D337:E337 D340:E340 D343:E343 D346:E346 D349:E349 D352:E352 D355:E355 D358:E358 D361:E361 D364:E364 D367:E367 D370:E370 D373:E373 D376:E376 D379:E379 D382:E382 D385:E385 D388:E388 D391:E391 D394:E394 D397:E397 D400:E400 D403:E403">
    <cfRule type="cellIs" dxfId="43" priority="1" operator="equal">
      <formula>"Fail"</formula>
    </cfRule>
    <cfRule type="cellIs" dxfId="42" priority="3"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2" manualBreakCount="12">
    <brk id="34" max="10" man="1"/>
    <brk id="75" max="10" man="1"/>
    <brk id="109" max="10" man="1"/>
    <brk id="154" max="10" man="1"/>
    <brk id="175" max="10" man="1"/>
    <brk id="211" max="10" man="1"/>
    <brk id="249" max="10" man="1"/>
    <brk id="270" max="10" man="1"/>
    <brk id="297" max="10" man="1"/>
    <brk id="326" max="10" man="1"/>
    <brk id="373" max="10" man="1"/>
    <brk id="404" max="10" man="1"/>
  </rowBreaks>
  <ignoredErrors>
    <ignoredError sqref="D6:H6 D25:H34 D41:H43 D60:G61 H68:H75 H88:H109 H117:H167 D172 D179:H180 H214:H239 D242:H247 H254:H266 D276:H277 H302:H310 H316:H318 D332:J333 D434:E437 D8:H8 E7:H7 D37:H39 D45:H47 D44:G44 H40 D286:H286 F285:H285 D10:H21 E9:H9 F59:G59 E62:G62 D174 D182:H183 F181:H181 D185:H186 E184:H184 D188:H189 E187:H187 D191:H193 E190:H190 D195:H196 E194:H194 D198:H199 E197:H197 D201:H203 E200:H200 D205:H210 E204:H204 D279:H280 E278:H278 D282:H283 E281:H281 E284:H284 D288:H296 E287:H287 D335:J336 E334:J334 D338:J339 E337:J337 D341:J342 E340:J340 D344:J345 E343:J343 D347:J348 E346:J346 D350:J351 E349:J349 D353:J354 E352:J352 D356:J357 E355:J355 D359:J360 E358:J358 D362:J363 E361:J361 D365:J366 E364:J364 D368:J369 E367:J367 D371:J372 E370:J370 D374:J375 E373:J373 D377:J378 E376:J376 D380:J381 E379:J379 D383:J384 E382:J382 D386:J387 E385:J385 D389:J390 E388:J388 D392:J393 E391:J391 D395:J396 E394:J394 D398:J399 E397:J397 D401:J402 E400:J400 D404:J430 E403:J403" emptyCellReferenc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EC72"/>
  </sheetPr>
  <dimension ref="A1:R383"/>
  <sheetViews>
    <sheetView zoomScale="75" zoomScaleNormal="75" workbookViewId="0">
      <pane ySplit="1" topLeftCell="A2" activePane="bottomLeft" state="frozen"/>
      <selection pane="bottomLeft"/>
    </sheetView>
  </sheetViews>
  <sheetFormatPr defaultColWidth="0" defaultRowHeight="0" customHeight="1" zeroHeight="1"/>
  <cols>
    <col min="1" max="1" width="1.7109375" style="1094" customWidth="1"/>
    <col min="2" max="2" width="75.7109375" style="966" customWidth="1"/>
    <col min="3" max="6" width="16.7109375" style="966" customWidth="1"/>
    <col min="7" max="7" width="1.7109375" style="966" customWidth="1"/>
    <col min="8" max="10" width="12.7109375" style="966" customWidth="1"/>
    <col min="11" max="11" width="1.7109375" style="966" customWidth="1"/>
    <col min="12" max="15" width="16.7109375" style="966" customWidth="1"/>
    <col min="16" max="16" width="1.7109375" style="1145" customWidth="1"/>
    <col min="17" max="17" width="16.7109375" style="744" hidden="1" customWidth="1"/>
    <col min="18" max="18" width="65.28515625" style="744" hidden="1" customWidth="1"/>
    <col min="19" max="16384" width="16.7109375" style="744" hidden="1"/>
  </cols>
  <sheetData>
    <row r="1" spans="1:18" ht="30" customHeight="1">
      <c r="A1" s="142" t="s">
        <v>59</v>
      </c>
      <c r="B1" s="143"/>
      <c r="C1" s="1057" t="str">
        <f>CONCATENATE("Reporting unit: ", 'General Info'!$C$47, " ", 'General Info'!$C$46)</f>
        <v xml:space="preserve">Reporting unit: 1 </v>
      </c>
      <c r="D1" s="143"/>
      <c r="E1" s="143"/>
      <c r="F1" s="143"/>
      <c r="G1" s="143"/>
      <c r="H1" s="334"/>
      <c r="I1" s="334"/>
      <c r="J1" s="144"/>
      <c r="K1" s="144"/>
      <c r="L1" s="144"/>
      <c r="M1" s="334"/>
      <c r="N1" s="144"/>
      <c r="O1" s="144"/>
      <c r="P1" s="1250"/>
      <c r="R1" s="32"/>
    </row>
    <row r="2" spans="1:18" ht="30" customHeight="1">
      <c r="A2" s="1464" t="s">
        <v>630</v>
      </c>
      <c r="B2" s="334"/>
      <c r="C2" s="334"/>
      <c r="D2" s="334"/>
      <c r="E2" s="334"/>
      <c r="F2" s="334"/>
      <c r="G2" s="334"/>
      <c r="H2" s="334"/>
      <c r="I2" s="334"/>
      <c r="J2" s="334"/>
      <c r="K2" s="79"/>
      <c r="L2" s="79"/>
      <c r="M2" s="79"/>
      <c r="N2" s="79"/>
      <c r="O2" s="79"/>
      <c r="P2" s="1251"/>
      <c r="R2" s="2"/>
    </row>
    <row r="3" spans="1:18" ht="15" customHeight="1">
      <c r="A3" s="180"/>
      <c r="B3" s="1034"/>
      <c r="C3" s="1034"/>
      <c r="D3" s="1034"/>
      <c r="E3" s="1034"/>
      <c r="F3" s="1034"/>
      <c r="G3" s="1034"/>
      <c r="H3" s="1034"/>
      <c r="I3" s="1034"/>
      <c r="J3" s="1034"/>
      <c r="K3" s="1034"/>
      <c r="L3" s="1034"/>
      <c r="M3" s="1034"/>
      <c r="N3" s="1034"/>
      <c r="O3" s="1034"/>
      <c r="P3" s="754"/>
      <c r="R3" s="32"/>
    </row>
    <row r="4" spans="1:18" ht="15" customHeight="1">
      <c r="A4" s="180"/>
      <c r="B4" s="2506"/>
      <c r="C4" s="2492" t="s">
        <v>567</v>
      </c>
      <c r="D4" s="2502" t="s">
        <v>323</v>
      </c>
      <c r="E4" s="2503"/>
      <c r="F4" s="2503"/>
      <c r="G4" s="1034"/>
      <c r="H4" s="2496" t="s">
        <v>663</v>
      </c>
      <c r="I4" s="2497"/>
      <c r="J4" s="2498"/>
      <c r="K4" s="1034"/>
      <c r="L4" s="2499" t="s">
        <v>664</v>
      </c>
      <c r="M4" s="2499"/>
      <c r="N4" s="2499"/>
      <c r="O4" s="2499"/>
      <c r="P4" s="754"/>
      <c r="R4" s="32"/>
    </row>
    <row r="5" spans="1:18" ht="30" customHeight="1">
      <c r="A5" s="180"/>
      <c r="B5" s="2507"/>
      <c r="C5" s="2493"/>
      <c r="D5" s="339" t="s">
        <v>665</v>
      </c>
      <c r="E5" s="340" t="s">
        <v>686</v>
      </c>
      <c r="F5" s="341" t="s">
        <v>377</v>
      </c>
      <c r="G5" s="1034"/>
      <c r="H5" s="339" t="s">
        <v>665</v>
      </c>
      <c r="I5" s="340" t="s">
        <v>686</v>
      </c>
      <c r="J5" s="341" t="s">
        <v>666</v>
      </c>
      <c r="K5" s="1034"/>
      <c r="L5" s="339" t="s">
        <v>665</v>
      </c>
      <c r="M5" s="340" t="s">
        <v>686</v>
      </c>
      <c r="N5" s="340" t="s">
        <v>666</v>
      </c>
      <c r="O5" s="341" t="s">
        <v>643</v>
      </c>
      <c r="P5" s="754"/>
      <c r="R5" s="32"/>
    </row>
    <row r="6" spans="1:18" ht="45" customHeight="1">
      <c r="A6" s="180"/>
      <c r="B6" s="342" t="s">
        <v>687</v>
      </c>
      <c r="C6" s="1039" t="s">
        <v>824</v>
      </c>
      <c r="D6" s="1037"/>
      <c r="E6" s="1037"/>
      <c r="F6" s="343"/>
      <c r="G6" s="1034"/>
      <c r="H6" s="344"/>
      <c r="I6" s="153"/>
      <c r="J6" s="345">
        <v>1</v>
      </c>
      <c r="K6" s="1034"/>
      <c r="L6" s="344"/>
      <c r="M6" s="153"/>
      <c r="N6" s="34" t="str">
        <f>IF(AND(ISNUMBER(F6),ISNUMBER(J6)),SUM(F6)*J6,"")</f>
        <v/>
      </c>
      <c r="O6" s="125" t="str">
        <f>IF(ISNUMBER(N6),SUM(N6),"")</f>
        <v/>
      </c>
      <c r="P6" s="754"/>
      <c r="R6" s="541" t="s">
        <v>919</v>
      </c>
    </row>
    <row r="7" spans="1:18" ht="15" customHeight="1">
      <c r="A7" s="180"/>
      <c r="B7" s="346" t="str">
        <f>CONCATENATE("Check: row ", ROW(B6), " ≤ ", ADDRESS(ROW('General Info'!E64), COLUMN('General Info'!E64), 4), " + ", ADDRESS(ROW('General Info'!E67), COLUMN('General Info'!E67), 4), " + ", ADDRESS(ROW('General Info'!E72), COLUMN('General Info'!E72), 4), " in the General Info worksheet")</f>
        <v>Check: row 6 ≤ E64 + E67 + E72 in the General Info worksheet</v>
      </c>
      <c r="C7" s="1037"/>
      <c r="D7" s="1037"/>
      <c r="E7" s="1037"/>
      <c r="F7" s="347" t="str">
        <f>IF(F6&lt;=SUM('General Info'!E64,'General Info'!E67,'General Info'!E72),"Pass","Fail")</f>
        <v>Pass</v>
      </c>
      <c r="G7" s="1034"/>
      <c r="H7" s="348"/>
      <c r="I7" s="1037"/>
      <c r="J7" s="1038"/>
      <c r="K7" s="1034"/>
      <c r="L7" s="348"/>
      <c r="M7" s="1037"/>
      <c r="N7" s="1037"/>
      <c r="O7" s="1038"/>
      <c r="P7" s="754"/>
      <c r="R7" s="32"/>
    </row>
    <row r="8" spans="1:18" ht="28.5">
      <c r="A8" s="180"/>
      <c r="B8" s="349" t="s">
        <v>693</v>
      </c>
      <c r="C8" s="1039" t="s">
        <v>825</v>
      </c>
      <c r="D8" s="1037"/>
      <c r="E8" s="1037"/>
      <c r="F8" s="1040"/>
      <c r="G8" s="1034"/>
      <c r="H8" s="348"/>
      <c r="I8" s="1037"/>
      <c r="J8" s="350">
        <v>1</v>
      </c>
      <c r="K8" s="1034"/>
      <c r="L8" s="348"/>
      <c r="M8" s="1037"/>
      <c r="N8" s="82" t="str">
        <f>IF(AND(ISNUMBER(F8),ISNUMBER(J8)),SUM(F8)*J8,"")</f>
        <v/>
      </c>
      <c r="O8" s="18" t="str">
        <f>IF(ISNUMBER(N8),SUM(N8),"")</f>
        <v/>
      </c>
      <c r="P8" s="754"/>
      <c r="R8" s="541" t="s">
        <v>919</v>
      </c>
    </row>
    <row r="9" spans="1:18" ht="28.5">
      <c r="A9" s="180"/>
      <c r="B9" s="349" t="s">
        <v>631</v>
      </c>
      <c r="C9" s="1039" t="s">
        <v>826</v>
      </c>
      <c r="D9" s="154"/>
      <c r="E9" s="154"/>
      <c r="F9" s="1040"/>
      <c r="G9" s="1034"/>
      <c r="H9" s="1041">
        <v>0.95</v>
      </c>
      <c r="I9" s="351">
        <v>0.95</v>
      </c>
      <c r="J9" s="350">
        <v>1</v>
      </c>
      <c r="K9" s="1034"/>
      <c r="L9" s="1036" t="str">
        <f>IF(AND(ISNUMBER(D9),ISNUMBER(H9)), D9*H9, "")</f>
        <v/>
      </c>
      <c r="M9" s="82" t="str">
        <f>IF(AND(ISNUMBER(E9),ISNUMBER(I9)), E9*I9, "")</f>
        <v/>
      </c>
      <c r="N9" s="82" t="str">
        <f>IF(AND(ISNUMBER(F9),ISNUMBER(J9)),SUM(F9)*J9,"")</f>
        <v/>
      </c>
      <c r="O9" s="18" t="str">
        <f>IF(AND(ISNUMBER(L9),ISNUMBER(M9),ISNUMBER(N9)), SUM(L9:N9), "")</f>
        <v/>
      </c>
      <c r="P9" s="754"/>
      <c r="R9" s="541" t="s">
        <v>919</v>
      </c>
    </row>
    <row r="10" spans="1:18" ht="15" customHeight="1">
      <c r="A10" s="180"/>
      <c r="B10" s="346" t="str">
        <f>CONCATENATE("Check: row ", ROW(B9), " ≥ LCR stable retail and small business customer deposits")</f>
        <v>Check: row 9 ≥ LCR stable retail and small business customer deposits</v>
      </c>
      <c r="C10" s="1037"/>
      <c r="D10" s="347" t="str">
        <f>IF(D9&gt;=SUM(LCR!D88:D89,LCR!D91:D92,LCR!D95:D96,LCR!D98:D99,LCR!D117:D118,LCR!D120:D121,LCR!D124:D125,LCR!D127:D128),"Pass","Fail")</f>
        <v>Pass</v>
      </c>
      <c r="E10" s="1037"/>
      <c r="F10" s="1038"/>
      <c r="G10" s="1034"/>
      <c r="H10" s="348"/>
      <c r="I10" s="1037"/>
      <c r="J10" s="1038"/>
      <c r="K10" s="1034"/>
      <c r="L10" s="348"/>
      <c r="M10" s="1037"/>
      <c r="N10" s="1037"/>
      <c r="O10" s="1038"/>
      <c r="P10" s="754"/>
      <c r="R10" s="32"/>
    </row>
    <row r="11" spans="1:18" ht="30" customHeight="1">
      <c r="A11" s="180"/>
      <c r="B11" s="349" t="s">
        <v>632</v>
      </c>
      <c r="C11" s="1039" t="s">
        <v>827</v>
      </c>
      <c r="D11" s="154"/>
      <c r="E11" s="154"/>
      <c r="F11" s="1040"/>
      <c r="G11" s="1034"/>
      <c r="H11" s="1041">
        <v>0.9</v>
      </c>
      <c r="I11" s="351">
        <v>0.9</v>
      </c>
      <c r="J11" s="350">
        <v>1</v>
      </c>
      <c r="K11" s="1034"/>
      <c r="L11" s="1036" t="str">
        <f>IF(AND(ISNUMBER(D11),ISNUMBER(H11)), D11*H11, "")</f>
        <v/>
      </c>
      <c r="M11" s="82" t="str">
        <f>IF(AND(ISNUMBER(E11),ISNUMBER(I11)), E11*I11, "")</f>
        <v/>
      </c>
      <c r="N11" s="82" t="str">
        <f>IF(AND(ISNUMBER(F11),ISNUMBER(J11)),SUM(F11)*J11,"")</f>
        <v/>
      </c>
      <c r="O11" s="18" t="str">
        <f>IF(AND(ISNUMBER(L11),ISNUMBER(M11),ISNUMBER(N11)), SUM(L11:N11), "")</f>
        <v/>
      </c>
      <c r="P11" s="754"/>
      <c r="R11" s="541" t="s">
        <v>919</v>
      </c>
    </row>
    <row r="12" spans="1:18" ht="15" customHeight="1">
      <c r="A12" s="180"/>
      <c r="B12" s="346" t="str">
        <f>CONCATENATE("Check: row ", ROW(B11), " ≥ LCR less stable retail and small business customer deposits")</f>
        <v>Check: row 11 ≥ LCR less stable retail and small business customer deposits</v>
      </c>
      <c r="C12" s="1037"/>
      <c r="D12" s="347" t="str">
        <f>IF(D11&gt;=SUM(LCR!D100:D101,LCR!D103:D105,LCR!D129:D130,LCR!D132:D134),"Pass","Fail")</f>
        <v>Pass</v>
      </c>
      <c r="E12" s="1037"/>
      <c r="F12" s="1038"/>
      <c r="G12" s="1034"/>
      <c r="H12" s="348"/>
      <c r="I12" s="1037"/>
      <c r="J12" s="1038"/>
      <c r="K12" s="1034"/>
      <c r="L12" s="348"/>
      <c r="M12" s="1037"/>
      <c r="N12" s="1037"/>
      <c r="O12" s="1038"/>
      <c r="P12" s="754"/>
      <c r="R12" s="32"/>
    </row>
    <row r="13" spans="1:18" ht="15" customHeight="1">
      <c r="A13" s="180"/>
      <c r="B13" s="349" t="s">
        <v>633</v>
      </c>
      <c r="C13" s="1039" t="s">
        <v>828</v>
      </c>
      <c r="D13" s="154"/>
      <c r="E13" s="154"/>
      <c r="F13" s="1040"/>
      <c r="G13" s="1034"/>
      <c r="H13" s="348"/>
      <c r="I13" s="1037"/>
      <c r="J13" s="1038"/>
      <c r="K13" s="1034"/>
      <c r="L13" s="348"/>
      <c r="M13" s="1037"/>
      <c r="N13" s="1037"/>
      <c r="O13" s="1038"/>
      <c r="P13" s="754"/>
      <c r="R13" s="541" t="s">
        <v>919</v>
      </c>
    </row>
    <row r="14" spans="1:18" ht="15" customHeight="1">
      <c r="A14" s="180"/>
      <c r="B14" s="959" t="s">
        <v>634</v>
      </c>
      <c r="C14" s="1037"/>
      <c r="D14" s="154"/>
      <c r="E14" s="154"/>
      <c r="F14" s="1040"/>
      <c r="G14" s="1034"/>
      <c r="H14" s="1041">
        <v>0.5</v>
      </c>
      <c r="I14" s="351">
        <v>0.5</v>
      </c>
      <c r="J14" s="350">
        <v>1</v>
      </c>
      <c r="K14" s="1034"/>
      <c r="L14" s="1036" t="str">
        <f t="shared" ref="L14:M16" si="0">IF(AND(ISNUMBER(D14),ISNUMBER(H14)), D14*H14, "")</f>
        <v/>
      </c>
      <c r="M14" s="82" t="str">
        <f t="shared" si="0"/>
        <v/>
      </c>
      <c r="N14" s="82" t="str">
        <f>IF(AND(ISNUMBER(F14),ISNUMBER(J14)),SUM(F14)*J14,"")</f>
        <v/>
      </c>
      <c r="O14" s="18" t="str">
        <f>IF(AND(ISNUMBER(L14),ISNUMBER(M14),ISNUMBER(N14)), SUM(L14:N14), "")</f>
        <v/>
      </c>
      <c r="P14" s="754"/>
      <c r="R14" s="32"/>
    </row>
    <row r="15" spans="1:18" ht="15" customHeight="1">
      <c r="A15" s="180"/>
      <c r="B15" s="959" t="s">
        <v>635</v>
      </c>
      <c r="C15" s="1037"/>
      <c r="D15" s="154"/>
      <c r="E15" s="154"/>
      <c r="F15" s="1040"/>
      <c r="G15" s="1034"/>
      <c r="H15" s="1041">
        <v>0.5</v>
      </c>
      <c r="I15" s="351">
        <v>0.5</v>
      </c>
      <c r="J15" s="350">
        <v>1</v>
      </c>
      <c r="K15" s="1034"/>
      <c r="L15" s="1036" t="str">
        <f t="shared" si="0"/>
        <v/>
      </c>
      <c r="M15" s="82" t="str">
        <f t="shared" si="0"/>
        <v/>
      </c>
      <c r="N15" s="82" t="str">
        <f t="shared" ref="N15" si="1">IF(AND(ISNUMBER(F15),ISNUMBER(J15)),SUM(F15)*J15,"")</f>
        <v/>
      </c>
      <c r="O15" s="18" t="str">
        <f>IF(AND(ISNUMBER(L15),ISNUMBER(M15),ISNUMBER(N15)), SUM(L15:N15), "")</f>
        <v/>
      </c>
      <c r="P15" s="754"/>
      <c r="R15" s="32"/>
    </row>
    <row r="16" spans="1:18" ht="15" customHeight="1">
      <c r="A16" s="180"/>
      <c r="B16" s="959" t="s">
        <v>688</v>
      </c>
      <c r="C16" s="1037"/>
      <c r="D16" s="154"/>
      <c r="E16" s="154"/>
      <c r="F16" s="1040"/>
      <c r="G16" s="1034"/>
      <c r="H16" s="1041">
        <v>0.5</v>
      </c>
      <c r="I16" s="351">
        <v>0.5</v>
      </c>
      <c r="J16" s="350">
        <v>1</v>
      </c>
      <c r="K16" s="1034"/>
      <c r="L16" s="1036" t="str">
        <f t="shared" si="0"/>
        <v/>
      </c>
      <c r="M16" s="82" t="str">
        <f t="shared" si="0"/>
        <v/>
      </c>
      <c r="N16" s="82" t="str">
        <f t="shared" ref="N16" si="2">IF(AND(ISNUMBER(F16),ISNUMBER(J16)),SUM(F16)*J16,"")</f>
        <v/>
      </c>
      <c r="O16" s="18" t="str">
        <f>IF(AND(ISNUMBER(L16),ISNUMBER(M16),ISNUMBER(N16)), SUM(L16:N16), "")</f>
        <v/>
      </c>
      <c r="P16" s="754"/>
      <c r="R16" s="32"/>
    </row>
    <row r="17" spans="1:18" ht="15" customHeight="1">
      <c r="A17" s="180"/>
      <c r="B17" s="346" t="str">
        <f>CONCATENATE("Check: row ", ROW(B13), " ≥ LCR unsecured funding from non-financial corporates")</f>
        <v>Check: row 13 ≥ LCR unsecured funding from non-financial corporates</v>
      </c>
      <c r="C17" s="1037"/>
      <c r="D17" s="347" t="str">
        <f>IF(D13&gt;=SUM(LCR!D140:D142,LCR!D157:D158),"Pass","Fail")</f>
        <v>Pass</v>
      </c>
      <c r="E17" s="1037"/>
      <c r="F17" s="1038"/>
      <c r="G17" s="1034"/>
      <c r="H17" s="348"/>
      <c r="I17" s="1037"/>
      <c r="J17" s="1038"/>
      <c r="K17" s="1034"/>
      <c r="L17" s="348"/>
      <c r="M17" s="1037"/>
      <c r="N17" s="1037"/>
      <c r="O17" s="1038"/>
      <c r="P17" s="754"/>
      <c r="R17" s="32"/>
    </row>
    <row r="18" spans="1:18" ht="15" customHeight="1">
      <c r="A18" s="180"/>
      <c r="B18" s="346" t="str">
        <f>CONCATENATE("Check: row ", ROW(B14), " ≥ LCR operational deposits from non-financial corporates")</f>
        <v>Check: row 14 ≥ LCR operational deposits from non-financial corporates</v>
      </c>
      <c r="C18" s="1037"/>
      <c r="D18" s="347" t="str">
        <f>IF(D14&gt;=SUM(LCR!D140:D142),"Pass","Fail")</f>
        <v>Pass</v>
      </c>
      <c r="E18" s="1037"/>
      <c r="F18" s="1038"/>
      <c r="G18" s="1034"/>
      <c r="H18" s="348"/>
      <c r="I18" s="1037"/>
      <c r="J18" s="1038"/>
      <c r="K18" s="1034"/>
      <c r="L18" s="348"/>
      <c r="M18" s="1037"/>
      <c r="N18" s="1037"/>
      <c r="O18" s="1038"/>
      <c r="P18" s="754"/>
      <c r="R18" s="32"/>
    </row>
    <row r="19" spans="1:18" ht="15" customHeight="1">
      <c r="A19" s="180"/>
      <c r="B19" s="346" t="str">
        <f>CONCATENATE("Check: sum of rows ", ROW(B14)," to row ", ROW(B16), " = row ", ROW(B13), " for each column")</f>
        <v>Check: sum of rows 14 to row 16 = row 13 for each column</v>
      </c>
      <c r="C19" s="1037"/>
      <c r="D19" s="347" t="str">
        <f>IF(SUM(D14:D16)=D13,"Pass","Fail")</f>
        <v>Pass</v>
      </c>
      <c r="E19" s="347" t="str">
        <f t="shared" ref="E19:F19" si="3">IF(SUM(E14:E16)=E13,"Pass","Fail")</f>
        <v>Pass</v>
      </c>
      <c r="F19" s="347" t="str">
        <f t="shared" si="3"/>
        <v>Pass</v>
      </c>
      <c r="G19" s="1034"/>
      <c r="H19" s="348"/>
      <c r="I19" s="1037"/>
      <c r="J19" s="1038"/>
      <c r="K19" s="1034"/>
      <c r="L19" s="348"/>
      <c r="M19" s="1037"/>
      <c r="N19" s="1037"/>
      <c r="O19" s="1038"/>
      <c r="P19" s="754"/>
      <c r="R19" s="32"/>
    </row>
    <row r="20" spans="1:18" ht="30" customHeight="1">
      <c r="A20" s="180"/>
      <c r="B20" s="349" t="s">
        <v>636</v>
      </c>
      <c r="C20" s="1039" t="s">
        <v>829</v>
      </c>
      <c r="D20" s="154"/>
      <c r="E20" s="154"/>
      <c r="F20" s="1040"/>
      <c r="G20" s="1034"/>
      <c r="H20" s="348"/>
      <c r="I20" s="1037"/>
      <c r="J20" s="1038"/>
      <c r="K20" s="1034"/>
      <c r="L20" s="348"/>
      <c r="M20" s="1037"/>
      <c r="N20" s="1037"/>
      <c r="O20" s="1038"/>
      <c r="P20" s="754"/>
      <c r="R20" s="541" t="s">
        <v>919</v>
      </c>
    </row>
    <row r="21" spans="1:18" ht="15" customHeight="1">
      <c r="A21" s="180"/>
      <c r="B21" s="959" t="s">
        <v>634</v>
      </c>
      <c r="C21" s="1037"/>
      <c r="D21" s="154"/>
      <c r="E21" s="154"/>
      <c r="F21" s="1040"/>
      <c r="G21" s="1034"/>
      <c r="H21" s="1041">
        <v>0.5</v>
      </c>
      <c r="I21" s="351">
        <v>0.5</v>
      </c>
      <c r="J21" s="350">
        <v>1</v>
      </c>
      <c r="K21" s="1034"/>
      <c r="L21" s="1036" t="str">
        <f t="shared" ref="L21:M23" si="4">IF(AND(ISNUMBER(D21),ISNUMBER(H21)), D21*H21, "")</f>
        <v/>
      </c>
      <c r="M21" s="82" t="str">
        <f t="shared" si="4"/>
        <v/>
      </c>
      <c r="N21" s="82" t="str">
        <f>IF(AND(ISNUMBER(F21),ISNUMBER(J21)),SUM(F21)*J21,"")</f>
        <v/>
      </c>
      <c r="O21" s="18" t="str">
        <f>IF(AND(ISNUMBER(L21),ISNUMBER(M21),ISNUMBER(N21)), SUM(L21:N21), "")</f>
        <v/>
      </c>
      <c r="P21" s="754"/>
      <c r="R21" s="32"/>
    </row>
    <row r="22" spans="1:18" ht="15" customHeight="1">
      <c r="A22" s="180"/>
      <c r="B22" s="959" t="s">
        <v>635</v>
      </c>
      <c r="C22" s="1037"/>
      <c r="D22" s="154"/>
      <c r="E22" s="154"/>
      <c r="F22" s="1040"/>
      <c r="G22" s="1034"/>
      <c r="H22" s="1041">
        <v>0</v>
      </c>
      <c r="I22" s="351">
        <v>0.5</v>
      </c>
      <c r="J22" s="350">
        <v>1</v>
      </c>
      <c r="K22" s="1034"/>
      <c r="L22" s="1036" t="str">
        <f t="shared" si="4"/>
        <v/>
      </c>
      <c r="M22" s="82" t="str">
        <f t="shared" si="4"/>
        <v/>
      </c>
      <c r="N22" s="82" t="str">
        <f t="shared" ref="N22" si="5">IF(AND(ISNUMBER(F22),ISNUMBER(J22)),SUM(F22)*J22,"")</f>
        <v/>
      </c>
      <c r="O22" s="18" t="str">
        <f>IF(AND(ISNUMBER(L22),ISNUMBER(M22),ISNUMBER(N22)), SUM(L22:N22), "")</f>
        <v/>
      </c>
      <c r="P22" s="754"/>
      <c r="R22" s="32"/>
    </row>
    <row r="23" spans="1:18" ht="15" customHeight="1">
      <c r="A23" s="180"/>
      <c r="B23" s="959" t="s">
        <v>688</v>
      </c>
      <c r="C23" s="1037"/>
      <c r="D23" s="154"/>
      <c r="E23" s="154"/>
      <c r="F23" s="1040"/>
      <c r="G23" s="1034"/>
      <c r="H23" s="1041">
        <v>0</v>
      </c>
      <c r="I23" s="351">
        <v>0.5</v>
      </c>
      <c r="J23" s="350">
        <v>1</v>
      </c>
      <c r="K23" s="1034"/>
      <c r="L23" s="1036" t="str">
        <f t="shared" si="4"/>
        <v/>
      </c>
      <c r="M23" s="82" t="str">
        <f t="shared" si="4"/>
        <v/>
      </c>
      <c r="N23" s="82" t="str">
        <f t="shared" ref="N23" si="6">IF(AND(ISNUMBER(F23),ISNUMBER(J23)),SUM(F23)*J23,"")</f>
        <v/>
      </c>
      <c r="O23" s="18" t="str">
        <f>IF(AND(ISNUMBER(L23),ISNUMBER(M23),ISNUMBER(N23)), SUM(L23:N23), "")</f>
        <v/>
      </c>
      <c r="P23" s="754"/>
      <c r="R23" s="32"/>
    </row>
    <row r="24" spans="1:18" ht="15" customHeight="1">
      <c r="A24" s="180"/>
      <c r="B24" s="346" t="str">
        <f>CONCATENATE("Check: sum of row ", ROW(B21)," to row ", ROW(B23), " = row ", ROW(B20), " for each column")</f>
        <v>Check: sum of row 21 to row 23 = row 20 for each column</v>
      </c>
      <c r="C24" s="1037"/>
      <c r="D24" s="347" t="str">
        <f>IF(SUM(D21:D23)=D20,"Pass","Fail")</f>
        <v>Pass</v>
      </c>
      <c r="E24" s="347" t="str">
        <f t="shared" ref="E24:F24" si="7">IF(SUM(E21:E23)=E20,"Pass","Fail")</f>
        <v>Pass</v>
      </c>
      <c r="F24" s="347" t="str">
        <f t="shared" si="7"/>
        <v>Pass</v>
      </c>
      <c r="G24" s="1034"/>
      <c r="H24" s="348"/>
      <c r="I24" s="1037"/>
      <c r="J24" s="1038"/>
      <c r="K24" s="1034"/>
      <c r="L24" s="348"/>
      <c r="M24" s="1037"/>
      <c r="N24" s="1037"/>
      <c r="O24" s="1038"/>
      <c r="P24" s="754"/>
      <c r="R24" s="32"/>
    </row>
    <row r="25" spans="1:18" ht="15" customHeight="1">
      <c r="A25" s="180"/>
      <c r="B25" s="352" t="s">
        <v>689</v>
      </c>
      <c r="C25" s="1039" t="s">
        <v>830</v>
      </c>
      <c r="D25" s="154"/>
      <c r="E25" s="154"/>
      <c r="F25" s="1040"/>
      <c r="G25" s="1034"/>
      <c r="H25" s="348"/>
      <c r="I25" s="1037"/>
      <c r="J25" s="1038"/>
      <c r="K25" s="1034"/>
      <c r="L25" s="348"/>
      <c r="M25" s="1037"/>
      <c r="N25" s="1037"/>
      <c r="O25" s="1038"/>
      <c r="P25" s="754"/>
      <c r="R25" s="541" t="s">
        <v>919</v>
      </c>
    </row>
    <row r="26" spans="1:18" ht="15" customHeight="1">
      <c r="A26" s="180"/>
      <c r="B26" s="959" t="s">
        <v>634</v>
      </c>
      <c r="C26" s="1037"/>
      <c r="D26" s="154"/>
      <c r="E26" s="154"/>
      <c r="F26" s="1040"/>
      <c r="G26" s="1034"/>
      <c r="H26" s="1041">
        <v>0.5</v>
      </c>
      <c r="I26" s="351">
        <v>0.5</v>
      </c>
      <c r="J26" s="350">
        <v>1</v>
      </c>
      <c r="K26" s="1034"/>
      <c r="L26" s="1036" t="str">
        <f t="shared" ref="L26:M28" si="8">IF(AND(ISNUMBER(D26),ISNUMBER(H26)), D26*H26, "")</f>
        <v/>
      </c>
      <c r="M26" s="82" t="str">
        <f t="shared" si="8"/>
        <v/>
      </c>
      <c r="N26" s="82" t="str">
        <f>IF(AND(ISNUMBER(F26),ISNUMBER(J26)),SUM(F26)*J26,"")</f>
        <v/>
      </c>
      <c r="O26" s="18" t="str">
        <f>IF(AND(ISNUMBER(L26),ISNUMBER(M26),ISNUMBER(N26)), SUM(L26:N26), "")</f>
        <v/>
      </c>
      <c r="P26" s="754"/>
      <c r="R26" s="32"/>
    </row>
    <row r="27" spans="1:18" ht="15" customHeight="1">
      <c r="A27" s="180"/>
      <c r="B27" s="959" t="s">
        <v>635</v>
      </c>
      <c r="C27" s="1037"/>
      <c r="D27" s="154"/>
      <c r="E27" s="154"/>
      <c r="F27" s="1040"/>
      <c r="G27" s="1034"/>
      <c r="H27" s="353">
        <v>0.5</v>
      </c>
      <c r="I27" s="351">
        <v>0.5</v>
      </c>
      <c r="J27" s="350">
        <v>1</v>
      </c>
      <c r="K27" s="1034"/>
      <c r="L27" s="1036" t="str">
        <f t="shared" si="8"/>
        <v/>
      </c>
      <c r="M27" s="82" t="str">
        <f t="shared" si="8"/>
        <v/>
      </c>
      <c r="N27" s="82" t="str">
        <f t="shared" ref="N27" si="9">IF(AND(ISNUMBER(F27),ISNUMBER(J27)),SUM(F27)*J27,"")</f>
        <v/>
      </c>
      <c r="O27" s="18" t="str">
        <f>IF(AND(ISNUMBER(L27),ISNUMBER(M27),ISNUMBER(N27)), SUM(L27:N27), "")</f>
        <v/>
      </c>
      <c r="P27" s="754"/>
      <c r="R27" s="32"/>
    </row>
    <row r="28" spans="1:18" ht="15" customHeight="1">
      <c r="A28" s="180"/>
      <c r="B28" s="959" t="s">
        <v>688</v>
      </c>
      <c r="C28" s="1037"/>
      <c r="D28" s="154"/>
      <c r="E28" s="154"/>
      <c r="F28" s="1040"/>
      <c r="G28" s="1034"/>
      <c r="H28" s="353">
        <v>0.5</v>
      </c>
      <c r="I28" s="351">
        <v>0.5</v>
      </c>
      <c r="J28" s="350">
        <v>1</v>
      </c>
      <c r="K28" s="1034"/>
      <c r="L28" s="1036" t="str">
        <f t="shared" si="8"/>
        <v/>
      </c>
      <c r="M28" s="82" t="str">
        <f t="shared" si="8"/>
        <v/>
      </c>
      <c r="N28" s="82" t="str">
        <f t="shared" ref="N28" si="10">IF(AND(ISNUMBER(F28),ISNUMBER(J28)),SUM(F28)*J28,"")</f>
        <v/>
      </c>
      <c r="O28" s="18" t="str">
        <f>IF(AND(ISNUMBER(L28),ISNUMBER(M28),ISNUMBER(N28)), SUM(L28:N28), "")</f>
        <v/>
      </c>
      <c r="P28" s="754"/>
      <c r="R28" s="32"/>
    </row>
    <row r="29" spans="1:18" ht="15" customHeight="1">
      <c r="A29" s="180"/>
      <c r="B29" s="346" t="str">
        <f>CONCATENATE("Check: sum of row ", ROW(B26)," to row ", ROW(B28), " = row ", ROW(B25), " for each column")</f>
        <v>Check: sum of row 26 to row 28 = row 25 for each column</v>
      </c>
      <c r="C29" s="1037"/>
      <c r="D29" s="347" t="str">
        <f>IF(SUM(D26:D28)=D25,"Pass","Fail")</f>
        <v>Pass</v>
      </c>
      <c r="E29" s="347" t="str">
        <f t="shared" ref="E29:F29" si="11">IF(SUM(E26:E28)=E25,"Pass","Fail")</f>
        <v>Pass</v>
      </c>
      <c r="F29" s="347" t="str">
        <f t="shared" si="11"/>
        <v>Pass</v>
      </c>
      <c r="G29" s="1034"/>
      <c r="H29" s="348"/>
      <c r="I29" s="1037"/>
      <c r="J29" s="1038"/>
      <c r="K29" s="1034"/>
      <c r="L29" s="348"/>
      <c r="M29" s="1037"/>
      <c r="N29" s="1037"/>
      <c r="O29" s="1038"/>
      <c r="P29" s="754"/>
      <c r="R29" s="32"/>
    </row>
    <row r="30" spans="1:18" ht="30" customHeight="1">
      <c r="A30" s="180"/>
      <c r="B30" s="346" t="str">
        <f>CONCATENATE("Check: sum of row ", ROW(B20), " and row ", ROW(B25), " ≥ LCR unsecured funding from sovereigns/central banks/PSEs/MDBs")</f>
        <v>Check: sum of row 20 and row 25 ≥ LCR unsecured funding from sovereigns/central banks/PSEs/MDBs</v>
      </c>
      <c r="C30" s="1037"/>
      <c r="D30" s="347" t="str">
        <f>IF(SUM(D20,D25)&gt;=SUM(LCR!D144:D146,LCR!D160:D161),"Pass","Fail")</f>
        <v>Pass</v>
      </c>
      <c r="E30" s="1037"/>
      <c r="F30" s="1038"/>
      <c r="G30" s="1034"/>
      <c r="H30" s="348"/>
      <c r="I30" s="1037"/>
      <c r="J30" s="1038"/>
      <c r="K30" s="1034"/>
      <c r="L30" s="348"/>
      <c r="M30" s="1037"/>
      <c r="N30" s="1037"/>
      <c r="O30" s="1038"/>
      <c r="P30" s="754"/>
      <c r="R30" s="32"/>
    </row>
    <row r="31" spans="1:18" ht="30" customHeight="1">
      <c r="A31" s="180"/>
      <c r="B31" s="346" t="str">
        <f>CONCATENATE("Check: sum of row ", ROW(B21), " and row ", ROW(B26), " ≥ LCR operational deposits from sovereigns/central banks/PSEs/MDBs")</f>
        <v>Check: sum of row 21 and row 26 ≥ LCR operational deposits from sovereigns/central banks/PSEs/MDBs</v>
      </c>
      <c r="C31" s="1037"/>
      <c r="D31" s="347" t="str">
        <f>IF(SUM(D21,D26)&gt;=SUM(LCR!D144:D146),"Pass","Fail")</f>
        <v>Pass</v>
      </c>
      <c r="E31" s="1037"/>
      <c r="F31" s="1038"/>
      <c r="G31" s="1034"/>
      <c r="H31" s="348"/>
      <c r="I31" s="1037"/>
      <c r="J31" s="1038"/>
      <c r="K31" s="1034"/>
      <c r="L31" s="348"/>
      <c r="M31" s="1037"/>
      <c r="N31" s="1037"/>
      <c r="O31" s="1038"/>
      <c r="P31" s="754"/>
      <c r="R31" s="32"/>
    </row>
    <row r="32" spans="1:18" ht="30" customHeight="1">
      <c r="A32" s="180"/>
      <c r="B32" s="349" t="s">
        <v>637</v>
      </c>
      <c r="C32" s="1039" t="s">
        <v>829</v>
      </c>
      <c r="D32" s="154"/>
      <c r="E32" s="154"/>
      <c r="F32" s="1040"/>
      <c r="G32" s="1034"/>
      <c r="H32" s="348"/>
      <c r="I32" s="1037"/>
      <c r="J32" s="1038"/>
      <c r="K32" s="1034"/>
      <c r="L32" s="348"/>
      <c r="M32" s="1037"/>
      <c r="N32" s="1037"/>
      <c r="O32" s="1038"/>
      <c r="P32" s="754"/>
      <c r="R32" s="541" t="s">
        <v>919</v>
      </c>
    </row>
    <row r="33" spans="1:18" ht="15" customHeight="1">
      <c r="A33" s="180"/>
      <c r="B33" s="959" t="s">
        <v>634</v>
      </c>
      <c r="C33" s="1037"/>
      <c r="D33" s="154"/>
      <c r="E33" s="154"/>
      <c r="F33" s="1040"/>
      <c r="G33" s="1034"/>
      <c r="H33" s="1041">
        <v>0.5</v>
      </c>
      <c r="I33" s="351">
        <v>0.5</v>
      </c>
      <c r="J33" s="350">
        <v>1</v>
      </c>
      <c r="K33" s="1034"/>
      <c r="L33" s="1036" t="str">
        <f t="shared" ref="L33:M35" si="12">IF(AND(ISNUMBER(D33),ISNUMBER(H33)), D33*H33, "")</f>
        <v/>
      </c>
      <c r="M33" s="82" t="str">
        <f t="shared" si="12"/>
        <v/>
      </c>
      <c r="N33" s="82" t="str">
        <f>IF(AND(ISNUMBER(F33),ISNUMBER(J33)),SUM(F33)*J33,"")</f>
        <v/>
      </c>
      <c r="O33" s="18" t="str">
        <f>IF(AND(ISNUMBER(L33),ISNUMBER(M33),ISNUMBER(N33)), SUM(L33:N33), "")</f>
        <v/>
      </c>
      <c r="P33" s="754"/>
      <c r="R33" s="32"/>
    </row>
    <row r="34" spans="1:18" ht="15" customHeight="1">
      <c r="A34" s="180"/>
      <c r="B34" s="959" t="s">
        <v>635</v>
      </c>
      <c r="C34" s="1037"/>
      <c r="D34" s="154"/>
      <c r="E34" s="154"/>
      <c r="F34" s="1040"/>
      <c r="G34" s="1034"/>
      <c r="H34" s="1041">
        <v>0</v>
      </c>
      <c r="I34" s="351">
        <v>0.5</v>
      </c>
      <c r="J34" s="350">
        <v>1</v>
      </c>
      <c r="K34" s="1034"/>
      <c r="L34" s="1036" t="str">
        <f t="shared" si="12"/>
        <v/>
      </c>
      <c r="M34" s="82" t="str">
        <f t="shared" si="12"/>
        <v/>
      </c>
      <c r="N34" s="82" t="str">
        <f t="shared" ref="N34" si="13">IF(AND(ISNUMBER(F34),ISNUMBER(J34)),SUM(F34)*J34,"")</f>
        <v/>
      </c>
      <c r="O34" s="18" t="str">
        <f>IF(AND(ISNUMBER(L34),ISNUMBER(M34),ISNUMBER(N34)), SUM(L34:N34), "")</f>
        <v/>
      </c>
      <c r="P34" s="754"/>
      <c r="R34" s="32"/>
    </row>
    <row r="35" spans="1:18" ht="15" customHeight="1">
      <c r="A35" s="180"/>
      <c r="B35" s="959" t="s">
        <v>688</v>
      </c>
      <c r="C35" s="1037"/>
      <c r="D35" s="154"/>
      <c r="E35" s="154"/>
      <c r="F35" s="1040"/>
      <c r="G35" s="1034"/>
      <c r="H35" s="1041">
        <v>0</v>
      </c>
      <c r="I35" s="351">
        <v>0.5</v>
      </c>
      <c r="J35" s="350">
        <v>1</v>
      </c>
      <c r="K35" s="1034"/>
      <c r="L35" s="1036" t="str">
        <f t="shared" si="12"/>
        <v/>
      </c>
      <c r="M35" s="82" t="str">
        <f t="shared" si="12"/>
        <v/>
      </c>
      <c r="N35" s="82" t="str">
        <f t="shared" ref="N35" si="14">IF(AND(ISNUMBER(F35),ISNUMBER(J35)),SUM(F35)*J35,"")</f>
        <v/>
      </c>
      <c r="O35" s="18" t="str">
        <f>IF(AND(ISNUMBER(L35),ISNUMBER(M35),ISNUMBER(N35)), SUM(L35:N35), "")</f>
        <v/>
      </c>
      <c r="P35" s="754"/>
      <c r="R35" s="32"/>
    </row>
    <row r="36" spans="1:18" ht="15" customHeight="1">
      <c r="A36" s="180"/>
      <c r="B36" s="346" t="str">
        <f>CONCATENATE("Check: row ", ROW(B32), " ≥ LCR unsecured funding from other legal entities")</f>
        <v>Check: row 32 ≥ LCR unsecured funding from other legal entities</v>
      </c>
      <c r="C36" s="1037"/>
      <c r="D36" s="347" t="str">
        <f>IF(D32&gt;=SUM(LCR!D148:D150,LCR!D152:D154,LCR!D163:D164),"Pass","Fail")</f>
        <v>Pass</v>
      </c>
      <c r="E36" s="1037"/>
      <c r="F36" s="1038"/>
      <c r="G36" s="1034"/>
      <c r="H36" s="348"/>
      <c r="I36" s="1037"/>
      <c r="J36" s="1038"/>
      <c r="K36" s="1034"/>
      <c r="L36" s="348"/>
      <c r="M36" s="1037"/>
      <c r="N36" s="1037"/>
      <c r="O36" s="1038"/>
      <c r="P36" s="754"/>
      <c r="R36" s="32"/>
    </row>
    <row r="37" spans="1:18" ht="15" customHeight="1">
      <c r="A37" s="180"/>
      <c r="B37" s="346" t="str">
        <f>CONCATENATE("Check: row ", ROW(B33), " ≥ LCR operational deposits from other legal entities")</f>
        <v>Check: row 33 ≥ LCR operational deposits from other legal entities</v>
      </c>
      <c r="C37" s="1037"/>
      <c r="D37" s="347" t="str">
        <f>IF(D33&gt;=SUM(LCR!D148:D150,LCR!D152:D154),"Pass","Fail")</f>
        <v>Pass</v>
      </c>
      <c r="E37" s="1037"/>
      <c r="F37" s="1038"/>
      <c r="G37" s="1034"/>
      <c r="H37" s="348"/>
      <c r="I37" s="1037"/>
      <c r="J37" s="1038"/>
      <c r="K37" s="1034"/>
      <c r="L37" s="348"/>
      <c r="M37" s="1037"/>
      <c r="N37" s="1037"/>
      <c r="O37" s="1038"/>
      <c r="P37" s="754"/>
      <c r="R37" s="32"/>
    </row>
    <row r="38" spans="1:18" ht="15" customHeight="1">
      <c r="A38" s="180"/>
      <c r="B38" s="346" t="str">
        <f>CONCATENATE("Check: sum of row ", ROW(B33)," to row ", ROW(B35), " = row ", ROW(B32), " for each column")</f>
        <v>Check: sum of row 33 to row 35 = row 32 for each column</v>
      </c>
      <c r="C38" s="1037"/>
      <c r="D38" s="347" t="str">
        <f>IF(SUM(D33:D35)=D32,"Pass","Fail")</f>
        <v>Pass</v>
      </c>
      <c r="E38" s="347" t="str">
        <f t="shared" ref="E38:F38" si="15">IF(SUM(E33:E35)=E32,"Pass","Fail")</f>
        <v>Pass</v>
      </c>
      <c r="F38" s="347" t="str">
        <f t="shared" si="15"/>
        <v>Pass</v>
      </c>
      <c r="G38" s="1034"/>
      <c r="H38" s="348"/>
      <c r="I38" s="1037"/>
      <c r="J38" s="1038"/>
      <c r="K38" s="1034"/>
      <c r="L38" s="348"/>
      <c r="M38" s="1037"/>
      <c r="N38" s="1037"/>
      <c r="O38" s="1038"/>
      <c r="P38" s="754"/>
      <c r="R38" s="32"/>
    </row>
    <row r="39" spans="1:18" ht="30" customHeight="1">
      <c r="A39" s="180"/>
      <c r="B39" s="1427" t="s">
        <v>1299</v>
      </c>
      <c r="C39" s="1039" t="s">
        <v>934</v>
      </c>
      <c r="D39" s="154"/>
      <c r="E39" s="154"/>
      <c r="F39" s="1040"/>
      <c r="G39" s="1034"/>
      <c r="H39" s="700" t="s">
        <v>892</v>
      </c>
      <c r="I39" s="700" t="s">
        <v>892</v>
      </c>
      <c r="J39" s="350">
        <v>1</v>
      </c>
      <c r="K39" s="1034"/>
      <c r="L39" s="348"/>
      <c r="M39" s="1037"/>
      <c r="N39" s="82" t="str">
        <f>IF(AND(ISNUMBER(F39),ISNUMBER(J39)),SUM(F39)*J39,"")</f>
        <v/>
      </c>
      <c r="O39" s="18" t="str">
        <f>IF(ISNUMBER(N39),SUM(N39),"")</f>
        <v/>
      </c>
      <c r="P39" s="754"/>
      <c r="R39" s="541" t="s">
        <v>920</v>
      </c>
    </row>
    <row r="40" spans="1:18" ht="30" customHeight="1">
      <c r="A40" s="180"/>
      <c r="B40" s="346" t="str">
        <f>CONCATENATE("Check: row ", ROW(B39), " ≥ LCR unsecured funding from members of the institutional networks of cooperative banks")</f>
        <v>Check: row 39 ≥ LCR unsecured funding from members of the institutional networks of cooperative banks</v>
      </c>
      <c r="C40" s="1037"/>
      <c r="D40" s="347" t="str">
        <f>IF(D39&gt;=SUM(LCR!D162),"Pass","Fail")</f>
        <v>Pass</v>
      </c>
      <c r="E40" s="1037"/>
      <c r="F40" s="1038"/>
      <c r="G40" s="1034"/>
      <c r="H40" s="348"/>
      <c r="I40" s="1037"/>
      <c r="J40" s="1038"/>
      <c r="K40" s="1034"/>
      <c r="L40" s="348"/>
      <c r="M40" s="1037"/>
      <c r="N40" s="1037"/>
      <c r="O40" s="1038"/>
      <c r="P40" s="754"/>
      <c r="R40" s="32"/>
    </row>
    <row r="41" spans="1:18" ht="15" customHeight="1">
      <c r="A41" s="180"/>
      <c r="B41" s="349" t="s">
        <v>935</v>
      </c>
      <c r="C41" s="1037"/>
      <c r="D41" s="154"/>
      <c r="E41" s="154"/>
      <c r="F41" s="1040"/>
      <c r="G41" s="1034"/>
      <c r="H41" s="1041">
        <v>0</v>
      </c>
      <c r="I41" s="351">
        <v>0.5</v>
      </c>
      <c r="J41" s="350">
        <v>1</v>
      </c>
      <c r="K41" s="1034"/>
      <c r="L41" s="1036" t="str">
        <f>IF(AND(ISNUMBER(D41),ISNUMBER(H41)), D41*H41, "")</f>
        <v/>
      </c>
      <c r="M41" s="82" t="str">
        <f>IF(AND(ISNUMBER(E41),ISNUMBER(I41)), E41*I41, "")</f>
        <v/>
      </c>
      <c r="N41" s="82" t="str">
        <f>IF(AND(ISNUMBER(F41),ISNUMBER(J41)),SUM(F41)*J41,"")</f>
        <v/>
      </c>
      <c r="O41" s="18" t="str">
        <f>IF(AND(ISNUMBER(L41),ISNUMBER(M41),ISNUMBER(N41)), SUM(L41:N41), "")</f>
        <v/>
      </c>
      <c r="P41" s="754"/>
      <c r="R41" s="541" t="s">
        <v>921</v>
      </c>
    </row>
    <row r="42" spans="1:18" ht="30" customHeight="1">
      <c r="A42" s="180"/>
      <c r="B42" s="349" t="s">
        <v>639</v>
      </c>
      <c r="C42" s="1039" t="s">
        <v>936</v>
      </c>
      <c r="D42" s="1037"/>
      <c r="E42" s="1037"/>
      <c r="F42" s="1038"/>
      <c r="G42" s="1034"/>
      <c r="H42" s="348"/>
      <c r="I42" s="1037"/>
      <c r="J42" s="1038"/>
      <c r="K42" s="1034"/>
      <c r="L42" s="348"/>
      <c r="M42" s="1037"/>
      <c r="N42" s="1037"/>
      <c r="O42" s="1038"/>
      <c r="P42" s="754"/>
      <c r="R42" s="541" t="s">
        <v>937</v>
      </c>
    </row>
    <row r="43" spans="1:18" ht="15" customHeight="1">
      <c r="A43" s="180"/>
      <c r="B43" s="959" t="s">
        <v>640</v>
      </c>
      <c r="C43" s="1037"/>
      <c r="D43" s="154"/>
      <c r="E43" s="154"/>
      <c r="F43" s="1040"/>
      <c r="G43" s="1034"/>
      <c r="H43" s="1041">
        <v>0</v>
      </c>
      <c r="I43" s="351">
        <v>0.5</v>
      </c>
      <c r="J43" s="350">
        <v>1</v>
      </c>
      <c r="K43" s="1034"/>
      <c r="L43" s="1036" t="str">
        <f t="shared" ref="L43:M47" si="16">IF(AND(ISNUMBER(D43),ISNUMBER(H43)), D43*H43, "")</f>
        <v/>
      </c>
      <c r="M43" s="82" t="str">
        <f t="shared" si="16"/>
        <v/>
      </c>
      <c r="N43" s="82" t="str">
        <f>IF(AND(ISNUMBER(F43),ISNUMBER(J43)),SUM(F43)*J43,"")</f>
        <v/>
      </c>
      <c r="O43" s="18" t="str">
        <f>IF(AND(ISNUMBER(L43),ISNUMBER(M43),ISNUMBER(N43)), SUM(L43:N43), "")</f>
        <v/>
      </c>
      <c r="P43" s="754"/>
      <c r="R43" s="32"/>
    </row>
    <row r="44" spans="1:18" ht="15" customHeight="1">
      <c r="A44" s="180"/>
      <c r="B44" s="959" t="s">
        <v>39</v>
      </c>
      <c r="C44" s="1037"/>
      <c r="D44" s="154"/>
      <c r="E44" s="154"/>
      <c r="F44" s="1040"/>
      <c r="G44" s="1034"/>
      <c r="H44" s="1041">
        <v>0.5</v>
      </c>
      <c r="I44" s="351">
        <v>0.5</v>
      </c>
      <c r="J44" s="350">
        <v>1</v>
      </c>
      <c r="K44" s="1034"/>
      <c r="L44" s="1036" t="str">
        <f t="shared" si="16"/>
        <v/>
      </c>
      <c r="M44" s="82" t="str">
        <f t="shared" si="16"/>
        <v/>
      </c>
      <c r="N44" s="82" t="str">
        <f>IF(AND(ISNUMBER(F44),ISNUMBER(J44)),SUM(F44)*J44,"")</f>
        <v/>
      </c>
      <c r="O44" s="18" t="str">
        <f>IF(AND(ISNUMBER(L44),ISNUMBER(M44),ISNUMBER(N44)), SUM(L44:N44), "")</f>
        <v/>
      </c>
      <c r="P44" s="754"/>
      <c r="R44" s="32"/>
    </row>
    <row r="45" spans="1:18" ht="15" customHeight="1">
      <c r="A45" s="180"/>
      <c r="B45" s="959" t="s">
        <v>247</v>
      </c>
      <c r="C45" s="1037"/>
      <c r="D45" s="154"/>
      <c r="E45" s="154"/>
      <c r="F45" s="1040"/>
      <c r="G45" s="1034"/>
      <c r="H45" s="1041">
        <v>0</v>
      </c>
      <c r="I45" s="351">
        <v>0.5</v>
      </c>
      <c r="J45" s="350">
        <v>1</v>
      </c>
      <c r="K45" s="1034"/>
      <c r="L45" s="1036" t="str">
        <f t="shared" si="16"/>
        <v/>
      </c>
      <c r="M45" s="82" t="str">
        <f t="shared" si="16"/>
        <v/>
      </c>
      <c r="N45" s="82" t="str">
        <f>IF(AND(ISNUMBER(F45),ISNUMBER(J45)),SUM(F45)*J45,"")</f>
        <v/>
      </c>
      <c r="O45" s="18" t="str">
        <f>IF(AND(ISNUMBER(L45),ISNUMBER(M45),ISNUMBER(N45)), SUM(L45:N45), "")</f>
        <v/>
      </c>
      <c r="P45" s="754"/>
      <c r="R45" s="32"/>
    </row>
    <row r="46" spans="1:18" ht="15" customHeight="1">
      <c r="A46" s="180"/>
      <c r="B46" s="959" t="s">
        <v>690</v>
      </c>
      <c r="C46" s="1037"/>
      <c r="D46" s="154"/>
      <c r="E46" s="154"/>
      <c r="F46" s="1040"/>
      <c r="G46" s="1034"/>
      <c r="H46" s="1041">
        <v>0.5</v>
      </c>
      <c r="I46" s="351">
        <v>0.5</v>
      </c>
      <c r="J46" s="350">
        <v>1</v>
      </c>
      <c r="K46" s="1034"/>
      <c r="L46" s="1036" t="str">
        <f t="shared" si="16"/>
        <v/>
      </c>
      <c r="M46" s="82" t="str">
        <f t="shared" si="16"/>
        <v/>
      </c>
      <c r="N46" s="82" t="str">
        <f>IF(AND(ISNUMBER(F46),ISNUMBER(J46)),SUM(F46)*J46,"")</f>
        <v/>
      </c>
      <c r="O46" s="18" t="str">
        <f>IF(AND(ISNUMBER(L46),ISNUMBER(M46),ISNUMBER(N46)), SUM(L46:N46), "")</f>
        <v/>
      </c>
      <c r="P46" s="754"/>
      <c r="R46" s="32"/>
    </row>
    <row r="47" spans="1:18" ht="15" customHeight="1">
      <c r="A47" s="180"/>
      <c r="B47" s="959" t="s">
        <v>641</v>
      </c>
      <c r="C47" s="1037"/>
      <c r="D47" s="154"/>
      <c r="E47" s="154"/>
      <c r="F47" s="1040"/>
      <c r="G47" s="1034"/>
      <c r="H47" s="1041">
        <v>0</v>
      </c>
      <c r="I47" s="351">
        <v>0.5</v>
      </c>
      <c r="J47" s="350">
        <v>1</v>
      </c>
      <c r="K47" s="1034"/>
      <c r="L47" s="1036" t="str">
        <f t="shared" si="16"/>
        <v/>
      </c>
      <c r="M47" s="82" t="str">
        <f t="shared" si="16"/>
        <v/>
      </c>
      <c r="N47" s="82" t="str">
        <f>IF(AND(ISNUMBER(F47),ISNUMBER(J47)),SUM(F47)*J47,"")</f>
        <v/>
      </c>
      <c r="O47" s="18" t="str">
        <f>IF(AND(ISNUMBER(L47),ISNUMBER(M47),ISNUMBER(N47)), SUM(L47:N47), "")</f>
        <v/>
      </c>
      <c r="P47" s="754"/>
      <c r="R47" s="32"/>
    </row>
    <row r="48" spans="1:18" ht="15" customHeight="1">
      <c r="A48" s="180"/>
      <c r="B48" s="349" t="s">
        <v>226</v>
      </c>
      <c r="C48" s="1037"/>
      <c r="D48" s="1037"/>
      <c r="E48" s="1037"/>
      <c r="F48" s="1038"/>
      <c r="G48" s="1034"/>
      <c r="H48" s="348"/>
      <c r="I48" s="1037"/>
      <c r="J48" s="1038"/>
      <c r="K48" s="1034"/>
      <c r="L48" s="348"/>
      <c r="M48" s="1037"/>
      <c r="N48" s="1037"/>
      <c r="O48" s="1038"/>
      <c r="P48" s="754"/>
      <c r="R48" s="541" t="s">
        <v>874</v>
      </c>
    </row>
    <row r="49" spans="1:18" ht="15" customHeight="1">
      <c r="A49" s="180"/>
      <c r="B49" s="959" t="s">
        <v>938</v>
      </c>
      <c r="C49" s="1039">
        <v>19</v>
      </c>
      <c r="D49" s="1037"/>
      <c r="E49" s="1037"/>
      <c r="F49" s="1040"/>
      <c r="G49" s="1034"/>
      <c r="H49" s="348"/>
      <c r="I49" s="1037"/>
      <c r="J49" s="1038"/>
      <c r="K49" s="1034"/>
      <c r="L49" s="348"/>
      <c r="M49" s="1037"/>
      <c r="N49" s="1037"/>
      <c r="O49" s="1038"/>
      <c r="P49" s="754"/>
      <c r="R49" s="541" t="s">
        <v>874</v>
      </c>
    </row>
    <row r="50" spans="1:18" ht="30" customHeight="1">
      <c r="A50" s="180"/>
      <c r="B50" s="954" t="s">
        <v>939</v>
      </c>
      <c r="C50" s="1037"/>
      <c r="D50" s="1037"/>
      <c r="E50" s="1037"/>
      <c r="F50" s="1038"/>
      <c r="G50" s="1034"/>
      <c r="H50" s="348"/>
      <c r="I50" s="1037"/>
      <c r="J50" s="1038"/>
      <c r="K50" s="1034"/>
      <c r="L50" s="348"/>
      <c r="M50" s="1037"/>
      <c r="N50" s="1037"/>
      <c r="O50" s="1038"/>
      <c r="P50" s="754"/>
      <c r="R50" s="541" t="s">
        <v>874</v>
      </c>
    </row>
    <row r="51" spans="1:18" ht="15" customHeight="1">
      <c r="A51" s="180"/>
      <c r="B51" s="208" t="s">
        <v>821</v>
      </c>
      <c r="C51" s="1037"/>
      <c r="D51" s="1037"/>
      <c r="E51" s="1037"/>
      <c r="F51" s="1040"/>
      <c r="G51" s="1034"/>
      <c r="H51" s="348"/>
      <c r="I51" s="1037"/>
      <c r="J51" s="1038"/>
      <c r="K51" s="1034"/>
      <c r="L51" s="348"/>
      <c r="M51" s="1037"/>
      <c r="N51" s="1037"/>
      <c r="O51" s="1038"/>
      <c r="P51" s="754"/>
      <c r="R51" s="541" t="s">
        <v>874</v>
      </c>
    </row>
    <row r="52" spans="1:18" ht="15" customHeight="1">
      <c r="A52" s="180"/>
      <c r="B52" s="208" t="s">
        <v>823</v>
      </c>
      <c r="C52" s="1037"/>
      <c r="D52" s="1037"/>
      <c r="E52" s="1037"/>
      <c r="F52" s="1040"/>
      <c r="G52" s="1034"/>
      <c r="H52" s="348"/>
      <c r="I52" s="1037"/>
      <c r="J52" s="1038"/>
      <c r="K52" s="1034"/>
      <c r="L52" s="348"/>
      <c r="M52" s="1037"/>
      <c r="N52" s="1037"/>
      <c r="O52" s="1038"/>
      <c r="P52" s="754"/>
      <c r="R52" s="541" t="s">
        <v>874</v>
      </c>
    </row>
    <row r="53" spans="1:18" ht="15" customHeight="1">
      <c r="A53" s="180"/>
      <c r="B53" s="1075" t="str">
        <f>CONCATENATE("Check: row ", ROW(B49)," ≥ sum of rows ", ROW(B51), " to ", ROW(B52))</f>
        <v>Check: row 49 ≥ sum of rows 51 to 52</v>
      </c>
      <c r="C53" s="1037"/>
      <c r="D53" s="1037"/>
      <c r="E53" s="1037"/>
      <c r="F53" s="564" t="str">
        <f>IF(F49&gt;=SUM(F51:F52),"Pass","Fail")</f>
        <v>Pass</v>
      </c>
      <c r="G53" s="1034"/>
      <c r="H53" s="348"/>
      <c r="I53" s="1037"/>
      <c r="J53" s="1038"/>
      <c r="K53" s="1034"/>
      <c r="L53" s="348"/>
      <c r="M53" s="1037"/>
      <c r="N53" s="1037"/>
      <c r="O53" s="1038"/>
      <c r="P53" s="754"/>
      <c r="R53" s="541" t="s">
        <v>874</v>
      </c>
    </row>
    <row r="54" spans="1:18" ht="15" customHeight="1">
      <c r="A54" s="180"/>
      <c r="B54" s="1428" t="s">
        <v>1300</v>
      </c>
      <c r="C54" s="1037"/>
      <c r="D54" s="1037"/>
      <c r="E54" s="1037"/>
      <c r="F54" s="1040"/>
      <c r="G54" s="1034"/>
      <c r="H54" s="348"/>
      <c r="I54" s="1037"/>
      <c r="J54" s="1038"/>
      <c r="K54" s="1034"/>
      <c r="L54" s="348"/>
      <c r="M54" s="1037"/>
      <c r="N54" s="1037"/>
      <c r="O54" s="1038"/>
      <c r="P54" s="754"/>
      <c r="R54" s="541" t="s">
        <v>874</v>
      </c>
    </row>
    <row r="55" spans="1:18" ht="30" customHeight="1">
      <c r="A55" s="545"/>
      <c r="B55" s="208" t="s">
        <v>910</v>
      </c>
      <c r="C55" s="1037"/>
      <c r="D55" s="544"/>
      <c r="E55" s="544"/>
      <c r="F55" s="1038"/>
      <c r="G55" s="543"/>
      <c r="H55" s="542"/>
      <c r="I55" s="544"/>
      <c r="J55" s="1038"/>
      <c r="K55" s="543"/>
      <c r="L55" s="542"/>
      <c r="M55" s="544"/>
      <c r="N55" s="1037"/>
      <c r="O55" s="1038"/>
      <c r="P55" s="1252"/>
      <c r="R55" s="540" t="s">
        <v>874</v>
      </c>
    </row>
    <row r="56" spans="1:18" ht="15" customHeight="1">
      <c r="A56" s="180"/>
      <c r="B56" s="1" t="s">
        <v>821</v>
      </c>
      <c r="C56" s="1037"/>
      <c r="D56" s="1037"/>
      <c r="E56" s="1037"/>
      <c r="F56" s="1040"/>
      <c r="G56" s="1034"/>
      <c r="H56" s="348"/>
      <c r="I56" s="1037"/>
      <c r="J56" s="1038"/>
      <c r="K56" s="1034"/>
      <c r="L56" s="348"/>
      <c r="M56" s="1037"/>
      <c r="N56" s="1037"/>
      <c r="O56" s="1038"/>
      <c r="P56" s="754"/>
      <c r="R56" s="541" t="s">
        <v>874</v>
      </c>
    </row>
    <row r="57" spans="1:18" ht="15" customHeight="1">
      <c r="A57" s="180"/>
      <c r="B57" s="1" t="s">
        <v>823</v>
      </c>
      <c r="C57" s="1037"/>
      <c r="D57" s="1037"/>
      <c r="E57" s="1037"/>
      <c r="F57" s="1040"/>
      <c r="G57" s="1034"/>
      <c r="H57" s="348"/>
      <c r="I57" s="1037"/>
      <c r="J57" s="1038"/>
      <c r="K57" s="1034"/>
      <c r="L57" s="348"/>
      <c r="M57" s="1037"/>
      <c r="N57" s="1037"/>
      <c r="O57" s="1038"/>
      <c r="P57" s="754"/>
      <c r="R57" s="541" t="s">
        <v>874</v>
      </c>
    </row>
    <row r="58" spans="1:18" ht="15" customHeight="1">
      <c r="A58" s="180"/>
      <c r="B58" s="1075" t="str">
        <f>CONCATENATE("Check: row ", ROW(B54)," ≥ sum of rows ", ROW(B56), " to ", ROW(B57))</f>
        <v>Check: row 54 ≥ sum of rows 56 to 57</v>
      </c>
      <c r="C58" s="1037"/>
      <c r="D58" s="1037"/>
      <c r="E58" s="1037"/>
      <c r="F58" s="564" t="str">
        <f>IF(F54&gt;=SUM(F56:F57),"Pass","Fail")</f>
        <v>Pass</v>
      </c>
      <c r="G58" s="1034"/>
      <c r="H58" s="348"/>
      <c r="I58" s="1037"/>
      <c r="J58" s="1038"/>
      <c r="K58" s="1034"/>
      <c r="L58" s="348"/>
      <c r="M58" s="1037"/>
      <c r="N58" s="1037"/>
      <c r="O58" s="1038"/>
      <c r="P58" s="754"/>
      <c r="R58" s="541" t="s">
        <v>874</v>
      </c>
    </row>
    <row r="59" spans="1:18" ht="30" customHeight="1">
      <c r="A59" s="180"/>
      <c r="B59" s="959" t="s">
        <v>822</v>
      </c>
      <c r="C59" s="1039" t="s">
        <v>940</v>
      </c>
      <c r="D59" s="1037"/>
      <c r="E59" s="1037"/>
      <c r="F59" s="468" t="str">
        <f>IF(AND(ISNUMBER(F49),ISNUMBER(F54)),F49-F54,"")</f>
        <v/>
      </c>
      <c r="G59" s="1034"/>
      <c r="H59" s="348"/>
      <c r="I59" s="1037"/>
      <c r="J59" s="350">
        <v>0</v>
      </c>
      <c r="K59" s="1034"/>
      <c r="L59" s="348"/>
      <c r="M59" s="1037"/>
      <c r="N59" s="82" t="str">
        <f>IF(AND(ISNUMBER(F59),ISNUMBER(F230),ISNUMBER(J59)),MAX((F59-F230),0)*J59,"")</f>
        <v/>
      </c>
      <c r="O59" s="18" t="str">
        <f>IF(ISNUMBER(N59),SUM(N59),"")</f>
        <v/>
      </c>
      <c r="P59" s="754"/>
      <c r="R59" s="541" t="s">
        <v>874</v>
      </c>
    </row>
    <row r="60" spans="1:18" ht="15" customHeight="1">
      <c r="A60" s="180"/>
      <c r="B60" s="959" t="s">
        <v>973</v>
      </c>
      <c r="C60" s="1037"/>
      <c r="D60" s="1037"/>
      <c r="E60" s="1037"/>
      <c r="F60" s="1040"/>
      <c r="G60" s="1034"/>
      <c r="H60" s="348"/>
      <c r="I60" s="1037"/>
      <c r="J60" s="1038"/>
      <c r="K60" s="1034"/>
      <c r="L60" s="348"/>
      <c r="M60" s="1037"/>
      <c r="N60" s="1037"/>
      <c r="O60" s="1038"/>
      <c r="P60" s="754"/>
      <c r="R60" s="541" t="s">
        <v>874</v>
      </c>
    </row>
    <row r="61" spans="1:18" ht="15" customHeight="1">
      <c r="A61" s="180"/>
      <c r="B61" s="954" t="s">
        <v>974</v>
      </c>
      <c r="C61" s="1037"/>
      <c r="D61" s="1037"/>
      <c r="E61" s="1037"/>
      <c r="F61" s="1040"/>
      <c r="G61" s="1034"/>
      <c r="H61" s="348"/>
      <c r="I61" s="1037"/>
      <c r="J61" s="1038"/>
      <c r="K61" s="1034"/>
      <c r="L61" s="348"/>
      <c r="M61" s="1037"/>
      <c r="N61" s="1037"/>
      <c r="O61" s="1038"/>
      <c r="P61" s="754"/>
      <c r="R61" s="541" t="s">
        <v>874</v>
      </c>
    </row>
    <row r="62" spans="1:18" ht="15" customHeight="1">
      <c r="A62" s="180"/>
      <c r="B62" s="954" t="s">
        <v>975</v>
      </c>
      <c r="C62" s="1037"/>
      <c r="D62" s="1037"/>
      <c r="E62" s="1037"/>
      <c r="F62" s="1040"/>
      <c r="G62" s="1034"/>
      <c r="H62" s="348"/>
      <c r="I62" s="1037"/>
      <c r="J62" s="1038"/>
      <c r="K62" s="1034"/>
      <c r="L62" s="348"/>
      <c r="M62" s="1037"/>
      <c r="N62" s="1037"/>
      <c r="O62" s="1038"/>
      <c r="P62" s="754"/>
      <c r="R62" s="541" t="s">
        <v>874</v>
      </c>
    </row>
    <row r="63" spans="1:18" ht="15" customHeight="1">
      <c r="A63" s="180"/>
      <c r="B63" s="954" t="s">
        <v>976</v>
      </c>
      <c r="C63" s="1037"/>
      <c r="D63" s="1037"/>
      <c r="E63" s="1037"/>
      <c r="F63" s="1040"/>
      <c r="G63" s="1034"/>
      <c r="H63" s="348"/>
      <c r="I63" s="1037"/>
      <c r="J63" s="1038"/>
      <c r="K63" s="1034"/>
      <c r="L63" s="348"/>
      <c r="M63" s="1037"/>
      <c r="N63" s="1037"/>
      <c r="O63" s="1038"/>
      <c r="P63" s="754"/>
      <c r="R63" s="541" t="s">
        <v>874</v>
      </c>
    </row>
    <row r="64" spans="1:18" ht="15" customHeight="1">
      <c r="A64" s="180"/>
      <c r="B64" s="1075" t="str">
        <f>CONCATENATE("Check: sum of row ", ROW(B61)," to row ", ROW(B63), " = row ", ROW(B60))</f>
        <v>Check: sum of row 61 to row 63 = row 60</v>
      </c>
      <c r="C64" s="1037"/>
      <c r="D64" s="1037"/>
      <c r="E64" s="1037"/>
      <c r="F64" s="564" t="str">
        <f>IF(SUM(F61:F63)=F60,"Pass","Fail")</f>
        <v>Pass</v>
      </c>
      <c r="G64" s="1034"/>
      <c r="H64" s="348"/>
      <c r="I64" s="1037"/>
      <c r="J64" s="1038"/>
      <c r="K64" s="1034"/>
      <c r="L64" s="348"/>
      <c r="M64" s="1037"/>
      <c r="N64" s="1037"/>
      <c r="O64" s="1038"/>
      <c r="P64" s="754"/>
      <c r="R64" s="541" t="s">
        <v>874</v>
      </c>
    </row>
    <row r="65" spans="1:18" ht="30" customHeight="1">
      <c r="A65" s="180"/>
      <c r="B65" s="959" t="s">
        <v>911</v>
      </c>
      <c r="C65" s="1037"/>
      <c r="D65" s="154"/>
      <c r="E65" s="154"/>
      <c r="F65" s="1040"/>
      <c r="G65" s="1034"/>
      <c r="H65" s="348"/>
      <c r="I65" s="1037"/>
      <c r="J65" s="1038"/>
      <c r="K65" s="1034"/>
      <c r="L65" s="348"/>
      <c r="M65" s="1037"/>
      <c r="N65" s="1037"/>
      <c r="O65" s="1038"/>
      <c r="P65" s="754"/>
      <c r="R65" s="541" t="s">
        <v>874</v>
      </c>
    </row>
    <row r="66" spans="1:18" ht="15" customHeight="1">
      <c r="A66" s="180"/>
      <c r="B66" s="346" t="str">
        <f>CONCATENATE("Check: sum of row ", ROW(B65), " = row ", ROW(B60))</f>
        <v>Check: sum of row 65 = row 60</v>
      </c>
      <c r="C66" s="1037"/>
      <c r="D66" s="1037"/>
      <c r="E66" s="1037"/>
      <c r="F66" s="564" t="str">
        <f>IF(SUM(D65:F65)=F60,"Pass","Fail")</f>
        <v>Pass</v>
      </c>
      <c r="G66" s="1034"/>
      <c r="H66" s="348"/>
      <c r="I66" s="1037"/>
      <c r="J66" s="1038"/>
      <c r="K66" s="1034"/>
      <c r="L66" s="348"/>
      <c r="M66" s="1037"/>
      <c r="N66" s="1037"/>
      <c r="O66" s="1038"/>
      <c r="P66" s="754"/>
      <c r="R66" s="541" t="s">
        <v>874</v>
      </c>
    </row>
    <row r="67" spans="1:18" ht="30" customHeight="1">
      <c r="A67" s="180"/>
      <c r="B67" s="959" t="s">
        <v>941</v>
      </c>
      <c r="C67" s="1037"/>
      <c r="D67" s="1037"/>
      <c r="E67" s="1037"/>
      <c r="F67" s="1038"/>
      <c r="G67" s="1034"/>
      <c r="H67" s="348"/>
      <c r="I67" s="1037"/>
      <c r="J67" s="1038"/>
      <c r="K67" s="1034"/>
      <c r="L67" s="348"/>
      <c r="M67" s="1037"/>
      <c r="N67" s="1037"/>
      <c r="O67" s="1038"/>
      <c r="P67" s="754"/>
      <c r="R67" s="541" t="s">
        <v>874</v>
      </c>
    </row>
    <row r="68" spans="1:18" ht="15" customHeight="1">
      <c r="A68" s="180"/>
      <c r="B68" s="954" t="s">
        <v>821</v>
      </c>
      <c r="C68" s="1037"/>
      <c r="D68" s="1037"/>
      <c r="E68" s="1037"/>
      <c r="F68" s="1040"/>
      <c r="G68" s="1034"/>
      <c r="H68" s="348"/>
      <c r="I68" s="1037"/>
      <c r="J68" s="1038"/>
      <c r="K68" s="1034"/>
      <c r="L68" s="348"/>
      <c r="M68" s="1037"/>
      <c r="N68" s="1037"/>
      <c r="O68" s="1038"/>
      <c r="P68" s="754"/>
      <c r="R68" s="541" t="s">
        <v>874</v>
      </c>
    </row>
    <row r="69" spans="1:18" ht="15" customHeight="1">
      <c r="A69" s="180"/>
      <c r="B69" s="954" t="s">
        <v>823</v>
      </c>
      <c r="C69" s="1037"/>
      <c r="D69" s="1037"/>
      <c r="E69" s="1037"/>
      <c r="F69" s="1040"/>
      <c r="G69" s="1034"/>
      <c r="H69" s="348"/>
      <c r="I69" s="1037"/>
      <c r="J69" s="1038"/>
      <c r="K69" s="1034"/>
      <c r="L69" s="348"/>
      <c r="M69" s="1037"/>
      <c r="N69" s="1037"/>
      <c r="O69" s="1038"/>
      <c r="P69" s="754"/>
      <c r="R69" s="541" t="s">
        <v>874</v>
      </c>
    </row>
    <row r="70" spans="1:18" ht="15" customHeight="1">
      <c r="A70" s="180"/>
      <c r="B70" s="346" t="str">
        <f>CONCATENATE("Check: row ", ROW(B60)," ≥ sum of rows ", ROW(B68), " to ", ROW(B69))</f>
        <v>Check: row 60 ≥ sum of rows 68 to 69</v>
      </c>
      <c r="C70" s="1037"/>
      <c r="D70" s="1037"/>
      <c r="E70" s="1037"/>
      <c r="F70" s="564" t="str">
        <f>IF(F60&gt;=SUM(F68:F69),"Pass","Fail")</f>
        <v>Pass</v>
      </c>
      <c r="G70" s="1034"/>
      <c r="H70" s="348"/>
      <c r="I70" s="1037"/>
      <c r="J70" s="1038"/>
      <c r="K70" s="1034"/>
      <c r="L70" s="348"/>
      <c r="M70" s="1037"/>
      <c r="N70" s="1037"/>
      <c r="O70" s="1038"/>
      <c r="P70" s="754"/>
      <c r="R70" s="541" t="s">
        <v>874</v>
      </c>
    </row>
    <row r="71" spans="1:18" ht="15" customHeight="1">
      <c r="A71" s="180"/>
      <c r="B71" s="349" t="s">
        <v>642</v>
      </c>
      <c r="C71" s="1037"/>
      <c r="D71" s="1037"/>
      <c r="E71" s="1037"/>
      <c r="F71" s="1038"/>
      <c r="G71" s="1034"/>
      <c r="H71" s="348"/>
      <c r="I71" s="1037"/>
      <c r="J71" s="1038"/>
      <c r="K71" s="1034"/>
      <c r="L71" s="348"/>
      <c r="M71" s="1037"/>
      <c r="N71" s="1037"/>
      <c r="O71" s="1038"/>
      <c r="P71" s="754"/>
      <c r="R71" s="1035"/>
    </row>
    <row r="72" spans="1:18" ht="15" customHeight="1">
      <c r="A72" s="180"/>
      <c r="B72" s="959" t="s">
        <v>671</v>
      </c>
      <c r="C72" s="1039" t="s">
        <v>831</v>
      </c>
      <c r="D72" s="154"/>
      <c r="E72" s="154"/>
      <c r="F72" s="1040"/>
      <c r="G72" s="1034"/>
      <c r="H72" s="1041">
        <v>0</v>
      </c>
      <c r="I72" s="351">
        <v>0.5</v>
      </c>
      <c r="J72" s="350">
        <v>1</v>
      </c>
      <c r="K72" s="1034"/>
      <c r="L72" s="1036" t="str">
        <f t="shared" ref="L72:N76" si="17">IF(AND(ISNUMBER(D72),ISNUMBER(H72)), D72*H72, "")</f>
        <v/>
      </c>
      <c r="M72" s="82" t="str">
        <f t="shared" si="17"/>
        <v/>
      </c>
      <c r="N72" s="82" t="str">
        <f>IF(AND(ISNUMBER(F72),ISNUMBER(J72)),SUM(F72)*J72,"")</f>
        <v/>
      </c>
      <c r="O72" s="18" t="str">
        <f>IF(AND(ISNUMBER(L72),ISNUMBER(M72),ISNUMBER(N72)), SUM(L72:N72), "")</f>
        <v/>
      </c>
      <c r="P72" s="754"/>
      <c r="R72" s="541" t="s">
        <v>919</v>
      </c>
    </row>
    <row r="73" spans="1:18" ht="15" customHeight="1">
      <c r="A73" s="180"/>
      <c r="B73" s="959" t="s">
        <v>672</v>
      </c>
      <c r="C73" s="1039" t="s">
        <v>831</v>
      </c>
      <c r="D73" s="154"/>
      <c r="E73" s="154"/>
      <c r="F73" s="1040"/>
      <c r="G73" s="1034"/>
      <c r="H73" s="1041">
        <v>0</v>
      </c>
      <c r="I73" s="351">
        <v>0.5</v>
      </c>
      <c r="J73" s="350">
        <v>1</v>
      </c>
      <c r="K73" s="1034"/>
      <c r="L73" s="1036" t="str">
        <f t="shared" si="17"/>
        <v/>
      </c>
      <c r="M73" s="82" t="str">
        <f t="shared" si="17"/>
        <v/>
      </c>
      <c r="N73" s="82" t="str">
        <f>IF(AND(ISNUMBER(F73),ISNUMBER(J73)),SUM(F73)*J73,"")</f>
        <v/>
      </c>
      <c r="O73" s="18" t="str">
        <f>IF(AND(ISNUMBER(L73),ISNUMBER(M73),ISNUMBER(N73)), SUM(L73:N73), "")</f>
        <v/>
      </c>
      <c r="P73" s="754"/>
      <c r="R73" s="541" t="s">
        <v>919</v>
      </c>
    </row>
    <row r="74" spans="1:18" ht="15" customHeight="1">
      <c r="A74" s="180"/>
      <c r="B74" s="959" t="s">
        <v>835</v>
      </c>
      <c r="C74" s="1039" t="s">
        <v>832</v>
      </c>
      <c r="D74" s="1040"/>
      <c r="E74" s="1037"/>
      <c r="F74" s="1038"/>
      <c r="G74" s="1034"/>
      <c r="H74" s="1041">
        <v>0</v>
      </c>
      <c r="I74" s="1037"/>
      <c r="J74" s="1038"/>
      <c r="K74" s="1034"/>
      <c r="L74" s="1036" t="str">
        <f t="shared" si="17"/>
        <v/>
      </c>
      <c r="M74" s="1037"/>
      <c r="N74" s="1037"/>
      <c r="O74" s="18" t="str">
        <f>IF(ISNUMBER(L74), L74, "")</f>
        <v/>
      </c>
      <c r="P74" s="754"/>
      <c r="R74" s="541" t="s">
        <v>874</v>
      </c>
    </row>
    <row r="75" spans="1:18" ht="15" customHeight="1">
      <c r="A75" s="180"/>
      <c r="B75" s="959" t="s">
        <v>834</v>
      </c>
      <c r="C75" s="1039">
        <v>45</v>
      </c>
      <c r="D75" s="154"/>
      <c r="E75" s="154"/>
      <c r="F75" s="1040"/>
      <c r="G75" s="1034"/>
      <c r="H75" s="1041">
        <v>0</v>
      </c>
      <c r="I75" s="351">
        <v>0</v>
      </c>
      <c r="J75" s="350">
        <v>0</v>
      </c>
      <c r="K75" s="1034"/>
      <c r="L75" s="1036" t="str">
        <f t="shared" si="17"/>
        <v/>
      </c>
      <c r="M75" s="82" t="str">
        <f t="shared" si="17"/>
        <v/>
      </c>
      <c r="N75" s="82" t="str">
        <f t="shared" si="17"/>
        <v/>
      </c>
      <c r="O75" s="18" t="str">
        <f>IF(AND(ISNUMBER(L75),ISNUMBER(M75),ISNUMBER(N75)), SUM(L75:N75), "")</f>
        <v/>
      </c>
      <c r="P75" s="754"/>
      <c r="R75" s="541" t="s">
        <v>874</v>
      </c>
    </row>
    <row r="76" spans="1:18" ht="30" customHeight="1">
      <c r="A76" s="180"/>
      <c r="B76" s="959" t="s">
        <v>662</v>
      </c>
      <c r="C76" s="1039" t="s">
        <v>833</v>
      </c>
      <c r="D76" s="154"/>
      <c r="E76" s="154"/>
      <c r="F76" s="1040"/>
      <c r="G76" s="1034"/>
      <c r="H76" s="1041">
        <v>0</v>
      </c>
      <c r="I76" s="351">
        <v>0.5</v>
      </c>
      <c r="J76" s="350">
        <v>1</v>
      </c>
      <c r="K76" s="1034"/>
      <c r="L76" s="1036" t="str">
        <f t="shared" si="17"/>
        <v/>
      </c>
      <c r="M76" s="82" t="str">
        <f t="shared" si="17"/>
        <v/>
      </c>
      <c r="N76" s="82" t="str">
        <f>IF(AND(ISNUMBER(F76),ISNUMBER(J76)),SUM(F76)*J76,"")</f>
        <v/>
      </c>
      <c r="O76" s="105" t="str">
        <f>IF(AND(ISNUMBER(L76),ISNUMBER(M76),ISNUMBER(N76)), SUM(L76:N76), "")</f>
        <v/>
      </c>
      <c r="P76" s="754"/>
      <c r="R76" s="1042" t="s">
        <v>919</v>
      </c>
    </row>
    <row r="77" spans="1:18" ht="15" customHeight="1">
      <c r="A77" s="180"/>
      <c r="B77" s="357"/>
      <c r="C77" s="357"/>
      <c r="D77" s="357"/>
      <c r="E77" s="357"/>
      <c r="F77" s="357"/>
      <c r="G77" s="1034"/>
      <c r="H77" s="358"/>
      <c r="I77" s="358"/>
      <c r="J77" s="358"/>
      <c r="K77" s="1034"/>
      <c r="L77" s="359" t="s">
        <v>643</v>
      </c>
      <c r="M77" s="359"/>
      <c r="N77" s="359"/>
      <c r="O77" s="360" t="str">
        <f>IF(AND(ISNUMBER(O6),ISNUMBER(O8),ISNUMBER(O9),ISNUMBER(O11),ISNUMBER(O14),ISNUMBER(O15),ISNUMBER(O16),ISNUMBER(O21),ISNUMBER(O22),ISNUMBER(O23),ISNUMBER(O26),ISNUMBER(O27),ISNUMBER(O28),ISNUMBER(O33),ISNUMBER(O34),ISNUMBER(O35),ISNUMBER(O39),ISNUMBER(O41),ISNUMBER(O43),ISNUMBER(O44),ISNUMBER(O45),ISNUMBER(O46),ISNUMBER(O47),ISNUMBER(O59),ISNUMBER(O72),ISNUMBER(O73),ISNUMBER(O74),ISNUMBER(O75),ISNUMBER(O76)),SUM(O6:O47,O59,O72:O76,L279:M284,L288:M292,L294:M294),"")</f>
        <v/>
      </c>
      <c r="P77" s="754"/>
      <c r="R77" s="539"/>
    </row>
    <row r="78" spans="1:18" ht="15" customHeight="1">
      <c r="A78" s="180"/>
      <c r="B78" s="1034"/>
      <c r="C78" s="1034"/>
      <c r="D78" s="1034"/>
      <c r="E78" s="1034"/>
      <c r="F78" s="1034"/>
      <c r="G78" s="1034"/>
      <c r="H78" s="1034"/>
      <c r="I78" s="1034"/>
      <c r="J78" s="1034"/>
      <c r="K78" s="1034"/>
      <c r="L78" s="1034"/>
      <c r="M78" s="1034"/>
      <c r="N78" s="1034"/>
      <c r="O78" s="1034"/>
      <c r="P78" s="754"/>
      <c r="R78" s="32"/>
    </row>
    <row r="79" spans="1:18" ht="45" customHeight="1">
      <c r="A79" s="1464" t="s">
        <v>644</v>
      </c>
      <c r="B79" s="334"/>
      <c r="C79" s="334"/>
      <c r="D79" s="334"/>
      <c r="E79" s="334"/>
      <c r="F79" s="334"/>
      <c r="G79" s="334"/>
      <c r="H79" s="334"/>
      <c r="I79" s="334"/>
      <c r="J79" s="334"/>
      <c r="K79" s="79"/>
      <c r="L79" s="79"/>
      <c r="M79" s="79"/>
      <c r="N79" s="79"/>
      <c r="O79" s="79"/>
      <c r="P79" s="1251"/>
      <c r="R79" s="2"/>
    </row>
    <row r="80" spans="1:18" ht="30" customHeight="1">
      <c r="A80" s="1465" t="s">
        <v>645</v>
      </c>
      <c r="B80" s="145"/>
      <c r="C80" s="145"/>
      <c r="D80" s="146"/>
      <c r="E80" s="147"/>
      <c r="F80" s="1034"/>
      <c r="G80" s="1034"/>
      <c r="H80" s="1034"/>
      <c r="I80" s="1034"/>
      <c r="J80" s="1034"/>
      <c r="K80" s="1034"/>
      <c r="L80" s="1034"/>
      <c r="M80" s="1034"/>
      <c r="N80" s="1034"/>
      <c r="O80" s="1034"/>
      <c r="P80" s="754"/>
      <c r="R80" s="32"/>
    </row>
    <row r="81" spans="1:18" ht="15" customHeight="1">
      <c r="A81" s="180"/>
      <c r="B81" s="1034"/>
      <c r="C81" s="1034"/>
      <c r="D81" s="1034"/>
      <c r="E81" s="1034"/>
      <c r="F81" s="1034"/>
      <c r="G81" s="1034"/>
      <c r="H81" s="1034"/>
      <c r="I81" s="1034"/>
      <c r="J81" s="1034"/>
      <c r="K81" s="1034"/>
      <c r="L81" s="1034"/>
      <c r="M81" s="1034"/>
      <c r="N81" s="1034"/>
      <c r="O81" s="1034"/>
      <c r="P81" s="754"/>
      <c r="R81" s="32"/>
    </row>
    <row r="82" spans="1:18" ht="15" customHeight="1">
      <c r="A82" s="180"/>
      <c r="B82" s="2506"/>
      <c r="C82" s="2492" t="s">
        <v>567</v>
      </c>
      <c r="D82" s="2502" t="s">
        <v>323</v>
      </c>
      <c r="E82" s="2503"/>
      <c r="F82" s="2503"/>
      <c r="G82" s="1034"/>
      <c r="H82" s="2496" t="s">
        <v>667</v>
      </c>
      <c r="I82" s="2497" t="s">
        <v>646</v>
      </c>
      <c r="J82" s="2498" t="s">
        <v>647</v>
      </c>
      <c r="K82" s="1034"/>
      <c r="L82" s="2499" t="s">
        <v>668</v>
      </c>
      <c r="M82" s="2499" t="s">
        <v>648</v>
      </c>
      <c r="N82" s="2499" t="s">
        <v>649</v>
      </c>
      <c r="O82" s="2499" t="s">
        <v>650</v>
      </c>
      <c r="P82" s="754"/>
      <c r="R82" s="32"/>
    </row>
    <row r="83" spans="1:18" ht="30" customHeight="1">
      <c r="A83" s="180"/>
      <c r="B83" s="2507"/>
      <c r="C83" s="2493"/>
      <c r="D83" s="339" t="s">
        <v>665</v>
      </c>
      <c r="E83" s="340" t="s">
        <v>686</v>
      </c>
      <c r="F83" s="341" t="s">
        <v>377</v>
      </c>
      <c r="G83" s="1034"/>
      <c r="H83" s="339" t="s">
        <v>665</v>
      </c>
      <c r="I83" s="340" t="s">
        <v>686</v>
      </c>
      <c r="J83" s="341" t="s">
        <v>666</v>
      </c>
      <c r="K83" s="1034"/>
      <c r="L83" s="339" t="s">
        <v>665</v>
      </c>
      <c r="M83" s="340" t="s">
        <v>686</v>
      </c>
      <c r="N83" s="340" t="s">
        <v>666</v>
      </c>
      <c r="O83" s="341" t="s">
        <v>657</v>
      </c>
      <c r="P83" s="754"/>
      <c r="R83" s="32"/>
    </row>
    <row r="84" spans="1:18" ht="15" customHeight="1">
      <c r="A84" s="180"/>
      <c r="B84" s="566" t="s">
        <v>401</v>
      </c>
      <c r="C84" s="1039" t="s">
        <v>852</v>
      </c>
      <c r="D84" s="362"/>
      <c r="E84" s="1037"/>
      <c r="F84" s="391"/>
      <c r="G84" s="1034"/>
      <c r="H84" s="1041">
        <v>0</v>
      </c>
      <c r="I84" s="363"/>
      <c r="J84" s="364"/>
      <c r="K84" s="1034"/>
      <c r="L84" s="37" t="str">
        <f>IF(ISNUMBER(D84), D84*H84, "")</f>
        <v/>
      </c>
      <c r="M84" s="355"/>
      <c r="N84" s="365"/>
      <c r="O84" s="18" t="str">
        <f>IF(ISNUMBER(L84), L84, "")</f>
        <v/>
      </c>
      <c r="P84" s="754"/>
      <c r="Q84" s="744">
        <f>IF(ISNUMBER(O84),1,0)</f>
        <v>0</v>
      </c>
      <c r="R84" s="541" t="s">
        <v>919</v>
      </c>
    </row>
    <row r="85" spans="1:18" ht="15" customHeight="1">
      <c r="A85" s="180"/>
      <c r="B85" s="361" t="s">
        <v>651</v>
      </c>
      <c r="C85" s="1039" t="s">
        <v>853</v>
      </c>
      <c r="D85" s="366"/>
      <c r="E85" s="154"/>
      <c r="F85" s="1040"/>
      <c r="G85" s="1034"/>
      <c r="H85" s="1041">
        <v>0</v>
      </c>
      <c r="I85" s="1041">
        <v>0</v>
      </c>
      <c r="J85" s="350">
        <v>0</v>
      </c>
      <c r="K85" s="1034"/>
      <c r="L85" s="1036" t="str">
        <f>IF(AND(ISNUMBER(D85),ISNUMBER(H85)), D85*H85, "")</f>
        <v/>
      </c>
      <c r="M85" s="82" t="str">
        <f>IF(AND(ISNUMBER(E85),ISNUMBER(I85)), E85*I85, "")</f>
        <v/>
      </c>
      <c r="N85" s="1036" t="str">
        <f>IF(AND(ISNUMBER(F85),ISNUMBER(J85)),F85*J85,"")</f>
        <v/>
      </c>
      <c r="O85" s="18" t="str">
        <f>IF(AND(ISNUMBER(L85),ISNUMBER(M85),ISNUMBER(N85)), SUM(L85:N85), "")</f>
        <v/>
      </c>
      <c r="P85" s="754"/>
      <c r="Q85" s="744">
        <f>IF(ISNUMBER(O85),1,0)</f>
        <v>0</v>
      </c>
      <c r="R85" s="541" t="s">
        <v>919</v>
      </c>
    </row>
    <row r="86" spans="1:18" ht="15" customHeight="1">
      <c r="A86" s="180"/>
      <c r="B86" s="958" t="s">
        <v>894</v>
      </c>
      <c r="C86" s="1039" t="s">
        <v>893</v>
      </c>
      <c r="D86" s="366"/>
      <c r="E86" s="154"/>
      <c r="F86" s="1040"/>
      <c r="G86" s="1034"/>
      <c r="H86" s="1041">
        <f>Parameters!F73</f>
        <v>0</v>
      </c>
      <c r="I86" s="1041">
        <f>Parameters!G73</f>
        <v>0</v>
      </c>
      <c r="J86" s="1041">
        <f>Parameters!H73</f>
        <v>0</v>
      </c>
      <c r="K86" s="1034"/>
      <c r="L86" s="1036" t="str">
        <f>IF(AND(ISNUMBER(D86),ISNUMBER(H86)), D86*H86, "")</f>
        <v/>
      </c>
      <c r="M86" s="82" t="str">
        <f>IF(AND(ISNUMBER(E86),ISNUMBER(I86)), E86*I86, "")</f>
        <v/>
      </c>
      <c r="N86" s="1036" t="str">
        <f>IF(AND(ISNUMBER(F86),ISNUMBER(J86)),F86*J86,"")</f>
        <v/>
      </c>
      <c r="O86" s="18" t="str">
        <f>IF(AND(ISNUMBER(L86),ISNUMBER(M86),ISNUMBER(N86)), SUM(L86:N86), "")</f>
        <v/>
      </c>
      <c r="P86" s="754"/>
      <c r="Q86" s="963">
        <f>IF(ISNUMBER(O86),1,0)</f>
        <v>0</v>
      </c>
      <c r="R86" s="541" t="s">
        <v>874</v>
      </c>
    </row>
    <row r="87" spans="1:18" ht="15" customHeight="1">
      <c r="A87" s="180"/>
      <c r="B87" s="367" t="str">
        <f>CONCATENATE("Check: row ", ROW(B85), " ≥ LCR total central bank reserves")</f>
        <v>Check: row 85 ≥ LCR total central bank reserves</v>
      </c>
      <c r="C87" s="1037"/>
      <c r="D87" s="368" t="str">
        <f>IF(D85&gt;=LCR!D7,"Pass","Fail")</f>
        <v>Pass</v>
      </c>
      <c r="E87" s="1037"/>
      <c r="F87" s="1038"/>
      <c r="G87" s="1034"/>
      <c r="H87" s="354"/>
      <c r="I87" s="355"/>
      <c r="J87" s="365"/>
      <c r="K87" s="1034"/>
      <c r="L87" s="354"/>
      <c r="M87" s="355"/>
      <c r="N87" s="365"/>
      <c r="O87" s="365"/>
      <c r="P87" s="754"/>
      <c r="R87" s="32"/>
    </row>
    <row r="88" spans="1:18" ht="60" customHeight="1">
      <c r="A88" s="180"/>
      <c r="B88" s="361" t="s">
        <v>942</v>
      </c>
      <c r="C88" s="1037"/>
      <c r="D88" s="369"/>
      <c r="E88" s="1037"/>
      <c r="F88" s="1038"/>
      <c r="G88" s="1034"/>
      <c r="H88" s="348"/>
      <c r="I88" s="1037"/>
      <c r="J88" s="1038"/>
      <c r="K88" s="1034"/>
      <c r="L88" s="348"/>
      <c r="M88" s="1037"/>
      <c r="N88" s="1037"/>
      <c r="O88" s="1038"/>
      <c r="P88" s="754"/>
      <c r="R88" s="960"/>
    </row>
    <row r="89" spans="1:18" ht="15" customHeight="1">
      <c r="A89" s="180"/>
      <c r="B89" s="958" t="s">
        <v>652</v>
      </c>
      <c r="C89" s="1037"/>
      <c r="D89" s="366"/>
      <c r="E89" s="154"/>
      <c r="F89" s="1040"/>
      <c r="G89" s="1034"/>
      <c r="H89" s="1041">
        <v>0</v>
      </c>
      <c r="I89" s="1041">
        <v>0</v>
      </c>
      <c r="J89" s="350">
        <v>0</v>
      </c>
      <c r="K89" s="1034"/>
      <c r="L89" s="1036" t="str">
        <f>IF(AND(ISNUMBER(D89),ISNUMBER(H89)), D89*H89, "")</f>
        <v/>
      </c>
      <c r="M89" s="82" t="str">
        <f>IF(AND(ISNUMBER(E89),ISNUMBER(I89)), E89*I89, "")</f>
        <v/>
      </c>
      <c r="N89" s="1036" t="str">
        <f>IF(AND(ISNUMBER(F89),ISNUMBER(J89)),F89*J89,"")</f>
        <v/>
      </c>
      <c r="O89" s="18" t="str">
        <f>IF(AND(ISNUMBER(L89),ISNUMBER(M89),ISNUMBER(N89)), SUM(L89:N89), "")</f>
        <v/>
      </c>
      <c r="P89" s="754"/>
      <c r="Q89" s="744">
        <f>IF(ISNUMBER(O89),1,0)</f>
        <v>0</v>
      </c>
      <c r="R89" s="32"/>
    </row>
    <row r="90" spans="1:18" ht="15" customHeight="1">
      <c r="A90" s="180"/>
      <c r="B90" s="958" t="s">
        <v>838</v>
      </c>
      <c r="C90" s="1037"/>
      <c r="D90" s="369"/>
      <c r="E90" s="1037"/>
      <c r="F90" s="1038"/>
      <c r="G90" s="1034"/>
      <c r="H90" s="348"/>
      <c r="I90" s="1037"/>
      <c r="J90" s="1038"/>
      <c r="K90" s="1034"/>
      <c r="L90" s="348"/>
      <c r="M90" s="1037"/>
      <c r="N90" s="1037"/>
      <c r="O90" s="1038"/>
      <c r="P90" s="754"/>
      <c r="R90" s="541" t="s">
        <v>922</v>
      </c>
    </row>
    <row r="91" spans="1:18" ht="15" customHeight="1">
      <c r="A91" s="180"/>
      <c r="B91" s="957" t="s">
        <v>896</v>
      </c>
      <c r="C91" s="1037"/>
      <c r="D91" s="366"/>
      <c r="E91" s="154"/>
      <c r="F91" s="1040"/>
      <c r="G91" s="1034"/>
      <c r="H91" s="1041">
        <v>0</v>
      </c>
      <c r="I91" s="1041">
        <v>0</v>
      </c>
      <c r="J91" s="350">
        <v>0</v>
      </c>
      <c r="K91" s="1034"/>
      <c r="L91" s="1036" t="str">
        <f t="shared" ref="L91:M93" si="18">IF(AND(ISNUMBER(D91),ISNUMBER(H91)), D91*H91, "")</f>
        <v/>
      </c>
      <c r="M91" s="82" t="str">
        <f t="shared" si="18"/>
        <v/>
      </c>
      <c r="N91" s="1036" t="str">
        <f t="shared" ref="N91:N94" si="19">IF(AND(ISNUMBER(F91),ISNUMBER(J91)),F91*J91,"")</f>
        <v/>
      </c>
      <c r="O91" s="18" t="str">
        <f>IF(AND(ISNUMBER(L91),ISNUMBER(M91),ISNUMBER(N91)), SUM(L91:N91), "")</f>
        <v/>
      </c>
      <c r="P91" s="754"/>
      <c r="Q91" s="744">
        <f t="shared" ref="Q91:Q101" si="20">IF(ISNUMBER(O91),1,0)</f>
        <v>0</v>
      </c>
      <c r="R91" s="541" t="s">
        <v>922</v>
      </c>
    </row>
    <row r="92" spans="1:18" ht="15" customHeight="1">
      <c r="A92" s="180"/>
      <c r="B92" s="957" t="s">
        <v>898</v>
      </c>
      <c r="C92" s="1037"/>
      <c r="D92" s="366"/>
      <c r="E92" s="154"/>
      <c r="F92" s="1040"/>
      <c r="G92" s="1034"/>
      <c r="H92" s="1041">
        <v>0</v>
      </c>
      <c r="I92" s="1041">
        <v>0</v>
      </c>
      <c r="J92" s="350">
        <v>0</v>
      </c>
      <c r="K92" s="1034"/>
      <c r="L92" s="1036" t="str">
        <f t="shared" si="18"/>
        <v/>
      </c>
      <c r="M92" s="82" t="str">
        <f t="shared" si="18"/>
        <v/>
      </c>
      <c r="N92" s="1036" t="str">
        <f t="shared" si="19"/>
        <v/>
      </c>
      <c r="O92" s="18" t="str">
        <f>IF(AND(ISNUMBER(L92),ISNUMBER(M92),ISNUMBER(N92)), SUM(L92:N92), "")</f>
        <v/>
      </c>
      <c r="P92" s="754"/>
      <c r="Q92" s="744">
        <f t="shared" si="20"/>
        <v>0</v>
      </c>
      <c r="R92" s="541" t="s">
        <v>922</v>
      </c>
    </row>
    <row r="93" spans="1:18" ht="15" customHeight="1">
      <c r="A93" s="180"/>
      <c r="B93" s="957" t="s">
        <v>899</v>
      </c>
      <c r="C93" s="1037"/>
      <c r="D93" s="366"/>
      <c r="E93" s="154"/>
      <c r="F93" s="1040"/>
      <c r="G93" s="1034"/>
      <c r="H93" s="1041">
        <v>0</v>
      </c>
      <c r="I93" s="1041">
        <v>0</v>
      </c>
      <c r="J93" s="350">
        <v>0</v>
      </c>
      <c r="K93" s="1034"/>
      <c r="L93" s="1036" t="str">
        <f t="shared" si="18"/>
        <v/>
      </c>
      <c r="M93" s="82" t="str">
        <f t="shared" si="18"/>
        <v/>
      </c>
      <c r="N93" s="1036" t="str">
        <f t="shared" si="19"/>
        <v/>
      </c>
      <c r="O93" s="18" t="str">
        <f>IF(AND(ISNUMBER(L93),ISNUMBER(M93),ISNUMBER(N93)), SUM(L93:N93), "")</f>
        <v/>
      </c>
      <c r="P93" s="754"/>
      <c r="Q93" s="744">
        <f t="shared" si="20"/>
        <v>0</v>
      </c>
      <c r="R93" s="541" t="s">
        <v>922</v>
      </c>
    </row>
    <row r="94" spans="1:18" ht="30" customHeight="1">
      <c r="A94" s="180"/>
      <c r="B94" s="958" t="s">
        <v>895</v>
      </c>
      <c r="C94" s="1039" t="s">
        <v>900</v>
      </c>
      <c r="D94" s="366"/>
      <c r="E94" s="154"/>
      <c r="F94" s="1040"/>
      <c r="G94" s="1034"/>
      <c r="H94" s="944" t="s">
        <v>892</v>
      </c>
      <c r="I94" s="944" t="s">
        <v>892</v>
      </c>
      <c r="J94" s="350">
        <v>1</v>
      </c>
      <c r="K94" s="1034"/>
      <c r="L94" s="348"/>
      <c r="M94" s="1037"/>
      <c r="N94" s="1036" t="str">
        <f t="shared" si="19"/>
        <v/>
      </c>
      <c r="O94" s="18" t="str">
        <f>IF(ISNUMBER(N94), N94, "")</f>
        <v/>
      </c>
      <c r="P94" s="754"/>
      <c r="Q94" s="963">
        <f t="shared" si="20"/>
        <v>0</v>
      </c>
      <c r="R94" s="541" t="s">
        <v>874</v>
      </c>
    </row>
    <row r="95" spans="1:18" ht="30" customHeight="1">
      <c r="A95" s="180"/>
      <c r="B95" s="367" t="str">
        <f>CONCATENATE("Check: row ", ROW(B94), " ≥ LCR deposits at the central institution of an institutional network that receives 25% run-off")</f>
        <v>Check: row 94 ≥ LCR deposits at the central institution of an institutional network that receives 25% run-off</v>
      </c>
      <c r="C95" s="1037"/>
      <c r="D95" s="368" t="str">
        <f>IF(D94&gt;=LCR!D308,"Pass","Fail")</f>
        <v>Pass</v>
      </c>
      <c r="E95" s="1037"/>
      <c r="F95" s="1038"/>
      <c r="G95" s="1034"/>
      <c r="H95" s="354"/>
      <c r="I95" s="355"/>
      <c r="J95" s="365"/>
      <c r="K95" s="1034"/>
      <c r="L95" s="354"/>
      <c r="M95" s="355"/>
      <c r="N95" s="365"/>
      <c r="O95" s="365"/>
      <c r="P95" s="754"/>
      <c r="R95" s="541" t="s">
        <v>874</v>
      </c>
    </row>
    <row r="96" spans="1:18" ht="30" customHeight="1">
      <c r="A96" s="180"/>
      <c r="B96" s="1021" t="s">
        <v>986</v>
      </c>
      <c r="C96" s="1037"/>
      <c r="D96" s="369"/>
      <c r="E96" s="1037"/>
      <c r="F96" s="1038"/>
      <c r="G96" s="1034"/>
      <c r="H96" s="348"/>
      <c r="I96" s="1037"/>
      <c r="J96" s="1038"/>
      <c r="K96" s="1034"/>
      <c r="L96" s="354"/>
      <c r="M96" s="355"/>
      <c r="N96" s="365"/>
      <c r="O96" s="365"/>
      <c r="P96" s="754"/>
      <c r="R96" s="541" t="s">
        <v>874</v>
      </c>
    </row>
    <row r="97" spans="1:18" ht="15" customHeight="1">
      <c r="A97" s="180"/>
      <c r="B97" s="957" t="s">
        <v>652</v>
      </c>
      <c r="C97" s="1037"/>
      <c r="D97" s="366"/>
      <c r="E97" s="154"/>
      <c r="F97" s="1040"/>
      <c r="G97" s="1034"/>
      <c r="H97" s="1041">
        <v>0.15</v>
      </c>
      <c r="I97" s="1041">
        <v>0.5</v>
      </c>
      <c r="J97" s="350">
        <v>1</v>
      </c>
      <c r="K97" s="1034"/>
      <c r="L97" s="1036" t="str">
        <f>IF(AND(ISNUMBER(D97),ISNUMBER(H97)), D97*H97, "")</f>
        <v/>
      </c>
      <c r="M97" s="82" t="str">
        <f>IF(AND(ISNUMBER(E97),ISNUMBER(I97)), E97*I97, "")</f>
        <v/>
      </c>
      <c r="N97" s="1036" t="str">
        <f t="shared" ref="N97" si="21">IF(AND(ISNUMBER(F97),ISNUMBER(J97)),F97*J97,"")</f>
        <v/>
      </c>
      <c r="O97" s="18" t="str">
        <f>IF(AND(ISNUMBER(L97),ISNUMBER(M97),ISNUMBER(N97)), SUM(L97:N97), "")</f>
        <v/>
      </c>
      <c r="P97" s="754"/>
      <c r="Q97" s="963">
        <f t="shared" si="20"/>
        <v>0</v>
      </c>
      <c r="R97" s="541" t="s">
        <v>874</v>
      </c>
    </row>
    <row r="98" spans="1:18" ht="15" customHeight="1">
      <c r="A98" s="180"/>
      <c r="B98" s="957" t="s">
        <v>897</v>
      </c>
      <c r="C98" s="1037"/>
      <c r="D98" s="369"/>
      <c r="E98" s="1037"/>
      <c r="F98" s="1038"/>
      <c r="G98" s="1034"/>
      <c r="H98" s="348"/>
      <c r="I98" s="1037"/>
      <c r="J98" s="1038"/>
      <c r="K98" s="1034"/>
      <c r="L98" s="348"/>
      <c r="M98" s="1037"/>
      <c r="N98" s="1037"/>
      <c r="O98" s="1038"/>
      <c r="P98" s="754"/>
      <c r="R98" s="541" t="s">
        <v>874</v>
      </c>
    </row>
    <row r="99" spans="1:18" ht="15" customHeight="1">
      <c r="A99" s="180"/>
      <c r="B99" s="962" t="s">
        <v>896</v>
      </c>
      <c r="C99" s="1037"/>
      <c r="D99" s="366"/>
      <c r="E99" s="154"/>
      <c r="F99" s="1040"/>
      <c r="G99" s="1034"/>
      <c r="H99" s="1041">
        <v>0.15</v>
      </c>
      <c r="I99" s="1041">
        <v>0.5</v>
      </c>
      <c r="J99" s="350">
        <v>1</v>
      </c>
      <c r="K99" s="1034"/>
      <c r="L99" s="1036" t="str">
        <f t="shared" ref="L99:M101" si="22">IF(AND(ISNUMBER(D99),ISNUMBER(H99)), D99*H99, "")</f>
        <v/>
      </c>
      <c r="M99" s="82" t="str">
        <f t="shared" si="22"/>
        <v/>
      </c>
      <c r="N99" s="1036" t="str">
        <f t="shared" ref="N99:N101" si="23">IF(AND(ISNUMBER(F99),ISNUMBER(J99)),F99*J99,"")</f>
        <v/>
      </c>
      <c r="O99" s="18" t="str">
        <f>IF(AND(ISNUMBER(L99),ISNUMBER(M99),ISNUMBER(N99)), SUM(L99:N99), "")</f>
        <v/>
      </c>
      <c r="P99" s="754"/>
      <c r="Q99" s="963">
        <f t="shared" si="20"/>
        <v>0</v>
      </c>
      <c r="R99" s="541" t="s">
        <v>874</v>
      </c>
    </row>
    <row r="100" spans="1:18" ht="15" customHeight="1">
      <c r="A100" s="180"/>
      <c r="B100" s="962" t="s">
        <v>898</v>
      </c>
      <c r="C100" s="1037"/>
      <c r="D100" s="366"/>
      <c r="E100" s="154"/>
      <c r="F100" s="1040"/>
      <c r="G100" s="1034"/>
      <c r="H100" s="1041">
        <v>0.5</v>
      </c>
      <c r="I100" s="1041">
        <v>0.5</v>
      </c>
      <c r="J100" s="350">
        <v>1</v>
      </c>
      <c r="K100" s="1034"/>
      <c r="L100" s="1036" t="str">
        <f t="shared" si="22"/>
        <v/>
      </c>
      <c r="M100" s="82" t="str">
        <f t="shared" si="22"/>
        <v/>
      </c>
      <c r="N100" s="1036" t="str">
        <f t="shared" si="23"/>
        <v/>
      </c>
      <c r="O100" s="18" t="str">
        <f>IF(AND(ISNUMBER(L100),ISNUMBER(M100),ISNUMBER(N100)), SUM(L100:N100), "")</f>
        <v/>
      </c>
      <c r="P100" s="754"/>
      <c r="Q100" s="963">
        <f t="shared" si="20"/>
        <v>0</v>
      </c>
      <c r="R100" s="541" t="s">
        <v>874</v>
      </c>
    </row>
    <row r="101" spans="1:18" ht="15" customHeight="1">
      <c r="A101" s="180"/>
      <c r="B101" s="962" t="s">
        <v>899</v>
      </c>
      <c r="C101" s="1037"/>
      <c r="D101" s="366"/>
      <c r="E101" s="154"/>
      <c r="F101" s="1040"/>
      <c r="G101" s="1034"/>
      <c r="H101" s="1041">
        <v>1</v>
      </c>
      <c r="I101" s="1041">
        <v>1</v>
      </c>
      <c r="J101" s="350">
        <v>1</v>
      </c>
      <c r="K101" s="1034"/>
      <c r="L101" s="1036" t="str">
        <f t="shared" si="22"/>
        <v/>
      </c>
      <c r="M101" s="82" t="str">
        <f t="shared" si="22"/>
        <v/>
      </c>
      <c r="N101" s="1036" t="str">
        <f t="shared" si="23"/>
        <v/>
      </c>
      <c r="O101" s="18" t="str">
        <f>IF(AND(ISNUMBER(L101),ISNUMBER(M101),ISNUMBER(N101)), SUM(L101:N101), "")</f>
        <v/>
      </c>
      <c r="P101" s="754"/>
      <c r="Q101" s="963">
        <f t="shared" si="20"/>
        <v>0</v>
      </c>
      <c r="R101" s="541" t="s">
        <v>874</v>
      </c>
    </row>
    <row r="102" spans="1:18" ht="15" customHeight="1">
      <c r="A102" s="180"/>
      <c r="B102" s="361" t="s">
        <v>839</v>
      </c>
      <c r="C102" s="1037"/>
      <c r="D102" s="369"/>
      <c r="E102" s="1037"/>
      <c r="F102" s="1038"/>
      <c r="G102" s="1034"/>
      <c r="H102" s="348"/>
      <c r="I102" s="1037"/>
      <c r="J102" s="1038"/>
      <c r="K102" s="1034"/>
      <c r="L102" s="348"/>
      <c r="M102" s="1037"/>
      <c r="N102" s="1037"/>
      <c r="O102" s="1038"/>
      <c r="P102" s="754"/>
      <c r="R102" s="541" t="s">
        <v>874</v>
      </c>
    </row>
    <row r="103" spans="1:18" ht="45" customHeight="1">
      <c r="A103" s="180"/>
      <c r="B103" s="958" t="s">
        <v>901</v>
      </c>
      <c r="C103" s="1039" t="s">
        <v>855</v>
      </c>
      <c r="D103" s="369"/>
      <c r="E103" s="1037"/>
      <c r="F103" s="1038"/>
      <c r="G103" s="1034"/>
      <c r="H103" s="348"/>
      <c r="I103" s="1037"/>
      <c r="J103" s="1038"/>
      <c r="K103" s="1034"/>
      <c r="L103" s="348"/>
      <c r="M103" s="1037"/>
      <c r="N103" s="1037"/>
      <c r="O103" s="1038"/>
      <c r="P103" s="754"/>
      <c r="R103" s="541" t="s">
        <v>874</v>
      </c>
    </row>
    <row r="104" spans="1:18" ht="15" customHeight="1">
      <c r="A104" s="180"/>
      <c r="B104" s="957" t="s">
        <v>652</v>
      </c>
      <c r="C104" s="1037"/>
      <c r="D104" s="366"/>
      <c r="E104" s="154"/>
      <c r="F104" s="1040"/>
      <c r="G104" s="1034"/>
      <c r="H104" s="1041">
        <v>0.1</v>
      </c>
      <c r="I104" s="1041">
        <v>0.5</v>
      </c>
      <c r="J104" s="350">
        <v>1</v>
      </c>
      <c r="K104" s="1034"/>
      <c r="L104" s="1036" t="str">
        <f>IF(AND(ISNUMBER(D104),ISNUMBER(H104)), D104*H104, "")</f>
        <v/>
      </c>
      <c r="M104" s="82" t="str">
        <f>IF(AND(ISNUMBER(E104),ISNUMBER(I104)), E104*I104, "")</f>
        <v/>
      </c>
      <c r="N104" s="1036" t="str">
        <f>IF(AND(ISNUMBER(F104),ISNUMBER(J104)),F104*J104,"")</f>
        <v/>
      </c>
      <c r="O104" s="18" t="str">
        <f>IF(AND(ISNUMBER(L104),ISNUMBER(M104),ISNUMBER(N104)),SUM(L104:N104),"")</f>
        <v/>
      </c>
      <c r="P104" s="754"/>
      <c r="Q104" s="744">
        <f>IF(ISNUMBER(O104),1,0)</f>
        <v>0</v>
      </c>
      <c r="R104" s="541" t="s">
        <v>874</v>
      </c>
    </row>
    <row r="105" spans="1:18" ht="15" customHeight="1">
      <c r="A105" s="180"/>
      <c r="B105" s="957" t="s">
        <v>838</v>
      </c>
      <c r="C105" s="1037"/>
      <c r="D105" s="369"/>
      <c r="E105" s="1037"/>
      <c r="F105" s="1038"/>
      <c r="G105" s="1034"/>
      <c r="H105" s="348"/>
      <c r="I105" s="1037"/>
      <c r="J105" s="1038"/>
      <c r="K105" s="1034"/>
      <c r="L105" s="348"/>
      <c r="M105" s="1037"/>
      <c r="N105" s="1037"/>
      <c r="O105" s="1038"/>
      <c r="P105" s="754"/>
      <c r="R105" s="541" t="s">
        <v>874</v>
      </c>
    </row>
    <row r="106" spans="1:18" ht="15" customHeight="1">
      <c r="A106" s="180"/>
      <c r="B106" s="962" t="s">
        <v>896</v>
      </c>
      <c r="C106" s="1037"/>
      <c r="D106" s="366"/>
      <c r="E106" s="154"/>
      <c r="F106" s="1040"/>
      <c r="G106" s="1034"/>
      <c r="H106" s="1041">
        <v>0.1</v>
      </c>
      <c r="I106" s="1041">
        <v>0.5</v>
      </c>
      <c r="J106" s="350">
        <v>1</v>
      </c>
      <c r="K106" s="1034"/>
      <c r="L106" s="1036" t="str">
        <f t="shared" ref="L106:M108" si="24">IF(AND(ISNUMBER(D106),ISNUMBER(H106)), D106*H106, "")</f>
        <v/>
      </c>
      <c r="M106" s="82" t="str">
        <f t="shared" si="24"/>
        <v/>
      </c>
      <c r="N106" s="1036" t="str">
        <f>IF(AND(ISNUMBER(F106),ISNUMBER(J106)),F106*J106,"")</f>
        <v/>
      </c>
      <c r="O106" s="18" t="str">
        <f>IF(AND(ISNUMBER(L106),ISNUMBER(M106),ISNUMBER(N106)),SUM(L106:N106),"")</f>
        <v/>
      </c>
      <c r="P106" s="754"/>
      <c r="Q106" s="744">
        <f t="shared" ref="Q106:Q108" si="25">IF(ISNUMBER(O106),1,0)</f>
        <v>0</v>
      </c>
      <c r="R106" s="541" t="s">
        <v>874</v>
      </c>
    </row>
    <row r="107" spans="1:18" ht="15" customHeight="1">
      <c r="A107" s="180"/>
      <c r="B107" s="962" t="s">
        <v>898</v>
      </c>
      <c r="C107" s="1037"/>
      <c r="D107" s="366"/>
      <c r="E107" s="154"/>
      <c r="F107" s="1040"/>
      <c r="G107" s="1034"/>
      <c r="H107" s="1041">
        <v>0.5</v>
      </c>
      <c r="I107" s="1041">
        <v>0.5</v>
      </c>
      <c r="J107" s="350">
        <v>1</v>
      </c>
      <c r="K107" s="1034"/>
      <c r="L107" s="1036" t="str">
        <f t="shared" si="24"/>
        <v/>
      </c>
      <c r="M107" s="82" t="str">
        <f t="shared" si="24"/>
        <v/>
      </c>
      <c r="N107" s="1036" t="str">
        <f>IF(AND(ISNUMBER(F107),ISNUMBER(J107)),F107*J107,"")</f>
        <v/>
      </c>
      <c r="O107" s="18" t="str">
        <f>IF(AND(ISNUMBER(L107),ISNUMBER(M107),ISNUMBER(N107)),SUM(L107:N107),"")</f>
        <v/>
      </c>
      <c r="P107" s="754"/>
      <c r="Q107" s="744">
        <f t="shared" si="25"/>
        <v>0</v>
      </c>
      <c r="R107" s="541" t="s">
        <v>874</v>
      </c>
    </row>
    <row r="108" spans="1:18" ht="15" customHeight="1">
      <c r="A108" s="180"/>
      <c r="B108" s="962" t="s">
        <v>899</v>
      </c>
      <c r="C108" s="1037"/>
      <c r="D108" s="366"/>
      <c r="E108" s="154"/>
      <c r="F108" s="1040"/>
      <c r="G108" s="1034"/>
      <c r="H108" s="1041">
        <v>1</v>
      </c>
      <c r="I108" s="1041">
        <v>1</v>
      </c>
      <c r="J108" s="350">
        <v>1</v>
      </c>
      <c r="K108" s="1034"/>
      <c r="L108" s="1036" t="str">
        <f t="shared" si="24"/>
        <v/>
      </c>
      <c r="M108" s="82" t="str">
        <f t="shared" si="24"/>
        <v/>
      </c>
      <c r="N108" s="1036" t="str">
        <f>IF(AND(ISNUMBER(F108),ISNUMBER(J108)),F108*J108,"")</f>
        <v/>
      </c>
      <c r="O108" s="18" t="str">
        <f>IF(AND(ISNUMBER(L108),ISNUMBER(M108),ISNUMBER(N108)),SUM(L108:N108),"")</f>
        <v/>
      </c>
      <c r="P108" s="754"/>
      <c r="Q108" s="744">
        <f t="shared" si="25"/>
        <v>0</v>
      </c>
      <c r="R108" s="541" t="s">
        <v>874</v>
      </c>
    </row>
    <row r="109" spans="1:18" ht="30" customHeight="1">
      <c r="A109" s="180"/>
      <c r="B109" s="958" t="s">
        <v>840</v>
      </c>
      <c r="C109" s="1039" t="s">
        <v>856</v>
      </c>
      <c r="D109" s="369"/>
      <c r="E109" s="1037"/>
      <c r="F109" s="1038"/>
      <c r="G109" s="1034"/>
      <c r="H109" s="348"/>
      <c r="I109" s="348"/>
      <c r="J109" s="1038"/>
      <c r="K109" s="1034"/>
      <c r="L109" s="348"/>
      <c r="M109" s="348"/>
      <c r="N109" s="348"/>
      <c r="O109" s="1038"/>
      <c r="P109" s="754"/>
      <c r="R109" s="541" t="s">
        <v>874</v>
      </c>
    </row>
    <row r="110" spans="1:18" ht="15" customHeight="1">
      <c r="A110" s="180"/>
      <c r="B110" s="957" t="s">
        <v>652</v>
      </c>
      <c r="C110" s="1037"/>
      <c r="D110" s="366"/>
      <c r="E110" s="154"/>
      <c r="F110" s="1040"/>
      <c r="G110" s="1034"/>
      <c r="H110" s="1041">
        <v>0.15</v>
      </c>
      <c r="I110" s="1041">
        <v>0.5</v>
      </c>
      <c r="J110" s="350">
        <v>1</v>
      </c>
      <c r="K110" s="1034"/>
      <c r="L110" s="1036" t="str">
        <f>IF(AND(ISNUMBER(D110),ISNUMBER(H110)), D110*H110, "")</f>
        <v/>
      </c>
      <c r="M110" s="82" t="str">
        <f>IF(AND(ISNUMBER(E110),ISNUMBER(I110)), E110*I110, "")</f>
        <v/>
      </c>
      <c r="N110" s="1036" t="str">
        <f>IF(AND(ISNUMBER(F110),ISNUMBER(J110)),F110*J110,"")</f>
        <v/>
      </c>
      <c r="O110" s="18" t="str">
        <f>IF(AND(ISNUMBER(L110),ISNUMBER(M110),ISNUMBER(N110)),SUM(L110:N110),"")</f>
        <v/>
      </c>
      <c r="P110" s="754"/>
      <c r="Q110" s="744">
        <f>IF(ISNUMBER(O110),1,0)</f>
        <v>0</v>
      </c>
      <c r="R110" s="541" t="s">
        <v>874</v>
      </c>
    </row>
    <row r="111" spans="1:18" ht="15" customHeight="1">
      <c r="A111" s="180"/>
      <c r="B111" s="957" t="s">
        <v>838</v>
      </c>
      <c r="C111" s="1037"/>
      <c r="D111" s="369"/>
      <c r="E111" s="1037"/>
      <c r="F111" s="1038"/>
      <c r="G111" s="1034"/>
      <c r="H111" s="348"/>
      <c r="I111" s="1037"/>
      <c r="J111" s="1038"/>
      <c r="K111" s="1034"/>
      <c r="L111" s="348"/>
      <c r="M111" s="1037"/>
      <c r="N111" s="1037"/>
      <c r="O111" s="1038"/>
      <c r="P111" s="754"/>
      <c r="R111" s="541" t="s">
        <v>874</v>
      </c>
    </row>
    <row r="112" spans="1:18" ht="15" customHeight="1">
      <c r="A112" s="180"/>
      <c r="B112" s="962" t="s">
        <v>896</v>
      </c>
      <c r="C112" s="1037"/>
      <c r="D112" s="366"/>
      <c r="E112" s="154"/>
      <c r="F112" s="1040"/>
      <c r="G112" s="1034"/>
      <c r="H112" s="1041">
        <v>0.15</v>
      </c>
      <c r="I112" s="1041">
        <v>0.5</v>
      </c>
      <c r="J112" s="350">
        <v>1</v>
      </c>
      <c r="K112" s="1034"/>
      <c r="L112" s="1036" t="str">
        <f t="shared" ref="L112:M114" si="26">IF(AND(ISNUMBER(D112),ISNUMBER(H112)), D112*H112, "")</f>
        <v/>
      </c>
      <c r="M112" s="82" t="str">
        <f t="shared" si="26"/>
        <v/>
      </c>
      <c r="N112" s="1036" t="str">
        <f>IF(AND(ISNUMBER(F112),ISNUMBER(J112)),F112*J112,"")</f>
        <v/>
      </c>
      <c r="O112" s="18" t="str">
        <f>IF(AND(ISNUMBER(L112),ISNUMBER(M112),ISNUMBER(N112)),SUM(L112:N112),"")</f>
        <v/>
      </c>
      <c r="P112" s="754"/>
      <c r="Q112" s="744">
        <f t="shared" ref="Q112:Q114" si="27">IF(ISNUMBER(O112),1,0)</f>
        <v>0</v>
      </c>
      <c r="R112" s="541" t="s">
        <v>874</v>
      </c>
    </row>
    <row r="113" spans="1:18" ht="15" customHeight="1">
      <c r="A113" s="180"/>
      <c r="B113" s="962" t="s">
        <v>898</v>
      </c>
      <c r="C113" s="1037"/>
      <c r="D113" s="366"/>
      <c r="E113" s="154"/>
      <c r="F113" s="1040"/>
      <c r="G113" s="1034"/>
      <c r="H113" s="1041">
        <v>0.5</v>
      </c>
      <c r="I113" s="1041">
        <v>0.5</v>
      </c>
      <c r="J113" s="350">
        <v>1</v>
      </c>
      <c r="K113" s="1034"/>
      <c r="L113" s="1036" t="str">
        <f t="shared" si="26"/>
        <v/>
      </c>
      <c r="M113" s="82" t="str">
        <f t="shared" si="26"/>
        <v/>
      </c>
      <c r="N113" s="1036" t="str">
        <f>IF(AND(ISNUMBER(F113),ISNUMBER(J113)),F113*J113,"")</f>
        <v/>
      </c>
      <c r="O113" s="18" t="str">
        <f>IF(AND(ISNUMBER(L113),ISNUMBER(M113),ISNUMBER(N113)),SUM(L113:N113),"")</f>
        <v/>
      </c>
      <c r="P113" s="754"/>
      <c r="Q113" s="744">
        <f t="shared" si="27"/>
        <v>0</v>
      </c>
      <c r="R113" s="541" t="s">
        <v>874</v>
      </c>
    </row>
    <row r="114" spans="1:18" ht="15" customHeight="1">
      <c r="A114" s="180"/>
      <c r="B114" s="962" t="s">
        <v>899</v>
      </c>
      <c r="C114" s="1037"/>
      <c r="D114" s="366"/>
      <c r="E114" s="154"/>
      <c r="F114" s="1040"/>
      <c r="G114" s="1034"/>
      <c r="H114" s="1041">
        <v>1</v>
      </c>
      <c r="I114" s="1041">
        <v>1</v>
      </c>
      <c r="J114" s="350">
        <v>1</v>
      </c>
      <c r="K114" s="1034"/>
      <c r="L114" s="1036" t="str">
        <f t="shared" si="26"/>
        <v/>
      </c>
      <c r="M114" s="82" t="str">
        <f t="shared" si="26"/>
        <v/>
      </c>
      <c r="N114" s="1036" t="str">
        <f>IF(AND(ISNUMBER(F114),ISNUMBER(J114)),F114*J114,"")</f>
        <v/>
      </c>
      <c r="O114" s="18" t="str">
        <f>IF(AND(ISNUMBER(L114),ISNUMBER(M114),ISNUMBER(N114)),SUM(L114:N114),"")</f>
        <v/>
      </c>
      <c r="P114" s="754"/>
      <c r="Q114" s="744">
        <f t="shared" si="27"/>
        <v>0</v>
      </c>
      <c r="R114" s="541" t="s">
        <v>874</v>
      </c>
    </row>
    <row r="115" spans="1:18" ht="30" customHeight="1">
      <c r="A115" s="180"/>
      <c r="B115" s="958" t="s">
        <v>841</v>
      </c>
      <c r="C115" s="1039" t="s">
        <v>856</v>
      </c>
      <c r="D115" s="369"/>
      <c r="E115" s="1037"/>
      <c r="F115" s="1038"/>
      <c r="G115" s="1034"/>
      <c r="H115" s="348"/>
      <c r="I115" s="348"/>
      <c r="J115" s="1038"/>
      <c r="K115" s="1034"/>
      <c r="L115" s="348"/>
      <c r="M115" s="348"/>
      <c r="N115" s="348"/>
      <c r="O115" s="1038"/>
      <c r="P115" s="754"/>
      <c r="R115" s="541" t="s">
        <v>874</v>
      </c>
    </row>
    <row r="116" spans="1:18" ht="15" customHeight="1">
      <c r="A116" s="180"/>
      <c r="B116" s="957" t="s">
        <v>652</v>
      </c>
      <c r="C116" s="1037"/>
      <c r="D116" s="366"/>
      <c r="E116" s="154"/>
      <c r="F116" s="1040"/>
      <c r="G116" s="1034"/>
      <c r="H116" s="1041">
        <v>0.15</v>
      </c>
      <c r="I116" s="1041">
        <v>0.5</v>
      </c>
      <c r="J116" s="350">
        <v>1</v>
      </c>
      <c r="K116" s="1034"/>
      <c r="L116" s="1036" t="str">
        <f>IF(AND(ISNUMBER(D116),ISNUMBER(H116)), D116*H116, "")</f>
        <v/>
      </c>
      <c r="M116" s="82" t="str">
        <f>IF(AND(ISNUMBER(E116),ISNUMBER(I116)), E116*I116, "")</f>
        <v/>
      </c>
      <c r="N116" s="1036" t="str">
        <f>IF(AND(ISNUMBER(F116),ISNUMBER(J116)),F116*J116,"")</f>
        <v/>
      </c>
      <c r="O116" s="18" t="str">
        <f>IF(AND(ISNUMBER(L116),ISNUMBER(M116),ISNUMBER(N116)),SUM(L116:N116),"")</f>
        <v/>
      </c>
      <c r="P116" s="754"/>
      <c r="Q116" s="744">
        <f>IF(ISNUMBER(O116),1,0)</f>
        <v>0</v>
      </c>
      <c r="R116" s="541" t="s">
        <v>874</v>
      </c>
    </row>
    <row r="117" spans="1:18" ht="15" customHeight="1">
      <c r="A117" s="180"/>
      <c r="B117" s="957" t="s">
        <v>838</v>
      </c>
      <c r="C117" s="1037"/>
      <c r="D117" s="369"/>
      <c r="E117" s="1037"/>
      <c r="F117" s="1038"/>
      <c r="G117" s="1034"/>
      <c r="H117" s="348"/>
      <c r="I117" s="1037"/>
      <c r="J117" s="1038"/>
      <c r="K117" s="1034"/>
      <c r="L117" s="348"/>
      <c r="M117" s="1037"/>
      <c r="N117" s="1037"/>
      <c r="O117" s="1038"/>
      <c r="P117" s="754"/>
      <c r="R117" s="541" t="s">
        <v>874</v>
      </c>
    </row>
    <row r="118" spans="1:18" ht="15" customHeight="1">
      <c r="A118" s="180"/>
      <c r="B118" s="962" t="s">
        <v>896</v>
      </c>
      <c r="C118" s="1037"/>
      <c r="D118" s="366"/>
      <c r="E118" s="154"/>
      <c r="F118" s="1040"/>
      <c r="G118" s="1034"/>
      <c r="H118" s="1041">
        <v>0.15</v>
      </c>
      <c r="I118" s="1041">
        <v>0.5</v>
      </c>
      <c r="J118" s="350">
        <v>1</v>
      </c>
      <c r="K118" s="1034"/>
      <c r="L118" s="1036" t="str">
        <f t="shared" ref="L118:M120" si="28">IF(AND(ISNUMBER(D118),ISNUMBER(H118)), D118*H118, "")</f>
        <v/>
      </c>
      <c r="M118" s="82" t="str">
        <f t="shared" si="28"/>
        <v/>
      </c>
      <c r="N118" s="1036" t="str">
        <f t="shared" ref="N118:N120" si="29">IF(AND(ISNUMBER(F118),ISNUMBER(J118)),F118*J118,"")</f>
        <v/>
      </c>
      <c r="O118" s="18" t="str">
        <f>IF(AND(ISNUMBER(L118),ISNUMBER(M118),ISNUMBER(N118)),SUM(L118:N118),"")</f>
        <v/>
      </c>
      <c r="P118" s="754"/>
      <c r="Q118" s="744">
        <f t="shared" ref="Q118:Q120" si="30">IF(ISNUMBER(O118),1,0)</f>
        <v>0</v>
      </c>
      <c r="R118" s="541" t="s">
        <v>874</v>
      </c>
    </row>
    <row r="119" spans="1:18" ht="15" customHeight="1">
      <c r="A119" s="180"/>
      <c r="B119" s="962" t="s">
        <v>898</v>
      </c>
      <c r="C119" s="1037"/>
      <c r="D119" s="366"/>
      <c r="E119" s="154"/>
      <c r="F119" s="1040"/>
      <c r="G119" s="1034"/>
      <c r="H119" s="1041">
        <v>0.5</v>
      </c>
      <c r="I119" s="1041">
        <v>0.5</v>
      </c>
      <c r="J119" s="350">
        <v>1</v>
      </c>
      <c r="K119" s="1034"/>
      <c r="L119" s="1036" t="str">
        <f t="shared" si="28"/>
        <v/>
      </c>
      <c r="M119" s="82" t="str">
        <f t="shared" si="28"/>
        <v/>
      </c>
      <c r="N119" s="1036" t="str">
        <f t="shared" si="29"/>
        <v/>
      </c>
      <c r="O119" s="18" t="str">
        <f>IF(AND(ISNUMBER(L119),ISNUMBER(M119),ISNUMBER(N119)),SUM(L119:N119),"")</f>
        <v/>
      </c>
      <c r="P119" s="754"/>
      <c r="Q119" s="744">
        <f t="shared" si="30"/>
        <v>0</v>
      </c>
      <c r="R119" s="541" t="s">
        <v>874</v>
      </c>
    </row>
    <row r="120" spans="1:18" ht="15" customHeight="1">
      <c r="A120" s="180"/>
      <c r="B120" s="962" t="s">
        <v>899</v>
      </c>
      <c r="C120" s="1037"/>
      <c r="D120" s="366"/>
      <c r="E120" s="154"/>
      <c r="F120" s="1040"/>
      <c r="G120" s="1034"/>
      <c r="H120" s="1041">
        <v>1</v>
      </c>
      <c r="I120" s="1041">
        <v>1</v>
      </c>
      <c r="J120" s="350">
        <v>1</v>
      </c>
      <c r="K120" s="1034"/>
      <c r="L120" s="1036" t="str">
        <f t="shared" si="28"/>
        <v/>
      </c>
      <c r="M120" s="82" t="str">
        <f t="shared" si="28"/>
        <v/>
      </c>
      <c r="N120" s="1036" t="str">
        <f t="shared" si="29"/>
        <v/>
      </c>
      <c r="O120" s="18" t="str">
        <f>IF(AND(ISNUMBER(L120),ISNUMBER(M120),ISNUMBER(N120)),SUM(L120:N120),"")</f>
        <v/>
      </c>
      <c r="P120" s="754"/>
      <c r="Q120" s="744">
        <f t="shared" si="30"/>
        <v>0</v>
      </c>
      <c r="R120" s="541" t="s">
        <v>874</v>
      </c>
    </row>
    <row r="121" spans="1:18" ht="30" customHeight="1">
      <c r="A121" s="180"/>
      <c r="B121" s="361" t="s">
        <v>943</v>
      </c>
      <c r="C121" s="1039" t="s">
        <v>857</v>
      </c>
      <c r="D121" s="369"/>
      <c r="E121" s="1037"/>
      <c r="F121" s="1038"/>
      <c r="G121" s="1034"/>
      <c r="H121" s="348"/>
      <c r="I121" s="1037"/>
      <c r="J121" s="1038"/>
      <c r="K121" s="1034"/>
      <c r="L121" s="348"/>
      <c r="M121" s="1037"/>
      <c r="N121" s="1037"/>
      <c r="O121" s="1038"/>
      <c r="P121" s="754"/>
      <c r="R121" s="541" t="s">
        <v>923</v>
      </c>
    </row>
    <row r="122" spans="1:18" ht="15" customHeight="1">
      <c r="A122" s="180"/>
      <c r="B122" s="958" t="s">
        <v>652</v>
      </c>
      <c r="C122" s="1037"/>
      <c r="D122" s="366"/>
      <c r="E122" s="154"/>
      <c r="F122" s="1040"/>
      <c r="G122" s="1034"/>
      <c r="H122" s="1041">
        <v>0.05</v>
      </c>
      <c r="I122" s="1041">
        <v>0.05</v>
      </c>
      <c r="J122" s="350">
        <v>0.05</v>
      </c>
      <c r="K122" s="1034"/>
      <c r="L122" s="1036" t="str">
        <f>IF(AND(ISNUMBER(D122),ISNUMBER(H122)), D122*H122, "")</f>
        <v/>
      </c>
      <c r="M122" s="82" t="str">
        <f>IF(AND(ISNUMBER(E122),ISNUMBER(I122)), E122*I122, "")</f>
        <v/>
      </c>
      <c r="N122" s="1036" t="str">
        <f>IF(AND(ISNUMBER(F122),ISNUMBER(J122)),F122*J122,"")</f>
        <v/>
      </c>
      <c r="O122" s="18" t="str">
        <f>IF(AND(ISNUMBER(L122),ISNUMBER(M122),ISNUMBER(N122)),SUM(L122:N122),"")</f>
        <v/>
      </c>
      <c r="P122" s="754"/>
      <c r="Q122" s="744">
        <f>IF(ISNUMBER(O122),1,0)</f>
        <v>0</v>
      </c>
      <c r="R122" s="32"/>
    </row>
    <row r="123" spans="1:18" ht="15" customHeight="1">
      <c r="A123" s="180"/>
      <c r="B123" s="958" t="s">
        <v>838</v>
      </c>
      <c r="C123" s="1037"/>
      <c r="D123" s="369"/>
      <c r="E123" s="1037"/>
      <c r="F123" s="1038"/>
      <c r="G123" s="1034"/>
      <c r="H123" s="348"/>
      <c r="I123" s="1037"/>
      <c r="J123" s="1038"/>
      <c r="K123" s="1034"/>
      <c r="L123" s="348"/>
      <c r="M123" s="1037"/>
      <c r="N123" s="1037"/>
      <c r="O123" s="1038"/>
      <c r="P123" s="754"/>
      <c r="R123" s="541" t="s">
        <v>922</v>
      </c>
    </row>
    <row r="124" spans="1:18" ht="15" customHeight="1">
      <c r="A124" s="180"/>
      <c r="B124" s="957" t="s">
        <v>896</v>
      </c>
      <c r="C124" s="1037"/>
      <c r="D124" s="366"/>
      <c r="E124" s="154"/>
      <c r="F124" s="1040"/>
      <c r="G124" s="1034"/>
      <c r="H124" s="1041">
        <v>0.05</v>
      </c>
      <c r="I124" s="1041">
        <v>0.05</v>
      </c>
      <c r="J124" s="350">
        <v>0.05</v>
      </c>
      <c r="K124" s="1034"/>
      <c r="L124" s="1036" t="str">
        <f t="shared" ref="L124:M126" si="31">IF(AND(ISNUMBER(D124),ISNUMBER(H124)), D124*H124, "")</f>
        <v/>
      </c>
      <c r="M124" s="82" t="str">
        <f t="shared" si="31"/>
        <v/>
      </c>
      <c r="N124" s="1036" t="str">
        <f t="shared" ref="N124:N126" si="32">IF(AND(ISNUMBER(F124),ISNUMBER(J124)),F124*J124,"")</f>
        <v/>
      </c>
      <c r="O124" s="18" t="str">
        <f>IF(AND(ISNUMBER(L124),ISNUMBER(M124),ISNUMBER(N124)),SUM(L124:N124),"")</f>
        <v/>
      </c>
      <c r="P124" s="754"/>
      <c r="Q124" s="744">
        <f t="shared" ref="Q124:Q126" si="33">IF(ISNUMBER(O124),1,0)</f>
        <v>0</v>
      </c>
      <c r="R124" s="541" t="s">
        <v>922</v>
      </c>
    </row>
    <row r="125" spans="1:18" ht="15" customHeight="1">
      <c r="A125" s="180"/>
      <c r="B125" s="957" t="s">
        <v>898</v>
      </c>
      <c r="C125" s="1037"/>
      <c r="D125" s="366"/>
      <c r="E125" s="154"/>
      <c r="F125" s="1040"/>
      <c r="G125" s="1034"/>
      <c r="H125" s="1041">
        <v>0.5</v>
      </c>
      <c r="I125" s="1041">
        <v>0.5</v>
      </c>
      <c r="J125" s="350">
        <v>0.5</v>
      </c>
      <c r="K125" s="1034"/>
      <c r="L125" s="1036" t="str">
        <f t="shared" si="31"/>
        <v/>
      </c>
      <c r="M125" s="82" t="str">
        <f t="shared" si="31"/>
        <v/>
      </c>
      <c r="N125" s="1036" t="str">
        <f t="shared" si="32"/>
        <v/>
      </c>
      <c r="O125" s="18" t="str">
        <f>IF(AND(ISNUMBER(L125),ISNUMBER(M125),ISNUMBER(N125)),SUM(L125:N125),"")</f>
        <v/>
      </c>
      <c r="P125" s="754"/>
      <c r="Q125" s="744">
        <f t="shared" si="33"/>
        <v>0</v>
      </c>
      <c r="R125" s="541" t="s">
        <v>922</v>
      </c>
    </row>
    <row r="126" spans="1:18" ht="15" customHeight="1">
      <c r="A126" s="180"/>
      <c r="B126" s="957" t="s">
        <v>899</v>
      </c>
      <c r="C126" s="1037"/>
      <c r="D126" s="366"/>
      <c r="E126" s="154"/>
      <c r="F126" s="1040"/>
      <c r="G126" s="1034"/>
      <c r="H126" s="1041">
        <v>1</v>
      </c>
      <c r="I126" s="1041">
        <v>1</v>
      </c>
      <c r="J126" s="350">
        <v>1</v>
      </c>
      <c r="K126" s="1034"/>
      <c r="L126" s="1036" t="str">
        <f t="shared" si="31"/>
        <v/>
      </c>
      <c r="M126" s="82" t="str">
        <f t="shared" si="31"/>
        <v/>
      </c>
      <c r="N126" s="1036" t="str">
        <f t="shared" si="32"/>
        <v/>
      </c>
      <c r="O126" s="18" t="str">
        <f>IF(AND(ISNUMBER(L126),ISNUMBER(M126),ISNUMBER(N126)),SUM(L126:N126),"")</f>
        <v/>
      </c>
      <c r="P126" s="754"/>
      <c r="Q126" s="744">
        <f t="shared" si="33"/>
        <v>0</v>
      </c>
      <c r="R126" s="541" t="s">
        <v>922</v>
      </c>
    </row>
    <row r="127" spans="1:18" ht="30" customHeight="1">
      <c r="A127" s="180"/>
      <c r="B127" s="361" t="s">
        <v>944</v>
      </c>
      <c r="C127" s="1039" t="s">
        <v>858</v>
      </c>
      <c r="D127" s="369"/>
      <c r="E127" s="1037"/>
      <c r="F127" s="1038"/>
      <c r="G127" s="1034"/>
      <c r="H127" s="348"/>
      <c r="I127" s="1037"/>
      <c r="J127" s="1038"/>
      <c r="K127" s="1034"/>
      <c r="L127" s="348"/>
      <c r="M127" s="1037"/>
      <c r="N127" s="1037"/>
      <c r="O127" s="1038"/>
      <c r="P127" s="754"/>
      <c r="R127" s="541" t="s">
        <v>923</v>
      </c>
    </row>
    <row r="128" spans="1:18" ht="15" customHeight="1">
      <c r="A128" s="180"/>
      <c r="B128" s="958" t="s">
        <v>652</v>
      </c>
      <c r="C128" s="1037"/>
      <c r="D128" s="366"/>
      <c r="E128" s="154"/>
      <c r="F128" s="1040"/>
      <c r="G128" s="1034"/>
      <c r="H128" s="1041">
        <v>0.15</v>
      </c>
      <c r="I128" s="1041">
        <v>0.15</v>
      </c>
      <c r="J128" s="350">
        <v>0.15</v>
      </c>
      <c r="K128" s="1034"/>
      <c r="L128" s="1036" t="str">
        <f>IF(AND(ISNUMBER(D128),ISNUMBER(H128)), D128*H128, "")</f>
        <v/>
      </c>
      <c r="M128" s="82" t="str">
        <f>IF(AND(ISNUMBER(E128),ISNUMBER(I128)), E128*I128, "")</f>
        <v/>
      </c>
      <c r="N128" s="1036" t="str">
        <f>IF(AND(ISNUMBER(F128),ISNUMBER(J128)),F128*J128,"")</f>
        <v/>
      </c>
      <c r="O128" s="18" t="str">
        <f>IF(AND(ISNUMBER(L128),ISNUMBER(M128),ISNUMBER(N128)),SUM(L128:N128),"")</f>
        <v/>
      </c>
      <c r="P128" s="754"/>
      <c r="Q128" s="744">
        <f>IF(ISNUMBER(O128),1,0)</f>
        <v>0</v>
      </c>
      <c r="R128" s="32"/>
    </row>
    <row r="129" spans="1:18" ht="15" customHeight="1">
      <c r="A129" s="180"/>
      <c r="B129" s="958" t="s">
        <v>838</v>
      </c>
      <c r="C129" s="1037"/>
      <c r="D129" s="369"/>
      <c r="E129" s="1037"/>
      <c r="F129" s="1038"/>
      <c r="G129" s="1034"/>
      <c r="H129" s="348"/>
      <c r="I129" s="1037"/>
      <c r="J129" s="1038"/>
      <c r="K129" s="1034"/>
      <c r="L129" s="348"/>
      <c r="M129" s="1037"/>
      <c r="N129" s="1037"/>
      <c r="O129" s="1038"/>
      <c r="P129" s="754"/>
      <c r="R129" s="541" t="s">
        <v>922</v>
      </c>
    </row>
    <row r="130" spans="1:18" ht="15" customHeight="1">
      <c r="A130" s="180"/>
      <c r="B130" s="957" t="s">
        <v>896</v>
      </c>
      <c r="C130" s="1037"/>
      <c r="D130" s="366"/>
      <c r="E130" s="154"/>
      <c r="F130" s="1040"/>
      <c r="G130" s="1034"/>
      <c r="H130" s="1041">
        <v>0.15</v>
      </c>
      <c r="I130" s="1041">
        <v>0.15</v>
      </c>
      <c r="J130" s="350">
        <v>0.15</v>
      </c>
      <c r="K130" s="1034"/>
      <c r="L130" s="1036" t="str">
        <f t="shared" ref="L130:M132" si="34">IF(AND(ISNUMBER(D130),ISNUMBER(H130)), D130*H130, "")</f>
        <v/>
      </c>
      <c r="M130" s="82" t="str">
        <f t="shared" si="34"/>
        <v/>
      </c>
      <c r="N130" s="1036" t="str">
        <f>IF(AND(ISNUMBER(F130),ISNUMBER(J130)),F130*J130,"")</f>
        <v/>
      </c>
      <c r="O130" s="18" t="str">
        <f>IF(AND(ISNUMBER(L130),ISNUMBER(M130),ISNUMBER(N130)),SUM(L130:N130),"")</f>
        <v/>
      </c>
      <c r="P130" s="754"/>
      <c r="Q130" s="744">
        <f t="shared" ref="Q130:Q132" si="35">IF(ISNUMBER(O130),1,0)</f>
        <v>0</v>
      </c>
      <c r="R130" s="541" t="s">
        <v>922</v>
      </c>
    </row>
    <row r="131" spans="1:18" ht="15" customHeight="1">
      <c r="A131" s="180"/>
      <c r="B131" s="957" t="s">
        <v>898</v>
      </c>
      <c r="C131" s="1037"/>
      <c r="D131" s="366"/>
      <c r="E131" s="154"/>
      <c r="F131" s="1040"/>
      <c r="G131" s="1034"/>
      <c r="H131" s="1041">
        <v>0.5</v>
      </c>
      <c r="I131" s="1041">
        <v>0.5</v>
      </c>
      <c r="J131" s="350">
        <v>0.5</v>
      </c>
      <c r="K131" s="1034"/>
      <c r="L131" s="1036" t="str">
        <f t="shared" si="34"/>
        <v/>
      </c>
      <c r="M131" s="82" t="str">
        <f t="shared" si="34"/>
        <v/>
      </c>
      <c r="N131" s="1036" t="str">
        <f>IF(AND(ISNUMBER(F131),ISNUMBER(J131)),F131*J131,"")</f>
        <v/>
      </c>
      <c r="O131" s="18" t="str">
        <f>IF(AND(ISNUMBER(L131),ISNUMBER(M131),ISNUMBER(N131)),SUM(L131:N131),"")</f>
        <v/>
      </c>
      <c r="P131" s="754"/>
      <c r="Q131" s="744">
        <f t="shared" si="35"/>
        <v>0</v>
      </c>
      <c r="R131" s="541" t="s">
        <v>922</v>
      </c>
    </row>
    <row r="132" spans="1:18" ht="15" customHeight="1">
      <c r="A132" s="180"/>
      <c r="B132" s="957" t="s">
        <v>899</v>
      </c>
      <c r="C132" s="1037"/>
      <c r="D132" s="366"/>
      <c r="E132" s="154"/>
      <c r="F132" s="1040"/>
      <c r="G132" s="1034"/>
      <c r="H132" s="1041">
        <v>1</v>
      </c>
      <c r="I132" s="1041">
        <v>1</v>
      </c>
      <c r="J132" s="350">
        <v>1</v>
      </c>
      <c r="K132" s="1034"/>
      <c r="L132" s="1036" t="str">
        <f t="shared" si="34"/>
        <v/>
      </c>
      <c r="M132" s="82" t="str">
        <f t="shared" si="34"/>
        <v/>
      </c>
      <c r="N132" s="1036" t="str">
        <f>IF(AND(ISNUMBER(F132),ISNUMBER(J132)),F132*J132,"")</f>
        <v/>
      </c>
      <c r="O132" s="18" t="str">
        <f>IF(AND(ISNUMBER(L132),ISNUMBER(M132),ISNUMBER(N132)),SUM(L132:N132),"")</f>
        <v/>
      </c>
      <c r="P132" s="754"/>
      <c r="Q132" s="744">
        <f t="shared" si="35"/>
        <v>0</v>
      </c>
      <c r="R132" s="541" t="s">
        <v>922</v>
      </c>
    </row>
    <row r="133" spans="1:18" ht="30" customHeight="1">
      <c r="A133" s="180"/>
      <c r="B133" s="361" t="s">
        <v>945</v>
      </c>
      <c r="C133" s="1039" t="s">
        <v>859</v>
      </c>
      <c r="D133" s="369"/>
      <c r="E133" s="1037"/>
      <c r="F133" s="1038"/>
      <c r="G133" s="1034"/>
      <c r="H133" s="348"/>
      <c r="I133" s="1037"/>
      <c r="J133" s="1038"/>
      <c r="K133" s="1034"/>
      <c r="L133" s="348"/>
      <c r="M133" s="1037"/>
      <c r="N133" s="1037"/>
      <c r="O133" s="1038"/>
      <c r="P133" s="754"/>
      <c r="R133" s="541" t="s">
        <v>923</v>
      </c>
    </row>
    <row r="134" spans="1:18" ht="15" customHeight="1">
      <c r="A134" s="180"/>
      <c r="B134" s="958" t="s">
        <v>652</v>
      </c>
      <c r="C134" s="1037"/>
      <c r="D134" s="366"/>
      <c r="E134" s="154"/>
      <c r="F134" s="1040"/>
      <c r="G134" s="1034"/>
      <c r="H134" s="1041">
        <v>0.5</v>
      </c>
      <c r="I134" s="1041">
        <v>0.5</v>
      </c>
      <c r="J134" s="350">
        <v>0.5</v>
      </c>
      <c r="K134" s="1034"/>
      <c r="L134" s="1036" t="str">
        <f>IF(AND(ISNUMBER(D134),ISNUMBER(H134)), D134*H134, "")</f>
        <v/>
      </c>
      <c r="M134" s="82" t="str">
        <f>IF(AND(ISNUMBER(E134),ISNUMBER(I134)), E134*I134, "")</f>
        <v/>
      </c>
      <c r="N134" s="1036" t="str">
        <f>IF(AND(ISNUMBER(F134),ISNUMBER(J134)),F134*J134,"")</f>
        <v/>
      </c>
      <c r="O134" s="18" t="str">
        <f>IF(AND(ISNUMBER(L134),ISNUMBER(M134),ISNUMBER(N134)),SUM(L134:N134),"")</f>
        <v/>
      </c>
      <c r="P134" s="754"/>
      <c r="Q134" s="744">
        <f>IF(ISNUMBER(O134),1,0)</f>
        <v>0</v>
      </c>
      <c r="R134" s="32"/>
    </row>
    <row r="135" spans="1:18" ht="15" customHeight="1">
      <c r="A135" s="180"/>
      <c r="B135" s="958" t="s">
        <v>838</v>
      </c>
      <c r="C135" s="1037"/>
      <c r="D135" s="369"/>
      <c r="E135" s="1037"/>
      <c r="F135" s="1038"/>
      <c r="G135" s="1034"/>
      <c r="H135" s="348"/>
      <c r="I135" s="1037"/>
      <c r="J135" s="1038"/>
      <c r="K135" s="1034"/>
      <c r="L135" s="348"/>
      <c r="M135" s="1037"/>
      <c r="N135" s="1037"/>
      <c r="O135" s="1038"/>
      <c r="P135" s="754"/>
      <c r="R135" s="541" t="s">
        <v>922</v>
      </c>
    </row>
    <row r="136" spans="1:18" ht="15" customHeight="1">
      <c r="A136" s="180"/>
      <c r="B136" s="957" t="s">
        <v>896</v>
      </c>
      <c r="C136" s="1037"/>
      <c r="D136" s="366"/>
      <c r="E136" s="154"/>
      <c r="F136" s="1040"/>
      <c r="G136" s="1034"/>
      <c r="H136" s="1041">
        <v>0.5</v>
      </c>
      <c r="I136" s="1041">
        <v>0.5</v>
      </c>
      <c r="J136" s="350">
        <v>0.5</v>
      </c>
      <c r="K136" s="1034"/>
      <c r="L136" s="1036" t="str">
        <f t="shared" ref="L136:M138" si="36">IF(AND(ISNUMBER(D136),ISNUMBER(H136)), D136*H136, "")</f>
        <v/>
      </c>
      <c r="M136" s="82" t="str">
        <f t="shared" si="36"/>
        <v/>
      </c>
      <c r="N136" s="1036" t="str">
        <f>IF(AND(ISNUMBER(F136),ISNUMBER(J136)),F136*J136,"")</f>
        <v/>
      </c>
      <c r="O136" s="18" t="str">
        <f>IF(AND(ISNUMBER(L136),ISNUMBER(M136),ISNUMBER(N136)),SUM(L136:N136),"")</f>
        <v/>
      </c>
      <c r="P136" s="754"/>
      <c r="Q136" s="744">
        <f t="shared" ref="Q136:Q138" si="37">IF(ISNUMBER(O136),1,0)</f>
        <v>0</v>
      </c>
      <c r="R136" s="541" t="s">
        <v>922</v>
      </c>
    </row>
    <row r="137" spans="1:18" ht="15" customHeight="1">
      <c r="A137" s="180"/>
      <c r="B137" s="957" t="s">
        <v>898</v>
      </c>
      <c r="C137" s="1037"/>
      <c r="D137" s="366"/>
      <c r="E137" s="154"/>
      <c r="F137" s="1040"/>
      <c r="G137" s="1034"/>
      <c r="H137" s="1041">
        <v>0.5</v>
      </c>
      <c r="I137" s="1041">
        <v>0.5</v>
      </c>
      <c r="J137" s="350">
        <v>0.5</v>
      </c>
      <c r="K137" s="1034"/>
      <c r="L137" s="1036" t="str">
        <f t="shared" si="36"/>
        <v/>
      </c>
      <c r="M137" s="82" t="str">
        <f t="shared" si="36"/>
        <v/>
      </c>
      <c r="N137" s="1036" t="str">
        <f>IF(AND(ISNUMBER(F137),ISNUMBER(J137)),F137*J137,"")</f>
        <v/>
      </c>
      <c r="O137" s="18" t="str">
        <f>IF(AND(ISNUMBER(L137),ISNUMBER(M137),ISNUMBER(N137)),SUM(L137:N137),"")</f>
        <v/>
      </c>
      <c r="P137" s="754"/>
      <c r="Q137" s="744">
        <f t="shared" si="37"/>
        <v>0</v>
      </c>
      <c r="R137" s="541" t="s">
        <v>922</v>
      </c>
    </row>
    <row r="138" spans="1:18" ht="15" customHeight="1">
      <c r="A138" s="180"/>
      <c r="B138" s="957" t="s">
        <v>899</v>
      </c>
      <c r="C138" s="1037"/>
      <c r="D138" s="366"/>
      <c r="E138" s="154"/>
      <c r="F138" s="1040"/>
      <c r="G138" s="1034"/>
      <c r="H138" s="1041">
        <v>1</v>
      </c>
      <c r="I138" s="1041">
        <v>1</v>
      </c>
      <c r="J138" s="350">
        <v>1</v>
      </c>
      <c r="K138" s="1034"/>
      <c r="L138" s="1036" t="str">
        <f t="shared" si="36"/>
        <v/>
      </c>
      <c r="M138" s="82" t="str">
        <f t="shared" si="36"/>
        <v/>
      </c>
      <c r="N138" s="1036" t="str">
        <f>IF(AND(ISNUMBER(F138),ISNUMBER(J138)),F138*J138,"")</f>
        <v/>
      </c>
      <c r="O138" s="18" t="str">
        <f>IF(AND(ISNUMBER(L138),ISNUMBER(M138),ISNUMBER(N138)),SUM(L138:N138),"")</f>
        <v/>
      </c>
      <c r="P138" s="754"/>
      <c r="Q138" s="744">
        <f t="shared" si="37"/>
        <v>0</v>
      </c>
      <c r="R138" s="541" t="s">
        <v>922</v>
      </c>
    </row>
    <row r="139" spans="1:18" ht="30" customHeight="1">
      <c r="A139" s="180"/>
      <c r="B139" s="361" t="s">
        <v>902</v>
      </c>
      <c r="C139" s="1039" t="s">
        <v>860</v>
      </c>
      <c r="D139" s="369"/>
      <c r="E139" s="1037"/>
      <c r="F139" s="1038"/>
      <c r="G139" s="1034"/>
      <c r="H139" s="348"/>
      <c r="I139" s="1037"/>
      <c r="J139" s="1038"/>
      <c r="K139" s="1034"/>
      <c r="L139" s="348"/>
      <c r="M139" s="1037"/>
      <c r="N139" s="1037"/>
      <c r="O139" s="1038"/>
      <c r="P139" s="754"/>
      <c r="R139" s="541" t="s">
        <v>923</v>
      </c>
    </row>
    <row r="140" spans="1:18" ht="15" customHeight="1">
      <c r="A140" s="180"/>
      <c r="B140" s="958" t="s">
        <v>652</v>
      </c>
      <c r="C140" s="1037"/>
      <c r="D140" s="366"/>
      <c r="E140" s="154"/>
      <c r="F140" s="1040"/>
      <c r="G140" s="1034"/>
      <c r="H140" s="1041">
        <v>0.5</v>
      </c>
      <c r="I140" s="1041">
        <v>0.5</v>
      </c>
      <c r="J140" s="350">
        <v>1</v>
      </c>
      <c r="K140" s="1034"/>
      <c r="L140" s="1036" t="str">
        <f>IF(AND(ISNUMBER(D140),ISNUMBER(H140)), D140*H140, "")</f>
        <v/>
      </c>
      <c r="M140" s="82" t="str">
        <f>IF(AND(ISNUMBER(E140),ISNUMBER(I140)), E140*I140, "")</f>
        <v/>
      </c>
      <c r="N140" s="1036" t="str">
        <f>IF(AND(ISNUMBER(F140),ISNUMBER(J140)),F140*J140,"")</f>
        <v/>
      </c>
      <c r="O140" s="18" t="str">
        <f>IF(AND(ISNUMBER(L140),ISNUMBER(M140),ISNUMBER(N140)),SUM(L140:N140),"")</f>
        <v/>
      </c>
      <c r="P140" s="754"/>
      <c r="Q140" s="744">
        <f>IF(ISNUMBER(O140),1,0)</f>
        <v>0</v>
      </c>
      <c r="R140" s="32"/>
    </row>
    <row r="141" spans="1:18" ht="15" customHeight="1">
      <c r="A141" s="180"/>
      <c r="B141" s="958" t="s">
        <v>838</v>
      </c>
      <c r="C141" s="1037"/>
      <c r="D141" s="369"/>
      <c r="E141" s="1037"/>
      <c r="F141" s="1038"/>
      <c r="G141" s="1034"/>
      <c r="H141" s="348"/>
      <c r="I141" s="1037"/>
      <c r="J141" s="1038"/>
      <c r="K141" s="1034"/>
      <c r="L141" s="348"/>
      <c r="M141" s="1037"/>
      <c r="N141" s="1037"/>
      <c r="O141" s="1038"/>
      <c r="P141" s="754"/>
      <c r="R141" s="541" t="s">
        <v>922</v>
      </c>
    </row>
    <row r="142" spans="1:18" ht="15" customHeight="1">
      <c r="A142" s="180"/>
      <c r="B142" s="957" t="s">
        <v>896</v>
      </c>
      <c r="C142" s="1037"/>
      <c r="D142" s="366"/>
      <c r="E142" s="154"/>
      <c r="F142" s="1040"/>
      <c r="G142" s="1034"/>
      <c r="H142" s="1041">
        <v>0.5</v>
      </c>
      <c r="I142" s="1041">
        <v>0.5</v>
      </c>
      <c r="J142" s="350">
        <v>1</v>
      </c>
      <c r="K142" s="1034"/>
      <c r="L142" s="1036" t="str">
        <f t="shared" ref="L142:M144" si="38">IF(AND(ISNUMBER(D142),ISNUMBER(H142)), D142*H142, "")</f>
        <v/>
      </c>
      <c r="M142" s="82" t="str">
        <f t="shared" si="38"/>
        <v/>
      </c>
      <c r="N142" s="1036" t="str">
        <f>IF(AND(ISNUMBER(F142),ISNUMBER(J142)),F142*J142,"")</f>
        <v/>
      </c>
      <c r="O142" s="18" t="str">
        <f>IF(AND(ISNUMBER(L142),ISNUMBER(M142),ISNUMBER(N142)),SUM(L142:N142),"")</f>
        <v/>
      </c>
      <c r="P142" s="754"/>
      <c r="Q142" s="744">
        <f t="shared" ref="Q142:Q144" si="39">IF(ISNUMBER(O142),1,0)</f>
        <v>0</v>
      </c>
      <c r="R142" s="541" t="s">
        <v>922</v>
      </c>
    </row>
    <row r="143" spans="1:18" ht="15" customHeight="1">
      <c r="A143" s="180"/>
      <c r="B143" s="957" t="s">
        <v>898</v>
      </c>
      <c r="C143" s="1037"/>
      <c r="D143" s="366"/>
      <c r="E143" s="154"/>
      <c r="F143" s="1040"/>
      <c r="G143" s="1034"/>
      <c r="H143" s="1041">
        <v>0.5</v>
      </c>
      <c r="I143" s="1041">
        <v>0.5</v>
      </c>
      <c r="J143" s="350">
        <v>1</v>
      </c>
      <c r="K143" s="1034"/>
      <c r="L143" s="1036" t="str">
        <f t="shared" si="38"/>
        <v/>
      </c>
      <c r="M143" s="82" t="str">
        <f t="shared" si="38"/>
        <v/>
      </c>
      <c r="N143" s="1036" t="str">
        <f>IF(AND(ISNUMBER(F143),ISNUMBER(J143)),F143*J143,"")</f>
        <v/>
      </c>
      <c r="O143" s="18" t="str">
        <f>IF(AND(ISNUMBER(L143),ISNUMBER(M143),ISNUMBER(N143)),SUM(L143:N143),"")</f>
        <v/>
      </c>
      <c r="P143" s="754"/>
      <c r="Q143" s="744">
        <f t="shared" si="39"/>
        <v>0</v>
      </c>
      <c r="R143" s="541" t="s">
        <v>922</v>
      </c>
    </row>
    <row r="144" spans="1:18" ht="15" customHeight="1">
      <c r="A144" s="180"/>
      <c r="B144" s="957" t="s">
        <v>899</v>
      </c>
      <c r="C144" s="1037"/>
      <c r="D144" s="366"/>
      <c r="E144" s="154"/>
      <c r="F144" s="1040"/>
      <c r="G144" s="1034"/>
      <c r="H144" s="1041">
        <v>1</v>
      </c>
      <c r="I144" s="1041">
        <v>1</v>
      </c>
      <c r="J144" s="350">
        <v>1</v>
      </c>
      <c r="K144" s="1034"/>
      <c r="L144" s="1036" t="str">
        <f t="shared" si="38"/>
        <v/>
      </c>
      <c r="M144" s="82" t="str">
        <f t="shared" si="38"/>
        <v/>
      </c>
      <c r="N144" s="1036" t="str">
        <f>IF(AND(ISNUMBER(F144),ISNUMBER(J144)),F144*J144,"")</f>
        <v/>
      </c>
      <c r="O144" s="18" t="str">
        <f>IF(AND(ISNUMBER(L144),ISNUMBER(M144),ISNUMBER(N144)),SUM(L144:N144),"")</f>
        <v/>
      </c>
      <c r="P144" s="754"/>
      <c r="Q144" s="744">
        <f t="shared" si="39"/>
        <v>0</v>
      </c>
      <c r="R144" s="541" t="s">
        <v>922</v>
      </c>
    </row>
    <row r="145" spans="1:18" ht="30" customHeight="1">
      <c r="A145" s="180"/>
      <c r="B145" s="1059" t="s">
        <v>987</v>
      </c>
      <c r="C145" s="1039" t="s">
        <v>854</v>
      </c>
      <c r="D145" s="369"/>
      <c r="E145" s="1037"/>
      <c r="F145" s="1038"/>
      <c r="G145" s="1034"/>
      <c r="H145" s="348"/>
      <c r="I145" s="1037"/>
      <c r="J145" s="1038"/>
      <c r="K145" s="1034"/>
      <c r="L145" s="348"/>
      <c r="M145" s="1037"/>
      <c r="N145" s="1037"/>
      <c r="O145" s="1038"/>
      <c r="P145" s="754"/>
      <c r="R145" s="541" t="s">
        <v>923</v>
      </c>
    </row>
    <row r="146" spans="1:18" ht="15" customHeight="1">
      <c r="A146" s="180"/>
      <c r="B146" s="958" t="s">
        <v>652</v>
      </c>
      <c r="C146" s="1037"/>
      <c r="D146" s="366"/>
      <c r="E146" s="154"/>
      <c r="F146" s="1038"/>
      <c r="G146" s="1034"/>
      <c r="H146" s="1041">
        <v>0.5</v>
      </c>
      <c r="I146" s="1041">
        <v>0.5</v>
      </c>
      <c r="J146" s="1038"/>
      <c r="K146" s="1034"/>
      <c r="L146" s="1036" t="str">
        <f>IF(AND(ISNUMBER(D146),ISNUMBER(H146)), D146*H146, "")</f>
        <v/>
      </c>
      <c r="M146" s="82" t="str">
        <f>IF(AND(ISNUMBER(E146),ISNUMBER(I146)), E146*I146, "")</f>
        <v/>
      </c>
      <c r="N146" s="1037"/>
      <c r="O146" s="18" t="str">
        <f>IF(AND(ISNUMBER(L146),ISNUMBER(M146)),SUM(L146:M146),"")</f>
        <v/>
      </c>
      <c r="P146" s="754"/>
      <c r="Q146" s="744">
        <f>IF(ISNUMBER(O146),1,0)</f>
        <v>0</v>
      </c>
      <c r="R146" s="32"/>
    </row>
    <row r="147" spans="1:18" ht="15" customHeight="1">
      <c r="A147" s="180"/>
      <c r="B147" s="958" t="s">
        <v>838</v>
      </c>
      <c r="C147" s="1037"/>
      <c r="D147" s="369"/>
      <c r="E147" s="1037"/>
      <c r="F147" s="1038"/>
      <c r="G147" s="1034"/>
      <c r="H147" s="348"/>
      <c r="I147" s="1037"/>
      <c r="J147" s="1038"/>
      <c r="K147" s="1034"/>
      <c r="L147" s="348"/>
      <c r="M147" s="1037"/>
      <c r="N147" s="1037"/>
      <c r="O147" s="1038"/>
      <c r="P147" s="754"/>
      <c r="R147" s="541" t="s">
        <v>922</v>
      </c>
    </row>
    <row r="148" spans="1:18" ht="15" customHeight="1">
      <c r="A148" s="180"/>
      <c r="B148" s="957" t="s">
        <v>896</v>
      </c>
      <c r="C148" s="1037"/>
      <c r="D148" s="366"/>
      <c r="E148" s="154"/>
      <c r="F148" s="1038"/>
      <c r="G148" s="1034"/>
      <c r="H148" s="1041">
        <v>0.5</v>
      </c>
      <c r="I148" s="1041">
        <v>0.5</v>
      </c>
      <c r="J148" s="1038"/>
      <c r="K148" s="1034"/>
      <c r="L148" s="1036" t="str">
        <f t="shared" ref="L148:M150" si="40">IF(AND(ISNUMBER(D148),ISNUMBER(H148)), D148*H148, "")</f>
        <v/>
      </c>
      <c r="M148" s="82" t="str">
        <f t="shared" si="40"/>
        <v/>
      </c>
      <c r="N148" s="1037"/>
      <c r="O148" s="18" t="str">
        <f t="shared" ref="O148:O150" si="41">IF(AND(ISNUMBER(L148),ISNUMBER(M148)),SUM(L148:M148),"")</f>
        <v/>
      </c>
      <c r="P148" s="754"/>
      <c r="Q148" s="744">
        <f t="shared" ref="Q148:Q150" si="42">IF(ISNUMBER(O148),1,0)</f>
        <v>0</v>
      </c>
      <c r="R148" s="541" t="s">
        <v>922</v>
      </c>
    </row>
    <row r="149" spans="1:18" ht="15" customHeight="1">
      <c r="A149" s="180"/>
      <c r="B149" s="957" t="s">
        <v>898</v>
      </c>
      <c r="C149" s="1037"/>
      <c r="D149" s="366"/>
      <c r="E149" s="154"/>
      <c r="F149" s="1038"/>
      <c r="G149" s="1034"/>
      <c r="H149" s="1041">
        <v>0.5</v>
      </c>
      <c r="I149" s="1041">
        <v>0.5</v>
      </c>
      <c r="J149" s="1038"/>
      <c r="K149" s="1034"/>
      <c r="L149" s="1036" t="str">
        <f t="shared" si="40"/>
        <v/>
      </c>
      <c r="M149" s="82" t="str">
        <f t="shared" si="40"/>
        <v/>
      </c>
      <c r="N149" s="1037"/>
      <c r="O149" s="18" t="str">
        <f t="shared" si="41"/>
        <v/>
      </c>
      <c r="P149" s="754"/>
      <c r="Q149" s="744">
        <f t="shared" si="42"/>
        <v>0</v>
      </c>
      <c r="R149" s="541" t="s">
        <v>922</v>
      </c>
    </row>
    <row r="150" spans="1:18" ht="15" customHeight="1">
      <c r="A150" s="180"/>
      <c r="B150" s="957" t="s">
        <v>899</v>
      </c>
      <c r="C150" s="1037"/>
      <c r="D150" s="366"/>
      <c r="E150" s="154"/>
      <c r="F150" s="1038"/>
      <c r="G150" s="1034"/>
      <c r="H150" s="1041">
        <v>1</v>
      </c>
      <c r="I150" s="1041">
        <v>1</v>
      </c>
      <c r="J150" s="1038"/>
      <c r="K150" s="1034"/>
      <c r="L150" s="1036" t="str">
        <f t="shared" si="40"/>
        <v/>
      </c>
      <c r="M150" s="82" t="str">
        <f t="shared" si="40"/>
        <v/>
      </c>
      <c r="N150" s="1037"/>
      <c r="O150" s="18" t="str">
        <f t="shared" si="41"/>
        <v/>
      </c>
      <c r="P150" s="754"/>
      <c r="Q150" s="744">
        <f t="shared" si="42"/>
        <v>0</v>
      </c>
      <c r="R150" s="541" t="s">
        <v>922</v>
      </c>
    </row>
    <row r="151" spans="1:18" ht="30" customHeight="1">
      <c r="A151" s="180"/>
      <c r="B151" s="1059" t="s">
        <v>988</v>
      </c>
      <c r="C151" s="1039" t="s">
        <v>992</v>
      </c>
      <c r="D151" s="369"/>
      <c r="E151" s="1037"/>
      <c r="F151" s="1038"/>
      <c r="G151" s="1034"/>
      <c r="H151" s="348"/>
      <c r="I151" s="1037"/>
      <c r="J151" s="1038"/>
      <c r="K151" s="1034"/>
      <c r="L151" s="348"/>
      <c r="M151" s="1037"/>
      <c r="N151" s="1037"/>
      <c r="O151" s="1038"/>
      <c r="P151" s="754"/>
      <c r="R151" s="541" t="s">
        <v>923</v>
      </c>
    </row>
    <row r="152" spans="1:18" ht="15" customHeight="1">
      <c r="A152" s="180"/>
      <c r="B152" s="958" t="s">
        <v>652</v>
      </c>
      <c r="C152" s="1037"/>
      <c r="D152" s="366"/>
      <c r="E152" s="154"/>
      <c r="F152" s="1038"/>
      <c r="G152" s="1034"/>
      <c r="H152" s="1041">
        <v>0</v>
      </c>
      <c r="I152" s="1041">
        <v>0.5</v>
      </c>
      <c r="J152" s="1038"/>
      <c r="K152" s="1034"/>
      <c r="L152" s="1036" t="str">
        <f>IF(AND(ISNUMBER(D152),ISNUMBER(H152)), D152*H152, "")</f>
        <v/>
      </c>
      <c r="M152" s="82" t="str">
        <f>IF(AND(ISNUMBER(E152),ISNUMBER(I152)), E152*I152, "")</f>
        <v/>
      </c>
      <c r="N152" s="1037"/>
      <c r="O152" s="18" t="str">
        <f>IF(AND(ISNUMBER(L152),ISNUMBER(M152)),SUM(L152:M152),"")</f>
        <v/>
      </c>
      <c r="P152" s="754"/>
      <c r="Q152" s="744">
        <f>IF(ISNUMBER(O152),1,0)</f>
        <v>0</v>
      </c>
    </row>
    <row r="153" spans="1:18" ht="15" customHeight="1">
      <c r="A153" s="180"/>
      <c r="B153" s="958" t="s">
        <v>838</v>
      </c>
      <c r="C153" s="1037"/>
      <c r="D153" s="369"/>
      <c r="E153" s="1037"/>
      <c r="F153" s="1038"/>
      <c r="G153" s="1034"/>
      <c r="H153" s="348"/>
      <c r="I153" s="1037"/>
      <c r="J153" s="1038"/>
      <c r="K153" s="1034"/>
      <c r="L153" s="348"/>
      <c r="M153" s="1037"/>
      <c r="N153" s="1037"/>
      <c r="O153" s="1038"/>
      <c r="P153" s="754"/>
      <c r="R153" s="541" t="s">
        <v>922</v>
      </c>
    </row>
    <row r="154" spans="1:18" ht="15" customHeight="1">
      <c r="A154" s="180"/>
      <c r="B154" s="957" t="s">
        <v>896</v>
      </c>
      <c r="C154" s="1037"/>
      <c r="D154" s="366"/>
      <c r="E154" s="154"/>
      <c r="F154" s="1038"/>
      <c r="G154" s="1034"/>
      <c r="H154" s="1041">
        <v>0</v>
      </c>
      <c r="I154" s="1041">
        <v>0.5</v>
      </c>
      <c r="J154" s="1038"/>
      <c r="K154" s="1034"/>
      <c r="L154" s="1036" t="str">
        <f t="shared" ref="L154:M156" si="43">IF(AND(ISNUMBER(D154),ISNUMBER(H154)), D154*H154, "")</f>
        <v/>
      </c>
      <c r="M154" s="82" t="str">
        <f t="shared" si="43"/>
        <v/>
      </c>
      <c r="N154" s="1037"/>
      <c r="O154" s="18" t="str">
        <f t="shared" ref="O154:O156" si="44">IF(AND(ISNUMBER(L154),ISNUMBER(M154)),SUM(L154:M154),"")</f>
        <v/>
      </c>
      <c r="P154" s="754"/>
      <c r="Q154" s="744">
        <f t="shared" ref="Q154:Q156" si="45">IF(ISNUMBER(O154),1,0)</f>
        <v>0</v>
      </c>
      <c r="R154" s="562" t="s">
        <v>922</v>
      </c>
    </row>
    <row r="155" spans="1:18" ht="15" customHeight="1">
      <c r="A155" s="180"/>
      <c r="B155" s="957" t="s">
        <v>898</v>
      </c>
      <c r="C155" s="1037"/>
      <c r="D155" s="366"/>
      <c r="E155" s="154"/>
      <c r="F155" s="1038"/>
      <c r="G155" s="1034"/>
      <c r="H155" s="1041">
        <v>0.5</v>
      </c>
      <c r="I155" s="1041">
        <v>0.5</v>
      </c>
      <c r="J155" s="1038"/>
      <c r="K155" s="1034"/>
      <c r="L155" s="1036" t="str">
        <f t="shared" si="43"/>
        <v/>
      </c>
      <c r="M155" s="82" t="str">
        <f t="shared" si="43"/>
        <v/>
      </c>
      <c r="N155" s="1037"/>
      <c r="O155" s="18" t="str">
        <f t="shared" si="44"/>
        <v/>
      </c>
      <c r="P155" s="754"/>
      <c r="Q155" s="744">
        <f t="shared" si="45"/>
        <v>0</v>
      </c>
      <c r="R155" s="541" t="s">
        <v>922</v>
      </c>
    </row>
    <row r="156" spans="1:18" ht="15" customHeight="1">
      <c r="A156" s="180"/>
      <c r="B156" s="957" t="s">
        <v>899</v>
      </c>
      <c r="C156" s="1037"/>
      <c r="D156" s="366"/>
      <c r="E156" s="154"/>
      <c r="F156" s="1038"/>
      <c r="G156" s="1034"/>
      <c r="H156" s="1041">
        <v>1</v>
      </c>
      <c r="I156" s="1041">
        <v>1</v>
      </c>
      <c r="J156" s="1038"/>
      <c r="K156" s="1034"/>
      <c r="L156" s="1036" t="str">
        <f t="shared" si="43"/>
        <v/>
      </c>
      <c r="M156" s="82" t="str">
        <f t="shared" si="43"/>
        <v/>
      </c>
      <c r="N156" s="1037"/>
      <c r="O156" s="18" t="str">
        <f t="shared" si="44"/>
        <v/>
      </c>
      <c r="P156" s="754"/>
      <c r="Q156" s="744">
        <f t="shared" si="45"/>
        <v>0</v>
      </c>
      <c r="R156" s="541" t="s">
        <v>922</v>
      </c>
    </row>
    <row r="157" spans="1:18" ht="30" customHeight="1">
      <c r="A157" s="180"/>
      <c r="B157" s="361" t="s">
        <v>903</v>
      </c>
      <c r="C157" s="1039" t="s">
        <v>861</v>
      </c>
      <c r="D157" s="369"/>
      <c r="E157" s="1037"/>
      <c r="F157" s="1038"/>
      <c r="G157" s="1034"/>
      <c r="H157" s="348"/>
      <c r="I157" s="1037"/>
      <c r="J157" s="1038"/>
      <c r="K157" s="1034"/>
      <c r="L157" s="348"/>
      <c r="M157" s="1037"/>
      <c r="N157" s="1037"/>
      <c r="O157" s="1038"/>
      <c r="P157" s="754"/>
      <c r="R157" s="541" t="s">
        <v>923</v>
      </c>
    </row>
    <row r="158" spans="1:18" ht="15" customHeight="1">
      <c r="A158" s="180"/>
      <c r="B158" s="958" t="s">
        <v>652</v>
      </c>
      <c r="C158" s="1037"/>
      <c r="D158" s="366"/>
      <c r="E158" s="154"/>
      <c r="F158" s="1038"/>
      <c r="G158" s="1034"/>
      <c r="H158" s="1041">
        <v>0.5</v>
      </c>
      <c r="I158" s="1041">
        <v>0.5</v>
      </c>
      <c r="J158" s="1038"/>
      <c r="K158" s="1034"/>
      <c r="L158" s="1036" t="str">
        <f>IF(AND(ISNUMBER(D158),ISNUMBER(H158)), D158*H158, "")</f>
        <v/>
      </c>
      <c r="M158" s="82" t="str">
        <f>IF(AND(ISNUMBER(E158),ISNUMBER(I158)), E158*I158, "")</f>
        <v/>
      </c>
      <c r="N158" s="1037"/>
      <c r="O158" s="18" t="str">
        <f>IF(AND(ISNUMBER(L158),ISNUMBER(M158)),SUM(L158:M158),"")</f>
        <v/>
      </c>
      <c r="P158" s="754"/>
      <c r="Q158" s="744">
        <f>IF(ISNUMBER(O158),1,0)</f>
        <v>0</v>
      </c>
      <c r="R158" s="32"/>
    </row>
    <row r="159" spans="1:18" ht="15" customHeight="1">
      <c r="A159" s="180"/>
      <c r="B159" s="958" t="s">
        <v>838</v>
      </c>
      <c r="C159" s="1037"/>
      <c r="D159" s="369"/>
      <c r="E159" s="1037"/>
      <c r="F159" s="1038"/>
      <c r="G159" s="1034"/>
      <c r="H159" s="348"/>
      <c r="I159" s="1037"/>
      <c r="J159" s="1038"/>
      <c r="K159" s="1034"/>
      <c r="L159" s="348"/>
      <c r="M159" s="1037"/>
      <c r="N159" s="1037"/>
      <c r="O159" s="1038"/>
      <c r="P159" s="754"/>
      <c r="R159" s="541" t="s">
        <v>922</v>
      </c>
    </row>
    <row r="160" spans="1:18" ht="15" customHeight="1">
      <c r="A160" s="180"/>
      <c r="B160" s="957" t="s">
        <v>896</v>
      </c>
      <c r="C160" s="1037"/>
      <c r="D160" s="366"/>
      <c r="E160" s="154"/>
      <c r="F160" s="1038"/>
      <c r="G160" s="1034"/>
      <c r="H160" s="1041">
        <v>0.5</v>
      </c>
      <c r="I160" s="1041">
        <v>0.5</v>
      </c>
      <c r="J160" s="1038"/>
      <c r="K160" s="1034"/>
      <c r="L160" s="1036" t="str">
        <f t="shared" ref="L160:M162" si="46">IF(AND(ISNUMBER(D160),ISNUMBER(H160)), D160*H160, "")</f>
        <v/>
      </c>
      <c r="M160" s="82" t="str">
        <f t="shared" si="46"/>
        <v/>
      </c>
      <c r="N160" s="1037"/>
      <c r="O160" s="18" t="str">
        <f t="shared" ref="O160:O162" si="47">IF(AND(ISNUMBER(L160),ISNUMBER(M160)),SUM(L160:M160),"")</f>
        <v/>
      </c>
      <c r="P160" s="754"/>
      <c r="Q160" s="744">
        <f t="shared" ref="Q160:Q162" si="48">IF(ISNUMBER(O160),1,0)</f>
        <v>0</v>
      </c>
      <c r="R160" s="541" t="s">
        <v>922</v>
      </c>
    </row>
    <row r="161" spans="1:18" ht="15" customHeight="1">
      <c r="A161" s="180"/>
      <c r="B161" s="957" t="s">
        <v>898</v>
      </c>
      <c r="C161" s="1037"/>
      <c r="D161" s="366"/>
      <c r="E161" s="154"/>
      <c r="F161" s="1038"/>
      <c r="G161" s="1034"/>
      <c r="H161" s="1041">
        <v>0.5</v>
      </c>
      <c r="I161" s="1041">
        <v>0.5</v>
      </c>
      <c r="J161" s="1038"/>
      <c r="K161" s="1034"/>
      <c r="L161" s="1036" t="str">
        <f t="shared" si="46"/>
        <v/>
      </c>
      <c r="M161" s="82" t="str">
        <f t="shared" si="46"/>
        <v/>
      </c>
      <c r="N161" s="1037"/>
      <c r="O161" s="18" t="str">
        <f t="shared" si="47"/>
        <v/>
      </c>
      <c r="P161" s="754"/>
      <c r="Q161" s="744">
        <f t="shared" si="48"/>
        <v>0</v>
      </c>
      <c r="R161" s="541" t="s">
        <v>922</v>
      </c>
    </row>
    <row r="162" spans="1:18" ht="15" customHeight="1">
      <c r="A162" s="180"/>
      <c r="B162" s="957" t="s">
        <v>899</v>
      </c>
      <c r="C162" s="1037"/>
      <c r="D162" s="366"/>
      <c r="E162" s="154"/>
      <c r="F162" s="1038"/>
      <c r="G162" s="1034"/>
      <c r="H162" s="1041">
        <v>1</v>
      </c>
      <c r="I162" s="1041">
        <v>1</v>
      </c>
      <c r="J162" s="1038"/>
      <c r="K162" s="1034"/>
      <c r="L162" s="1036" t="str">
        <f t="shared" si="46"/>
        <v/>
      </c>
      <c r="M162" s="82" t="str">
        <f t="shared" si="46"/>
        <v/>
      </c>
      <c r="N162" s="1037"/>
      <c r="O162" s="18" t="str">
        <f t="shared" si="47"/>
        <v/>
      </c>
      <c r="P162" s="754"/>
      <c r="Q162" s="744">
        <f t="shared" si="48"/>
        <v>0</v>
      </c>
      <c r="R162" s="541" t="s">
        <v>922</v>
      </c>
    </row>
    <row r="163" spans="1:18" ht="30" customHeight="1">
      <c r="A163" s="180"/>
      <c r="B163" s="361" t="s">
        <v>904</v>
      </c>
      <c r="C163" s="1039" t="s">
        <v>862</v>
      </c>
      <c r="D163" s="369"/>
      <c r="E163" s="1037"/>
      <c r="F163" s="1038"/>
      <c r="G163" s="1034"/>
      <c r="H163" s="348"/>
      <c r="I163" s="1037"/>
      <c r="J163" s="1038"/>
      <c r="K163" s="1034"/>
      <c r="L163" s="348"/>
      <c r="M163" s="1037"/>
      <c r="N163" s="1037"/>
      <c r="O163" s="1038"/>
      <c r="P163" s="754"/>
      <c r="R163" s="541" t="s">
        <v>923</v>
      </c>
    </row>
    <row r="164" spans="1:18" ht="15" customHeight="1">
      <c r="A164" s="180"/>
      <c r="B164" s="958" t="s">
        <v>652</v>
      </c>
      <c r="C164" s="1037"/>
      <c r="D164" s="366"/>
      <c r="E164" s="154"/>
      <c r="F164" s="1040"/>
      <c r="G164" s="1034"/>
      <c r="H164" s="1041">
        <v>0.5</v>
      </c>
      <c r="I164" s="1041">
        <v>0.5</v>
      </c>
      <c r="J164" s="350">
        <v>0.65</v>
      </c>
      <c r="K164" s="1034"/>
      <c r="L164" s="1036" t="str">
        <f>IF(AND(ISNUMBER(D164),ISNUMBER(H164)), D164*H164, "")</f>
        <v/>
      </c>
      <c r="M164" s="82" t="str">
        <f>IF(AND(ISNUMBER(E164),ISNUMBER(I164)), E164*I164, "")</f>
        <v/>
      </c>
      <c r="N164" s="1036" t="str">
        <f>IF(AND(ISNUMBER(F164),ISNUMBER(J164)),F164*J164,"")</f>
        <v/>
      </c>
      <c r="O164" s="18" t="str">
        <f>IF(AND(ISNUMBER(L164),ISNUMBER(M164),ISNUMBER(N164)),SUM(L164:N164),"")</f>
        <v/>
      </c>
      <c r="P164" s="754"/>
      <c r="Q164" s="744">
        <f>IF(ISNUMBER(O164),1,0)</f>
        <v>0</v>
      </c>
      <c r="R164" s="32"/>
    </row>
    <row r="165" spans="1:18" ht="15" customHeight="1">
      <c r="A165" s="180"/>
      <c r="B165" s="958" t="s">
        <v>838</v>
      </c>
      <c r="C165" s="1037"/>
      <c r="D165" s="369"/>
      <c r="E165" s="1037"/>
      <c r="F165" s="1038"/>
      <c r="G165" s="1034"/>
      <c r="H165" s="348"/>
      <c r="I165" s="1037"/>
      <c r="J165" s="1038"/>
      <c r="K165" s="1034"/>
      <c r="L165" s="348"/>
      <c r="M165" s="1037"/>
      <c r="N165" s="1037"/>
      <c r="O165" s="1038"/>
      <c r="P165" s="754"/>
      <c r="R165" s="541" t="s">
        <v>922</v>
      </c>
    </row>
    <row r="166" spans="1:18" ht="15" customHeight="1">
      <c r="A166" s="180"/>
      <c r="B166" s="957" t="s">
        <v>896</v>
      </c>
      <c r="C166" s="1037"/>
      <c r="D166" s="366"/>
      <c r="E166" s="154"/>
      <c r="F166" s="1040"/>
      <c r="G166" s="1034"/>
      <c r="H166" s="1041">
        <v>0.5</v>
      </c>
      <c r="I166" s="1041">
        <v>0.5</v>
      </c>
      <c r="J166" s="350">
        <v>0.65</v>
      </c>
      <c r="K166" s="1034"/>
      <c r="L166" s="1036" t="str">
        <f t="shared" ref="L166:M168" si="49">IF(AND(ISNUMBER(D166),ISNUMBER(H166)), D166*H166, "")</f>
        <v/>
      </c>
      <c r="M166" s="82" t="str">
        <f t="shared" si="49"/>
        <v/>
      </c>
      <c r="N166" s="1036" t="str">
        <f t="shared" ref="N166:N168" si="50">IF(AND(ISNUMBER(F166),ISNUMBER(J166)),F166*J166,"")</f>
        <v/>
      </c>
      <c r="O166" s="18" t="str">
        <f>IF(AND(ISNUMBER(L166),ISNUMBER(M166),ISNUMBER(N166)),SUM(L166:N166),"")</f>
        <v/>
      </c>
      <c r="P166" s="754"/>
      <c r="Q166" s="744">
        <f t="shared" ref="Q166:Q168" si="51">IF(ISNUMBER(O166),1,0)</f>
        <v>0</v>
      </c>
      <c r="R166" s="541" t="s">
        <v>922</v>
      </c>
    </row>
    <row r="167" spans="1:18" ht="15" customHeight="1">
      <c r="A167" s="180"/>
      <c r="B167" s="957" t="s">
        <v>898</v>
      </c>
      <c r="C167" s="1037"/>
      <c r="D167" s="366"/>
      <c r="E167" s="154"/>
      <c r="F167" s="1040"/>
      <c r="G167" s="1034"/>
      <c r="H167" s="1041">
        <v>0.5</v>
      </c>
      <c r="I167" s="1041">
        <v>0.5</v>
      </c>
      <c r="J167" s="350">
        <v>0.65</v>
      </c>
      <c r="K167" s="1034"/>
      <c r="L167" s="1036" t="str">
        <f t="shared" si="49"/>
        <v/>
      </c>
      <c r="M167" s="82" t="str">
        <f t="shared" si="49"/>
        <v/>
      </c>
      <c r="N167" s="1036" t="str">
        <f t="shared" si="50"/>
        <v/>
      </c>
      <c r="O167" s="18" t="str">
        <f>IF(AND(ISNUMBER(L167),ISNUMBER(M167),ISNUMBER(N167)),SUM(L167:N167),"")</f>
        <v/>
      </c>
      <c r="P167" s="754"/>
      <c r="Q167" s="744">
        <f t="shared" si="51"/>
        <v>0</v>
      </c>
      <c r="R167" s="541" t="s">
        <v>922</v>
      </c>
    </row>
    <row r="168" spans="1:18" ht="15" customHeight="1">
      <c r="A168" s="180"/>
      <c r="B168" s="957" t="s">
        <v>899</v>
      </c>
      <c r="C168" s="1037"/>
      <c r="D168" s="366"/>
      <c r="E168" s="154"/>
      <c r="F168" s="1040"/>
      <c r="G168" s="1034"/>
      <c r="H168" s="1041">
        <v>1</v>
      </c>
      <c r="I168" s="1041">
        <v>1</v>
      </c>
      <c r="J168" s="350">
        <v>1</v>
      </c>
      <c r="K168" s="1034"/>
      <c r="L168" s="1036" t="str">
        <f t="shared" si="49"/>
        <v/>
      </c>
      <c r="M168" s="82" t="str">
        <f t="shared" si="49"/>
        <v/>
      </c>
      <c r="N168" s="1036" t="str">
        <f t="shared" si="50"/>
        <v/>
      </c>
      <c r="O168" s="18" t="str">
        <f>IF(AND(ISNUMBER(L168),ISNUMBER(M168),ISNUMBER(N168)),SUM(L168:N168),"")</f>
        <v/>
      </c>
      <c r="P168" s="754"/>
      <c r="Q168" s="744">
        <f t="shared" si="51"/>
        <v>0</v>
      </c>
      <c r="R168" s="541" t="s">
        <v>922</v>
      </c>
    </row>
    <row r="169" spans="1:18" ht="42.75">
      <c r="A169" s="180"/>
      <c r="B169" s="361" t="s">
        <v>905</v>
      </c>
      <c r="C169" s="1039" t="s">
        <v>863</v>
      </c>
      <c r="D169" s="369"/>
      <c r="E169" s="1037"/>
      <c r="F169" s="1038"/>
      <c r="G169" s="1034"/>
      <c r="H169" s="348"/>
      <c r="I169" s="1037"/>
      <c r="J169" s="1038"/>
      <c r="K169" s="1034"/>
      <c r="L169" s="348"/>
      <c r="M169" s="1037"/>
      <c r="N169" s="1037"/>
      <c r="O169" s="1038"/>
      <c r="P169" s="754"/>
      <c r="R169" s="541" t="s">
        <v>923</v>
      </c>
    </row>
    <row r="170" spans="1:18" ht="15" customHeight="1">
      <c r="A170" s="180"/>
      <c r="B170" s="958" t="s">
        <v>652</v>
      </c>
      <c r="C170" s="1037"/>
      <c r="D170" s="369"/>
      <c r="E170" s="1037"/>
      <c r="F170" s="1040"/>
      <c r="G170" s="1034"/>
      <c r="H170" s="348"/>
      <c r="I170" s="1037"/>
      <c r="J170" s="350">
        <v>0.65</v>
      </c>
      <c r="K170" s="1034"/>
      <c r="L170" s="348"/>
      <c r="M170" s="1037"/>
      <c r="N170" s="1036" t="str">
        <f>IF(AND(ISNUMBER(F170),ISNUMBER(J170)),F170*J170,"")</f>
        <v/>
      </c>
      <c r="O170" s="18" t="str">
        <f>IF(ISNUMBER(N170),N170,"")</f>
        <v/>
      </c>
      <c r="P170" s="754"/>
      <c r="Q170" s="744">
        <f>IF(ISNUMBER(O170),1,0)</f>
        <v>0</v>
      </c>
      <c r="R170" s="32"/>
    </row>
    <row r="171" spans="1:18" ht="15" customHeight="1">
      <c r="A171" s="180"/>
      <c r="B171" s="958" t="s">
        <v>838</v>
      </c>
      <c r="C171" s="1037"/>
      <c r="D171" s="369"/>
      <c r="E171" s="1037"/>
      <c r="F171" s="1038"/>
      <c r="G171" s="1034"/>
      <c r="H171" s="348"/>
      <c r="I171" s="1037"/>
      <c r="J171" s="1038"/>
      <c r="K171" s="1034"/>
      <c r="L171" s="348"/>
      <c r="M171" s="1037"/>
      <c r="N171" s="1037"/>
      <c r="O171" s="1038"/>
      <c r="P171" s="754"/>
      <c r="R171" s="541" t="s">
        <v>922</v>
      </c>
    </row>
    <row r="172" spans="1:18" ht="15" customHeight="1">
      <c r="A172" s="180"/>
      <c r="B172" s="957" t="s">
        <v>896</v>
      </c>
      <c r="C172" s="1037"/>
      <c r="D172" s="369"/>
      <c r="E172" s="1037"/>
      <c r="F172" s="1040"/>
      <c r="G172" s="1034"/>
      <c r="H172" s="348"/>
      <c r="I172" s="1037"/>
      <c r="J172" s="350">
        <v>0.65</v>
      </c>
      <c r="K172" s="1034"/>
      <c r="L172" s="348"/>
      <c r="M172" s="1037"/>
      <c r="N172" s="1036" t="str">
        <f>IF(AND(ISNUMBER(F172),ISNUMBER(J172)),F172*J172,"")</f>
        <v/>
      </c>
      <c r="O172" s="18" t="str">
        <f t="shared" ref="O172:O174" si="52">IF(ISNUMBER(N172),N172,"")</f>
        <v/>
      </c>
      <c r="P172" s="754"/>
      <c r="Q172" s="744">
        <f t="shared" ref="Q172:Q174" si="53">IF(ISNUMBER(O172),1,0)</f>
        <v>0</v>
      </c>
      <c r="R172" s="541" t="s">
        <v>922</v>
      </c>
    </row>
    <row r="173" spans="1:18" ht="15" customHeight="1">
      <c r="A173" s="180"/>
      <c r="B173" s="957" t="s">
        <v>898</v>
      </c>
      <c r="C173" s="1037"/>
      <c r="D173" s="369"/>
      <c r="E173" s="1037"/>
      <c r="F173" s="1040"/>
      <c r="G173" s="1034"/>
      <c r="H173" s="348"/>
      <c r="I173" s="1037"/>
      <c r="J173" s="350">
        <v>0.65</v>
      </c>
      <c r="K173" s="1034"/>
      <c r="L173" s="348"/>
      <c r="M173" s="1037"/>
      <c r="N173" s="1036" t="str">
        <f>IF(AND(ISNUMBER(F173),ISNUMBER(J173)),F173*J173,"")</f>
        <v/>
      </c>
      <c r="O173" s="18" t="str">
        <f t="shared" si="52"/>
        <v/>
      </c>
      <c r="P173" s="754"/>
      <c r="Q173" s="744">
        <f t="shared" si="53"/>
        <v>0</v>
      </c>
      <c r="R173" s="541" t="s">
        <v>922</v>
      </c>
    </row>
    <row r="174" spans="1:18" ht="15" customHeight="1">
      <c r="A174" s="180"/>
      <c r="B174" s="957" t="s">
        <v>899</v>
      </c>
      <c r="C174" s="1037"/>
      <c r="D174" s="369"/>
      <c r="E174" s="1037"/>
      <c r="F174" s="1040"/>
      <c r="G174" s="1034"/>
      <c r="H174" s="348"/>
      <c r="I174" s="1037"/>
      <c r="J174" s="350">
        <v>1</v>
      </c>
      <c r="K174" s="1034"/>
      <c r="L174" s="348"/>
      <c r="M174" s="1037"/>
      <c r="N174" s="1036" t="str">
        <f>IF(AND(ISNUMBER(F174),ISNUMBER(J174)),F174*J174,"")</f>
        <v/>
      </c>
      <c r="O174" s="18" t="str">
        <f t="shared" si="52"/>
        <v/>
      </c>
      <c r="P174" s="754"/>
      <c r="Q174" s="744">
        <f t="shared" si="53"/>
        <v>0</v>
      </c>
      <c r="R174" s="541" t="s">
        <v>922</v>
      </c>
    </row>
    <row r="175" spans="1:18" ht="30" customHeight="1">
      <c r="A175" s="180"/>
      <c r="B175" s="361" t="s">
        <v>906</v>
      </c>
      <c r="C175" s="1039" t="s">
        <v>854</v>
      </c>
      <c r="D175" s="369"/>
      <c r="E175" s="1037"/>
      <c r="F175" s="1038"/>
      <c r="G175" s="1034"/>
      <c r="H175" s="348"/>
      <c r="I175" s="1037"/>
      <c r="J175" s="1038"/>
      <c r="K175" s="1034"/>
      <c r="L175" s="348"/>
      <c r="M175" s="1037"/>
      <c r="N175" s="1037"/>
      <c r="O175" s="1038"/>
      <c r="P175" s="754"/>
      <c r="R175" s="541" t="s">
        <v>923</v>
      </c>
    </row>
    <row r="176" spans="1:18" ht="15" customHeight="1">
      <c r="A176" s="180"/>
      <c r="B176" s="958" t="s">
        <v>652</v>
      </c>
      <c r="C176" s="1037"/>
      <c r="D176" s="366"/>
      <c r="E176" s="154"/>
      <c r="F176" s="1038"/>
      <c r="G176" s="1034"/>
      <c r="H176" s="1041">
        <v>0.5</v>
      </c>
      <c r="I176" s="1041">
        <v>0.5</v>
      </c>
      <c r="J176" s="1038"/>
      <c r="K176" s="1034"/>
      <c r="L176" s="1036" t="str">
        <f>IF(AND(ISNUMBER(D176),ISNUMBER(H176)), D176*H176, "")</f>
        <v/>
      </c>
      <c r="M176" s="82" t="str">
        <f>IF(AND(ISNUMBER(E176),ISNUMBER(I176)), E176*I176, "")</f>
        <v/>
      </c>
      <c r="N176" s="1037"/>
      <c r="O176" s="18" t="str">
        <f>IF(AND(ISNUMBER(L176),ISNUMBER(M176)),SUM(L176:M176),"")</f>
        <v/>
      </c>
      <c r="P176" s="754"/>
      <c r="Q176" s="744">
        <f>IF(ISNUMBER(O176),1,0)</f>
        <v>0</v>
      </c>
      <c r="R176" s="32"/>
    </row>
    <row r="177" spans="1:18" ht="15" customHeight="1">
      <c r="A177" s="180"/>
      <c r="B177" s="958" t="s">
        <v>838</v>
      </c>
      <c r="C177" s="1037"/>
      <c r="D177" s="369"/>
      <c r="E177" s="1037"/>
      <c r="F177" s="1038"/>
      <c r="G177" s="1034"/>
      <c r="H177" s="348"/>
      <c r="I177" s="1037"/>
      <c r="J177" s="1038"/>
      <c r="K177" s="1034"/>
      <c r="L177" s="348"/>
      <c r="M177" s="1037"/>
      <c r="N177" s="1037"/>
      <c r="O177" s="1038"/>
      <c r="P177" s="754"/>
      <c r="R177" s="541" t="s">
        <v>922</v>
      </c>
    </row>
    <row r="178" spans="1:18" ht="15" customHeight="1">
      <c r="A178" s="180"/>
      <c r="B178" s="957" t="s">
        <v>896</v>
      </c>
      <c r="C178" s="1037"/>
      <c r="D178" s="366"/>
      <c r="E178" s="154"/>
      <c r="F178" s="1038"/>
      <c r="G178" s="1034"/>
      <c r="H178" s="1041">
        <v>0.5</v>
      </c>
      <c r="I178" s="1041">
        <v>0.5</v>
      </c>
      <c r="J178" s="1038"/>
      <c r="K178" s="1034"/>
      <c r="L178" s="1036" t="str">
        <f t="shared" ref="L178:M180" si="54">IF(AND(ISNUMBER(D178),ISNUMBER(H178)), D178*H178, "")</f>
        <v/>
      </c>
      <c r="M178" s="82" t="str">
        <f t="shared" si="54"/>
        <v/>
      </c>
      <c r="N178" s="1037"/>
      <c r="O178" s="18" t="str">
        <f t="shared" ref="O178:O180" si="55">IF(AND(ISNUMBER(L178),ISNUMBER(M178)),SUM(L178:M178),"")</f>
        <v/>
      </c>
      <c r="P178" s="754"/>
      <c r="Q178" s="744">
        <f t="shared" ref="Q178:Q180" si="56">IF(ISNUMBER(O178),1,0)</f>
        <v>0</v>
      </c>
      <c r="R178" s="541" t="s">
        <v>922</v>
      </c>
    </row>
    <row r="179" spans="1:18" ht="15" customHeight="1">
      <c r="A179" s="180"/>
      <c r="B179" s="957" t="s">
        <v>898</v>
      </c>
      <c r="C179" s="1037"/>
      <c r="D179" s="366"/>
      <c r="E179" s="154"/>
      <c r="F179" s="1038"/>
      <c r="G179" s="1034"/>
      <c r="H179" s="1041">
        <v>0.5</v>
      </c>
      <c r="I179" s="1041">
        <v>0.5</v>
      </c>
      <c r="J179" s="1038"/>
      <c r="K179" s="1034"/>
      <c r="L179" s="1036" t="str">
        <f t="shared" si="54"/>
        <v/>
      </c>
      <c r="M179" s="82" t="str">
        <f t="shared" si="54"/>
        <v/>
      </c>
      <c r="N179" s="1037"/>
      <c r="O179" s="18" t="str">
        <f t="shared" si="55"/>
        <v/>
      </c>
      <c r="P179" s="754"/>
      <c r="Q179" s="744">
        <f t="shared" si="56"/>
        <v>0</v>
      </c>
      <c r="R179" s="541" t="s">
        <v>922</v>
      </c>
    </row>
    <row r="180" spans="1:18" ht="15" customHeight="1">
      <c r="A180" s="180"/>
      <c r="B180" s="957" t="s">
        <v>899</v>
      </c>
      <c r="C180" s="1037"/>
      <c r="D180" s="366"/>
      <c r="E180" s="154"/>
      <c r="F180" s="1038"/>
      <c r="G180" s="1034"/>
      <c r="H180" s="1041">
        <v>1</v>
      </c>
      <c r="I180" s="1041">
        <v>1</v>
      </c>
      <c r="J180" s="1038"/>
      <c r="K180" s="1034"/>
      <c r="L180" s="1036" t="str">
        <f t="shared" si="54"/>
        <v/>
      </c>
      <c r="M180" s="82" t="str">
        <f t="shared" si="54"/>
        <v/>
      </c>
      <c r="N180" s="1037"/>
      <c r="O180" s="18" t="str">
        <f t="shared" si="55"/>
        <v/>
      </c>
      <c r="P180" s="754"/>
      <c r="Q180" s="744">
        <f t="shared" si="56"/>
        <v>0</v>
      </c>
      <c r="R180" s="541" t="s">
        <v>922</v>
      </c>
    </row>
    <row r="181" spans="1:18" ht="42.75">
      <c r="A181" s="180"/>
      <c r="B181" s="361" t="s">
        <v>907</v>
      </c>
      <c r="C181" s="1039" t="s">
        <v>864</v>
      </c>
      <c r="D181" s="369"/>
      <c r="E181" s="1037"/>
      <c r="F181" s="1038"/>
      <c r="G181" s="1034"/>
      <c r="H181" s="348"/>
      <c r="I181" s="1037"/>
      <c r="J181" s="1038"/>
      <c r="K181" s="1034"/>
      <c r="L181" s="348"/>
      <c r="M181" s="1037"/>
      <c r="N181" s="1037"/>
      <c r="O181" s="1038"/>
      <c r="P181" s="754"/>
      <c r="R181" s="541" t="s">
        <v>923</v>
      </c>
    </row>
    <row r="182" spans="1:18" ht="15" customHeight="1">
      <c r="A182" s="180"/>
      <c r="B182" s="958" t="s">
        <v>652</v>
      </c>
      <c r="C182" s="1037"/>
      <c r="D182" s="366"/>
      <c r="E182" s="154"/>
      <c r="F182" s="1040"/>
      <c r="G182" s="1034"/>
      <c r="H182" s="1041">
        <v>0.5</v>
      </c>
      <c r="I182" s="1041">
        <v>0.5</v>
      </c>
      <c r="J182" s="350">
        <v>0.85</v>
      </c>
      <c r="K182" s="1034"/>
      <c r="L182" s="1036" t="str">
        <f>IF(AND(ISNUMBER(D182),ISNUMBER(H182)), D182*H182, "")</f>
        <v/>
      </c>
      <c r="M182" s="82" t="str">
        <f>IF(AND(ISNUMBER(E182),ISNUMBER(I182)), E182*I182, "")</f>
        <v/>
      </c>
      <c r="N182" s="1036" t="str">
        <f>IF(AND(ISNUMBER(F182),ISNUMBER(J182)),F182*J182,"")</f>
        <v/>
      </c>
      <c r="O182" s="18" t="str">
        <f>IF(AND(ISNUMBER(L182),ISNUMBER(M182),ISNUMBER(N182)),SUM(L182:N182),"")</f>
        <v/>
      </c>
      <c r="P182" s="754"/>
      <c r="Q182" s="744">
        <f>IF(ISNUMBER(O182),1,0)</f>
        <v>0</v>
      </c>
      <c r="R182" s="32"/>
    </row>
    <row r="183" spans="1:18" ht="15" customHeight="1">
      <c r="A183" s="180"/>
      <c r="B183" s="958" t="s">
        <v>838</v>
      </c>
      <c r="C183" s="1037"/>
      <c r="D183" s="369"/>
      <c r="E183" s="1037"/>
      <c r="F183" s="1038"/>
      <c r="G183" s="1034"/>
      <c r="H183" s="348"/>
      <c r="I183" s="1037"/>
      <c r="J183" s="1038"/>
      <c r="K183" s="1034"/>
      <c r="L183" s="348"/>
      <c r="M183" s="1037"/>
      <c r="N183" s="1037"/>
      <c r="O183" s="1038"/>
      <c r="P183" s="754"/>
      <c r="R183" s="541" t="s">
        <v>922</v>
      </c>
    </row>
    <row r="184" spans="1:18" ht="15" customHeight="1">
      <c r="A184" s="180"/>
      <c r="B184" s="957" t="s">
        <v>896</v>
      </c>
      <c r="C184" s="1037"/>
      <c r="D184" s="366"/>
      <c r="E184" s="154"/>
      <c r="F184" s="1040"/>
      <c r="G184" s="1034"/>
      <c r="H184" s="1041">
        <v>0.5</v>
      </c>
      <c r="I184" s="1041">
        <v>0.5</v>
      </c>
      <c r="J184" s="350">
        <v>0.85</v>
      </c>
      <c r="K184" s="1034"/>
      <c r="L184" s="1036" t="str">
        <f t="shared" ref="L184:M186" si="57">IF(AND(ISNUMBER(D184),ISNUMBER(H184)), D184*H184, "")</f>
        <v/>
      </c>
      <c r="M184" s="82" t="str">
        <f t="shared" si="57"/>
        <v/>
      </c>
      <c r="N184" s="1036" t="str">
        <f>IF(AND(ISNUMBER(F184),ISNUMBER(J184)),F184*J184,"")</f>
        <v/>
      </c>
      <c r="O184" s="18" t="str">
        <f>IF(AND(ISNUMBER(L184),ISNUMBER(M184),ISNUMBER(N184)),SUM(L184:N184),"")</f>
        <v/>
      </c>
      <c r="P184" s="754"/>
      <c r="Q184" s="744">
        <f t="shared" ref="Q184:Q186" si="58">IF(ISNUMBER(O184),1,0)</f>
        <v>0</v>
      </c>
      <c r="R184" s="541" t="s">
        <v>922</v>
      </c>
    </row>
    <row r="185" spans="1:18" ht="15" customHeight="1">
      <c r="A185" s="180"/>
      <c r="B185" s="957" t="s">
        <v>898</v>
      </c>
      <c r="C185" s="1037"/>
      <c r="D185" s="366"/>
      <c r="E185" s="154"/>
      <c r="F185" s="1040"/>
      <c r="G185" s="1034"/>
      <c r="H185" s="1041">
        <v>0.5</v>
      </c>
      <c r="I185" s="1041">
        <v>0.5</v>
      </c>
      <c r="J185" s="350">
        <v>0.85</v>
      </c>
      <c r="K185" s="1034"/>
      <c r="L185" s="1036" t="str">
        <f t="shared" si="57"/>
        <v/>
      </c>
      <c r="M185" s="82" t="str">
        <f t="shared" si="57"/>
        <v/>
      </c>
      <c r="N185" s="1036" t="str">
        <f>IF(AND(ISNUMBER(F185),ISNUMBER(J185)),F185*J185,"")</f>
        <v/>
      </c>
      <c r="O185" s="18" t="str">
        <f>IF(AND(ISNUMBER(L185),ISNUMBER(M185),ISNUMBER(N185)),SUM(L185:N185),"")</f>
        <v/>
      </c>
      <c r="P185" s="754"/>
      <c r="Q185" s="744">
        <f t="shared" si="58"/>
        <v>0</v>
      </c>
      <c r="R185" s="541" t="s">
        <v>922</v>
      </c>
    </row>
    <row r="186" spans="1:18" ht="15" customHeight="1">
      <c r="A186" s="180"/>
      <c r="B186" s="957" t="s">
        <v>899</v>
      </c>
      <c r="C186" s="1037"/>
      <c r="D186" s="366"/>
      <c r="E186" s="154"/>
      <c r="F186" s="1040"/>
      <c r="G186" s="1034"/>
      <c r="H186" s="1041">
        <v>1</v>
      </c>
      <c r="I186" s="1041">
        <v>1</v>
      </c>
      <c r="J186" s="350">
        <v>1</v>
      </c>
      <c r="K186" s="1034"/>
      <c r="L186" s="1036" t="str">
        <f t="shared" si="57"/>
        <v/>
      </c>
      <c r="M186" s="82" t="str">
        <f t="shared" si="57"/>
        <v/>
      </c>
      <c r="N186" s="1036" t="str">
        <f>IF(AND(ISNUMBER(F186),ISNUMBER(J186)),F186*J186,"")</f>
        <v/>
      </c>
      <c r="O186" s="18" t="str">
        <f>IF(AND(ISNUMBER(L186),ISNUMBER(M186),ISNUMBER(N186)),SUM(L186:N186),"")</f>
        <v/>
      </c>
      <c r="P186" s="754"/>
      <c r="Q186" s="744">
        <f t="shared" si="58"/>
        <v>0</v>
      </c>
      <c r="R186" s="541" t="s">
        <v>922</v>
      </c>
    </row>
    <row r="187" spans="1:18" ht="15" customHeight="1">
      <c r="A187" s="180"/>
      <c r="B187" s="361" t="s">
        <v>908</v>
      </c>
      <c r="C187" s="1039" t="s">
        <v>865</v>
      </c>
      <c r="D187" s="369"/>
      <c r="E187" s="1037"/>
      <c r="F187" s="1038"/>
      <c r="G187" s="1034"/>
      <c r="H187" s="348"/>
      <c r="I187" s="1037"/>
      <c r="J187" s="1038"/>
      <c r="K187" s="1034"/>
      <c r="L187" s="348"/>
      <c r="M187" s="1037"/>
      <c r="N187" s="1037"/>
      <c r="O187" s="1038"/>
      <c r="P187" s="754"/>
      <c r="R187" s="541" t="s">
        <v>923</v>
      </c>
    </row>
    <row r="188" spans="1:18" ht="15" customHeight="1">
      <c r="A188" s="180"/>
      <c r="B188" s="958" t="s">
        <v>652</v>
      </c>
      <c r="C188" s="1037"/>
      <c r="D188" s="369"/>
      <c r="E188" s="1037"/>
      <c r="F188" s="1040"/>
      <c r="G188" s="1034"/>
      <c r="H188" s="348"/>
      <c r="I188" s="1037"/>
      <c r="J188" s="350">
        <v>0.85</v>
      </c>
      <c r="K188" s="1034"/>
      <c r="L188" s="348"/>
      <c r="M188" s="1037"/>
      <c r="N188" s="1036" t="str">
        <f>IF(AND(ISNUMBER(F188),ISNUMBER(J188)),F188*J188,"")</f>
        <v/>
      </c>
      <c r="O188" s="18" t="str">
        <f>IF(ISNUMBER(N188),N188,"")</f>
        <v/>
      </c>
      <c r="P188" s="754"/>
      <c r="Q188" s="744">
        <f>IF(ISNUMBER(O188),1,0)</f>
        <v>0</v>
      </c>
      <c r="R188" s="32"/>
    </row>
    <row r="189" spans="1:18" ht="15" customHeight="1">
      <c r="A189" s="180"/>
      <c r="B189" s="958" t="s">
        <v>838</v>
      </c>
      <c r="C189" s="1037"/>
      <c r="D189" s="369"/>
      <c r="E189" s="1037"/>
      <c r="F189" s="1038"/>
      <c r="G189" s="1034"/>
      <c r="H189" s="348"/>
      <c r="I189" s="1037"/>
      <c r="J189" s="1038"/>
      <c r="K189" s="1034"/>
      <c r="L189" s="348"/>
      <c r="M189" s="1037"/>
      <c r="N189" s="1037"/>
      <c r="O189" s="1038"/>
      <c r="P189" s="754"/>
      <c r="R189" s="541" t="s">
        <v>922</v>
      </c>
    </row>
    <row r="190" spans="1:18" ht="15" customHeight="1">
      <c r="A190" s="180"/>
      <c r="B190" s="957" t="s">
        <v>896</v>
      </c>
      <c r="C190" s="1037"/>
      <c r="D190" s="369"/>
      <c r="E190" s="1037"/>
      <c r="F190" s="1040"/>
      <c r="G190" s="1034"/>
      <c r="H190" s="348"/>
      <c r="I190" s="1037"/>
      <c r="J190" s="350">
        <v>0.85</v>
      </c>
      <c r="K190" s="1034"/>
      <c r="L190" s="348"/>
      <c r="M190" s="1037"/>
      <c r="N190" s="1036" t="str">
        <f>IF(AND(ISNUMBER(F190),ISNUMBER(J190)),F190*J190,"")</f>
        <v/>
      </c>
      <c r="O190" s="18" t="str">
        <f t="shared" ref="O190:O192" si="59">IF(ISNUMBER(N190),N190,"")</f>
        <v/>
      </c>
      <c r="P190" s="754"/>
      <c r="Q190" s="744">
        <f t="shared" ref="Q190:Q192" si="60">IF(ISNUMBER(O190),1,0)</f>
        <v>0</v>
      </c>
      <c r="R190" s="541" t="s">
        <v>922</v>
      </c>
    </row>
    <row r="191" spans="1:18" ht="15" customHeight="1">
      <c r="A191" s="180"/>
      <c r="B191" s="957" t="s">
        <v>898</v>
      </c>
      <c r="C191" s="1037"/>
      <c r="D191" s="369"/>
      <c r="E191" s="1037"/>
      <c r="F191" s="1040"/>
      <c r="G191" s="1034"/>
      <c r="H191" s="348"/>
      <c r="I191" s="1037"/>
      <c r="J191" s="350">
        <v>0.85</v>
      </c>
      <c r="K191" s="1034"/>
      <c r="L191" s="348"/>
      <c r="M191" s="1037"/>
      <c r="N191" s="1036" t="str">
        <f>IF(AND(ISNUMBER(F191),ISNUMBER(J191)),F191*J191,"")</f>
        <v/>
      </c>
      <c r="O191" s="18" t="str">
        <f t="shared" si="59"/>
        <v/>
      </c>
      <c r="P191" s="754"/>
      <c r="Q191" s="744">
        <f t="shared" si="60"/>
        <v>0</v>
      </c>
      <c r="R191" s="541" t="s">
        <v>922</v>
      </c>
    </row>
    <row r="192" spans="1:18" ht="15" customHeight="1">
      <c r="A192" s="180"/>
      <c r="B192" s="957" t="s">
        <v>899</v>
      </c>
      <c r="C192" s="1037"/>
      <c r="D192" s="369"/>
      <c r="E192" s="1037"/>
      <c r="F192" s="1040"/>
      <c r="G192" s="1034"/>
      <c r="H192" s="348"/>
      <c r="I192" s="1037"/>
      <c r="J192" s="350">
        <v>1</v>
      </c>
      <c r="K192" s="1034"/>
      <c r="L192" s="348"/>
      <c r="M192" s="1037"/>
      <c r="N192" s="1036" t="str">
        <f>IF(AND(ISNUMBER(F192),ISNUMBER(J192)),F192*J192,"")</f>
        <v/>
      </c>
      <c r="O192" s="18" t="str">
        <f t="shared" si="59"/>
        <v/>
      </c>
      <c r="P192" s="754"/>
      <c r="Q192" s="744">
        <f t="shared" si="60"/>
        <v>0</v>
      </c>
      <c r="R192" s="541" t="s">
        <v>922</v>
      </c>
    </row>
    <row r="193" spans="1:18" ht="30" customHeight="1">
      <c r="A193" s="180"/>
      <c r="B193" s="361" t="s">
        <v>909</v>
      </c>
      <c r="C193" s="1039" t="s">
        <v>866</v>
      </c>
      <c r="D193" s="369"/>
      <c r="E193" s="1037"/>
      <c r="F193" s="1038"/>
      <c r="G193" s="1034"/>
      <c r="H193" s="348"/>
      <c r="I193" s="1037"/>
      <c r="J193" s="1038"/>
      <c r="K193" s="1034"/>
      <c r="L193" s="348"/>
      <c r="M193" s="1037"/>
      <c r="N193" s="1037"/>
      <c r="O193" s="1038"/>
      <c r="P193" s="754"/>
      <c r="R193" s="541" t="s">
        <v>923</v>
      </c>
    </row>
    <row r="194" spans="1:18" ht="15" customHeight="1">
      <c r="A194" s="180"/>
      <c r="B194" s="958" t="s">
        <v>652</v>
      </c>
      <c r="C194" s="1037"/>
      <c r="D194" s="366"/>
      <c r="E194" s="154"/>
      <c r="F194" s="1040"/>
      <c r="G194" s="1034"/>
      <c r="H194" s="1041">
        <v>0.5</v>
      </c>
      <c r="I194" s="1041">
        <v>0.5</v>
      </c>
      <c r="J194" s="350">
        <v>0.85</v>
      </c>
      <c r="K194" s="1034"/>
      <c r="L194" s="1036" t="str">
        <f>IF(AND(ISNUMBER(D194),ISNUMBER(H194)), D194*H194, "")</f>
        <v/>
      </c>
      <c r="M194" s="82" t="str">
        <f>IF(AND(ISNUMBER(E194),ISNUMBER(I194)), E194*I194, "")</f>
        <v/>
      </c>
      <c r="N194" s="1036" t="str">
        <f>IF(AND(ISNUMBER(F194),ISNUMBER(J194)),F194*J194,"")</f>
        <v/>
      </c>
      <c r="O194" s="18" t="str">
        <f>IF(AND(ISNUMBER(L194),ISNUMBER(M194),ISNUMBER(N194)),SUM(L194:N194),"")</f>
        <v/>
      </c>
      <c r="P194" s="754"/>
      <c r="Q194" s="744">
        <f>IF(ISNUMBER(O194),1,0)</f>
        <v>0</v>
      </c>
      <c r="R194" s="32"/>
    </row>
    <row r="195" spans="1:18" ht="15" customHeight="1">
      <c r="A195" s="180"/>
      <c r="B195" s="958" t="s">
        <v>838</v>
      </c>
      <c r="C195" s="1037"/>
      <c r="D195" s="369"/>
      <c r="E195" s="1037"/>
      <c r="F195" s="1038"/>
      <c r="G195" s="1034"/>
      <c r="H195" s="348"/>
      <c r="I195" s="1037"/>
      <c r="J195" s="1038"/>
      <c r="K195" s="1034"/>
      <c r="L195" s="348"/>
      <c r="M195" s="1037"/>
      <c r="N195" s="1037"/>
      <c r="O195" s="1038"/>
      <c r="P195" s="754"/>
      <c r="R195" s="541" t="s">
        <v>922</v>
      </c>
    </row>
    <row r="196" spans="1:18" ht="15" customHeight="1">
      <c r="A196" s="180"/>
      <c r="B196" s="957" t="s">
        <v>896</v>
      </c>
      <c r="C196" s="1037"/>
      <c r="D196" s="366"/>
      <c r="E196" s="154"/>
      <c r="F196" s="1040"/>
      <c r="G196" s="1034"/>
      <c r="H196" s="1041">
        <v>0.5</v>
      </c>
      <c r="I196" s="1041">
        <v>0.5</v>
      </c>
      <c r="J196" s="350">
        <v>0.85</v>
      </c>
      <c r="K196" s="1034"/>
      <c r="L196" s="1036" t="str">
        <f t="shared" ref="L196:M198" si="61">IF(AND(ISNUMBER(D196),ISNUMBER(H196)), D196*H196, "")</f>
        <v/>
      </c>
      <c r="M196" s="82" t="str">
        <f t="shared" si="61"/>
        <v/>
      </c>
      <c r="N196" s="1036" t="str">
        <f>IF(AND(ISNUMBER(F196),ISNUMBER(J196)),F196*J196,"")</f>
        <v/>
      </c>
      <c r="O196" s="18" t="str">
        <f>IF(AND(ISNUMBER(L196),ISNUMBER(M196),ISNUMBER(N196)),SUM(L196:N196),"")</f>
        <v/>
      </c>
      <c r="P196" s="754"/>
      <c r="Q196" s="744">
        <f t="shared" ref="Q196:Q198" si="62">IF(ISNUMBER(O196),1,0)</f>
        <v>0</v>
      </c>
      <c r="R196" s="541" t="s">
        <v>922</v>
      </c>
    </row>
    <row r="197" spans="1:18" ht="15" customHeight="1">
      <c r="A197" s="180"/>
      <c r="B197" s="957" t="s">
        <v>898</v>
      </c>
      <c r="C197" s="1037"/>
      <c r="D197" s="366"/>
      <c r="E197" s="154"/>
      <c r="F197" s="1040"/>
      <c r="G197" s="1034"/>
      <c r="H197" s="1041">
        <v>0.5</v>
      </c>
      <c r="I197" s="1041">
        <v>0.5</v>
      </c>
      <c r="J197" s="350">
        <v>0.85</v>
      </c>
      <c r="K197" s="1034"/>
      <c r="L197" s="1036" t="str">
        <f t="shared" si="61"/>
        <v/>
      </c>
      <c r="M197" s="82" t="str">
        <f t="shared" si="61"/>
        <v/>
      </c>
      <c r="N197" s="1036" t="str">
        <f>IF(AND(ISNUMBER(F197),ISNUMBER(J197)),F197*J197,"")</f>
        <v/>
      </c>
      <c r="O197" s="18" t="str">
        <f>IF(AND(ISNUMBER(L197),ISNUMBER(M197),ISNUMBER(N197)),SUM(L197:N197),"")</f>
        <v/>
      </c>
      <c r="P197" s="754"/>
      <c r="Q197" s="744">
        <f t="shared" si="62"/>
        <v>0</v>
      </c>
      <c r="R197" s="541" t="s">
        <v>922</v>
      </c>
    </row>
    <row r="198" spans="1:18" ht="15" customHeight="1">
      <c r="A198" s="180"/>
      <c r="B198" s="957" t="s">
        <v>899</v>
      </c>
      <c r="C198" s="1037"/>
      <c r="D198" s="366"/>
      <c r="E198" s="154"/>
      <c r="F198" s="1040"/>
      <c r="G198" s="1034"/>
      <c r="H198" s="1041">
        <v>1</v>
      </c>
      <c r="I198" s="1041">
        <v>1</v>
      </c>
      <c r="J198" s="350">
        <v>1</v>
      </c>
      <c r="K198" s="1034"/>
      <c r="L198" s="1036" t="str">
        <f t="shared" si="61"/>
        <v/>
      </c>
      <c r="M198" s="82" t="str">
        <f t="shared" si="61"/>
        <v/>
      </c>
      <c r="N198" s="1036" t="str">
        <f>IF(AND(ISNUMBER(F198),ISNUMBER(J198)),F198*J198,"")</f>
        <v/>
      </c>
      <c r="O198" s="18" t="str">
        <f>IF(AND(ISNUMBER(L198),ISNUMBER(M198),ISNUMBER(N198)),SUM(L198:N198),"")</f>
        <v/>
      </c>
      <c r="P198" s="754"/>
      <c r="Q198" s="744">
        <f t="shared" si="62"/>
        <v>0</v>
      </c>
      <c r="R198" s="541" t="s">
        <v>922</v>
      </c>
    </row>
    <row r="199" spans="1:18" ht="15" customHeight="1">
      <c r="A199" s="180"/>
      <c r="B199" s="361" t="s">
        <v>946</v>
      </c>
      <c r="C199" s="1039" t="s">
        <v>867</v>
      </c>
      <c r="D199" s="369"/>
      <c r="E199" s="1037"/>
      <c r="F199" s="1038"/>
      <c r="G199" s="1034"/>
      <c r="H199" s="348"/>
      <c r="I199" s="1037"/>
      <c r="J199" s="1038"/>
      <c r="K199" s="1034"/>
      <c r="L199" s="348"/>
      <c r="M199" s="1037"/>
      <c r="N199" s="1037"/>
      <c r="O199" s="1038"/>
      <c r="P199" s="754"/>
      <c r="R199" s="562" t="s">
        <v>923</v>
      </c>
    </row>
    <row r="200" spans="1:18" ht="15" customHeight="1">
      <c r="A200" s="180"/>
      <c r="B200" s="958" t="s">
        <v>652</v>
      </c>
      <c r="C200" s="1037"/>
      <c r="D200" s="369"/>
      <c r="E200" s="1037"/>
      <c r="F200" s="1040"/>
      <c r="G200" s="1034"/>
      <c r="H200" s="348"/>
      <c r="I200" s="1037"/>
      <c r="J200" s="350">
        <v>0.85</v>
      </c>
      <c r="K200" s="1034"/>
      <c r="L200" s="348"/>
      <c r="M200" s="348"/>
      <c r="N200" s="1036" t="str">
        <f>IF(AND(ISNUMBER(F200),ISNUMBER(J200)),F200*J200,"")</f>
        <v/>
      </c>
      <c r="O200" s="18" t="str">
        <f>IF(ISNUMBER(N200),N200,"")</f>
        <v/>
      </c>
      <c r="P200" s="754"/>
      <c r="Q200" s="744">
        <f>IF(ISNUMBER(O200),1,0)</f>
        <v>0</v>
      </c>
      <c r="R200" s="32"/>
    </row>
    <row r="201" spans="1:18" ht="15" customHeight="1">
      <c r="A201" s="180"/>
      <c r="B201" s="958" t="s">
        <v>838</v>
      </c>
      <c r="C201" s="1037"/>
      <c r="D201" s="369"/>
      <c r="E201" s="1037"/>
      <c r="F201" s="1038"/>
      <c r="G201" s="1034"/>
      <c r="H201" s="348"/>
      <c r="I201" s="1037"/>
      <c r="J201" s="1038"/>
      <c r="K201" s="1034"/>
      <c r="L201" s="348"/>
      <c r="M201" s="348"/>
      <c r="N201" s="1037"/>
      <c r="O201" s="1038"/>
      <c r="P201" s="754"/>
      <c r="R201" s="541" t="s">
        <v>922</v>
      </c>
    </row>
    <row r="202" spans="1:18" ht="15" customHeight="1">
      <c r="A202" s="180"/>
      <c r="B202" s="957" t="s">
        <v>896</v>
      </c>
      <c r="C202" s="1037"/>
      <c r="D202" s="369"/>
      <c r="E202" s="1037"/>
      <c r="F202" s="1040"/>
      <c r="G202" s="1034"/>
      <c r="H202" s="348"/>
      <c r="I202" s="1037"/>
      <c r="J202" s="350">
        <v>0.85</v>
      </c>
      <c r="K202" s="1034"/>
      <c r="L202" s="348"/>
      <c r="M202" s="348"/>
      <c r="N202" s="1036" t="str">
        <f>IF(AND(ISNUMBER(F202),ISNUMBER(J202)),F202*J202,"")</f>
        <v/>
      </c>
      <c r="O202" s="18" t="str">
        <f t="shared" ref="O202:O204" si="63">IF(ISNUMBER(N202),N202,"")</f>
        <v/>
      </c>
      <c r="P202" s="754"/>
      <c r="Q202" s="744">
        <f t="shared" ref="Q202:Q204" si="64">IF(ISNUMBER(O202),1,0)</f>
        <v>0</v>
      </c>
      <c r="R202" s="541" t="s">
        <v>922</v>
      </c>
    </row>
    <row r="203" spans="1:18" ht="15" customHeight="1">
      <c r="A203" s="180"/>
      <c r="B203" s="957" t="s">
        <v>898</v>
      </c>
      <c r="C203" s="1037"/>
      <c r="D203" s="369"/>
      <c r="E203" s="1037"/>
      <c r="F203" s="1040"/>
      <c r="G203" s="1034"/>
      <c r="H203" s="348"/>
      <c r="I203" s="1037"/>
      <c r="J203" s="350">
        <v>0.85</v>
      </c>
      <c r="K203" s="1034"/>
      <c r="L203" s="348"/>
      <c r="M203" s="348"/>
      <c r="N203" s="1036" t="str">
        <f>IF(AND(ISNUMBER(F203),ISNUMBER(J203)),F203*J203,"")</f>
        <v/>
      </c>
      <c r="O203" s="18" t="str">
        <f t="shared" si="63"/>
        <v/>
      </c>
      <c r="P203" s="754"/>
      <c r="Q203" s="744">
        <f t="shared" si="64"/>
        <v>0</v>
      </c>
      <c r="R203" s="541" t="s">
        <v>922</v>
      </c>
    </row>
    <row r="204" spans="1:18" ht="15" customHeight="1">
      <c r="A204" s="180"/>
      <c r="B204" s="957" t="s">
        <v>899</v>
      </c>
      <c r="C204" s="1037"/>
      <c r="D204" s="369"/>
      <c r="E204" s="1037"/>
      <c r="F204" s="1040"/>
      <c r="G204" s="1034"/>
      <c r="H204" s="348"/>
      <c r="I204" s="1037"/>
      <c r="J204" s="350">
        <v>1</v>
      </c>
      <c r="K204" s="1034"/>
      <c r="L204" s="348"/>
      <c r="M204" s="348"/>
      <c r="N204" s="1036" t="str">
        <f>IF(AND(ISNUMBER(F204),ISNUMBER(J204)),F204*J204,"")</f>
        <v/>
      </c>
      <c r="O204" s="18" t="str">
        <f t="shared" si="63"/>
        <v/>
      </c>
      <c r="P204" s="754"/>
      <c r="Q204" s="744">
        <f t="shared" si="64"/>
        <v>0</v>
      </c>
      <c r="R204" s="541" t="s">
        <v>922</v>
      </c>
    </row>
    <row r="205" spans="1:18" ht="30" customHeight="1">
      <c r="A205" s="180"/>
      <c r="B205" s="1059" t="s">
        <v>989</v>
      </c>
      <c r="C205" s="1039" t="s">
        <v>854</v>
      </c>
      <c r="D205" s="369"/>
      <c r="E205" s="1037"/>
      <c r="F205" s="1038"/>
      <c r="G205" s="1034"/>
      <c r="H205" s="348"/>
      <c r="I205" s="1037"/>
      <c r="J205" s="1038"/>
      <c r="K205" s="1034"/>
      <c r="L205" s="348"/>
      <c r="M205" s="1037"/>
      <c r="N205" s="1037"/>
      <c r="O205" s="1038"/>
      <c r="P205" s="754"/>
      <c r="R205" s="562" t="s">
        <v>874</v>
      </c>
    </row>
    <row r="206" spans="1:18" ht="15" customHeight="1">
      <c r="A206" s="180"/>
      <c r="B206" s="958" t="s">
        <v>652</v>
      </c>
      <c r="C206" s="1037"/>
      <c r="D206" s="366"/>
      <c r="E206" s="154"/>
      <c r="F206" s="1038"/>
      <c r="G206" s="1034"/>
      <c r="H206" s="377">
        <v>0.5</v>
      </c>
      <c r="I206" s="350">
        <v>0.5</v>
      </c>
      <c r="J206" s="538"/>
      <c r="K206" s="1034"/>
      <c r="L206" s="1036" t="str">
        <f>IF(AND(ISNUMBER(D206),ISNUMBER(H206)), D206*H206, "")</f>
        <v/>
      </c>
      <c r="M206" s="82" t="str">
        <f>IF(AND(ISNUMBER(E206),ISNUMBER(I206)), E206*I206, "")</f>
        <v/>
      </c>
      <c r="N206" s="1037"/>
      <c r="O206" s="18" t="str">
        <f t="shared" ref="O206" si="65">IF(AND(ISNUMBER(L206),ISNUMBER(M206)),SUM(L206:M206),"")</f>
        <v/>
      </c>
      <c r="P206" s="754"/>
      <c r="Q206" s="744">
        <f>IF(ISNUMBER(O206),1,0)</f>
        <v>0</v>
      </c>
      <c r="R206" s="541" t="s">
        <v>874</v>
      </c>
    </row>
    <row r="207" spans="1:18" ht="15" customHeight="1">
      <c r="A207" s="180"/>
      <c r="B207" s="958" t="s">
        <v>897</v>
      </c>
      <c r="C207" s="1037"/>
      <c r="D207" s="369"/>
      <c r="E207" s="1037"/>
      <c r="F207" s="1038"/>
      <c r="G207" s="1034"/>
      <c r="H207" s="348"/>
      <c r="I207" s="1037"/>
      <c r="J207" s="538"/>
      <c r="K207" s="1034"/>
      <c r="L207" s="348"/>
      <c r="M207" s="348"/>
      <c r="N207" s="1037"/>
      <c r="O207" s="1038"/>
      <c r="P207" s="754"/>
      <c r="R207" s="541" t="s">
        <v>874</v>
      </c>
    </row>
    <row r="208" spans="1:18" ht="15" customHeight="1">
      <c r="A208" s="180"/>
      <c r="B208" s="957" t="s">
        <v>896</v>
      </c>
      <c r="C208" s="1037"/>
      <c r="D208" s="366"/>
      <c r="E208" s="154"/>
      <c r="F208" s="1038"/>
      <c r="G208" s="1034"/>
      <c r="H208" s="377">
        <v>0.5</v>
      </c>
      <c r="I208" s="350">
        <v>0.5</v>
      </c>
      <c r="J208" s="538"/>
      <c r="K208" s="1034"/>
      <c r="L208" s="1036" t="str">
        <f t="shared" ref="L208:M211" si="66">IF(AND(ISNUMBER(D208),ISNUMBER(H208)), D208*H208, "")</f>
        <v/>
      </c>
      <c r="M208" s="82" t="str">
        <f t="shared" si="66"/>
        <v/>
      </c>
      <c r="N208" s="1037"/>
      <c r="O208" s="18" t="str">
        <f t="shared" ref="O208:O210" si="67">IF(AND(ISNUMBER(L208),ISNUMBER(M208)),SUM(L208:M208),"")</f>
        <v/>
      </c>
      <c r="P208" s="754"/>
      <c r="Q208" s="744">
        <f t="shared" ref="Q208:Q210" si="68">IF(ISNUMBER(O208),1,0)</f>
        <v>0</v>
      </c>
      <c r="R208" s="541" t="s">
        <v>874</v>
      </c>
    </row>
    <row r="209" spans="1:18" ht="15" customHeight="1">
      <c r="A209" s="180"/>
      <c r="B209" s="957" t="s">
        <v>898</v>
      </c>
      <c r="C209" s="1037"/>
      <c r="D209" s="366"/>
      <c r="E209" s="154"/>
      <c r="F209" s="1038"/>
      <c r="G209" s="1034"/>
      <c r="H209" s="377">
        <v>0.5</v>
      </c>
      <c r="I209" s="350">
        <v>0.5</v>
      </c>
      <c r="J209" s="538"/>
      <c r="K209" s="1034"/>
      <c r="L209" s="1036" t="str">
        <f t="shared" si="66"/>
        <v/>
      </c>
      <c r="M209" s="82" t="str">
        <f t="shared" si="66"/>
        <v/>
      </c>
      <c r="N209" s="1037"/>
      <c r="O209" s="18" t="str">
        <f t="shared" si="67"/>
        <v/>
      </c>
      <c r="P209" s="754"/>
      <c r="Q209" s="744">
        <f t="shared" si="68"/>
        <v>0</v>
      </c>
      <c r="R209" s="541" t="s">
        <v>874</v>
      </c>
    </row>
    <row r="210" spans="1:18" ht="15" customHeight="1">
      <c r="A210" s="180"/>
      <c r="B210" s="957" t="s">
        <v>899</v>
      </c>
      <c r="C210" s="1037"/>
      <c r="D210" s="366"/>
      <c r="E210" s="154"/>
      <c r="F210" s="1038"/>
      <c r="G210" s="1034"/>
      <c r="H210" s="377">
        <v>1</v>
      </c>
      <c r="I210" s="350">
        <v>1</v>
      </c>
      <c r="J210" s="538"/>
      <c r="K210" s="1034"/>
      <c r="L210" s="1036" t="str">
        <f t="shared" si="66"/>
        <v/>
      </c>
      <c r="M210" s="82" t="str">
        <f t="shared" si="66"/>
        <v/>
      </c>
      <c r="N210" s="1037"/>
      <c r="O210" s="18" t="str">
        <f t="shared" si="67"/>
        <v/>
      </c>
      <c r="P210" s="754"/>
      <c r="Q210" s="744">
        <f t="shared" si="68"/>
        <v>0</v>
      </c>
      <c r="R210" s="541" t="s">
        <v>874</v>
      </c>
    </row>
    <row r="211" spans="1:18" ht="15" customHeight="1">
      <c r="A211" s="180"/>
      <c r="B211" s="530" t="s">
        <v>691</v>
      </c>
      <c r="C211" s="1039" t="s">
        <v>868</v>
      </c>
      <c r="D211" s="366"/>
      <c r="E211" s="1040"/>
      <c r="F211" s="1040"/>
      <c r="G211" s="1034"/>
      <c r="H211" s="371">
        <v>1</v>
      </c>
      <c r="I211" s="372">
        <v>1</v>
      </c>
      <c r="J211" s="370">
        <v>1</v>
      </c>
      <c r="K211" s="1034"/>
      <c r="L211" s="1036" t="str">
        <f t="shared" si="66"/>
        <v/>
      </c>
      <c r="M211" s="82" t="str">
        <f t="shared" si="66"/>
        <v/>
      </c>
      <c r="N211" s="1036" t="str">
        <f t="shared" ref="N211:N251" si="69">IF(AND(ISNUMBER(F211),ISNUMBER(J211)),F211*J211,"")</f>
        <v/>
      </c>
      <c r="O211" s="18" t="str">
        <f>IF(AND(ISNUMBER(L211),ISNUMBER(M211),ISNUMBER(N211)),SUM(L211:N211),"")</f>
        <v/>
      </c>
      <c r="P211" s="754"/>
      <c r="Q211" s="744">
        <f>IF(ISNUMBER(O211),1,0)</f>
        <v>0</v>
      </c>
      <c r="R211" s="541" t="s">
        <v>874</v>
      </c>
    </row>
    <row r="212" spans="1:18" ht="15" customHeight="1">
      <c r="A212" s="180"/>
      <c r="B212" s="530" t="s">
        <v>226</v>
      </c>
      <c r="C212" s="1037"/>
      <c r="D212" s="1037"/>
      <c r="E212" s="1037"/>
      <c r="F212" s="1038"/>
      <c r="G212" s="1034"/>
      <c r="H212" s="369"/>
      <c r="I212" s="369"/>
      <c r="J212" s="369"/>
      <c r="K212" s="1034"/>
      <c r="L212" s="348"/>
      <c r="M212" s="348"/>
      <c r="N212" s="348"/>
      <c r="O212" s="538"/>
      <c r="P212" s="754"/>
      <c r="R212" s="541" t="s">
        <v>874</v>
      </c>
    </row>
    <row r="213" spans="1:18" ht="15" customHeight="1">
      <c r="A213" s="180"/>
      <c r="B213" s="1021" t="s">
        <v>990</v>
      </c>
      <c r="C213" s="1037"/>
      <c r="D213" s="1037"/>
      <c r="E213" s="1037"/>
      <c r="F213" s="1040"/>
      <c r="G213" s="1034"/>
      <c r="H213" s="369"/>
      <c r="I213" s="369"/>
      <c r="J213" s="369"/>
      <c r="K213" s="1034"/>
      <c r="L213" s="348"/>
      <c r="M213" s="348"/>
      <c r="N213" s="348"/>
      <c r="O213" s="538"/>
      <c r="P213" s="754"/>
      <c r="R213" s="541" t="s">
        <v>874</v>
      </c>
    </row>
    <row r="214" spans="1:18" ht="30" customHeight="1">
      <c r="A214" s="180"/>
      <c r="B214" s="957" t="s">
        <v>947</v>
      </c>
      <c r="C214" s="1037"/>
      <c r="D214" s="1037"/>
      <c r="E214" s="1037"/>
      <c r="F214" s="1038"/>
      <c r="G214" s="1034"/>
      <c r="H214" s="369"/>
      <c r="I214" s="369"/>
      <c r="J214" s="369"/>
      <c r="K214" s="1034"/>
      <c r="L214" s="348"/>
      <c r="M214" s="348"/>
      <c r="N214" s="348"/>
      <c r="O214" s="538"/>
      <c r="P214" s="754"/>
      <c r="R214" s="541" t="s">
        <v>874</v>
      </c>
    </row>
    <row r="215" spans="1:18" ht="15" customHeight="1">
      <c r="A215" s="554"/>
      <c r="B215" s="962" t="s">
        <v>821</v>
      </c>
      <c r="C215" s="1037"/>
      <c r="D215" s="1037"/>
      <c r="E215" s="1037"/>
      <c r="F215" s="1040"/>
      <c r="G215" s="553"/>
      <c r="H215" s="369"/>
      <c r="I215" s="369"/>
      <c r="J215" s="369"/>
      <c r="K215" s="553"/>
      <c r="L215" s="348"/>
      <c r="M215" s="348"/>
      <c r="N215" s="348"/>
      <c r="O215" s="538"/>
      <c r="P215" s="1253"/>
      <c r="R215" s="532" t="s">
        <v>874</v>
      </c>
    </row>
    <row r="216" spans="1:18" ht="15" customHeight="1">
      <c r="A216" s="554"/>
      <c r="B216" s="962" t="s">
        <v>823</v>
      </c>
      <c r="C216" s="1037"/>
      <c r="D216" s="1037"/>
      <c r="E216" s="1037"/>
      <c r="F216" s="1040"/>
      <c r="G216" s="553"/>
      <c r="H216" s="369"/>
      <c r="I216" s="369"/>
      <c r="J216" s="369"/>
      <c r="K216" s="553"/>
      <c r="L216" s="348"/>
      <c r="M216" s="348"/>
      <c r="N216" s="348"/>
      <c r="O216" s="538"/>
      <c r="P216" s="1253"/>
      <c r="R216" s="532" t="s">
        <v>874</v>
      </c>
    </row>
    <row r="217" spans="1:18" ht="15" customHeight="1">
      <c r="A217" s="180"/>
      <c r="B217" s="367" t="str">
        <f>CONCATENATE("Check: Row ", ROW(B213)," ≥ sum of rows ", ROW(B215), " to ", ROW(B216))</f>
        <v>Check: Row 213 ≥ sum of rows 215 to 216</v>
      </c>
      <c r="C217" s="1037"/>
      <c r="D217" s="1037"/>
      <c r="E217" s="1037"/>
      <c r="F217" s="564" t="str">
        <f>IF(F213&gt;=SUM(F215:F216), "Pass", "Fail")</f>
        <v>Pass</v>
      </c>
      <c r="G217" s="1034"/>
      <c r="H217" s="369"/>
      <c r="I217" s="369"/>
      <c r="J217" s="369"/>
      <c r="K217" s="1034"/>
      <c r="L217" s="348"/>
      <c r="M217" s="348"/>
      <c r="N217" s="348"/>
      <c r="O217" s="538"/>
      <c r="P217" s="754"/>
      <c r="R217" s="541" t="s">
        <v>874</v>
      </c>
    </row>
    <row r="218" spans="1:18" ht="15" customHeight="1">
      <c r="A218" s="180"/>
      <c r="B218" s="958" t="s">
        <v>846</v>
      </c>
      <c r="C218" s="1037"/>
      <c r="D218" s="1037"/>
      <c r="E218" s="1037"/>
      <c r="F218" s="1038"/>
      <c r="G218" s="1034"/>
      <c r="H218" s="369"/>
      <c r="I218" s="369"/>
      <c r="J218" s="369"/>
      <c r="K218" s="1034"/>
      <c r="L218" s="348"/>
      <c r="M218" s="348"/>
      <c r="N218" s="348"/>
      <c r="O218" s="538"/>
      <c r="P218" s="754"/>
      <c r="R218" s="541" t="s">
        <v>874</v>
      </c>
    </row>
    <row r="219" spans="1:18" ht="30" customHeight="1">
      <c r="A219" s="180"/>
      <c r="B219" s="957" t="s">
        <v>948</v>
      </c>
      <c r="C219" s="1037"/>
      <c r="D219" s="1037"/>
      <c r="E219" s="1037"/>
      <c r="F219" s="1040"/>
      <c r="G219" s="1034"/>
      <c r="H219" s="369"/>
      <c r="I219" s="369"/>
      <c r="J219" s="369"/>
      <c r="K219" s="1034"/>
      <c r="L219" s="348"/>
      <c r="M219" s="348"/>
      <c r="N219" s="348"/>
      <c r="O219" s="538"/>
      <c r="P219" s="754"/>
      <c r="R219" s="541" t="s">
        <v>874</v>
      </c>
    </row>
    <row r="220" spans="1:18" ht="15" customHeight="1">
      <c r="A220" s="180"/>
      <c r="B220" s="1074" t="str">
        <f>CONCATENATE("Check: row ",ROW(F219)," is equal to cell ", ADDRESS(ROW('Leverage Ratio'!L13),COLUMN('Leverage Ratio'!L13),4), " in the Leverage Ratio worksheet")</f>
        <v>Check: row 219 is equal to cell L13 in the Leverage Ratio worksheet</v>
      </c>
      <c r="C220" s="1037"/>
      <c r="D220" s="1037"/>
      <c r="E220" s="1037"/>
      <c r="F220" s="564" t="str">
        <f>IF(F219='Leverage Ratio'!L13,"Pass","Fail")</f>
        <v>Pass</v>
      </c>
      <c r="G220" s="1034"/>
      <c r="H220" s="369"/>
      <c r="I220" s="369"/>
      <c r="J220" s="369"/>
      <c r="K220" s="1034"/>
      <c r="L220" s="348"/>
      <c r="M220" s="348"/>
      <c r="N220" s="348"/>
      <c r="O220" s="538"/>
      <c r="P220" s="754"/>
      <c r="R220" s="541" t="s">
        <v>874</v>
      </c>
    </row>
    <row r="221" spans="1:18" ht="30" customHeight="1">
      <c r="A221" s="180"/>
      <c r="B221" s="962" t="s">
        <v>949</v>
      </c>
      <c r="C221" s="1037"/>
      <c r="D221" s="1037"/>
      <c r="E221" s="1037"/>
      <c r="F221" s="1038"/>
      <c r="G221" s="1034"/>
      <c r="H221" s="369"/>
      <c r="I221" s="369"/>
      <c r="J221" s="369"/>
      <c r="K221" s="1034"/>
      <c r="L221" s="348"/>
      <c r="M221" s="348"/>
      <c r="N221" s="348"/>
      <c r="O221" s="538"/>
      <c r="P221" s="754"/>
      <c r="R221" s="541" t="s">
        <v>874</v>
      </c>
    </row>
    <row r="222" spans="1:18" ht="15" customHeight="1">
      <c r="A222" s="180"/>
      <c r="B222" s="552" t="s">
        <v>821</v>
      </c>
      <c r="C222" s="1037"/>
      <c r="D222" s="1037"/>
      <c r="E222" s="1037"/>
      <c r="F222" s="1040"/>
      <c r="G222" s="1034"/>
      <c r="H222" s="369"/>
      <c r="I222" s="369"/>
      <c r="J222" s="369"/>
      <c r="K222" s="1034"/>
      <c r="L222" s="348"/>
      <c r="M222" s="348"/>
      <c r="N222" s="348"/>
      <c r="O222" s="538"/>
      <c r="P222" s="754"/>
      <c r="R222" s="541" t="s">
        <v>874</v>
      </c>
    </row>
    <row r="223" spans="1:18" ht="15" customHeight="1">
      <c r="A223" s="180"/>
      <c r="B223" s="552" t="s">
        <v>823</v>
      </c>
      <c r="C223" s="1037"/>
      <c r="D223" s="1037"/>
      <c r="E223" s="1037"/>
      <c r="F223" s="1040"/>
      <c r="G223" s="1034"/>
      <c r="H223" s="369"/>
      <c r="I223" s="369"/>
      <c r="J223" s="369"/>
      <c r="K223" s="1034"/>
      <c r="L223" s="348"/>
      <c r="M223" s="348"/>
      <c r="N223" s="348"/>
      <c r="O223" s="538"/>
      <c r="P223" s="754"/>
      <c r="R223" s="541" t="s">
        <v>874</v>
      </c>
    </row>
    <row r="224" spans="1:18" ht="15" customHeight="1">
      <c r="A224" s="180"/>
      <c r="B224" s="1074" t="str">
        <f>CONCATENATE("Check: row ", ROW(B219)," ≥ sum of rows ", ROW(B222), " to ", ROW(B223))</f>
        <v>Check: row 219 ≥ sum of rows 222 to 223</v>
      </c>
      <c r="C224" s="1037"/>
      <c r="D224" s="1037"/>
      <c r="E224" s="1037"/>
      <c r="F224" s="564" t="str">
        <f>IF(F219&gt;=SUM(F222:F223),"Pass","Fail")</f>
        <v>Pass</v>
      </c>
      <c r="G224" s="1034"/>
      <c r="H224" s="369"/>
      <c r="I224" s="369"/>
      <c r="J224" s="369"/>
      <c r="K224" s="1034"/>
      <c r="L224" s="348"/>
      <c r="M224" s="348"/>
      <c r="N224" s="348"/>
      <c r="O224" s="538"/>
      <c r="P224" s="754"/>
      <c r="R224" s="541" t="s">
        <v>874</v>
      </c>
    </row>
    <row r="225" spans="1:18" ht="15" customHeight="1">
      <c r="A225" s="180"/>
      <c r="B225" s="957" t="s">
        <v>951</v>
      </c>
      <c r="C225" s="1037"/>
      <c r="D225" s="1037"/>
      <c r="E225" s="1037"/>
      <c r="F225" s="1040"/>
      <c r="G225" s="1034"/>
      <c r="H225" s="369"/>
      <c r="I225" s="369"/>
      <c r="J225" s="369"/>
      <c r="K225" s="1034"/>
      <c r="L225" s="348"/>
      <c r="M225" s="348"/>
      <c r="N225" s="348"/>
      <c r="O225" s="538"/>
      <c r="P225" s="754"/>
      <c r="R225" s="541" t="s">
        <v>874</v>
      </c>
    </row>
    <row r="226" spans="1:18" ht="30" customHeight="1">
      <c r="A226" s="180"/>
      <c r="B226" s="962" t="s">
        <v>950</v>
      </c>
      <c r="C226" s="1037"/>
      <c r="D226" s="1037"/>
      <c r="E226" s="1037"/>
      <c r="F226" s="1038"/>
      <c r="G226" s="1034"/>
      <c r="H226" s="369"/>
      <c r="I226" s="369"/>
      <c r="J226" s="369"/>
      <c r="K226" s="1034"/>
      <c r="L226" s="348"/>
      <c r="M226" s="348"/>
      <c r="N226" s="348"/>
      <c r="O226" s="538"/>
      <c r="P226" s="754"/>
      <c r="R226" s="541" t="s">
        <v>874</v>
      </c>
    </row>
    <row r="227" spans="1:18" ht="15" customHeight="1">
      <c r="A227" s="180"/>
      <c r="B227" s="552" t="s">
        <v>821</v>
      </c>
      <c r="C227" s="1037"/>
      <c r="D227" s="1037"/>
      <c r="E227" s="1037"/>
      <c r="F227" s="1040"/>
      <c r="G227" s="1034"/>
      <c r="H227" s="369"/>
      <c r="I227" s="369"/>
      <c r="J227" s="369"/>
      <c r="K227" s="1034"/>
      <c r="L227" s="348"/>
      <c r="M227" s="348"/>
      <c r="N227" s="348"/>
      <c r="O227" s="538"/>
      <c r="P227" s="754"/>
      <c r="R227" s="541" t="s">
        <v>874</v>
      </c>
    </row>
    <row r="228" spans="1:18" ht="15" customHeight="1">
      <c r="A228" s="180"/>
      <c r="B228" s="552" t="s">
        <v>823</v>
      </c>
      <c r="C228" s="1037"/>
      <c r="D228" s="1037"/>
      <c r="E228" s="1037"/>
      <c r="F228" s="1040"/>
      <c r="G228" s="1034"/>
      <c r="H228" s="369"/>
      <c r="I228" s="369"/>
      <c r="J228" s="369"/>
      <c r="K228" s="1034"/>
      <c r="L228" s="348"/>
      <c r="M228" s="348"/>
      <c r="N228" s="537"/>
      <c r="O228" s="538"/>
      <c r="P228" s="754"/>
      <c r="R228" s="541" t="s">
        <v>874</v>
      </c>
    </row>
    <row r="229" spans="1:18" ht="15" customHeight="1">
      <c r="A229" s="180"/>
      <c r="B229" s="1074" t="str">
        <f>CONCATENATE("Check: row ", ROW(B225)," ≥ sum of rows ", ROW(B227), " to ", ROW(B228))</f>
        <v>Check: row 225 ≥ sum of rows 227 to 228</v>
      </c>
      <c r="C229" s="1037"/>
      <c r="D229" s="1037"/>
      <c r="E229" s="1037"/>
      <c r="F229" s="564" t="str">
        <f>IF(F225&gt;=SUM(F227:F228),"Pass","Fail")</f>
        <v>Pass</v>
      </c>
      <c r="G229" s="1034"/>
      <c r="H229" s="369"/>
      <c r="I229" s="369"/>
      <c r="J229" s="369"/>
      <c r="K229" s="1034"/>
      <c r="L229" s="348"/>
      <c r="M229" s="348"/>
      <c r="N229" s="348"/>
      <c r="O229" s="538"/>
      <c r="P229" s="754"/>
      <c r="R229" s="541" t="s">
        <v>874</v>
      </c>
    </row>
    <row r="230" spans="1:18" ht="30" customHeight="1">
      <c r="A230" s="180"/>
      <c r="B230" s="958" t="s">
        <v>842</v>
      </c>
      <c r="C230" s="1039" t="s">
        <v>869</v>
      </c>
      <c r="D230" s="1037"/>
      <c r="E230" s="1037"/>
      <c r="F230" s="468" t="str">
        <f>IF(AND(ISNUMBER(F213),ISNUMBER(F219)),F213-F219,"")</f>
        <v/>
      </c>
      <c r="G230" s="1034"/>
      <c r="H230" s="369"/>
      <c r="I230" s="369"/>
      <c r="J230" s="370">
        <v>1</v>
      </c>
      <c r="K230" s="1034"/>
      <c r="L230" s="348"/>
      <c r="M230" s="538"/>
      <c r="N230" s="82" t="str">
        <f>IF(AND(ISNUMBER(F230),ISNUMBER(F59),ISNUMBER(J230)),MAX((F230-F59),0)*J230,"")</f>
        <v/>
      </c>
      <c r="O230" s="18" t="str">
        <f t="shared" ref="O230:O231" si="70">IF(ISNUMBER(N230),N230,"")</f>
        <v/>
      </c>
      <c r="P230" s="754"/>
      <c r="Q230" s="963">
        <f>IF(ISNUMBER(O230),1,0)</f>
        <v>0</v>
      </c>
      <c r="R230" s="541" t="s">
        <v>874</v>
      </c>
    </row>
    <row r="231" spans="1:18" ht="15" customHeight="1">
      <c r="A231" s="180"/>
      <c r="B231" s="958" t="s">
        <v>847</v>
      </c>
      <c r="C231" s="1039" t="s">
        <v>968</v>
      </c>
      <c r="D231" s="1037"/>
      <c r="E231" s="1037"/>
      <c r="F231" s="468" t="str">
        <f>IF(ISNUMBER(F49),F49*0.2,"")</f>
        <v/>
      </c>
      <c r="G231" s="1034"/>
      <c r="H231" s="369"/>
      <c r="I231" s="369"/>
      <c r="J231" s="370">
        <v>1</v>
      </c>
      <c r="K231" s="1034"/>
      <c r="L231" s="348"/>
      <c r="M231" s="538"/>
      <c r="N231" s="82" t="str">
        <f>IF(AND(ISNUMBER(F231),ISNUMBER(J231)),F231*J231,"")</f>
        <v/>
      </c>
      <c r="O231" s="18" t="str">
        <f t="shared" si="70"/>
        <v/>
      </c>
      <c r="P231" s="754"/>
      <c r="Q231" s="963">
        <f>IF(ISNUMBER(O231),1,0)</f>
        <v>0</v>
      </c>
      <c r="R231" s="1020" t="s">
        <v>969</v>
      </c>
    </row>
    <row r="232" spans="1:18" ht="15" customHeight="1">
      <c r="A232" s="180"/>
      <c r="B232" s="1021" t="s">
        <v>970</v>
      </c>
      <c r="C232" s="1037"/>
      <c r="D232" s="1037"/>
      <c r="E232" s="1037"/>
      <c r="F232" s="1040"/>
      <c r="G232" s="1034"/>
      <c r="H232" s="369"/>
      <c r="I232" s="369"/>
      <c r="J232" s="369"/>
      <c r="K232" s="1034"/>
      <c r="L232" s="348"/>
      <c r="M232" s="348"/>
      <c r="N232" s="354"/>
      <c r="O232" s="538"/>
      <c r="P232" s="754"/>
      <c r="R232" s="541" t="s">
        <v>874</v>
      </c>
    </row>
    <row r="233" spans="1:18" ht="15" customHeight="1">
      <c r="A233" s="180"/>
      <c r="B233" s="957" t="s">
        <v>848</v>
      </c>
      <c r="C233" s="1039" t="s">
        <v>870</v>
      </c>
      <c r="D233" s="1037"/>
      <c r="E233" s="1037"/>
      <c r="F233" s="1038"/>
      <c r="G233" s="1034"/>
      <c r="H233" s="369"/>
      <c r="I233" s="369"/>
      <c r="J233" s="369"/>
      <c r="K233" s="1034"/>
      <c r="L233" s="348"/>
      <c r="M233" s="348"/>
      <c r="N233" s="348"/>
      <c r="O233" s="538"/>
      <c r="P233" s="754"/>
      <c r="R233" s="541" t="s">
        <v>874</v>
      </c>
    </row>
    <row r="234" spans="1:18" ht="15" customHeight="1">
      <c r="A234" s="180"/>
      <c r="B234" s="962" t="s">
        <v>849</v>
      </c>
      <c r="C234" s="1037"/>
      <c r="D234" s="1037"/>
      <c r="E234" s="1037"/>
      <c r="F234" s="1040"/>
      <c r="G234" s="1034"/>
      <c r="H234" s="369"/>
      <c r="I234" s="369"/>
      <c r="J234" s="369"/>
      <c r="K234" s="1034"/>
      <c r="L234" s="348"/>
      <c r="M234" s="348"/>
      <c r="N234" s="348"/>
      <c r="O234" s="538"/>
      <c r="P234" s="754"/>
      <c r="R234" s="541" t="s">
        <v>874</v>
      </c>
    </row>
    <row r="235" spans="1:18" ht="15" customHeight="1">
      <c r="A235" s="180"/>
      <c r="B235" s="962" t="s">
        <v>850</v>
      </c>
      <c r="C235" s="1037"/>
      <c r="D235" s="1037"/>
      <c r="E235" s="1037"/>
      <c r="F235" s="1040"/>
      <c r="G235" s="1034"/>
      <c r="H235" s="369"/>
      <c r="I235" s="369"/>
      <c r="J235" s="369"/>
      <c r="K235" s="1034"/>
      <c r="L235" s="348"/>
      <c r="M235" s="348"/>
      <c r="N235" s="348"/>
      <c r="O235" s="538"/>
      <c r="P235" s="754"/>
      <c r="R235" s="541" t="s">
        <v>874</v>
      </c>
    </row>
    <row r="236" spans="1:18" ht="15" customHeight="1">
      <c r="A236" s="180"/>
      <c r="B236" s="1060" t="s">
        <v>991</v>
      </c>
      <c r="C236" s="1037"/>
      <c r="D236" s="1037"/>
      <c r="E236" s="1037"/>
      <c r="F236" s="1040"/>
      <c r="G236" s="1034"/>
      <c r="H236" s="369"/>
      <c r="I236" s="369"/>
      <c r="J236" s="369"/>
      <c r="K236" s="1034"/>
      <c r="L236" s="348"/>
      <c r="M236" s="348"/>
      <c r="N236" s="348"/>
      <c r="O236" s="538"/>
      <c r="P236" s="754"/>
      <c r="R236" s="541" t="s">
        <v>874</v>
      </c>
    </row>
    <row r="237" spans="1:18" ht="15" customHeight="1">
      <c r="A237" s="180"/>
      <c r="B237" s="957" t="s">
        <v>977</v>
      </c>
      <c r="C237" s="1039" t="s">
        <v>871</v>
      </c>
      <c r="D237" s="1037"/>
      <c r="E237" s="1037"/>
      <c r="F237" s="1040"/>
      <c r="G237" s="1034"/>
      <c r="H237" s="369"/>
      <c r="I237" s="369"/>
      <c r="J237" s="369"/>
      <c r="K237" s="1034"/>
      <c r="L237" s="348"/>
      <c r="M237" s="348"/>
      <c r="N237" s="348"/>
      <c r="O237" s="538"/>
      <c r="P237" s="754"/>
      <c r="R237" s="541" t="s">
        <v>874</v>
      </c>
    </row>
    <row r="238" spans="1:18" ht="15" customHeight="1">
      <c r="A238" s="180"/>
      <c r="B238" s="1074" t="str">
        <f>CONCATENATE("Check: sum of row ", ROW(F234), " to row ", ROW(F237), " = row ", ROW(F232))</f>
        <v>Check: sum of row 234 to row 237 = row 232</v>
      </c>
      <c r="C238" s="1037"/>
      <c r="D238" s="1037"/>
      <c r="E238" s="1037"/>
      <c r="F238" s="564" t="str">
        <f>IF(SUM(F234:F237)=F232,"Pass","Fail")</f>
        <v>Pass</v>
      </c>
      <c r="G238" s="1034"/>
      <c r="H238" s="369"/>
      <c r="I238" s="369"/>
      <c r="J238" s="369"/>
      <c r="K238" s="1034"/>
      <c r="L238" s="348"/>
      <c r="M238" s="348"/>
      <c r="N238" s="348"/>
      <c r="O238" s="538"/>
      <c r="P238" s="754"/>
      <c r="R238" s="541" t="s">
        <v>874</v>
      </c>
    </row>
    <row r="239" spans="1:18" ht="30" customHeight="1">
      <c r="A239" s="180"/>
      <c r="B239" s="957" t="s">
        <v>952</v>
      </c>
      <c r="C239" s="1037"/>
      <c r="D239" s="366"/>
      <c r="E239" s="1040"/>
      <c r="F239" s="1040"/>
      <c r="G239" s="1034"/>
      <c r="H239" s="369"/>
      <c r="I239" s="369"/>
      <c r="J239" s="369"/>
      <c r="K239" s="1034"/>
      <c r="L239" s="348"/>
      <c r="M239" s="348"/>
      <c r="N239" s="348"/>
      <c r="O239" s="538"/>
      <c r="P239" s="754"/>
      <c r="R239" s="541" t="s">
        <v>874</v>
      </c>
    </row>
    <row r="240" spans="1:18" ht="15" customHeight="1">
      <c r="A240" s="180"/>
      <c r="B240" s="1074" t="str">
        <f>CONCATENATE("Check: sum of row ", ROW(B239), " = sum of rows ", ROW(B234), " to ", ROW(B236))</f>
        <v>Check: sum of row 239 = sum of rows 234 to 236</v>
      </c>
      <c r="C240" s="1037"/>
      <c r="D240" s="1037"/>
      <c r="E240" s="1037"/>
      <c r="F240" s="564" t="str">
        <f>IF(SUM(D239:F239)=SUM(F234:F236),"Pass","Fail")</f>
        <v>Pass</v>
      </c>
      <c r="G240" s="1034"/>
      <c r="H240" s="369"/>
      <c r="I240" s="369"/>
      <c r="J240" s="369"/>
      <c r="K240" s="1034"/>
      <c r="L240" s="348"/>
      <c r="M240" s="348"/>
      <c r="N240" s="348"/>
      <c r="O240" s="538"/>
      <c r="P240" s="754"/>
      <c r="R240" s="541" t="s">
        <v>874</v>
      </c>
    </row>
    <row r="241" spans="1:18" ht="30" customHeight="1">
      <c r="A241" s="180"/>
      <c r="B241" s="957" t="s">
        <v>953</v>
      </c>
      <c r="C241" s="1037"/>
      <c r="D241" s="1037"/>
      <c r="E241" s="1037"/>
      <c r="F241" s="1038"/>
      <c r="G241" s="1034"/>
      <c r="H241" s="369"/>
      <c r="I241" s="369"/>
      <c r="J241" s="369"/>
      <c r="K241" s="1034"/>
      <c r="L241" s="348"/>
      <c r="M241" s="348"/>
      <c r="N241" s="348"/>
      <c r="O241" s="538"/>
      <c r="P241" s="754"/>
      <c r="R241" s="541" t="s">
        <v>874</v>
      </c>
    </row>
    <row r="242" spans="1:18" ht="15" customHeight="1">
      <c r="A242" s="180"/>
      <c r="B242" s="962" t="s">
        <v>821</v>
      </c>
      <c r="C242" s="1037"/>
      <c r="D242" s="1037"/>
      <c r="E242" s="1037"/>
      <c r="F242" s="1040"/>
      <c r="G242" s="1034"/>
      <c r="H242" s="369"/>
      <c r="I242" s="369"/>
      <c r="J242" s="369"/>
      <c r="K242" s="1034"/>
      <c r="L242" s="348"/>
      <c r="M242" s="348"/>
      <c r="N242" s="348"/>
      <c r="O242" s="538"/>
      <c r="P242" s="754"/>
      <c r="R242" s="541" t="s">
        <v>874</v>
      </c>
    </row>
    <row r="243" spans="1:18" ht="15" customHeight="1">
      <c r="A243" s="180"/>
      <c r="B243" s="962" t="s">
        <v>823</v>
      </c>
      <c r="C243" s="1037"/>
      <c r="D243" s="1037"/>
      <c r="E243" s="1037"/>
      <c r="F243" s="1040"/>
      <c r="G243" s="1034"/>
      <c r="H243" s="369"/>
      <c r="I243" s="369"/>
      <c r="J243" s="369"/>
      <c r="K243" s="1034"/>
      <c r="L243" s="348"/>
      <c r="M243" s="348"/>
      <c r="N243" s="348"/>
      <c r="O243" s="538"/>
      <c r="P243" s="754"/>
      <c r="R243" s="541" t="s">
        <v>874</v>
      </c>
    </row>
    <row r="244" spans="1:18" ht="15" customHeight="1">
      <c r="A244" s="180"/>
      <c r="B244" s="1074" t="str">
        <f>CONCATENATE("Check: Sum of rows ", ROW(B234)," to ",ROW(B236)," ≥ sum of rows ", ROW(B242), " to ", ROW(B243))</f>
        <v>Check: Sum of rows 234 to 236 ≥ sum of rows 242 to 243</v>
      </c>
      <c r="C244" s="1037"/>
      <c r="D244" s="1037"/>
      <c r="E244" s="1037"/>
      <c r="F244" s="564" t="str">
        <f>IF(SUM(F234:F236)&gt;=SUM(F242:F243),"Pass","Fail")</f>
        <v>Pass</v>
      </c>
      <c r="G244" s="1034"/>
      <c r="H244" s="369"/>
      <c r="I244" s="369"/>
      <c r="J244" s="369"/>
      <c r="K244" s="1034"/>
      <c r="L244" s="348"/>
      <c r="M244" s="348"/>
      <c r="N244" s="348"/>
      <c r="O244" s="538"/>
      <c r="P244" s="754"/>
      <c r="R244" s="541" t="s">
        <v>874</v>
      </c>
    </row>
    <row r="245" spans="1:18" ht="15" customHeight="1">
      <c r="A245" s="180"/>
      <c r="B245" s="958" t="s">
        <v>851</v>
      </c>
      <c r="C245" s="1039" t="s">
        <v>870</v>
      </c>
      <c r="D245" s="1037"/>
      <c r="E245" s="1037"/>
      <c r="F245" s="1040"/>
      <c r="G245" s="1034"/>
      <c r="H245" s="369"/>
      <c r="I245" s="369"/>
      <c r="J245" s="369"/>
      <c r="K245" s="1034"/>
      <c r="L245" s="348"/>
      <c r="M245" s="348"/>
      <c r="N245" s="348"/>
      <c r="O245" s="538"/>
      <c r="P245" s="754"/>
      <c r="R245" s="541" t="s">
        <v>874</v>
      </c>
    </row>
    <row r="246" spans="1:18" ht="30" customHeight="1">
      <c r="A246" s="180"/>
      <c r="B246" s="958" t="s">
        <v>843</v>
      </c>
      <c r="C246" s="1039" t="s">
        <v>870</v>
      </c>
      <c r="D246" s="1037"/>
      <c r="E246" s="1037"/>
      <c r="F246" s="468" t="str">
        <f>IF(AND(ISNUMBER(F232),ISNUMBER(F245),ISNUMBER(F237)),F232-F237+F245,"")</f>
        <v/>
      </c>
      <c r="G246" s="1034"/>
      <c r="H246" s="369"/>
      <c r="I246" s="369"/>
      <c r="J246" s="370">
        <v>0.85</v>
      </c>
      <c r="K246" s="1034"/>
      <c r="L246" s="348"/>
      <c r="M246" s="348"/>
      <c r="N246" s="1036" t="str">
        <f>IF(AND(ISNUMBER(F246),ISNUMBER(J246)),F246*J246,"")</f>
        <v/>
      </c>
      <c r="O246" s="18" t="str">
        <f t="shared" ref="O246" si="71">IF(ISNUMBER(N246),N246,"")</f>
        <v/>
      </c>
      <c r="P246" s="754"/>
      <c r="Q246" s="963">
        <f t="shared" ref="Q246:Q251" si="72">IF(ISNUMBER(O246),1,0)</f>
        <v>0</v>
      </c>
      <c r="R246" s="541" t="s">
        <v>874</v>
      </c>
    </row>
    <row r="247" spans="1:18" ht="15" customHeight="1">
      <c r="A247" s="180"/>
      <c r="B247" s="530" t="s">
        <v>844</v>
      </c>
      <c r="C247" s="1039" t="s">
        <v>872</v>
      </c>
      <c r="D247" s="366"/>
      <c r="E247" s="1040"/>
      <c r="F247" s="1040"/>
      <c r="G247" s="1034"/>
      <c r="H247" s="371">
        <v>1</v>
      </c>
      <c r="I247" s="372">
        <v>1</v>
      </c>
      <c r="J247" s="370">
        <v>1</v>
      </c>
      <c r="K247" s="1034"/>
      <c r="L247" s="1036" t="str">
        <f>IF(AND(ISNUMBER(D247),ISNUMBER(H247)), D247*H247, "")</f>
        <v/>
      </c>
      <c r="M247" s="82" t="str">
        <f>IF(AND(ISNUMBER(E247),ISNUMBER(I247)), E247*I247, "")</f>
        <v/>
      </c>
      <c r="N247" s="1036" t="str">
        <f>IF(AND(ISNUMBER(F247),ISNUMBER(J247)),F247*J247,"")</f>
        <v/>
      </c>
      <c r="O247" s="18" t="str">
        <f>IF(AND(ISNUMBER(L247),ISNUMBER(M247),ISNUMBER(N247)),SUM(L247:N247),"")</f>
        <v/>
      </c>
      <c r="P247" s="754"/>
      <c r="Q247" s="963">
        <f t="shared" si="72"/>
        <v>0</v>
      </c>
      <c r="R247" s="541" t="s">
        <v>874</v>
      </c>
    </row>
    <row r="248" spans="1:18" ht="15" customHeight="1">
      <c r="A248" s="180"/>
      <c r="B248" s="530" t="s">
        <v>912</v>
      </c>
      <c r="C248" s="1039" t="s">
        <v>873</v>
      </c>
      <c r="D248" s="1040"/>
      <c r="E248" s="1037"/>
      <c r="F248" s="1038"/>
      <c r="G248" s="1034"/>
      <c r="H248" s="1041">
        <v>0</v>
      </c>
      <c r="I248" s="1037"/>
      <c r="J248" s="1038"/>
      <c r="K248" s="1034"/>
      <c r="L248" s="1036" t="str">
        <f t="shared" ref="L248" si="73">IF(AND(ISNUMBER(D248),ISNUMBER(H248)), D248*H248, "")</f>
        <v/>
      </c>
      <c r="M248" s="1037"/>
      <c r="N248" s="1037"/>
      <c r="O248" s="18" t="str">
        <f>IF(ISNUMBER(L248), L248,"")</f>
        <v/>
      </c>
      <c r="P248" s="754"/>
      <c r="Q248" s="744">
        <f t="shared" si="72"/>
        <v>0</v>
      </c>
      <c r="R248" s="1020" t="s">
        <v>978</v>
      </c>
    </row>
    <row r="249" spans="1:18" ht="15" customHeight="1">
      <c r="A249" s="180"/>
      <c r="B249" s="530" t="s">
        <v>845</v>
      </c>
      <c r="C249" s="1039">
        <v>45</v>
      </c>
      <c r="D249" s="366"/>
      <c r="E249" s="1040"/>
      <c r="F249" s="1040"/>
      <c r="G249" s="1034"/>
      <c r="H249" s="371">
        <v>0</v>
      </c>
      <c r="I249" s="372">
        <v>0</v>
      </c>
      <c r="J249" s="370">
        <v>0</v>
      </c>
      <c r="K249" s="1034"/>
      <c r="L249" s="1036" t="str">
        <f>IF(AND(ISNUMBER(D249),ISNUMBER(H249)), D249*H249, "")</f>
        <v/>
      </c>
      <c r="M249" s="82" t="str">
        <f>IF(AND(ISNUMBER(E249),ISNUMBER(I249)), E249*I249, "")</f>
        <v/>
      </c>
      <c r="N249" s="1036" t="str">
        <f t="shared" si="69"/>
        <v/>
      </c>
      <c r="O249" s="18" t="str">
        <f>IF(AND(ISNUMBER(L249),ISNUMBER(M249),ISNUMBER(N249)),SUM(L249:N249),"")</f>
        <v/>
      </c>
      <c r="P249" s="754"/>
      <c r="Q249" s="744">
        <f t="shared" si="72"/>
        <v>0</v>
      </c>
      <c r="R249" s="541" t="s">
        <v>874</v>
      </c>
    </row>
    <row r="250" spans="1:18" ht="15" customHeight="1">
      <c r="A250" s="180"/>
      <c r="B250" s="535" t="str">
        <f>CONCATENATE("Check: interdependent assets in row ", ROW(B249), " = interdependent liabilities above in row ", ROW(B75))</f>
        <v>Check: interdependent assets in row 249 = interdependent liabilities above in row 75</v>
      </c>
      <c r="C250" s="1037"/>
      <c r="D250" s="564" t="str">
        <f>IF(D249=D75,"Pass","Fail")</f>
        <v>Pass</v>
      </c>
      <c r="E250" s="564" t="str">
        <f>IF(E249=E75,"Pass","Fail")</f>
        <v>Pass</v>
      </c>
      <c r="F250" s="564" t="str">
        <f>IF(F249=F75,"Pass","Fail")</f>
        <v>Pass</v>
      </c>
      <c r="G250" s="1034"/>
      <c r="H250" s="369"/>
      <c r="I250" s="369"/>
      <c r="J250" s="369"/>
      <c r="K250" s="1034"/>
      <c r="L250" s="369"/>
      <c r="M250" s="369"/>
      <c r="N250" s="369"/>
      <c r="O250" s="560"/>
      <c r="P250" s="754"/>
      <c r="R250" s="541" t="s">
        <v>874</v>
      </c>
    </row>
    <row r="251" spans="1:18" ht="15" customHeight="1">
      <c r="A251" s="180"/>
      <c r="B251" s="531" t="s">
        <v>692</v>
      </c>
      <c r="C251" s="162" t="s">
        <v>872</v>
      </c>
      <c r="D251" s="558"/>
      <c r="E251" s="379"/>
      <c r="F251" s="379"/>
      <c r="G251" s="1034"/>
      <c r="H251" s="557">
        <v>1</v>
      </c>
      <c r="I251" s="556">
        <v>1</v>
      </c>
      <c r="J251" s="555">
        <v>1</v>
      </c>
      <c r="K251" s="1034"/>
      <c r="L251" s="961" t="str">
        <f>IF(AND(ISNUMBER(D251),ISNUMBER(H251)), D251*H251, "")</f>
        <v/>
      </c>
      <c r="M251" s="955" t="str">
        <f>IF(AND(ISNUMBER(E251),ISNUMBER(I251)), E251*I251, "")</f>
        <v/>
      </c>
      <c r="N251" s="961" t="str">
        <f t="shared" si="69"/>
        <v/>
      </c>
      <c r="O251" s="105" t="str">
        <f>IF(AND(ISNUMBER(L251),ISNUMBER(M251),ISNUMBER(N251)),SUM(L251:N251),"")</f>
        <v/>
      </c>
      <c r="P251" s="754"/>
      <c r="Q251" s="744">
        <f t="shared" si="72"/>
        <v>0</v>
      </c>
      <c r="R251" s="32"/>
    </row>
    <row r="252" spans="1:18" ht="45" customHeight="1">
      <c r="A252" s="1465" t="s">
        <v>654</v>
      </c>
      <c r="B252" s="145"/>
      <c r="C252" s="145"/>
      <c r="D252" s="146"/>
      <c r="E252" s="147"/>
      <c r="F252" s="1034"/>
      <c r="G252" s="1034"/>
      <c r="H252" s="1034"/>
      <c r="I252" s="1034"/>
      <c r="J252" s="1034"/>
      <c r="K252" s="1034"/>
      <c r="L252" s="1034"/>
      <c r="M252" s="1034"/>
      <c r="N252" s="1034"/>
      <c r="O252" s="1034"/>
      <c r="P252" s="754"/>
      <c r="R252" s="32"/>
    </row>
    <row r="253" spans="1:18" ht="15" customHeight="1">
      <c r="A253" s="180"/>
      <c r="B253" s="1034"/>
      <c r="C253" s="1034"/>
      <c r="D253" s="1034"/>
      <c r="E253" s="1034"/>
      <c r="F253" s="1034"/>
      <c r="G253" s="1034"/>
      <c r="H253" s="1034"/>
      <c r="I253" s="1034"/>
      <c r="J253" s="1034"/>
      <c r="K253" s="1034"/>
      <c r="L253" s="1034"/>
      <c r="M253" s="1034"/>
      <c r="N253" s="1034"/>
      <c r="O253" s="1034"/>
      <c r="P253" s="754"/>
      <c r="R253" s="32"/>
    </row>
    <row r="254" spans="1:18" ht="45" customHeight="1">
      <c r="A254" s="180"/>
      <c r="B254" s="144"/>
      <c r="C254" s="529" t="s">
        <v>567</v>
      </c>
      <c r="D254" s="529" t="s">
        <v>323</v>
      </c>
      <c r="E254" s="1034"/>
      <c r="F254" s="1034"/>
      <c r="G254" s="1034"/>
      <c r="H254" s="374" t="s">
        <v>669</v>
      </c>
      <c r="I254" s="1034"/>
      <c r="J254" s="1034"/>
      <c r="K254" s="1034"/>
      <c r="L254" s="2491"/>
      <c r="M254" s="2491"/>
      <c r="N254" s="2491"/>
      <c r="O254" s="374" t="s">
        <v>670</v>
      </c>
      <c r="P254" s="754"/>
      <c r="R254" s="32"/>
    </row>
    <row r="255" spans="1:18" ht="15" customHeight="1">
      <c r="A255" s="180"/>
      <c r="B255" s="1034" t="s">
        <v>655</v>
      </c>
      <c r="C255" s="1039">
        <v>47</v>
      </c>
      <c r="D255" s="375"/>
      <c r="E255" s="1034"/>
      <c r="F255" s="1034"/>
      <c r="G255" s="1034"/>
      <c r="H255" s="376">
        <v>0.05</v>
      </c>
      <c r="I255" s="1034"/>
      <c r="J255" s="1034"/>
      <c r="K255" s="1034"/>
      <c r="L255" s="354"/>
      <c r="M255" s="355"/>
      <c r="N255" s="355"/>
      <c r="O255" s="89" t="str">
        <f t="shared" ref="O255:O260" si="74">IF(AND(ISNUMBER(D255),ISNUMBER(H255)),SUM(D255)*H255,"")</f>
        <v/>
      </c>
      <c r="P255" s="754"/>
      <c r="Q255" s="744">
        <f t="shared" ref="Q255:Q260" si="75">IF(ISNUMBER(O255),1,0)</f>
        <v>0</v>
      </c>
      <c r="R255" s="32"/>
    </row>
    <row r="256" spans="1:18" ht="15" customHeight="1">
      <c r="A256" s="180"/>
      <c r="B256" s="1034" t="s">
        <v>656</v>
      </c>
      <c r="C256" s="1039">
        <v>47</v>
      </c>
      <c r="D256" s="1040"/>
      <c r="E256" s="1034"/>
      <c r="F256" s="1034"/>
      <c r="G256" s="1034"/>
      <c r="H256" s="377">
        <v>0.05</v>
      </c>
      <c r="I256" s="1034"/>
      <c r="J256" s="1034"/>
      <c r="K256" s="1034"/>
      <c r="L256" s="348"/>
      <c r="M256" s="1037"/>
      <c r="N256" s="1037"/>
      <c r="O256" s="18" t="str">
        <f t="shared" si="74"/>
        <v/>
      </c>
      <c r="P256" s="754"/>
      <c r="Q256" s="744">
        <f t="shared" si="75"/>
        <v>0</v>
      </c>
      <c r="R256" s="32"/>
    </row>
    <row r="257" spans="1:18" ht="15" customHeight="1">
      <c r="A257" s="180"/>
      <c r="B257" s="1034" t="s">
        <v>695</v>
      </c>
      <c r="C257" s="1039">
        <v>47</v>
      </c>
      <c r="D257" s="1040"/>
      <c r="E257" s="1034"/>
      <c r="F257" s="1034"/>
      <c r="G257" s="1034"/>
      <c r="H257" s="377">
        <f>Parameters!F76</f>
        <v>0</v>
      </c>
      <c r="I257" s="1034"/>
      <c r="J257" s="1034"/>
      <c r="K257" s="1034"/>
      <c r="L257" s="348"/>
      <c r="M257" s="1037"/>
      <c r="N257" s="1037"/>
      <c r="O257" s="18" t="str">
        <f t="shared" si="74"/>
        <v/>
      </c>
      <c r="P257" s="754"/>
      <c r="Q257" s="744">
        <f t="shared" si="75"/>
        <v>0</v>
      </c>
      <c r="R257" s="32"/>
    </row>
    <row r="258" spans="1:18" ht="15" customHeight="1">
      <c r="A258" s="180"/>
      <c r="B258" s="1034" t="s">
        <v>696</v>
      </c>
      <c r="C258" s="1039">
        <v>47</v>
      </c>
      <c r="D258" s="1040"/>
      <c r="E258" s="1034"/>
      <c r="F258" s="1034"/>
      <c r="G258" s="1034"/>
      <c r="H258" s="377">
        <f>Parameters!F77</f>
        <v>0</v>
      </c>
      <c r="I258" s="1034"/>
      <c r="J258" s="1034"/>
      <c r="K258" s="1034"/>
      <c r="L258" s="348"/>
      <c r="M258" s="1037"/>
      <c r="N258" s="1037"/>
      <c r="O258" s="18" t="str">
        <f t="shared" si="74"/>
        <v/>
      </c>
      <c r="P258" s="754"/>
      <c r="Q258" s="744">
        <f t="shared" si="75"/>
        <v>0</v>
      </c>
      <c r="R258" s="32"/>
    </row>
    <row r="259" spans="1:18" ht="15" customHeight="1">
      <c r="A259" s="180"/>
      <c r="B259" s="1034" t="s">
        <v>487</v>
      </c>
      <c r="C259" s="1039">
        <v>47</v>
      </c>
      <c r="D259" s="1040"/>
      <c r="E259" s="1034"/>
      <c r="F259" s="1034"/>
      <c r="G259" s="1034"/>
      <c r="H259" s="377">
        <f>Parameters!F78</f>
        <v>0</v>
      </c>
      <c r="I259" s="1034"/>
      <c r="J259" s="1034"/>
      <c r="K259" s="1034"/>
      <c r="L259" s="348"/>
      <c r="M259" s="1037"/>
      <c r="N259" s="1037"/>
      <c r="O259" s="18" t="str">
        <f t="shared" si="74"/>
        <v/>
      </c>
      <c r="P259" s="754"/>
      <c r="Q259" s="744">
        <f t="shared" si="75"/>
        <v>0</v>
      </c>
      <c r="R259" s="32"/>
    </row>
    <row r="260" spans="1:18" ht="15" customHeight="1">
      <c r="A260" s="180"/>
      <c r="B260" s="1034" t="s">
        <v>488</v>
      </c>
      <c r="C260" s="1039">
        <v>47</v>
      </c>
      <c r="D260" s="1040"/>
      <c r="E260" s="1034"/>
      <c r="F260" s="1034"/>
      <c r="G260" s="1034"/>
      <c r="H260" s="377">
        <f>Parameters!F79</f>
        <v>0</v>
      </c>
      <c r="I260" s="1034"/>
      <c r="J260" s="1034"/>
      <c r="K260" s="1034"/>
      <c r="L260" s="348"/>
      <c r="M260" s="1037"/>
      <c r="N260" s="1037"/>
      <c r="O260" s="18" t="str">
        <f t="shared" si="74"/>
        <v/>
      </c>
      <c r="P260" s="754"/>
      <c r="Q260" s="744">
        <f t="shared" si="75"/>
        <v>0</v>
      </c>
      <c r="R260" s="32"/>
    </row>
    <row r="261" spans="1:18" ht="15" customHeight="1">
      <c r="A261" s="180"/>
      <c r="B261" s="1034" t="s">
        <v>389</v>
      </c>
      <c r="C261" s="1039">
        <v>47</v>
      </c>
      <c r="D261" s="1038"/>
      <c r="E261" s="1034"/>
      <c r="F261" s="1034"/>
      <c r="G261" s="1034"/>
      <c r="H261" s="348"/>
      <c r="I261" s="1034"/>
      <c r="J261" s="1034"/>
      <c r="K261" s="1034"/>
      <c r="L261" s="348"/>
      <c r="M261" s="1037"/>
      <c r="N261" s="1037"/>
      <c r="O261" s="1038"/>
      <c r="P261" s="754"/>
      <c r="R261" s="32"/>
    </row>
    <row r="262" spans="1:18" ht="15" customHeight="1">
      <c r="A262" s="180"/>
      <c r="B262" s="378" t="s">
        <v>261</v>
      </c>
      <c r="C262" s="1039">
        <v>47</v>
      </c>
      <c r="D262" s="1040"/>
      <c r="E262" s="1034"/>
      <c r="F262" s="1034"/>
      <c r="G262" s="1034"/>
      <c r="H262" s="377">
        <f>Parameters!F81</f>
        <v>0</v>
      </c>
      <c r="I262" s="1034"/>
      <c r="J262" s="1034"/>
      <c r="K262" s="1034"/>
      <c r="L262" s="348"/>
      <c r="M262" s="1037"/>
      <c r="N262" s="1037"/>
      <c r="O262" s="18" t="str">
        <f>IF(AND(ISNUMBER(D262),ISNUMBER(H262)),SUM(D262)*H262,"")</f>
        <v/>
      </c>
      <c r="P262" s="754"/>
      <c r="Q262" s="744">
        <f t="shared" ref="Q262:Q266" si="76">IF(ISNUMBER(O262),1,0)</f>
        <v>0</v>
      </c>
      <c r="R262" s="32"/>
    </row>
    <row r="263" spans="1:18" ht="15" customHeight="1">
      <c r="A263" s="180"/>
      <c r="B263" s="378" t="s">
        <v>13</v>
      </c>
      <c r="C263" s="1039">
        <v>47</v>
      </c>
      <c r="D263" s="1040"/>
      <c r="E263" s="1034"/>
      <c r="F263" s="1034"/>
      <c r="G263" s="1034"/>
      <c r="H263" s="377">
        <f>Parameters!F82</f>
        <v>0</v>
      </c>
      <c r="I263" s="1034"/>
      <c r="J263" s="1034"/>
      <c r="K263" s="1034"/>
      <c r="L263" s="348"/>
      <c r="M263" s="1037"/>
      <c r="N263" s="1037"/>
      <c r="O263" s="18" t="str">
        <f>IF(AND(ISNUMBER(D263),ISNUMBER(H263)),SUM(D263)*H263,"")</f>
        <v/>
      </c>
      <c r="P263" s="754"/>
      <c r="Q263" s="744">
        <f t="shared" si="76"/>
        <v>0</v>
      </c>
      <c r="R263" s="32"/>
    </row>
    <row r="264" spans="1:18" ht="15" customHeight="1">
      <c r="A264" s="180"/>
      <c r="B264" s="378" t="s">
        <v>390</v>
      </c>
      <c r="C264" s="1039">
        <v>47</v>
      </c>
      <c r="D264" s="1040"/>
      <c r="E264" s="1034"/>
      <c r="F264" s="1034"/>
      <c r="G264" s="1034"/>
      <c r="H264" s="377">
        <f>Parameters!F83</f>
        <v>0</v>
      </c>
      <c r="I264" s="1034"/>
      <c r="J264" s="1034"/>
      <c r="K264" s="1034"/>
      <c r="L264" s="348"/>
      <c r="M264" s="1037"/>
      <c r="N264" s="1037"/>
      <c r="O264" s="18" t="str">
        <f>IF(AND(ISNUMBER(D264),ISNUMBER(H264)),SUM(D264)*H264,"")</f>
        <v/>
      </c>
      <c r="P264" s="754"/>
      <c r="Q264" s="744">
        <f t="shared" si="76"/>
        <v>0</v>
      </c>
      <c r="R264" s="32"/>
    </row>
    <row r="265" spans="1:18" ht="15" customHeight="1">
      <c r="A265" s="180"/>
      <c r="B265" s="378" t="s">
        <v>14</v>
      </c>
      <c r="C265" s="1039">
        <v>47</v>
      </c>
      <c r="D265" s="1040"/>
      <c r="E265" s="1034"/>
      <c r="F265" s="1034"/>
      <c r="G265" s="1034"/>
      <c r="H265" s="377">
        <f>Parameters!F84</f>
        <v>0</v>
      </c>
      <c r="I265" s="1034"/>
      <c r="J265" s="1034"/>
      <c r="K265" s="1034"/>
      <c r="L265" s="348"/>
      <c r="M265" s="1037"/>
      <c r="N265" s="1037"/>
      <c r="O265" s="18" t="str">
        <f>IF(AND(ISNUMBER(D265),ISNUMBER(H265)),SUM(D265)*H265,"")</f>
        <v/>
      </c>
      <c r="P265" s="754"/>
      <c r="Q265" s="744">
        <f t="shared" si="76"/>
        <v>0</v>
      </c>
      <c r="R265" s="32"/>
    </row>
    <row r="266" spans="1:18" ht="15" customHeight="1">
      <c r="A266" s="180"/>
      <c r="B266" s="338" t="s">
        <v>138</v>
      </c>
      <c r="C266" s="159">
        <v>47</v>
      </c>
      <c r="D266" s="379"/>
      <c r="E266" s="1034"/>
      <c r="F266" s="1034"/>
      <c r="G266" s="1034"/>
      <c r="H266" s="380">
        <f>Parameters!F85</f>
        <v>0</v>
      </c>
      <c r="I266" s="1034"/>
      <c r="J266" s="1034"/>
      <c r="K266" s="1034"/>
      <c r="L266" s="373"/>
      <c r="M266" s="973"/>
      <c r="N266" s="973"/>
      <c r="O266" s="105" t="str">
        <f>IF(AND(ISNUMBER(D266),ISNUMBER(H266)),SUM(D266)*H266,"")</f>
        <v/>
      </c>
      <c r="P266" s="754"/>
      <c r="Q266" s="744">
        <f t="shared" si="76"/>
        <v>0</v>
      </c>
      <c r="R266" s="32"/>
    </row>
    <row r="267" spans="1:18" ht="15" customHeight="1">
      <c r="A267" s="180"/>
      <c r="B267" s="381"/>
      <c r="C267" s="477"/>
      <c r="D267" s="358"/>
      <c r="E267" s="1034"/>
      <c r="F267" s="1034"/>
      <c r="G267" s="1034"/>
      <c r="H267" s="382"/>
      <c r="I267" s="1034"/>
      <c r="J267" s="1034"/>
      <c r="K267" s="1034"/>
      <c r="L267" s="383" t="s">
        <v>657</v>
      </c>
      <c r="M267" s="383"/>
      <c r="N267" s="384"/>
      <c r="O267" s="360" t="str">
        <f>IF(SUM(Q84:Q266)=103,SUM(O84:O266)+SUM(O302:O378),"")</f>
        <v/>
      </c>
      <c r="P267" s="754"/>
      <c r="R267" s="539" t="s">
        <v>924</v>
      </c>
    </row>
    <row r="268" spans="1:18" ht="15" customHeight="1">
      <c r="A268" s="180"/>
      <c r="B268" s="1034"/>
      <c r="C268" s="1034"/>
      <c r="D268" s="1034"/>
      <c r="E268" s="1034"/>
      <c r="F268" s="1034"/>
      <c r="G268" s="1034"/>
      <c r="H268" s="1034"/>
      <c r="I268" s="1034"/>
      <c r="J268" s="1034"/>
      <c r="K268" s="1034"/>
      <c r="L268" s="1034"/>
      <c r="M268" s="1034"/>
      <c r="N268" s="1034"/>
      <c r="O268" s="1034"/>
      <c r="P268" s="754"/>
      <c r="R268" s="32"/>
    </row>
    <row r="269" spans="1:18" ht="45" customHeight="1">
      <c r="A269" s="1464" t="s">
        <v>658</v>
      </c>
      <c r="B269" s="334"/>
      <c r="C269" s="334"/>
      <c r="D269" s="334"/>
      <c r="E269" s="334"/>
      <c r="F269" s="334"/>
      <c r="G269" s="334"/>
      <c r="H269" s="334"/>
      <c r="I269" s="334"/>
      <c r="J269" s="334"/>
      <c r="K269" s="79"/>
      <c r="L269" s="79"/>
      <c r="M269" s="79"/>
      <c r="N269" s="79"/>
      <c r="O269" s="79"/>
      <c r="P269" s="1251"/>
      <c r="R269" s="2"/>
    </row>
    <row r="270" spans="1:18" ht="15" customHeight="1">
      <c r="A270" s="180"/>
      <c r="B270" s="1034"/>
      <c r="C270" s="1034"/>
      <c r="D270" s="1034"/>
      <c r="E270" s="1034"/>
      <c r="F270" s="1034"/>
      <c r="G270" s="1034"/>
      <c r="H270" s="1034"/>
      <c r="I270" s="1034"/>
      <c r="J270" s="1034"/>
      <c r="K270" s="1034"/>
      <c r="L270" s="1034"/>
      <c r="M270" s="1034"/>
      <c r="N270" s="1034"/>
      <c r="O270" s="1034"/>
      <c r="P270" s="754"/>
      <c r="R270" s="32"/>
    </row>
    <row r="271" spans="1:18" ht="15" customHeight="1">
      <c r="A271" s="180"/>
      <c r="B271" s="1034"/>
      <c r="C271" s="1034"/>
      <c r="D271" s="1034"/>
      <c r="E271" s="1034"/>
      <c r="F271" s="1034"/>
      <c r="G271" s="1034"/>
      <c r="H271" s="1034"/>
      <c r="I271" s="1034"/>
      <c r="J271" s="1034"/>
      <c r="K271" s="1034"/>
      <c r="L271" s="359" t="s">
        <v>659</v>
      </c>
      <c r="M271" s="359"/>
      <c r="N271" s="385"/>
      <c r="O271" s="386" t="str">
        <f>IF(AND(ISNUMBER(O267),ISNUMBER(O77)),IF(O267&gt;0,O77/O267,""),"")</f>
        <v/>
      </c>
      <c r="P271" s="754"/>
      <c r="R271" s="32"/>
    </row>
    <row r="272" spans="1:18" ht="15" customHeight="1">
      <c r="A272" s="180"/>
      <c r="B272" s="1034"/>
      <c r="C272" s="1034"/>
      <c r="D272" s="1034"/>
      <c r="E272" s="1034"/>
      <c r="F272" s="1034"/>
      <c r="G272" s="1034"/>
      <c r="H272" s="1034"/>
      <c r="I272" s="1034"/>
      <c r="J272" s="1034"/>
      <c r="K272" s="1034"/>
      <c r="L272" s="1034"/>
      <c r="M272" s="1034"/>
      <c r="N272" s="1034"/>
      <c r="O272" s="1034"/>
      <c r="P272" s="754"/>
      <c r="R272" s="32"/>
    </row>
    <row r="273" spans="1:18" ht="60" customHeight="1">
      <c r="A273" s="2504" t="s">
        <v>913</v>
      </c>
      <c r="B273" s="2505"/>
      <c r="C273" s="2505"/>
      <c r="D273" s="2505"/>
      <c r="E273" s="2505"/>
      <c r="F273" s="2505"/>
      <c r="G273" s="2505"/>
      <c r="H273" s="2505"/>
      <c r="I273" s="2505"/>
      <c r="J273" s="2505"/>
      <c r="K273" s="2505"/>
      <c r="L273" s="2505"/>
      <c r="M273" s="2505"/>
      <c r="N273" s="2505"/>
      <c r="O273" s="2505"/>
      <c r="P273" s="1251"/>
      <c r="R273" s="561" t="s">
        <v>922</v>
      </c>
    </row>
    <row r="274" spans="1:18" ht="15" customHeight="1">
      <c r="A274" s="180"/>
      <c r="B274" s="1034"/>
      <c r="C274" s="1034"/>
      <c r="D274" s="1034"/>
      <c r="E274" s="1034"/>
      <c r="F274" s="1034"/>
      <c r="G274" s="1034"/>
      <c r="H274" s="1034"/>
      <c r="I274" s="1034"/>
      <c r="J274" s="1034"/>
      <c r="K274" s="1034"/>
      <c r="L274" s="1034"/>
      <c r="M274" s="1034"/>
      <c r="N274" s="1034"/>
      <c r="O274" s="1034"/>
      <c r="P274" s="754"/>
      <c r="R274" s="32"/>
    </row>
    <row r="275" spans="1:18" ht="15" customHeight="1">
      <c r="A275" s="180"/>
      <c r="B275" s="2500"/>
      <c r="C275" s="2492" t="s">
        <v>567</v>
      </c>
      <c r="D275" s="2502" t="s">
        <v>323</v>
      </c>
      <c r="E275" s="2503"/>
      <c r="F275" s="2503"/>
      <c r="G275" s="1034"/>
      <c r="H275" s="2496" t="s">
        <v>663</v>
      </c>
      <c r="I275" s="2497"/>
      <c r="J275" s="2498"/>
      <c r="K275" s="1034"/>
      <c r="L275" s="2499" t="s">
        <v>664</v>
      </c>
      <c r="M275" s="2499"/>
      <c r="N275" s="2499"/>
      <c r="O275" s="2499"/>
      <c r="P275" s="754"/>
      <c r="R275" s="32"/>
    </row>
    <row r="276" spans="1:18" ht="30" customHeight="1">
      <c r="A276" s="180"/>
      <c r="B276" s="2501"/>
      <c r="C276" s="2493"/>
      <c r="D276" s="339" t="s">
        <v>665</v>
      </c>
      <c r="E276" s="340" t="s">
        <v>686</v>
      </c>
      <c r="F276" s="341" t="s">
        <v>377</v>
      </c>
      <c r="G276" s="1034"/>
      <c r="H276" s="339" t="s">
        <v>665</v>
      </c>
      <c r="I276" s="340" t="s">
        <v>686</v>
      </c>
      <c r="J276" s="341" t="s">
        <v>666</v>
      </c>
      <c r="K276" s="1034"/>
      <c r="L276" s="339" t="s">
        <v>665</v>
      </c>
      <c r="M276" s="340" t="s">
        <v>686</v>
      </c>
      <c r="N276" s="340" t="s">
        <v>666</v>
      </c>
      <c r="O276" s="341" t="s">
        <v>643</v>
      </c>
      <c r="P276" s="754"/>
      <c r="R276" s="32"/>
    </row>
    <row r="277" spans="1:18" ht="45" customHeight="1">
      <c r="A277" s="180"/>
      <c r="B277" s="387" t="s">
        <v>687</v>
      </c>
      <c r="C277" s="1039" t="s">
        <v>875</v>
      </c>
      <c r="D277" s="355"/>
      <c r="E277" s="355"/>
      <c r="F277" s="945"/>
      <c r="G277" s="1034"/>
      <c r="H277" s="344"/>
      <c r="I277" s="153"/>
      <c r="J277" s="345">
        <v>1</v>
      </c>
      <c r="K277" s="1034"/>
      <c r="L277" s="348"/>
      <c r="M277" s="1037"/>
      <c r="N277" s="1036" t="str">
        <f t="shared" ref="N277:N278" si="77">IF(AND(ISNUMBER(F277),ISNUMBER(J277)),SUM(F277)*J277,"")</f>
        <v/>
      </c>
      <c r="O277" s="18" t="str">
        <f>N277</f>
        <v/>
      </c>
      <c r="P277" s="754"/>
      <c r="R277" s="541" t="s">
        <v>925</v>
      </c>
    </row>
    <row r="278" spans="1:18" ht="30" customHeight="1">
      <c r="A278" s="180"/>
      <c r="B278" s="349" t="s">
        <v>693</v>
      </c>
      <c r="C278" s="1039" t="s">
        <v>875</v>
      </c>
      <c r="D278" s="1037"/>
      <c r="E278" s="1037"/>
      <c r="F278" s="193"/>
      <c r="G278" s="1034"/>
      <c r="H278" s="348"/>
      <c r="I278" s="1037"/>
      <c r="J278" s="350">
        <v>1</v>
      </c>
      <c r="K278" s="1034"/>
      <c r="L278" s="348"/>
      <c r="M278" s="1037"/>
      <c r="N278" s="1036" t="str">
        <f t="shared" si="77"/>
        <v/>
      </c>
      <c r="O278" s="18" t="str">
        <f>N278</f>
        <v/>
      </c>
      <c r="P278" s="754"/>
      <c r="R278" s="541" t="s">
        <v>925</v>
      </c>
    </row>
    <row r="279" spans="1:18" ht="30" customHeight="1">
      <c r="A279" s="180"/>
      <c r="B279" s="361" t="s">
        <v>660</v>
      </c>
      <c r="C279" s="1039" t="s">
        <v>875</v>
      </c>
      <c r="D279" s="171"/>
      <c r="E279" s="171"/>
      <c r="F279" s="193"/>
      <c r="G279" s="1034"/>
      <c r="H279" s="1041">
        <v>0.85</v>
      </c>
      <c r="I279" s="351">
        <v>0.85</v>
      </c>
      <c r="J279" s="350">
        <v>1</v>
      </c>
      <c r="K279" s="1034"/>
      <c r="L279" s="1036" t="str">
        <f t="shared" ref="L279:M284" si="78">IF(AND(ISNUMBER(D279),ISNUMBER(H279)), D279*H279, "")</f>
        <v/>
      </c>
      <c r="M279" s="82" t="str">
        <f t="shared" si="78"/>
        <v/>
      </c>
      <c r="N279" s="1036" t="str">
        <f t="shared" ref="N279:N284" si="79">IF(AND(ISNUMBER(F279),ISNUMBER(J279)),F279*J279,"")</f>
        <v/>
      </c>
      <c r="O279" s="18" t="str">
        <f t="shared" ref="O279:O284" si="80">IF(AND(ISNUMBER(L279),ISNUMBER(N279)),SUM(L279:N279),"")</f>
        <v/>
      </c>
      <c r="P279" s="754"/>
      <c r="R279" s="541" t="s">
        <v>925</v>
      </c>
    </row>
    <row r="280" spans="1:18" ht="30" customHeight="1">
      <c r="A280" s="180"/>
      <c r="B280" s="361" t="s">
        <v>632</v>
      </c>
      <c r="C280" s="1039" t="s">
        <v>875</v>
      </c>
      <c r="D280" s="171"/>
      <c r="E280" s="171"/>
      <c r="F280" s="193"/>
      <c r="G280" s="1034"/>
      <c r="H280" s="1041">
        <v>0.85</v>
      </c>
      <c r="I280" s="351">
        <v>0.85</v>
      </c>
      <c r="J280" s="350">
        <v>1</v>
      </c>
      <c r="K280" s="1034"/>
      <c r="L280" s="1036" t="str">
        <f t="shared" si="78"/>
        <v/>
      </c>
      <c r="M280" s="82" t="str">
        <f t="shared" si="78"/>
        <v/>
      </c>
      <c r="N280" s="1036" t="str">
        <f t="shared" si="79"/>
        <v/>
      </c>
      <c r="O280" s="18" t="str">
        <f t="shared" si="80"/>
        <v/>
      </c>
      <c r="P280" s="754"/>
      <c r="R280" s="541" t="s">
        <v>925</v>
      </c>
    </row>
    <row r="281" spans="1:18" ht="15" customHeight="1">
      <c r="A281" s="180"/>
      <c r="B281" s="361" t="s">
        <v>633</v>
      </c>
      <c r="C281" s="1039" t="s">
        <v>875</v>
      </c>
      <c r="D281" s="171"/>
      <c r="E281" s="171"/>
      <c r="F281" s="193"/>
      <c r="G281" s="1034"/>
      <c r="H281" s="1041">
        <v>0.5</v>
      </c>
      <c r="I281" s="351">
        <v>0.5</v>
      </c>
      <c r="J281" s="350">
        <v>1</v>
      </c>
      <c r="K281" s="1034"/>
      <c r="L281" s="1036" t="str">
        <f t="shared" si="78"/>
        <v/>
      </c>
      <c r="M281" s="82" t="str">
        <f t="shared" si="78"/>
        <v/>
      </c>
      <c r="N281" s="1036" t="str">
        <f t="shared" si="79"/>
        <v/>
      </c>
      <c r="O281" s="18" t="str">
        <f t="shared" si="80"/>
        <v/>
      </c>
      <c r="P281" s="754"/>
      <c r="R281" s="541" t="s">
        <v>925</v>
      </c>
    </row>
    <row r="282" spans="1:18" ht="15" customHeight="1">
      <c r="A282" s="180"/>
      <c r="B282" s="361" t="s">
        <v>689</v>
      </c>
      <c r="C282" s="1039" t="s">
        <v>875</v>
      </c>
      <c r="D282" s="171"/>
      <c r="E282" s="171"/>
      <c r="F282" s="193"/>
      <c r="G282" s="1034"/>
      <c r="H282" s="1041">
        <v>0.5</v>
      </c>
      <c r="I282" s="351">
        <v>0.5</v>
      </c>
      <c r="J282" s="350">
        <v>1</v>
      </c>
      <c r="K282" s="1034"/>
      <c r="L282" s="1036" t="str">
        <f t="shared" si="78"/>
        <v/>
      </c>
      <c r="M282" s="82" t="str">
        <f t="shared" si="78"/>
        <v/>
      </c>
      <c r="N282" s="1036" t="str">
        <f t="shared" si="79"/>
        <v/>
      </c>
      <c r="O282" s="18" t="str">
        <f t="shared" si="80"/>
        <v/>
      </c>
      <c r="P282" s="754"/>
      <c r="R282" s="541" t="s">
        <v>925</v>
      </c>
    </row>
    <row r="283" spans="1:18" ht="15" customHeight="1">
      <c r="A283" s="180"/>
      <c r="B283" s="361" t="s">
        <v>636</v>
      </c>
      <c r="C283" s="1039" t="s">
        <v>875</v>
      </c>
      <c r="D283" s="171"/>
      <c r="E283" s="171"/>
      <c r="F283" s="193"/>
      <c r="G283" s="1034"/>
      <c r="H283" s="1041">
        <v>0</v>
      </c>
      <c r="I283" s="351">
        <v>0.5</v>
      </c>
      <c r="J283" s="350">
        <v>1</v>
      </c>
      <c r="K283" s="1034"/>
      <c r="L283" s="1036" t="str">
        <f t="shared" si="78"/>
        <v/>
      </c>
      <c r="M283" s="82" t="str">
        <f t="shared" si="78"/>
        <v/>
      </c>
      <c r="N283" s="1036" t="str">
        <f t="shared" si="79"/>
        <v/>
      </c>
      <c r="O283" s="18" t="str">
        <f t="shared" si="80"/>
        <v/>
      </c>
      <c r="P283" s="754"/>
      <c r="R283" s="541" t="s">
        <v>925</v>
      </c>
    </row>
    <row r="284" spans="1:18" ht="28.5">
      <c r="A284" s="180"/>
      <c r="B284" s="361" t="s">
        <v>637</v>
      </c>
      <c r="C284" s="1039" t="s">
        <v>875</v>
      </c>
      <c r="D284" s="171"/>
      <c r="E284" s="171"/>
      <c r="F284" s="193"/>
      <c r="G284" s="1034"/>
      <c r="H284" s="1041">
        <v>0</v>
      </c>
      <c r="I284" s="351">
        <v>0.5</v>
      </c>
      <c r="J284" s="350">
        <v>1</v>
      </c>
      <c r="K284" s="1034"/>
      <c r="L284" s="1036" t="str">
        <f t="shared" si="78"/>
        <v/>
      </c>
      <c r="M284" s="82" t="str">
        <f t="shared" si="78"/>
        <v/>
      </c>
      <c r="N284" s="1036" t="str">
        <f t="shared" si="79"/>
        <v/>
      </c>
      <c r="O284" s="18" t="str">
        <f t="shared" si="80"/>
        <v/>
      </c>
      <c r="P284" s="754"/>
      <c r="R284" s="541" t="s">
        <v>925</v>
      </c>
    </row>
    <row r="285" spans="1:18" ht="30" customHeight="1">
      <c r="A285" s="180"/>
      <c r="B285" s="361" t="s">
        <v>661</v>
      </c>
      <c r="C285" s="1039" t="s">
        <v>875</v>
      </c>
      <c r="D285" s="355"/>
      <c r="E285" s="355"/>
      <c r="F285" s="1038"/>
      <c r="G285" s="1034"/>
      <c r="H285" s="348"/>
      <c r="I285" s="1037"/>
      <c r="J285" s="1038"/>
      <c r="K285" s="1034"/>
      <c r="L285" s="354"/>
      <c r="M285" s="355"/>
      <c r="N285" s="355"/>
      <c r="O285" s="365"/>
      <c r="P285" s="754"/>
      <c r="R285" s="32"/>
    </row>
    <row r="286" spans="1:18" ht="15" customHeight="1">
      <c r="A286" s="180"/>
      <c r="B286" s="530" t="s">
        <v>638</v>
      </c>
      <c r="C286" s="1039" t="s">
        <v>875</v>
      </c>
      <c r="D286" s="355"/>
      <c r="E286" s="355"/>
      <c r="F286" s="365"/>
      <c r="G286" s="1034"/>
      <c r="H286" s="348"/>
      <c r="I286" s="1037"/>
      <c r="J286" s="1038"/>
      <c r="K286" s="1034"/>
      <c r="L286" s="354"/>
      <c r="M286" s="355"/>
      <c r="N286" s="355"/>
      <c r="O286" s="365"/>
      <c r="P286" s="754"/>
      <c r="R286" s="32"/>
    </row>
    <row r="287" spans="1:18" ht="15" customHeight="1">
      <c r="A287" s="180"/>
      <c r="B287" s="530" t="s">
        <v>639</v>
      </c>
      <c r="C287" s="1039" t="s">
        <v>875</v>
      </c>
      <c r="D287" s="355"/>
      <c r="E287" s="355"/>
      <c r="F287" s="365"/>
      <c r="G287" s="1034"/>
      <c r="H287" s="348"/>
      <c r="I287" s="1037"/>
      <c r="J287" s="1038"/>
      <c r="K287" s="1034"/>
      <c r="L287" s="354"/>
      <c r="M287" s="355"/>
      <c r="N287" s="355"/>
      <c r="O287" s="365"/>
      <c r="P287" s="754"/>
      <c r="R287" s="32"/>
    </row>
    <row r="288" spans="1:18" ht="15" customHeight="1">
      <c r="A288" s="180"/>
      <c r="B288" s="958" t="s">
        <v>640</v>
      </c>
      <c r="C288" s="1037"/>
      <c r="D288" s="171"/>
      <c r="E288" s="171"/>
      <c r="F288" s="193"/>
      <c r="G288" s="1034"/>
      <c r="H288" s="1041">
        <v>0</v>
      </c>
      <c r="I288" s="351">
        <v>0.5</v>
      </c>
      <c r="J288" s="350">
        <v>1</v>
      </c>
      <c r="K288" s="1034"/>
      <c r="L288" s="1036" t="str">
        <f t="shared" ref="L288:M292" si="81">IF(AND(ISNUMBER(D288),ISNUMBER(H288)), D288*H288, "")</f>
        <v/>
      </c>
      <c r="M288" s="82" t="str">
        <f t="shared" si="81"/>
        <v/>
      </c>
      <c r="N288" s="1036" t="str">
        <f t="shared" ref="N288:N292" si="82">IF(AND(ISNUMBER(F288),ISNUMBER(J288)),F288*J288,"")</f>
        <v/>
      </c>
      <c r="O288" s="18" t="str">
        <f t="shared" ref="O288:O292" si="83">IF(AND(ISNUMBER(L288),ISNUMBER(N288)),SUM(L288:N288),"")</f>
        <v/>
      </c>
      <c r="P288" s="754"/>
      <c r="R288" s="541" t="s">
        <v>925</v>
      </c>
    </row>
    <row r="289" spans="1:18" ht="15" customHeight="1">
      <c r="A289" s="180"/>
      <c r="B289" s="958" t="s">
        <v>39</v>
      </c>
      <c r="C289" s="1037"/>
      <c r="D289" s="171"/>
      <c r="E289" s="171"/>
      <c r="F289" s="193"/>
      <c r="G289" s="1034"/>
      <c r="H289" s="1041">
        <v>0.5</v>
      </c>
      <c r="I289" s="351">
        <v>0.5</v>
      </c>
      <c r="J289" s="350">
        <v>1</v>
      </c>
      <c r="K289" s="1034"/>
      <c r="L289" s="1036" t="str">
        <f t="shared" si="81"/>
        <v/>
      </c>
      <c r="M289" s="82" t="str">
        <f t="shared" si="81"/>
        <v/>
      </c>
      <c r="N289" s="1036" t="str">
        <f t="shared" si="82"/>
        <v/>
      </c>
      <c r="O289" s="18" t="str">
        <f t="shared" si="83"/>
        <v/>
      </c>
      <c r="P289" s="754"/>
      <c r="R289" s="541" t="s">
        <v>925</v>
      </c>
    </row>
    <row r="290" spans="1:18" ht="15" customHeight="1">
      <c r="A290" s="180"/>
      <c r="B290" s="958" t="s">
        <v>247</v>
      </c>
      <c r="C290" s="1037"/>
      <c r="D290" s="171"/>
      <c r="E290" s="171"/>
      <c r="F290" s="193"/>
      <c r="G290" s="1034"/>
      <c r="H290" s="1041">
        <v>0</v>
      </c>
      <c r="I290" s="351">
        <v>0.5</v>
      </c>
      <c r="J290" s="350">
        <v>1</v>
      </c>
      <c r="K290" s="1034"/>
      <c r="L290" s="1036" t="str">
        <f t="shared" si="81"/>
        <v/>
      </c>
      <c r="M290" s="82" t="str">
        <f t="shared" si="81"/>
        <v/>
      </c>
      <c r="N290" s="1036" t="str">
        <f t="shared" si="82"/>
        <v/>
      </c>
      <c r="O290" s="18" t="str">
        <f t="shared" si="83"/>
        <v/>
      </c>
      <c r="P290" s="754"/>
      <c r="R290" s="541" t="s">
        <v>925</v>
      </c>
    </row>
    <row r="291" spans="1:18" ht="15" customHeight="1">
      <c r="A291" s="180"/>
      <c r="B291" s="958" t="s">
        <v>690</v>
      </c>
      <c r="C291" s="1037"/>
      <c r="D291" s="171"/>
      <c r="E291" s="171"/>
      <c r="F291" s="193"/>
      <c r="G291" s="1034"/>
      <c r="H291" s="1041">
        <v>0.5</v>
      </c>
      <c r="I291" s="351">
        <v>0.5</v>
      </c>
      <c r="J291" s="350">
        <v>1</v>
      </c>
      <c r="K291" s="1034"/>
      <c r="L291" s="1036" t="str">
        <f t="shared" si="81"/>
        <v/>
      </c>
      <c r="M291" s="82" t="str">
        <f t="shared" si="81"/>
        <v/>
      </c>
      <c r="N291" s="1036" t="str">
        <f t="shared" si="82"/>
        <v/>
      </c>
      <c r="O291" s="18" t="str">
        <f t="shared" si="83"/>
        <v/>
      </c>
      <c r="P291" s="754"/>
      <c r="R291" s="541" t="s">
        <v>925</v>
      </c>
    </row>
    <row r="292" spans="1:18" ht="15" customHeight="1">
      <c r="A292" s="180"/>
      <c r="B292" s="958" t="s">
        <v>641</v>
      </c>
      <c r="C292" s="1037"/>
      <c r="D292" s="171"/>
      <c r="E292" s="171"/>
      <c r="F292" s="946"/>
      <c r="G292" s="1034"/>
      <c r="H292" s="1041">
        <v>0</v>
      </c>
      <c r="I292" s="351">
        <v>0.5</v>
      </c>
      <c r="J292" s="350">
        <v>1</v>
      </c>
      <c r="K292" s="1034"/>
      <c r="L292" s="1036" t="str">
        <f t="shared" si="81"/>
        <v/>
      </c>
      <c r="M292" s="82" t="str">
        <f t="shared" si="81"/>
        <v/>
      </c>
      <c r="N292" s="1036" t="str">
        <f t="shared" si="82"/>
        <v/>
      </c>
      <c r="O292" s="18" t="str">
        <f t="shared" si="83"/>
        <v/>
      </c>
      <c r="P292" s="754"/>
      <c r="R292" s="541" t="s">
        <v>925</v>
      </c>
    </row>
    <row r="293" spans="1:18" ht="15" customHeight="1">
      <c r="A293" s="180"/>
      <c r="B293" s="361" t="s">
        <v>914</v>
      </c>
      <c r="C293" s="1039" t="s">
        <v>875</v>
      </c>
      <c r="D293" s="1037"/>
      <c r="E293" s="1037"/>
      <c r="F293" s="1154"/>
      <c r="G293" s="1034"/>
      <c r="H293" s="348"/>
      <c r="I293" s="1037"/>
      <c r="J293" s="350">
        <v>0</v>
      </c>
      <c r="K293" s="1034"/>
      <c r="L293" s="348"/>
      <c r="M293" s="348"/>
      <c r="N293" s="1036" t="str">
        <f>IF(AND(ISNUMBER(F293),ISNUMBER(F230),ISNUMBER(J293)),MAX((F293-F230),0)*J293,"")</f>
        <v/>
      </c>
      <c r="O293" s="18" t="str">
        <f>N293</f>
        <v/>
      </c>
      <c r="P293" s="1254"/>
      <c r="R293" s="541" t="s">
        <v>926</v>
      </c>
    </row>
    <row r="294" spans="1:18" ht="15" customHeight="1">
      <c r="A294" s="180"/>
      <c r="B294" s="361" t="s">
        <v>662</v>
      </c>
      <c r="C294" s="1039" t="s">
        <v>875</v>
      </c>
      <c r="D294" s="171"/>
      <c r="E294" s="171"/>
      <c r="F294" s="947"/>
      <c r="G294" s="1034"/>
      <c r="H294" s="1041">
        <v>0</v>
      </c>
      <c r="I294" s="351">
        <v>0.5</v>
      </c>
      <c r="J294" s="350">
        <v>1</v>
      </c>
      <c r="K294" s="1034"/>
      <c r="L294" s="1036" t="str">
        <f>IF(AND(ISNUMBER(D294),ISNUMBER(H294)), D294*H294, "")</f>
        <v/>
      </c>
      <c r="M294" s="82" t="str">
        <f>IF(AND(ISNUMBER(E294),ISNUMBER(I294)), E294*I294, "")</f>
        <v/>
      </c>
      <c r="N294" s="1036" t="str">
        <f>IF(AND(ISNUMBER(F294),ISNUMBER(J294)),F294*J294,"")</f>
        <v/>
      </c>
      <c r="O294" s="18" t="str">
        <f>IF(AND(ISNUMBER(L294),ISNUMBER(N294)),SUM(L294:N294),"")</f>
        <v/>
      </c>
      <c r="P294" s="754"/>
      <c r="R294" s="541" t="s">
        <v>925</v>
      </c>
    </row>
    <row r="295" spans="1:18" ht="30" customHeight="1">
      <c r="A295" s="180"/>
      <c r="B295" s="388" t="str">
        <f>CONCATENATE("Check: the sum of each of the columns for rows ", ROW(B277), " to ", ROW(B294), " should equal the corresponding column in row ", ROW(B39))</f>
        <v>Check: the sum of each of the columns for rows 277 to 294 should equal the corresponding column in row 39</v>
      </c>
      <c r="C295" s="973"/>
      <c r="D295" s="389" t="str">
        <f>IF(AND(SUM(D277:D294)&gt;0,SUM($D$97:$F$101,$D$94:$F$94)&gt;0),"Fail",IF(AND(SUM($D$94:$F$94,$D$97:$F$101)=0,D39=SUM(D277:D294)),"Pass","Fail"))</f>
        <v>Pass</v>
      </c>
      <c r="E295" s="389" t="str">
        <f>IF(AND(SUM(E277:E294)&gt;0,SUM($D$97:$F$101,$D$94:$F$94)&gt;0),"Fail",IF(AND(SUM($D$94:$F$94,$D$97:$F$101)=0,E39=SUM(E277:E294)),"Pass","Fail"))</f>
        <v>Pass</v>
      </c>
      <c r="F295" s="389" t="str">
        <f>IF(AND(SUM(F277:F294)&gt;0,SUM($D$97:$F$101,$D$94:$F$94)&gt;0),"Fail",IF(AND(SUM($D$94:$F$94,$D$97:$F$101)=0,F39=SUM(F277:F294)),"Pass","Fail"))</f>
        <v>Pass</v>
      </c>
      <c r="G295" s="1034"/>
      <c r="H295" s="373"/>
      <c r="I295" s="973"/>
      <c r="J295" s="356"/>
      <c r="K295" s="1034"/>
      <c r="L295" s="382"/>
      <c r="M295" s="390"/>
      <c r="N295" s="390"/>
      <c r="O295" s="381"/>
      <c r="P295" s="754"/>
      <c r="R295" s="32"/>
    </row>
    <row r="296" spans="1:18" ht="15" customHeight="1">
      <c r="A296" s="180"/>
      <c r="B296" s="1034"/>
      <c r="C296" s="1034"/>
      <c r="D296" s="1034"/>
      <c r="E296" s="1034"/>
      <c r="F296" s="1034"/>
      <c r="G296" s="1034"/>
      <c r="H296" s="1034"/>
      <c r="I296" s="1034"/>
      <c r="J296" s="1034"/>
      <c r="K296" s="1034"/>
      <c r="L296" s="1034"/>
      <c r="M296" s="1034"/>
      <c r="N296" s="1034"/>
      <c r="O296" s="1034"/>
      <c r="P296" s="754"/>
      <c r="R296" s="32"/>
    </row>
    <row r="297" spans="1:18" ht="60" customHeight="1">
      <c r="A297" s="1466" t="s">
        <v>876</v>
      </c>
      <c r="B297" s="79"/>
      <c r="C297" s="79"/>
      <c r="D297" s="79"/>
      <c r="E297" s="79"/>
      <c r="F297" s="79"/>
      <c r="G297" s="79"/>
      <c r="H297" s="79"/>
      <c r="I297" s="79"/>
      <c r="J297" s="79"/>
      <c r="K297" s="79"/>
      <c r="L297" s="79"/>
      <c r="M297" s="79"/>
      <c r="N297" s="79"/>
      <c r="O297" s="79"/>
      <c r="P297" s="1251"/>
      <c r="R297" s="561" t="s">
        <v>874</v>
      </c>
    </row>
    <row r="298" spans="1:18" ht="30" customHeight="1">
      <c r="A298" s="180"/>
      <c r="B298" s="2494" t="s">
        <v>915</v>
      </c>
      <c r="C298" s="2495"/>
      <c r="D298" s="2495"/>
      <c r="E298" s="2495"/>
      <c r="F298" s="2495"/>
      <c r="G298" s="2495"/>
      <c r="H298" s="2495"/>
      <c r="I298" s="2495"/>
      <c r="J298" s="2495"/>
      <c r="K298" s="2495"/>
      <c r="L298" s="2495"/>
      <c r="M298" s="2495"/>
      <c r="N298" s="2495"/>
      <c r="O298" s="2495"/>
      <c r="P298" s="754"/>
      <c r="R298" s="541" t="s">
        <v>874</v>
      </c>
    </row>
    <row r="299" spans="1:18" ht="15" customHeight="1">
      <c r="A299" s="180"/>
      <c r="B299" s="1034"/>
      <c r="C299" s="1034"/>
      <c r="D299" s="1034"/>
      <c r="E299" s="1034"/>
      <c r="F299" s="1034"/>
      <c r="G299" s="1034"/>
      <c r="H299" s="1034"/>
      <c r="I299" s="1034"/>
      <c r="J299" s="1034"/>
      <c r="K299" s="1034"/>
      <c r="L299" s="1034"/>
      <c r="M299" s="1034"/>
      <c r="N299" s="1034"/>
      <c r="O299" s="1034"/>
      <c r="P299" s="754"/>
      <c r="R299" s="541" t="s">
        <v>874</v>
      </c>
    </row>
    <row r="300" spans="1:18" ht="15" customHeight="1">
      <c r="A300" s="180"/>
      <c r="B300" s="559"/>
      <c r="C300" s="2492" t="s">
        <v>567</v>
      </c>
      <c r="D300" s="2502" t="s">
        <v>323</v>
      </c>
      <c r="E300" s="2503"/>
      <c r="F300" s="2503"/>
      <c r="G300" s="1034"/>
      <c r="H300" s="2496" t="s">
        <v>667</v>
      </c>
      <c r="I300" s="2497"/>
      <c r="J300" s="2498"/>
      <c r="K300" s="1034"/>
      <c r="L300" s="2499" t="s">
        <v>668</v>
      </c>
      <c r="M300" s="2499"/>
      <c r="N300" s="2499"/>
      <c r="O300" s="2499"/>
      <c r="P300" s="754"/>
      <c r="R300" s="541" t="s">
        <v>874</v>
      </c>
    </row>
    <row r="301" spans="1:18" ht="30" customHeight="1">
      <c r="A301" s="180"/>
      <c r="B301" s="507"/>
      <c r="C301" s="2493"/>
      <c r="D301" s="339" t="s">
        <v>665</v>
      </c>
      <c r="E301" s="340" t="s">
        <v>686</v>
      </c>
      <c r="F301" s="341" t="s">
        <v>377</v>
      </c>
      <c r="G301" s="1034"/>
      <c r="H301" s="339" t="s">
        <v>665</v>
      </c>
      <c r="I301" s="340" t="s">
        <v>686</v>
      </c>
      <c r="J301" s="341" t="s">
        <v>666</v>
      </c>
      <c r="K301" s="1034"/>
      <c r="L301" s="339" t="s">
        <v>665</v>
      </c>
      <c r="M301" s="340" t="s">
        <v>686</v>
      </c>
      <c r="N301" s="340" t="s">
        <v>666</v>
      </c>
      <c r="O301" s="1043" t="s">
        <v>657</v>
      </c>
      <c r="P301" s="754"/>
      <c r="R301" s="541" t="s">
        <v>874</v>
      </c>
    </row>
    <row r="302" spans="1:18" ht="60" customHeight="1">
      <c r="A302" s="180"/>
      <c r="B302" s="361" t="s">
        <v>653</v>
      </c>
      <c r="C302" s="1039" t="s">
        <v>877</v>
      </c>
      <c r="D302" s="355"/>
      <c r="E302" s="355"/>
      <c r="F302" s="365"/>
      <c r="G302" s="1034"/>
      <c r="H302" s="344"/>
      <c r="I302" s="344"/>
      <c r="J302" s="565"/>
      <c r="K302" s="1034"/>
      <c r="L302" s="348"/>
      <c r="M302" s="348"/>
      <c r="N302" s="348"/>
      <c r="O302" s="538"/>
      <c r="P302" s="754"/>
      <c r="R302" s="541" t="s">
        <v>874</v>
      </c>
    </row>
    <row r="303" spans="1:18" ht="15" customHeight="1">
      <c r="A303" s="180"/>
      <c r="B303" s="958" t="s">
        <v>878</v>
      </c>
      <c r="C303" s="1037"/>
      <c r="D303" s="355"/>
      <c r="E303" s="355"/>
      <c r="F303" s="365"/>
      <c r="G303" s="1034"/>
      <c r="H303" s="348"/>
      <c r="I303" s="348"/>
      <c r="J303" s="538"/>
      <c r="K303" s="1034"/>
      <c r="L303" s="348"/>
      <c r="M303" s="348"/>
      <c r="N303" s="348"/>
      <c r="O303" s="538"/>
      <c r="P303" s="754"/>
      <c r="R303" s="541" t="s">
        <v>874</v>
      </c>
    </row>
    <row r="304" spans="1:18" ht="15" customHeight="1">
      <c r="A304" s="180"/>
      <c r="B304" s="957" t="s">
        <v>898</v>
      </c>
      <c r="C304" s="1037"/>
      <c r="D304" s="941"/>
      <c r="E304" s="941"/>
      <c r="F304" s="941"/>
      <c r="G304" s="1034"/>
      <c r="H304" s="1041">
        <v>0</v>
      </c>
      <c r="I304" s="351">
        <v>0</v>
      </c>
      <c r="J304" s="350">
        <v>0</v>
      </c>
      <c r="K304" s="1034"/>
      <c r="L304" s="1036" t="str">
        <f>IF(AND(ISNUMBER(D304),ISNUMBER(H304)), D304*H304, "")</f>
        <v/>
      </c>
      <c r="M304" s="82" t="str">
        <f>IF(AND(ISNUMBER(E304),ISNUMBER(I304)), E304*I304, "")</f>
        <v/>
      </c>
      <c r="N304" s="1036" t="str">
        <f t="shared" ref="N304:N305" si="84">IF(AND(ISNUMBER(F304),ISNUMBER(J304)),F304*J304,"")</f>
        <v/>
      </c>
      <c r="O304" s="551" t="str">
        <f>IF(AND(ISNUMBER(L304),ISNUMBER(M304),ISNUMBER(N304)),SUM(L304:N304),"")</f>
        <v/>
      </c>
      <c r="P304" s="754"/>
      <c r="R304" s="541" t="s">
        <v>874</v>
      </c>
    </row>
    <row r="305" spans="1:18" ht="15" customHeight="1">
      <c r="A305" s="180"/>
      <c r="B305" s="957" t="s">
        <v>899</v>
      </c>
      <c r="C305" s="1037"/>
      <c r="D305" s="941"/>
      <c r="E305" s="941"/>
      <c r="F305" s="941"/>
      <c r="G305" s="1034"/>
      <c r="H305" s="1041">
        <v>0</v>
      </c>
      <c r="I305" s="351">
        <v>0</v>
      </c>
      <c r="J305" s="350">
        <v>0</v>
      </c>
      <c r="K305" s="1034"/>
      <c r="L305" s="1036" t="str">
        <f>IF(AND(ISNUMBER(D305),ISNUMBER(H305)), D305*H305, "")</f>
        <v/>
      </c>
      <c r="M305" s="82" t="str">
        <f>IF(AND(ISNUMBER(E305),ISNUMBER(I305)), E305*I305, "")</f>
        <v/>
      </c>
      <c r="N305" s="1036" t="str">
        <f t="shared" si="84"/>
        <v/>
      </c>
      <c r="O305" s="551" t="str">
        <f>IF(AND(ISNUMBER(L305),ISNUMBER(M305),ISNUMBER(N305)),SUM(L305:N305),"")</f>
        <v/>
      </c>
      <c r="P305" s="754"/>
      <c r="R305" s="541" t="s">
        <v>874</v>
      </c>
    </row>
    <row r="306" spans="1:18" ht="15" customHeight="1">
      <c r="A306" s="180"/>
      <c r="B306" s="361" t="s">
        <v>917</v>
      </c>
      <c r="C306" s="1039" t="s">
        <v>877</v>
      </c>
      <c r="D306" s="355"/>
      <c r="E306" s="355"/>
      <c r="F306" s="365"/>
      <c r="G306" s="1034"/>
      <c r="H306" s="348"/>
      <c r="I306" s="348"/>
      <c r="J306" s="538"/>
      <c r="K306" s="1034"/>
      <c r="L306" s="348"/>
      <c r="M306" s="348"/>
      <c r="N306" s="348"/>
      <c r="O306" s="538"/>
      <c r="P306" s="754"/>
      <c r="R306" s="541" t="s">
        <v>874</v>
      </c>
    </row>
    <row r="307" spans="1:18" ht="30" customHeight="1">
      <c r="A307" s="180"/>
      <c r="B307" s="958" t="s">
        <v>879</v>
      </c>
      <c r="C307" s="1037"/>
      <c r="D307" s="355"/>
      <c r="E307" s="355"/>
      <c r="F307" s="365"/>
      <c r="G307" s="1034"/>
      <c r="H307" s="348"/>
      <c r="I307" s="348"/>
      <c r="J307" s="538"/>
      <c r="K307" s="1034"/>
      <c r="L307" s="348"/>
      <c r="M307" s="348"/>
      <c r="N307" s="348"/>
      <c r="O307" s="538"/>
      <c r="P307" s="754"/>
      <c r="R307" s="541" t="s">
        <v>874</v>
      </c>
    </row>
    <row r="308" spans="1:18" ht="15" customHeight="1">
      <c r="A308" s="180"/>
      <c r="B308" s="957" t="s">
        <v>878</v>
      </c>
      <c r="C308" s="1037"/>
      <c r="D308" s="355"/>
      <c r="E308" s="355"/>
      <c r="F308" s="365"/>
      <c r="G308" s="1034"/>
      <c r="H308" s="348"/>
      <c r="I308" s="348"/>
      <c r="J308" s="538"/>
      <c r="K308" s="1034"/>
      <c r="L308" s="348"/>
      <c r="M308" s="348"/>
      <c r="N308" s="348"/>
      <c r="O308" s="538"/>
      <c r="P308" s="754"/>
      <c r="R308" s="541" t="s">
        <v>874</v>
      </c>
    </row>
    <row r="309" spans="1:18" ht="15" customHeight="1">
      <c r="A309" s="180"/>
      <c r="B309" s="962" t="s">
        <v>898</v>
      </c>
      <c r="C309" s="1037"/>
      <c r="D309" s="941"/>
      <c r="E309" s="941"/>
      <c r="F309" s="941"/>
      <c r="G309" s="1034"/>
      <c r="H309" s="1041">
        <f>IF(Parameters!F92&lt;H$104,H$104,Parameters!F92)</f>
        <v>0.5</v>
      </c>
      <c r="I309" s="1041">
        <f>IF(Parameters!G92&lt;I$104,I$104,Parameters!G92)</f>
        <v>0.5</v>
      </c>
      <c r="J309" s="377">
        <f>IF(Parameters!H92&lt;J$104,J$104,Parameters!H92)</f>
        <v>1</v>
      </c>
      <c r="K309" s="1034"/>
      <c r="L309" s="1036" t="str">
        <f>IF(AND(ISNUMBER(D309),ISNUMBER(H309)), D309*H309, "")</f>
        <v/>
      </c>
      <c r="M309" s="82" t="str">
        <f>IF(AND(ISNUMBER(E309),ISNUMBER(I309)), E309*I309, "")</f>
        <v/>
      </c>
      <c r="N309" s="1036" t="str">
        <f t="shared" ref="N309:N310" si="85">IF(AND(ISNUMBER(F309),ISNUMBER(J309)),F309*J309,"")</f>
        <v/>
      </c>
      <c r="O309" s="551" t="str">
        <f>IF(AND(ISNUMBER(L309),ISNUMBER(M309),ISNUMBER(N309)),SUM(L309:N309),"")</f>
        <v/>
      </c>
      <c r="P309" s="754"/>
      <c r="R309" s="541" t="s">
        <v>874</v>
      </c>
    </row>
    <row r="310" spans="1:18" ht="15" customHeight="1">
      <c r="A310" s="180"/>
      <c r="B310" s="962" t="s">
        <v>899</v>
      </c>
      <c r="C310" s="1037"/>
      <c r="D310" s="941"/>
      <c r="E310" s="941"/>
      <c r="F310" s="941"/>
      <c r="G310" s="1034"/>
      <c r="H310" s="1041">
        <f>IF(Parameters!F93&lt;H$104,H$104,Parameters!F93)</f>
        <v>1</v>
      </c>
      <c r="I310" s="1041">
        <f>IF(Parameters!G93&lt;I$104,I$104,Parameters!G93)</f>
        <v>1</v>
      </c>
      <c r="J310" s="377">
        <f>IF(Parameters!H93&lt;J$104,J$104,Parameters!H93)</f>
        <v>1</v>
      </c>
      <c r="K310" s="1034"/>
      <c r="L310" s="1036" t="str">
        <f>IF(AND(ISNUMBER(D310),ISNUMBER(H310)), D310*H310, "")</f>
        <v/>
      </c>
      <c r="M310" s="82" t="str">
        <f>IF(AND(ISNUMBER(E310),ISNUMBER(I310)), E310*I310, "")</f>
        <v/>
      </c>
      <c r="N310" s="1036" t="str">
        <f t="shared" si="85"/>
        <v/>
      </c>
      <c r="O310" s="551" t="str">
        <f>IF(AND(ISNUMBER(L310),ISNUMBER(M310),ISNUMBER(N310)),SUM(L310:N310),"")</f>
        <v/>
      </c>
      <c r="P310" s="754"/>
      <c r="R310" s="541" t="s">
        <v>874</v>
      </c>
    </row>
    <row r="311" spans="1:18" ht="15" customHeight="1">
      <c r="A311" s="180"/>
      <c r="B311" s="958" t="s">
        <v>918</v>
      </c>
      <c r="C311" s="1037"/>
      <c r="D311" s="355"/>
      <c r="E311" s="355"/>
      <c r="F311" s="365"/>
      <c r="G311" s="1034"/>
      <c r="H311" s="348"/>
      <c r="I311" s="348"/>
      <c r="J311" s="538"/>
      <c r="K311" s="1034"/>
      <c r="L311" s="348"/>
      <c r="M311" s="348"/>
      <c r="N311" s="348"/>
      <c r="O311" s="538"/>
      <c r="P311" s="754"/>
      <c r="R311" s="541" t="s">
        <v>874</v>
      </c>
    </row>
    <row r="312" spans="1:18" ht="15" customHeight="1">
      <c r="A312" s="180"/>
      <c r="B312" s="957" t="s">
        <v>878</v>
      </c>
      <c r="C312" s="1037"/>
      <c r="D312" s="355"/>
      <c r="E312" s="355"/>
      <c r="F312" s="365"/>
      <c r="G312" s="1034"/>
      <c r="H312" s="348"/>
      <c r="I312" s="348"/>
      <c r="J312" s="538"/>
      <c r="K312" s="1034"/>
      <c r="L312" s="348"/>
      <c r="M312" s="348"/>
      <c r="N312" s="348"/>
      <c r="O312" s="538"/>
      <c r="P312" s="754"/>
      <c r="R312" s="541" t="s">
        <v>874</v>
      </c>
    </row>
    <row r="313" spans="1:18" ht="15" customHeight="1">
      <c r="A313" s="180"/>
      <c r="B313" s="962" t="s">
        <v>898</v>
      </c>
      <c r="C313" s="1037"/>
      <c r="D313" s="941"/>
      <c r="E313" s="941"/>
      <c r="F313" s="941"/>
      <c r="G313" s="1034"/>
      <c r="H313" s="1041">
        <f>IF(Parameters!F96&lt;H$110,H$110,Parameters!F96)</f>
        <v>0.5</v>
      </c>
      <c r="I313" s="1041">
        <f>IF(Parameters!G96&lt;I$110,I$110,Parameters!G96)</f>
        <v>0.5</v>
      </c>
      <c r="J313" s="377">
        <f>IF(Parameters!H96&lt;J$110,J$110,Parameters!H96)</f>
        <v>1</v>
      </c>
      <c r="K313" s="1034"/>
      <c r="L313" s="1036" t="str">
        <f>IF(AND(ISNUMBER(D313),ISNUMBER(H313)), D313*H313, "")</f>
        <v/>
      </c>
      <c r="M313" s="82" t="str">
        <f>IF(AND(ISNUMBER(E313),ISNUMBER(I313)), E313*I313, "")</f>
        <v/>
      </c>
      <c r="N313" s="1036" t="str">
        <f t="shared" ref="N313:N314" si="86">IF(AND(ISNUMBER(F313),ISNUMBER(J313)),F313*J313,"")</f>
        <v/>
      </c>
      <c r="O313" s="551" t="str">
        <f>IF(AND(ISNUMBER(L313),ISNUMBER(M313),ISNUMBER(N313)),SUM(L313:N313),"")</f>
        <v/>
      </c>
      <c r="P313" s="754"/>
      <c r="R313" s="541" t="s">
        <v>874</v>
      </c>
    </row>
    <row r="314" spans="1:18" ht="15" customHeight="1">
      <c r="A314" s="180"/>
      <c r="B314" s="962" t="s">
        <v>899</v>
      </c>
      <c r="C314" s="1037"/>
      <c r="D314" s="941"/>
      <c r="E314" s="941"/>
      <c r="F314" s="941"/>
      <c r="G314" s="1034"/>
      <c r="H314" s="1041">
        <f>IF(Parameters!F97&lt;H$110,H$110,Parameters!F97)</f>
        <v>1</v>
      </c>
      <c r="I314" s="1041">
        <f>IF(Parameters!G97&lt;I$110,I$110,Parameters!G97)</f>
        <v>1</v>
      </c>
      <c r="J314" s="377">
        <f>IF(Parameters!H97&lt;J$110,J$110,Parameters!H97)</f>
        <v>1</v>
      </c>
      <c r="K314" s="1034"/>
      <c r="L314" s="1036" t="str">
        <f>IF(AND(ISNUMBER(D314),ISNUMBER(H314)), D314*H314, "")</f>
        <v/>
      </c>
      <c r="M314" s="82" t="str">
        <f>IF(AND(ISNUMBER(E314),ISNUMBER(I314)), E314*I314, "")</f>
        <v/>
      </c>
      <c r="N314" s="1036" t="str">
        <f t="shared" si="86"/>
        <v/>
      </c>
      <c r="O314" s="551" t="str">
        <f>IF(AND(ISNUMBER(L314),ISNUMBER(M314),ISNUMBER(N314)),SUM(L314:N314),"")</f>
        <v/>
      </c>
      <c r="P314" s="754"/>
      <c r="R314" s="541" t="s">
        <v>874</v>
      </c>
    </row>
    <row r="315" spans="1:18" ht="15" customHeight="1">
      <c r="A315" s="180"/>
      <c r="B315" s="958" t="s">
        <v>880</v>
      </c>
      <c r="C315" s="1037"/>
      <c r="D315" s="355"/>
      <c r="E315" s="355"/>
      <c r="F315" s="365"/>
      <c r="G315" s="1034"/>
      <c r="H315" s="348"/>
      <c r="I315" s="348"/>
      <c r="J315" s="538"/>
      <c r="K315" s="1034"/>
      <c r="L315" s="348"/>
      <c r="M315" s="348"/>
      <c r="N315" s="348"/>
      <c r="O315" s="538"/>
      <c r="P315" s="754"/>
      <c r="R315" s="541" t="s">
        <v>874</v>
      </c>
    </row>
    <row r="316" spans="1:18" ht="15" customHeight="1">
      <c r="A316" s="180"/>
      <c r="B316" s="957" t="s">
        <v>878</v>
      </c>
      <c r="C316" s="1037"/>
      <c r="D316" s="355"/>
      <c r="E316" s="355"/>
      <c r="F316" s="365"/>
      <c r="G316" s="1034"/>
      <c r="H316" s="348"/>
      <c r="I316" s="348"/>
      <c r="J316" s="538"/>
      <c r="K316" s="1034"/>
      <c r="L316" s="348"/>
      <c r="M316" s="348"/>
      <c r="N316" s="348"/>
      <c r="O316" s="538"/>
      <c r="P316" s="754"/>
      <c r="R316" s="541" t="s">
        <v>874</v>
      </c>
    </row>
    <row r="317" spans="1:18" ht="15" customHeight="1">
      <c r="A317" s="180"/>
      <c r="B317" s="962" t="s">
        <v>898</v>
      </c>
      <c r="C317" s="1037"/>
      <c r="D317" s="941"/>
      <c r="E317" s="941"/>
      <c r="F317" s="941"/>
      <c r="G317" s="1034"/>
      <c r="H317" s="1041">
        <f>IF(Parameters!F100&lt;H$116,H$116,Parameters!F100)</f>
        <v>0.5</v>
      </c>
      <c r="I317" s="1041">
        <f>IF(Parameters!G100&lt;I$116,I$116,Parameters!G100)</f>
        <v>0.5</v>
      </c>
      <c r="J317" s="377">
        <f>IF(Parameters!H100&lt;J$116,J$116,Parameters!H100)</f>
        <v>1</v>
      </c>
      <c r="K317" s="1034"/>
      <c r="L317" s="1036" t="str">
        <f>IF(AND(ISNUMBER(D317),ISNUMBER(H317)), D317*H317, "")</f>
        <v/>
      </c>
      <c r="M317" s="82" t="str">
        <f>IF(AND(ISNUMBER(E317),ISNUMBER(I317)), E317*I317, "")</f>
        <v/>
      </c>
      <c r="N317" s="1036" t="str">
        <f t="shared" ref="N317:N318" si="87">IF(AND(ISNUMBER(F317),ISNUMBER(J317)),F317*J317,"")</f>
        <v/>
      </c>
      <c r="O317" s="551" t="str">
        <f>IF(AND(ISNUMBER(L317),ISNUMBER(M317),ISNUMBER(N317)),SUM(L317:N317),"")</f>
        <v/>
      </c>
      <c r="P317" s="754"/>
      <c r="R317" s="541" t="s">
        <v>874</v>
      </c>
    </row>
    <row r="318" spans="1:18" ht="15" customHeight="1">
      <c r="A318" s="180"/>
      <c r="B318" s="962" t="s">
        <v>899</v>
      </c>
      <c r="C318" s="1037"/>
      <c r="D318" s="941"/>
      <c r="E318" s="941"/>
      <c r="F318" s="941"/>
      <c r="G318" s="1034"/>
      <c r="H318" s="1041">
        <f>IF(Parameters!F101&lt;H$116,H$116,Parameters!F101)</f>
        <v>1</v>
      </c>
      <c r="I318" s="1041">
        <f>IF(Parameters!G101&lt;I$116,I$116,Parameters!G101)</f>
        <v>1</v>
      </c>
      <c r="J318" s="377">
        <f>IF(Parameters!H101&lt;J$116,J$116,Parameters!H101)</f>
        <v>1</v>
      </c>
      <c r="K318" s="1034"/>
      <c r="L318" s="1036" t="str">
        <f>IF(AND(ISNUMBER(D318),ISNUMBER(H318)), D318*H318, "")</f>
        <v/>
      </c>
      <c r="M318" s="82" t="str">
        <f>IF(AND(ISNUMBER(E318),ISNUMBER(I318)), E318*I318, "")</f>
        <v/>
      </c>
      <c r="N318" s="1036" t="str">
        <f t="shared" si="87"/>
        <v/>
      </c>
      <c r="O318" s="551" t="str">
        <f>IF(AND(ISNUMBER(L318),ISNUMBER(M318),ISNUMBER(N318)),SUM(L318:N318),"")</f>
        <v/>
      </c>
      <c r="P318" s="754"/>
      <c r="R318" s="541" t="s">
        <v>874</v>
      </c>
    </row>
    <row r="319" spans="1:18" ht="15" customHeight="1">
      <c r="A319" s="180"/>
      <c r="B319" s="361" t="s">
        <v>943</v>
      </c>
      <c r="C319" s="1039" t="s">
        <v>877</v>
      </c>
      <c r="D319" s="355"/>
      <c r="E319" s="355"/>
      <c r="F319" s="365"/>
      <c r="G319" s="1034"/>
      <c r="H319" s="348"/>
      <c r="I319" s="348"/>
      <c r="J319" s="538"/>
      <c r="K319" s="1034"/>
      <c r="L319" s="348"/>
      <c r="M319" s="348"/>
      <c r="N319" s="348"/>
      <c r="O319" s="538"/>
      <c r="P319" s="754"/>
      <c r="R319" s="541" t="s">
        <v>874</v>
      </c>
    </row>
    <row r="320" spans="1:18" ht="15" customHeight="1">
      <c r="A320" s="180"/>
      <c r="B320" s="958" t="s">
        <v>878</v>
      </c>
      <c r="C320" s="1037"/>
      <c r="D320" s="355"/>
      <c r="E320" s="355"/>
      <c r="F320" s="365"/>
      <c r="G320" s="1034"/>
      <c r="H320" s="348"/>
      <c r="I320" s="348"/>
      <c r="J320" s="538"/>
      <c r="K320" s="1034"/>
      <c r="L320" s="348"/>
      <c r="M320" s="348"/>
      <c r="N320" s="348"/>
      <c r="O320" s="538"/>
      <c r="P320" s="754"/>
      <c r="R320" s="541" t="s">
        <v>874</v>
      </c>
    </row>
    <row r="321" spans="1:18" ht="15" customHeight="1">
      <c r="A321" s="180"/>
      <c r="B321" s="957" t="s">
        <v>898</v>
      </c>
      <c r="C321" s="1037"/>
      <c r="D321" s="941"/>
      <c r="E321" s="941"/>
      <c r="F321" s="941"/>
      <c r="G321" s="1034"/>
      <c r="H321" s="1041">
        <f>IF(Parameters!F104&lt;H$122,H$122,Parameters!F104)</f>
        <v>0.5</v>
      </c>
      <c r="I321" s="1041">
        <f>IF(Parameters!G104&lt;I$122,I$122,Parameters!G104)</f>
        <v>0.5</v>
      </c>
      <c r="J321" s="377">
        <f>IF(Parameters!H104&lt;J$122,J$122,Parameters!H104)</f>
        <v>0.5</v>
      </c>
      <c r="K321" s="1034"/>
      <c r="L321" s="1036" t="str">
        <f>IF(AND(ISNUMBER(D321),ISNUMBER(H321)), D321*H321, "")</f>
        <v/>
      </c>
      <c r="M321" s="82" t="str">
        <f>IF(AND(ISNUMBER(E321),ISNUMBER(I321)), E321*I321, "")</f>
        <v/>
      </c>
      <c r="N321" s="1036" t="str">
        <f t="shared" ref="N321:N322" si="88">IF(AND(ISNUMBER(F321),ISNUMBER(J321)),F321*J321,"")</f>
        <v/>
      </c>
      <c r="O321" s="551" t="str">
        <f>IF(AND(ISNUMBER(L321),ISNUMBER(M321),ISNUMBER(N321)),SUM(L321:N321),"")</f>
        <v/>
      </c>
      <c r="P321" s="754"/>
      <c r="R321" s="541" t="s">
        <v>874</v>
      </c>
    </row>
    <row r="322" spans="1:18" ht="15" customHeight="1">
      <c r="A322" s="180"/>
      <c r="B322" s="957" t="s">
        <v>899</v>
      </c>
      <c r="C322" s="1037"/>
      <c r="D322" s="941"/>
      <c r="E322" s="941"/>
      <c r="F322" s="941"/>
      <c r="G322" s="1034"/>
      <c r="H322" s="1041">
        <f>IF(Parameters!F105&lt;H$122,H$122,Parameters!F105)</f>
        <v>1</v>
      </c>
      <c r="I322" s="1041">
        <f>IF(Parameters!G105&lt;I$122,I$122,Parameters!G105)</f>
        <v>1</v>
      </c>
      <c r="J322" s="377">
        <f>IF(Parameters!H105&lt;J$122,J$122,Parameters!H105)</f>
        <v>1</v>
      </c>
      <c r="K322" s="1034"/>
      <c r="L322" s="1036" t="str">
        <f>IF(AND(ISNUMBER(D322),ISNUMBER(H322)), D322*H322, "")</f>
        <v/>
      </c>
      <c r="M322" s="82" t="str">
        <f>IF(AND(ISNUMBER(E322),ISNUMBER(I322)), E322*I322, "")</f>
        <v/>
      </c>
      <c r="N322" s="1036" t="str">
        <f t="shared" si="88"/>
        <v/>
      </c>
      <c r="O322" s="551" t="str">
        <f>IF(AND(ISNUMBER(L322),ISNUMBER(M322),ISNUMBER(N322)),SUM(L322:N322),"")</f>
        <v/>
      </c>
      <c r="P322" s="754"/>
      <c r="R322" s="541" t="s">
        <v>874</v>
      </c>
    </row>
    <row r="323" spans="1:18" ht="15" customHeight="1">
      <c r="A323" s="180"/>
      <c r="B323" s="361" t="s">
        <v>954</v>
      </c>
      <c r="C323" s="1039" t="s">
        <v>877</v>
      </c>
      <c r="D323" s="355"/>
      <c r="E323" s="355"/>
      <c r="F323" s="365"/>
      <c r="G323" s="1034"/>
      <c r="H323" s="348"/>
      <c r="I323" s="348"/>
      <c r="J323" s="538"/>
      <c r="K323" s="1034"/>
      <c r="L323" s="348"/>
      <c r="M323" s="348"/>
      <c r="N323" s="348"/>
      <c r="O323" s="538"/>
      <c r="P323" s="754"/>
      <c r="R323" s="541" t="s">
        <v>874</v>
      </c>
    </row>
    <row r="324" spans="1:18" ht="15" customHeight="1">
      <c r="A324" s="180"/>
      <c r="B324" s="958" t="s">
        <v>878</v>
      </c>
      <c r="C324" s="1037"/>
      <c r="D324" s="355"/>
      <c r="E324" s="355"/>
      <c r="F324" s="365"/>
      <c r="G324" s="1034"/>
      <c r="H324" s="348"/>
      <c r="I324" s="348"/>
      <c r="J324" s="538"/>
      <c r="K324" s="1034"/>
      <c r="L324" s="348"/>
      <c r="M324" s="348"/>
      <c r="N324" s="348"/>
      <c r="O324" s="538"/>
      <c r="P324" s="754"/>
      <c r="R324" s="541" t="s">
        <v>874</v>
      </c>
    </row>
    <row r="325" spans="1:18" ht="15" customHeight="1">
      <c r="A325" s="180"/>
      <c r="B325" s="957" t="s">
        <v>898</v>
      </c>
      <c r="C325" s="1037"/>
      <c r="D325" s="941"/>
      <c r="E325" s="941"/>
      <c r="F325" s="941"/>
      <c r="G325" s="1034"/>
      <c r="H325" s="1041">
        <f>IF(Parameters!F108&lt;H$128,H$128,Parameters!F108)</f>
        <v>0.5</v>
      </c>
      <c r="I325" s="1041">
        <f>IF(Parameters!G108&lt;I$128,I$128,Parameters!G108)</f>
        <v>0.5</v>
      </c>
      <c r="J325" s="377">
        <f>IF(Parameters!H108&lt;J$128,J$128,Parameters!H108)</f>
        <v>0.5</v>
      </c>
      <c r="K325" s="1034"/>
      <c r="L325" s="1036" t="str">
        <f>IF(AND(ISNUMBER(D325),ISNUMBER(H325)), D325*H325, "")</f>
        <v/>
      </c>
      <c r="M325" s="82" t="str">
        <f>IF(AND(ISNUMBER(E325),ISNUMBER(I325)), E325*I325, "")</f>
        <v/>
      </c>
      <c r="N325" s="1036" t="str">
        <f>IF(AND(ISNUMBER(F325),ISNUMBER(J325)),F325*J325,"")</f>
        <v/>
      </c>
      <c r="O325" s="551" t="str">
        <f>IF(AND(ISNUMBER(L325),ISNUMBER(M325),ISNUMBER(N325)),SUM(L325:N325),"")</f>
        <v/>
      </c>
      <c r="P325" s="754"/>
      <c r="R325" s="541" t="s">
        <v>874</v>
      </c>
    </row>
    <row r="326" spans="1:18" ht="15" customHeight="1">
      <c r="A326" s="180"/>
      <c r="B326" s="957" t="s">
        <v>899</v>
      </c>
      <c r="C326" s="1037"/>
      <c r="D326" s="941"/>
      <c r="E326" s="941"/>
      <c r="F326" s="941"/>
      <c r="G326" s="1034"/>
      <c r="H326" s="1041">
        <f>IF(Parameters!F109&lt;H$128,H$128,Parameters!F109)</f>
        <v>1</v>
      </c>
      <c r="I326" s="1041">
        <f>IF(Parameters!G109&lt;I$128,I$128,Parameters!G109)</f>
        <v>1</v>
      </c>
      <c r="J326" s="377">
        <f>IF(Parameters!H109&lt;J$128,J$128,Parameters!H109)</f>
        <v>1</v>
      </c>
      <c r="K326" s="1034"/>
      <c r="L326" s="1036" t="str">
        <f>IF(AND(ISNUMBER(D326),ISNUMBER(H326)), D326*H326, "")</f>
        <v/>
      </c>
      <c r="M326" s="82" t="str">
        <f>IF(AND(ISNUMBER(E326),ISNUMBER(I326)), E326*I326, "")</f>
        <v/>
      </c>
      <c r="N326" s="1036" t="str">
        <f>IF(AND(ISNUMBER(F326),ISNUMBER(J326)),F326*J326,"")</f>
        <v/>
      </c>
      <c r="O326" s="551" t="str">
        <f>IF(AND(ISNUMBER(L326),ISNUMBER(M326),ISNUMBER(N326)),SUM(L326:N326),"")</f>
        <v/>
      </c>
      <c r="P326" s="754"/>
      <c r="R326" s="541" t="s">
        <v>874</v>
      </c>
    </row>
    <row r="327" spans="1:18" ht="15" customHeight="1">
      <c r="A327" s="180"/>
      <c r="B327" s="361" t="s">
        <v>945</v>
      </c>
      <c r="C327" s="1039" t="s">
        <v>877</v>
      </c>
      <c r="D327" s="355"/>
      <c r="E327" s="355"/>
      <c r="F327" s="365"/>
      <c r="G327" s="1034"/>
      <c r="H327" s="348"/>
      <c r="I327" s="348"/>
      <c r="J327" s="538"/>
      <c r="K327" s="1034"/>
      <c r="L327" s="348"/>
      <c r="M327" s="348"/>
      <c r="N327" s="348"/>
      <c r="O327" s="538"/>
      <c r="P327" s="754"/>
      <c r="R327" s="541" t="s">
        <v>874</v>
      </c>
    </row>
    <row r="328" spans="1:18" ht="15" customHeight="1">
      <c r="A328" s="180"/>
      <c r="B328" s="958" t="s">
        <v>878</v>
      </c>
      <c r="C328" s="1037"/>
      <c r="D328" s="355"/>
      <c r="E328" s="355"/>
      <c r="F328" s="365"/>
      <c r="G328" s="1034"/>
      <c r="H328" s="348"/>
      <c r="I328" s="348"/>
      <c r="J328" s="538"/>
      <c r="K328" s="1034"/>
      <c r="L328" s="348"/>
      <c r="M328" s="348"/>
      <c r="N328" s="348"/>
      <c r="O328" s="538"/>
      <c r="P328" s="754"/>
      <c r="R328" s="541" t="s">
        <v>874</v>
      </c>
    </row>
    <row r="329" spans="1:18" ht="15" customHeight="1">
      <c r="A329" s="180"/>
      <c r="B329" s="957" t="s">
        <v>898</v>
      </c>
      <c r="C329" s="1037"/>
      <c r="D329" s="941"/>
      <c r="E329" s="941"/>
      <c r="F329" s="941"/>
      <c r="G329" s="1034"/>
      <c r="H329" s="1041">
        <f>IF(Parameters!F112&lt;H$134,H$134,Parameters!F112)</f>
        <v>0.5</v>
      </c>
      <c r="I329" s="1041">
        <f>IF(Parameters!G112&lt;I$134,I$134,Parameters!G112)</f>
        <v>0.5</v>
      </c>
      <c r="J329" s="377">
        <f>IF(Parameters!H112&lt;J$134,J$134,Parameters!H112)</f>
        <v>0.5</v>
      </c>
      <c r="K329" s="1034"/>
      <c r="L329" s="1036" t="str">
        <f>IF(AND(ISNUMBER(D329),ISNUMBER(H329)), D329*H329, "")</f>
        <v/>
      </c>
      <c r="M329" s="82" t="str">
        <f>IF(AND(ISNUMBER(E329),ISNUMBER(I329)), E329*I329, "")</f>
        <v/>
      </c>
      <c r="N329" s="1036" t="str">
        <f>IF(AND(ISNUMBER(F329),ISNUMBER(J329)),F329*J329,"")</f>
        <v/>
      </c>
      <c r="O329" s="551" t="str">
        <f>IF(AND(ISNUMBER(L329),ISNUMBER(M329),ISNUMBER(N329)),SUM(L329:N329),"")</f>
        <v/>
      </c>
      <c r="P329" s="754"/>
      <c r="R329" s="541" t="s">
        <v>874</v>
      </c>
    </row>
    <row r="330" spans="1:18" ht="15" customHeight="1">
      <c r="A330" s="180"/>
      <c r="B330" s="957" t="s">
        <v>899</v>
      </c>
      <c r="C330" s="1037"/>
      <c r="D330" s="941"/>
      <c r="E330" s="941"/>
      <c r="F330" s="941"/>
      <c r="G330" s="1034"/>
      <c r="H330" s="1041">
        <f>IF(Parameters!F113&lt;H$134,H$134,Parameters!F113)</f>
        <v>1</v>
      </c>
      <c r="I330" s="1041">
        <f>IF(Parameters!G113&lt;I$134,I$134,Parameters!G113)</f>
        <v>1</v>
      </c>
      <c r="J330" s="377">
        <f>IF(Parameters!H113&lt;J$134,J$134,Parameters!H113)</f>
        <v>1</v>
      </c>
      <c r="K330" s="1034"/>
      <c r="L330" s="1036" t="str">
        <f>IF(AND(ISNUMBER(D330),ISNUMBER(H330)), D330*H330, "")</f>
        <v/>
      </c>
      <c r="M330" s="82" t="str">
        <f>IF(AND(ISNUMBER(E330),ISNUMBER(I330)), E330*I330, "")</f>
        <v/>
      </c>
      <c r="N330" s="1036" t="str">
        <f>IF(AND(ISNUMBER(F330),ISNUMBER(J330)),F330*J330,"")</f>
        <v/>
      </c>
      <c r="O330" s="551" t="str">
        <f>IF(AND(ISNUMBER(L330),ISNUMBER(M330),ISNUMBER(N330)),SUM(L330:N330),"")</f>
        <v/>
      </c>
      <c r="P330" s="754"/>
      <c r="R330" s="541" t="s">
        <v>874</v>
      </c>
    </row>
    <row r="331" spans="1:18" ht="15" customHeight="1">
      <c r="A331" s="180"/>
      <c r="B331" s="361" t="s">
        <v>902</v>
      </c>
      <c r="C331" s="1039" t="s">
        <v>877</v>
      </c>
      <c r="D331" s="355"/>
      <c r="E331" s="355"/>
      <c r="F331" s="365"/>
      <c r="G331" s="1034"/>
      <c r="H331" s="348"/>
      <c r="I331" s="348"/>
      <c r="J331" s="538"/>
      <c r="K331" s="1034"/>
      <c r="L331" s="348"/>
      <c r="M331" s="348"/>
      <c r="N331" s="348"/>
      <c r="O331" s="538"/>
      <c r="P331" s="754"/>
      <c r="R331" s="541" t="s">
        <v>874</v>
      </c>
    </row>
    <row r="332" spans="1:18" ht="15" customHeight="1">
      <c r="A332" s="180"/>
      <c r="B332" s="958" t="s">
        <v>878</v>
      </c>
      <c r="C332" s="1037"/>
      <c r="D332" s="355"/>
      <c r="E332" s="355"/>
      <c r="F332" s="365"/>
      <c r="G332" s="1034"/>
      <c r="H332" s="348"/>
      <c r="I332" s="348"/>
      <c r="J332" s="538"/>
      <c r="K332" s="1034"/>
      <c r="L332" s="348"/>
      <c r="M332" s="348"/>
      <c r="N332" s="348"/>
      <c r="O332" s="538"/>
      <c r="P332" s="754"/>
      <c r="R332" s="541" t="s">
        <v>874</v>
      </c>
    </row>
    <row r="333" spans="1:18" ht="15" customHeight="1">
      <c r="A333" s="180"/>
      <c r="B333" s="957" t="s">
        <v>898</v>
      </c>
      <c r="C333" s="1037"/>
      <c r="D333" s="941"/>
      <c r="E333" s="941"/>
      <c r="F333" s="941"/>
      <c r="G333" s="1034"/>
      <c r="H333" s="1041">
        <f>IF(Parameters!F116&lt;H$140,H$140,Parameters!F116)</f>
        <v>0.5</v>
      </c>
      <c r="I333" s="1041">
        <f>IF(Parameters!G116&lt;I$140,I$140,Parameters!G116)</f>
        <v>0.5</v>
      </c>
      <c r="J333" s="377">
        <f>IF(Parameters!H116&lt;J$140,J$140,Parameters!H116)</f>
        <v>1</v>
      </c>
      <c r="K333" s="1034"/>
      <c r="L333" s="1036" t="str">
        <f>IF(AND(ISNUMBER(D333),ISNUMBER(H333)), D333*H333, "")</f>
        <v/>
      </c>
      <c r="M333" s="82" t="str">
        <f>IF(AND(ISNUMBER(E333),ISNUMBER(I333)), E333*I333, "")</f>
        <v/>
      </c>
      <c r="N333" s="1036" t="str">
        <f>IF(AND(ISNUMBER(F333),ISNUMBER(J333)),F333*J333,"")</f>
        <v/>
      </c>
      <c r="O333" s="551" t="str">
        <f>IF(AND(ISNUMBER(L333),ISNUMBER(M333),ISNUMBER(N333)),SUM(L333:N333),"")</f>
        <v/>
      </c>
      <c r="P333" s="754"/>
      <c r="R333" s="541" t="s">
        <v>874</v>
      </c>
    </row>
    <row r="334" spans="1:18" ht="15" customHeight="1">
      <c r="A334" s="180"/>
      <c r="B334" s="957" t="s">
        <v>899</v>
      </c>
      <c r="C334" s="1037"/>
      <c r="D334" s="941"/>
      <c r="E334" s="941"/>
      <c r="F334" s="941"/>
      <c r="G334" s="1034"/>
      <c r="H334" s="1041">
        <f>IF(Parameters!F117&lt;H$140,H$140,Parameters!F117)</f>
        <v>1</v>
      </c>
      <c r="I334" s="1041">
        <f>IF(Parameters!G117&lt;I$140,I$140,Parameters!G117)</f>
        <v>1</v>
      </c>
      <c r="J334" s="377">
        <f>IF(Parameters!H117&lt;J$140,J$140,Parameters!H117)</f>
        <v>1</v>
      </c>
      <c r="K334" s="1034"/>
      <c r="L334" s="1036" t="str">
        <f>IF(AND(ISNUMBER(D334),ISNUMBER(H334)), D334*H334, "")</f>
        <v/>
      </c>
      <c r="M334" s="82" t="str">
        <f>IF(AND(ISNUMBER(E334),ISNUMBER(I334)), E334*I334, "")</f>
        <v/>
      </c>
      <c r="N334" s="1036" t="str">
        <f>IF(AND(ISNUMBER(F334),ISNUMBER(J334)),F334*J334,"")</f>
        <v/>
      </c>
      <c r="O334" s="551" t="str">
        <f>IF(AND(ISNUMBER(L334),ISNUMBER(M334),ISNUMBER(N334)),SUM(L334:N334),"")</f>
        <v/>
      </c>
      <c r="P334" s="754"/>
      <c r="R334" s="541" t="s">
        <v>874</v>
      </c>
    </row>
    <row r="335" spans="1:18" ht="30" customHeight="1">
      <c r="A335" s="180"/>
      <c r="B335" s="1059" t="s">
        <v>987</v>
      </c>
      <c r="C335" s="1039" t="s">
        <v>877</v>
      </c>
      <c r="D335" s="355"/>
      <c r="E335" s="355"/>
      <c r="F335" s="365"/>
      <c r="G335" s="1034"/>
      <c r="H335" s="348"/>
      <c r="I335" s="348"/>
      <c r="J335" s="538"/>
      <c r="K335" s="1034"/>
      <c r="L335" s="348"/>
      <c r="M335" s="348"/>
      <c r="N335" s="348"/>
      <c r="O335" s="538"/>
      <c r="P335" s="754"/>
      <c r="R335" s="541" t="s">
        <v>874</v>
      </c>
    </row>
    <row r="336" spans="1:18" ht="15" customHeight="1">
      <c r="A336" s="180"/>
      <c r="B336" s="958" t="s">
        <v>878</v>
      </c>
      <c r="C336" s="1037"/>
      <c r="D336" s="355"/>
      <c r="E336" s="355"/>
      <c r="F336" s="365"/>
      <c r="G336" s="1034"/>
      <c r="H336" s="348"/>
      <c r="I336" s="348"/>
      <c r="J336" s="538"/>
      <c r="K336" s="1034"/>
      <c r="L336" s="348"/>
      <c r="M336" s="348"/>
      <c r="N336" s="348"/>
      <c r="O336" s="538"/>
      <c r="P336" s="754"/>
      <c r="R336" s="541" t="s">
        <v>874</v>
      </c>
    </row>
    <row r="337" spans="1:18" ht="15" customHeight="1">
      <c r="A337" s="180"/>
      <c r="B337" s="957" t="s">
        <v>898</v>
      </c>
      <c r="C337" s="1037"/>
      <c r="D337" s="941"/>
      <c r="E337" s="941"/>
      <c r="F337" s="365"/>
      <c r="G337" s="1034"/>
      <c r="H337" s="1041">
        <f>IF(Parameters!F120&lt;H$146,H$146,Parameters!F120)</f>
        <v>0.5</v>
      </c>
      <c r="I337" s="1041">
        <f>IF(Parameters!G120&lt;I$146,I$146,Parameters!G120)</f>
        <v>0.5</v>
      </c>
      <c r="J337" s="538"/>
      <c r="K337" s="1034"/>
      <c r="L337" s="1036" t="str">
        <f>IF(AND(ISNUMBER(D337),ISNUMBER(H337)), D337*H337, "")</f>
        <v/>
      </c>
      <c r="M337" s="82" t="str">
        <f>IF(AND(ISNUMBER(E337),ISNUMBER(I337)), E337*I337, "")</f>
        <v/>
      </c>
      <c r="N337" s="348"/>
      <c r="O337" s="551" t="str">
        <f t="shared" ref="O337:O338" si="89">IF(AND(ISNUMBER(L337),ISNUMBER(M337)),SUM(L337:M337),"")</f>
        <v/>
      </c>
      <c r="P337" s="754"/>
      <c r="R337" s="541" t="s">
        <v>874</v>
      </c>
    </row>
    <row r="338" spans="1:18" ht="15" customHeight="1">
      <c r="A338" s="180"/>
      <c r="B338" s="957" t="s">
        <v>899</v>
      </c>
      <c r="C338" s="1037"/>
      <c r="D338" s="941"/>
      <c r="E338" s="941"/>
      <c r="F338" s="365"/>
      <c r="G338" s="1034"/>
      <c r="H338" s="1041">
        <f>IF(Parameters!F121&lt;H$146,H$146,Parameters!F121)</f>
        <v>1</v>
      </c>
      <c r="I338" s="1041">
        <f>IF(Parameters!G121&lt;I$146,I$146,Parameters!G121)</f>
        <v>1</v>
      </c>
      <c r="J338" s="538"/>
      <c r="K338" s="1034"/>
      <c r="L338" s="1036" t="str">
        <f>IF(AND(ISNUMBER(D338),ISNUMBER(H338)), D338*H338, "")</f>
        <v/>
      </c>
      <c r="M338" s="82" t="str">
        <f>IF(AND(ISNUMBER(E338),ISNUMBER(I338)), E338*I338, "")</f>
        <v/>
      </c>
      <c r="N338" s="348"/>
      <c r="O338" s="551" t="str">
        <f t="shared" si="89"/>
        <v/>
      </c>
      <c r="P338" s="754"/>
      <c r="R338" s="541" t="s">
        <v>874</v>
      </c>
    </row>
    <row r="339" spans="1:18" ht="15" customHeight="1">
      <c r="A339" s="180"/>
      <c r="B339" s="1059" t="s">
        <v>988</v>
      </c>
      <c r="C339" s="1039" t="s">
        <v>877</v>
      </c>
      <c r="D339" s="355"/>
      <c r="E339" s="355"/>
      <c r="F339" s="365"/>
      <c r="G339" s="1034"/>
      <c r="H339" s="348"/>
      <c r="I339" s="348"/>
      <c r="J339" s="538"/>
      <c r="K339" s="1034"/>
      <c r="L339" s="348"/>
      <c r="M339" s="348"/>
      <c r="N339" s="348"/>
      <c r="O339" s="538"/>
      <c r="P339" s="754"/>
      <c r="R339" s="541" t="s">
        <v>874</v>
      </c>
    </row>
    <row r="340" spans="1:18" ht="15" customHeight="1">
      <c r="A340" s="180"/>
      <c r="B340" s="958" t="s">
        <v>878</v>
      </c>
      <c r="C340" s="1037"/>
      <c r="D340" s="355"/>
      <c r="E340" s="355"/>
      <c r="F340" s="365"/>
      <c r="G340" s="1034"/>
      <c r="H340" s="348"/>
      <c r="I340" s="348"/>
      <c r="J340" s="538"/>
      <c r="K340" s="1034"/>
      <c r="L340" s="348"/>
      <c r="M340" s="348"/>
      <c r="N340" s="348"/>
      <c r="O340" s="538"/>
      <c r="P340" s="754"/>
      <c r="R340" s="541" t="s">
        <v>874</v>
      </c>
    </row>
    <row r="341" spans="1:18" ht="15" customHeight="1">
      <c r="A341" s="180"/>
      <c r="B341" s="957" t="s">
        <v>898</v>
      </c>
      <c r="C341" s="1037"/>
      <c r="D341" s="941"/>
      <c r="E341" s="941"/>
      <c r="F341" s="365"/>
      <c r="G341" s="1034"/>
      <c r="H341" s="1041">
        <f>IF(Parameters!F124&lt;H$152,H$152,Parameters!F124)</f>
        <v>0.5</v>
      </c>
      <c r="I341" s="1041">
        <f>IF(Parameters!G124&lt;I$152,I$152,Parameters!G124)</f>
        <v>0.5</v>
      </c>
      <c r="J341" s="538"/>
      <c r="K341" s="1034"/>
      <c r="L341" s="1036" t="str">
        <f>IF(AND(ISNUMBER(D341),ISNUMBER(H341)), D341*H341, "")</f>
        <v/>
      </c>
      <c r="M341" s="82" t="str">
        <f>IF(AND(ISNUMBER(E341),ISNUMBER(I341)), E341*I341, "")</f>
        <v/>
      </c>
      <c r="N341" s="348"/>
      <c r="O341" s="551" t="str">
        <f t="shared" ref="O341:O342" si="90">IF(AND(ISNUMBER(L341),ISNUMBER(M341)),SUM(L341:M341),"")</f>
        <v/>
      </c>
      <c r="P341" s="754"/>
      <c r="R341" s="541" t="s">
        <v>874</v>
      </c>
    </row>
    <row r="342" spans="1:18" ht="15" customHeight="1">
      <c r="A342" s="180"/>
      <c r="B342" s="957" t="s">
        <v>899</v>
      </c>
      <c r="C342" s="1037"/>
      <c r="D342" s="941"/>
      <c r="E342" s="941"/>
      <c r="F342" s="365"/>
      <c r="G342" s="1034"/>
      <c r="H342" s="1041">
        <f>IF(Parameters!F125&lt;H$152,H$152,Parameters!F125)</f>
        <v>1</v>
      </c>
      <c r="I342" s="1041">
        <f>IF(Parameters!G125&lt;I$152,I$152,Parameters!G125)</f>
        <v>1</v>
      </c>
      <c r="J342" s="538"/>
      <c r="K342" s="1034"/>
      <c r="L342" s="1036" t="str">
        <f>IF(AND(ISNUMBER(D342),ISNUMBER(H342)), D342*H342, "")</f>
        <v/>
      </c>
      <c r="M342" s="82" t="str">
        <f>IF(AND(ISNUMBER(E342),ISNUMBER(I342)), E342*I342, "")</f>
        <v/>
      </c>
      <c r="N342" s="348"/>
      <c r="O342" s="551" t="str">
        <f t="shared" si="90"/>
        <v/>
      </c>
      <c r="P342" s="754"/>
      <c r="R342" s="541" t="s">
        <v>874</v>
      </c>
    </row>
    <row r="343" spans="1:18" ht="30" customHeight="1">
      <c r="A343" s="180"/>
      <c r="B343" s="361" t="s">
        <v>903</v>
      </c>
      <c r="C343" s="1039" t="s">
        <v>877</v>
      </c>
      <c r="D343" s="355"/>
      <c r="E343" s="355"/>
      <c r="F343" s="365"/>
      <c r="G343" s="1034"/>
      <c r="H343" s="348"/>
      <c r="I343" s="348"/>
      <c r="J343" s="538"/>
      <c r="K343" s="1034"/>
      <c r="L343" s="348"/>
      <c r="M343" s="348"/>
      <c r="N343" s="348"/>
      <c r="O343" s="538"/>
      <c r="P343" s="754"/>
      <c r="R343" s="541" t="s">
        <v>874</v>
      </c>
    </row>
    <row r="344" spans="1:18" ht="15" customHeight="1">
      <c r="A344" s="180"/>
      <c r="B344" s="958" t="s">
        <v>878</v>
      </c>
      <c r="C344" s="1037"/>
      <c r="D344" s="355"/>
      <c r="E344" s="355"/>
      <c r="F344" s="365"/>
      <c r="G344" s="1034"/>
      <c r="H344" s="348"/>
      <c r="I344" s="348"/>
      <c r="J344" s="538"/>
      <c r="K344" s="1034"/>
      <c r="L344" s="348"/>
      <c r="M344" s="348"/>
      <c r="N344" s="348"/>
      <c r="O344" s="538"/>
      <c r="P344" s="754"/>
      <c r="R344" s="541" t="s">
        <v>874</v>
      </c>
    </row>
    <row r="345" spans="1:18" ht="15" customHeight="1">
      <c r="A345" s="180"/>
      <c r="B345" s="957" t="s">
        <v>898</v>
      </c>
      <c r="C345" s="1037"/>
      <c r="D345" s="941"/>
      <c r="E345" s="941"/>
      <c r="F345" s="365"/>
      <c r="G345" s="1034"/>
      <c r="H345" s="1041">
        <f>IF(Parameters!F128&lt;H$158,H$158,Parameters!F128)</f>
        <v>0.5</v>
      </c>
      <c r="I345" s="1041">
        <f>IF(Parameters!G128&lt;I$158,I$158,Parameters!G128)</f>
        <v>0.5</v>
      </c>
      <c r="J345" s="538"/>
      <c r="K345" s="1034"/>
      <c r="L345" s="1036" t="str">
        <f>IF(AND(ISNUMBER(D345),ISNUMBER(H345)), D345*H345, "")</f>
        <v/>
      </c>
      <c r="M345" s="82" t="str">
        <f>IF(AND(ISNUMBER(E345),ISNUMBER(I345)), E345*I345, "")</f>
        <v/>
      </c>
      <c r="N345" s="348"/>
      <c r="O345" s="551" t="str">
        <f t="shared" ref="O345:O346" si="91">IF(AND(ISNUMBER(L345),ISNUMBER(M345)),SUM(L345:M345),"")</f>
        <v/>
      </c>
      <c r="P345" s="754"/>
      <c r="R345" s="541" t="s">
        <v>874</v>
      </c>
    </row>
    <row r="346" spans="1:18" ht="15" customHeight="1">
      <c r="A346" s="180"/>
      <c r="B346" s="957" t="s">
        <v>899</v>
      </c>
      <c r="C346" s="1037"/>
      <c r="D346" s="941"/>
      <c r="E346" s="941"/>
      <c r="F346" s="365"/>
      <c r="G346" s="1034"/>
      <c r="H346" s="1041">
        <f>IF(Parameters!F129&lt;H$158,H$158,Parameters!F129)</f>
        <v>1</v>
      </c>
      <c r="I346" s="1041">
        <f>IF(Parameters!G129&lt;I$158,I$158,Parameters!G129)</f>
        <v>1</v>
      </c>
      <c r="J346" s="538"/>
      <c r="K346" s="1034"/>
      <c r="L346" s="1036" t="str">
        <f>IF(AND(ISNUMBER(D346),ISNUMBER(H346)), D346*H346, "")</f>
        <v/>
      </c>
      <c r="M346" s="82" t="str">
        <f>IF(AND(ISNUMBER(E346),ISNUMBER(I346)), E346*I346, "")</f>
        <v/>
      </c>
      <c r="N346" s="348"/>
      <c r="O346" s="551" t="str">
        <f t="shared" si="91"/>
        <v/>
      </c>
      <c r="P346" s="754"/>
      <c r="R346" s="541" t="s">
        <v>874</v>
      </c>
    </row>
    <row r="347" spans="1:18" ht="30" customHeight="1">
      <c r="A347" s="180"/>
      <c r="B347" s="361" t="s">
        <v>904</v>
      </c>
      <c r="C347" s="1039" t="s">
        <v>877</v>
      </c>
      <c r="D347" s="355"/>
      <c r="E347" s="355"/>
      <c r="F347" s="365"/>
      <c r="G347" s="1034"/>
      <c r="H347" s="348"/>
      <c r="I347" s="348"/>
      <c r="J347" s="538"/>
      <c r="K347" s="1034"/>
      <c r="L347" s="348"/>
      <c r="M347" s="348"/>
      <c r="N347" s="348"/>
      <c r="O347" s="538"/>
      <c r="P347" s="754"/>
      <c r="R347" s="541" t="s">
        <v>874</v>
      </c>
    </row>
    <row r="348" spans="1:18" ht="15" customHeight="1">
      <c r="A348" s="180"/>
      <c r="B348" s="958" t="s">
        <v>878</v>
      </c>
      <c r="C348" s="1037"/>
      <c r="D348" s="355"/>
      <c r="E348" s="355"/>
      <c r="F348" s="365"/>
      <c r="G348" s="1034"/>
      <c r="H348" s="348"/>
      <c r="I348" s="348"/>
      <c r="J348" s="538"/>
      <c r="K348" s="1034"/>
      <c r="L348" s="348"/>
      <c r="M348" s="348"/>
      <c r="N348" s="348"/>
      <c r="O348" s="538"/>
      <c r="P348" s="754"/>
      <c r="R348" s="541" t="s">
        <v>874</v>
      </c>
    </row>
    <row r="349" spans="1:18" ht="15" customHeight="1">
      <c r="A349" s="180"/>
      <c r="B349" s="957" t="s">
        <v>898</v>
      </c>
      <c r="C349" s="1037"/>
      <c r="D349" s="941"/>
      <c r="E349" s="941"/>
      <c r="F349" s="941"/>
      <c r="G349" s="1034"/>
      <c r="H349" s="1041">
        <f>IF(Parameters!F132&lt;H$164,H$164,Parameters!F132)</f>
        <v>0.5</v>
      </c>
      <c r="I349" s="1041">
        <f>IF(Parameters!G132&lt;I$164,I$164,Parameters!G132)</f>
        <v>0.5</v>
      </c>
      <c r="J349" s="377">
        <f>IF(Parameters!H132&lt;J$164,J$164,Parameters!H132)</f>
        <v>0.65</v>
      </c>
      <c r="K349" s="1034"/>
      <c r="L349" s="1036" t="str">
        <f>IF(AND(ISNUMBER(D349),ISNUMBER(H349)), D349*H349, "")</f>
        <v/>
      </c>
      <c r="M349" s="82" t="str">
        <f>IF(AND(ISNUMBER(E349),ISNUMBER(I349)), E349*I349, "")</f>
        <v/>
      </c>
      <c r="N349" s="1036" t="str">
        <f t="shared" ref="N349:N350" si="92">IF(AND(ISNUMBER(F349),ISNUMBER(J349)),F349*J349,"")</f>
        <v/>
      </c>
      <c r="O349" s="551" t="str">
        <f>IF(AND(ISNUMBER(L349),ISNUMBER(M349),ISNUMBER(N349)),SUM(L349:N349),"")</f>
        <v/>
      </c>
      <c r="P349" s="754"/>
      <c r="R349" s="541" t="s">
        <v>874</v>
      </c>
    </row>
    <row r="350" spans="1:18" ht="15" customHeight="1">
      <c r="A350" s="180"/>
      <c r="B350" s="957" t="s">
        <v>899</v>
      </c>
      <c r="C350" s="1037"/>
      <c r="D350" s="941"/>
      <c r="E350" s="941"/>
      <c r="F350" s="941"/>
      <c r="G350" s="1034"/>
      <c r="H350" s="1041">
        <f>IF(Parameters!F133&lt;H$164,H$164,Parameters!F133)</f>
        <v>1</v>
      </c>
      <c r="I350" s="1041">
        <f>IF(Parameters!G133&lt;I$164,I$164,Parameters!G133)</f>
        <v>1</v>
      </c>
      <c r="J350" s="377">
        <f>IF(Parameters!H133&lt;J$164,J$164,Parameters!H133)</f>
        <v>1</v>
      </c>
      <c r="K350" s="1034"/>
      <c r="L350" s="1036" t="str">
        <f>IF(AND(ISNUMBER(D350),ISNUMBER(H350)), D350*H350, "")</f>
        <v/>
      </c>
      <c r="M350" s="82" t="str">
        <f>IF(AND(ISNUMBER(E350),ISNUMBER(I350)), E350*I350, "")</f>
        <v/>
      </c>
      <c r="N350" s="1036" t="str">
        <f t="shared" si="92"/>
        <v/>
      </c>
      <c r="O350" s="551" t="str">
        <f>IF(AND(ISNUMBER(L350),ISNUMBER(M350),ISNUMBER(N350)),SUM(L350:N350),"")</f>
        <v/>
      </c>
      <c r="P350" s="754"/>
      <c r="R350" s="541" t="s">
        <v>874</v>
      </c>
    </row>
    <row r="351" spans="1:18" ht="45" customHeight="1">
      <c r="A351" s="180"/>
      <c r="B351" s="361" t="s">
        <v>905</v>
      </c>
      <c r="C351" s="1039" t="s">
        <v>877</v>
      </c>
      <c r="D351" s="355"/>
      <c r="E351" s="355"/>
      <c r="F351" s="365"/>
      <c r="G351" s="1034"/>
      <c r="H351" s="348"/>
      <c r="I351" s="348"/>
      <c r="J351" s="538"/>
      <c r="K351" s="1034"/>
      <c r="L351" s="348"/>
      <c r="M351" s="348"/>
      <c r="N351" s="348"/>
      <c r="O351" s="538"/>
      <c r="P351" s="754"/>
      <c r="R351" s="541" t="s">
        <v>874</v>
      </c>
    </row>
    <row r="352" spans="1:18" ht="15" customHeight="1">
      <c r="A352" s="180"/>
      <c r="B352" s="958" t="s">
        <v>878</v>
      </c>
      <c r="C352" s="1037"/>
      <c r="D352" s="355"/>
      <c r="E352" s="355"/>
      <c r="F352" s="365"/>
      <c r="G352" s="1034"/>
      <c r="H352" s="348"/>
      <c r="I352" s="348"/>
      <c r="J352" s="538"/>
      <c r="K352" s="1034"/>
      <c r="L352" s="348"/>
      <c r="M352" s="348"/>
      <c r="N352" s="348"/>
      <c r="O352" s="538"/>
      <c r="P352" s="754"/>
      <c r="R352" s="541" t="s">
        <v>874</v>
      </c>
    </row>
    <row r="353" spans="1:18" ht="15" customHeight="1">
      <c r="A353" s="180"/>
      <c r="B353" s="957" t="s">
        <v>898</v>
      </c>
      <c r="C353" s="1037"/>
      <c r="D353" s="355"/>
      <c r="E353" s="355"/>
      <c r="F353" s="941"/>
      <c r="G353" s="1034"/>
      <c r="H353" s="348"/>
      <c r="I353" s="348"/>
      <c r="J353" s="377">
        <f>IF(Parameters!H136&lt;J$170,J$170,Parameters!H136)</f>
        <v>0.65</v>
      </c>
      <c r="K353" s="1034"/>
      <c r="L353" s="348"/>
      <c r="M353" s="348"/>
      <c r="N353" s="1036" t="str">
        <f>IF(AND(ISNUMBER(F353),ISNUMBER(J353)),F353*J353,"")</f>
        <v/>
      </c>
      <c r="O353" s="551" t="str">
        <f t="shared" ref="O353:O354" si="93">IF(ISNUMBER(N353),N353,"")</f>
        <v/>
      </c>
      <c r="P353" s="754"/>
      <c r="R353" s="541" t="s">
        <v>874</v>
      </c>
    </row>
    <row r="354" spans="1:18" ht="15" customHeight="1">
      <c r="A354" s="180"/>
      <c r="B354" s="957" t="s">
        <v>899</v>
      </c>
      <c r="C354" s="1037"/>
      <c r="D354" s="355"/>
      <c r="E354" s="355"/>
      <c r="F354" s="941"/>
      <c r="G354" s="1034"/>
      <c r="H354" s="348"/>
      <c r="I354" s="348"/>
      <c r="J354" s="377">
        <f>IF(Parameters!H137&lt;J$170,J$170,Parameters!H137)</f>
        <v>1</v>
      </c>
      <c r="K354" s="1034"/>
      <c r="L354" s="348"/>
      <c r="M354" s="348"/>
      <c r="N354" s="1036" t="str">
        <f>IF(AND(ISNUMBER(F354),ISNUMBER(J354)),F354*J354,"")</f>
        <v/>
      </c>
      <c r="O354" s="551" t="str">
        <f t="shared" si="93"/>
        <v/>
      </c>
      <c r="P354" s="754"/>
      <c r="R354" s="541" t="s">
        <v>874</v>
      </c>
    </row>
    <row r="355" spans="1:18" ht="30" customHeight="1">
      <c r="A355" s="180"/>
      <c r="B355" s="361" t="s">
        <v>955</v>
      </c>
      <c r="C355" s="1039" t="s">
        <v>877</v>
      </c>
      <c r="D355" s="355"/>
      <c r="E355" s="355"/>
      <c r="F355" s="365"/>
      <c r="G355" s="1034"/>
      <c r="H355" s="348"/>
      <c r="I355" s="348"/>
      <c r="J355" s="538"/>
      <c r="K355" s="1034"/>
      <c r="L355" s="348"/>
      <c r="M355" s="348"/>
      <c r="N355" s="348"/>
      <c r="O355" s="538"/>
      <c r="P355" s="754"/>
      <c r="R355" s="541" t="s">
        <v>874</v>
      </c>
    </row>
    <row r="356" spans="1:18" ht="15" customHeight="1">
      <c r="A356" s="180"/>
      <c r="B356" s="958" t="s">
        <v>878</v>
      </c>
      <c r="C356" s="1037"/>
      <c r="D356" s="355"/>
      <c r="E356" s="355"/>
      <c r="F356" s="365"/>
      <c r="G356" s="1034"/>
      <c r="H356" s="348"/>
      <c r="I356" s="348"/>
      <c r="J356" s="538"/>
      <c r="K356" s="1034"/>
      <c r="L356" s="348"/>
      <c r="M356" s="348"/>
      <c r="N356" s="348"/>
      <c r="O356" s="538"/>
      <c r="P356" s="754"/>
      <c r="R356" s="541" t="s">
        <v>874</v>
      </c>
    </row>
    <row r="357" spans="1:18" ht="15" customHeight="1">
      <c r="A357" s="180"/>
      <c r="B357" s="957" t="s">
        <v>898</v>
      </c>
      <c r="C357" s="1037"/>
      <c r="D357" s="941"/>
      <c r="E357" s="941"/>
      <c r="F357" s="365"/>
      <c r="G357" s="1034"/>
      <c r="H357" s="1041">
        <f>IF(Parameters!F140&lt;H$176,H$176,Parameters!F140)</f>
        <v>0.5</v>
      </c>
      <c r="I357" s="1041">
        <f>IF(Parameters!G140&lt;I$176,I$176,Parameters!G140)</f>
        <v>0.5</v>
      </c>
      <c r="J357" s="538"/>
      <c r="K357" s="1034"/>
      <c r="L357" s="1036" t="str">
        <f>IF(AND(ISNUMBER(D357),ISNUMBER(H357)), D357*H357, "")</f>
        <v/>
      </c>
      <c r="M357" s="82" t="str">
        <f>IF(AND(ISNUMBER(E357),ISNUMBER(I357)), E357*I357, "")</f>
        <v/>
      </c>
      <c r="N357" s="348"/>
      <c r="O357" s="551" t="str">
        <f t="shared" ref="O357:O358" si="94">IF(AND(ISNUMBER(L357),ISNUMBER(M357)),SUM(L357:M357),"")</f>
        <v/>
      </c>
      <c r="P357" s="754"/>
      <c r="R357" s="541" t="s">
        <v>874</v>
      </c>
    </row>
    <row r="358" spans="1:18" ht="15" customHeight="1">
      <c r="A358" s="180"/>
      <c r="B358" s="957" t="s">
        <v>899</v>
      </c>
      <c r="C358" s="1037"/>
      <c r="D358" s="941"/>
      <c r="E358" s="941"/>
      <c r="F358" s="365"/>
      <c r="G358" s="1034"/>
      <c r="H358" s="1041">
        <f>IF(Parameters!F141&lt;H$176,H$176,Parameters!F141)</f>
        <v>1</v>
      </c>
      <c r="I358" s="1041">
        <f>IF(Parameters!G141&lt;I$176,I$176,Parameters!G141)</f>
        <v>1</v>
      </c>
      <c r="J358" s="538"/>
      <c r="K358" s="1034"/>
      <c r="L358" s="1036" t="str">
        <f>IF(AND(ISNUMBER(D358),ISNUMBER(H358)), D358*H358, "")</f>
        <v/>
      </c>
      <c r="M358" s="82" t="str">
        <f>IF(AND(ISNUMBER(E358),ISNUMBER(I358)), E358*I358, "")</f>
        <v/>
      </c>
      <c r="N358" s="348"/>
      <c r="O358" s="551" t="str">
        <f t="shared" si="94"/>
        <v/>
      </c>
      <c r="P358" s="754"/>
      <c r="R358" s="541" t="s">
        <v>874</v>
      </c>
    </row>
    <row r="359" spans="1:18" ht="45" customHeight="1">
      <c r="A359" s="180"/>
      <c r="B359" s="361" t="s">
        <v>907</v>
      </c>
      <c r="C359" s="1039" t="s">
        <v>877</v>
      </c>
      <c r="D359" s="355"/>
      <c r="E359" s="355"/>
      <c r="F359" s="365"/>
      <c r="G359" s="1034"/>
      <c r="H359" s="348"/>
      <c r="I359" s="348"/>
      <c r="J359" s="538"/>
      <c r="K359" s="1034"/>
      <c r="L359" s="348"/>
      <c r="M359" s="348"/>
      <c r="N359" s="348"/>
      <c r="O359" s="538"/>
      <c r="P359" s="754"/>
      <c r="R359" s="541" t="s">
        <v>874</v>
      </c>
    </row>
    <row r="360" spans="1:18" ht="15" customHeight="1">
      <c r="A360" s="180"/>
      <c r="B360" s="958" t="s">
        <v>878</v>
      </c>
      <c r="C360" s="1037"/>
      <c r="D360" s="355"/>
      <c r="E360" s="355"/>
      <c r="F360" s="365"/>
      <c r="G360" s="1034"/>
      <c r="H360" s="348"/>
      <c r="I360" s="348"/>
      <c r="J360" s="538"/>
      <c r="K360" s="1034"/>
      <c r="L360" s="348"/>
      <c r="M360" s="348"/>
      <c r="N360" s="348"/>
      <c r="O360" s="538"/>
      <c r="P360" s="754"/>
      <c r="R360" s="541" t="s">
        <v>874</v>
      </c>
    </row>
    <row r="361" spans="1:18" ht="15" customHeight="1">
      <c r="A361" s="180"/>
      <c r="B361" s="957" t="s">
        <v>898</v>
      </c>
      <c r="C361" s="1037"/>
      <c r="D361" s="941"/>
      <c r="E361" s="941"/>
      <c r="F361" s="941"/>
      <c r="G361" s="1034"/>
      <c r="H361" s="1041">
        <f>IF(Parameters!F144&lt;H$182,H$182,Parameters!F144)</f>
        <v>0.5</v>
      </c>
      <c r="I361" s="1041">
        <f>IF(Parameters!G144&lt;I$182,I$182,Parameters!G144)</f>
        <v>0.5</v>
      </c>
      <c r="J361" s="377">
        <f>IF(Parameters!H144&lt;J$182,J$182,Parameters!H144)</f>
        <v>0.85</v>
      </c>
      <c r="K361" s="1034"/>
      <c r="L361" s="1036" t="str">
        <f>IF(AND(ISNUMBER(D361),ISNUMBER(H361)), D361*H361, "")</f>
        <v/>
      </c>
      <c r="M361" s="82" t="str">
        <f>IF(AND(ISNUMBER(E361),ISNUMBER(I361)), E361*I361, "")</f>
        <v/>
      </c>
      <c r="N361" s="1036" t="str">
        <f>IF(AND(ISNUMBER(F361),ISNUMBER(J361)),F361*J361,"")</f>
        <v/>
      </c>
      <c r="O361" s="551" t="str">
        <f>IF(AND(ISNUMBER(L361),ISNUMBER(M361),ISNUMBER(N361)),SUM(L361:N361),"")</f>
        <v/>
      </c>
      <c r="P361" s="754"/>
      <c r="R361" s="541" t="s">
        <v>874</v>
      </c>
    </row>
    <row r="362" spans="1:18" ht="15" customHeight="1">
      <c r="A362" s="180"/>
      <c r="B362" s="957" t="s">
        <v>899</v>
      </c>
      <c r="C362" s="1037"/>
      <c r="D362" s="941"/>
      <c r="E362" s="941"/>
      <c r="F362" s="941"/>
      <c r="G362" s="1034"/>
      <c r="H362" s="1041">
        <f>IF(Parameters!F145&lt;H$182,H$182,Parameters!F145)</f>
        <v>1</v>
      </c>
      <c r="I362" s="1041">
        <f>IF(Parameters!G145&lt;I$182,I$182,Parameters!G145)</f>
        <v>1</v>
      </c>
      <c r="J362" s="377">
        <f>IF(Parameters!H145&lt;J$182,J$182,Parameters!H145)</f>
        <v>1</v>
      </c>
      <c r="K362" s="1034"/>
      <c r="L362" s="1036" t="str">
        <f>IF(AND(ISNUMBER(D362),ISNUMBER(H362)), D362*H362, "")</f>
        <v/>
      </c>
      <c r="M362" s="82" t="str">
        <f>IF(AND(ISNUMBER(E362),ISNUMBER(I362)), E362*I362, "")</f>
        <v/>
      </c>
      <c r="N362" s="1036" t="str">
        <f>IF(AND(ISNUMBER(F362),ISNUMBER(J362)),F362*J362,"")</f>
        <v/>
      </c>
      <c r="O362" s="551" t="str">
        <f>IF(AND(ISNUMBER(L362),ISNUMBER(M362),ISNUMBER(N362)),SUM(L362:N362),"")</f>
        <v/>
      </c>
      <c r="P362" s="754"/>
      <c r="R362" s="541" t="s">
        <v>874</v>
      </c>
    </row>
    <row r="363" spans="1:18" ht="15" customHeight="1">
      <c r="A363" s="180"/>
      <c r="B363" s="361" t="s">
        <v>908</v>
      </c>
      <c r="C363" s="1039" t="s">
        <v>877</v>
      </c>
      <c r="D363" s="355"/>
      <c r="E363" s="355"/>
      <c r="F363" s="365"/>
      <c r="G363" s="1034"/>
      <c r="H363" s="348"/>
      <c r="I363" s="348"/>
      <c r="J363" s="538"/>
      <c r="K363" s="1034"/>
      <c r="L363" s="348"/>
      <c r="M363" s="348"/>
      <c r="N363" s="348"/>
      <c r="O363" s="538"/>
      <c r="P363" s="754"/>
      <c r="R363" s="541" t="s">
        <v>874</v>
      </c>
    </row>
    <row r="364" spans="1:18" ht="15" customHeight="1">
      <c r="A364" s="180"/>
      <c r="B364" s="958" t="s">
        <v>878</v>
      </c>
      <c r="C364" s="1037"/>
      <c r="D364" s="355"/>
      <c r="E364" s="355"/>
      <c r="F364" s="365"/>
      <c r="G364" s="1034"/>
      <c r="H364" s="348"/>
      <c r="I364" s="348"/>
      <c r="J364" s="538"/>
      <c r="K364" s="1034"/>
      <c r="L364" s="348"/>
      <c r="M364" s="348"/>
      <c r="N364" s="348"/>
      <c r="O364" s="538"/>
      <c r="P364" s="754"/>
      <c r="R364" s="541" t="s">
        <v>874</v>
      </c>
    </row>
    <row r="365" spans="1:18" ht="15" customHeight="1">
      <c r="A365" s="180"/>
      <c r="B365" s="957" t="s">
        <v>898</v>
      </c>
      <c r="C365" s="1037"/>
      <c r="D365" s="355"/>
      <c r="E365" s="355"/>
      <c r="F365" s="941"/>
      <c r="G365" s="1034"/>
      <c r="H365" s="348"/>
      <c r="I365" s="348"/>
      <c r="J365" s="377">
        <f>IF(Parameters!H148&lt;J$188,J$188,Parameters!H148)</f>
        <v>0.85</v>
      </c>
      <c r="K365" s="1034"/>
      <c r="L365" s="348"/>
      <c r="M365" s="348"/>
      <c r="N365" s="1036" t="str">
        <f>IF(AND(ISNUMBER(F365),ISNUMBER(J365)),F365*J365,"")</f>
        <v/>
      </c>
      <c r="O365" s="551" t="str">
        <f t="shared" ref="O365:O366" si="95">IF(ISNUMBER(N365),N365,"")</f>
        <v/>
      </c>
      <c r="P365" s="754"/>
      <c r="R365" s="541" t="s">
        <v>874</v>
      </c>
    </row>
    <row r="366" spans="1:18" ht="15" customHeight="1">
      <c r="A366" s="180"/>
      <c r="B366" s="957" t="s">
        <v>899</v>
      </c>
      <c r="C366" s="1037"/>
      <c r="D366" s="355"/>
      <c r="E366" s="355"/>
      <c r="F366" s="941"/>
      <c r="G366" s="1034"/>
      <c r="H366" s="348"/>
      <c r="I366" s="348"/>
      <c r="J366" s="377">
        <f>IF(Parameters!H149&lt;J$188,J$188,Parameters!H149)</f>
        <v>1</v>
      </c>
      <c r="K366" s="1034"/>
      <c r="L366" s="348"/>
      <c r="M366" s="348"/>
      <c r="N366" s="1036" t="str">
        <f>IF(AND(ISNUMBER(F366),ISNUMBER(J366)),F366*J366,"")</f>
        <v/>
      </c>
      <c r="O366" s="551" t="str">
        <f t="shared" si="95"/>
        <v/>
      </c>
      <c r="P366" s="754"/>
      <c r="R366" s="541" t="s">
        <v>874</v>
      </c>
    </row>
    <row r="367" spans="1:18" ht="15" customHeight="1">
      <c r="A367" s="180"/>
      <c r="B367" s="361" t="s">
        <v>909</v>
      </c>
      <c r="C367" s="1039" t="s">
        <v>877</v>
      </c>
      <c r="D367" s="355"/>
      <c r="E367" s="355"/>
      <c r="F367" s="365"/>
      <c r="G367" s="1034"/>
      <c r="H367" s="348"/>
      <c r="I367" s="348"/>
      <c r="J367" s="538"/>
      <c r="K367" s="1034"/>
      <c r="L367" s="348"/>
      <c r="M367" s="348"/>
      <c r="N367" s="348"/>
      <c r="O367" s="538"/>
      <c r="P367" s="754"/>
      <c r="R367" s="541" t="s">
        <v>874</v>
      </c>
    </row>
    <row r="368" spans="1:18" ht="15" customHeight="1">
      <c r="A368" s="180"/>
      <c r="B368" s="958" t="s">
        <v>878</v>
      </c>
      <c r="C368" s="1037"/>
      <c r="D368" s="355"/>
      <c r="E368" s="355"/>
      <c r="F368" s="365"/>
      <c r="G368" s="1034"/>
      <c r="H368" s="348"/>
      <c r="I368" s="348"/>
      <c r="J368" s="538"/>
      <c r="K368" s="1034"/>
      <c r="L368" s="348"/>
      <c r="M368" s="348"/>
      <c r="N368" s="348"/>
      <c r="O368" s="538"/>
      <c r="P368" s="754"/>
      <c r="R368" s="541" t="s">
        <v>874</v>
      </c>
    </row>
    <row r="369" spans="1:18" ht="15" customHeight="1">
      <c r="A369" s="180"/>
      <c r="B369" s="957" t="s">
        <v>898</v>
      </c>
      <c r="C369" s="1037"/>
      <c r="D369" s="941"/>
      <c r="E369" s="941"/>
      <c r="F369" s="941"/>
      <c r="G369" s="1034"/>
      <c r="H369" s="1041">
        <f>IF(Parameters!F152&lt;H$194,H$194,Parameters!F152)</f>
        <v>0.5</v>
      </c>
      <c r="I369" s="1041">
        <f>IF(Parameters!G152&lt;I$194,I$194,Parameters!G152)</f>
        <v>0.5</v>
      </c>
      <c r="J369" s="377">
        <f>IF(Parameters!H152&lt;J$194,J$194,Parameters!H152)</f>
        <v>0.85</v>
      </c>
      <c r="K369" s="1034"/>
      <c r="L369" s="1036" t="str">
        <f>IF(AND(ISNUMBER(D369),ISNUMBER(H369)), D369*H369, "")</f>
        <v/>
      </c>
      <c r="M369" s="82" t="str">
        <f>IF(AND(ISNUMBER(E369),ISNUMBER(I369)), E369*I369, "")</f>
        <v/>
      </c>
      <c r="N369" s="1036" t="str">
        <f>IF(AND(ISNUMBER(F369),ISNUMBER(J369)),F369*J369,"")</f>
        <v/>
      </c>
      <c r="O369" s="551" t="str">
        <f>IF(AND(ISNUMBER(L369),ISNUMBER(M369),ISNUMBER(N369)),SUM(L369:N369),"")</f>
        <v/>
      </c>
      <c r="P369" s="754"/>
      <c r="R369" s="541" t="s">
        <v>874</v>
      </c>
    </row>
    <row r="370" spans="1:18" ht="15" customHeight="1">
      <c r="A370" s="180"/>
      <c r="B370" s="957" t="s">
        <v>899</v>
      </c>
      <c r="C370" s="1037"/>
      <c r="D370" s="941"/>
      <c r="E370" s="941"/>
      <c r="F370" s="941"/>
      <c r="G370" s="1034"/>
      <c r="H370" s="1041">
        <f>IF(Parameters!F153&lt;H$194,H$194,Parameters!F153)</f>
        <v>1</v>
      </c>
      <c r="I370" s="1041">
        <f>IF(Parameters!G153&lt;I$194,I$194,Parameters!G153)</f>
        <v>1</v>
      </c>
      <c r="J370" s="377">
        <f>IF(Parameters!H153&lt;J$194,J$194,Parameters!H153)</f>
        <v>1</v>
      </c>
      <c r="K370" s="1034"/>
      <c r="L370" s="1036" t="str">
        <f>IF(AND(ISNUMBER(D370),ISNUMBER(H370)), D370*H370, "")</f>
        <v/>
      </c>
      <c r="M370" s="82" t="str">
        <f>IF(AND(ISNUMBER(E370),ISNUMBER(I370)), E370*I370, "")</f>
        <v/>
      </c>
      <c r="N370" s="1036" t="str">
        <f>IF(AND(ISNUMBER(F370),ISNUMBER(J370)),F370*J370,"")</f>
        <v/>
      </c>
      <c r="O370" s="551" t="str">
        <f>IF(AND(ISNUMBER(L370),ISNUMBER(M370),ISNUMBER(N370)),SUM(L370:N370),"")</f>
        <v/>
      </c>
      <c r="P370" s="754"/>
      <c r="R370" s="541" t="s">
        <v>874</v>
      </c>
    </row>
    <row r="371" spans="1:18" ht="15" customHeight="1">
      <c r="A371" s="180"/>
      <c r="B371" s="361" t="s">
        <v>946</v>
      </c>
      <c r="C371" s="1039" t="s">
        <v>877</v>
      </c>
      <c r="D371" s="355"/>
      <c r="E371" s="355"/>
      <c r="F371" s="365"/>
      <c r="G371" s="1034"/>
      <c r="H371" s="348"/>
      <c r="I371" s="348"/>
      <c r="J371" s="538"/>
      <c r="K371" s="1034"/>
      <c r="L371" s="348"/>
      <c r="M371" s="348"/>
      <c r="N371" s="348"/>
      <c r="O371" s="538"/>
      <c r="P371" s="754"/>
      <c r="R371" s="541" t="s">
        <v>874</v>
      </c>
    </row>
    <row r="372" spans="1:18" ht="15" customHeight="1">
      <c r="A372" s="180"/>
      <c r="B372" s="958" t="s">
        <v>878</v>
      </c>
      <c r="C372" s="1037"/>
      <c r="D372" s="355"/>
      <c r="E372" s="355"/>
      <c r="F372" s="365"/>
      <c r="G372" s="1034"/>
      <c r="H372" s="348"/>
      <c r="I372" s="348"/>
      <c r="J372" s="538"/>
      <c r="K372" s="1034"/>
      <c r="L372" s="348"/>
      <c r="M372" s="348"/>
      <c r="N372" s="348"/>
      <c r="O372" s="538"/>
      <c r="P372" s="754"/>
      <c r="R372" s="541" t="s">
        <v>874</v>
      </c>
    </row>
    <row r="373" spans="1:18" ht="15" customHeight="1">
      <c r="A373" s="180"/>
      <c r="B373" s="957" t="s">
        <v>898</v>
      </c>
      <c r="C373" s="1037"/>
      <c r="D373" s="355"/>
      <c r="E373" s="355"/>
      <c r="F373" s="941"/>
      <c r="G373" s="1034"/>
      <c r="H373" s="348"/>
      <c r="I373" s="348"/>
      <c r="J373" s="377">
        <f>IF(Parameters!H156&lt;J$200,J$200,Parameters!H156)</f>
        <v>0.85</v>
      </c>
      <c r="K373" s="1034"/>
      <c r="L373" s="348"/>
      <c r="M373" s="348"/>
      <c r="N373" s="1036" t="str">
        <f>IF(AND(ISNUMBER(F373),ISNUMBER(J373)),F373*J373,"")</f>
        <v/>
      </c>
      <c r="O373" s="551" t="str">
        <f t="shared" ref="O373:O374" si="96">IF(ISNUMBER(N373),N373,"")</f>
        <v/>
      </c>
      <c r="P373" s="754"/>
      <c r="R373" s="541" t="s">
        <v>874</v>
      </c>
    </row>
    <row r="374" spans="1:18" ht="15" customHeight="1">
      <c r="A374" s="180"/>
      <c r="B374" s="957" t="s">
        <v>899</v>
      </c>
      <c r="C374" s="161"/>
      <c r="D374" s="949"/>
      <c r="E374" s="949"/>
      <c r="F374" s="97"/>
      <c r="G374" s="1034"/>
      <c r="H374" s="537"/>
      <c r="I374" s="537"/>
      <c r="J374" s="377">
        <f>IF(Parameters!H157&lt;J$200,J$200,Parameters!H157)</f>
        <v>1</v>
      </c>
      <c r="K374" s="1034"/>
      <c r="L374" s="537"/>
      <c r="M374" s="537"/>
      <c r="N374" s="950" t="str">
        <f>IF(AND(ISNUMBER(F374),ISNUMBER(J374)),F374*J374,"")</f>
        <v/>
      </c>
      <c r="O374" s="951" t="str">
        <f t="shared" si="96"/>
        <v/>
      </c>
      <c r="P374" s="754"/>
      <c r="R374" s="541" t="s">
        <v>874</v>
      </c>
    </row>
    <row r="375" spans="1:18" ht="30" customHeight="1">
      <c r="A375" s="180"/>
      <c r="B375" s="1059" t="s">
        <v>989</v>
      </c>
      <c r="C375" s="1039" t="s">
        <v>877</v>
      </c>
      <c r="D375" s="1037"/>
      <c r="E375" s="1037"/>
      <c r="F375" s="1038"/>
      <c r="G375" s="1034"/>
      <c r="H375" s="348"/>
      <c r="I375" s="348"/>
      <c r="J375" s="538"/>
      <c r="K375" s="1034"/>
      <c r="L375" s="348"/>
      <c r="M375" s="348"/>
      <c r="N375" s="348"/>
      <c r="O375" s="538"/>
      <c r="P375" s="754"/>
      <c r="R375" s="541" t="s">
        <v>874</v>
      </c>
    </row>
    <row r="376" spans="1:18" ht="15" customHeight="1">
      <c r="A376" s="180"/>
      <c r="B376" s="958" t="s">
        <v>878</v>
      </c>
      <c r="C376" s="1037"/>
      <c r="D376" s="355"/>
      <c r="E376" s="355"/>
      <c r="F376" s="365"/>
      <c r="G376" s="1034"/>
      <c r="H376" s="348"/>
      <c r="I376" s="348"/>
      <c r="J376" s="538"/>
      <c r="K376" s="1034"/>
      <c r="L376" s="348"/>
      <c r="M376" s="348"/>
      <c r="N376" s="348"/>
      <c r="O376" s="538"/>
      <c r="P376" s="754"/>
      <c r="R376" s="541" t="s">
        <v>874</v>
      </c>
    </row>
    <row r="377" spans="1:18" ht="15" customHeight="1">
      <c r="A377" s="180"/>
      <c r="B377" s="957" t="s">
        <v>898</v>
      </c>
      <c r="C377" s="1037"/>
      <c r="D377" s="941"/>
      <c r="E377" s="941"/>
      <c r="F377" s="1038"/>
      <c r="G377" s="1034"/>
      <c r="H377" s="1041">
        <f>IF(Parameters!F160&lt;H$206,H$206,Parameters!F160)</f>
        <v>0.5</v>
      </c>
      <c r="I377" s="1041">
        <f>IF(Parameters!G160&lt;I$206,I$206,Parameters!G160)</f>
        <v>0.5</v>
      </c>
      <c r="J377" s="538"/>
      <c r="K377" s="1034"/>
      <c r="L377" s="1036" t="str">
        <f>IF(AND(ISNUMBER(D377),ISNUMBER(H377)), D377*H377, "")</f>
        <v/>
      </c>
      <c r="M377" s="82" t="str">
        <f>IF(AND(ISNUMBER(E377),ISNUMBER(I377)), E377*I377, "")</f>
        <v/>
      </c>
      <c r="N377" s="348"/>
      <c r="O377" s="551" t="str">
        <f t="shared" ref="O377:O378" si="97">IF(AND(ISNUMBER(L377),ISNUMBER(M377)),SUM(L377:M377),"")</f>
        <v/>
      </c>
      <c r="P377" s="754"/>
      <c r="R377" s="541" t="s">
        <v>874</v>
      </c>
    </row>
    <row r="378" spans="1:18" ht="15" customHeight="1">
      <c r="A378" s="180"/>
      <c r="B378" s="956" t="s">
        <v>899</v>
      </c>
      <c r="C378" s="973"/>
      <c r="D378" s="92"/>
      <c r="E378" s="92"/>
      <c r="F378" s="356"/>
      <c r="G378" s="1034"/>
      <c r="H378" s="948">
        <f>IF(Parameters!F161&lt;H$206,H$206,Parameters!F161)</f>
        <v>1</v>
      </c>
      <c r="I378" s="948">
        <f>IF(Parameters!G161&lt;I$206,I$206,Parameters!G161)</f>
        <v>1</v>
      </c>
      <c r="J378" s="357"/>
      <c r="K378" s="1034"/>
      <c r="L378" s="961" t="str">
        <f>IF(AND(ISNUMBER(D378),ISNUMBER(H378)), D378*H378, "")</f>
        <v/>
      </c>
      <c r="M378" s="955" t="str">
        <f>IF(AND(ISNUMBER(E378),ISNUMBER(I378)), E378*I378, "")</f>
        <v/>
      </c>
      <c r="N378" s="373"/>
      <c r="O378" s="563" t="str">
        <f t="shared" si="97"/>
        <v/>
      </c>
      <c r="P378" s="754"/>
      <c r="R378" s="541" t="s">
        <v>874</v>
      </c>
    </row>
    <row r="379" spans="1:18" ht="15" customHeight="1">
      <c r="A379" s="337"/>
      <c r="B379" s="338"/>
      <c r="C379" s="338"/>
      <c r="D379" s="338"/>
      <c r="E379" s="338"/>
      <c r="F379" s="338"/>
      <c r="G379" s="338"/>
      <c r="H379" s="338"/>
      <c r="I379" s="338"/>
      <c r="J379" s="338"/>
      <c r="K379" s="338"/>
      <c r="L379" s="338"/>
      <c r="M379" s="338"/>
      <c r="N379" s="338"/>
      <c r="O379" s="338"/>
      <c r="P379" s="755"/>
      <c r="R379" s="32"/>
    </row>
    <row r="380" spans="1:18" ht="15" hidden="1" customHeight="1"/>
    <row r="381" spans="1:18" ht="15" hidden="1" customHeight="1"/>
    <row r="382" spans="1:18" ht="15" hidden="1" customHeight="1"/>
    <row r="383" spans="1:18" ht="15" hidden="1" customHeight="1"/>
  </sheetData>
  <mergeCells count="22">
    <mergeCell ref="H4:J4"/>
    <mergeCell ref="L4:O4"/>
    <mergeCell ref="B4:B5"/>
    <mergeCell ref="B82:B83"/>
    <mergeCell ref="H82:J82"/>
    <mergeCell ref="L82:O82"/>
    <mergeCell ref="C4:C5"/>
    <mergeCell ref="C82:C83"/>
    <mergeCell ref="D4:F4"/>
    <mergeCell ref="D82:F82"/>
    <mergeCell ref="L254:N254"/>
    <mergeCell ref="C275:C276"/>
    <mergeCell ref="B298:O298"/>
    <mergeCell ref="H300:J300"/>
    <mergeCell ref="L300:O300"/>
    <mergeCell ref="C300:C301"/>
    <mergeCell ref="B275:B276"/>
    <mergeCell ref="H275:J275"/>
    <mergeCell ref="L275:O275"/>
    <mergeCell ref="D275:F275"/>
    <mergeCell ref="D300:F300"/>
    <mergeCell ref="A273:O273"/>
  </mergeCells>
  <phoneticPr fontId="5" type="noConversion"/>
  <conditionalFormatting sqref="D337:E338 D341:E342 D345:E346 D357:E358 D304:F305 D309:F310 D313:F314 D317:F318 D321:F322 D325:F326 D329:F330 D333:F334 D349:F350 F353:F354 D361:F362 D369:F370 F365:F366 F373:F374 D377:E378">
    <cfRule type="cellIs" dxfId="41" priority="77" stopIfTrue="1" operator="lessThan">
      <formula>0</formula>
    </cfRule>
  </conditionalFormatting>
  <conditionalFormatting sqref="F7 D10 D12 D17:D19 D30:D31 D36:D38 D40 D87 E19:F19 D24:F24 D29:F29 E38:F38 F53 F58 F64 F66 F70 D95 F217 F220 F224 F229 F238 F240 F244 D250:F250 D295:F295">
    <cfRule type="cellIs" dxfId="40" priority="4" stopIfTrue="1" operator="equal">
      <formula>"Fail"</formula>
    </cfRule>
    <cfRule type="cellIs" dxfId="39" priority="5"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9" manualBreakCount="9">
    <brk id="38" max="15" man="1"/>
    <brk id="78" max="15" man="1"/>
    <brk id="114" max="15" man="1"/>
    <brk id="156" max="15" man="1"/>
    <brk id="198" max="15" man="1"/>
    <brk id="231" max="15" man="1"/>
    <brk id="268" max="15" man="1"/>
    <brk id="296" max="15" man="1"/>
    <brk id="338" max="15" man="1"/>
  </rowBreaks>
  <ignoredErrors>
    <ignoredError sqref="L277:O278 N294:O294 H255:O256 D84 D6:D8 D33:D38 D249 D71:D72 E39 E251 D10:D31 E9 E73 E85 H267:N267 H261:O261 I257:O260 I262:O266 D40:D47 O36:O40 E76 O71 D48 G48:I48 K48:M48 D121:D126 D88 D127:D132 D133:D138 D139:D144 D145 D151:D156 D157:D162 D163:D168 D169:D174 D175:D180 D181:D186 D187:D192 D193:D198 D199:D204 K121:O121 D89:D93 K90:O90 K127:O127 K133:O133 K139:O139 D211 K211 D146:D150 K147:O147 K151:O151 K157:O157 K163:O163 K169:O174 K175:O175 K181:O181 K187:O192 K193:O193 K199:O204 K84 K249 K251 K85 K87:O87 K145:O145 E86 N249 J39:N39 E87 K88:O88 E84 E6:E8 E33:E38 E249 E71:E72 E10:E31 E40:E47 E48 E121:E126 E88 E127:E132 E133:E138 E139:E144 E145 E151:E156 E157:E162 E163:E168 E169:E174 E175:E180 E181:E186 E187:E192 E193:E198 E199:E204 E89:E93 E211 E146:E150 F39:G39 F251:G251 F9:K9 F73:K73 F85:G85 F76:K76 F86:G86 F87:G87 F84:G84 F6:N8 F36:N38 F249:G249 F71:N71 F10:N10 F40:N40 F121:G126 F88:G88 F127:G132 F133:G138 F139:G144 F145:G145 F151:G156 F157:G162 F163:G168 F169:G174 F175:G180 F181:G186 F187:G192 F193:G198 F199:G204 F89:G93 F211:G211 F146:G150 N9 F12:N13 F11:K11 N11 F17:N20 F14:K14 N14 F15:K15 N15 F16:K16 N16 F24:N25 F21:K21 N21 F22:K22 N22 F23:K23 N23 F29:N31 F26:K26 N26 F27:K27 N27 F28:K28 N28 F33:K33 N33 F34:K34 N34 F35:K35 N35 F42:N42 F41:K41 N41 F47:K47 F43:K43 N43 F44:K44 N44 F45:K45 N45 F46:K46 N46 N47 F72:K72 N72 N73 N76 N85 K89 N89 K93 K91 N91 K92 N92 N93 K123:O123 K122 N122 K126 K124 N124 K125 N125 N126 K129:O129 K128 N128 K132 K130 N130 K131 N131 N132 K135:O135 K134 N134 K138 K136 N136 K137 N137 N138 K141:O141 K140 N140 K144 K142 N142 K143 N143 N144 K146 N146:O146 K150 K148 N148:O148 K149 N149:O149 N150:O150 K153:O153 K152 N152:O152 K156 K154 N154:O154 K155 N155:O155 N156:O156 K159:O159 K158 N158:O158 K162 K160 N160:O160 K161 N161:O161 N162:O162 K165:O165 K164 N164 K168 K166 N166 K167 N167 N168 K177:O177 K176 N176:O176 K180 K178 N178:O178 K179 N179:O179 N180:O180 K183:O183 K182 N182 K186 K184 N184 K185 N185 N186 K195:O195 K194 N194 K198 K196 N196 K197 N197 N198 N211 N251 N282:O282 N279:O279 N280:O280 N281:O281 M84:N84 O42 K86" emptyCellReference="1"/>
    <ignoredError sqref="L285:O287 N283:O283 N284:O284 L293:M293 N292:O292 N288:O288 N289:O289 N290:O290 N291:O291 O293" formula="1" emptyCellReferenc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EC72"/>
  </sheetPr>
  <dimension ref="A1:DQ1541"/>
  <sheetViews>
    <sheetView showGridLines="0" zoomScale="75" zoomScaleNormal="75" zoomScaleSheetLayoutView="75" workbookViewId="0">
      <pane ySplit="1" topLeftCell="A2" activePane="bottomLeft" state="frozen"/>
      <selection activeCell="F170" sqref="F170"/>
      <selection pane="bottomLeft"/>
    </sheetView>
  </sheetViews>
  <sheetFormatPr defaultColWidth="0" defaultRowHeight="14.25" zeroHeight="1"/>
  <cols>
    <col min="1" max="1" width="1.7109375" style="585" customWidth="1"/>
    <col min="2" max="2" width="30.7109375" style="585" customWidth="1"/>
    <col min="3" max="3" width="30.7109375" style="2245" customWidth="1"/>
    <col min="4" max="4" width="120.7109375" style="2245" customWidth="1"/>
    <col min="5" max="5" width="1.7109375" style="1185" customWidth="1"/>
    <col min="6" max="16" width="16.7109375" style="1185" hidden="1" customWidth="1"/>
    <col min="17" max="121" width="0" style="1185" hidden="1" customWidth="1"/>
    <col min="122" max="16384" width="16.7109375" style="1185" hidden="1"/>
  </cols>
  <sheetData>
    <row r="1" spans="1:12" s="592" customFormat="1" ht="30" customHeight="1">
      <c r="A1" s="2234" t="s">
        <v>1421</v>
      </c>
      <c r="B1" s="569"/>
      <c r="C1" s="2235"/>
      <c r="D1" s="2235"/>
      <c r="E1" s="609"/>
    </row>
    <row r="2" spans="1:12" ht="60" customHeight="1">
      <c r="A2" s="2236" t="s">
        <v>1422</v>
      </c>
      <c r="B2" s="2237"/>
      <c r="C2" s="2238"/>
      <c r="D2" s="2238"/>
      <c r="E2" s="577"/>
      <c r="L2" s="577"/>
    </row>
    <row r="3" spans="1:12" s="1157" customFormat="1" ht="15" customHeight="1">
      <c r="A3" s="2239"/>
      <c r="B3" s="2230"/>
      <c r="C3" s="2232"/>
      <c r="D3" s="2219" t="s">
        <v>1314</v>
      </c>
      <c r="E3" s="1156"/>
    </row>
    <row r="4" spans="1:12" s="1157" customFormat="1" ht="15" customHeight="1">
      <c r="A4" s="2239"/>
      <c r="B4" s="746" t="s">
        <v>1779</v>
      </c>
      <c r="C4" s="1137"/>
      <c r="D4" s="2240">
        <f>COUNT('TB IMA Backtesting-P&amp;L'!G7:DV7)</f>
        <v>0</v>
      </c>
      <c r="E4" s="1156"/>
    </row>
    <row r="5" spans="1:12" s="1157" customFormat="1" ht="15" customHeight="1">
      <c r="A5" s="2239"/>
      <c r="B5" s="746" t="s">
        <v>1315</v>
      </c>
      <c r="C5" s="1137"/>
      <c r="D5" s="2240">
        <f>100-COUNTBLANK('TB IMA Backtesting-P&amp;L'!C12:C111)</f>
        <v>0</v>
      </c>
      <c r="E5" s="1156"/>
    </row>
    <row r="6" spans="1:12" s="1157" customFormat="1" ht="15" customHeight="1">
      <c r="A6" s="2239"/>
      <c r="B6" s="750" t="str">
        <f>'TB IMA Backtesting-P&amp;L'!A9</f>
        <v>A) Risk measures</v>
      </c>
      <c r="C6" s="1137"/>
      <c r="D6" s="2241"/>
      <c r="E6" s="1156"/>
    </row>
    <row r="7" spans="1:12" s="1157" customFormat="1" ht="15" customHeight="1">
      <c r="A7" s="2239"/>
      <c r="B7" s="748" t="str">
        <f>'TB IMA Backtesting-P&amp;L'!A10</f>
        <v>1) 1-day 99% VaR</v>
      </c>
      <c r="C7" s="1137"/>
      <c r="D7" s="2242" t="str">
        <f>IF(COUNT('TB IMA Backtesting-P&amp;L'!G12)=1,"Yes","No")</f>
        <v>No</v>
      </c>
      <c r="E7" s="1156"/>
    </row>
    <row r="8" spans="1:12" s="1157" customFormat="1" ht="15" customHeight="1">
      <c r="A8" s="2239"/>
      <c r="B8" s="748" t="str">
        <f>'TB IMA Backtesting-P&amp;L'!A113</f>
        <v>2) 1-day 97.5% VaR</v>
      </c>
      <c r="C8" s="1137"/>
      <c r="D8" s="2242" t="str">
        <f>IF(COUNT('TB IMA Backtesting-P&amp;L'!G115)=1,"Yes","No")</f>
        <v>No</v>
      </c>
      <c r="E8" s="1156"/>
    </row>
    <row r="9" spans="1:12" s="1157" customFormat="1" ht="15" customHeight="1">
      <c r="A9" s="2239"/>
      <c r="B9" s="748" t="str">
        <f>'TB IMA Backtesting-P&amp;L'!A216</f>
        <v>3) 1-day 97.5% ES</v>
      </c>
      <c r="C9" s="1137"/>
      <c r="D9" s="2242" t="str">
        <f>IF(COUNT('TB IMA Backtesting-P&amp;L'!G218)=1,"Yes","No")</f>
        <v>No</v>
      </c>
      <c r="E9" s="1156"/>
    </row>
    <row r="10" spans="1:12" s="1157" customFormat="1" ht="15" customHeight="1">
      <c r="A10" s="2239"/>
      <c r="B10" s="748" t="str">
        <f>'TB IMA Backtesting-P&amp;L'!A319</f>
        <v>4) P values</v>
      </c>
      <c r="C10" s="1137"/>
      <c r="D10" s="2242" t="str">
        <f>IF(COUNT('TB IMA Backtesting-P&amp;L'!G321)=1,"Yes","No")</f>
        <v>No</v>
      </c>
      <c r="E10" s="1156"/>
    </row>
    <row r="11" spans="1:12" s="1157" customFormat="1" ht="15" customHeight="1">
      <c r="A11" s="2239"/>
      <c r="B11" s="746" t="str">
        <f>'TB IMA Backtesting-P&amp;L'!A423</f>
        <v>B) P&amp;L</v>
      </c>
      <c r="C11" s="1137"/>
      <c r="D11" s="2241"/>
      <c r="E11" s="1156"/>
    </row>
    <row r="12" spans="1:12" s="1157" customFormat="1" ht="15" customHeight="1">
      <c r="A12" s="2239"/>
      <c r="B12" s="748" t="str">
        <f>'TB IMA Backtesting-P&amp;L'!A424</f>
        <v>1) Actual P&amp;L</v>
      </c>
      <c r="C12" s="1137"/>
      <c r="D12" s="2242" t="str">
        <f>IF(COUNT('TB IMA Backtesting-P&amp;L'!G426)=1,"Yes","No")</f>
        <v>No</v>
      </c>
      <c r="E12" s="1156"/>
    </row>
    <row r="13" spans="1:12" s="1157" customFormat="1" ht="15" customHeight="1">
      <c r="A13" s="2239"/>
      <c r="B13" s="748" t="str">
        <f>'TB IMA Backtesting-P&amp;L'!A527</f>
        <v>2) Hypothetical P&amp;L</v>
      </c>
      <c r="C13" s="1137"/>
      <c r="D13" s="2242" t="str">
        <f>IF(COUNT('TB IMA Backtesting-P&amp;L'!G529)=1,"Yes","No")</f>
        <v>No</v>
      </c>
      <c r="E13" s="1156"/>
    </row>
    <row r="14" spans="1:12" s="1157" customFormat="1" ht="15" customHeight="1">
      <c r="A14" s="2239"/>
      <c r="B14" s="748" t="str">
        <f>'TB IMA Backtesting-P&amp;L'!A630</f>
        <v>3) Risk-theoretical P&amp;L</v>
      </c>
      <c r="C14" s="1137"/>
      <c r="D14" s="2242" t="str">
        <f>IF(COUNT('TB IMA Backtesting-P&amp;L'!G632)=1,"Yes","No")</f>
        <v>No</v>
      </c>
      <c r="E14" s="1156"/>
    </row>
    <row r="15" spans="1:12" s="1157" customFormat="1" ht="15" customHeight="1">
      <c r="A15" s="2239"/>
      <c r="B15" s="746" t="str">
        <f>'TB IMA Backtesting-P&amp;L'!A734</f>
        <v>C) Capital charges</v>
      </c>
      <c r="C15" s="1137"/>
      <c r="D15" s="2241"/>
      <c r="E15" s="1156"/>
    </row>
    <row r="16" spans="1:12" s="1157" customFormat="1" ht="15" customHeight="1">
      <c r="A16" s="2239"/>
      <c r="B16" s="748" t="str">
        <f>'TB IMA Backtesting-P&amp;L'!A735</f>
        <v>1) Internal models</v>
      </c>
      <c r="C16" s="1137"/>
      <c r="D16" s="2241"/>
      <c r="E16" s="1156"/>
    </row>
    <row r="17" spans="1:12" s="1157" customFormat="1" ht="15" customHeight="1">
      <c r="A17" s="2239"/>
      <c r="B17" s="747" t="str">
        <f>'TB IMA Backtesting-P&amp;L'!A736</f>
        <v>a) Liquidity-adjusted expected shortfall</v>
      </c>
      <c r="C17" s="1137"/>
      <c r="D17" s="2242" t="str">
        <f>IF(COUNT('TB IMA Backtesting-P&amp;L'!G738)=1,"Yes","No")</f>
        <v>No</v>
      </c>
      <c r="E17" s="1156"/>
    </row>
    <row r="18" spans="1:12" s="1157" customFormat="1" ht="15" customHeight="1">
      <c r="A18" s="2239"/>
      <c r="B18" s="747" t="str">
        <f>'TB IMA Backtesting-P&amp;L'!A839</f>
        <v>b) Capital charge for non-modellable risk factors</v>
      </c>
      <c r="C18" s="1137"/>
      <c r="D18" s="2242" t="str">
        <f>IF(COUNT('TB IMA Backtesting-P&amp;L'!G841)=1,"Yes","No")</f>
        <v>No</v>
      </c>
      <c r="E18" s="1156"/>
    </row>
    <row r="19" spans="1:12" s="1157" customFormat="1" ht="15" customHeight="1">
      <c r="A19" s="2239"/>
      <c r="B19" s="747" t="str">
        <f>'TB IMA Backtesting-P&amp;L'!A942</f>
        <v>c) Default risk charge</v>
      </c>
      <c r="C19" s="1137"/>
      <c r="D19" s="2242" t="str">
        <f>IF(COUNT('TB IMA Backtesting-P&amp;L'!G944)=1,"Yes","No")</f>
        <v>No</v>
      </c>
      <c r="E19" s="1156"/>
    </row>
    <row r="20" spans="1:12" s="1157" customFormat="1" ht="15" customHeight="1">
      <c r="A20" s="2239"/>
      <c r="B20" s="748" t="str">
        <f>'TB IMA Backtesting-P&amp;L'!A1045</f>
        <v>2) Standardised approach</v>
      </c>
      <c r="C20" s="1137"/>
      <c r="D20" s="2241"/>
      <c r="E20" s="1156"/>
    </row>
    <row r="21" spans="1:12" s="1157" customFormat="1" ht="15" customHeight="1">
      <c r="A21" s="2239"/>
      <c r="B21" s="747" t="str">
        <f>'TB IMA Backtesting-P&amp;L'!A1046</f>
        <v>a) Sensitivities-based method</v>
      </c>
      <c r="C21" s="1137"/>
      <c r="D21" s="2242" t="str">
        <f>IF(COUNT('TB IMA Backtesting-P&amp;L'!G1048)=1,"Yes","No")</f>
        <v>No</v>
      </c>
      <c r="E21" s="1156"/>
    </row>
    <row r="22" spans="1:12" s="1157" customFormat="1" ht="15" customHeight="1">
      <c r="A22" s="2239"/>
      <c r="B22" s="747" t="str">
        <f>'TB IMA Backtesting-P&amp;L'!A1149</f>
        <v>b) Residual risk add-on</v>
      </c>
      <c r="C22" s="1137"/>
      <c r="D22" s="2242" t="str">
        <f>IF(COUNT('TB IMA Backtesting-P&amp;L'!G1151)=1,"Yes","No")</f>
        <v>No</v>
      </c>
      <c r="E22" s="1156"/>
    </row>
    <row r="23" spans="1:12" s="1157" customFormat="1" ht="15" customHeight="1">
      <c r="A23" s="2239"/>
      <c r="B23" s="2243" t="str">
        <f>'TB IMA Backtesting-P&amp;L'!A1252</f>
        <v>c) Default risk charge (standardised approach)</v>
      </c>
      <c r="C23" s="1138"/>
      <c r="D23" s="2244" t="str">
        <f>IF(COUNT('TB IMA Backtesting-P&amp;L'!G1254)=1,"Yes","No")</f>
        <v>No</v>
      </c>
      <c r="E23" s="1156"/>
    </row>
    <row r="24" spans="1:12" ht="15" customHeight="1">
      <c r="A24" s="648"/>
      <c r="B24" s="1185"/>
      <c r="E24" s="577"/>
    </row>
    <row r="25" spans="1:12" ht="60" customHeight="1">
      <c r="A25" s="2236" t="s">
        <v>1426</v>
      </c>
      <c r="B25" s="2237"/>
      <c r="C25" s="2238"/>
      <c r="D25" s="2238"/>
      <c r="E25" s="577"/>
      <c r="L25" s="577"/>
    </row>
    <row r="26" spans="1:12" ht="15" customHeight="1">
      <c r="A26" s="648"/>
      <c r="B26" s="2054" t="s">
        <v>1423</v>
      </c>
      <c r="C26" s="1155" t="s">
        <v>1424</v>
      </c>
      <c r="D26" s="2233" t="s">
        <v>1425</v>
      </c>
      <c r="E26" s="577"/>
    </row>
    <row r="27" spans="1:12" ht="15" customHeight="1">
      <c r="A27" s="648"/>
      <c r="B27" s="2246" t="str">
        <f>"Q-"&amp;(ROW(B27)-ROW(B$26))</f>
        <v>Q-1</v>
      </c>
      <c r="C27" s="2247"/>
      <c r="D27" s="2248"/>
      <c r="E27" s="577"/>
    </row>
    <row r="28" spans="1:12" ht="15" customHeight="1">
      <c r="A28" s="648"/>
      <c r="B28" s="2246" t="str">
        <f t="shared" ref="B28:B126" si="0">"Q-"&amp;(ROW(B28)-ROW(B$26))</f>
        <v>Q-2</v>
      </c>
      <c r="C28" s="1435"/>
      <c r="D28" s="2249"/>
      <c r="E28" s="577"/>
    </row>
    <row r="29" spans="1:12" ht="15" customHeight="1">
      <c r="A29" s="648"/>
      <c r="B29" s="2246" t="str">
        <f t="shared" si="0"/>
        <v>Q-3</v>
      </c>
      <c r="C29" s="1435"/>
      <c r="D29" s="2249"/>
      <c r="E29" s="577"/>
    </row>
    <row r="30" spans="1:12" ht="15" customHeight="1">
      <c r="A30" s="648"/>
      <c r="B30" s="2246" t="str">
        <f t="shared" si="0"/>
        <v>Q-4</v>
      </c>
      <c r="C30" s="1435"/>
      <c r="D30" s="2249"/>
      <c r="E30" s="577"/>
    </row>
    <row r="31" spans="1:12" ht="15" customHeight="1">
      <c r="A31" s="648"/>
      <c r="B31" s="2246" t="str">
        <f t="shared" si="0"/>
        <v>Q-5</v>
      </c>
      <c r="C31" s="1435"/>
      <c r="D31" s="2249"/>
      <c r="E31" s="577"/>
    </row>
    <row r="32" spans="1:12" ht="15" customHeight="1">
      <c r="A32" s="648"/>
      <c r="B32" s="2246" t="str">
        <f t="shared" si="0"/>
        <v>Q-6</v>
      </c>
      <c r="C32" s="1435"/>
      <c r="D32" s="2249"/>
      <c r="E32" s="577"/>
    </row>
    <row r="33" spans="1:5" ht="15" customHeight="1">
      <c r="A33" s="648"/>
      <c r="B33" s="2246" t="str">
        <f t="shared" si="0"/>
        <v>Q-7</v>
      </c>
      <c r="C33" s="1435"/>
      <c r="D33" s="2249"/>
      <c r="E33" s="577"/>
    </row>
    <row r="34" spans="1:5" ht="15" customHeight="1">
      <c r="A34" s="648"/>
      <c r="B34" s="2246" t="str">
        <f t="shared" si="0"/>
        <v>Q-8</v>
      </c>
      <c r="C34" s="1435"/>
      <c r="D34" s="2249"/>
      <c r="E34" s="577"/>
    </row>
    <row r="35" spans="1:5" ht="15" customHeight="1">
      <c r="A35" s="648"/>
      <c r="B35" s="2246" t="str">
        <f t="shared" si="0"/>
        <v>Q-9</v>
      </c>
      <c r="C35" s="1435"/>
      <c r="D35" s="2249"/>
      <c r="E35" s="577"/>
    </row>
    <row r="36" spans="1:5" ht="15" customHeight="1">
      <c r="A36" s="648"/>
      <c r="B36" s="2246" t="str">
        <f t="shared" si="0"/>
        <v>Q-10</v>
      </c>
      <c r="C36" s="1435"/>
      <c r="D36" s="2249"/>
      <c r="E36" s="577"/>
    </row>
    <row r="37" spans="1:5" ht="15" customHeight="1">
      <c r="A37" s="648"/>
      <c r="B37" s="2246" t="str">
        <f t="shared" si="0"/>
        <v>Q-11</v>
      </c>
      <c r="C37" s="1435"/>
      <c r="D37" s="2249"/>
      <c r="E37" s="577"/>
    </row>
    <row r="38" spans="1:5" ht="15" customHeight="1">
      <c r="A38" s="648"/>
      <c r="B38" s="2246" t="str">
        <f t="shared" si="0"/>
        <v>Q-12</v>
      </c>
      <c r="C38" s="1435"/>
      <c r="D38" s="2249"/>
      <c r="E38" s="577"/>
    </row>
    <row r="39" spans="1:5" ht="15" customHeight="1">
      <c r="A39" s="648"/>
      <c r="B39" s="2246" t="str">
        <f t="shared" si="0"/>
        <v>Q-13</v>
      </c>
      <c r="C39" s="1435"/>
      <c r="D39" s="2249"/>
      <c r="E39" s="577"/>
    </row>
    <row r="40" spans="1:5" ht="15" customHeight="1">
      <c r="A40" s="648"/>
      <c r="B40" s="2246" t="str">
        <f t="shared" si="0"/>
        <v>Q-14</v>
      </c>
      <c r="C40" s="1435"/>
      <c r="D40" s="2249"/>
      <c r="E40" s="577"/>
    </row>
    <row r="41" spans="1:5" ht="15" customHeight="1">
      <c r="A41" s="648"/>
      <c r="B41" s="2246" t="str">
        <f t="shared" si="0"/>
        <v>Q-15</v>
      </c>
      <c r="C41" s="1435"/>
      <c r="D41" s="2249"/>
      <c r="E41" s="577"/>
    </row>
    <row r="42" spans="1:5" ht="15" customHeight="1">
      <c r="A42" s="648"/>
      <c r="B42" s="2246" t="str">
        <f t="shared" si="0"/>
        <v>Q-16</v>
      </c>
      <c r="C42" s="1435"/>
      <c r="D42" s="2249"/>
      <c r="E42" s="577"/>
    </row>
    <row r="43" spans="1:5" ht="15" customHeight="1">
      <c r="A43" s="648"/>
      <c r="B43" s="2246" t="str">
        <f t="shared" si="0"/>
        <v>Q-17</v>
      </c>
      <c r="C43" s="1435"/>
      <c r="D43" s="2249"/>
      <c r="E43" s="577"/>
    </row>
    <row r="44" spans="1:5" ht="15" customHeight="1">
      <c r="A44" s="648"/>
      <c r="B44" s="2246" t="str">
        <f t="shared" si="0"/>
        <v>Q-18</v>
      </c>
      <c r="C44" s="1435"/>
      <c r="D44" s="2249"/>
      <c r="E44" s="577"/>
    </row>
    <row r="45" spans="1:5" ht="15" customHeight="1">
      <c r="A45" s="648"/>
      <c r="B45" s="2246" t="str">
        <f t="shared" si="0"/>
        <v>Q-19</v>
      </c>
      <c r="C45" s="1435"/>
      <c r="D45" s="2249"/>
      <c r="E45" s="577"/>
    </row>
    <row r="46" spans="1:5" ht="15" customHeight="1">
      <c r="A46" s="648"/>
      <c r="B46" s="2246" t="str">
        <f t="shared" si="0"/>
        <v>Q-20</v>
      </c>
      <c r="C46" s="1435"/>
      <c r="D46" s="2249"/>
      <c r="E46" s="577"/>
    </row>
    <row r="47" spans="1:5" ht="15" customHeight="1">
      <c r="A47" s="648"/>
      <c r="B47" s="2246" t="str">
        <f t="shared" si="0"/>
        <v>Q-21</v>
      </c>
      <c r="C47" s="1435"/>
      <c r="D47" s="2249"/>
      <c r="E47" s="577"/>
    </row>
    <row r="48" spans="1:5" ht="15" customHeight="1">
      <c r="A48" s="648"/>
      <c r="B48" s="2246" t="str">
        <f t="shared" si="0"/>
        <v>Q-22</v>
      </c>
      <c r="C48" s="1435"/>
      <c r="D48" s="2249"/>
      <c r="E48" s="577"/>
    </row>
    <row r="49" spans="1:5" ht="15" customHeight="1">
      <c r="A49" s="648"/>
      <c r="B49" s="2246" t="str">
        <f t="shared" si="0"/>
        <v>Q-23</v>
      </c>
      <c r="C49" s="1435"/>
      <c r="D49" s="2249"/>
      <c r="E49" s="577"/>
    </row>
    <row r="50" spans="1:5" ht="15" customHeight="1">
      <c r="A50" s="648"/>
      <c r="B50" s="2246" t="str">
        <f t="shared" si="0"/>
        <v>Q-24</v>
      </c>
      <c r="C50" s="1435"/>
      <c r="D50" s="2249"/>
      <c r="E50" s="577"/>
    </row>
    <row r="51" spans="1:5" ht="15" customHeight="1">
      <c r="A51" s="648"/>
      <c r="B51" s="2246" t="str">
        <f t="shared" si="0"/>
        <v>Q-25</v>
      </c>
      <c r="C51" s="1435"/>
      <c r="D51" s="2249"/>
      <c r="E51" s="577"/>
    </row>
    <row r="52" spans="1:5" ht="15" customHeight="1">
      <c r="A52" s="648"/>
      <c r="B52" s="2246" t="str">
        <f t="shared" si="0"/>
        <v>Q-26</v>
      </c>
      <c r="C52" s="1435"/>
      <c r="D52" s="2249"/>
      <c r="E52" s="577"/>
    </row>
    <row r="53" spans="1:5" ht="15" customHeight="1">
      <c r="A53" s="648"/>
      <c r="B53" s="2246" t="str">
        <f t="shared" si="0"/>
        <v>Q-27</v>
      </c>
      <c r="C53" s="1435"/>
      <c r="D53" s="2249"/>
      <c r="E53" s="577"/>
    </row>
    <row r="54" spans="1:5" ht="15" customHeight="1">
      <c r="A54" s="648"/>
      <c r="B54" s="2246" t="str">
        <f t="shared" si="0"/>
        <v>Q-28</v>
      </c>
      <c r="C54" s="1435"/>
      <c r="D54" s="2249"/>
      <c r="E54" s="577"/>
    </row>
    <row r="55" spans="1:5" ht="15" customHeight="1">
      <c r="A55" s="648"/>
      <c r="B55" s="2246" t="str">
        <f t="shared" si="0"/>
        <v>Q-29</v>
      </c>
      <c r="C55" s="1435"/>
      <c r="D55" s="2249"/>
      <c r="E55" s="577"/>
    </row>
    <row r="56" spans="1:5" ht="15" customHeight="1">
      <c r="A56" s="648"/>
      <c r="B56" s="2246" t="str">
        <f t="shared" si="0"/>
        <v>Q-30</v>
      </c>
      <c r="C56" s="1435"/>
      <c r="D56" s="2249"/>
      <c r="E56" s="577"/>
    </row>
    <row r="57" spans="1:5" ht="15" customHeight="1">
      <c r="A57" s="648"/>
      <c r="B57" s="2246" t="str">
        <f t="shared" si="0"/>
        <v>Q-31</v>
      </c>
      <c r="C57" s="1435"/>
      <c r="D57" s="2249"/>
      <c r="E57" s="577"/>
    </row>
    <row r="58" spans="1:5" ht="15" customHeight="1">
      <c r="A58" s="648"/>
      <c r="B58" s="2246" t="str">
        <f t="shared" si="0"/>
        <v>Q-32</v>
      </c>
      <c r="C58" s="1435"/>
      <c r="D58" s="2249"/>
      <c r="E58" s="577"/>
    </row>
    <row r="59" spans="1:5" ht="15" customHeight="1">
      <c r="A59" s="648"/>
      <c r="B59" s="2246" t="str">
        <f t="shared" si="0"/>
        <v>Q-33</v>
      </c>
      <c r="C59" s="1435"/>
      <c r="D59" s="2249"/>
      <c r="E59" s="577"/>
    </row>
    <row r="60" spans="1:5" ht="15" customHeight="1">
      <c r="A60" s="648"/>
      <c r="B60" s="2246" t="str">
        <f t="shared" si="0"/>
        <v>Q-34</v>
      </c>
      <c r="C60" s="1435"/>
      <c r="D60" s="2249"/>
      <c r="E60" s="577"/>
    </row>
    <row r="61" spans="1:5" ht="15" customHeight="1">
      <c r="A61" s="648"/>
      <c r="B61" s="2246" t="str">
        <f t="shared" si="0"/>
        <v>Q-35</v>
      </c>
      <c r="C61" s="1435"/>
      <c r="D61" s="2249"/>
      <c r="E61" s="577"/>
    </row>
    <row r="62" spans="1:5" ht="15" customHeight="1">
      <c r="A62" s="648"/>
      <c r="B62" s="2246" t="str">
        <f t="shared" si="0"/>
        <v>Q-36</v>
      </c>
      <c r="C62" s="1435"/>
      <c r="D62" s="2249"/>
      <c r="E62" s="577"/>
    </row>
    <row r="63" spans="1:5" ht="15" customHeight="1">
      <c r="A63" s="648"/>
      <c r="B63" s="2246" t="str">
        <f t="shared" si="0"/>
        <v>Q-37</v>
      </c>
      <c r="C63" s="1435"/>
      <c r="D63" s="2249"/>
      <c r="E63" s="577"/>
    </row>
    <row r="64" spans="1:5" ht="15" customHeight="1">
      <c r="A64" s="648"/>
      <c r="B64" s="2246" t="str">
        <f t="shared" si="0"/>
        <v>Q-38</v>
      </c>
      <c r="C64" s="1435"/>
      <c r="D64" s="2249"/>
      <c r="E64" s="577"/>
    </row>
    <row r="65" spans="1:5" ht="15" customHeight="1">
      <c r="A65" s="648"/>
      <c r="B65" s="2246" t="str">
        <f t="shared" si="0"/>
        <v>Q-39</v>
      </c>
      <c r="C65" s="1435"/>
      <c r="D65" s="2249"/>
      <c r="E65" s="577"/>
    </row>
    <row r="66" spans="1:5" ht="15" customHeight="1">
      <c r="A66" s="648"/>
      <c r="B66" s="2246" t="str">
        <f t="shared" si="0"/>
        <v>Q-40</v>
      </c>
      <c r="C66" s="1435"/>
      <c r="D66" s="2249"/>
      <c r="E66" s="577"/>
    </row>
    <row r="67" spans="1:5" ht="15" customHeight="1">
      <c r="A67" s="648"/>
      <c r="B67" s="2246" t="str">
        <f t="shared" si="0"/>
        <v>Q-41</v>
      </c>
      <c r="C67" s="1435"/>
      <c r="D67" s="2249"/>
      <c r="E67" s="577"/>
    </row>
    <row r="68" spans="1:5" ht="15" customHeight="1">
      <c r="A68" s="648"/>
      <c r="B68" s="2246" t="str">
        <f t="shared" si="0"/>
        <v>Q-42</v>
      </c>
      <c r="C68" s="1435"/>
      <c r="D68" s="2249"/>
      <c r="E68" s="577"/>
    </row>
    <row r="69" spans="1:5" ht="15" customHeight="1">
      <c r="A69" s="648"/>
      <c r="B69" s="2246" t="str">
        <f t="shared" si="0"/>
        <v>Q-43</v>
      </c>
      <c r="C69" s="1435"/>
      <c r="D69" s="2249"/>
      <c r="E69" s="577"/>
    </row>
    <row r="70" spans="1:5" ht="15" customHeight="1">
      <c r="A70" s="648"/>
      <c r="B70" s="2246" t="str">
        <f t="shared" si="0"/>
        <v>Q-44</v>
      </c>
      <c r="C70" s="1435"/>
      <c r="D70" s="2249"/>
      <c r="E70" s="577"/>
    </row>
    <row r="71" spans="1:5" ht="15" customHeight="1">
      <c r="A71" s="648"/>
      <c r="B71" s="2246" t="str">
        <f t="shared" si="0"/>
        <v>Q-45</v>
      </c>
      <c r="C71" s="1435"/>
      <c r="D71" s="2249"/>
      <c r="E71" s="577"/>
    </row>
    <row r="72" spans="1:5" ht="15" customHeight="1">
      <c r="A72" s="648"/>
      <c r="B72" s="2246" t="str">
        <f t="shared" si="0"/>
        <v>Q-46</v>
      </c>
      <c r="C72" s="1435"/>
      <c r="D72" s="2249"/>
      <c r="E72" s="577"/>
    </row>
    <row r="73" spans="1:5" ht="15" customHeight="1">
      <c r="A73" s="648"/>
      <c r="B73" s="2246" t="str">
        <f t="shared" si="0"/>
        <v>Q-47</v>
      </c>
      <c r="C73" s="1435"/>
      <c r="D73" s="2249"/>
      <c r="E73" s="577"/>
    </row>
    <row r="74" spans="1:5" ht="15" customHeight="1">
      <c r="A74" s="648"/>
      <c r="B74" s="2246" t="str">
        <f t="shared" si="0"/>
        <v>Q-48</v>
      </c>
      <c r="C74" s="1435"/>
      <c r="D74" s="2249"/>
      <c r="E74" s="577"/>
    </row>
    <row r="75" spans="1:5" ht="15" customHeight="1">
      <c r="A75" s="648"/>
      <c r="B75" s="2246" t="str">
        <f t="shared" si="0"/>
        <v>Q-49</v>
      </c>
      <c r="C75" s="1435"/>
      <c r="D75" s="2249"/>
      <c r="E75" s="577"/>
    </row>
    <row r="76" spans="1:5" ht="15" customHeight="1">
      <c r="A76" s="648"/>
      <c r="B76" s="2246" t="str">
        <f t="shared" si="0"/>
        <v>Q-50</v>
      </c>
      <c r="C76" s="1435"/>
      <c r="D76" s="2249"/>
      <c r="E76" s="577"/>
    </row>
    <row r="77" spans="1:5" ht="15" customHeight="1">
      <c r="A77" s="648"/>
      <c r="B77" s="2246" t="str">
        <f t="shared" si="0"/>
        <v>Q-51</v>
      </c>
      <c r="C77" s="1435"/>
      <c r="D77" s="2249"/>
      <c r="E77" s="577"/>
    </row>
    <row r="78" spans="1:5" ht="15" customHeight="1">
      <c r="A78" s="648"/>
      <c r="B78" s="2246" t="str">
        <f t="shared" si="0"/>
        <v>Q-52</v>
      </c>
      <c r="C78" s="1435"/>
      <c r="D78" s="2249"/>
      <c r="E78" s="577"/>
    </row>
    <row r="79" spans="1:5" ht="15" customHeight="1">
      <c r="A79" s="648"/>
      <c r="B79" s="2246" t="str">
        <f t="shared" si="0"/>
        <v>Q-53</v>
      </c>
      <c r="C79" s="1435"/>
      <c r="D79" s="2249"/>
      <c r="E79" s="577"/>
    </row>
    <row r="80" spans="1:5" ht="15" customHeight="1">
      <c r="A80" s="648"/>
      <c r="B80" s="2246" t="str">
        <f t="shared" si="0"/>
        <v>Q-54</v>
      </c>
      <c r="C80" s="1435"/>
      <c r="D80" s="2249"/>
      <c r="E80" s="577"/>
    </row>
    <row r="81" spans="1:5" ht="15" customHeight="1">
      <c r="A81" s="648"/>
      <c r="B81" s="2246" t="str">
        <f t="shared" si="0"/>
        <v>Q-55</v>
      </c>
      <c r="C81" s="1435"/>
      <c r="D81" s="2249"/>
      <c r="E81" s="577"/>
    </row>
    <row r="82" spans="1:5" ht="15" customHeight="1">
      <c r="A82" s="648"/>
      <c r="B82" s="2246" t="str">
        <f t="shared" si="0"/>
        <v>Q-56</v>
      </c>
      <c r="C82" s="1435"/>
      <c r="D82" s="2249"/>
      <c r="E82" s="577"/>
    </row>
    <row r="83" spans="1:5" ht="15" customHeight="1">
      <c r="A83" s="648"/>
      <c r="B83" s="2246" t="str">
        <f t="shared" si="0"/>
        <v>Q-57</v>
      </c>
      <c r="C83" s="1435"/>
      <c r="D83" s="2249"/>
      <c r="E83" s="577"/>
    </row>
    <row r="84" spans="1:5" ht="15" customHeight="1">
      <c r="A84" s="648"/>
      <c r="B84" s="2246" t="str">
        <f t="shared" si="0"/>
        <v>Q-58</v>
      </c>
      <c r="C84" s="1435"/>
      <c r="D84" s="2249"/>
      <c r="E84" s="577"/>
    </row>
    <row r="85" spans="1:5" ht="15" customHeight="1">
      <c r="A85" s="648"/>
      <c r="B85" s="2246" t="str">
        <f t="shared" si="0"/>
        <v>Q-59</v>
      </c>
      <c r="C85" s="1435"/>
      <c r="D85" s="2249"/>
      <c r="E85" s="577"/>
    </row>
    <row r="86" spans="1:5" ht="15" customHeight="1">
      <c r="A86" s="648"/>
      <c r="B86" s="2246" t="str">
        <f t="shared" si="0"/>
        <v>Q-60</v>
      </c>
      <c r="C86" s="1435"/>
      <c r="D86" s="2249"/>
      <c r="E86" s="577"/>
    </row>
    <row r="87" spans="1:5" ht="15" customHeight="1">
      <c r="A87" s="648"/>
      <c r="B87" s="2246" t="str">
        <f t="shared" si="0"/>
        <v>Q-61</v>
      </c>
      <c r="C87" s="1435"/>
      <c r="D87" s="2249"/>
      <c r="E87" s="577"/>
    </row>
    <row r="88" spans="1:5" ht="15" customHeight="1">
      <c r="A88" s="648"/>
      <c r="B88" s="2246" t="str">
        <f t="shared" si="0"/>
        <v>Q-62</v>
      </c>
      <c r="C88" s="1435"/>
      <c r="D88" s="2249"/>
      <c r="E88" s="577"/>
    </row>
    <row r="89" spans="1:5" ht="15" customHeight="1">
      <c r="A89" s="648"/>
      <c r="B89" s="2246" t="str">
        <f t="shared" si="0"/>
        <v>Q-63</v>
      </c>
      <c r="C89" s="1435"/>
      <c r="D89" s="2249"/>
      <c r="E89" s="577"/>
    </row>
    <row r="90" spans="1:5" ht="15" customHeight="1">
      <c r="A90" s="648"/>
      <c r="B90" s="2246" t="str">
        <f t="shared" si="0"/>
        <v>Q-64</v>
      </c>
      <c r="C90" s="1435"/>
      <c r="D90" s="2249"/>
      <c r="E90" s="577"/>
    </row>
    <row r="91" spans="1:5" ht="15" customHeight="1">
      <c r="A91" s="648"/>
      <c r="B91" s="2246" t="str">
        <f t="shared" si="0"/>
        <v>Q-65</v>
      </c>
      <c r="C91" s="1435"/>
      <c r="D91" s="2249"/>
      <c r="E91" s="577"/>
    </row>
    <row r="92" spans="1:5" ht="15" customHeight="1">
      <c r="A92" s="648"/>
      <c r="B92" s="2246" t="str">
        <f t="shared" si="0"/>
        <v>Q-66</v>
      </c>
      <c r="C92" s="1435"/>
      <c r="D92" s="2249"/>
      <c r="E92" s="577"/>
    </row>
    <row r="93" spans="1:5" ht="15" customHeight="1">
      <c r="A93" s="648"/>
      <c r="B93" s="2246" t="str">
        <f t="shared" si="0"/>
        <v>Q-67</v>
      </c>
      <c r="C93" s="1435"/>
      <c r="D93" s="2249"/>
      <c r="E93" s="577"/>
    </row>
    <row r="94" spans="1:5" ht="15" customHeight="1">
      <c r="A94" s="648"/>
      <c r="B94" s="2246" t="str">
        <f t="shared" si="0"/>
        <v>Q-68</v>
      </c>
      <c r="C94" s="1435"/>
      <c r="D94" s="2249"/>
      <c r="E94" s="577"/>
    </row>
    <row r="95" spans="1:5" ht="15" customHeight="1">
      <c r="A95" s="648"/>
      <c r="B95" s="2246" t="str">
        <f t="shared" si="0"/>
        <v>Q-69</v>
      </c>
      <c r="C95" s="1435"/>
      <c r="D95" s="2249"/>
      <c r="E95" s="577"/>
    </row>
    <row r="96" spans="1:5" ht="15" customHeight="1">
      <c r="A96" s="648"/>
      <c r="B96" s="2246" t="str">
        <f t="shared" si="0"/>
        <v>Q-70</v>
      </c>
      <c r="C96" s="1435"/>
      <c r="D96" s="2249"/>
      <c r="E96" s="577"/>
    </row>
    <row r="97" spans="1:5" ht="15" customHeight="1">
      <c r="A97" s="648"/>
      <c r="B97" s="2246" t="str">
        <f t="shared" si="0"/>
        <v>Q-71</v>
      </c>
      <c r="C97" s="1435"/>
      <c r="D97" s="2249"/>
      <c r="E97" s="577"/>
    </row>
    <row r="98" spans="1:5" ht="15" customHeight="1">
      <c r="A98" s="648"/>
      <c r="B98" s="2246" t="str">
        <f t="shared" si="0"/>
        <v>Q-72</v>
      </c>
      <c r="C98" s="1435"/>
      <c r="D98" s="2249"/>
      <c r="E98" s="577"/>
    </row>
    <row r="99" spans="1:5" ht="15" customHeight="1">
      <c r="A99" s="648"/>
      <c r="B99" s="2246" t="str">
        <f t="shared" si="0"/>
        <v>Q-73</v>
      </c>
      <c r="C99" s="1435"/>
      <c r="D99" s="2249"/>
      <c r="E99" s="577"/>
    </row>
    <row r="100" spans="1:5" ht="15" customHeight="1">
      <c r="A100" s="648"/>
      <c r="B100" s="2246" t="str">
        <f t="shared" si="0"/>
        <v>Q-74</v>
      </c>
      <c r="C100" s="1435"/>
      <c r="D100" s="2249"/>
      <c r="E100" s="577"/>
    </row>
    <row r="101" spans="1:5" ht="15" customHeight="1">
      <c r="A101" s="648"/>
      <c r="B101" s="2246" t="str">
        <f t="shared" si="0"/>
        <v>Q-75</v>
      </c>
      <c r="C101" s="1435"/>
      <c r="D101" s="2249"/>
      <c r="E101" s="577"/>
    </row>
    <row r="102" spans="1:5" ht="15" customHeight="1">
      <c r="A102" s="648"/>
      <c r="B102" s="2246" t="str">
        <f t="shared" si="0"/>
        <v>Q-76</v>
      </c>
      <c r="C102" s="1435"/>
      <c r="D102" s="2249"/>
      <c r="E102" s="577"/>
    </row>
    <row r="103" spans="1:5" ht="15" customHeight="1">
      <c r="A103" s="648"/>
      <c r="B103" s="2246" t="str">
        <f t="shared" si="0"/>
        <v>Q-77</v>
      </c>
      <c r="C103" s="1435"/>
      <c r="D103" s="2249"/>
      <c r="E103" s="577"/>
    </row>
    <row r="104" spans="1:5" ht="15" customHeight="1">
      <c r="A104" s="648"/>
      <c r="B104" s="2246" t="str">
        <f t="shared" si="0"/>
        <v>Q-78</v>
      </c>
      <c r="C104" s="1435"/>
      <c r="D104" s="2249"/>
      <c r="E104" s="577"/>
    </row>
    <row r="105" spans="1:5" ht="15" customHeight="1">
      <c r="A105" s="648"/>
      <c r="B105" s="2246" t="str">
        <f t="shared" si="0"/>
        <v>Q-79</v>
      </c>
      <c r="C105" s="1435"/>
      <c r="D105" s="2249"/>
      <c r="E105" s="577"/>
    </row>
    <row r="106" spans="1:5" ht="15" customHeight="1">
      <c r="A106" s="648"/>
      <c r="B106" s="2246" t="str">
        <f t="shared" si="0"/>
        <v>Q-80</v>
      </c>
      <c r="C106" s="1435"/>
      <c r="D106" s="2249"/>
      <c r="E106" s="577"/>
    </row>
    <row r="107" spans="1:5" ht="15" customHeight="1">
      <c r="A107" s="648"/>
      <c r="B107" s="2246" t="str">
        <f t="shared" si="0"/>
        <v>Q-81</v>
      </c>
      <c r="C107" s="1435"/>
      <c r="D107" s="2249"/>
      <c r="E107" s="577"/>
    </row>
    <row r="108" spans="1:5" ht="15" customHeight="1">
      <c r="A108" s="648"/>
      <c r="B108" s="2246" t="str">
        <f t="shared" si="0"/>
        <v>Q-82</v>
      </c>
      <c r="C108" s="1435"/>
      <c r="D108" s="2249"/>
      <c r="E108" s="577"/>
    </row>
    <row r="109" spans="1:5" ht="15" customHeight="1">
      <c r="A109" s="648"/>
      <c r="B109" s="2246" t="str">
        <f t="shared" si="0"/>
        <v>Q-83</v>
      </c>
      <c r="C109" s="1435"/>
      <c r="D109" s="2249"/>
      <c r="E109" s="577"/>
    </row>
    <row r="110" spans="1:5" ht="15" customHeight="1">
      <c r="A110" s="648"/>
      <c r="B110" s="2246" t="str">
        <f t="shared" si="0"/>
        <v>Q-84</v>
      </c>
      <c r="C110" s="1435"/>
      <c r="D110" s="2249"/>
      <c r="E110" s="577"/>
    </row>
    <row r="111" spans="1:5" ht="15" customHeight="1">
      <c r="A111" s="648"/>
      <c r="B111" s="2246" t="str">
        <f t="shared" si="0"/>
        <v>Q-85</v>
      </c>
      <c r="C111" s="1435"/>
      <c r="D111" s="2249"/>
      <c r="E111" s="577"/>
    </row>
    <row r="112" spans="1:5" ht="15" customHeight="1">
      <c r="A112" s="648"/>
      <c r="B112" s="2246" t="str">
        <f t="shared" si="0"/>
        <v>Q-86</v>
      </c>
      <c r="C112" s="1435"/>
      <c r="D112" s="2249"/>
      <c r="E112" s="577"/>
    </row>
    <row r="113" spans="1:5" ht="15" customHeight="1">
      <c r="A113" s="648"/>
      <c r="B113" s="2246" t="str">
        <f t="shared" si="0"/>
        <v>Q-87</v>
      </c>
      <c r="C113" s="1435"/>
      <c r="D113" s="2249"/>
      <c r="E113" s="577"/>
    </row>
    <row r="114" spans="1:5" ht="15" customHeight="1">
      <c r="A114" s="648"/>
      <c r="B114" s="2246" t="str">
        <f t="shared" si="0"/>
        <v>Q-88</v>
      </c>
      <c r="C114" s="1435"/>
      <c r="D114" s="2249"/>
      <c r="E114" s="577"/>
    </row>
    <row r="115" spans="1:5" ht="15" customHeight="1">
      <c r="A115" s="648"/>
      <c r="B115" s="2246" t="str">
        <f t="shared" si="0"/>
        <v>Q-89</v>
      </c>
      <c r="C115" s="1435"/>
      <c r="D115" s="2249"/>
      <c r="E115" s="577"/>
    </row>
    <row r="116" spans="1:5" ht="15" customHeight="1">
      <c r="A116" s="648"/>
      <c r="B116" s="2246" t="str">
        <f t="shared" si="0"/>
        <v>Q-90</v>
      </c>
      <c r="C116" s="1435"/>
      <c r="D116" s="2249"/>
      <c r="E116" s="577"/>
    </row>
    <row r="117" spans="1:5" ht="15" customHeight="1">
      <c r="A117" s="648"/>
      <c r="B117" s="2246" t="str">
        <f t="shared" si="0"/>
        <v>Q-91</v>
      </c>
      <c r="C117" s="1435"/>
      <c r="D117" s="2249"/>
      <c r="E117" s="577"/>
    </row>
    <row r="118" spans="1:5" ht="15" customHeight="1">
      <c r="A118" s="648"/>
      <c r="B118" s="2246" t="str">
        <f t="shared" si="0"/>
        <v>Q-92</v>
      </c>
      <c r="C118" s="1435"/>
      <c r="D118" s="2249"/>
      <c r="E118" s="577"/>
    </row>
    <row r="119" spans="1:5" ht="15" customHeight="1">
      <c r="A119" s="648"/>
      <c r="B119" s="2246" t="str">
        <f t="shared" si="0"/>
        <v>Q-93</v>
      </c>
      <c r="C119" s="1435"/>
      <c r="D119" s="2249"/>
      <c r="E119" s="577"/>
    </row>
    <row r="120" spans="1:5" ht="15" customHeight="1">
      <c r="A120" s="648"/>
      <c r="B120" s="2246" t="str">
        <f t="shared" si="0"/>
        <v>Q-94</v>
      </c>
      <c r="C120" s="1435"/>
      <c r="D120" s="2249"/>
      <c r="E120" s="577"/>
    </row>
    <row r="121" spans="1:5" ht="15" customHeight="1">
      <c r="A121" s="648"/>
      <c r="B121" s="2246" t="str">
        <f t="shared" si="0"/>
        <v>Q-95</v>
      </c>
      <c r="C121" s="1435"/>
      <c r="D121" s="2249"/>
      <c r="E121" s="577"/>
    </row>
    <row r="122" spans="1:5" ht="15" customHeight="1">
      <c r="A122" s="648"/>
      <c r="B122" s="2246" t="str">
        <f t="shared" si="0"/>
        <v>Q-96</v>
      </c>
      <c r="C122" s="1435"/>
      <c r="D122" s="2249"/>
      <c r="E122" s="577"/>
    </row>
    <row r="123" spans="1:5" ht="15" customHeight="1">
      <c r="A123" s="648"/>
      <c r="B123" s="2246" t="str">
        <f t="shared" si="0"/>
        <v>Q-97</v>
      </c>
      <c r="C123" s="1435"/>
      <c r="D123" s="2249"/>
      <c r="E123" s="577"/>
    </row>
    <row r="124" spans="1:5" ht="15" customHeight="1">
      <c r="A124" s="648"/>
      <c r="B124" s="2246" t="str">
        <f t="shared" si="0"/>
        <v>Q-98</v>
      </c>
      <c r="C124" s="1435"/>
      <c r="D124" s="2249"/>
      <c r="E124" s="577"/>
    </row>
    <row r="125" spans="1:5" ht="15" customHeight="1">
      <c r="A125" s="648"/>
      <c r="B125" s="2246" t="str">
        <f t="shared" si="0"/>
        <v>Q-99</v>
      </c>
      <c r="C125" s="1435"/>
      <c r="D125" s="2249"/>
      <c r="E125" s="577"/>
    </row>
    <row r="126" spans="1:5" ht="15" customHeight="1">
      <c r="A126" s="648"/>
      <c r="B126" s="2250" t="str">
        <f t="shared" si="0"/>
        <v>Q-100</v>
      </c>
      <c r="C126" s="2251"/>
      <c r="D126" s="2252"/>
      <c r="E126" s="577"/>
    </row>
    <row r="127" spans="1:5" ht="15" customHeight="1">
      <c r="A127" s="593"/>
      <c r="B127" s="1772"/>
      <c r="C127" s="2253"/>
      <c r="D127" s="2253"/>
      <c r="E127" s="594"/>
    </row>
    <row r="128" spans="1:5"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sheetData>
  <dataValidations disablePrompts="1" count="1">
    <dataValidation type="list" allowBlank="1" showInputMessage="1" showErrorMessage="1" sqref="C26:C126">
      <formula1>QNumericZ100</formula1>
    </dataValidation>
  </dataValidations>
  <pageMargins left="0.70866141732283472" right="0.70866141732283472" top="0.74803149606299213" bottom="0.74803149606299213" header="0.31496062992125984" footer="0.31496062992125984"/>
  <pageSetup paperSize="9" scale="50" orientation="landscape" r:id="rId1"/>
  <headerFooter>
    <oddHeader>&amp;L&amp;"Segoe UI,Bold"&amp;14Basel Committee on Banking Supervision&amp;C&amp;14&amp;F
&amp;A&amp;R&amp;"Segoe UI,Bold"&amp;14Confidential when completed</oddHeader>
    <oddFooter>&amp;L&amp;14&amp;D  &amp;T&amp;R&amp;14Page &amp;P of &amp;N</oddFooter>
  </headerFooter>
  <rowBreaks count="2" manualBreakCount="2">
    <brk id="51" max="4" man="1"/>
    <brk id="109" max="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61</vt:i4>
      </vt:variant>
    </vt:vector>
  </HeadingPairs>
  <TitlesOfParts>
    <vt:vector size="80" baseType="lpstr">
      <vt:lpstr>General Info</vt:lpstr>
      <vt:lpstr>Requirements</vt:lpstr>
      <vt:lpstr>DefCap</vt:lpstr>
      <vt:lpstr>DefCap-MI</vt:lpstr>
      <vt:lpstr>DefCap-Provisioning</vt:lpstr>
      <vt:lpstr>Leverage Ratio</vt:lpstr>
      <vt:lpstr>LCR</vt:lpstr>
      <vt:lpstr>NSFR</vt:lpstr>
      <vt:lpstr>TB IMA General</vt:lpstr>
      <vt:lpstr>TB IMA Backtesting-P&amp;L</vt:lpstr>
      <vt:lpstr>LE-CCP</vt:lpstr>
      <vt:lpstr>LE-Banks</vt:lpstr>
      <vt:lpstr>OpRisk</vt:lpstr>
      <vt:lpstr>BB SA general</vt:lpstr>
      <vt:lpstr>BB SA additional</vt:lpstr>
      <vt:lpstr>Sovereign exposures</vt:lpstr>
      <vt:lpstr>Step-in risk</vt:lpstr>
      <vt:lpstr>Checks</vt:lpstr>
      <vt:lpstr>Parameters</vt:lpstr>
      <vt:lpstr>Accounting</vt:lpstr>
      <vt:lpstr>BankType</vt:lpstr>
      <vt:lpstr>BankTypeNumeric</vt:lpstr>
      <vt:lpstr>Basel12</vt:lpstr>
      <vt:lpstr>CCROTC</vt:lpstr>
      <vt:lpstr>CCRSFT</vt:lpstr>
      <vt:lpstr>ConnectedCounterparties</vt:lpstr>
      <vt:lpstr>CreditRisk</vt:lpstr>
      <vt:lpstr>CreditRiskEquity</vt:lpstr>
      <vt:lpstr>CRMApproach</vt:lpstr>
      <vt:lpstr>CurrencyMismatch</vt:lpstr>
      <vt:lpstr>Group</vt:lpstr>
      <vt:lpstr>IndividualGroup</vt:lpstr>
      <vt:lpstr>Jurisdiction</vt:lpstr>
      <vt:lpstr>LECounterparty</vt:lpstr>
      <vt:lpstr>MethodTradeExposures</vt:lpstr>
      <vt:lpstr>ObservedBestEstimates</vt:lpstr>
      <vt:lpstr>OpRisk</vt:lpstr>
      <vt:lpstr>'BB SA additional'!Print_Area</vt:lpstr>
      <vt:lpstr>'BB SA general'!Print_Area</vt:lpstr>
      <vt:lpstr>Checks!Print_Area</vt:lpstr>
      <vt:lpstr>DefCap!Print_Area</vt:lpstr>
      <vt:lpstr>'DefCap-MI'!Print_Area</vt:lpstr>
      <vt:lpstr>'General Info'!Print_Area</vt:lpstr>
      <vt:lpstr>LCR!Print_Area</vt:lpstr>
      <vt:lpstr>'LE-Banks'!Print_Area</vt:lpstr>
      <vt:lpstr>'LE-CCP'!Print_Area</vt:lpstr>
      <vt:lpstr>'Leverage Ratio'!Print_Area</vt:lpstr>
      <vt:lpstr>NSFR!Print_Area</vt:lpstr>
      <vt:lpstr>OpRisk!Print_Area</vt:lpstr>
      <vt:lpstr>Parameters!Print_Area</vt:lpstr>
      <vt:lpstr>Requirements!Print_Area</vt:lpstr>
      <vt:lpstr>'Sovereign exposures'!Print_Area</vt:lpstr>
      <vt:lpstr>'TB IMA Backtesting-P&amp;L'!Print_Area</vt:lpstr>
      <vt:lpstr>'TB IMA General'!Print_Area</vt:lpstr>
      <vt:lpstr>'BB SA additional'!Print_Titles</vt:lpstr>
      <vt:lpstr>'BB SA general'!Print_Titles</vt:lpstr>
      <vt:lpstr>Checks!Print_Titles</vt:lpstr>
      <vt:lpstr>'General Info'!Print_Titles</vt:lpstr>
      <vt:lpstr>'LE-Banks'!Print_Titles</vt:lpstr>
      <vt:lpstr>'LE-CCP'!Print_Titles</vt:lpstr>
      <vt:lpstr>OpRisk!Print_Titles</vt:lpstr>
      <vt:lpstr>Parameters!Print_Titles</vt:lpstr>
      <vt:lpstr>Requirements!Print_Titles</vt:lpstr>
      <vt:lpstr>'Sovereign exposures'!Print_Titles</vt:lpstr>
      <vt:lpstr>'Step-in risk'!Print_Titles</vt:lpstr>
      <vt:lpstr>'TB IMA Backtesting-P&amp;L'!Print_Titles</vt:lpstr>
      <vt:lpstr>QNumeric100</vt:lpstr>
      <vt:lpstr>QNumeric3</vt:lpstr>
      <vt:lpstr>QNumeric5</vt:lpstr>
      <vt:lpstr>QNumeric6</vt:lpstr>
      <vt:lpstr>QNumericZ10</vt:lpstr>
      <vt:lpstr>QNumericZ100</vt:lpstr>
      <vt:lpstr>RegDesks</vt:lpstr>
      <vt:lpstr>SACCRCEM</vt:lpstr>
      <vt:lpstr>SlottingUsage</vt:lpstr>
      <vt:lpstr>UnitT</vt:lpstr>
      <vt:lpstr>UnitW</vt:lpstr>
      <vt:lpstr>YesNo</vt:lpstr>
      <vt:lpstr>YesNoDontKnow</vt:lpstr>
      <vt:lpstr>YesNoNA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Birn, Martin</dc:creator>
  <cp:lastModifiedBy>Sprecher, Prisca</cp:lastModifiedBy>
  <cp:lastPrinted>2016-01-29T10:44:43Z</cp:lastPrinted>
  <dcterms:created xsi:type="dcterms:W3CDTF">2004-05-06T15:11:03Z</dcterms:created>
  <dcterms:modified xsi:type="dcterms:W3CDTF">2016-03-07T10:29:23Z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